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coob-my.sharepoint.com/personal/paulo_fonteles_sicoob_com_br/Documents/Renda Variável/Macroalocação Previ/"/>
    </mc:Choice>
  </mc:AlternateContent>
  <xr:revisionPtr revIDLastSave="185" documentId="13_ncr:1_{F6762648-0DFF-448C-9C6F-923C58AA3E8E}" xr6:coauthVersionLast="47" xr6:coauthVersionMax="47" xr10:uidLastSave="{B2A6B7AC-2B81-40AE-88E1-4458F0B7E0FC}"/>
  <bookViews>
    <workbookView xWindow="-120" yWindow="-120" windowWidth="29040" windowHeight="15840" tabRatio="748" activeTab="3" xr2:uid="{00000000-000D-0000-FFFF-FFFF00000000}"/>
  </bookViews>
  <sheets>
    <sheet name="Indexes Returns" sheetId="1" r:id="rId1"/>
    <sheet name="Treated Returns" sheetId="13" r:id="rId2"/>
    <sheet name="1Y Forecasts" sheetId="7" r:id="rId3"/>
    <sheet name="3Y Forecasts" sheetId="11" r:id="rId4"/>
    <sheet name="5Y Forecasts" sheetId="12" r:id="rId5"/>
    <sheet name="ETF Returns" sheetId="3" r:id="rId6"/>
    <sheet name="ETF Fin Vol" sheetId="5" r:id="rId7"/>
    <sheet name="BDR ETF Fin Vol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1" i="11" l="1"/>
  <c r="AC90" i="11"/>
  <c r="AR126" i="11"/>
  <c r="AR125" i="11"/>
  <c r="AR124" i="11"/>
  <c r="AQ126" i="11"/>
  <c r="AQ125" i="11"/>
  <c r="AQ124" i="11"/>
  <c r="AN95" i="11"/>
  <c r="AN96" i="11" s="1"/>
  <c r="AN97" i="11" s="1"/>
  <c r="AN98" i="11" s="1"/>
  <c r="AN99" i="11" s="1"/>
  <c r="AN100" i="11" s="1"/>
  <c r="AN101" i="11" s="1"/>
  <c r="AN102" i="11" s="1"/>
  <c r="AN103" i="11" s="1"/>
  <c r="AN104" i="11" s="1"/>
  <c r="AN105" i="11" s="1"/>
  <c r="AN106" i="11" s="1"/>
  <c r="AN107" i="11" s="1"/>
  <c r="P244" i="13"/>
  <c r="P245" i="13" s="1"/>
  <c r="AD245" i="13" s="1"/>
  <c r="Q244" i="13"/>
  <c r="R244" i="13"/>
  <c r="S244" i="13"/>
  <c r="T244" i="13"/>
  <c r="T245" i="13" s="1"/>
  <c r="U244" i="13"/>
  <c r="V244" i="13"/>
  <c r="W244" i="13"/>
  <c r="X244" i="13"/>
  <c r="X245" i="13" s="1"/>
  <c r="Y244" i="13"/>
  <c r="Z244" i="13"/>
  <c r="AA244" i="13"/>
  <c r="AB244" i="13"/>
  <c r="AD244" i="13"/>
  <c r="Q245" i="13"/>
  <c r="R245" i="13"/>
  <c r="S245" i="13"/>
  <c r="U245" i="13"/>
  <c r="V245" i="13"/>
  <c r="W245" i="13"/>
  <c r="Y245" i="13"/>
  <c r="Z245" i="13"/>
  <c r="AA245" i="13"/>
  <c r="AB245" i="13"/>
  <c r="AD243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Z242" i="13"/>
  <c r="Y242" i="13"/>
  <c r="V242" i="13"/>
  <c r="U242" i="13"/>
  <c r="S242" i="13"/>
  <c r="R242" i="13"/>
  <c r="Q242" i="13"/>
  <c r="AD242" i="13" s="1"/>
  <c r="P88" i="13"/>
  <c r="Q88" i="13"/>
  <c r="R88" i="13"/>
  <c r="S88" i="13"/>
  <c r="T88" i="13"/>
  <c r="U88" i="13"/>
  <c r="V88" i="13"/>
  <c r="W88" i="13"/>
  <c r="W89" i="13" s="1"/>
  <c r="W90" i="13" s="1"/>
  <c r="W91" i="13" s="1"/>
  <c r="X88" i="13"/>
  <c r="Y88" i="13"/>
  <c r="Z88" i="13"/>
  <c r="AA88" i="13"/>
  <c r="AB88" i="13"/>
  <c r="P89" i="13"/>
  <c r="Q89" i="13"/>
  <c r="R89" i="13"/>
  <c r="S89" i="13"/>
  <c r="T89" i="13"/>
  <c r="U89" i="13"/>
  <c r="V89" i="13"/>
  <c r="X89" i="13"/>
  <c r="Y89" i="13"/>
  <c r="Z89" i="13"/>
  <c r="AA89" i="13"/>
  <c r="AB89" i="13"/>
  <c r="P90" i="13"/>
  <c r="Q90" i="13"/>
  <c r="R90" i="13"/>
  <c r="S90" i="13"/>
  <c r="T90" i="13"/>
  <c r="U90" i="13"/>
  <c r="V90" i="13"/>
  <c r="X90" i="13"/>
  <c r="Y90" i="13"/>
  <c r="Z90" i="13"/>
  <c r="AA90" i="13"/>
  <c r="AB90" i="13"/>
  <c r="P91" i="13"/>
  <c r="Q91" i="13"/>
  <c r="Q92" i="13" s="1"/>
  <c r="R91" i="13"/>
  <c r="S91" i="13"/>
  <c r="T91" i="13"/>
  <c r="U91" i="13"/>
  <c r="V91" i="13"/>
  <c r="X91" i="13"/>
  <c r="Y91" i="13"/>
  <c r="Y92" i="13" s="1"/>
  <c r="Y93" i="13" s="1"/>
  <c r="Y94" i="13" s="1"/>
  <c r="Y95" i="13" s="1"/>
  <c r="Y96" i="13" s="1"/>
  <c r="Y97" i="13" s="1"/>
  <c r="Z91" i="13"/>
  <c r="AA91" i="13"/>
  <c r="AB91" i="13"/>
  <c r="P92" i="13"/>
  <c r="R92" i="13"/>
  <c r="S92" i="13"/>
  <c r="S93" i="13" s="1"/>
  <c r="S94" i="13" s="1"/>
  <c r="S95" i="13" s="1"/>
  <c r="S96" i="13" s="1"/>
  <c r="S97" i="13" s="1"/>
  <c r="T92" i="13"/>
  <c r="U92" i="13"/>
  <c r="V92" i="13"/>
  <c r="X92" i="13"/>
  <c r="Z92" i="13"/>
  <c r="AA92" i="13"/>
  <c r="AA93" i="13" s="1"/>
  <c r="AA94" i="13" s="1"/>
  <c r="AA95" i="13" s="1"/>
  <c r="AA96" i="13" s="1"/>
  <c r="AA97" i="13" s="1"/>
  <c r="AB92" i="13"/>
  <c r="P93" i="13"/>
  <c r="R93" i="13"/>
  <c r="T93" i="13"/>
  <c r="U93" i="13"/>
  <c r="U94" i="13" s="1"/>
  <c r="U95" i="13" s="1"/>
  <c r="U96" i="13" s="1"/>
  <c r="U97" i="13" s="1"/>
  <c r="V93" i="13"/>
  <c r="X93" i="13"/>
  <c r="Z93" i="13"/>
  <c r="AB93" i="13"/>
  <c r="P94" i="13"/>
  <c r="R94" i="13"/>
  <c r="T94" i="13"/>
  <c r="V94" i="13"/>
  <c r="X94" i="13"/>
  <c r="Z94" i="13"/>
  <c r="AB94" i="13"/>
  <c r="P95" i="13"/>
  <c r="R95" i="13"/>
  <c r="T95" i="13"/>
  <c r="V95" i="13"/>
  <c r="X95" i="13"/>
  <c r="Z95" i="13"/>
  <c r="AB95" i="13"/>
  <c r="P96" i="13"/>
  <c r="R96" i="13"/>
  <c r="T96" i="13"/>
  <c r="V96" i="13"/>
  <c r="X96" i="13"/>
  <c r="Z96" i="13"/>
  <c r="AB96" i="13"/>
  <c r="P97" i="13"/>
  <c r="R97" i="13"/>
  <c r="T97" i="13"/>
  <c r="V97" i="13"/>
  <c r="X97" i="13"/>
  <c r="Z97" i="13"/>
  <c r="AB97" i="13"/>
  <c r="AD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AD86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D85" i="13"/>
  <c r="P76" i="13"/>
  <c r="Q76" i="13"/>
  <c r="R76" i="13"/>
  <c r="S76" i="13"/>
  <c r="S77" i="13" s="1"/>
  <c r="S78" i="13" s="1"/>
  <c r="S79" i="13" s="1"/>
  <c r="S80" i="13" s="1"/>
  <c r="S81" i="13" s="1"/>
  <c r="S82" i="13" s="1"/>
  <c r="S83" i="13" s="1"/>
  <c r="S84" i="13" s="1"/>
  <c r="T76" i="13"/>
  <c r="T77" i="13" s="1"/>
  <c r="T78" i="13" s="1"/>
  <c r="T79" i="13" s="1"/>
  <c r="T80" i="13" s="1"/>
  <c r="T81" i="13" s="1"/>
  <c r="T82" i="13" s="1"/>
  <c r="T83" i="13" s="1"/>
  <c r="T84" i="13" s="1"/>
  <c r="U76" i="13"/>
  <c r="U77" i="13" s="1"/>
  <c r="U78" i="13" s="1"/>
  <c r="U79" i="13" s="1"/>
  <c r="U80" i="13" s="1"/>
  <c r="U81" i="13" s="1"/>
  <c r="U82" i="13" s="1"/>
  <c r="U83" i="13" s="1"/>
  <c r="U84" i="13" s="1"/>
  <c r="V76" i="13"/>
  <c r="W76" i="13"/>
  <c r="W77" i="13" s="1"/>
  <c r="W78" i="13" s="1"/>
  <c r="W79" i="13" s="1"/>
  <c r="W80" i="13" s="1"/>
  <c r="W81" i="13" s="1"/>
  <c r="W82" i="13" s="1"/>
  <c r="W83" i="13" s="1"/>
  <c r="W84" i="13" s="1"/>
  <c r="X76" i="13"/>
  <c r="Y76" i="13"/>
  <c r="Z76" i="13"/>
  <c r="AA76" i="13"/>
  <c r="AB76" i="13"/>
  <c r="P77" i="13"/>
  <c r="Q77" i="13"/>
  <c r="R77" i="13"/>
  <c r="V77" i="13"/>
  <c r="X77" i="13"/>
  <c r="Y77" i="13"/>
  <c r="Y78" i="13" s="1"/>
  <c r="Y79" i="13" s="1"/>
  <c r="Y80" i="13" s="1"/>
  <c r="Y81" i="13" s="1"/>
  <c r="Y82" i="13" s="1"/>
  <c r="Y83" i="13" s="1"/>
  <c r="Y84" i="13" s="1"/>
  <c r="Z77" i="13"/>
  <c r="AA77" i="13"/>
  <c r="AB77" i="13"/>
  <c r="AB78" i="13" s="1"/>
  <c r="AB79" i="13" s="1"/>
  <c r="AB80" i="13" s="1"/>
  <c r="AB81" i="13" s="1"/>
  <c r="AB82" i="13" s="1"/>
  <c r="AB83" i="13" s="1"/>
  <c r="AB84" i="13" s="1"/>
  <c r="P78" i="13"/>
  <c r="R78" i="13"/>
  <c r="V78" i="13"/>
  <c r="V79" i="13" s="1"/>
  <c r="V80" i="13" s="1"/>
  <c r="V81" i="13" s="1"/>
  <c r="V82" i="13" s="1"/>
  <c r="V83" i="13" s="1"/>
  <c r="V84" i="13" s="1"/>
  <c r="X78" i="13"/>
  <c r="Z78" i="13"/>
  <c r="AA78" i="13"/>
  <c r="P79" i="13"/>
  <c r="P80" i="13" s="1"/>
  <c r="R79" i="13"/>
  <c r="X79" i="13"/>
  <c r="X80" i="13" s="1"/>
  <c r="X81" i="13" s="1"/>
  <c r="X82" i="13" s="1"/>
  <c r="X83" i="13" s="1"/>
  <c r="X84" i="13" s="1"/>
  <c r="Z79" i="13"/>
  <c r="AA79" i="13"/>
  <c r="AA80" i="13" s="1"/>
  <c r="AA81" i="13" s="1"/>
  <c r="AA82" i="13" s="1"/>
  <c r="AA83" i="13" s="1"/>
  <c r="AA84" i="13" s="1"/>
  <c r="R80" i="13"/>
  <c r="Z80" i="13"/>
  <c r="R81" i="13"/>
  <c r="Z81" i="13"/>
  <c r="R82" i="13"/>
  <c r="Z82" i="13"/>
  <c r="R83" i="13"/>
  <c r="Z83" i="13"/>
  <c r="R84" i="13"/>
  <c r="Z84" i="13"/>
  <c r="AD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AD74" i="13"/>
  <c r="AB74" i="13"/>
  <c r="AA74" i="13"/>
  <c r="Z74" i="13"/>
  <c r="Y74" i="13"/>
  <c r="P72" i="13"/>
  <c r="Q72" i="13"/>
  <c r="Q73" i="13" s="1"/>
  <c r="R72" i="13"/>
  <c r="R73" i="13" s="1"/>
  <c r="S72" i="13"/>
  <c r="T72" i="13"/>
  <c r="U72" i="13"/>
  <c r="V72" i="13"/>
  <c r="W72" i="13"/>
  <c r="W73" i="13" s="1"/>
  <c r="X72" i="13"/>
  <c r="Y72" i="13"/>
  <c r="Z72" i="13"/>
  <c r="Z73" i="13" s="1"/>
  <c r="AA72" i="13"/>
  <c r="AB72" i="13"/>
  <c r="AD72" i="13"/>
  <c r="P73" i="13"/>
  <c r="S73" i="13"/>
  <c r="T73" i="13"/>
  <c r="U73" i="13"/>
  <c r="V73" i="13"/>
  <c r="X73" i="13"/>
  <c r="Y73" i="13"/>
  <c r="AA73" i="13"/>
  <c r="AB73" i="13"/>
  <c r="P64" i="13"/>
  <c r="P65" i="13" s="1"/>
  <c r="Q64" i="13"/>
  <c r="Q65" i="13" s="1"/>
  <c r="Q66" i="13" s="1"/>
  <c r="Q67" i="13" s="1"/>
  <c r="Q68" i="13" s="1"/>
  <c r="Q69" i="13" s="1"/>
  <c r="Q70" i="13" s="1"/>
  <c r="Q71" i="13" s="1"/>
  <c r="R64" i="13"/>
  <c r="S64" i="13"/>
  <c r="T64" i="13"/>
  <c r="U64" i="13"/>
  <c r="AD64" i="13" s="1"/>
  <c r="V64" i="13"/>
  <c r="W64" i="13"/>
  <c r="X64" i="13"/>
  <c r="X65" i="13" s="1"/>
  <c r="X66" i="13" s="1"/>
  <c r="X67" i="13" s="1"/>
  <c r="X68" i="13" s="1"/>
  <c r="X69" i="13" s="1"/>
  <c r="X70" i="13" s="1"/>
  <c r="X71" i="13" s="1"/>
  <c r="Y64" i="13"/>
  <c r="Y65" i="13" s="1"/>
  <c r="Y66" i="13" s="1"/>
  <c r="Y67" i="13" s="1"/>
  <c r="Y68" i="13" s="1"/>
  <c r="Y69" i="13" s="1"/>
  <c r="Y70" i="13" s="1"/>
  <c r="Y71" i="13" s="1"/>
  <c r="Z64" i="13"/>
  <c r="AA64" i="13"/>
  <c r="AB64" i="13"/>
  <c r="R65" i="13"/>
  <c r="R66" i="13" s="1"/>
  <c r="R67" i="13" s="1"/>
  <c r="R68" i="13" s="1"/>
  <c r="R69" i="13" s="1"/>
  <c r="R70" i="13" s="1"/>
  <c r="R71" i="13" s="1"/>
  <c r="S65" i="13"/>
  <c r="S66" i="13" s="1"/>
  <c r="S67" i="13" s="1"/>
  <c r="S68" i="13" s="1"/>
  <c r="S69" i="13" s="1"/>
  <c r="S70" i="13" s="1"/>
  <c r="S71" i="13" s="1"/>
  <c r="T65" i="13"/>
  <c r="V65" i="13"/>
  <c r="W65" i="13"/>
  <c r="W66" i="13" s="1"/>
  <c r="W67" i="13" s="1"/>
  <c r="W68" i="13" s="1"/>
  <c r="W69" i="13" s="1"/>
  <c r="W70" i="13" s="1"/>
  <c r="W71" i="13" s="1"/>
  <c r="Z65" i="13"/>
  <c r="Z66" i="13" s="1"/>
  <c r="Z67" i="13" s="1"/>
  <c r="Z68" i="13" s="1"/>
  <c r="Z69" i="13" s="1"/>
  <c r="Z70" i="13" s="1"/>
  <c r="Z71" i="13" s="1"/>
  <c r="AA65" i="13"/>
  <c r="AA66" i="13" s="1"/>
  <c r="AA67" i="13" s="1"/>
  <c r="AA68" i="13" s="1"/>
  <c r="AA69" i="13" s="1"/>
  <c r="AA70" i="13" s="1"/>
  <c r="AA71" i="13" s="1"/>
  <c r="AB65" i="13"/>
  <c r="T66" i="13"/>
  <c r="T67" i="13" s="1"/>
  <c r="T68" i="13" s="1"/>
  <c r="T69" i="13" s="1"/>
  <c r="T70" i="13" s="1"/>
  <c r="T71" i="13" s="1"/>
  <c r="V66" i="13"/>
  <c r="AB66" i="13"/>
  <c r="AB67" i="13" s="1"/>
  <c r="AB68" i="13" s="1"/>
  <c r="AB69" i="13" s="1"/>
  <c r="AB70" i="13" s="1"/>
  <c r="AB71" i="13" s="1"/>
  <c r="V67" i="13"/>
  <c r="V68" i="13" s="1"/>
  <c r="V69" i="13" s="1"/>
  <c r="V70" i="13" s="1"/>
  <c r="V71" i="13" s="1"/>
  <c r="AD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AD62" i="13"/>
  <c r="AD89" i="13" l="1"/>
  <c r="AD91" i="13"/>
  <c r="W92" i="13"/>
  <c r="W93" i="13" s="1"/>
  <c r="W94" i="13" s="1"/>
  <c r="W95" i="13" s="1"/>
  <c r="W96" i="13" s="1"/>
  <c r="W97" i="13" s="1"/>
  <c r="AD90" i="13"/>
  <c r="AD92" i="13"/>
  <c r="Q93" i="13"/>
  <c r="AD88" i="13"/>
  <c r="AD77" i="13"/>
  <c r="P81" i="13"/>
  <c r="AD76" i="13"/>
  <c r="Q78" i="13"/>
  <c r="AD73" i="13"/>
  <c r="P66" i="13"/>
  <c r="U65" i="13"/>
  <c r="U66" i="13" s="1"/>
  <c r="U67" i="13" s="1"/>
  <c r="U68" i="13" s="1"/>
  <c r="U69" i="13" s="1"/>
  <c r="U70" i="13" s="1"/>
  <c r="U71" i="13" s="1"/>
  <c r="AD93" i="13" l="1"/>
  <c r="Q94" i="13"/>
  <c r="AD78" i="13"/>
  <c r="Q79" i="13"/>
  <c r="P82" i="13"/>
  <c r="P67" i="13"/>
  <c r="AD66" i="13"/>
  <c r="AD65" i="13"/>
  <c r="AH3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4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3" i="12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3" i="7"/>
  <c r="AM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3" i="7"/>
  <c r="AN3" i="7"/>
  <c r="BK83" i="7"/>
  <c r="BJ83" i="7"/>
  <c r="BI83" i="7"/>
  <c r="BK82" i="7"/>
  <c r="BJ82" i="7"/>
  <c r="BI82" i="7"/>
  <c r="BK81" i="7"/>
  <c r="BJ81" i="7"/>
  <c r="BI81" i="7"/>
  <c r="BK80" i="7"/>
  <c r="BJ80" i="7"/>
  <c r="BI80" i="7"/>
  <c r="BK79" i="7"/>
  <c r="BJ79" i="7"/>
  <c r="BI79" i="7"/>
  <c r="BK78" i="7"/>
  <c r="BJ78" i="7"/>
  <c r="BI78" i="7"/>
  <c r="BK77" i="7"/>
  <c r="BJ77" i="7"/>
  <c r="BI77" i="7"/>
  <c r="BK76" i="7"/>
  <c r="BJ76" i="7"/>
  <c r="BI76" i="7"/>
  <c r="BK75" i="7"/>
  <c r="BJ75" i="7"/>
  <c r="BI75" i="7"/>
  <c r="BK74" i="7"/>
  <c r="BJ74" i="7"/>
  <c r="BI74" i="7"/>
  <c r="BK73" i="7"/>
  <c r="BJ73" i="7"/>
  <c r="BI73" i="7"/>
  <c r="BK72" i="7"/>
  <c r="BJ72" i="7"/>
  <c r="BI72" i="7"/>
  <c r="BK71" i="7"/>
  <c r="BJ71" i="7"/>
  <c r="BI71" i="7"/>
  <c r="BK70" i="7"/>
  <c r="BJ70" i="7"/>
  <c r="BI70" i="7"/>
  <c r="BK69" i="7"/>
  <c r="BJ69" i="7"/>
  <c r="BI69" i="7"/>
  <c r="BK68" i="7"/>
  <c r="BJ68" i="7"/>
  <c r="BI68" i="7"/>
  <c r="BH83" i="7"/>
  <c r="BG83" i="7"/>
  <c r="BF83" i="7"/>
  <c r="BH82" i="7"/>
  <c r="BG82" i="7"/>
  <c r="BF82" i="7"/>
  <c r="BH81" i="7"/>
  <c r="BG81" i="7"/>
  <c r="BF81" i="7"/>
  <c r="BH80" i="7"/>
  <c r="BG80" i="7"/>
  <c r="BF80" i="7"/>
  <c r="BH79" i="7"/>
  <c r="BG79" i="7"/>
  <c r="BF79" i="7"/>
  <c r="BH78" i="7"/>
  <c r="BG78" i="7"/>
  <c r="BF78" i="7"/>
  <c r="BH77" i="7"/>
  <c r="BG77" i="7"/>
  <c r="BF77" i="7"/>
  <c r="BH76" i="7"/>
  <c r="BG76" i="7"/>
  <c r="BF76" i="7"/>
  <c r="BH75" i="7"/>
  <c r="BG75" i="7"/>
  <c r="BF75" i="7"/>
  <c r="BH74" i="7"/>
  <c r="BG74" i="7"/>
  <c r="BF74" i="7"/>
  <c r="BH73" i="7"/>
  <c r="BG73" i="7"/>
  <c r="BF73" i="7"/>
  <c r="BH72" i="7"/>
  <c r="BG72" i="7"/>
  <c r="BF72" i="7"/>
  <c r="BH71" i="7"/>
  <c r="BG71" i="7"/>
  <c r="BF71" i="7"/>
  <c r="BH70" i="7"/>
  <c r="BG70" i="7"/>
  <c r="BF70" i="7"/>
  <c r="BH69" i="7"/>
  <c r="BG69" i="7"/>
  <c r="BF69" i="7"/>
  <c r="BH68" i="7"/>
  <c r="BG68" i="7"/>
  <c r="BF68" i="7"/>
  <c r="BH83" i="11"/>
  <c r="BG83" i="11"/>
  <c r="BF83" i="11"/>
  <c r="BH82" i="11"/>
  <c r="BG82" i="11"/>
  <c r="BF82" i="11"/>
  <c r="BH81" i="11"/>
  <c r="BG81" i="11"/>
  <c r="BF81" i="11"/>
  <c r="BH80" i="11"/>
  <c r="BG80" i="11"/>
  <c r="BF80" i="11"/>
  <c r="BH79" i="11"/>
  <c r="BG79" i="11"/>
  <c r="BF79" i="11"/>
  <c r="BH78" i="11"/>
  <c r="BG78" i="11"/>
  <c r="BF78" i="11"/>
  <c r="BH77" i="11"/>
  <c r="BG77" i="11"/>
  <c r="BF77" i="11"/>
  <c r="BH76" i="11"/>
  <c r="BG76" i="11"/>
  <c r="BF76" i="11"/>
  <c r="BH75" i="11"/>
  <c r="BG75" i="11"/>
  <c r="BF75" i="11"/>
  <c r="BH74" i="11"/>
  <c r="BG74" i="11"/>
  <c r="BF74" i="11"/>
  <c r="BH73" i="11"/>
  <c r="BG73" i="11"/>
  <c r="BF73" i="11"/>
  <c r="BH72" i="11"/>
  <c r="BG72" i="11"/>
  <c r="BF72" i="11"/>
  <c r="BH71" i="11"/>
  <c r="BG71" i="11"/>
  <c r="BF71" i="11"/>
  <c r="BH70" i="11"/>
  <c r="BG70" i="11"/>
  <c r="BF70" i="11"/>
  <c r="BH69" i="11"/>
  <c r="BG69" i="11"/>
  <c r="BF69" i="11"/>
  <c r="BH68" i="11"/>
  <c r="BG68" i="11"/>
  <c r="BF68" i="11"/>
  <c r="BB83" i="7"/>
  <c r="BA83" i="7"/>
  <c r="AZ83" i="7"/>
  <c r="BB82" i="7"/>
  <c r="BA82" i="7"/>
  <c r="AZ82" i="7"/>
  <c r="BB81" i="7"/>
  <c r="BA81" i="7"/>
  <c r="AZ81" i="7"/>
  <c r="BB80" i="7"/>
  <c r="BA80" i="7"/>
  <c r="AZ80" i="7"/>
  <c r="BB79" i="7"/>
  <c r="BA79" i="7"/>
  <c r="AZ79" i="7"/>
  <c r="BB78" i="7"/>
  <c r="BA78" i="7"/>
  <c r="AZ78" i="7"/>
  <c r="BB77" i="7"/>
  <c r="BA77" i="7"/>
  <c r="AZ77" i="7"/>
  <c r="BB76" i="7"/>
  <c r="BA76" i="7"/>
  <c r="AZ76" i="7"/>
  <c r="BB75" i="7"/>
  <c r="BA75" i="7"/>
  <c r="AZ75" i="7"/>
  <c r="BB74" i="7"/>
  <c r="BA74" i="7"/>
  <c r="AZ74" i="7"/>
  <c r="BB73" i="7"/>
  <c r="BA73" i="7"/>
  <c r="AZ73" i="7"/>
  <c r="BB72" i="7"/>
  <c r="BA72" i="7"/>
  <c r="AZ72" i="7"/>
  <c r="BB71" i="7"/>
  <c r="BA71" i="7"/>
  <c r="AZ71" i="7"/>
  <c r="BB70" i="7"/>
  <c r="BA70" i="7"/>
  <c r="AZ70" i="7"/>
  <c r="BB69" i="7"/>
  <c r="BA69" i="7"/>
  <c r="AZ69" i="7"/>
  <c r="BB68" i="7"/>
  <c r="BA68" i="7"/>
  <c r="AZ68" i="7"/>
  <c r="BB83" i="11"/>
  <c r="BA83" i="11"/>
  <c r="AZ83" i="11"/>
  <c r="BB82" i="11"/>
  <c r="BA82" i="11"/>
  <c r="AZ82" i="11"/>
  <c r="BB81" i="11"/>
  <c r="BA81" i="11"/>
  <c r="AZ81" i="11"/>
  <c r="BB80" i="11"/>
  <c r="BA80" i="11"/>
  <c r="AZ80" i="11"/>
  <c r="BB79" i="11"/>
  <c r="BA79" i="11"/>
  <c r="AZ79" i="11"/>
  <c r="BB78" i="11"/>
  <c r="BA78" i="11"/>
  <c r="AZ78" i="11"/>
  <c r="BB77" i="11"/>
  <c r="BA77" i="11"/>
  <c r="AZ77" i="11"/>
  <c r="BB76" i="11"/>
  <c r="BA76" i="11"/>
  <c r="AZ76" i="11"/>
  <c r="BB75" i="11"/>
  <c r="BA75" i="11"/>
  <c r="AZ75" i="11"/>
  <c r="BB74" i="11"/>
  <c r="BA74" i="11"/>
  <c r="AZ74" i="11"/>
  <c r="BB73" i="11"/>
  <c r="BA73" i="11"/>
  <c r="AZ73" i="11"/>
  <c r="BB72" i="11"/>
  <c r="BA72" i="11"/>
  <c r="AZ72" i="11"/>
  <c r="BB71" i="11"/>
  <c r="BA71" i="11"/>
  <c r="AZ71" i="11"/>
  <c r="BB70" i="11"/>
  <c r="BA70" i="11"/>
  <c r="AZ70" i="11"/>
  <c r="BB69" i="11"/>
  <c r="BA69" i="11"/>
  <c r="AZ69" i="11"/>
  <c r="BB68" i="11"/>
  <c r="BA68" i="11"/>
  <c r="AZ68" i="1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83" i="11"/>
  <c r="BK83" i="11" s="1"/>
  <c r="AU82" i="11"/>
  <c r="BK82" i="11" s="1"/>
  <c r="AU81" i="11"/>
  <c r="BK81" i="11" s="1"/>
  <c r="AU80" i="11"/>
  <c r="BK80" i="11" s="1"/>
  <c r="AU79" i="11"/>
  <c r="BI79" i="11" s="1"/>
  <c r="AU78" i="11"/>
  <c r="BK78" i="11" s="1"/>
  <c r="AU77" i="11"/>
  <c r="BK77" i="11" s="1"/>
  <c r="AU76" i="11"/>
  <c r="BJ76" i="11" s="1"/>
  <c r="AI11" i="11" s="1"/>
  <c r="AU75" i="11"/>
  <c r="BK75" i="11" s="1"/>
  <c r="AU74" i="11"/>
  <c r="BK74" i="11" s="1"/>
  <c r="AU73" i="11"/>
  <c r="BK73" i="11" s="1"/>
  <c r="AU72" i="11"/>
  <c r="BK72" i="11" s="1"/>
  <c r="AU71" i="11"/>
  <c r="BI71" i="11" s="1"/>
  <c r="AU70" i="11"/>
  <c r="BK70" i="11" s="1"/>
  <c r="AU69" i="11"/>
  <c r="BK69" i="11" s="1"/>
  <c r="AU68" i="11"/>
  <c r="BJ68" i="11" s="1"/>
  <c r="AI3" i="11" s="1"/>
  <c r="BK68" i="11" l="1"/>
  <c r="BJ71" i="11"/>
  <c r="AI6" i="11" s="1"/>
  <c r="BI74" i="11"/>
  <c r="BK76" i="11"/>
  <c r="BJ79" i="11"/>
  <c r="AI14" i="11" s="1"/>
  <c r="BI82" i="11"/>
  <c r="BI69" i="11"/>
  <c r="BK71" i="11"/>
  <c r="BJ74" i="11"/>
  <c r="AI9" i="11" s="1"/>
  <c r="BI77" i="11"/>
  <c r="BK79" i="11"/>
  <c r="BJ82" i="11"/>
  <c r="AI17" i="11" s="1"/>
  <c r="BJ69" i="11"/>
  <c r="AI4" i="11" s="1"/>
  <c r="BI72" i="11"/>
  <c r="BJ77" i="11"/>
  <c r="AI12" i="11" s="1"/>
  <c r="BI80" i="11"/>
  <c r="BJ72" i="11"/>
  <c r="AI7" i="11" s="1"/>
  <c r="BI75" i="11"/>
  <c r="BJ80" i="11"/>
  <c r="AI15" i="11" s="1"/>
  <c r="BI83" i="11"/>
  <c r="BI70" i="11"/>
  <c r="BJ75" i="11"/>
  <c r="AI10" i="11" s="1"/>
  <c r="BI78" i="11"/>
  <c r="BJ83" i="11"/>
  <c r="AI18" i="11" s="1"/>
  <c r="BJ70" i="11"/>
  <c r="AI5" i="11" s="1"/>
  <c r="BI73" i="11"/>
  <c r="BJ78" i="11"/>
  <c r="AI13" i="11" s="1"/>
  <c r="BI81" i="11"/>
  <c r="BI68" i="11"/>
  <c r="BJ73" i="11"/>
  <c r="AI8" i="11" s="1"/>
  <c r="BI76" i="11"/>
  <c r="BJ81" i="11"/>
  <c r="AI16" i="11" s="1"/>
  <c r="AD94" i="13"/>
  <c r="Q95" i="13"/>
  <c r="P83" i="13"/>
  <c r="Q80" i="13"/>
  <c r="AD79" i="13"/>
  <c r="AD67" i="13"/>
  <c r="P68" i="13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U83" i="12" s="1"/>
  <c r="AT68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M545" i="12"/>
  <c r="AM544" i="12"/>
  <c r="AM543" i="12"/>
  <c r="AM542" i="12"/>
  <c r="AM541" i="12"/>
  <c r="AM540" i="12"/>
  <c r="AM539" i="12"/>
  <c r="AM538" i="12"/>
  <c r="AM537" i="12"/>
  <c r="AM536" i="12"/>
  <c r="AM535" i="12"/>
  <c r="AM534" i="12"/>
  <c r="AM533" i="12"/>
  <c r="AM532" i="12"/>
  <c r="AM531" i="12"/>
  <c r="AM530" i="12"/>
  <c r="AM529" i="12"/>
  <c r="AM528" i="12"/>
  <c r="AM527" i="12"/>
  <c r="AM526" i="12"/>
  <c r="AM525" i="12"/>
  <c r="AM524" i="12"/>
  <c r="AM523" i="12"/>
  <c r="AM522" i="12"/>
  <c r="AM521" i="12"/>
  <c r="AM520" i="12"/>
  <c r="AM519" i="12"/>
  <c r="AM518" i="12"/>
  <c r="AM517" i="12"/>
  <c r="AM516" i="12"/>
  <c r="AM515" i="12"/>
  <c r="AM514" i="12"/>
  <c r="AM513" i="12"/>
  <c r="AM512" i="12"/>
  <c r="AM511" i="12"/>
  <c r="AM510" i="12"/>
  <c r="AM509" i="12"/>
  <c r="AM508" i="12"/>
  <c r="AM507" i="12"/>
  <c r="AM506" i="12"/>
  <c r="AM505" i="12"/>
  <c r="AM504" i="12"/>
  <c r="AM503" i="12"/>
  <c r="AM502" i="12"/>
  <c r="AM501" i="12"/>
  <c r="AM500" i="12"/>
  <c r="AM499" i="12"/>
  <c r="AM498" i="12"/>
  <c r="AM497" i="12"/>
  <c r="AM496" i="12"/>
  <c r="AM495" i="12"/>
  <c r="AM494" i="12"/>
  <c r="AM493" i="12"/>
  <c r="AM492" i="12"/>
  <c r="AM491" i="12"/>
  <c r="AM490" i="12"/>
  <c r="AM489" i="12"/>
  <c r="AM488" i="12"/>
  <c r="AM487" i="12"/>
  <c r="AM486" i="12"/>
  <c r="AM485" i="12"/>
  <c r="AM484" i="12"/>
  <c r="AM483" i="12"/>
  <c r="AM482" i="12"/>
  <c r="AM481" i="12"/>
  <c r="AM480" i="12"/>
  <c r="AM479" i="12"/>
  <c r="AM478" i="12"/>
  <c r="AM477" i="12"/>
  <c r="AM476" i="12"/>
  <c r="AM475" i="12"/>
  <c r="AM474" i="12"/>
  <c r="AM473" i="12"/>
  <c r="AM472" i="12"/>
  <c r="AM471" i="12"/>
  <c r="AM470" i="12"/>
  <c r="AM469" i="12"/>
  <c r="AM468" i="12"/>
  <c r="AM467" i="12"/>
  <c r="AM466" i="12"/>
  <c r="AM465" i="12"/>
  <c r="AM464" i="12"/>
  <c r="AM463" i="12"/>
  <c r="AM462" i="12"/>
  <c r="AM461" i="12"/>
  <c r="AM460" i="12"/>
  <c r="AM459" i="12"/>
  <c r="AM458" i="12"/>
  <c r="AM457" i="12"/>
  <c r="AM456" i="12"/>
  <c r="AM455" i="12"/>
  <c r="AM454" i="12"/>
  <c r="AM453" i="12"/>
  <c r="AM452" i="12"/>
  <c r="AM451" i="12"/>
  <c r="AM450" i="12"/>
  <c r="AM449" i="12"/>
  <c r="AM448" i="12"/>
  <c r="AM447" i="12"/>
  <c r="AM446" i="12"/>
  <c r="AM445" i="12"/>
  <c r="AM444" i="12"/>
  <c r="AM443" i="12"/>
  <c r="AM442" i="12"/>
  <c r="AM441" i="12"/>
  <c r="AM440" i="12"/>
  <c r="AM439" i="12"/>
  <c r="AM438" i="12"/>
  <c r="AM437" i="12"/>
  <c r="AM436" i="12"/>
  <c r="AM435" i="12"/>
  <c r="AM434" i="12"/>
  <c r="AM433" i="12"/>
  <c r="AM432" i="12"/>
  <c r="AM431" i="12"/>
  <c r="AM430" i="12"/>
  <c r="AM429" i="12"/>
  <c r="AM428" i="12"/>
  <c r="AM427" i="12"/>
  <c r="AM426" i="12"/>
  <c r="AM425" i="12"/>
  <c r="AM424" i="12"/>
  <c r="AM423" i="12"/>
  <c r="AM422" i="12"/>
  <c r="AM421" i="12"/>
  <c r="AM420" i="12"/>
  <c r="AM419" i="12"/>
  <c r="AM418" i="12"/>
  <c r="AM417" i="12"/>
  <c r="AM416" i="12"/>
  <c r="AM415" i="12"/>
  <c r="AM414" i="12"/>
  <c r="AM413" i="12"/>
  <c r="AM412" i="12"/>
  <c r="AM411" i="12"/>
  <c r="AM410" i="12"/>
  <c r="AM409" i="12"/>
  <c r="AM408" i="12"/>
  <c r="AM407" i="12"/>
  <c r="AM406" i="12"/>
  <c r="AM405" i="12"/>
  <c r="AM404" i="12"/>
  <c r="AM403" i="12"/>
  <c r="AM402" i="12"/>
  <c r="AM401" i="12"/>
  <c r="AM400" i="12"/>
  <c r="AM399" i="12"/>
  <c r="AM398" i="12"/>
  <c r="AM397" i="12"/>
  <c r="AM396" i="12"/>
  <c r="AM395" i="12"/>
  <c r="AM394" i="12"/>
  <c r="AM393" i="12"/>
  <c r="AM392" i="12"/>
  <c r="AM391" i="12"/>
  <c r="AM390" i="12"/>
  <c r="AM389" i="12"/>
  <c r="AM388" i="12"/>
  <c r="AM387" i="12"/>
  <c r="AM386" i="12"/>
  <c r="AM385" i="12"/>
  <c r="AM384" i="12"/>
  <c r="AM383" i="12"/>
  <c r="AM382" i="12"/>
  <c r="AM381" i="12"/>
  <c r="AM380" i="12"/>
  <c r="AM379" i="12"/>
  <c r="AM378" i="12"/>
  <c r="AM377" i="12"/>
  <c r="AM376" i="12"/>
  <c r="AM375" i="12"/>
  <c r="AM374" i="12"/>
  <c r="AM373" i="12"/>
  <c r="AM372" i="12"/>
  <c r="AM371" i="12"/>
  <c r="AM370" i="12"/>
  <c r="AM369" i="12"/>
  <c r="AM368" i="12"/>
  <c r="AM367" i="12"/>
  <c r="AM366" i="12"/>
  <c r="AM365" i="12"/>
  <c r="AM364" i="12"/>
  <c r="AM363" i="12"/>
  <c r="AM362" i="12"/>
  <c r="AM361" i="12"/>
  <c r="AM360" i="12"/>
  <c r="AM359" i="12"/>
  <c r="AM358" i="12"/>
  <c r="AM357" i="12"/>
  <c r="AM356" i="12"/>
  <c r="AM355" i="12"/>
  <c r="AM354" i="12"/>
  <c r="AM353" i="12"/>
  <c r="AM352" i="12"/>
  <c r="AM351" i="12"/>
  <c r="AM350" i="12"/>
  <c r="AM349" i="12"/>
  <c r="AM348" i="12"/>
  <c r="AM347" i="12"/>
  <c r="AM346" i="12"/>
  <c r="AM345" i="12"/>
  <c r="AM344" i="12"/>
  <c r="AM343" i="12"/>
  <c r="AM342" i="12"/>
  <c r="AM341" i="12"/>
  <c r="AM340" i="12"/>
  <c r="AM339" i="12"/>
  <c r="AM338" i="12"/>
  <c r="AM337" i="12"/>
  <c r="AM336" i="12"/>
  <c r="AM335" i="12"/>
  <c r="AM334" i="12"/>
  <c r="AM333" i="12"/>
  <c r="AM332" i="12"/>
  <c r="AM331" i="12"/>
  <c r="AM330" i="12"/>
  <c r="AM329" i="12"/>
  <c r="AM328" i="12"/>
  <c r="AM327" i="12"/>
  <c r="AM326" i="12"/>
  <c r="AM325" i="12"/>
  <c r="AM324" i="12"/>
  <c r="AM323" i="12"/>
  <c r="AM322" i="12"/>
  <c r="AM321" i="12"/>
  <c r="AM320" i="12"/>
  <c r="AM319" i="12"/>
  <c r="AM318" i="12"/>
  <c r="AM317" i="12"/>
  <c r="AM316" i="12"/>
  <c r="AM315" i="12"/>
  <c r="AM314" i="12"/>
  <c r="AM313" i="12"/>
  <c r="AM312" i="12"/>
  <c r="AM311" i="12"/>
  <c r="AM310" i="12"/>
  <c r="AM309" i="12"/>
  <c r="AM308" i="12"/>
  <c r="AM307" i="12"/>
  <c r="AM306" i="12"/>
  <c r="AM305" i="12"/>
  <c r="AM304" i="12"/>
  <c r="AM303" i="12"/>
  <c r="AM302" i="12"/>
  <c r="AM301" i="12"/>
  <c r="AM300" i="12"/>
  <c r="AM299" i="12"/>
  <c r="AM298" i="12"/>
  <c r="AM297" i="12"/>
  <c r="AM296" i="12"/>
  <c r="AM295" i="12"/>
  <c r="AM294" i="12"/>
  <c r="AM293" i="12"/>
  <c r="AM292" i="12"/>
  <c r="AM291" i="12"/>
  <c r="AM290" i="12"/>
  <c r="AM289" i="12"/>
  <c r="AM288" i="12"/>
  <c r="AM287" i="12"/>
  <c r="AM286" i="12"/>
  <c r="AM285" i="12"/>
  <c r="AM284" i="12"/>
  <c r="AM283" i="12"/>
  <c r="AM282" i="12"/>
  <c r="AM281" i="12"/>
  <c r="AM280" i="12"/>
  <c r="AM279" i="12"/>
  <c r="AM278" i="12"/>
  <c r="AM277" i="12"/>
  <c r="AM276" i="12"/>
  <c r="AM275" i="12"/>
  <c r="AM274" i="12"/>
  <c r="AM273" i="12"/>
  <c r="AM272" i="12"/>
  <c r="AM271" i="12"/>
  <c r="AM270" i="12"/>
  <c r="AM269" i="12"/>
  <c r="AM268" i="12"/>
  <c r="AM267" i="12"/>
  <c r="AM266" i="12"/>
  <c r="AM265" i="12"/>
  <c r="AM264" i="12"/>
  <c r="AM263" i="12"/>
  <c r="AM262" i="12"/>
  <c r="AM261" i="12"/>
  <c r="AM260" i="12"/>
  <c r="AM259" i="12"/>
  <c r="AM258" i="12"/>
  <c r="AM257" i="12"/>
  <c r="AM256" i="12"/>
  <c r="AM255" i="12"/>
  <c r="AM254" i="12"/>
  <c r="AM253" i="12"/>
  <c r="AM252" i="12"/>
  <c r="AM251" i="12"/>
  <c r="AM250" i="12"/>
  <c r="AM249" i="12"/>
  <c r="AM248" i="12"/>
  <c r="AM247" i="12"/>
  <c r="AM246" i="12"/>
  <c r="AM245" i="12"/>
  <c r="AM244" i="12"/>
  <c r="AM243" i="12"/>
  <c r="AM242" i="12"/>
  <c r="AM241" i="12"/>
  <c r="AM240" i="12"/>
  <c r="AM239" i="12"/>
  <c r="AM238" i="12"/>
  <c r="AM237" i="12"/>
  <c r="AM236" i="12"/>
  <c r="AM235" i="12"/>
  <c r="AM234" i="12"/>
  <c r="AM233" i="12"/>
  <c r="AM232" i="12"/>
  <c r="AM231" i="12"/>
  <c r="AM230" i="12"/>
  <c r="AM229" i="12"/>
  <c r="AM228" i="12"/>
  <c r="AM227" i="12"/>
  <c r="AM226" i="12"/>
  <c r="AM225" i="12"/>
  <c r="AM224" i="12"/>
  <c r="AM223" i="12"/>
  <c r="AM222" i="12"/>
  <c r="AM221" i="12"/>
  <c r="AM220" i="12"/>
  <c r="AM219" i="12"/>
  <c r="AM218" i="12"/>
  <c r="AM217" i="12"/>
  <c r="AM216" i="12"/>
  <c r="AM215" i="12"/>
  <c r="AM214" i="12"/>
  <c r="AM213" i="12"/>
  <c r="AM212" i="12"/>
  <c r="AM211" i="12"/>
  <c r="AM210" i="12"/>
  <c r="AM209" i="12"/>
  <c r="AM208" i="12"/>
  <c r="AM207" i="12"/>
  <c r="AM206" i="12"/>
  <c r="AM205" i="12"/>
  <c r="AM204" i="12"/>
  <c r="AM203" i="12"/>
  <c r="AM202" i="12"/>
  <c r="AM201" i="12"/>
  <c r="AM200" i="12"/>
  <c r="AM199" i="12"/>
  <c r="AM198" i="12"/>
  <c r="AM197" i="12"/>
  <c r="AM196" i="12"/>
  <c r="AM195" i="12"/>
  <c r="AM194" i="12"/>
  <c r="AM193" i="12"/>
  <c r="AM192" i="12"/>
  <c r="AM191" i="12"/>
  <c r="AM190" i="12"/>
  <c r="AM189" i="12"/>
  <c r="AM188" i="12"/>
  <c r="AM187" i="12"/>
  <c r="AM186" i="12"/>
  <c r="AM185" i="12"/>
  <c r="AM184" i="12"/>
  <c r="AM183" i="12"/>
  <c r="AM182" i="12"/>
  <c r="AM181" i="12"/>
  <c r="AM180" i="12"/>
  <c r="AM179" i="12"/>
  <c r="AM178" i="12"/>
  <c r="AM177" i="12"/>
  <c r="AM176" i="12"/>
  <c r="AM175" i="12"/>
  <c r="AM174" i="12"/>
  <c r="AM173" i="12"/>
  <c r="AM172" i="12"/>
  <c r="AM171" i="12"/>
  <c r="AM170" i="12"/>
  <c r="AM169" i="12"/>
  <c r="AM168" i="12"/>
  <c r="AM167" i="12"/>
  <c r="AM166" i="12"/>
  <c r="AM165" i="12"/>
  <c r="AM164" i="12"/>
  <c r="AM163" i="12"/>
  <c r="AM162" i="12"/>
  <c r="AM161" i="12"/>
  <c r="AM160" i="12"/>
  <c r="AM159" i="12"/>
  <c r="AM158" i="12"/>
  <c r="AM157" i="12"/>
  <c r="AM156" i="12"/>
  <c r="AM155" i="12"/>
  <c r="AM154" i="12"/>
  <c r="AM153" i="12"/>
  <c r="AM152" i="12"/>
  <c r="AM151" i="12"/>
  <c r="AM150" i="12"/>
  <c r="AM149" i="12"/>
  <c r="AM148" i="12"/>
  <c r="AM147" i="12"/>
  <c r="AM146" i="12"/>
  <c r="AM145" i="12"/>
  <c r="AM144" i="12"/>
  <c r="AM143" i="12"/>
  <c r="AM142" i="12"/>
  <c r="AM141" i="12"/>
  <c r="AM140" i="12"/>
  <c r="AM139" i="12"/>
  <c r="AM138" i="12"/>
  <c r="AM137" i="12"/>
  <c r="AM136" i="12"/>
  <c r="AM135" i="12"/>
  <c r="AM134" i="12"/>
  <c r="AM133" i="12"/>
  <c r="AM132" i="12"/>
  <c r="AM131" i="12"/>
  <c r="AM130" i="12"/>
  <c r="AM129" i="12"/>
  <c r="AM128" i="12"/>
  <c r="AM127" i="12"/>
  <c r="AM126" i="12"/>
  <c r="AM125" i="12"/>
  <c r="AM124" i="12"/>
  <c r="AM123" i="12"/>
  <c r="AM122" i="12"/>
  <c r="AM121" i="12"/>
  <c r="AM120" i="12"/>
  <c r="AM119" i="12"/>
  <c r="AM118" i="12"/>
  <c r="AM117" i="12"/>
  <c r="AM116" i="12"/>
  <c r="AM115" i="12"/>
  <c r="AM114" i="12"/>
  <c r="AM113" i="12"/>
  <c r="AM112" i="12"/>
  <c r="AM111" i="12"/>
  <c r="AM110" i="12"/>
  <c r="AM109" i="12"/>
  <c r="AM108" i="12"/>
  <c r="AM107" i="12"/>
  <c r="AM106" i="12"/>
  <c r="AM105" i="12"/>
  <c r="AM104" i="12"/>
  <c r="AM103" i="12"/>
  <c r="AM102" i="12"/>
  <c r="AM101" i="12"/>
  <c r="AO545" i="12"/>
  <c r="AO544" i="12"/>
  <c r="AO543" i="12"/>
  <c r="AO542" i="12"/>
  <c r="AO541" i="12"/>
  <c r="AO540" i="12"/>
  <c r="AO539" i="12"/>
  <c r="AO538" i="12"/>
  <c r="AO537" i="12"/>
  <c r="AO536" i="12"/>
  <c r="AO535" i="12"/>
  <c r="AO534" i="12"/>
  <c r="AO533" i="12"/>
  <c r="AO532" i="12"/>
  <c r="AO531" i="12"/>
  <c r="AO530" i="12"/>
  <c r="AO529" i="12"/>
  <c r="AO528" i="12"/>
  <c r="AO527" i="12"/>
  <c r="AO526" i="12"/>
  <c r="AO525" i="12"/>
  <c r="AO524" i="12"/>
  <c r="AO523" i="12"/>
  <c r="AO522" i="12"/>
  <c r="AO521" i="12"/>
  <c r="AO520" i="12"/>
  <c r="AO519" i="12"/>
  <c r="AO518" i="12"/>
  <c r="AO517" i="12"/>
  <c r="AO516" i="12"/>
  <c r="AO515" i="12"/>
  <c r="AO514" i="12"/>
  <c r="AO513" i="12"/>
  <c r="AO512" i="12"/>
  <c r="AO511" i="12"/>
  <c r="AO510" i="12"/>
  <c r="AO509" i="12"/>
  <c r="AO508" i="12"/>
  <c r="AO507" i="12"/>
  <c r="AO506" i="12"/>
  <c r="AO505" i="12"/>
  <c r="AO504" i="12"/>
  <c r="AO503" i="12"/>
  <c r="AO502" i="12"/>
  <c r="AO501" i="12"/>
  <c r="AO500" i="12"/>
  <c r="AO499" i="12"/>
  <c r="AO498" i="12"/>
  <c r="AO497" i="12"/>
  <c r="AO496" i="12"/>
  <c r="AO495" i="12"/>
  <c r="AO494" i="12"/>
  <c r="AO493" i="12"/>
  <c r="AO492" i="12"/>
  <c r="AO491" i="12"/>
  <c r="AO490" i="12"/>
  <c r="AO489" i="12"/>
  <c r="AO488" i="12"/>
  <c r="AO487" i="12"/>
  <c r="AO486" i="12"/>
  <c r="AO485" i="12"/>
  <c r="AO484" i="12"/>
  <c r="AO483" i="12"/>
  <c r="AO482" i="12"/>
  <c r="AO481" i="12"/>
  <c r="AO480" i="12"/>
  <c r="AO479" i="12"/>
  <c r="AO478" i="12"/>
  <c r="AO477" i="12"/>
  <c r="AO476" i="12"/>
  <c r="AO475" i="12"/>
  <c r="AO474" i="12"/>
  <c r="AO473" i="12"/>
  <c r="AO472" i="12"/>
  <c r="AO471" i="12"/>
  <c r="AO470" i="12"/>
  <c r="AO469" i="12"/>
  <c r="AO468" i="12"/>
  <c r="AO467" i="12"/>
  <c r="AO466" i="12"/>
  <c r="AO465" i="12"/>
  <c r="AO464" i="12"/>
  <c r="AO463" i="12"/>
  <c r="AO462" i="12"/>
  <c r="AO461" i="12"/>
  <c r="AO460" i="12"/>
  <c r="AO459" i="12"/>
  <c r="AO458" i="12"/>
  <c r="AO457" i="12"/>
  <c r="AO456" i="12"/>
  <c r="AO455" i="12"/>
  <c r="AO454" i="12"/>
  <c r="AO453" i="12"/>
  <c r="AO452" i="12"/>
  <c r="AO451" i="12"/>
  <c r="AO450" i="12"/>
  <c r="AO449" i="12"/>
  <c r="AO448" i="12"/>
  <c r="AO447" i="12"/>
  <c r="AO446" i="12"/>
  <c r="AO445" i="12"/>
  <c r="AO444" i="12"/>
  <c r="AO443" i="12"/>
  <c r="AO442" i="12"/>
  <c r="AO441" i="12"/>
  <c r="AO440" i="12"/>
  <c r="AO439" i="12"/>
  <c r="AO438" i="12"/>
  <c r="AO437" i="12"/>
  <c r="AO436" i="12"/>
  <c r="AO435" i="12"/>
  <c r="AO434" i="12"/>
  <c r="AO433" i="12"/>
  <c r="AO432" i="12"/>
  <c r="AO431" i="12"/>
  <c r="AO430" i="12"/>
  <c r="AO429" i="12"/>
  <c r="AO428" i="12"/>
  <c r="AO427" i="12"/>
  <c r="AO426" i="12"/>
  <c r="AO425" i="12"/>
  <c r="AO424" i="12"/>
  <c r="AO423" i="12"/>
  <c r="AO422" i="12"/>
  <c r="AO421" i="12"/>
  <c r="AO420" i="12"/>
  <c r="AO419" i="12"/>
  <c r="AO418" i="12"/>
  <c r="AO417" i="12"/>
  <c r="AO416" i="12"/>
  <c r="AO415" i="12"/>
  <c r="AO414" i="12"/>
  <c r="AO413" i="12"/>
  <c r="AO412" i="12"/>
  <c r="AO411" i="12"/>
  <c r="AO410" i="12"/>
  <c r="AO409" i="12"/>
  <c r="AO408" i="12"/>
  <c r="AO407" i="12"/>
  <c r="AO406" i="12"/>
  <c r="AO405" i="12"/>
  <c r="AO404" i="12"/>
  <c r="AO403" i="12"/>
  <c r="AO402" i="12"/>
  <c r="AO401" i="12"/>
  <c r="AO400" i="12"/>
  <c r="AO399" i="12"/>
  <c r="AO398" i="12"/>
  <c r="AO397" i="12"/>
  <c r="AO396" i="12"/>
  <c r="AO395" i="12"/>
  <c r="AO394" i="12"/>
  <c r="AO393" i="12"/>
  <c r="AO392" i="12"/>
  <c r="AO391" i="12"/>
  <c r="AO390" i="12"/>
  <c r="AO389" i="12"/>
  <c r="AO388" i="12"/>
  <c r="AO387" i="12"/>
  <c r="AO386" i="12"/>
  <c r="AO385" i="12"/>
  <c r="AO384" i="12"/>
  <c r="AO383" i="12"/>
  <c r="AO382" i="12"/>
  <c r="AO381" i="12"/>
  <c r="AO380" i="12"/>
  <c r="AO379" i="12"/>
  <c r="AO378" i="12"/>
  <c r="AO377" i="12"/>
  <c r="AO376" i="12"/>
  <c r="AO375" i="12"/>
  <c r="AO374" i="12"/>
  <c r="AO373" i="12"/>
  <c r="AO372" i="12"/>
  <c r="AO371" i="12"/>
  <c r="AO370" i="12"/>
  <c r="AO369" i="12"/>
  <c r="AO368" i="12"/>
  <c r="AO367" i="12"/>
  <c r="AO366" i="12"/>
  <c r="AO365" i="12"/>
  <c r="AO364" i="12"/>
  <c r="AO363" i="12"/>
  <c r="AO362" i="12"/>
  <c r="AO361" i="12"/>
  <c r="AO360" i="12"/>
  <c r="AO359" i="12"/>
  <c r="AO358" i="12"/>
  <c r="AO357" i="12"/>
  <c r="AO356" i="12"/>
  <c r="AO355" i="12"/>
  <c r="AO354" i="12"/>
  <c r="AO353" i="12"/>
  <c r="AO352" i="12"/>
  <c r="AO351" i="12"/>
  <c r="AO350" i="12"/>
  <c r="AO349" i="12"/>
  <c r="AO348" i="12"/>
  <c r="AO347" i="12"/>
  <c r="AO346" i="12"/>
  <c r="AO345" i="12"/>
  <c r="AO344" i="12"/>
  <c r="AO343" i="12"/>
  <c r="AO342" i="12"/>
  <c r="AO341" i="12"/>
  <c r="AO340" i="12"/>
  <c r="AO339" i="12"/>
  <c r="AO338" i="12"/>
  <c r="AO337" i="12"/>
  <c r="AO336" i="12"/>
  <c r="AO335" i="12"/>
  <c r="AO334" i="12"/>
  <c r="AO333" i="12"/>
  <c r="AO332" i="12"/>
  <c r="AO331" i="12"/>
  <c r="AO330" i="12"/>
  <c r="AO329" i="12"/>
  <c r="AO328" i="12"/>
  <c r="AO327" i="12"/>
  <c r="AO326" i="12"/>
  <c r="AO325" i="12"/>
  <c r="AO324" i="12"/>
  <c r="AO323" i="12"/>
  <c r="AO322" i="12"/>
  <c r="AO321" i="12"/>
  <c r="AO320" i="12"/>
  <c r="AO319" i="12"/>
  <c r="AO318" i="12"/>
  <c r="AO317" i="12"/>
  <c r="AO316" i="12"/>
  <c r="AO315" i="12"/>
  <c r="AO314" i="12"/>
  <c r="AO313" i="12"/>
  <c r="AO312" i="12"/>
  <c r="AO311" i="12"/>
  <c r="AO310" i="12"/>
  <c r="AO309" i="12"/>
  <c r="AO308" i="12"/>
  <c r="AO307" i="12"/>
  <c r="AO306" i="12"/>
  <c r="AO305" i="12"/>
  <c r="AO304" i="12"/>
  <c r="AO303" i="12"/>
  <c r="AO302" i="12"/>
  <c r="AO301" i="12"/>
  <c r="AO300" i="12"/>
  <c r="AO299" i="12"/>
  <c r="AO298" i="12"/>
  <c r="AO297" i="12"/>
  <c r="AO296" i="12"/>
  <c r="AO295" i="12"/>
  <c r="AO294" i="12"/>
  <c r="AO293" i="12"/>
  <c r="AO292" i="12"/>
  <c r="AO291" i="12"/>
  <c r="AO290" i="12"/>
  <c r="AO289" i="12"/>
  <c r="AO288" i="12"/>
  <c r="AO287" i="12"/>
  <c r="AO286" i="12"/>
  <c r="AO285" i="12"/>
  <c r="AO284" i="12"/>
  <c r="AO283" i="12"/>
  <c r="AO282" i="12"/>
  <c r="AO281" i="12"/>
  <c r="AO280" i="12"/>
  <c r="AO279" i="12"/>
  <c r="AO278" i="12"/>
  <c r="AO277" i="12"/>
  <c r="AO276" i="12"/>
  <c r="AO275" i="12"/>
  <c r="AO274" i="12"/>
  <c r="AO273" i="12"/>
  <c r="AO272" i="12"/>
  <c r="AO271" i="12"/>
  <c r="AO270" i="12"/>
  <c r="AO269" i="12"/>
  <c r="AO268" i="12"/>
  <c r="AO267" i="12"/>
  <c r="AO266" i="12"/>
  <c r="AO265" i="12"/>
  <c r="AO264" i="12"/>
  <c r="AO263" i="12"/>
  <c r="AO262" i="12"/>
  <c r="AO261" i="12"/>
  <c r="AO260" i="12"/>
  <c r="AO259" i="12"/>
  <c r="AO258" i="12"/>
  <c r="AO257" i="12"/>
  <c r="AO256" i="12"/>
  <c r="AO255" i="12"/>
  <c r="AO254" i="12"/>
  <c r="AO253" i="12"/>
  <c r="AO252" i="12"/>
  <c r="AO251" i="12"/>
  <c r="AO250" i="12"/>
  <c r="AO249" i="12"/>
  <c r="AO248" i="12"/>
  <c r="AO247" i="12"/>
  <c r="AO246" i="12"/>
  <c r="AO245" i="12"/>
  <c r="AO244" i="12"/>
  <c r="AO243" i="12"/>
  <c r="AO242" i="12"/>
  <c r="AO241" i="12"/>
  <c r="AO240" i="12"/>
  <c r="AO239" i="12"/>
  <c r="AO238" i="12"/>
  <c r="AO237" i="12"/>
  <c r="AO236" i="12"/>
  <c r="AO235" i="12"/>
  <c r="AO234" i="12"/>
  <c r="AO233" i="12"/>
  <c r="AO232" i="12"/>
  <c r="AO231" i="12"/>
  <c r="AO230" i="12"/>
  <c r="AO229" i="12"/>
  <c r="AO228" i="12"/>
  <c r="AO227" i="12"/>
  <c r="AO226" i="12"/>
  <c r="AO225" i="12"/>
  <c r="AO224" i="12"/>
  <c r="AO223" i="12"/>
  <c r="AO222" i="12"/>
  <c r="AO221" i="12"/>
  <c r="AO220" i="12"/>
  <c r="BF83" i="12"/>
  <c r="BH83" i="12"/>
  <c r="BB83" i="12"/>
  <c r="BA83" i="12"/>
  <c r="AZ83" i="12"/>
  <c r="BH82" i="12"/>
  <c r="BB82" i="12"/>
  <c r="BA82" i="12"/>
  <c r="AZ82" i="12"/>
  <c r="BG81" i="12"/>
  <c r="BF81" i="12"/>
  <c r="BH81" i="12"/>
  <c r="BB81" i="12"/>
  <c r="BA81" i="12"/>
  <c r="AZ81" i="12"/>
  <c r="BH80" i="12"/>
  <c r="BG80" i="12"/>
  <c r="BF80" i="12"/>
  <c r="BB80" i="12"/>
  <c r="BA80" i="12"/>
  <c r="AZ80" i="12"/>
  <c r="BH79" i="12"/>
  <c r="BB79" i="12"/>
  <c r="BA79" i="12"/>
  <c r="AZ79" i="12"/>
  <c r="BH78" i="12"/>
  <c r="BB78" i="12"/>
  <c r="BA78" i="12"/>
  <c r="AZ78" i="12"/>
  <c r="BG77" i="12"/>
  <c r="BF77" i="12"/>
  <c r="BB77" i="12"/>
  <c r="BA77" i="12"/>
  <c r="AZ77" i="12"/>
  <c r="BH76" i="12"/>
  <c r="BG76" i="12"/>
  <c r="BF76" i="12"/>
  <c r="BB76" i="12"/>
  <c r="BA76" i="12"/>
  <c r="AZ76" i="12"/>
  <c r="BH75" i="12"/>
  <c r="BB75" i="12"/>
  <c r="BA75" i="12"/>
  <c r="AZ75" i="12"/>
  <c r="BH74" i="12"/>
  <c r="BB74" i="12"/>
  <c r="BA74" i="12"/>
  <c r="AZ74" i="12"/>
  <c r="BG73" i="12"/>
  <c r="BF73" i="12"/>
  <c r="BB73" i="12"/>
  <c r="BA73" i="12"/>
  <c r="AZ73" i="12"/>
  <c r="BH72" i="12"/>
  <c r="BG72" i="12"/>
  <c r="BF72" i="12"/>
  <c r="BB72" i="12"/>
  <c r="BA72" i="12"/>
  <c r="AZ72" i="12"/>
  <c r="BH71" i="12"/>
  <c r="BB71" i="12"/>
  <c r="BA71" i="12"/>
  <c r="AZ71" i="12"/>
  <c r="AR71" i="12"/>
  <c r="AU71" i="12" s="1"/>
  <c r="BH70" i="12"/>
  <c r="BB70" i="12"/>
  <c r="BA70" i="12"/>
  <c r="AZ70" i="12"/>
  <c r="AR70" i="12"/>
  <c r="AU70" i="12" s="1"/>
  <c r="BF69" i="12"/>
  <c r="BB69" i="12"/>
  <c r="BA69" i="12"/>
  <c r="AZ69" i="12"/>
  <c r="AU69" i="12"/>
  <c r="BH68" i="12"/>
  <c r="BG68" i="12"/>
  <c r="BF68" i="12"/>
  <c r="BB68" i="12"/>
  <c r="BA68" i="12"/>
  <c r="AZ68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3" i="12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3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3" i="12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N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3" i="12"/>
  <c r="I2744" i="12"/>
  <c r="F2744" i="12"/>
  <c r="I2743" i="12"/>
  <c r="F2743" i="12"/>
  <c r="I2742" i="12"/>
  <c r="F2742" i="12"/>
  <c r="I2741" i="12"/>
  <c r="F2741" i="12"/>
  <c r="I2740" i="12"/>
  <c r="F2740" i="12"/>
  <c r="I2739" i="12"/>
  <c r="F2739" i="12"/>
  <c r="I2738" i="12"/>
  <c r="F2738" i="12"/>
  <c r="I2737" i="12"/>
  <c r="F2737" i="12"/>
  <c r="I2736" i="12"/>
  <c r="F2736" i="12"/>
  <c r="I2735" i="12"/>
  <c r="F2735" i="12"/>
  <c r="I2734" i="12"/>
  <c r="F2734" i="12"/>
  <c r="I2733" i="12"/>
  <c r="F2733" i="12"/>
  <c r="I2732" i="12"/>
  <c r="F2732" i="12"/>
  <c r="I2731" i="12"/>
  <c r="F2731" i="12"/>
  <c r="I2730" i="12"/>
  <c r="F2730" i="12"/>
  <c r="I2729" i="12"/>
  <c r="F2729" i="12"/>
  <c r="I2728" i="12"/>
  <c r="F2728" i="12"/>
  <c r="I2727" i="12"/>
  <c r="F2727" i="12"/>
  <c r="I2726" i="12"/>
  <c r="F2726" i="12"/>
  <c r="I2725" i="12"/>
  <c r="F2725" i="12"/>
  <c r="I2724" i="12"/>
  <c r="F2724" i="12"/>
  <c r="I2723" i="12"/>
  <c r="F2723" i="12"/>
  <c r="I2722" i="12"/>
  <c r="F2722" i="12"/>
  <c r="I2721" i="12"/>
  <c r="F2721" i="12"/>
  <c r="I2720" i="12"/>
  <c r="F2720" i="12"/>
  <c r="I2719" i="12"/>
  <c r="F2719" i="12"/>
  <c r="I2718" i="12"/>
  <c r="F2718" i="12"/>
  <c r="I2717" i="12"/>
  <c r="F2717" i="12"/>
  <c r="I2716" i="12"/>
  <c r="F2716" i="12"/>
  <c r="I2715" i="12"/>
  <c r="F2715" i="12"/>
  <c r="I2714" i="12"/>
  <c r="F2714" i="12"/>
  <c r="I2713" i="12"/>
  <c r="F2713" i="12"/>
  <c r="I2712" i="12"/>
  <c r="F2712" i="12"/>
  <c r="I2711" i="12"/>
  <c r="F2711" i="12"/>
  <c r="I2710" i="12"/>
  <c r="F2710" i="12"/>
  <c r="I2709" i="12"/>
  <c r="F2709" i="12"/>
  <c r="I2708" i="12"/>
  <c r="F2708" i="12"/>
  <c r="I2707" i="12"/>
  <c r="F2707" i="12"/>
  <c r="I2706" i="12"/>
  <c r="F2706" i="12"/>
  <c r="I2705" i="12"/>
  <c r="F2705" i="12"/>
  <c r="I2704" i="12"/>
  <c r="F2704" i="12"/>
  <c r="I2703" i="12"/>
  <c r="F2703" i="12"/>
  <c r="I2702" i="12"/>
  <c r="F2702" i="12"/>
  <c r="I2701" i="12"/>
  <c r="F2701" i="12"/>
  <c r="I2700" i="12"/>
  <c r="F2700" i="12"/>
  <c r="I2699" i="12"/>
  <c r="F2699" i="12"/>
  <c r="I2698" i="12"/>
  <c r="F2698" i="12"/>
  <c r="I2697" i="12"/>
  <c r="F2697" i="12"/>
  <c r="I2696" i="12"/>
  <c r="F2696" i="12"/>
  <c r="I2695" i="12"/>
  <c r="F2695" i="12"/>
  <c r="I2694" i="12"/>
  <c r="F2694" i="12"/>
  <c r="I2693" i="12"/>
  <c r="F2693" i="12"/>
  <c r="I2692" i="12"/>
  <c r="F2692" i="12"/>
  <c r="I2691" i="12"/>
  <c r="F2691" i="12"/>
  <c r="I2690" i="12"/>
  <c r="F2690" i="12"/>
  <c r="I2689" i="12"/>
  <c r="F2689" i="12"/>
  <c r="I2688" i="12"/>
  <c r="F2688" i="12"/>
  <c r="I2687" i="12"/>
  <c r="F2687" i="12"/>
  <c r="I2686" i="12"/>
  <c r="F2686" i="12"/>
  <c r="I2685" i="12"/>
  <c r="F2685" i="12"/>
  <c r="I2684" i="12"/>
  <c r="F2684" i="12"/>
  <c r="I2683" i="12"/>
  <c r="F2683" i="12"/>
  <c r="I2682" i="12"/>
  <c r="F2682" i="12"/>
  <c r="I2681" i="12"/>
  <c r="F2681" i="12"/>
  <c r="I2680" i="12"/>
  <c r="F2680" i="12"/>
  <c r="I2679" i="12"/>
  <c r="F2679" i="12"/>
  <c r="I2678" i="12"/>
  <c r="F2678" i="12"/>
  <c r="I2677" i="12"/>
  <c r="F2677" i="12"/>
  <c r="I2676" i="12"/>
  <c r="F2676" i="12"/>
  <c r="I2675" i="12"/>
  <c r="F2675" i="12"/>
  <c r="I2674" i="12"/>
  <c r="F2674" i="12"/>
  <c r="I2673" i="12"/>
  <c r="F2673" i="12"/>
  <c r="I2672" i="12"/>
  <c r="F2672" i="12"/>
  <c r="I2671" i="12"/>
  <c r="F2671" i="12"/>
  <c r="I2670" i="12"/>
  <c r="F2670" i="12"/>
  <c r="I2669" i="12"/>
  <c r="F2669" i="12"/>
  <c r="I2668" i="12"/>
  <c r="F2668" i="12"/>
  <c r="I2667" i="12"/>
  <c r="F2667" i="12"/>
  <c r="I2666" i="12"/>
  <c r="F2666" i="12"/>
  <c r="I2665" i="12"/>
  <c r="F2665" i="12"/>
  <c r="I2664" i="12"/>
  <c r="F2664" i="12"/>
  <c r="I2663" i="12"/>
  <c r="F2663" i="12"/>
  <c r="I2662" i="12"/>
  <c r="F2662" i="12"/>
  <c r="I2661" i="12"/>
  <c r="F2661" i="12"/>
  <c r="I2660" i="12"/>
  <c r="F2660" i="12"/>
  <c r="I2659" i="12"/>
  <c r="F2659" i="12"/>
  <c r="I2658" i="12"/>
  <c r="F2658" i="12"/>
  <c r="I2657" i="12"/>
  <c r="F2657" i="12"/>
  <c r="I2656" i="12"/>
  <c r="F2656" i="12"/>
  <c r="I2655" i="12"/>
  <c r="F2655" i="12"/>
  <c r="I2654" i="12"/>
  <c r="F2654" i="12"/>
  <c r="I2653" i="12"/>
  <c r="F2653" i="12"/>
  <c r="I2652" i="12"/>
  <c r="F2652" i="12"/>
  <c r="I2651" i="12"/>
  <c r="F2651" i="12"/>
  <c r="I2650" i="12"/>
  <c r="F2650" i="12"/>
  <c r="I2649" i="12"/>
  <c r="F2649" i="12"/>
  <c r="I2648" i="12"/>
  <c r="F2648" i="12"/>
  <c r="I2647" i="12"/>
  <c r="F2647" i="12"/>
  <c r="I2646" i="12"/>
  <c r="F2646" i="12"/>
  <c r="I2645" i="12"/>
  <c r="F2645" i="12"/>
  <c r="I2644" i="12"/>
  <c r="F2644" i="12"/>
  <c r="I2643" i="12"/>
  <c r="F2643" i="12"/>
  <c r="I2642" i="12"/>
  <c r="F2642" i="12"/>
  <c r="I2641" i="12"/>
  <c r="F2641" i="12"/>
  <c r="I2640" i="12"/>
  <c r="F2640" i="12"/>
  <c r="I2639" i="12"/>
  <c r="F2639" i="12"/>
  <c r="I2638" i="12"/>
  <c r="F2638" i="12"/>
  <c r="I2637" i="12"/>
  <c r="F2637" i="12"/>
  <c r="I2636" i="12"/>
  <c r="F2636" i="12"/>
  <c r="I2635" i="12"/>
  <c r="F2635" i="12"/>
  <c r="I2634" i="12"/>
  <c r="F2634" i="12"/>
  <c r="I2633" i="12"/>
  <c r="F2633" i="12"/>
  <c r="I2632" i="12"/>
  <c r="F2632" i="12"/>
  <c r="I2631" i="12"/>
  <c r="F2631" i="12"/>
  <c r="I2630" i="12"/>
  <c r="F2630" i="12"/>
  <c r="I2629" i="12"/>
  <c r="F2629" i="12"/>
  <c r="I2628" i="12"/>
  <c r="F2628" i="12"/>
  <c r="I2627" i="12"/>
  <c r="F2627" i="12"/>
  <c r="I2626" i="12"/>
  <c r="F2626" i="12"/>
  <c r="I2625" i="12"/>
  <c r="F2625" i="12"/>
  <c r="I2624" i="12"/>
  <c r="F2624" i="12"/>
  <c r="I2623" i="12"/>
  <c r="F2623" i="12"/>
  <c r="I2622" i="12"/>
  <c r="F2622" i="12"/>
  <c r="I2621" i="12"/>
  <c r="F2621" i="12"/>
  <c r="I2620" i="12"/>
  <c r="F2620" i="12"/>
  <c r="I2619" i="12"/>
  <c r="F2619" i="12"/>
  <c r="I2618" i="12"/>
  <c r="F2618" i="12"/>
  <c r="I2617" i="12"/>
  <c r="F2617" i="12"/>
  <c r="I2616" i="12"/>
  <c r="F2616" i="12"/>
  <c r="I2615" i="12"/>
  <c r="F2615" i="12"/>
  <c r="I2614" i="12"/>
  <c r="F2614" i="12"/>
  <c r="I2613" i="12"/>
  <c r="F2613" i="12"/>
  <c r="I2612" i="12"/>
  <c r="F2612" i="12"/>
  <c r="I2611" i="12"/>
  <c r="F2611" i="12"/>
  <c r="I2610" i="12"/>
  <c r="F2610" i="12"/>
  <c r="I2609" i="12"/>
  <c r="F2609" i="12"/>
  <c r="I2608" i="12"/>
  <c r="F2608" i="12"/>
  <c r="I2607" i="12"/>
  <c r="F2607" i="12"/>
  <c r="I2606" i="12"/>
  <c r="F2606" i="12"/>
  <c r="I2605" i="12"/>
  <c r="F2605" i="12"/>
  <c r="I2604" i="12"/>
  <c r="F2604" i="12"/>
  <c r="I2603" i="12"/>
  <c r="F2603" i="12"/>
  <c r="I2602" i="12"/>
  <c r="F2602" i="12"/>
  <c r="I2601" i="12"/>
  <c r="F2601" i="12"/>
  <c r="I2600" i="12"/>
  <c r="F2600" i="12"/>
  <c r="I2599" i="12"/>
  <c r="F2599" i="12"/>
  <c r="I2598" i="12"/>
  <c r="F2598" i="12"/>
  <c r="I2597" i="12"/>
  <c r="F2597" i="12"/>
  <c r="I2596" i="12"/>
  <c r="F2596" i="12"/>
  <c r="I2595" i="12"/>
  <c r="F2595" i="12"/>
  <c r="I2594" i="12"/>
  <c r="F2594" i="12"/>
  <c r="I2593" i="12"/>
  <c r="F2593" i="12"/>
  <c r="I2592" i="12"/>
  <c r="F2592" i="12"/>
  <c r="I2591" i="12"/>
  <c r="F2591" i="12"/>
  <c r="I2590" i="12"/>
  <c r="F2590" i="12"/>
  <c r="I2589" i="12"/>
  <c r="F2589" i="12"/>
  <c r="I2588" i="12"/>
  <c r="F2588" i="12"/>
  <c r="I2587" i="12"/>
  <c r="F2587" i="12"/>
  <c r="I2586" i="12"/>
  <c r="F2586" i="12"/>
  <c r="I2585" i="12"/>
  <c r="F2585" i="12"/>
  <c r="I2584" i="12"/>
  <c r="F2584" i="12"/>
  <c r="I2583" i="12"/>
  <c r="F2583" i="12"/>
  <c r="I2582" i="12"/>
  <c r="F2582" i="12"/>
  <c r="I2581" i="12"/>
  <c r="F2581" i="12"/>
  <c r="I2580" i="12"/>
  <c r="F2580" i="12"/>
  <c r="I2579" i="12"/>
  <c r="F2579" i="12"/>
  <c r="I2578" i="12"/>
  <c r="F2578" i="12"/>
  <c r="I2577" i="12"/>
  <c r="F2577" i="12"/>
  <c r="I2576" i="12"/>
  <c r="F2576" i="12"/>
  <c r="I2575" i="12"/>
  <c r="F2575" i="12"/>
  <c r="I2574" i="12"/>
  <c r="F2574" i="12"/>
  <c r="I2573" i="12"/>
  <c r="F2573" i="12"/>
  <c r="I2572" i="12"/>
  <c r="F2572" i="12"/>
  <c r="I2571" i="12"/>
  <c r="F2571" i="12"/>
  <c r="I2570" i="12"/>
  <c r="F2570" i="12"/>
  <c r="I2569" i="12"/>
  <c r="F2569" i="12"/>
  <c r="I2568" i="12"/>
  <c r="F2568" i="12"/>
  <c r="I2567" i="12"/>
  <c r="F2567" i="12"/>
  <c r="I2566" i="12"/>
  <c r="F2566" i="12"/>
  <c r="I2565" i="12"/>
  <c r="F2565" i="12"/>
  <c r="I2564" i="12"/>
  <c r="F2564" i="12"/>
  <c r="I2563" i="12"/>
  <c r="F2563" i="12"/>
  <c r="I2562" i="12"/>
  <c r="F2562" i="12"/>
  <c r="I2561" i="12"/>
  <c r="F2561" i="12"/>
  <c r="I2560" i="12"/>
  <c r="F2560" i="12"/>
  <c r="I2559" i="12"/>
  <c r="F2559" i="12"/>
  <c r="I2558" i="12"/>
  <c r="F2558" i="12"/>
  <c r="I2557" i="12"/>
  <c r="F2557" i="12"/>
  <c r="I2556" i="12"/>
  <c r="F2556" i="12"/>
  <c r="I2555" i="12"/>
  <c r="F2555" i="12"/>
  <c r="I2554" i="12"/>
  <c r="F2554" i="12"/>
  <c r="I2553" i="12"/>
  <c r="F2553" i="12"/>
  <c r="I2552" i="12"/>
  <c r="F2552" i="12"/>
  <c r="I2551" i="12"/>
  <c r="F2551" i="12"/>
  <c r="I2550" i="12"/>
  <c r="F2550" i="12"/>
  <c r="I2549" i="12"/>
  <c r="F2549" i="12"/>
  <c r="I2548" i="12"/>
  <c r="F2548" i="12"/>
  <c r="I2547" i="12"/>
  <c r="F2547" i="12"/>
  <c r="I2546" i="12"/>
  <c r="F2546" i="12"/>
  <c r="I2545" i="12"/>
  <c r="F2545" i="12"/>
  <c r="I2544" i="12"/>
  <c r="F2544" i="12"/>
  <c r="I2543" i="12"/>
  <c r="F2543" i="12"/>
  <c r="I2542" i="12"/>
  <c r="F2542" i="12"/>
  <c r="I2541" i="12"/>
  <c r="F2541" i="12"/>
  <c r="I2540" i="12"/>
  <c r="F2540" i="12"/>
  <c r="I2539" i="12"/>
  <c r="F2539" i="12"/>
  <c r="I2538" i="12"/>
  <c r="F2538" i="12"/>
  <c r="I2537" i="12"/>
  <c r="F2537" i="12"/>
  <c r="I2536" i="12"/>
  <c r="F2536" i="12"/>
  <c r="I2535" i="12"/>
  <c r="F2535" i="12"/>
  <c r="I2534" i="12"/>
  <c r="F2534" i="12"/>
  <c r="I2533" i="12"/>
  <c r="F2533" i="12"/>
  <c r="I2532" i="12"/>
  <c r="F2532" i="12"/>
  <c r="I2531" i="12"/>
  <c r="F2531" i="12"/>
  <c r="I2530" i="12"/>
  <c r="F2530" i="12"/>
  <c r="I2529" i="12"/>
  <c r="F2529" i="12"/>
  <c r="I2528" i="12"/>
  <c r="F2528" i="12"/>
  <c r="I2527" i="12"/>
  <c r="F2527" i="12"/>
  <c r="I2526" i="12"/>
  <c r="F2526" i="12"/>
  <c r="I2525" i="12"/>
  <c r="F2525" i="12"/>
  <c r="I2524" i="12"/>
  <c r="F2524" i="12"/>
  <c r="I2523" i="12"/>
  <c r="F2523" i="12"/>
  <c r="I2522" i="12"/>
  <c r="F2522" i="12"/>
  <c r="I2521" i="12"/>
  <c r="F2521" i="12"/>
  <c r="I2520" i="12"/>
  <c r="F2520" i="12"/>
  <c r="I2519" i="12"/>
  <c r="F2519" i="12"/>
  <c r="I2518" i="12"/>
  <c r="F2518" i="12"/>
  <c r="I2517" i="12"/>
  <c r="F2517" i="12"/>
  <c r="I2516" i="12"/>
  <c r="F2516" i="12"/>
  <c r="I2515" i="12"/>
  <c r="F2515" i="12"/>
  <c r="I2514" i="12"/>
  <c r="F2514" i="12"/>
  <c r="I2513" i="12"/>
  <c r="F2513" i="12"/>
  <c r="I2512" i="12"/>
  <c r="F2512" i="12"/>
  <c r="I2511" i="12"/>
  <c r="F2511" i="12"/>
  <c r="I2510" i="12"/>
  <c r="F2510" i="12"/>
  <c r="I2509" i="12"/>
  <c r="F2509" i="12"/>
  <c r="I2508" i="12"/>
  <c r="F2508" i="12"/>
  <c r="I2507" i="12"/>
  <c r="F2507" i="12"/>
  <c r="I2506" i="12"/>
  <c r="F2506" i="12"/>
  <c r="I2505" i="12"/>
  <c r="F2505" i="12"/>
  <c r="I2504" i="12"/>
  <c r="F2504" i="12"/>
  <c r="I2503" i="12"/>
  <c r="F2503" i="12"/>
  <c r="I2502" i="12"/>
  <c r="F2502" i="12"/>
  <c r="I2501" i="12"/>
  <c r="F2501" i="12"/>
  <c r="I2500" i="12"/>
  <c r="F2500" i="12"/>
  <c r="I2499" i="12"/>
  <c r="F2499" i="12"/>
  <c r="I2498" i="12"/>
  <c r="F2498" i="12"/>
  <c r="I2497" i="12"/>
  <c r="F2497" i="12"/>
  <c r="I2496" i="12"/>
  <c r="F2496" i="12"/>
  <c r="I2495" i="12"/>
  <c r="F2495" i="12"/>
  <c r="I2494" i="12"/>
  <c r="F2494" i="12"/>
  <c r="I2493" i="12"/>
  <c r="F2493" i="12"/>
  <c r="I2492" i="12"/>
  <c r="F2492" i="12"/>
  <c r="I2491" i="12"/>
  <c r="F2491" i="12"/>
  <c r="I2490" i="12"/>
  <c r="F2490" i="12"/>
  <c r="I2489" i="12"/>
  <c r="F2489" i="12"/>
  <c r="I2488" i="12"/>
  <c r="F2488" i="12"/>
  <c r="I2487" i="12"/>
  <c r="F2487" i="12"/>
  <c r="I2486" i="12"/>
  <c r="F2486" i="12"/>
  <c r="I2485" i="12"/>
  <c r="F2485" i="12"/>
  <c r="I2484" i="12"/>
  <c r="F2484" i="12"/>
  <c r="I2483" i="12"/>
  <c r="F2483" i="12"/>
  <c r="I2482" i="12"/>
  <c r="F2482" i="12"/>
  <c r="I2481" i="12"/>
  <c r="F2481" i="12"/>
  <c r="I2480" i="12"/>
  <c r="F2480" i="12"/>
  <c r="I2479" i="12"/>
  <c r="F2479" i="12"/>
  <c r="I2478" i="12"/>
  <c r="F2478" i="12"/>
  <c r="I2477" i="12"/>
  <c r="F2477" i="12"/>
  <c r="I2476" i="12"/>
  <c r="F2476" i="12"/>
  <c r="I2475" i="12"/>
  <c r="F2475" i="12"/>
  <c r="I2474" i="12"/>
  <c r="F2474" i="12"/>
  <c r="I2473" i="12"/>
  <c r="F2473" i="12"/>
  <c r="I2472" i="12"/>
  <c r="F2472" i="12"/>
  <c r="I2471" i="12"/>
  <c r="F2471" i="12"/>
  <c r="I2470" i="12"/>
  <c r="F2470" i="12"/>
  <c r="I2469" i="12"/>
  <c r="F2469" i="12"/>
  <c r="I2468" i="12"/>
  <c r="F2468" i="12"/>
  <c r="I2467" i="12"/>
  <c r="F2467" i="12"/>
  <c r="I2466" i="12"/>
  <c r="F2466" i="12"/>
  <c r="I2465" i="12"/>
  <c r="F2465" i="12"/>
  <c r="I2464" i="12"/>
  <c r="F2464" i="12"/>
  <c r="I2463" i="12"/>
  <c r="F2463" i="12"/>
  <c r="I2462" i="12"/>
  <c r="F2462" i="12"/>
  <c r="I2461" i="12"/>
  <c r="F2461" i="12"/>
  <c r="I2460" i="12"/>
  <c r="F2460" i="12"/>
  <c r="I2459" i="12"/>
  <c r="F2459" i="12"/>
  <c r="I2458" i="12"/>
  <c r="F2458" i="12"/>
  <c r="I2457" i="12"/>
  <c r="F2457" i="12"/>
  <c r="I2456" i="12"/>
  <c r="F2456" i="12"/>
  <c r="I2455" i="12"/>
  <c r="F2455" i="12"/>
  <c r="I2454" i="12"/>
  <c r="F2454" i="12"/>
  <c r="I2453" i="12"/>
  <c r="F2453" i="12"/>
  <c r="I2452" i="12"/>
  <c r="F2452" i="12"/>
  <c r="I2451" i="12"/>
  <c r="F2451" i="12"/>
  <c r="I2450" i="12"/>
  <c r="F2450" i="12"/>
  <c r="I2449" i="12"/>
  <c r="F2449" i="12"/>
  <c r="I2448" i="12"/>
  <c r="F2448" i="12"/>
  <c r="I2447" i="12"/>
  <c r="F2447" i="12"/>
  <c r="I2446" i="12"/>
  <c r="F2446" i="12"/>
  <c r="I2445" i="12"/>
  <c r="F2445" i="12"/>
  <c r="I2444" i="12"/>
  <c r="F2444" i="12"/>
  <c r="I2443" i="12"/>
  <c r="F2443" i="12"/>
  <c r="I2442" i="12"/>
  <c r="F2442" i="12"/>
  <c r="I2441" i="12"/>
  <c r="F2441" i="12"/>
  <c r="I2440" i="12"/>
  <c r="F2440" i="12"/>
  <c r="I2439" i="12"/>
  <c r="F2439" i="12"/>
  <c r="I2438" i="12"/>
  <c r="F2438" i="12"/>
  <c r="I2437" i="12"/>
  <c r="F2437" i="12"/>
  <c r="I2436" i="12"/>
  <c r="F2436" i="12"/>
  <c r="I2435" i="12"/>
  <c r="F2435" i="12"/>
  <c r="I2434" i="12"/>
  <c r="F2434" i="12"/>
  <c r="I2433" i="12"/>
  <c r="F2433" i="12"/>
  <c r="I2432" i="12"/>
  <c r="F2432" i="12"/>
  <c r="I2431" i="12"/>
  <c r="F2431" i="12"/>
  <c r="I2430" i="12"/>
  <c r="F2430" i="12"/>
  <c r="I2429" i="12"/>
  <c r="F2429" i="12"/>
  <c r="I2428" i="12"/>
  <c r="F2428" i="12"/>
  <c r="I2427" i="12"/>
  <c r="F2427" i="12"/>
  <c r="I2426" i="12"/>
  <c r="F2426" i="12"/>
  <c r="I2425" i="12"/>
  <c r="F2425" i="12"/>
  <c r="I2424" i="12"/>
  <c r="F2424" i="12"/>
  <c r="I2423" i="12"/>
  <c r="F2423" i="12"/>
  <c r="I2422" i="12"/>
  <c r="F2422" i="12"/>
  <c r="I2421" i="12"/>
  <c r="F2421" i="12"/>
  <c r="I2420" i="12"/>
  <c r="F2420" i="12"/>
  <c r="I2419" i="12"/>
  <c r="F2419" i="12"/>
  <c r="I2418" i="12"/>
  <c r="F2418" i="12"/>
  <c r="I2417" i="12"/>
  <c r="F2417" i="12"/>
  <c r="I2416" i="12"/>
  <c r="F2416" i="12"/>
  <c r="I2415" i="12"/>
  <c r="F2415" i="12"/>
  <c r="I2414" i="12"/>
  <c r="F2414" i="12"/>
  <c r="I2413" i="12"/>
  <c r="F2413" i="12"/>
  <c r="I2412" i="12"/>
  <c r="F2412" i="12"/>
  <c r="I2411" i="12"/>
  <c r="F2411" i="12"/>
  <c r="I2410" i="12"/>
  <c r="F2410" i="12"/>
  <c r="I2409" i="12"/>
  <c r="F2409" i="12"/>
  <c r="I2408" i="12"/>
  <c r="F2408" i="12"/>
  <c r="I2407" i="12"/>
  <c r="F2407" i="12"/>
  <c r="I2406" i="12"/>
  <c r="F2406" i="12"/>
  <c r="I2405" i="12"/>
  <c r="F2405" i="12"/>
  <c r="I2404" i="12"/>
  <c r="F2404" i="12"/>
  <c r="I2403" i="12"/>
  <c r="F2403" i="12"/>
  <c r="I2402" i="12"/>
  <c r="F2402" i="12"/>
  <c r="I2401" i="12"/>
  <c r="F2401" i="12"/>
  <c r="I2400" i="12"/>
  <c r="F2400" i="12"/>
  <c r="I2399" i="12"/>
  <c r="F2399" i="12"/>
  <c r="I2398" i="12"/>
  <c r="F2398" i="12"/>
  <c r="I2397" i="12"/>
  <c r="F2397" i="12"/>
  <c r="I2396" i="12"/>
  <c r="F2396" i="12"/>
  <c r="I2395" i="12"/>
  <c r="F2395" i="12"/>
  <c r="I2394" i="12"/>
  <c r="F2394" i="12"/>
  <c r="I2393" i="12"/>
  <c r="F2393" i="12"/>
  <c r="I2392" i="12"/>
  <c r="F2392" i="12"/>
  <c r="I2391" i="12"/>
  <c r="F2391" i="12"/>
  <c r="I2390" i="12"/>
  <c r="F2390" i="12"/>
  <c r="I2389" i="12"/>
  <c r="F2389" i="12"/>
  <c r="I2388" i="12"/>
  <c r="F2388" i="12"/>
  <c r="I2387" i="12"/>
  <c r="F2387" i="12"/>
  <c r="I2386" i="12"/>
  <c r="F2386" i="12"/>
  <c r="I2385" i="12"/>
  <c r="F2385" i="12"/>
  <c r="I2384" i="12"/>
  <c r="F2384" i="12"/>
  <c r="I2383" i="12"/>
  <c r="F2383" i="12"/>
  <c r="I2382" i="12"/>
  <c r="F2382" i="12"/>
  <c r="I2381" i="12"/>
  <c r="F2381" i="12"/>
  <c r="I2380" i="12"/>
  <c r="F2380" i="12"/>
  <c r="I2379" i="12"/>
  <c r="F2379" i="12"/>
  <c r="I2378" i="12"/>
  <c r="F2378" i="12"/>
  <c r="I2377" i="12"/>
  <c r="F2377" i="12"/>
  <c r="I2376" i="12"/>
  <c r="F2376" i="12"/>
  <c r="I2375" i="12"/>
  <c r="F2375" i="12"/>
  <c r="I2374" i="12"/>
  <c r="F2374" i="12"/>
  <c r="I2373" i="12"/>
  <c r="F2373" i="12"/>
  <c r="I2372" i="12"/>
  <c r="F2372" i="12"/>
  <c r="I2371" i="12"/>
  <c r="F2371" i="12"/>
  <c r="I2370" i="12"/>
  <c r="F2370" i="12"/>
  <c r="I2369" i="12"/>
  <c r="F2369" i="12"/>
  <c r="I2368" i="12"/>
  <c r="F2368" i="12"/>
  <c r="I2367" i="12"/>
  <c r="F2367" i="12"/>
  <c r="I2366" i="12"/>
  <c r="F2366" i="12"/>
  <c r="I2365" i="12"/>
  <c r="F2365" i="12"/>
  <c r="I2364" i="12"/>
  <c r="F2364" i="12"/>
  <c r="I2363" i="12"/>
  <c r="F2363" i="12"/>
  <c r="I2362" i="12"/>
  <c r="F2362" i="12"/>
  <c r="I2361" i="12"/>
  <c r="F2361" i="12"/>
  <c r="I2360" i="12"/>
  <c r="F2360" i="12"/>
  <c r="I2359" i="12"/>
  <c r="F2359" i="12"/>
  <c r="I2358" i="12"/>
  <c r="F2358" i="12"/>
  <c r="I2357" i="12"/>
  <c r="F2357" i="12"/>
  <c r="I2356" i="12"/>
  <c r="F2356" i="12"/>
  <c r="I2355" i="12"/>
  <c r="F2355" i="12"/>
  <c r="I2354" i="12"/>
  <c r="F2354" i="12"/>
  <c r="I2353" i="12"/>
  <c r="F2353" i="12"/>
  <c r="I2352" i="12"/>
  <c r="F2352" i="12"/>
  <c r="I2351" i="12"/>
  <c r="F2351" i="12"/>
  <c r="I2350" i="12"/>
  <c r="F2350" i="12"/>
  <c r="I2349" i="12"/>
  <c r="F2349" i="12"/>
  <c r="I2348" i="12"/>
  <c r="F2348" i="12"/>
  <c r="I2347" i="12"/>
  <c r="F2347" i="12"/>
  <c r="I2346" i="12"/>
  <c r="F2346" i="12"/>
  <c r="I2345" i="12"/>
  <c r="F2345" i="12"/>
  <c r="I2344" i="12"/>
  <c r="F2344" i="12"/>
  <c r="I2343" i="12"/>
  <c r="F2343" i="12"/>
  <c r="I2342" i="12"/>
  <c r="F2342" i="12"/>
  <c r="I2341" i="12"/>
  <c r="F2341" i="12"/>
  <c r="I2340" i="12"/>
  <c r="F2340" i="12"/>
  <c r="I2339" i="12"/>
  <c r="F2339" i="12"/>
  <c r="I2338" i="12"/>
  <c r="F2338" i="12"/>
  <c r="I2337" i="12"/>
  <c r="F2337" i="12"/>
  <c r="I2336" i="12"/>
  <c r="F2336" i="12"/>
  <c r="I2335" i="12"/>
  <c r="F2335" i="12"/>
  <c r="I2334" i="12"/>
  <c r="F2334" i="12"/>
  <c r="I2333" i="12"/>
  <c r="F2333" i="12"/>
  <c r="I2332" i="12"/>
  <c r="F2332" i="12"/>
  <c r="I2331" i="12"/>
  <c r="F2331" i="12"/>
  <c r="I2330" i="12"/>
  <c r="F2330" i="12"/>
  <c r="I2329" i="12"/>
  <c r="F2329" i="12"/>
  <c r="I2328" i="12"/>
  <c r="F2328" i="12"/>
  <c r="I2327" i="12"/>
  <c r="F2327" i="12"/>
  <c r="I2326" i="12"/>
  <c r="F2326" i="12"/>
  <c r="I2325" i="12"/>
  <c r="F2325" i="12"/>
  <c r="I2324" i="12"/>
  <c r="F2324" i="12"/>
  <c r="I2323" i="12"/>
  <c r="F2323" i="12"/>
  <c r="I2322" i="12"/>
  <c r="F2322" i="12"/>
  <c r="I2321" i="12"/>
  <c r="F2321" i="12"/>
  <c r="I2320" i="12"/>
  <c r="F2320" i="12"/>
  <c r="I2319" i="12"/>
  <c r="F2319" i="12"/>
  <c r="I2318" i="12"/>
  <c r="F2318" i="12"/>
  <c r="I2317" i="12"/>
  <c r="F2317" i="12"/>
  <c r="I2316" i="12"/>
  <c r="F2316" i="12"/>
  <c r="I2315" i="12"/>
  <c r="F2315" i="12"/>
  <c r="I2314" i="12"/>
  <c r="F2314" i="12"/>
  <c r="I2313" i="12"/>
  <c r="F2313" i="12"/>
  <c r="I2312" i="12"/>
  <c r="F2312" i="12"/>
  <c r="I2311" i="12"/>
  <c r="F2311" i="12"/>
  <c r="I2310" i="12"/>
  <c r="F2310" i="12"/>
  <c r="I2309" i="12"/>
  <c r="F2309" i="12"/>
  <c r="I2308" i="12"/>
  <c r="F2308" i="12"/>
  <c r="I2307" i="12"/>
  <c r="F2307" i="12"/>
  <c r="I2306" i="12"/>
  <c r="F2306" i="12"/>
  <c r="I2305" i="12"/>
  <c r="F2305" i="12"/>
  <c r="I2304" i="12"/>
  <c r="F2304" i="12"/>
  <c r="I2303" i="12"/>
  <c r="F2303" i="12"/>
  <c r="I2302" i="12"/>
  <c r="F2302" i="12"/>
  <c r="I2301" i="12"/>
  <c r="F2301" i="12"/>
  <c r="I2300" i="12"/>
  <c r="F2300" i="12"/>
  <c r="I2299" i="12"/>
  <c r="F2299" i="12"/>
  <c r="I2298" i="12"/>
  <c r="F2298" i="12"/>
  <c r="I2297" i="12"/>
  <c r="F2297" i="12"/>
  <c r="I2296" i="12"/>
  <c r="F2296" i="12"/>
  <c r="I2295" i="12"/>
  <c r="F2295" i="12"/>
  <c r="I2294" i="12"/>
  <c r="F2294" i="12"/>
  <c r="I2293" i="12"/>
  <c r="F2293" i="12"/>
  <c r="I2292" i="12"/>
  <c r="F2292" i="12"/>
  <c r="I2291" i="12"/>
  <c r="F2291" i="12"/>
  <c r="I2290" i="12"/>
  <c r="F2290" i="12"/>
  <c r="I2289" i="12"/>
  <c r="F2289" i="12"/>
  <c r="I2288" i="12"/>
  <c r="F2288" i="12"/>
  <c r="I2287" i="12"/>
  <c r="F2287" i="12"/>
  <c r="I2286" i="12"/>
  <c r="F2286" i="12"/>
  <c r="I2285" i="12"/>
  <c r="F2285" i="12"/>
  <c r="I2284" i="12"/>
  <c r="F2284" i="12"/>
  <c r="I2283" i="12"/>
  <c r="F2283" i="12"/>
  <c r="I2282" i="12"/>
  <c r="F2282" i="12"/>
  <c r="I2281" i="12"/>
  <c r="F2281" i="12"/>
  <c r="I2280" i="12"/>
  <c r="F2280" i="12"/>
  <c r="I2279" i="12"/>
  <c r="F2279" i="12"/>
  <c r="I2278" i="12"/>
  <c r="F2278" i="12"/>
  <c r="I2277" i="12"/>
  <c r="F2277" i="12"/>
  <c r="I2276" i="12"/>
  <c r="F2276" i="12"/>
  <c r="I2275" i="12"/>
  <c r="F2275" i="12"/>
  <c r="I2274" i="12"/>
  <c r="F2274" i="12"/>
  <c r="I2273" i="12"/>
  <c r="F2273" i="12"/>
  <c r="I2272" i="12"/>
  <c r="F2272" i="12"/>
  <c r="I2271" i="12"/>
  <c r="F2271" i="12"/>
  <c r="I2270" i="12"/>
  <c r="F2270" i="12"/>
  <c r="I2269" i="12"/>
  <c r="F2269" i="12"/>
  <c r="I2268" i="12"/>
  <c r="F2268" i="12"/>
  <c r="I2267" i="12"/>
  <c r="F2267" i="12"/>
  <c r="I2266" i="12"/>
  <c r="F2266" i="12"/>
  <c r="I2265" i="12"/>
  <c r="F2265" i="12"/>
  <c r="I2264" i="12"/>
  <c r="F2264" i="12"/>
  <c r="I2263" i="12"/>
  <c r="F2263" i="12"/>
  <c r="I2262" i="12"/>
  <c r="F2262" i="12"/>
  <c r="I2261" i="12"/>
  <c r="F2261" i="12"/>
  <c r="I2260" i="12"/>
  <c r="F2260" i="12"/>
  <c r="I2259" i="12"/>
  <c r="F2259" i="12"/>
  <c r="I2258" i="12"/>
  <c r="F2258" i="12"/>
  <c r="I2257" i="12"/>
  <c r="F2257" i="12"/>
  <c r="I2256" i="12"/>
  <c r="F2256" i="12"/>
  <c r="I2255" i="12"/>
  <c r="F2255" i="12"/>
  <c r="I2254" i="12"/>
  <c r="F2254" i="12"/>
  <c r="I2253" i="12"/>
  <c r="F2253" i="12"/>
  <c r="I2252" i="12"/>
  <c r="F2252" i="12"/>
  <c r="I2251" i="12"/>
  <c r="F2251" i="12"/>
  <c r="I2250" i="12"/>
  <c r="F2250" i="12"/>
  <c r="I2249" i="12"/>
  <c r="F2249" i="12"/>
  <c r="I2248" i="12"/>
  <c r="F2248" i="12"/>
  <c r="I2247" i="12"/>
  <c r="F2247" i="12"/>
  <c r="I2246" i="12"/>
  <c r="F2246" i="12"/>
  <c r="I2245" i="12"/>
  <c r="F2245" i="12"/>
  <c r="I2244" i="12"/>
  <c r="F2244" i="12"/>
  <c r="I2243" i="12"/>
  <c r="F2243" i="12"/>
  <c r="I2242" i="12"/>
  <c r="F2242" i="12"/>
  <c r="I2241" i="12"/>
  <c r="F2241" i="12"/>
  <c r="I2240" i="12"/>
  <c r="F2240" i="12"/>
  <c r="I2239" i="12"/>
  <c r="F2239" i="12"/>
  <c r="I2238" i="12"/>
  <c r="F2238" i="12"/>
  <c r="I2237" i="12"/>
  <c r="F2237" i="12"/>
  <c r="I2236" i="12"/>
  <c r="F2236" i="12"/>
  <c r="I2235" i="12"/>
  <c r="F2235" i="12"/>
  <c r="I2234" i="12"/>
  <c r="F2234" i="12"/>
  <c r="I2233" i="12"/>
  <c r="F2233" i="12"/>
  <c r="I2232" i="12"/>
  <c r="F2232" i="12"/>
  <c r="I2231" i="12"/>
  <c r="F2231" i="12"/>
  <c r="I2230" i="12"/>
  <c r="F2230" i="12"/>
  <c r="I2229" i="12"/>
  <c r="F2229" i="12"/>
  <c r="I2228" i="12"/>
  <c r="F2228" i="12"/>
  <c r="I2227" i="12"/>
  <c r="F2227" i="12"/>
  <c r="I2226" i="12"/>
  <c r="F2226" i="12"/>
  <c r="I2225" i="12"/>
  <c r="F2225" i="12"/>
  <c r="I2224" i="12"/>
  <c r="F2224" i="12"/>
  <c r="I2223" i="12"/>
  <c r="F2223" i="12"/>
  <c r="I2222" i="12"/>
  <c r="F2222" i="12"/>
  <c r="I2221" i="12"/>
  <c r="F2221" i="12"/>
  <c r="I2220" i="12"/>
  <c r="F2220" i="12"/>
  <c r="I2219" i="12"/>
  <c r="F2219" i="12"/>
  <c r="I2218" i="12"/>
  <c r="F2218" i="12"/>
  <c r="I2217" i="12"/>
  <c r="F2217" i="12"/>
  <c r="I2216" i="12"/>
  <c r="F2216" i="12"/>
  <c r="I2215" i="12"/>
  <c r="F2215" i="12"/>
  <c r="I2214" i="12"/>
  <c r="F2214" i="12"/>
  <c r="I2213" i="12"/>
  <c r="F2213" i="12"/>
  <c r="I2212" i="12"/>
  <c r="F2212" i="12"/>
  <c r="I2211" i="12"/>
  <c r="F2211" i="12"/>
  <c r="I2210" i="12"/>
  <c r="F2210" i="12"/>
  <c r="I2209" i="12"/>
  <c r="F2209" i="12"/>
  <c r="I2208" i="12"/>
  <c r="F2208" i="12"/>
  <c r="I2207" i="12"/>
  <c r="F2207" i="12"/>
  <c r="I2206" i="12"/>
  <c r="F2206" i="12"/>
  <c r="I2205" i="12"/>
  <c r="F2205" i="12"/>
  <c r="I2204" i="12"/>
  <c r="F2204" i="12"/>
  <c r="I2203" i="12"/>
  <c r="F2203" i="12"/>
  <c r="I2202" i="12"/>
  <c r="F2202" i="12"/>
  <c r="I2201" i="12"/>
  <c r="F2201" i="12"/>
  <c r="I2200" i="12"/>
  <c r="F2200" i="12"/>
  <c r="I2199" i="12"/>
  <c r="F2199" i="12"/>
  <c r="I2198" i="12"/>
  <c r="F2198" i="12"/>
  <c r="I2197" i="12"/>
  <c r="F2197" i="12"/>
  <c r="I2196" i="12"/>
  <c r="F2196" i="12"/>
  <c r="I2195" i="12"/>
  <c r="F2195" i="12"/>
  <c r="I2194" i="12"/>
  <c r="F2194" i="12"/>
  <c r="I2193" i="12"/>
  <c r="F2193" i="12"/>
  <c r="I2192" i="12"/>
  <c r="F2192" i="12"/>
  <c r="I2191" i="12"/>
  <c r="F2191" i="12"/>
  <c r="I2190" i="12"/>
  <c r="F2190" i="12"/>
  <c r="I2189" i="12"/>
  <c r="F2189" i="12"/>
  <c r="I2188" i="12"/>
  <c r="F2188" i="12"/>
  <c r="I2187" i="12"/>
  <c r="F2187" i="12"/>
  <c r="I2186" i="12"/>
  <c r="F2186" i="12"/>
  <c r="I2185" i="12"/>
  <c r="F2185" i="12"/>
  <c r="I2184" i="12"/>
  <c r="F2184" i="12"/>
  <c r="I2183" i="12"/>
  <c r="F2183" i="12"/>
  <c r="I2182" i="12"/>
  <c r="F2182" i="12"/>
  <c r="I2181" i="12"/>
  <c r="F2181" i="12"/>
  <c r="I2180" i="12"/>
  <c r="F2180" i="12"/>
  <c r="I2179" i="12"/>
  <c r="F2179" i="12"/>
  <c r="I2178" i="12"/>
  <c r="F2178" i="12"/>
  <c r="I2177" i="12"/>
  <c r="F2177" i="12"/>
  <c r="I2176" i="12"/>
  <c r="F2176" i="12"/>
  <c r="I2175" i="12"/>
  <c r="F2175" i="12"/>
  <c r="I2174" i="12"/>
  <c r="F2174" i="12"/>
  <c r="I2173" i="12"/>
  <c r="F2173" i="12"/>
  <c r="I2172" i="12"/>
  <c r="F2172" i="12"/>
  <c r="I2171" i="12"/>
  <c r="F2171" i="12"/>
  <c r="I2170" i="12"/>
  <c r="F2170" i="12"/>
  <c r="I2169" i="12"/>
  <c r="F2169" i="12"/>
  <c r="I2168" i="12"/>
  <c r="F2168" i="12"/>
  <c r="I2167" i="12"/>
  <c r="F2167" i="12"/>
  <c r="I2166" i="12"/>
  <c r="F2166" i="12"/>
  <c r="I2165" i="12"/>
  <c r="F2165" i="12"/>
  <c r="I2164" i="12"/>
  <c r="F2164" i="12"/>
  <c r="I2163" i="12"/>
  <c r="F2163" i="12"/>
  <c r="I2162" i="12"/>
  <c r="F2162" i="12"/>
  <c r="I2161" i="12"/>
  <c r="F2161" i="12"/>
  <c r="I2160" i="12"/>
  <c r="F2160" i="12"/>
  <c r="I2159" i="12"/>
  <c r="F2159" i="12"/>
  <c r="I2158" i="12"/>
  <c r="F2158" i="12"/>
  <c r="I2157" i="12"/>
  <c r="F2157" i="12"/>
  <c r="I2156" i="12"/>
  <c r="F2156" i="12"/>
  <c r="I2155" i="12"/>
  <c r="F2155" i="12"/>
  <c r="I2154" i="12"/>
  <c r="F2154" i="12"/>
  <c r="I2153" i="12"/>
  <c r="F2153" i="12"/>
  <c r="I2152" i="12"/>
  <c r="F2152" i="12"/>
  <c r="I2151" i="12"/>
  <c r="F2151" i="12"/>
  <c r="I2150" i="12"/>
  <c r="F2150" i="12"/>
  <c r="I2149" i="12"/>
  <c r="F2149" i="12"/>
  <c r="I2148" i="12"/>
  <c r="F2148" i="12"/>
  <c r="I2147" i="12"/>
  <c r="F2147" i="12"/>
  <c r="I2146" i="12"/>
  <c r="F2146" i="12"/>
  <c r="I2145" i="12"/>
  <c r="F2145" i="12"/>
  <c r="I2144" i="12"/>
  <c r="F2144" i="12"/>
  <c r="I2143" i="12"/>
  <c r="F2143" i="12"/>
  <c r="I2142" i="12"/>
  <c r="F2142" i="12"/>
  <c r="I2141" i="12"/>
  <c r="F2141" i="12"/>
  <c r="I2140" i="12"/>
  <c r="F2140" i="12"/>
  <c r="I2139" i="12"/>
  <c r="F2139" i="12"/>
  <c r="I2138" i="12"/>
  <c r="F2138" i="12"/>
  <c r="I2137" i="12"/>
  <c r="F2137" i="12"/>
  <c r="I2136" i="12"/>
  <c r="F2136" i="12"/>
  <c r="I2135" i="12"/>
  <c r="F2135" i="12"/>
  <c r="I2134" i="12"/>
  <c r="F2134" i="12"/>
  <c r="I2133" i="12"/>
  <c r="F2133" i="12"/>
  <c r="I2132" i="12"/>
  <c r="F2132" i="12"/>
  <c r="I2131" i="12"/>
  <c r="F2131" i="12"/>
  <c r="I2130" i="12"/>
  <c r="F2130" i="12"/>
  <c r="I2129" i="12"/>
  <c r="F2129" i="12"/>
  <c r="I2128" i="12"/>
  <c r="F2128" i="12"/>
  <c r="I2127" i="12"/>
  <c r="F2127" i="12"/>
  <c r="I2126" i="12"/>
  <c r="F2126" i="12"/>
  <c r="I2125" i="12"/>
  <c r="F2125" i="12"/>
  <c r="I2124" i="12"/>
  <c r="F2124" i="12"/>
  <c r="I2123" i="12"/>
  <c r="F2123" i="12"/>
  <c r="I2122" i="12"/>
  <c r="F2122" i="12"/>
  <c r="I2121" i="12"/>
  <c r="F2121" i="12"/>
  <c r="I2120" i="12"/>
  <c r="F2120" i="12"/>
  <c r="I2119" i="12"/>
  <c r="F2119" i="12"/>
  <c r="I2118" i="12"/>
  <c r="F2118" i="12"/>
  <c r="I2117" i="12"/>
  <c r="F2117" i="12"/>
  <c r="I2116" i="12"/>
  <c r="F2116" i="12"/>
  <c r="I2115" i="12"/>
  <c r="F2115" i="12"/>
  <c r="I2114" i="12"/>
  <c r="F2114" i="12"/>
  <c r="I2113" i="12"/>
  <c r="F2113" i="12"/>
  <c r="I2112" i="12"/>
  <c r="F2112" i="12"/>
  <c r="I2111" i="12"/>
  <c r="F2111" i="12"/>
  <c r="I2110" i="12"/>
  <c r="F2110" i="12"/>
  <c r="I2109" i="12"/>
  <c r="F2109" i="12"/>
  <c r="I2108" i="12"/>
  <c r="F2108" i="12"/>
  <c r="I2107" i="12"/>
  <c r="F2107" i="12"/>
  <c r="I2106" i="12"/>
  <c r="F2106" i="12"/>
  <c r="I2105" i="12"/>
  <c r="F2105" i="12"/>
  <c r="I2104" i="12"/>
  <c r="F2104" i="12"/>
  <c r="I2103" i="12"/>
  <c r="F2103" i="12"/>
  <c r="I2102" i="12"/>
  <c r="F2102" i="12"/>
  <c r="I2101" i="12"/>
  <c r="F2101" i="12"/>
  <c r="I2100" i="12"/>
  <c r="F2100" i="12"/>
  <c r="I2099" i="12"/>
  <c r="F2099" i="12"/>
  <c r="I2098" i="12"/>
  <c r="F2098" i="12"/>
  <c r="I2097" i="12"/>
  <c r="F2097" i="12"/>
  <c r="I2096" i="12"/>
  <c r="F2096" i="12"/>
  <c r="I2095" i="12"/>
  <c r="F2095" i="12"/>
  <c r="I2094" i="12"/>
  <c r="F2094" i="12"/>
  <c r="I2093" i="12"/>
  <c r="F2093" i="12"/>
  <c r="I2092" i="12"/>
  <c r="F2092" i="12"/>
  <c r="I2091" i="12"/>
  <c r="F2091" i="12"/>
  <c r="I2090" i="12"/>
  <c r="F2090" i="12"/>
  <c r="I2089" i="12"/>
  <c r="F2089" i="12"/>
  <c r="I2088" i="12"/>
  <c r="F2088" i="12"/>
  <c r="I2087" i="12"/>
  <c r="F2087" i="12"/>
  <c r="I2086" i="12"/>
  <c r="F2086" i="12"/>
  <c r="I2085" i="12"/>
  <c r="F2085" i="12"/>
  <c r="I2084" i="12"/>
  <c r="F2084" i="12"/>
  <c r="I2083" i="12"/>
  <c r="F2083" i="12"/>
  <c r="I2082" i="12"/>
  <c r="F2082" i="12"/>
  <c r="I2081" i="12"/>
  <c r="F2081" i="12"/>
  <c r="I2080" i="12"/>
  <c r="F2080" i="12"/>
  <c r="I2079" i="12"/>
  <c r="F2079" i="12"/>
  <c r="I2078" i="12"/>
  <c r="F2078" i="12"/>
  <c r="I2077" i="12"/>
  <c r="F2077" i="12"/>
  <c r="I2076" i="12"/>
  <c r="F2076" i="12"/>
  <c r="I2075" i="12"/>
  <c r="F2075" i="12"/>
  <c r="I2074" i="12"/>
  <c r="F2074" i="12"/>
  <c r="I2073" i="12"/>
  <c r="F2073" i="12"/>
  <c r="I2072" i="12"/>
  <c r="F2072" i="12"/>
  <c r="I2071" i="12"/>
  <c r="F2071" i="12"/>
  <c r="I2070" i="12"/>
  <c r="F2070" i="12"/>
  <c r="I2069" i="12"/>
  <c r="F2069" i="12"/>
  <c r="I2068" i="12"/>
  <c r="F2068" i="12"/>
  <c r="I2067" i="12"/>
  <c r="F2067" i="12"/>
  <c r="I2066" i="12"/>
  <c r="F2066" i="12"/>
  <c r="I2065" i="12"/>
  <c r="F2065" i="12"/>
  <c r="I2064" i="12"/>
  <c r="F2064" i="12"/>
  <c r="I2063" i="12"/>
  <c r="F2063" i="12"/>
  <c r="I2062" i="12"/>
  <c r="F2062" i="12"/>
  <c r="I2061" i="12"/>
  <c r="F2061" i="12"/>
  <c r="I2060" i="12"/>
  <c r="F2060" i="12"/>
  <c r="I2059" i="12"/>
  <c r="F2059" i="12"/>
  <c r="I2058" i="12"/>
  <c r="F2058" i="12"/>
  <c r="I2057" i="12"/>
  <c r="F2057" i="12"/>
  <c r="I2056" i="12"/>
  <c r="F2056" i="12"/>
  <c r="I2055" i="12"/>
  <c r="F2055" i="12"/>
  <c r="I2054" i="12"/>
  <c r="F2054" i="12"/>
  <c r="I2053" i="12"/>
  <c r="F2053" i="12"/>
  <c r="I2052" i="12"/>
  <c r="F2052" i="12"/>
  <c r="I2051" i="12"/>
  <c r="F2051" i="12"/>
  <c r="I2050" i="12"/>
  <c r="F2050" i="12"/>
  <c r="I2049" i="12"/>
  <c r="F2049" i="12"/>
  <c r="I2048" i="12"/>
  <c r="F2048" i="12"/>
  <c r="I2047" i="12"/>
  <c r="F2047" i="12"/>
  <c r="I2046" i="12"/>
  <c r="F2046" i="12"/>
  <c r="I2045" i="12"/>
  <c r="F2045" i="12"/>
  <c r="I2044" i="12"/>
  <c r="F2044" i="12"/>
  <c r="I2043" i="12"/>
  <c r="F2043" i="12"/>
  <c r="I2042" i="12"/>
  <c r="F2042" i="12"/>
  <c r="I2041" i="12"/>
  <c r="F2041" i="12"/>
  <c r="I2040" i="12"/>
  <c r="F2040" i="12"/>
  <c r="I2039" i="12"/>
  <c r="F2039" i="12"/>
  <c r="I2038" i="12"/>
  <c r="F2038" i="12"/>
  <c r="I2037" i="12"/>
  <c r="F2037" i="12"/>
  <c r="I2036" i="12"/>
  <c r="F2036" i="12"/>
  <c r="I2035" i="12"/>
  <c r="F2035" i="12"/>
  <c r="I2034" i="12"/>
  <c r="F2034" i="12"/>
  <c r="I2033" i="12"/>
  <c r="F2033" i="12"/>
  <c r="I2032" i="12"/>
  <c r="F2032" i="12"/>
  <c r="I2031" i="12"/>
  <c r="F2031" i="12"/>
  <c r="I2030" i="12"/>
  <c r="F2030" i="12"/>
  <c r="I2029" i="12"/>
  <c r="F2029" i="12"/>
  <c r="I2028" i="12"/>
  <c r="F2028" i="12"/>
  <c r="I2027" i="12"/>
  <c r="F2027" i="12"/>
  <c r="I2026" i="12"/>
  <c r="F2026" i="12"/>
  <c r="I2025" i="12"/>
  <c r="F2025" i="12"/>
  <c r="I2024" i="12"/>
  <c r="F2024" i="12"/>
  <c r="I2023" i="12"/>
  <c r="F2023" i="12"/>
  <c r="I2022" i="12"/>
  <c r="F2022" i="12"/>
  <c r="I2021" i="12"/>
  <c r="F2021" i="12"/>
  <c r="I2020" i="12"/>
  <c r="F2020" i="12"/>
  <c r="I2019" i="12"/>
  <c r="F2019" i="12"/>
  <c r="I2018" i="12"/>
  <c r="F2018" i="12"/>
  <c r="I2017" i="12"/>
  <c r="F2017" i="12"/>
  <c r="I2016" i="12"/>
  <c r="F2016" i="12"/>
  <c r="I2015" i="12"/>
  <c r="F2015" i="12"/>
  <c r="I2014" i="12"/>
  <c r="F2014" i="12"/>
  <c r="I2013" i="12"/>
  <c r="F2013" i="12"/>
  <c r="I2012" i="12"/>
  <c r="F2012" i="12"/>
  <c r="I2011" i="12"/>
  <c r="F2011" i="12"/>
  <c r="I2010" i="12"/>
  <c r="F2010" i="12"/>
  <c r="I2009" i="12"/>
  <c r="F2009" i="12"/>
  <c r="I2008" i="12"/>
  <c r="F2008" i="12"/>
  <c r="I2007" i="12"/>
  <c r="F2007" i="12"/>
  <c r="I2006" i="12"/>
  <c r="F2006" i="12"/>
  <c r="I2005" i="12"/>
  <c r="F2005" i="12"/>
  <c r="I2004" i="12"/>
  <c r="F2004" i="12"/>
  <c r="I2003" i="12"/>
  <c r="F2003" i="12"/>
  <c r="I2002" i="12"/>
  <c r="F2002" i="12"/>
  <c r="I2001" i="12"/>
  <c r="F2001" i="12"/>
  <c r="I2000" i="12"/>
  <c r="F2000" i="12"/>
  <c r="I1999" i="12"/>
  <c r="F1999" i="12"/>
  <c r="I1998" i="12"/>
  <c r="F1998" i="12"/>
  <c r="I1997" i="12"/>
  <c r="F1997" i="12"/>
  <c r="I1996" i="12"/>
  <c r="F1996" i="12"/>
  <c r="I1995" i="12"/>
  <c r="F1995" i="12"/>
  <c r="I1994" i="12"/>
  <c r="F1994" i="12"/>
  <c r="I1993" i="12"/>
  <c r="F1993" i="12"/>
  <c r="I1992" i="12"/>
  <c r="F1992" i="12"/>
  <c r="I1991" i="12"/>
  <c r="F1991" i="12"/>
  <c r="I1990" i="12"/>
  <c r="F1990" i="12"/>
  <c r="I1989" i="12"/>
  <c r="F1989" i="12"/>
  <c r="I1988" i="12"/>
  <c r="F1988" i="12"/>
  <c r="I1987" i="12"/>
  <c r="F1987" i="12"/>
  <c r="I1986" i="12"/>
  <c r="F1986" i="12"/>
  <c r="I1985" i="12"/>
  <c r="F1985" i="12"/>
  <c r="I1984" i="12"/>
  <c r="F1984" i="12"/>
  <c r="I1983" i="12"/>
  <c r="F1983" i="12"/>
  <c r="I1982" i="12"/>
  <c r="F1982" i="12"/>
  <c r="I1981" i="12"/>
  <c r="F1981" i="12"/>
  <c r="I1980" i="12"/>
  <c r="F1980" i="12"/>
  <c r="I1979" i="12"/>
  <c r="F1979" i="12"/>
  <c r="I1978" i="12"/>
  <c r="F1978" i="12"/>
  <c r="I1977" i="12"/>
  <c r="F1977" i="12"/>
  <c r="I1976" i="12"/>
  <c r="F1976" i="12"/>
  <c r="I1975" i="12"/>
  <c r="F1975" i="12"/>
  <c r="I1974" i="12"/>
  <c r="F1974" i="12"/>
  <c r="I1973" i="12"/>
  <c r="F1973" i="12"/>
  <c r="I1972" i="12"/>
  <c r="F1972" i="12"/>
  <c r="I1971" i="12"/>
  <c r="F1971" i="12"/>
  <c r="I1970" i="12"/>
  <c r="F1970" i="12"/>
  <c r="I1969" i="12"/>
  <c r="F1969" i="12"/>
  <c r="I1968" i="12"/>
  <c r="F1968" i="12"/>
  <c r="I1967" i="12"/>
  <c r="F1967" i="12"/>
  <c r="I1966" i="12"/>
  <c r="F1966" i="12"/>
  <c r="I1965" i="12"/>
  <c r="F1965" i="12"/>
  <c r="I1964" i="12"/>
  <c r="F1964" i="12"/>
  <c r="I1963" i="12"/>
  <c r="F1963" i="12"/>
  <c r="I1962" i="12"/>
  <c r="F1962" i="12"/>
  <c r="I1961" i="12"/>
  <c r="F1961" i="12"/>
  <c r="I1960" i="12"/>
  <c r="F1960" i="12"/>
  <c r="I1959" i="12"/>
  <c r="F1959" i="12"/>
  <c r="I1958" i="12"/>
  <c r="F1958" i="12"/>
  <c r="I1957" i="12"/>
  <c r="F1957" i="12"/>
  <c r="I1956" i="12"/>
  <c r="F1956" i="12"/>
  <c r="I1955" i="12"/>
  <c r="F1955" i="12"/>
  <c r="I1954" i="12"/>
  <c r="F1954" i="12"/>
  <c r="I1953" i="12"/>
  <c r="F1953" i="12"/>
  <c r="I1952" i="12"/>
  <c r="F1952" i="12"/>
  <c r="I1951" i="12"/>
  <c r="F1951" i="12"/>
  <c r="I1950" i="12"/>
  <c r="F1950" i="12"/>
  <c r="I1949" i="12"/>
  <c r="F1949" i="12"/>
  <c r="I1948" i="12"/>
  <c r="F1948" i="12"/>
  <c r="I1947" i="12"/>
  <c r="F1947" i="12"/>
  <c r="I1946" i="12"/>
  <c r="F1946" i="12"/>
  <c r="I1945" i="12"/>
  <c r="F1945" i="12"/>
  <c r="I1944" i="12"/>
  <c r="F1944" i="12"/>
  <c r="I1943" i="12"/>
  <c r="F1943" i="12"/>
  <c r="I1942" i="12"/>
  <c r="F1942" i="12"/>
  <c r="I1941" i="12"/>
  <c r="F1941" i="12"/>
  <c r="I1940" i="12"/>
  <c r="F1940" i="12"/>
  <c r="I1939" i="12"/>
  <c r="F1939" i="12"/>
  <c r="I1938" i="12"/>
  <c r="F1938" i="12"/>
  <c r="I1937" i="12"/>
  <c r="F1937" i="12"/>
  <c r="I1936" i="12"/>
  <c r="F1936" i="12"/>
  <c r="I1935" i="12"/>
  <c r="F1935" i="12"/>
  <c r="I1934" i="12"/>
  <c r="F1934" i="12"/>
  <c r="I1933" i="12"/>
  <c r="F1933" i="12"/>
  <c r="I1932" i="12"/>
  <c r="F1932" i="12"/>
  <c r="I1931" i="12"/>
  <c r="F1931" i="12"/>
  <c r="I1930" i="12"/>
  <c r="F1930" i="12"/>
  <c r="I1929" i="12"/>
  <c r="F1929" i="12"/>
  <c r="I1928" i="12"/>
  <c r="F1928" i="12"/>
  <c r="I1927" i="12"/>
  <c r="F1927" i="12"/>
  <c r="I1926" i="12"/>
  <c r="F1926" i="12"/>
  <c r="I1925" i="12"/>
  <c r="F1925" i="12"/>
  <c r="I1924" i="12"/>
  <c r="F1924" i="12"/>
  <c r="I1923" i="12"/>
  <c r="F1923" i="12"/>
  <c r="I1922" i="12"/>
  <c r="F1922" i="12"/>
  <c r="I1921" i="12"/>
  <c r="F1921" i="12"/>
  <c r="I1920" i="12"/>
  <c r="F1920" i="12"/>
  <c r="I1919" i="12"/>
  <c r="F1919" i="12"/>
  <c r="I1918" i="12"/>
  <c r="F1918" i="12"/>
  <c r="I1917" i="12"/>
  <c r="F1917" i="12"/>
  <c r="I1916" i="12"/>
  <c r="F1916" i="12"/>
  <c r="I1915" i="12"/>
  <c r="F1915" i="12"/>
  <c r="I1914" i="12"/>
  <c r="F1914" i="12"/>
  <c r="I1913" i="12"/>
  <c r="F1913" i="12"/>
  <c r="I1912" i="12"/>
  <c r="F1912" i="12"/>
  <c r="I1911" i="12"/>
  <c r="F1911" i="12"/>
  <c r="I1910" i="12"/>
  <c r="F1910" i="12"/>
  <c r="I1909" i="12"/>
  <c r="F1909" i="12"/>
  <c r="I1908" i="12"/>
  <c r="F1908" i="12"/>
  <c r="I1907" i="12"/>
  <c r="F1907" i="12"/>
  <c r="I1906" i="12"/>
  <c r="F1906" i="12"/>
  <c r="I1905" i="12"/>
  <c r="F1905" i="12"/>
  <c r="I1904" i="12"/>
  <c r="F1904" i="12"/>
  <c r="I1903" i="12"/>
  <c r="F1903" i="12"/>
  <c r="I1902" i="12"/>
  <c r="F1902" i="12"/>
  <c r="I1901" i="12"/>
  <c r="F1901" i="12"/>
  <c r="I1900" i="12"/>
  <c r="F1900" i="12"/>
  <c r="I1899" i="12"/>
  <c r="F1899" i="12"/>
  <c r="I1898" i="12"/>
  <c r="F1898" i="12"/>
  <c r="I1897" i="12"/>
  <c r="F1897" i="12"/>
  <c r="I1896" i="12"/>
  <c r="F1896" i="12"/>
  <c r="I1895" i="12"/>
  <c r="F1895" i="12"/>
  <c r="I1894" i="12"/>
  <c r="F1894" i="12"/>
  <c r="I1893" i="12"/>
  <c r="F1893" i="12"/>
  <c r="I1892" i="12"/>
  <c r="F1892" i="12"/>
  <c r="I1891" i="12"/>
  <c r="F1891" i="12"/>
  <c r="I1890" i="12"/>
  <c r="F1890" i="12"/>
  <c r="I1889" i="12"/>
  <c r="F1889" i="12"/>
  <c r="I1888" i="12"/>
  <c r="F1888" i="12"/>
  <c r="I1887" i="12"/>
  <c r="F1887" i="12"/>
  <c r="I1886" i="12"/>
  <c r="F1886" i="12"/>
  <c r="I1885" i="12"/>
  <c r="F1885" i="12"/>
  <c r="I1884" i="12"/>
  <c r="F1884" i="12"/>
  <c r="I1883" i="12"/>
  <c r="F1883" i="12"/>
  <c r="I1882" i="12"/>
  <c r="F1882" i="12"/>
  <c r="I1881" i="12"/>
  <c r="F1881" i="12"/>
  <c r="I1880" i="12"/>
  <c r="F1880" i="12"/>
  <c r="I1879" i="12"/>
  <c r="F1879" i="12"/>
  <c r="I1878" i="12"/>
  <c r="F1878" i="12"/>
  <c r="I1877" i="12"/>
  <c r="F1877" i="12"/>
  <c r="I1876" i="12"/>
  <c r="F1876" i="12"/>
  <c r="I1875" i="12"/>
  <c r="F1875" i="12"/>
  <c r="I1874" i="12"/>
  <c r="F1874" i="12"/>
  <c r="I1873" i="12"/>
  <c r="F1873" i="12"/>
  <c r="I1872" i="12"/>
  <c r="F1872" i="12"/>
  <c r="I1871" i="12"/>
  <c r="F1871" i="12"/>
  <c r="I1870" i="12"/>
  <c r="F1870" i="12"/>
  <c r="I1869" i="12"/>
  <c r="F1869" i="12"/>
  <c r="I1868" i="12"/>
  <c r="F1868" i="12"/>
  <c r="I1867" i="12"/>
  <c r="F1867" i="12"/>
  <c r="I1866" i="12"/>
  <c r="F1866" i="12"/>
  <c r="I1865" i="12"/>
  <c r="F1865" i="12"/>
  <c r="I1864" i="12"/>
  <c r="F1864" i="12"/>
  <c r="I1863" i="12"/>
  <c r="F1863" i="12"/>
  <c r="I1862" i="12"/>
  <c r="F1862" i="12"/>
  <c r="I1861" i="12"/>
  <c r="F1861" i="12"/>
  <c r="I1860" i="12"/>
  <c r="F1860" i="12"/>
  <c r="I1859" i="12"/>
  <c r="F1859" i="12"/>
  <c r="I1858" i="12"/>
  <c r="F1858" i="12"/>
  <c r="I1857" i="12"/>
  <c r="F1857" i="12"/>
  <c r="I1856" i="12"/>
  <c r="F1856" i="12"/>
  <c r="I1855" i="12"/>
  <c r="F1855" i="12"/>
  <c r="I1854" i="12"/>
  <c r="F1854" i="12"/>
  <c r="I1853" i="12"/>
  <c r="F1853" i="12"/>
  <c r="I1852" i="12"/>
  <c r="F1852" i="12"/>
  <c r="I1851" i="12"/>
  <c r="F1851" i="12"/>
  <c r="I1850" i="12"/>
  <c r="F1850" i="12"/>
  <c r="I1849" i="12"/>
  <c r="F1849" i="12"/>
  <c r="I1848" i="12"/>
  <c r="F1848" i="12"/>
  <c r="I1847" i="12"/>
  <c r="F1847" i="12"/>
  <c r="I1846" i="12"/>
  <c r="F1846" i="12"/>
  <c r="I1845" i="12"/>
  <c r="F1845" i="12"/>
  <c r="I1844" i="12"/>
  <c r="F1844" i="12"/>
  <c r="I1843" i="12"/>
  <c r="F1843" i="12"/>
  <c r="I1842" i="12"/>
  <c r="F1842" i="12"/>
  <c r="I1841" i="12"/>
  <c r="F1841" i="12"/>
  <c r="I1840" i="12"/>
  <c r="F1840" i="12"/>
  <c r="I1839" i="12"/>
  <c r="F1839" i="12"/>
  <c r="I1838" i="12"/>
  <c r="F1838" i="12"/>
  <c r="I1837" i="12"/>
  <c r="F1837" i="12"/>
  <c r="I1836" i="12"/>
  <c r="F1836" i="12"/>
  <c r="I1835" i="12"/>
  <c r="F1835" i="12"/>
  <c r="I1834" i="12"/>
  <c r="F1834" i="12"/>
  <c r="I1833" i="12"/>
  <c r="F1833" i="12"/>
  <c r="I1832" i="12"/>
  <c r="F1832" i="12"/>
  <c r="I1831" i="12"/>
  <c r="F1831" i="12"/>
  <c r="I1830" i="12"/>
  <c r="F1830" i="12"/>
  <c r="I1829" i="12"/>
  <c r="F1829" i="12"/>
  <c r="I1828" i="12"/>
  <c r="F1828" i="12"/>
  <c r="I1827" i="12"/>
  <c r="F1827" i="12"/>
  <c r="I1826" i="12"/>
  <c r="F1826" i="12"/>
  <c r="I1825" i="12"/>
  <c r="F1825" i="12"/>
  <c r="I1824" i="12"/>
  <c r="F1824" i="12"/>
  <c r="I1823" i="12"/>
  <c r="F1823" i="12"/>
  <c r="I1822" i="12"/>
  <c r="F1822" i="12"/>
  <c r="I1821" i="12"/>
  <c r="F1821" i="12"/>
  <c r="I1820" i="12"/>
  <c r="F1820" i="12"/>
  <c r="I1819" i="12"/>
  <c r="F1819" i="12"/>
  <c r="I1818" i="12"/>
  <c r="F1818" i="12"/>
  <c r="I1817" i="12"/>
  <c r="F1817" i="12"/>
  <c r="I1816" i="12"/>
  <c r="F1816" i="12"/>
  <c r="I1815" i="12"/>
  <c r="F1815" i="12"/>
  <c r="I1814" i="12"/>
  <c r="F1814" i="12"/>
  <c r="I1813" i="12"/>
  <c r="F1813" i="12"/>
  <c r="I1812" i="12"/>
  <c r="F1812" i="12"/>
  <c r="I1811" i="12"/>
  <c r="F1811" i="12"/>
  <c r="I1810" i="12"/>
  <c r="F1810" i="12"/>
  <c r="I1809" i="12"/>
  <c r="F1809" i="12"/>
  <c r="I1808" i="12"/>
  <c r="F1808" i="12"/>
  <c r="I1807" i="12"/>
  <c r="F1807" i="12"/>
  <c r="I1806" i="12"/>
  <c r="F1806" i="12"/>
  <c r="I1805" i="12"/>
  <c r="F1805" i="12"/>
  <c r="I1804" i="12"/>
  <c r="F1804" i="12"/>
  <c r="I1803" i="12"/>
  <c r="F1803" i="12"/>
  <c r="I1802" i="12"/>
  <c r="F1802" i="12"/>
  <c r="I1801" i="12"/>
  <c r="F1801" i="12"/>
  <c r="I1800" i="12"/>
  <c r="F1800" i="12"/>
  <c r="I1799" i="12"/>
  <c r="F1799" i="12"/>
  <c r="I1798" i="12"/>
  <c r="F1798" i="12"/>
  <c r="I1797" i="12"/>
  <c r="F1797" i="12"/>
  <c r="I1796" i="12"/>
  <c r="F1796" i="12"/>
  <c r="I1795" i="12"/>
  <c r="F1795" i="12"/>
  <c r="I1794" i="12"/>
  <c r="F1794" i="12"/>
  <c r="I1793" i="12"/>
  <c r="F1793" i="12"/>
  <c r="I1792" i="12"/>
  <c r="F1792" i="12"/>
  <c r="I1791" i="12"/>
  <c r="F1791" i="12"/>
  <c r="I1790" i="12"/>
  <c r="F1790" i="12"/>
  <c r="I1789" i="12"/>
  <c r="F1789" i="12"/>
  <c r="I1788" i="12"/>
  <c r="F1788" i="12"/>
  <c r="I1787" i="12"/>
  <c r="F1787" i="12"/>
  <c r="I1786" i="12"/>
  <c r="F1786" i="12"/>
  <c r="I1785" i="12"/>
  <c r="F1785" i="12"/>
  <c r="I1784" i="12"/>
  <c r="F1784" i="12"/>
  <c r="I1783" i="12"/>
  <c r="F1783" i="12"/>
  <c r="I1782" i="12"/>
  <c r="F1782" i="12"/>
  <c r="I1781" i="12"/>
  <c r="F1781" i="12"/>
  <c r="I1780" i="12"/>
  <c r="F1780" i="12"/>
  <c r="I1779" i="12"/>
  <c r="F1779" i="12"/>
  <c r="I1778" i="12"/>
  <c r="F1778" i="12"/>
  <c r="I1777" i="12"/>
  <c r="F1777" i="12"/>
  <c r="I1776" i="12"/>
  <c r="F1776" i="12"/>
  <c r="I1775" i="12"/>
  <c r="F1775" i="12"/>
  <c r="I1774" i="12"/>
  <c r="F1774" i="12"/>
  <c r="I1773" i="12"/>
  <c r="F1773" i="12"/>
  <c r="I1772" i="12"/>
  <c r="F1772" i="12"/>
  <c r="I1771" i="12"/>
  <c r="F1771" i="12"/>
  <c r="I1770" i="12"/>
  <c r="F1770" i="12"/>
  <c r="I1769" i="12"/>
  <c r="F1769" i="12"/>
  <c r="I1768" i="12"/>
  <c r="F1768" i="12"/>
  <c r="I1767" i="12"/>
  <c r="F1767" i="12"/>
  <c r="I1766" i="12"/>
  <c r="F1766" i="12"/>
  <c r="I1765" i="12"/>
  <c r="F1765" i="12"/>
  <c r="I1764" i="12"/>
  <c r="F1764" i="12"/>
  <c r="I1763" i="12"/>
  <c r="F1763" i="12"/>
  <c r="I1762" i="12"/>
  <c r="F1762" i="12"/>
  <c r="I1761" i="12"/>
  <c r="F1761" i="12"/>
  <c r="I1760" i="12"/>
  <c r="F1760" i="12"/>
  <c r="I1759" i="12"/>
  <c r="F1759" i="12"/>
  <c r="I1758" i="12"/>
  <c r="F1758" i="12"/>
  <c r="I1757" i="12"/>
  <c r="F1757" i="12"/>
  <c r="I1756" i="12"/>
  <c r="F1756" i="12"/>
  <c r="I1755" i="12"/>
  <c r="F1755" i="12"/>
  <c r="I1754" i="12"/>
  <c r="F1754" i="12"/>
  <c r="I1753" i="12"/>
  <c r="F1753" i="12"/>
  <c r="I1752" i="12"/>
  <c r="F1752" i="12"/>
  <c r="I1751" i="12"/>
  <c r="F1751" i="12"/>
  <c r="I1750" i="12"/>
  <c r="F1750" i="12"/>
  <c r="I1749" i="12"/>
  <c r="F1749" i="12"/>
  <c r="I1748" i="12"/>
  <c r="F1748" i="12"/>
  <c r="I1747" i="12"/>
  <c r="F1747" i="12"/>
  <c r="I1746" i="12"/>
  <c r="F1746" i="12"/>
  <c r="I1745" i="12"/>
  <c r="F1745" i="12"/>
  <c r="I1744" i="12"/>
  <c r="F1744" i="12"/>
  <c r="I1743" i="12"/>
  <c r="F1743" i="12"/>
  <c r="I1742" i="12"/>
  <c r="F1742" i="12"/>
  <c r="I1741" i="12"/>
  <c r="F1741" i="12"/>
  <c r="I1740" i="12"/>
  <c r="F1740" i="12"/>
  <c r="I1739" i="12"/>
  <c r="F1739" i="12"/>
  <c r="I1738" i="12"/>
  <c r="F1738" i="12"/>
  <c r="I1737" i="12"/>
  <c r="F1737" i="12"/>
  <c r="I1736" i="12"/>
  <c r="F1736" i="12"/>
  <c r="I1735" i="12"/>
  <c r="F1735" i="12"/>
  <c r="I1734" i="12"/>
  <c r="F1734" i="12"/>
  <c r="I1733" i="12"/>
  <c r="F1733" i="12"/>
  <c r="I1732" i="12"/>
  <c r="F1732" i="12"/>
  <c r="I1731" i="12"/>
  <c r="F1731" i="12"/>
  <c r="I1730" i="12"/>
  <c r="F1730" i="12"/>
  <c r="I1729" i="12"/>
  <c r="F1729" i="12"/>
  <c r="I1728" i="12"/>
  <c r="F1728" i="12"/>
  <c r="I1727" i="12"/>
  <c r="F1727" i="12"/>
  <c r="I1726" i="12"/>
  <c r="F1726" i="12"/>
  <c r="I1725" i="12"/>
  <c r="F1725" i="12"/>
  <c r="I1724" i="12"/>
  <c r="F1724" i="12"/>
  <c r="I1723" i="12"/>
  <c r="F1723" i="12"/>
  <c r="I1722" i="12"/>
  <c r="F1722" i="12"/>
  <c r="I1721" i="12"/>
  <c r="F1721" i="12"/>
  <c r="I1720" i="12"/>
  <c r="F1720" i="12"/>
  <c r="I1719" i="12"/>
  <c r="F1719" i="12"/>
  <c r="L1718" i="12"/>
  <c r="I1718" i="12"/>
  <c r="F1718" i="12"/>
  <c r="L1717" i="12"/>
  <c r="I1717" i="12"/>
  <c r="F1717" i="12"/>
  <c r="L1716" i="12"/>
  <c r="I1716" i="12"/>
  <c r="F1716" i="12"/>
  <c r="L1715" i="12"/>
  <c r="I1715" i="12"/>
  <c r="F1715" i="12"/>
  <c r="L1714" i="12"/>
  <c r="I1714" i="12"/>
  <c r="F1714" i="12"/>
  <c r="L1713" i="12"/>
  <c r="I1713" i="12"/>
  <c r="F1713" i="12"/>
  <c r="L1712" i="12"/>
  <c r="I1712" i="12"/>
  <c r="F1712" i="12"/>
  <c r="L1711" i="12"/>
  <c r="I1711" i="12"/>
  <c r="F1711" i="12"/>
  <c r="L1710" i="12"/>
  <c r="I1710" i="12"/>
  <c r="F1710" i="12"/>
  <c r="L1709" i="12"/>
  <c r="I1709" i="12"/>
  <c r="F1709" i="12"/>
  <c r="L1708" i="12"/>
  <c r="I1708" i="12"/>
  <c r="F1708" i="12"/>
  <c r="L1707" i="12"/>
  <c r="I1707" i="12"/>
  <c r="F1707" i="12"/>
  <c r="L1706" i="12"/>
  <c r="I1706" i="12"/>
  <c r="F1706" i="12"/>
  <c r="L1705" i="12"/>
  <c r="I1705" i="12"/>
  <c r="F1705" i="12"/>
  <c r="L1704" i="12"/>
  <c r="I1704" i="12"/>
  <c r="F1704" i="12"/>
  <c r="L1703" i="12"/>
  <c r="I1703" i="12"/>
  <c r="F1703" i="12"/>
  <c r="L1702" i="12"/>
  <c r="I1702" i="12"/>
  <c r="F1702" i="12"/>
  <c r="L1701" i="12"/>
  <c r="I1701" i="12"/>
  <c r="F1701" i="12"/>
  <c r="L1700" i="12"/>
  <c r="I1700" i="12"/>
  <c r="F1700" i="12"/>
  <c r="L1699" i="12"/>
  <c r="I1699" i="12"/>
  <c r="F1699" i="12"/>
  <c r="L1698" i="12"/>
  <c r="I1698" i="12"/>
  <c r="F1698" i="12"/>
  <c r="L1697" i="12"/>
  <c r="I1697" i="12"/>
  <c r="F1697" i="12"/>
  <c r="L1696" i="12"/>
  <c r="I1696" i="12"/>
  <c r="F1696" i="12"/>
  <c r="L1695" i="12"/>
  <c r="I1695" i="12"/>
  <c r="F1695" i="12"/>
  <c r="L1694" i="12"/>
  <c r="I1694" i="12"/>
  <c r="F1694" i="12"/>
  <c r="L1693" i="12"/>
  <c r="I1693" i="12"/>
  <c r="F1693" i="12"/>
  <c r="L1692" i="12"/>
  <c r="I1692" i="12"/>
  <c r="F1692" i="12"/>
  <c r="L1691" i="12"/>
  <c r="I1691" i="12"/>
  <c r="F1691" i="12"/>
  <c r="L1690" i="12"/>
  <c r="I1690" i="12"/>
  <c r="F1690" i="12"/>
  <c r="L1689" i="12"/>
  <c r="I1689" i="12"/>
  <c r="F1689" i="12"/>
  <c r="L1688" i="12"/>
  <c r="I1688" i="12"/>
  <c r="F1688" i="12"/>
  <c r="L1687" i="12"/>
  <c r="I1687" i="12"/>
  <c r="F1687" i="12"/>
  <c r="L1686" i="12"/>
  <c r="I1686" i="12"/>
  <c r="F1686" i="12"/>
  <c r="L1685" i="12"/>
  <c r="I1685" i="12"/>
  <c r="F1685" i="12"/>
  <c r="L1684" i="12"/>
  <c r="I1684" i="12"/>
  <c r="F1684" i="12"/>
  <c r="L1683" i="12"/>
  <c r="I1683" i="12"/>
  <c r="F1683" i="12"/>
  <c r="L1682" i="12"/>
  <c r="I1682" i="12"/>
  <c r="F1682" i="12"/>
  <c r="L1681" i="12"/>
  <c r="I1681" i="12"/>
  <c r="F1681" i="12"/>
  <c r="L1680" i="12"/>
  <c r="I1680" i="12"/>
  <c r="F1680" i="12"/>
  <c r="L1679" i="12"/>
  <c r="I1679" i="12"/>
  <c r="F1679" i="12"/>
  <c r="L1678" i="12"/>
  <c r="I1678" i="12"/>
  <c r="F1678" i="12"/>
  <c r="L1677" i="12"/>
  <c r="I1677" i="12"/>
  <c r="F1677" i="12"/>
  <c r="L1676" i="12"/>
  <c r="I1676" i="12"/>
  <c r="F1676" i="12"/>
  <c r="L1675" i="12"/>
  <c r="I1675" i="12"/>
  <c r="F1675" i="12"/>
  <c r="L1674" i="12"/>
  <c r="I1674" i="12"/>
  <c r="F1674" i="12"/>
  <c r="L1673" i="12"/>
  <c r="I1673" i="12"/>
  <c r="F1673" i="12"/>
  <c r="L1672" i="12"/>
  <c r="I1672" i="12"/>
  <c r="F1672" i="12"/>
  <c r="L1671" i="12"/>
  <c r="I1671" i="12"/>
  <c r="F1671" i="12"/>
  <c r="L1670" i="12"/>
  <c r="I1670" i="12"/>
  <c r="F1670" i="12"/>
  <c r="L1669" i="12"/>
  <c r="I1669" i="12"/>
  <c r="F1669" i="12"/>
  <c r="L1668" i="12"/>
  <c r="I1668" i="12"/>
  <c r="F1668" i="12"/>
  <c r="L1667" i="12"/>
  <c r="I1667" i="12"/>
  <c r="F1667" i="12"/>
  <c r="L1666" i="12"/>
  <c r="I1666" i="12"/>
  <c r="F1666" i="12"/>
  <c r="L1665" i="12"/>
  <c r="I1665" i="12"/>
  <c r="F1665" i="12"/>
  <c r="L1664" i="12"/>
  <c r="I1664" i="12"/>
  <c r="F1664" i="12"/>
  <c r="L1663" i="12"/>
  <c r="I1663" i="12"/>
  <c r="F1663" i="12"/>
  <c r="L1662" i="12"/>
  <c r="I1662" i="12"/>
  <c r="F1662" i="12"/>
  <c r="L1661" i="12"/>
  <c r="I1661" i="12"/>
  <c r="F1661" i="12"/>
  <c r="L1660" i="12"/>
  <c r="I1660" i="12"/>
  <c r="F1660" i="12"/>
  <c r="L1659" i="12"/>
  <c r="I1659" i="12"/>
  <c r="F1659" i="12"/>
  <c r="L1658" i="12"/>
  <c r="I1658" i="12"/>
  <c r="F1658" i="12"/>
  <c r="L1657" i="12"/>
  <c r="I1657" i="12"/>
  <c r="F1657" i="12"/>
  <c r="L1656" i="12"/>
  <c r="I1656" i="12"/>
  <c r="F1656" i="12"/>
  <c r="L1655" i="12"/>
  <c r="I1655" i="12"/>
  <c r="F1655" i="12"/>
  <c r="L1654" i="12"/>
  <c r="I1654" i="12"/>
  <c r="F1654" i="12"/>
  <c r="L1653" i="12"/>
  <c r="I1653" i="12"/>
  <c r="F1653" i="12"/>
  <c r="L1652" i="12"/>
  <c r="I1652" i="12"/>
  <c r="F1652" i="12"/>
  <c r="L1651" i="12"/>
  <c r="I1651" i="12"/>
  <c r="F1651" i="12"/>
  <c r="L1650" i="12"/>
  <c r="I1650" i="12"/>
  <c r="F1650" i="12"/>
  <c r="L1649" i="12"/>
  <c r="I1649" i="12"/>
  <c r="F1649" i="12"/>
  <c r="L1648" i="12"/>
  <c r="I1648" i="12"/>
  <c r="F1648" i="12"/>
  <c r="L1647" i="12"/>
  <c r="I1647" i="12"/>
  <c r="F1647" i="12"/>
  <c r="L1646" i="12"/>
  <c r="I1646" i="12"/>
  <c r="F1646" i="12"/>
  <c r="L1645" i="12"/>
  <c r="I1645" i="12"/>
  <c r="F1645" i="12"/>
  <c r="L1644" i="12"/>
  <c r="I1644" i="12"/>
  <c r="F1644" i="12"/>
  <c r="L1643" i="12"/>
  <c r="I1643" i="12"/>
  <c r="F1643" i="12"/>
  <c r="L1642" i="12"/>
  <c r="I1642" i="12"/>
  <c r="F1642" i="12"/>
  <c r="L1641" i="12"/>
  <c r="I1641" i="12"/>
  <c r="F1641" i="12"/>
  <c r="L1640" i="12"/>
  <c r="I1640" i="12"/>
  <c r="F1640" i="12"/>
  <c r="L1639" i="12"/>
  <c r="I1639" i="12"/>
  <c r="F1639" i="12"/>
  <c r="L1638" i="12"/>
  <c r="I1638" i="12"/>
  <c r="F1638" i="12"/>
  <c r="L1637" i="12"/>
  <c r="I1637" i="12"/>
  <c r="F1637" i="12"/>
  <c r="L1636" i="12"/>
  <c r="I1636" i="12"/>
  <c r="F1636" i="12"/>
  <c r="L1635" i="12"/>
  <c r="I1635" i="12"/>
  <c r="F1635" i="12"/>
  <c r="L1634" i="12"/>
  <c r="I1634" i="12"/>
  <c r="F1634" i="12"/>
  <c r="L1633" i="12"/>
  <c r="I1633" i="12"/>
  <c r="F1633" i="12"/>
  <c r="L1632" i="12"/>
  <c r="I1632" i="12"/>
  <c r="F1632" i="12"/>
  <c r="L1631" i="12"/>
  <c r="I1631" i="12"/>
  <c r="F1631" i="12"/>
  <c r="L1630" i="12"/>
  <c r="I1630" i="12"/>
  <c r="F1630" i="12"/>
  <c r="L1629" i="12"/>
  <c r="I1629" i="12"/>
  <c r="F1629" i="12"/>
  <c r="L1628" i="12"/>
  <c r="I1628" i="12"/>
  <c r="F1628" i="12"/>
  <c r="L1627" i="12"/>
  <c r="I1627" i="12"/>
  <c r="F1627" i="12"/>
  <c r="L1626" i="12"/>
  <c r="I1626" i="12"/>
  <c r="F1626" i="12"/>
  <c r="L1625" i="12"/>
  <c r="I1625" i="12"/>
  <c r="F1625" i="12"/>
  <c r="L1624" i="12"/>
  <c r="I1624" i="12"/>
  <c r="F1624" i="12"/>
  <c r="L1623" i="12"/>
  <c r="I1623" i="12"/>
  <c r="F1623" i="12"/>
  <c r="L1622" i="12"/>
  <c r="I1622" i="12"/>
  <c r="F1622" i="12"/>
  <c r="L1621" i="12"/>
  <c r="I1621" i="12"/>
  <c r="F1621" i="12"/>
  <c r="L1620" i="12"/>
  <c r="I1620" i="12"/>
  <c r="F1620" i="12"/>
  <c r="L1619" i="12"/>
  <c r="I1619" i="12"/>
  <c r="F1619" i="12"/>
  <c r="L1618" i="12"/>
  <c r="I1618" i="12"/>
  <c r="F1618" i="12"/>
  <c r="L1617" i="12"/>
  <c r="I1617" i="12"/>
  <c r="F1617" i="12"/>
  <c r="L1616" i="12"/>
  <c r="I1616" i="12"/>
  <c r="F1616" i="12"/>
  <c r="L1615" i="12"/>
  <c r="I1615" i="12"/>
  <c r="F1615" i="12"/>
  <c r="L1614" i="12"/>
  <c r="I1614" i="12"/>
  <c r="F1614" i="12"/>
  <c r="L1613" i="12"/>
  <c r="I1613" i="12"/>
  <c r="F1613" i="12"/>
  <c r="L1612" i="12"/>
  <c r="I1612" i="12"/>
  <c r="F1612" i="12"/>
  <c r="L1611" i="12"/>
  <c r="I1611" i="12"/>
  <c r="F1611" i="12"/>
  <c r="L1610" i="12"/>
  <c r="I1610" i="12"/>
  <c r="F1610" i="12"/>
  <c r="L1609" i="12"/>
  <c r="I1609" i="12"/>
  <c r="F1609" i="12"/>
  <c r="L1608" i="12"/>
  <c r="I1608" i="12"/>
  <c r="F1608" i="12"/>
  <c r="L1607" i="12"/>
  <c r="I1607" i="12"/>
  <c r="F1607" i="12"/>
  <c r="L1606" i="12"/>
  <c r="I1606" i="12"/>
  <c r="F1606" i="12"/>
  <c r="L1605" i="12"/>
  <c r="I1605" i="12"/>
  <c r="F1605" i="12"/>
  <c r="L1604" i="12"/>
  <c r="I1604" i="12"/>
  <c r="F1604" i="12"/>
  <c r="L1603" i="12"/>
  <c r="I1603" i="12"/>
  <c r="F1603" i="12"/>
  <c r="L1602" i="12"/>
  <c r="I1602" i="12"/>
  <c r="F1602" i="12"/>
  <c r="L1601" i="12"/>
  <c r="I1601" i="12"/>
  <c r="F1601" i="12"/>
  <c r="L1600" i="12"/>
  <c r="I1600" i="12"/>
  <c r="F1600" i="12"/>
  <c r="L1599" i="12"/>
  <c r="I1599" i="12"/>
  <c r="F1599" i="12"/>
  <c r="L1598" i="12"/>
  <c r="I1598" i="12"/>
  <c r="F1598" i="12"/>
  <c r="L1597" i="12"/>
  <c r="I1597" i="12"/>
  <c r="F1597" i="12"/>
  <c r="L1596" i="12"/>
  <c r="I1596" i="12"/>
  <c r="F1596" i="12"/>
  <c r="L1595" i="12"/>
  <c r="I1595" i="12"/>
  <c r="F1595" i="12"/>
  <c r="L1594" i="12"/>
  <c r="I1594" i="12"/>
  <c r="F1594" i="12"/>
  <c r="L1593" i="12"/>
  <c r="I1593" i="12"/>
  <c r="F1593" i="12"/>
  <c r="L1592" i="12"/>
  <c r="I1592" i="12"/>
  <c r="F1592" i="12"/>
  <c r="L1591" i="12"/>
  <c r="I1591" i="12"/>
  <c r="F1591" i="12"/>
  <c r="L1590" i="12"/>
  <c r="I1590" i="12"/>
  <c r="F1590" i="12"/>
  <c r="L1589" i="12"/>
  <c r="I1589" i="12"/>
  <c r="F1589" i="12"/>
  <c r="L1588" i="12"/>
  <c r="I1588" i="12"/>
  <c r="F1588" i="12"/>
  <c r="L1587" i="12"/>
  <c r="I1587" i="12"/>
  <c r="F1587" i="12"/>
  <c r="L1586" i="12"/>
  <c r="I1586" i="12"/>
  <c r="F1586" i="12"/>
  <c r="L1585" i="12"/>
  <c r="I1585" i="12"/>
  <c r="F1585" i="12"/>
  <c r="L1584" i="12"/>
  <c r="I1584" i="12"/>
  <c r="F1584" i="12"/>
  <c r="L1583" i="12"/>
  <c r="I1583" i="12"/>
  <c r="F1583" i="12"/>
  <c r="L1582" i="12"/>
  <c r="I1582" i="12"/>
  <c r="F1582" i="12"/>
  <c r="L1581" i="12"/>
  <c r="I1581" i="12"/>
  <c r="F1581" i="12"/>
  <c r="L1580" i="12"/>
  <c r="I1580" i="12"/>
  <c r="F1580" i="12"/>
  <c r="L1579" i="12"/>
  <c r="I1579" i="12"/>
  <c r="F1579" i="12"/>
  <c r="L1578" i="12"/>
  <c r="I1578" i="12"/>
  <c r="F1578" i="12"/>
  <c r="L1577" i="12"/>
  <c r="I1577" i="12"/>
  <c r="F1577" i="12"/>
  <c r="L1576" i="12"/>
  <c r="I1576" i="12"/>
  <c r="F1576" i="12"/>
  <c r="L1575" i="12"/>
  <c r="I1575" i="12"/>
  <c r="F1575" i="12"/>
  <c r="L1574" i="12"/>
  <c r="I1574" i="12"/>
  <c r="F1574" i="12"/>
  <c r="L1573" i="12"/>
  <c r="I1573" i="12"/>
  <c r="F1573" i="12"/>
  <c r="L1572" i="12"/>
  <c r="I1572" i="12"/>
  <c r="F1572" i="12"/>
  <c r="L1571" i="12"/>
  <c r="I1571" i="12"/>
  <c r="F1571" i="12"/>
  <c r="L1570" i="12"/>
  <c r="I1570" i="12"/>
  <c r="F1570" i="12"/>
  <c r="L1569" i="12"/>
  <c r="I1569" i="12"/>
  <c r="F1569" i="12"/>
  <c r="L1568" i="12"/>
  <c r="I1568" i="12"/>
  <c r="F1568" i="12"/>
  <c r="L1567" i="12"/>
  <c r="I1567" i="12"/>
  <c r="F1567" i="12"/>
  <c r="L1566" i="12"/>
  <c r="I1566" i="12"/>
  <c r="F1566" i="12"/>
  <c r="L1565" i="12"/>
  <c r="I1565" i="12"/>
  <c r="F1565" i="12"/>
  <c r="L1564" i="12"/>
  <c r="I1564" i="12"/>
  <c r="F1564" i="12"/>
  <c r="L1563" i="12"/>
  <c r="I1563" i="12"/>
  <c r="F1563" i="12"/>
  <c r="L1562" i="12"/>
  <c r="I1562" i="12"/>
  <c r="F1562" i="12"/>
  <c r="L1561" i="12"/>
  <c r="I1561" i="12"/>
  <c r="F1561" i="12"/>
  <c r="L1560" i="12"/>
  <c r="I1560" i="12"/>
  <c r="F1560" i="12"/>
  <c r="L1559" i="12"/>
  <c r="I1559" i="12"/>
  <c r="F1559" i="12"/>
  <c r="L1558" i="12"/>
  <c r="I1558" i="12"/>
  <c r="F1558" i="12"/>
  <c r="L1557" i="12"/>
  <c r="I1557" i="12"/>
  <c r="F1557" i="12"/>
  <c r="L1556" i="12"/>
  <c r="I1556" i="12"/>
  <c r="F1556" i="12"/>
  <c r="L1555" i="12"/>
  <c r="I1555" i="12"/>
  <c r="F1555" i="12"/>
  <c r="L1554" i="12"/>
  <c r="I1554" i="12"/>
  <c r="F1554" i="12"/>
  <c r="L1553" i="12"/>
  <c r="I1553" i="12"/>
  <c r="F1553" i="12"/>
  <c r="L1552" i="12"/>
  <c r="I1552" i="12"/>
  <c r="F1552" i="12"/>
  <c r="L1551" i="12"/>
  <c r="I1551" i="12"/>
  <c r="F1551" i="12"/>
  <c r="L1550" i="12"/>
  <c r="I1550" i="12"/>
  <c r="F1550" i="12"/>
  <c r="L1549" i="12"/>
  <c r="I1549" i="12"/>
  <c r="F1549" i="12"/>
  <c r="L1548" i="12"/>
  <c r="I1548" i="12"/>
  <c r="F1548" i="12"/>
  <c r="L1547" i="12"/>
  <c r="I1547" i="12"/>
  <c r="F1547" i="12"/>
  <c r="L1546" i="12"/>
  <c r="I1546" i="12"/>
  <c r="F1546" i="12"/>
  <c r="L1545" i="12"/>
  <c r="I1545" i="12"/>
  <c r="F1545" i="12"/>
  <c r="L1544" i="12"/>
  <c r="I1544" i="12"/>
  <c r="F1544" i="12"/>
  <c r="L1543" i="12"/>
  <c r="I1543" i="12"/>
  <c r="F1543" i="12"/>
  <c r="L1542" i="12"/>
  <c r="I1542" i="12"/>
  <c r="F1542" i="12"/>
  <c r="L1541" i="12"/>
  <c r="I1541" i="12"/>
  <c r="F1541" i="12"/>
  <c r="L1540" i="12"/>
  <c r="I1540" i="12"/>
  <c r="F1540" i="12"/>
  <c r="L1539" i="12"/>
  <c r="I1539" i="12"/>
  <c r="F1539" i="12"/>
  <c r="L1538" i="12"/>
  <c r="I1538" i="12"/>
  <c r="F1538" i="12"/>
  <c r="L1537" i="12"/>
  <c r="I1537" i="12"/>
  <c r="F1537" i="12"/>
  <c r="L1536" i="12"/>
  <c r="I1536" i="12"/>
  <c r="F1536" i="12"/>
  <c r="L1535" i="12"/>
  <c r="I1535" i="12"/>
  <c r="F1535" i="12"/>
  <c r="L1534" i="12"/>
  <c r="I1534" i="12"/>
  <c r="F1534" i="12"/>
  <c r="L1533" i="12"/>
  <c r="I1533" i="12"/>
  <c r="F1533" i="12"/>
  <c r="L1532" i="12"/>
  <c r="I1532" i="12"/>
  <c r="F1532" i="12"/>
  <c r="L1531" i="12"/>
  <c r="I1531" i="12"/>
  <c r="F1531" i="12"/>
  <c r="L1530" i="12"/>
  <c r="I1530" i="12"/>
  <c r="F1530" i="12"/>
  <c r="L1529" i="12"/>
  <c r="I1529" i="12"/>
  <c r="F1529" i="12"/>
  <c r="L1528" i="12"/>
  <c r="I1528" i="12"/>
  <c r="F1528" i="12"/>
  <c r="L1527" i="12"/>
  <c r="I1527" i="12"/>
  <c r="F1527" i="12"/>
  <c r="L1526" i="12"/>
  <c r="I1526" i="12"/>
  <c r="F1526" i="12"/>
  <c r="L1525" i="12"/>
  <c r="I1525" i="12"/>
  <c r="F1525" i="12"/>
  <c r="L1524" i="12"/>
  <c r="I1524" i="12"/>
  <c r="F1524" i="12"/>
  <c r="L1523" i="12"/>
  <c r="I1523" i="12"/>
  <c r="F1523" i="12"/>
  <c r="L1522" i="12"/>
  <c r="I1522" i="12"/>
  <c r="F1522" i="12"/>
  <c r="L1521" i="12"/>
  <c r="I1521" i="12"/>
  <c r="F1521" i="12"/>
  <c r="L1520" i="12"/>
  <c r="I1520" i="12"/>
  <c r="F1520" i="12"/>
  <c r="L1519" i="12"/>
  <c r="I1519" i="12"/>
  <c r="F1519" i="12"/>
  <c r="L1518" i="12"/>
  <c r="I1518" i="12"/>
  <c r="F1518" i="12"/>
  <c r="L1517" i="12"/>
  <c r="I1517" i="12"/>
  <c r="F1517" i="12"/>
  <c r="L1516" i="12"/>
  <c r="I1516" i="12"/>
  <c r="F1516" i="12"/>
  <c r="L1515" i="12"/>
  <c r="I1515" i="12"/>
  <c r="F1515" i="12"/>
  <c r="L1514" i="12"/>
  <c r="I1514" i="12"/>
  <c r="F1514" i="12"/>
  <c r="L1513" i="12"/>
  <c r="I1513" i="12"/>
  <c r="F1513" i="12"/>
  <c r="L1512" i="12"/>
  <c r="I1512" i="12"/>
  <c r="F1512" i="12"/>
  <c r="L1511" i="12"/>
  <c r="I1511" i="12"/>
  <c r="F1511" i="12"/>
  <c r="L1510" i="12"/>
  <c r="I1510" i="12"/>
  <c r="F1510" i="12"/>
  <c r="L1509" i="12"/>
  <c r="I1509" i="12"/>
  <c r="F1509" i="12"/>
  <c r="L1508" i="12"/>
  <c r="I1508" i="12"/>
  <c r="F1508" i="12"/>
  <c r="L1507" i="12"/>
  <c r="I1507" i="12"/>
  <c r="F1507" i="12"/>
  <c r="L1506" i="12"/>
  <c r="I1506" i="12"/>
  <c r="F1506" i="12"/>
  <c r="L1505" i="12"/>
  <c r="I1505" i="12"/>
  <c r="F1505" i="12"/>
  <c r="L1504" i="12"/>
  <c r="I1504" i="12"/>
  <c r="F1504" i="12"/>
  <c r="L1503" i="12"/>
  <c r="I1503" i="12"/>
  <c r="F1503" i="12"/>
  <c r="L1502" i="12"/>
  <c r="I1502" i="12"/>
  <c r="F1502" i="12"/>
  <c r="L1501" i="12"/>
  <c r="I1501" i="12"/>
  <c r="F1501" i="12"/>
  <c r="L1500" i="12"/>
  <c r="I1500" i="12"/>
  <c r="F1500" i="12"/>
  <c r="L1499" i="12"/>
  <c r="I1499" i="12"/>
  <c r="F1499" i="12"/>
  <c r="L1498" i="12"/>
  <c r="I1498" i="12"/>
  <c r="F1498" i="12"/>
  <c r="L1497" i="12"/>
  <c r="I1497" i="12"/>
  <c r="F1497" i="12"/>
  <c r="L1496" i="12"/>
  <c r="I1496" i="12"/>
  <c r="F1496" i="12"/>
  <c r="L1495" i="12"/>
  <c r="I1495" i="12"/>
  <c r="F1495" i="12"/>
  <c r="L1494" i="12"/>
  <c r="I1494" i="12"/>
  <c r="F1494" i="12"/>
  <c r="L1493" i="12"/>
  <c r="I1493" i="12"/>
  <c r="F1493" i="12"/>
  <c r="L1492" i="12"/>
  <c r="I1492" i="12"/>
  <c r="F1492" i="12"/>
  <c r="L1491" i="12"/>
  <c r="I1491" i="12"/>
  <c r="F1491" i="12"/>
  <c r="L1490" i="12"/>
  <c r="I1490" i="12"/>
  <c r="F1490" i="12"/>
  <c r="L1489" i="12"/>
  <c r="I1489" i="12"/>
  <c r="F1489" i="12"/>
  <c r="L1488" i="12"/>
  <c r="I1488" i="12"/>
  <c r="F1488" i="12"/>
  <c r="L1487" i="12"/>
  <c r="I1487" i="12"/>
  <c r="F1487" i="12"/>
  <c r="L1486" i="12"/>
  <c r="I1486" i="12"/>
  <c r="F1486" i="12"/>
  <c r="L1485" i="12"/>
  <c r="I1485" i="12"/>
  <c r="F1485" i="12"/>
  <c r="L1484" i="12"/>
  <c r="I1484" i="12"/>
  <c r="F1484" i="12"/>
  <c r="L1483" i="12"/>
  <c r="I1483" i="12"/>
  <c r="F1483" i="12"/>
  <c r="L1482" i="12"/>
  <c r="I1482" i="12"/>
  <c r="F1482" i="12"/>
  <c r="L1481" i="12"/>
  <c r="I1481" i="12"/>
  <c r="F1481" i="12"/>
  <c r="L1480" i="12"/>
  <c r="I1480" i="12"/>
  <c r="F1480" i="12"/>
  <c r="L1479" i="12"/>
  <c r="I1479" i="12"/>
  <c r="F1479" i="12"/>
  <c r="L1478" i="12"/>
  <c r="I1478" i="12"/>
  <c r="F1478" i="12"/>
  <c r="L1477" i="12"/>
  <c r="I1477" i="12"/>
  <c r="F1477" i="12"/>
  <c r="L1476" i="12"/>
  <c r="I1476" i="12"/>
  <c r="F1476" i="12"/>
  <c r="L1475" i="12"/>
  <c r="I1475" i="12"/>
  <c r="F1475" i="12"/>
  <c r="L1474" i="12"/>
  <c r="I1474" i="12"/>
  <c r="F1474" i="12"/>
  <c r="L1473" i="12"/>
  <c r="I1473" i="12"/>
  <c r="F1473" i="12"/>
  <c r="L1472" i="12"/>
  <c r="I1472" i="12"/>
  <c r="F1472" i="12"/>
  <c r="L1471" i="12"/>
  <c r="I1471" i="12"/>
  <c r="F1471" i="12"/>
  <c r="L1470" i="12"/>
  <c r="I1470" i="12"/>
  <c r="F1470" i="12"/>
  <c r="L1469" i="12"/>
  <c r="I1469" i="12"/>
  <c r="F1469" i="12"/>
  <c r="L1468" i="12"/>
  <c r="I1468" i="12"/>
  <c r="F1468" i="12"/>
  <c r="L1467" i="12"/>
  <c r="I1467" i="12"/>
  <c r="F1467" i="12"/>
  <c r="L1466" i="12"/>
  <c r="I1466" i="12"/>
  <c r="F1466" i="12"/>
  <c r="L1465" i="12"/>
  <c r="I1465" i="12"/>
  <c r="F1465" i="12"/>
  <c r="L1464" i="12"/>
  <c r="I1464" i="12"/>
  <c r="F1464" i="12"/>
  <c r="L1463" i="12"/>
  <c r="I1463" i="12"/>
  <c r="F1463" i="12"/>
  <c r="L1462" i="12"/>
  <c r="I1462" i="12"/>
  <c r="F1462" i="12"/>
  <c r="L1461" i="12"/>
  <c r="I1461" i="12"/>
  <c r="F1461" i="12"/>
  <c r="L1460" i="12"/>
  <c r="I1460" i="12"/>
  <c r="F1460" i="12"/>
  <c r="L1459" i="12"/>
  <c r="I1459" i="12"/>
  <c r="F1459" i="12"/>
  <c r="L1458" i="12"/>
  <c r="I1458" i="12"/>
  <c r="F1458" i="12"/>
  <c r="L1457" i="12"/>
  <c r="I1457" i="12"/>
  <c r="F1457" i="12"/>
  <c r="L1456" i="12"/>
  <c r="I1456" i="12"/>
  <c r="F1456" i="12"/>
  <c r="L1455" i="12"/>
  <c r="I1455" i="12"/>
  <c r="F1455" i="12"/>
  <c r="L1454" i="12"/>
  <c r="I1454" i="12"/>
  <c r="F1454" i="12"/>
  <c r="L1453" i="12"/>
  <c r="I1453" i="12"/>
  <c r="F1453" i="12"/>
  <c r="L1452" i="12"/>
  <c r="I1452" i="12"/>
  <c r="F1452" i="12"/>
  <c r="L1451" i="12"/>
  <c r="I1451" i="12"/>
  <c r="F1451" i="12"/>
  <c r="L1450" i="12"/>
  <c r="I1450" i="12"/>
  <c r="F1450" i="12"/>
  <c r="L1449" i="12"/>
  <c r="I1449" i="12"/>
  <c r="F1449" i="12"/>
  <c r="L1448" i="12"/>
  <c r="I1448" i="12"/>
  <c r="F1448" i="12"/>
  <c r="L1447" i="12"/>
  <c r="I1447" i="12"/>
  <c r="F1447" i="12"/>
  <c r="L1446" i="12"/>
  <c r="I1446" i="12"/>
  <c r="F1446" i="12"/>
  <c r="L1445" i="12"/>
  <c r="I1445" i="12"/>
  <c r="F1445" i="12"/>
  <c r="L1444" i="12"/>
  <c r="I1444" i="12"/>
  <c r="F1444" i="12"/>
  <c r="L1443" i="12"/>
  <c r="I1443" i="12"/>
  <c r="F1443" i="12"/>
  <c r="L1442" i="12"/>
  <c r="I1442" i="12"/>
  <c r="F1442" i="12"/>
  <c r="L1441" i="12"/>
  <c r="I1441" i="12"/>
  <c r="F1441" i="12"/>
  <c r="L1440" i="12"/>
  <c r="I1440" i="12"/>
  <c r="F1440" i="12"/>
  <c r="L1439" i="12"/>
  <c r="I1439" i="12"/>
  <c r="F1439" i="12"/>
  <c r="L1438" i="12"/>
  <c r="I1438" i="12"/>
  <c r="F1438" i="12"/>
  <c r="L1437" i="12"/>
  <c r="I1437" i="12"/>
  <c r="F1437" i="12"/>
  <c r="L1436" i="12"/>
  <c r="I1436" i="12"/>
  <c r="F1436" i="12"/>
  <c r="L1435" i="12"/>
  <c r="I1435" i="12"/>
  <c r="F1435" i="12"/>
  <c r="L1434" i="12"/>
  <c r="I1434" i="12"/>
  <c r="F1434" i="12"/>
  <c r="L1433" i="12"/>
  <c r="I1433" i="12"/>
  <c r="F1433" i="12"/>
  <c r="L1432" i="12"/>
  <c r="I1432" i="12"/>
  <c r="F1432" i="12"/>
  <c r="L1431" i="12"/>
  <c r="I1431" i="12"/>
  <c r="F1431" i="12"/>
  <c r="L1430" i="12"/>
  <c r="I1430" i="12"/>
  <c r="F1430" i="12"/>
  <c r="L1429" i="12"/>
  <c r="I1429" i="12"/>
  <c r="F1429" i="12"/>
  <c r="L1428" i="12"/>
  <c r="I1428" i="12"/>
  <c r="F1428" i="12"/>
  <c r="L1427" i="12"/>
  <c r="I1427" i="12"/>
  <c r="F1427" i="12"/>
  <c r="L1426" i="12"/>
  <c r="I1426" i="12"/>
  <c r="F1426" i="12"/>
  <c r="L1425" i="12"/>
  <c r="I1425" i="12"/>
  <c r="F1425" i="12"/>
  <c r="L1424" i="12"/>
  <c r="I1424" i="12"/>
  <c r="F1424" i="12"/>
  <c r="L1423" i="12"/>
  <c r="I1423" i="12"/>
  <c r="F1423" i="12"/>
  <c r="L1422" i="12"/>
  <c r="I1422" i="12"/>
  <c r="F1422" i="12"/>
  <c r="L1421" i="12"/>
  <c r="I1421" i="12"/>
  <c r="F1421" i="12"/>
  <c r="L1420" i="12"/>
  <c r="I1420" i="12"/>
  <c r="F1420" i="12"/>
  <c r="L1419" i="12"/>
  <c r="I1419" i="12"/>
  <c r="F1419" i="12"/>
  <c r="L1418" i="12"/>
  <c r="I1418" i="12"/>
  <c r="F1418" i="12"/>
  <c r="L1417" i="12"/>
  <c r="I1417" i="12"/>
  <c r="F1417" i="12"/>
  <c r="L1416" i="12"/>
  <c r="I1416" i="12"/>
  <c r="F1416" i="12"/>
  <c r="L1415" i="12"/>
  <c r="I1415" i="12"/>
  <c r="F1415" i="12"/>
  <c r="L1414" i="12"/>
  <c r="I1414" i="12"/>
  <c r="F1414" i="12"/>
  <c r="L1413" i="12"/>
  <c r="I1413" i="12"/>
  <c r="F1413" i="12"/>
  <c r="L1412" i="12"/>
  <c r="I1412" i="12"/>
  <c r="F1412" i="12"/>
  <c r="L1411" i="12"/>
  <c r="I1411" i="12"/>
  <c r="F1411" i="12"/>
  <c r="L1410" i="12"/>
  <c r="I1410" i="12"/>
  <c r="F1410" i="12"/>
  <c r="L1409" i="12"/>
  <c r="I1409" i="12"/>
  <c r="F1409" i="12"/>
  <c r="L1408" i="12"/>
  <c r="I1408" i="12"/>
  <c r="F1408" i="12"/>
  <c r="L1407" i="12"/>
  <c r="I1407" i="12"/>
  <c r="F1407" i="12"/>
  <c r="L1406" i="12"/>
  <c r="I1406" i="12"/>
  <c r="F1406" i="12"/>
  <c r="L1405" i="12"/>
  <c r="I1405" i="12"/>
  <c r="F1405" i="12"/>
  <c r="L1404" i="12"/>
  <c r="I1404" i="12"/>
  <c r="F1404" i="12"/>
  <c r="L1403" i="12"/>
  <c r="I1403" i="12"/>
  <c r="F1403" i="12"/>
  <c r="L1402" i="12"/>
  <c r="I1402" i="12"/>
  <c r="F1402" i="12"/>
  <c r="L1401" i="12"/>
  <c r="I1401" i="12"/>
  <c r="F1401" i="12"/>
  <c r="L1400" i="12"/>
  <c r="I1400" i="12"/>
  <c r="F1400" i="12"/>
  <c r="L1399" i="12"/>
  <c r="I1399" i="12"/>
  <c r="F1399" i="12"/>
  <c r="L1398" i="12"/>
  <c r="I1398" i="12"/>
  <c r="F1398" i="12"/>
  <c r="L1397" i="12"/>
  <c r="I1397" i="12"/>
  <c r="F1397" i="12"/>
  <c r="L1396" i="12"/>
  <c r="I1396" i="12"/>
  <c r="F1396" i="12"/>
  <c r="L1395" i="12"/>
  <c r="I1395" i="12"/>
  <c r="F1395" i="12"/>
  <c r="L1394" i="12"/>
  <c r="I1394" i="12"/>
  <c r="F1394" i="12"/>
  <c r="L1393" i="12"/>
  <c r="I1393" i="12"/>
  <c r="F1393" i="12"/>
  <c r="L1392" i="12"/>
  <c r="I1392" i="12"/>
  <c r="F1392" i="12"/>
  <c r="L1391" i="12"/>
  <c r="I1391" i="12"/>
  <c r="F1391" i="12"/>
  <c r="L1390" i="12"/>
  <c r="I1390" i="12"/>
  <c r="F1390" i="12"/>
  <c r="L1389" i="12"/>
  <c r="I1389" i="12"/>
  <c r="F1389" i="12"/>
  <c r="L1388" i="12"/>
  <c r="I1388" i="12"/>
  <c r="F1388" i="12"/>
  <c r="L1387" i="12"/>
  <c r="I1387" i="12"/>
  <c r="F1387" i="12"/>
  <c r="L1386" i="12"/>
  <c r="I1386" i="12"/>
  <c r="F1386" i="12"/>
  <c r="L1385" i="12"/>
  <c r="I1385" i="12"/>
  <c r="F1385" i="12"/>
  <c r="L1384" i="12"/>
  <c r="I1384" i="12"/>
  <c r="F1384" i="12"/>
  <c r="L1383" i="12"/>
  <c r="I1383" i="12"/>
  <c r="F1383" i="12"/>
  <c r="L1382" i="12"/>
  <c r="I1382" i="12"/>
  <c r="F1382" i="12"/>
  <c r="L1381" i="12"/>
  <c r="I1381" i="12"/>
  <c r="F1381" i="12"/>
  <c r="L1380" i="12"/>
  <c r="I1380" i="12"/>
  <c r="F1380" i="12"/>
  <c r="L1379" i="12"/>
  <c r="I1379" i="12"/>
  <c r="F1379" i="12"/>
  <c r="L1378" i="12"/>
  <c r="I1378" i="12"/>
  <c r="F1378" i="12"/>
  <c r="L1377" i="12"/>
  <c r="I1377" i="12"/>
  <c r="F1377" i="12"/>
  <c r="L1376" i="12"/>
  <c r="I1376" i="12"/>
  <c r="F1376" i="12"/>
  <c r="L1375" i="12"/>
  <c r="I1375" i="12"/>
  <c r="F1375" i="12"/>
  <c r="L1374" i="12"/>
  <c r="I1374" i="12"/>
  <c r="F1374" i="12"/>
  <c r="L1373" i="12"/>
  <c r="I1373" i="12"/>
  <c r="F1373" i="12"/>
  <c r="L1372" i="12"/>
  <c r="I1372" i="12"/>
  <c r="F1372" i="12"/>
  <c r="L1371" i="12"/>
  <c r="I1371" i="12"/>
  <c r="F1371" i="12"/>
  <c r="L1370" i="12"/>
  <c r="I1370" i="12"/>
  <c r="F1370" i="12"/>
  <c r="L1369" i="12"/>
  <c r="I1369" i="12"/>
  <c r="F1369" i="12"/>
  <c r="L1368" i="12"/>
  <c r="I1368" i="12"/>
  <c r="F1368" i="12"/>
  <c r="L1367" i="12"/>
  <c r="I1367" i="12"/>
  <c r="F1367" i="12"/>
  <c r="L1366" i="12"/>
  <c r="I1366" i="12"/>
  <c r="F1366" i="12"/>
  <c r="L1365" i="12"/>
  <c r="I1365" i="12"/>
  <c r="F1365" i="12"/>
  <c r="L1364" i="12"/>
  <c r="I1364" i="12"/>
  <c r="F1364" i="12"/>
  <c r="L1363" i="12"/>
  <c r="I1363" i="12"/>
  <c r="F1363" i="12"/>
  <c r="L1362" i="12"/>
  <c r="I1362" i="12"/>
  <c r="F1362" i="12"/>
  <c r="L1361" i="12"/>
  <c r="I1361" i="12"/>
  <c r="F1361" i="12"/>
  <c r="L1360" i="12"/>
  <c r="I1360" i="12"/>
  <c r="F1360" i="12"/>
  <c r="L1359" i="12"/>
  <c r="I1359" i="12"/>
  <c r="F1359" i="12"/>
  <c r="L1358" i="12"/>
  <c r="I1358" i="12"/>
  <c r="F1358" i="12"/>
  <c r="L1357" i="12"/>
  <c r="I1357" i="12"/>
  <c r="F1357" i="12"/>
  <c r="L1356" i="12"/>
  <c r="I1356" i="12"/>
  <c r="F1356" i="12"/>
  <c r="L1355" i="12"/>
  <c r="I1355" i="12"/>
  <c r="F1355" i="12"/>
  <c r="L1354" i="12"/>
  <c r="I1354" i="12"/>
  <c r="F1354" i="12"/>
  <c r="L1353" i="12"/>
  <c r="I1353" i="12"/>
  <c r="F1353" i="12"/>
  <c r="L1352" i="12"/>
  <c r="I1352" i="12"/>
  <c r="F1352" i="12"/>
  <c r="L1351" i="12"/>
  <c r="I1351" i="12"/>
  <c r="F1351" i="12"/>
  <c r="L1350" i="12"/>
  <c r="I1350" i="12"/>
  <c r="F1350" i="12"/>
  <c r="L1349" i="12"/>
  <c r="I1349" i="12"/>
  <c r="F1349" i="12"/>
  <c r="L1348" i="12"/>
  <c r="I1348" i="12"/>
  <c r="F1348" i="12"/>
  <c r="L1347" i="12"/>
  <c r="I1347" i="12"/>
  <c r="F1347" i="12"/>
  <c r="L1346" i="12"/>
  <c r="I1346" i="12"/>
  <c r="F1346" i="12"/>
  <c r="L1345" i="12"/>
  <c r="I1345" i="12"/>
  <c r="F1345" i="12"/>
  <c r="L1344" i="12"/>
  <c r="I1344" i="12"/>
  <c r="F1344" i="12"/>
  <c r="L1343" i="12"/>
  <c r="I1343" i="12"/>
  <c r="F1343" i="12"/>
  <c r="L1342" i="12"/>
  <c r="I1342" i="12"/>
  <c r="F1342" i="12"/>
  <c r="L1341" i="12"/>
  <c r="I1341" i="12"/>
  <c r="F1341" i="12"/>
  <c r="L1340" i="12"/>
  <c r="I1340" i="12"/>
  <c r="F1340" i="12"/>
  <c r="L1339" i="12"/>
  <c r="I1339" i="12"/>
  <c r="F1339" i="12"/>
  <c r="L1338" i="12"/>
  <c r="I1338" i="12"/>
  <c r="F1338" i="12"/>
  <c r="L1337" i="12"/>
  <c r="I1337" i="12"/>
  <c r="F1337" i="12"/>
  <c r="L1336" i="12"/>
  <c r="I1336" i="12"/>
  <c r="F1336" i="12"/>
  <c r="L1335" i="12"/>
  <c r="I1335" i="12"/>
  <c r="F1335" i="12"/>
  <c r="L1334" i="12"/>
  <c r="I1334" i="12"/>
  <c r="F1334" i="12"/>
  <c r="L1333" i="12"/>
  <c r="I1333" i="12"/>
  <c r="F1333" i="12"/>
  <c r="L1332" i="12"/>
  <c r="I1332" i="12"/>
  <c r="F1332" i="12"/>
  <c r="L1331" i="12"/>
  <c r="I1331" i="12"/>
  <c r="F1331" i="12"/>
  <c r="L1330" i="12"/>
  <c r="I1330" i="12"/>
  <c r="F1330" i="12"/>
  <c r="L1329" i="12"/>
  <c r="I1329" i="12"/>
  <c r="F1329" i="12"/>
  <c r="L1328" i="12"/>
  <c r="I1328" i="12"/>
  <c r="F1328" i="12"/>
  <c r="L1327" i="12"/>
  <c r="I1327" i="12"/>
  <c r="F1327" i="12"/>
  <c r="L1326" i="12"/>
  <c r="I1326" i="12"/>
  <c r="F1326" i="12"/>
  <c r="L1325" i="12"/>
  <c r="I1325" i="12"/>
  <c r="F1325" i="12"/>
  <c r="L1324" i="12"/>
  <c r="I1324" i="12"/>
  <c r="F1324" i="12"/>
  <c r="L1323" i="12"/>
  <c r="I1323" i="12"/>
  <c r="F1323" i="12"/>
  <c r="L1322" i="12"/>
  <c r="I1322" i="12"/>
  <c r="F1322" i="12"/>
  <c r="L1321" i="12"/>
  <c r="I1321" i="12"/>
  <c r="F1321" i="12"/>
  <c r="L1320" i="12"/>
  <c r="I1320" i="12"/>
  <c r="F1320" i="12"/>
  <c r="L1319" i="12"/>
  <c r="I1319" i="12"/>
  <c r="F1319" i="12"/>
  <c r="L1318" i="12"/>
  <c r="I1318" i="12"/>
  <c r="F1318" i="12"/>
  <c r="L1317" i="12"/>
  <c r="I1317" i="12"/>
  <c r="F1317" i="12"/>
  <c r="L1316" i="12"/>
  <c r="I1316" i="12"/>
  <c r="F1316" i="12"/>
  <c r="L1315" i="12"/>
  <c r="I1315" i="12"/>
  <c r="F1315" i="12"/>
  <c r="L1314" i="12"/>
  <c r="I1314" i="12"/>
  <c r="F1314" i="12"/>
  <c r="L1313" i="12"/>
  <c r="I1313" i="12"/>
  <c r="F1313" i="12"/>
  <c r="L1312" i="12"/>
  <c r="I1312" i="12"/>
  <c r="P3" i="12" s="1"/>
  <c r="F1312" i="12"/>
  <c r="L1311" i="12"/>
  <c r="I1311" i="12"/>
  <c r="F1311" i="12"/>
  <c r="L1310" i="12"/>
  <c r="I1310" i="12"/>
  <c r="F1310" i="12"/>
  <c r="L1309" i="12"/>
  <c r="I1309" i="12"/>
  <c r="F1309" i="12"/>
  <c r="L1308" i="12"/>
  <c r="I1308" i="12"/>
  <c r="F1308" i="12"/>
  <c r="E1302" i="12"/>
  <c r="E1303" i="12" s="1"/>
  <c r="F1303" i="12" s="1"/>
  <c r="E1300" i="12"/>
  <c r="E1278" i="12"/>
  <c r="E1277" i="12"/>
  <c r="E1275" i="12"/>
  <c r="K1252" i="12"/>
  <c r="J1252" i="12"/>
  <c r="I1252" i="12"/>
  <c r="G1252" i="12"/>
  <c r="F1252" i="12"/>
  <c r="D1252" i="12"/>
  <c r="K1251" i="12"/>
  <c r="J1251" i="12"/>
  <c r="I1251" i="12"/>
  <c r="F1251" i="12"/>
  <c r="D1251" i="12"/>
  <c r="K1250" i="12"/>
  <c r="J1250" i="12"/>
  <c r="I1250" i="12"/>
  <c r="F1250" i="12"/>
  <c r="D1250" i="12"/>
  <c r="K1249" i="12"/>
  <c r="J1249" i="12"/>
  <c r="I1249" i="12"/>
  <c r="F1249" i="12"/>
  <c r="D1249" i="12"/>
  <c r="K1248" i="12"/>
  <c r="J1248" i="12"/>
  <c r="I1248" i="12"/>
  <c r="F1248" i="12"/>
  <c r="D1248" i="12"/>
  <c r="K1247" i="12"/>
  <c r="J1247" i="12"/>
  <c r="I1247" i="12"/>
  <c r="F1247" i="12"/>
  <c r="D1247" i="12"/>
  <c r="K1246" i="12"/>
  <c r="J1246" i="12"/>
  <c r="I1246" i="12"/>
  <c r="F1246" i="12"/>
  <c r="D1246" i="12"/>
  <c r="K1245" i="12"/>
  <c r="J1245" i="12"/>
  <c r="I1245" i="12"/>
  <c r="F1245" i="12"/>
  <c r="D1245" i="12"/>
  <c r="K1244" i="12"/>
  <c r="J1244" i="12"/>
  <c r="I1244" i="12"/>
  <c r="F1244" i="12"/>
  <c r="D1244" i="12"/>
  <c r="K1243" i="12"/>
  <c r="J1243" i="12"/>
  <c r="I1243" i="12"/>
  <c r="F1243" i="12"/>
  <c r="D1243" i="12"/>
  <c r="K1242" i="12"/>
  <c r="J1242" i="12"/>
  <c r="I1242" i="12"/>
  <c r="F1242" i="12"/>
  <c r="D1242" i="12"/>
  <c r="K1241" i="12"/>
  <c r="J1241" i="12"/>
  <c r="I1241" i="12"/>
  <c r="F1241" i="12"/>
  <c r="D1241" i="12"/>
  <c r="K1240" i="12"/>
  <c r="J1240" i="12"/>
  <c r="I1240" i="12"/>
  <c r="F1240" i="12"/>
  <c r="D1240" i="12"/>
  <c r="K1239" i="12"/>
  <c r="J1239" i="12"/>
  <c r="I1239" i="12"/>
  <c r="F1239" i="12"/>
  <c r="D1239" i="12"/>
  <c r="K1238" i="12"/>
  <c r="J1238" i="12"/>
  <c r="I1238" i="12"/>
  <c r="F1238" i="12"/>
  <c r="D1238" i="12"/>
  <c r="K1237" i="12"/>
  <c r="J1237" i="12"/>
  <c r="I1237" i="12"/>
  <c r="F1237" i="12"/>
  <c r="D1237" i="12"/>
  <c r="K1236" i="12"/>
  <c r="J1236" i="12"/>
  <c r="I1236" i="12"/>
  <c r="F1236" i="12"/>
  <c r="D1236" i="12"/>
  <c r="K1235" i="12"/>
  <c r="J1235" i="12"/>
  <c r="I1235" i="12"/>
  <c r="F1235" i="12"/>
  <c r="D1235" i="12"/>
  <c r="K1234" i="12"/>
  <c r="J1234" i="12"/>
  <c r="I1234" i="12"/>
  <c r="F1234" i="12"/>
  <c r="D1234" i="12"/>
  <c r="K1233" i="12"/>
  <c r="J1233" i="12"/>
  <c r="I1233" i="12"/>
  <c r="F1233" i="12"/>
  <c r="D1233" i="12"/>
  <c r="K1232" i="12"/>
  <c r="J1232" i="12"/>
  <c r="I1232" i="12"/>
  <c r="F1232" i="12"/>
  <c r="D1232" i="12"/>
  <c r="K1231" i="12"/>
  <c r="J1231" i="12"/>
  <c r="I1231" i="12"/>
  <c r="F1231" i="12"/>
  <c r="D1231" i="12"/>
  <c r="K1230" i="12"/>
  <c r="J1230" i="12"/>
  <c r="I1230" i="12"/>
  <c r="F1230" i="12"/>
  <c r="D1230" i="12"/>
  <c r="K1229" i="12"/>
  <c r="J1229" i="12"/>
  <c r="I1229" i="12"/>
  <c r="F1229" i="12"/>
  <c r="D1229" i="12"/>
  <c r="K1228" i="12"/>
  <c r="J1228" i="12"/>
  <c r="I1228" i="12"/>
  <c r="F1228" i="12"/>
  <c r="D1228" i="12"/>
  <c r="K1227" i="12"/>
  <c r="J1227" i="12"/>
  <c r="I1227" i="12"/>
  <c r="F1227" i="12"/>
  <c r="D1227" i="12"/>
  <c r="K1226" i="12"/>
  <c r="J1226" i="12"/>
  <c r="I1226" i="12"/>
  <c r="F1226" i="12"/>
  <c r="D1226" i="12"/>
  <c r="K1225" i="12"/>
  <c r="J1225" i="12"/>
  <c r="I1225" i="12"/>
  <c r="F1225" i="12"/>
  <c r="D1225" i="12"/>
  <c r="K1224" i="12"/>
  <c r="J1224" i="12"/>
  <c r="I1224" i="12"/>
  <c r="F1224" i="12"/>
  <c r="D1224" i="12"/>
  <c r="K1223" i="12"/>
  <c r="J1223" i="12"/>
  <c r="I1223" i="12"/>
  <c r="F1223" i="12"/>
  <c r="D1223" i="12"/>
  <c r="K1222" i="12"/>
  <c r="J1222" i="12"/>
  <c r="I1222" i="12"/>
  <c r="F1222" i="12"/>
  <c r="D1222" i="12"/>
  <c r="K1221" i="12"/>
  <c r="J1221" i="12"/>
  <c r="I1221" i="12"/>
  <c r="F1221" i="12"/>
  <c r="D1221" i="12"/>
  <c r="K1220" i="12"/>
  <c r="J1220" i="12"/>
  <c r="I1220" i="12"/>
  <c r="F1220" i="12"/>
  <c r="D1220" i="12"/>
  <c r="K1219" i="12"/>
  <c r="J1219" i="12"/>
  <c r="I1219" i="12"/>
  <c r="F1219" i="12"/>
  <c r="D1219" i="12"/>
  <c r="K1218" i="12"/>
  <c r="J1218" i="12"/>
  <c r="I1218" i="12"/>
  <c r="F1218" i="12"/>
  <c r="D1218" i="12"/>
  <c r="K1217" i="12"/>
  <c r="J1217" i="12"/>
  <c r="I1217" i="12"/>
  <c r="F1217" i="12"/>
  <c r="D1217" i="12"/>
  <c r="K1216" i="12"/>
  <c r="J1216" i="12"/>
  <c r="I1216" i="12"/>
  <c r="F1216" i="12"/>
  <c r="D1216" i="12"/>
  <c r="K1215" i="12"/>
  <c r="J1215" i="12"/>
  <c r="I1215" i="12"/>
  <c r="F1215" i="12"/>
  <c r="D1215" i="12"/>
  <c r="K1214" i="12"/>
  <c r="J1214" i="12"/>
  <c r="I1214" i="12"/>
  <c r="F1214" i="12"/>
  <c r="D1214" i="12"/>
  <c r="K1213" i="12"/>
  <c r="J1213" i="12"/>
  <c r="I1213" i="12"/>
  <c r="F1213" i="12"/>
  <c r="D1213" i="12"/>
  <c r="K1212" i="12"/>
  <c r="J1212" i="12"/>
  <c r="I1212" i="12"/>
  <c r="F1212" i="12"/>
  <c r="D1212" i="12"/>
  <c r="K1211" i="12"/>
  <c r="J1211" i="12"/>
  <c r="I1211" i="12"/>
  <c r="F1211" i="12"/>
  <c r="D1211" i="12"/>
  <c r="K1210" i="12"/>
  <c r="J1210" i="12"/>
  <c r="I1210" i="12"/>
  <c r="F1210" i="12"/>
  <c r="D1210" i="12"/>
  <c r="K1209" i="12"/>
  <c r="J1209" i="12"/>
  <c r="I1209" i="12"/>
  <c r="F1209" i="12"/>
  <c r="D1209" i="12"/>
  <c r="K1208" i="12"/>
  <c r="J1208" i="12"/>
  <c r="I1208" i="12"/>
  <c r="F1208" i="12"/>
  <c r="D1208" i="12"/>
  <c r="K1207" i="12"/>
  <c r="J1207" i="12"/>
  <c r="I1207" i="12"/>
  <c r="F1207" i="12"/>
  <c r="D1207" i="12"/>
  <c r="K1206" i="12"/>
  <c r="J1206" i="12"/>
  <c r="I1206" i="12"/>
  <c r="F1206" i="12"/>
  <c r="D1206" i="12"/>
  <c r="K1205" i="12"/>
  <c r="J1205" i="12"/>
  <c r="I1205" i="12"/>
  <c r="F1205" i="12"/>
  <c r="D1205" i="12"/>
  <c r="K1204" i="12"/>
  <c r="J1204" i="12"/>
  <c r="I1204" i="12"/>
  <c r="F1204" i="12"/>
  <c r="D1204" i="12"/>
  <c r="K1203" i="12"/>
  <c r="J1203" i="12"/>
  <c r="I1203" i="12"/>
  <c r="F1203" i="12"/>
  <c r="D1203" i="12"/>
  <c r="K1202" i="12"/>
  <c r="J1202" i="12"/>
  <c r="I1202" i="12"/>
  <c r="F1202" i="12"/>
  <c r="D1202" i="12"/>
  <c r="K1201" i="12"/>
  <c r="J1201" i="12"/>
  <c r="I1201" i="12"/>
  <c r="F1201" i="12"/>
  <c r="D1201" i="12"/>
  <c r="K1200" i="12"/>
  <c r="J1200" i="12"/>
  <c r="I1200" i="12"/>
  <c r="F1200" i="12"/>
  <c r="D1200" i="12"/>
  <c r="K1199" i="12"/>
  <c r="J1199" i="12"/>
  <c r="I1199" i="12"/>
  <c r="F1199" i="12"/>
  <c r="D1199" i="12"/>
  <c r="K1198" i="12"/>
  <c r="J1198" i="12"/>
  <c r="I1198" i="12"/>
  <c r="F1198" i="12"/>
  <c r="D1198" i="12"/>
  <c r="K1197" i="12"/>
  <c r="J1197" i="12"/>
  <c r="I1197" i="12"/>
  <c r="F1197" i="12"/>
  <c r="D1197" i="12"/>
  <c r="K1196" i="12"/>
  <c r="J1196" i="12"/>
  <c r="I1196" i="12"/>
  <c r="F1196" i="12"/>
  <c r="D1196" i="12"/>
  <c r="K1195" i="12"/>
  <c r="J1195" i="12"/>
  <c r="I1195" i="12"/>
  <c r="F1195" i="12"/>
  <c r="D1195" i="12"/>
  <c r="K1194" i="12"/>
  <c r="J1194" i="12"/>
  <c r="I1194" i="12"/>
  <c r="F1194" i="12"/>
  <c r="D1194" i="12"/>
  <c r="K1193" i="12"/>
  <c r="J1193" i="12"/>
  <c r="I1193" i="12"/>
  <c r="F1193" i="12"/>
  <c r="D1193" i="12"/>
  <c r="K1192" i="12"/>
  <c r="J1192" i="12"/>
  <c r="I1192" i="12"/>
  <c r="F1192" i="12"/>
  <c r="D1192" i="12"/>
  <c r="K1191" i="12"/>
  <c r="J1191" i="12"/>
  <c r="I1191" i="12"/>
  <c r="F1191" i="12"/>
  <c r="D1191" i="12"/>
  <c r="K1190" i="12"/>
  <c r="J1190" i="12"/>
  <c r="I1190" i="12"/>
  <c r="F1190" i="12"/>
  <c r="D1190" i="12"/>
  <c r="K1189" i="12"/>
  <c r="J1189" i="12"/>
  <c r="I1189" i="12"/>
  <c r="F1189" i="12"/>
  <c r="D1189" i="12"/>
  <c r="K1188" i="12"/>
  <c r="J1188" i="12"/>
  <c r="I1188" i="12"/>
  <c r="F1188" i="12"/>
  <c r="D1188" i="12"/>
  <c r="K1187" i="12"/>
  <c r="J1187" i="12"/>
  <c r="I1187" i="12"/>
  <c r="F1187" i="12"/>
  <c r="D1187" i="12"/>
  <c r="K1186" i="12"/>
  <c r="J1186" i="12"/>
  <c r="I1186" i="12"/>
  <c r="F1186" i="12"/>
  <c r="D1186" i="12"/>
  <c r="K1185" i="12"/>
  <c r="J1185" i="12"/>
  <c r="I1185" i="12"/>
  <c r="F1185" i="12"/>
  <c r="D1185" i="12"/>
  <c r="K1184" i="12"/>
  <c r="J1184" i="12"/>
  <c r="I1184" i="12"/>
  <c r="F1184" i="12"/>
  <c r="D1184" i="12"/>
  <c r="K1183" i="12"/>
  <c r="J1183" i="12"/>
  <c r="I1183" i="12"/>
  <c r="F1183" i="12"/>
  <c r="D1183" i="12"/>
  <c r="K1182" i="12"/>
  <c r="J1182" i="12"/>
  <c r="I1182" i="12"/>
  <c r="F1182" i="12"/>
  <c r="D1182" i="12"/>
  <c r="K1181" i="12"/>
  <c r="J1181" i="12"/>
  <c r="I1181" i="12"/>
  <c r="F1181" i="12"/>
  <c r="D1181" i="12"/>
  <c r="K1180" i="12"/>
  <c r="J1180" i="12"/>
  <c r="I1180" i="12"/>
  <c r="F1180" i="12"/>
  <c r="D1180" i="12"/>
  <c r="K1179" i="12"/>
  <c r="J1179" i="12"/>
  <c r="I1179" i="12"/>
  <c r="F1179" i="12"/>
  <c r="D1179" i="12"/>
  <c r="K1178" i="12"/>
  <c r="J1178" i="12"/>
  <c r="I1178" i="12"/>
  <c r="F1178" i="12"/>
  <c r="D1178" i="12"/>
  <c r="K1177" i="12"/>
  <c r="J1177" i="12"/>
  <c r="I1177" i="12"/>
  <c r="F1177" i="12"/>
  <c r="D1177" i="12"/>
  <c r="K1176" i="12"/>
  <c r="J1176" i="12"/>
  <c r="I1176" i="12"/>
  <c r="F1176" i="12"/>
  <c r="D1176" i="12"/>
  <c r="K1175" i="12"/>
  <c r="J1175" i="12"/>
  <c r="I1175" i="12"/>
  <c r="F1175" i="12"/>
  <c r="D1175" i="12"/>
  <c r="K1174" i="12"/>
  <c r="J1174" i="12"/>
  <c r="I1174" i="12"/>
  <c r="F1174" i="12"/>
  <c r="D1174" i="12"/>
  <c r="K1173" i="12"/>
  <c r="J1173" i="12"/>
  <c r="I1173" i="12"/>
  <c r="F1173" i="12"/>
  <c r="D1173" i="12"/>
  <c r="K1172" i="12"/>
  <c r="J1172" i="12"/>
  <c r="I1172" i="12"/>
  <c r="F1172" i="12"/>
  <c r="D1172" i="12"/>
  <c r="K1171" i="12"/>
  <c r="J1171" i="12"/>
  <c r="I1171" i="12"/>
  <c r="F1171" i="12"/>
  <c r="D1171" i="12"/>
  <c r="K1170" i="12"/>
  <c r="J1170" i="12"/>
  <c r="I1170" i="12"/>
  <c r="F1170" i="12"/>
  <c r="D1170" i="12"/>
  <c r="K1169" i="12"/>
  <c r="J1169" i="12"/>
  <c r="I1169" i="12"/>
  <c r="F1169" i="12"/>
  <c r="D1169" i="12"/>
  <c r="K1168" i="12"/>
  <c r="J1168" i="12"/>
  <c r="I1168" i="12"/>
  <c r="F1168" i="12"/>
  <c r="D1168" i="12"/>
  <c r="K1167" i="12"/>
  <c r="J1167" i="12"/>
  <c r="I1167" i="12"/>
  <c r="F1167" i="12"/>
  <c r="D1167" i="12"/>
  <c r="K1166" i="12"/>
  <c r="J1166" i="12"/>
  <c r="I1166" i="12"/>
  <c r="F1166" i="12"/>
  <c r="D1166" i="12"/>
  <c r="K1165" i="12"/>
  <c r="J1165" i="12"/>
  <c r="I1165" i="12"/>
  <c r="F1165" i="12"/>
  <c r="D1165" i="12"/>
  <c r="K1164" i="12"/>
  <c r="J1164" i="12"/>
  <c r="I1164" i="12"/>
  <c r="F1164" i="12"/>
  <c r="D1164" i="12"/>
  <c r="K1163" i="12"/>
  <c r="J1163" i="12"/>
  <c r="I1163" i="12"/>
  <c r="F1163" i="12"/>
  <c r="D1163" i="12"/>
  <c r="K1162" i="12"/>
  <c r="J1162" i="12"/>
  <c r="I1162" i="12"/>
  <c r="F1162" i="12"/>
  <c r="D1162" i="12"/>
  <c r="K1161" i="12"/>
  <c r="J1161" i="12"/>
  <c r="I1161" i="12"/>
  <c r="F1161" i="12"/>
  <c r="D1161" i="12"/>
  <c r="K1160" i="12"/>
  <c r="J1160" i="12"/>
  <c r="I1160" i="12"/>
  <c r="F1160" i="12"/>
  <c r="D1160" i="12"/>
  <c r="K1159" i="12"/>
  <c r="J1159" i="12"/>
  <c r="I1159" i="12"/>
  <c r="F1159" i="12"/>
  <c r="D1159" i="12"/>
  <c r="K1158" i="12"/>
  <c r="J1158" i="12"/>
  <c r="I1158" i="12"/>
  <c r="F1158" i="12"/>
  <c r="D1158" i="12"/>
  <c r="K1157" i="12"/>
  <c r="J1157" i="12"/>
  <c r="I1157" i="12"/>
  <c r="F1157" i="12"/>
  <c r="D1157" i="12"/>
  <c r="K1156" i="12"/>
  <c r="J1156" i="12"/>
  <c r="I1156" i="12"/>
  <c r="F1156" i="12"/>
  <c r="D1156" i="12"/>
  <c r="K1155" i="12"/>
  <c r="J1155" i="12"/>
  <c r="I1155" i="12"/>
  <c r="F1155" i="12"/>
  <c r="D1155" i="12"/>
  <c r="K1154" i="12"/>
  <c r="J1154" i="12"/>
  <c r="I1154" i="12"/>
  <c r="F1154" i="12"/>
  <c r="D1154" i="12"/>
  <c r="K1153" i="12"/>
  <c r="J1153" i="12"/>
  <c r="I1153" i="12"/>
  <c r="F1153" i="12"/>
  <c r="D1153" i="12"/>
  <c r="K1152" i="12"/>
  <c r="J1152" i="12"/>
  <c r="I1152" i="12"/>
  <c r="F1152" i="12"/>
  <c r="D1152" i="12"/>
  <c r="K1151" i="12"/>
  <c r="J1151" i="12"/>
  <c r="I1151" i="12"/>
  <c r="F1151" i="12"/>
  <c r="D1151" i="12"/>
  <c r="K1150" i="12"/>
  <c r="J1150" i="12"/>
  <c r="I1150" i="12"/>
  <c r="F1150" i="12"/>
  <c r="D1150" i="12"/>
  <c r="K1149" i="12"/>
  <c r="J1149" i="12"/>
  <c r="I1149" i="12"/>
  <c r="F1149" i="12"/>
  <c r="D1149" i="12"/>
  <c r="K1148" i="12"/>
  <c r="J1148" i="12"/>
  <c r="I1148" i="12"/>
  <c r="F1148" i="12"/>
  <c r="D1148" i="12"/>
  <c r="K1147" i="12"/>
  <c r="J1147" i="12"/>
  <c r="I1147" i="12"/>
  <c r="F1147" i="12"/>
  <c r="D1147" i="12"/>
  <c r="K1146" i="12"/>
  <c r="J1146" i="12"/>
  <c r="I1146" i="12"/>
  <c r="F1146" i="12"/>
  <c r="D1146" i="12"/>
  <c r="K1145" i="12"/>
  <c r="J1145" i="12"/>
  <c r="I1145" i="12"/>
  <c r="F1145" i="12"/>
  <c r="D1145" i="12"/>
  <c r="K1144" i="12"/>
  <c r="J1144" i="12"/>
  <c r="I1144" i="12"/>
  <c r="F1144" i="12"/>
  <c r="D1144" i="12"/>
  <c r="K1143" i="12"/>
  <c r="J1143" i="12"/>
  <c r="I1143" i="12"/>
  <c r="F1143" i="12"/>
  <c r="D1143" i="12"/>
  <c r="K1142" i="12"/>
  <c r="J1142" i="12"/>
  <c r="I1142" i="12"/>
  <c r="F1142" i="12"/>
  <c r="D1142" i="12"/>
  <c r="K1141" i="12"/>
  <c r="J1141" i="12"/>
  <c r="I1141" i="12"/>
  <c r="F1141" i="12"/>
  <c r="D1141" i="12"/>
  <c r="K1140" i="12"/>
  <c r="J1140" i="12"/>
  <c r="I1140" i="12"/>
  <c r="F1140" i="12"/>
  <c r="D1140" i="12"/>
  <c r="K1139" i="12"/>
  <c r="J1139" i="12"/>
  <c r="I1139" i="12"/>
  <c r="F1139" i="12"/>
  <c r="D1139" i="12"/>
  <c r="K1138" i="12"/>
  <c r="J1138" i="12"/>
  <c r="I1138" i="12"/>
  <c r="F1138" i="12"/>
  <c r="D1138" i="12"/>
  <c r="K1137" i="12"/>
  <c r="J1137" i="12"/>
  <c r="I1137" i="12"/>
  <c r="F1137" i="12"/>
  <c r="D1137" i="12"/>
  <c r="K1136" i="12"/>
  <c r="J1136" i="12"/>
  <c r="I1136" i="12"/>
  <c r="F1136" i="12"/>
  <c r="D1136" i="12"/>
  <c r="K1135" i="12"/>
  <c r="J1135" i="12"/>
  <c r="I1135" i="12"/>
  <c r="F1135" i="12"/>
  <c r="D1135" i="12"/>
  <c r="K1134" i="12"/>
  <c r="J1134" i="12"/>
  <c r="I1134" i="12"/>
  <c r="F1134" i="12"/>
  <c r="D1134" i="12"/>
  <c r="K1133" i="12"/>
  <c r="J1133" i="12"/>
  <c r="I1133" i="12"/>
  <c r="F1133" i="12"/>
  <c r="D1133" i="12"/>
  <c r="K1132" i="12"/>
  <c r="J1132" i="12"/>
  <c r="I1132" i="12"/>
  <c r="F1132" i="12"/>
  <c r="D1132" i="12"/>
  <c r="K1131" i="12"/>
  <c r="J1131" i="12"/>
  <c r="I1131" i="12"/>
  <c r="F1131" i="12"/>
  <c r="D1131" i="12"/>
  <c r="K1130" i="12"/>
  <c r="J1130" i="12"/>
  <c r="I1130" i="12"/>
  <c r="F1130" i="12"/>
  <c r="D1130" i="12"/>
  <c r="K1129" i="12"/>
  <c r="J1129" i="12"/>
  <c r="I1129" i="12"/>
  <c r="F1129" i="12"/>
  <c r="D1129" i="12"/>
  <c r="K1128" i="12"/>
  <c r="J1128" i="12"/>
  <c r="I1128" i="12"/>
  <c r="F1128" i="12"/>
  <c r="D1128" i="12"/>
  <c r="K1127" i="12"/>
  <c r="J1127" i="12"/>
  <c r="I1127" i="12"/>
  <c r="F1127" i="12"/>
  <c r="D1127" i="12"/>
  <c r="K1126" i="12"/>
  <c r="J1126" i="12"/>
  <c r="I1126" i="12"/>
  <c r="F1126" i="12"/>
  <c r="D1126" i="12"/>
  <c r="K1125" i="12"/>
  <c r="J1125" i="12"/>
  <c r="I1125" i="12"/>
  <c r="F1125" i="12"/>
  <c r="D1125" i="12"/>
  <c r="K1124" i="12"/>
  <c r="J1124" i="12"/>
  <c r="I1124" i="12"/>
  <c r="F1124" i="12"/>
  <c r="D1124" i="12"/>
  <c r="K1123" i="12"/>
  <c r="J1123" i="12"/>
  <c r="I1123" i="12"/>
  <c r="F1123" i="12"/>
  <c r="D1123" i="12"/>
  <c r="K1122" i="12"/>
  <c r="J1122" i="12"/>
  <c r="I1122" i="12"/>
  <c r="F1122" i="12"/>
  <c r="D1122" i="12"/>
  <c r="K1121" i="12"/>
  <c r="J1121" i="12"/>
  <c r="I1121" i="12"/>
  <c r="F1121" i="12"/>
  <c r="D1121" i="12"/>
  <c r="K1120" i="12"/>
  <c r="J1120" i="12"/>
  <c r="I1120" i="12"/>
  <c r="F1120" i="12"/>
  <c r="D1120" i="12"/>
  <c r="K1119" i="12"/>
  <c r="J1119" i="12"/>
  <c r="I1119" i="12"/>
  <c r="F1119" i="12"/>
  <c r="D1119" i="12"/>
  <c r="K1118" i="12"/>
  <c r="J1118" i="12"/>
  <c r="I1118" i="12"/>
  <c r="F1118" i="12"/>
  <c r="D1118" i="12"/>
  <c r="K1117" i="12"/>
  <c r="J1117" i="12"/>
  <c r="I1117" i="12"/>
  <c r="F1117" i="12"/>
  <c r="D1117" i="12"/>
  <c r="K1116" i="12"/>
  <c r="J1116" i="12"/>
  <c r="I1116" i="12"/>
  <c r="F1116" i="12"/>
  <c r="D1116" i="12"/>
  <c r="K1115" i="12"/>
  <c r="J1115" i="12"/>
  <c r="I1115" i="12"/>
  <c r="F1115" i="12"/>
  <c r="D1115" i="12"/>
  <c r="K1114" i="12"/>
  <c r="J1114" i="12"/>
  <c r="I1114" i="12"/>
  <c r="F1114" i="12"/>
  <c r="D1114" i="12"/>
  <c r="K1113" i="12"/>
  <c r="J1113" i="12"/>
  <c r="I1113" i="12"/>
  <c r="F1113" i="12"/>
  <c r="D1113" i="12"/>
  <c r="K1112" i="12"/>
  <c r="J1112" i="12"/>
  <c r="I1112" i="12"/>
  <c r="F1112" i="12"/>
  <c r="D1112" i="12"/>
  <c r="K1111" i="12"/>
  <c r="J1111" i="12"/>
  <c r="I1111" i="12"/>
  <c r="F1111" i="12"/>
  <c r="D1111" i="12"/>
  <c r="K1110" i="12"/>
  <c r="J1110" i="12"/>
  <c r="I1110" i="12"/>
  <c r="F1110" i="12"/>
  <c r="D1110" i="12"/>
  <c r="K1109" i="12"/>
  <c r="J1109" i="12"/>
  <c r="I1109" i="12"/>
  <c r="F1109" i="12"/>
  <c r="D1109" i="12"/>
  <c r="K1108" i="12"/>
  <c r="J1108" i="12"/>
  <c r="I1108" i="12"/>
  <c r="F1108" i="12"/>
  <c r="D1108" i="12"/>
  <c r="K1107" i="12"/>
  <c r="J1107" i="12"/>
  <c r="I1107" i="12"/>
  <c r="F1107" i="12"/>
  <c r="D1107" i="12"/>
  <c r="K1106" i="12"/>
  <c r="J1106" i="12"/>
  <c r="I1106" i="12"/>
  <c r="F1106" i="12"/>
  <c r="D1106" i="12"/>
  <c r="K1105" i="12"/>
  <c r="J1105" i="12"/>
  <c r="I1105" i="12"/>
  <c r="F1105" i="12"/>
  <c r="D1105" i="12"/>
  <c r="K1104" i="12"/>
  <c r="J1104" i="12"/>
  <c r="I1104" i="12"/>
  <c r="F1104" i="12"/>
  <c r="D1104" i="12"/>
  <c r="K1103" i="12"/>
  <c r="J1103" i="12"/>
  <c r="I1103" i="12"/>
  <c r="F1103" i="12"/>
  <c r="D1103" i="12"/>
  <c r="K1102" i="12"/>
  <c r="J1102" i="12"/>
  <c r="I1102" i="12"/>
  <c r="F1102" i="12"/>
  <c r="D1102" i="12"/>
  <c r="K1101" i="12"/>
  <c r="J1101" i="12"/>
  <c r="I1101" i="12"/>
  <c r="F1101" i="12"/>
  <c r="D1101" i="12"/>
  <c r="K1100" i="12"/>
  <c r="J1100" i="12"/>
  <c r="I1100" i="12"/>
  <c r="F1100" i="12"/>
  <c r="D1100" i="12"/>
  <c r="K1099" i="12"/>
  <c r="J1099" i="12"/>
  <c r="I1099" i="12"/>
  <c r="F1099" i="12"/>
  <c r="D1099" i="12"/>
  <c r="K1098" i="12"/>
  <c r="J1098" i="12"/>
  <c r="I1098" i="12"/>
  <c r="F1098" i="12"/>
  <c r="D1098" i="12"/>
  <c r="K1097" i="12"/>
  <c r="J1097" i="12"/>
  <c r="I1097" i="12"/>
  <c r="F1097" i="12"/>
  <c r="D1097" i="12"/>
  <c r="K1096" i="12"/>
  <c r="J1096" i="12"/>
  <c r="I1096" i="12"/>
  <c r="F1096" i="12"/>
  <c r="D1096" i="12"/>
  <c r="K1095" i="12"/>
  <c r="J1095" i="12"/>
  <c r="I1095" i="12"/>
  <c r="F1095" i="12"/>
  <c r="D1095" i="12"/>
  <c r="K1094" i="12"/>
  <c r="J1094" i="12"/>
  <c r="I1094" i="12"/>
  <c r="F1094" i="12"/>
  <c r="D1094" i="12"/>
  <c r="K1093" i="12"/>
  <c r="J1093" i="12"/>
  <c r="I1093" i="12"/>
  <c r="F1093" i="12"/>
  <c r="D1093" i="12"/>
  <c r="K1092" i="12"/>
  <c r="J1092" i="12"/>
  <c r="I1092" i="12"/>
  <c r="F1092" i="12"/>
  <c r="D1092" i="12"/>
  <c r="K1091" i="12"/>
  <c r="J1091" i="12"/>
  <c r="I1091" i="12"/>
  <c r="F1091" i="12"/>
  <c r="D1091" i="12"/>
  <c r="K1090" i="12"/>
  <c r="J1090" i="12"/>
  <c r="I1090" i="12"/>
  <c r="F1090" i="12"/>
  <c r="D1090" i="12"/>
  <c r="K1089" i="12"/>
  <c r="J1089" i="12"/>
  <c r="I1089" i="12"/>
  <c r="F1089" i="12"/>
  <c r="D1089" i="12"/>
  <c r="K1088" i="12"/>
  <c r="J1088" i="12"/>
  <c r="I1088" i="12"/>
  <c r="F1088" i="12"/>
  <c r="D1088" i="12"/>
  <c r="K1087" i="12"/>
  <c r="J1087" i="12"/>
  <c r="I1087" i="12"/>
  <c r="F1087" i="12"/>
  <c r="D1087" i="12"/>
  <c r="K1086" i="12"/>
  <c r="J1086" i="12"/>
  <c r="I1086" i="12"/>
  <c r="F1086" i="12"/>
  <c r="D1086" i="12"/>
  <c r="K1085" i="12"/>
  <c r="J1085" i="12"/>
  <c r="I1085" i="12"/>
  <c r="F1085" i="12"/>
  <c r="D1085" i="12"/>
  <c r="K1084" i="12"/>
  <c r="J1084" i="12"/>
  <c r="I1084" i="12"/>
  <c r="F1084" i="12"/>
  <c r="D1084" i="12"/>
  <c r="K1083" i="12"/>
  <c r="J1083" i="12"/>
  <c r="I1083" i="12"/>
  <c r="F1083" i="12"/>
  <c r="D1083" i="12"/>
  <c r="K1082" i="12"/>
  <c r="J1082" i="12"/>
  <c r="I1082" i="12"/>
  <c r="F1082" i="12"/>
  <c r="D1082" i="12"/>
  <c r="K1081" i="12"/>
  <c r="J1081" i="12"/>
  <c r="I1081" i="12"/>
  <c r="F1081" i="12"/>
  <c r="D1081" i="12"/>
  <c r="K1080" i="12"/>
  <c r="J1080" i="12"/>
  <c r="I1080" i="12"/>
  <c r="F1080" i="12"/>
  <c r="D1080" i="12"/>
  <c r="K1079" i="12"/>
  <c r="J1079" i="12"/>
  <c r="I1079" i="12"/>
  <c r="F1079" i="12"/>
  <c r="D1079" i="12"/>
  <c r="K1078" i="12"/>
  <c r="J1078" i="12"/>
  <c r="I1078" i="12"/>
  <c r="F1078" i="12"/>
  <c r="D1078" i="12"/>
  <c r="K1077" i="12"/>
  <c r="J1077" i="12"/>
  <c r="I1077" i="12"/>
  <c r="F1077" i="12"/>
  <c r="D1077" i="12"/>
  <c r="K1076" i="12"/>
  <c r="J1076" i="12"/>
  <c r="I1076" i="12"/>
  <c r="F1076" i="12"/>
  <c r="D1076" i="12"/>
  <c r="K1075" i="12"/>
  <c r="J1075" i="12"/>
  <c r="I1075" i="12"/>
  <c r="F1075" i="12"/>
  <c r="D1075" i="12"/>
  <c r="K1074" i="12"/>
  <c r="J1074" i="12"/>
  <c r="I1074" i="12"/>
  <c r="F1074" i="12"/>
  <c r="D1074" i="12"/>
  <c r="K1073" i="12"/>
  <c r="J1073" i="12"/>
  <c r="I1073" i="12"/>
  <c r="F1073" i="12"/>
  <c r="D1073" i="12"/>
  <c r="K1072" i="12"/>
  <c r="J1072" i="12"/>
  <c r="I1072" i="12"/>
  <c r="F1072" i="12"/>
  <c r="D1072" i="12"/>
  <c r="K1071" i="12"/>
  <c r="J1071" i="12"/>
  <c r="I1071" i="12"/>
  <c r="F1071" i="12"/>
  <c r="D1071" i="12"/>
  <c r="K1070" i="12"/>
  <c r="J1070" i="12"/>
  <c r="I1070" i="12"/>
  <c r="F1070" i="12"/>
  <c r="D1070" i="12"/>
  <c r="K1069" i="12"/>
  <c r="J1069" i="12"/>
  <c r="I1069" i="12"/>
  <c r="F1069" i="12"/>
  <c r="D1069" i="12"/>
  <c r="K1068" i="12"/>
  <c r="J1068" i="12"/>
  <c r="I1068" i="12"/>
  <c r="F1068" i="12"/>
  <c r="D1068" i="12"/>
  <c r="K1067" i="12"/>
  <c r="J1067" i="12"/>
  <c r="I1067" i="12"/>
  <c r="F1067" i="12"/>
  <c r="D1067" i="12"/>
  <c r="K1066" i="12"/>
  <c r="J1066" i="12"/>
  <c r="I1066" i="12"/>
  <c r="F1066" i="12"/>
  <c r="D1066" i="12"/>
  <c r="K1065" i="12"/>
  <c r="J1065" i="12"/>
  <c r="I1065" i="12"/>
  <c r="F1065" i="12"/>
  <c r="D1065" i="12"/>
  <c r="K1064" i="12"/>
  <c r="J1064" i="12"/>
  <c r="I1064" i="12"/>
  <c r="F1064" i="12"/>
  <c r="D1064" i="12"/>
  <c r="K1063" i="12"/>
  <c r="J1063" i="12"/>
  <c r="I1063" i="12"/>
  <c r="F1063" i="12"/>
  <c r="D1063" i="12"/>
  <c r="K1062" i="12"/>
  <c r="J1062" i="12"/>
  <c r="I1062" i="12"/>
  <c r="F1062" i="12"/>
  <c r="D1062" i="12"/>
  <c r="K1061" i="12"/>
  <c r="J1061" i="12"/>
  <c r="I1061" i="12"/>
  <c r="F1061" i="12"/>
  <c r="D1061" i="12"/>
  <c r="K1060" i="12"/>
  <c r="J1060" i="12"/>
  <c r="I1060" i="12"/>
  <c r="F1060" i="12"/>
  <c r="D1060" i="12"/>
  <c r="K1059" i="12"/>
  <c r="J1059" i="12"/>
  <c r="I1059" i="12"/>
  <c r="F1059" i="12"/>
  <c r="D1059" i="12"/>
  <c r="K1058" i="12"/>
  <c r="J1058" i="12"/>
  <c r="I1058" i="12"/>
  <c r="F1058" i="12"/>
  <c r="D1058" i="12"/>
  <c r="K1057" i="12"/>
  <c r="J1057" i="12"/>
  <c r="I1057" i="12"/>
  <c r="F1057" i="12"/>
  <c r="D1057" i="12"/>
  <c r="K1056" i="12"/>
  <c r="J1056" i="12"/>
  <c r="I1056" i="12"/>
  <c r="F1056" i="12"/>
  <c r="D1056" i="12"/>
  <c r="K1055" i="12"/>
  <c r="J1055" i="12"/>
  <c r="I1055" i="12"/>
  <c r="F1055" i="12"/>
  <c r="D1055" i="12"/>
  <c r="K1054" i="12"/>
  <c r="J1054" i="12"/>
  <c r="I1054" i="12"/>
  <c r="F1054" i="12"/>
  <c r="D1054" i="12"/>
  <c r="K1053" i="12"/>
  <c r="J1053" i="12"/>
  <c r="I1053" i="12"/>
  <c r="F1053" i="12"/>
  <c r="D1053" i="12"/>
  <c r="K1052" i="12"/>
  <c r="J1052" i="12"/>
  <c r="I1052" i="12"/>
  <c r="F1052" i="12"/>
  <c r="D1052" i="12"/>
  <c r="K1051" i="12"/>
  <c r="J1051" i="12"/>
  <c r="I1051" i="12"/>
  <c r="F1051" i="12"/>
  <c r="D1051" i="12"/>
  <c r="K1050" i="12"/>
  <c r="J1050" i="12"/>
  <c r="I1050" i="12"/>
  <c r="F1050" i="12"/>
  <c r="D1050" i="12"/>
  <c r="K1049" i="12"/>
  <c r="J1049" i="12"/>
  <c r="I1049" i="12"/>
  <c r="F1049" i="12"/>
  <c r="D1049" i="12"/>
  <c r="K1048" i="12"/>
  <c r="J1048" i="12"/>
  <c r="I1048" i="12"/>
  <c r="F1048" i="12"/>
  <c r="D1048" i="12"/>
  <c r="K1047" i="12"/>
  <c r="J1047" i="12"/>
  <c r="I1047" i="12"/>
  <c r="F1047" i="12"/>
  <c r="D1047" i="12"/>
  <c r="K1046" i="12"/>
  <c r="J1046" i="12"/>
  <c r="I1046" i="12"/>
  <c r="F1046" i="12"/>
  <c r="D1046" i="12"/>
  <c r="K1045" i="12"/>
  <c r="J1045" i="12"/>
  <c r="I1045" i="12"/>
  <c r="F1045" i="12"/>
  <c r="D1045" i="12"/>
  <c r="K1044" i="12"/>
  <c r="J1044" i="12"/>
  <c r="I1044" i="12"/>
  <c r="F1044" i="12"/>
  <c r="D1044" i="12"/>
  <c r="K1043" i="12"/>
  <c r="J1043" i="12"/>
  <c r="I1043" i="12"/>
  <c r="F1043" i="12"/>
  <c r="D1043" i="12"/>
  <c r="K1042" i="12"/>
  <c r="J1042" i="12"/>
  <c r="I1042" i="12"/>
  <c r="F1042" i="12"/>
  <c r="D1042" i="12"/>
  <c r="K1041" i="12"/>
  <c r="J1041" i="12"/>
  <c r="I1041" i="12"/>
  <c r="F1041" i="12"/>
  <c r="D1041" i="12"/>
  <c r="K1040" i="12"/>
  <c r="J1040" i="12"/>
  <c r="I1040" i="12"/>
  <c r="F1040" i="12"/>
  <c r="D1040" i="12"/>
  <c r="K1039" i="12"/>
  <c r="J1039" i="12"/>
  <c r="I1039" i="12"/>
  <c r="F1039" i="12"/>
  <c r="D1039" i="12"/>
  <c r="K1038" i="12"/>
  <c r="J1038" i="12"/>
  <c r="I1038" i="12"/>
  <c r="F1038" i="12"/>
  <c r="D1038" i="12"/>
  <c r="K1037" i="12"/>
  <c r="J1037" i="12"/>
  <c r="I1037" i="12"/>
  <c r="F1037" i="12"/>
  <c r="D1037" i="12"/>
  <c r="K1036" i="12"/>
  <c r="J1036" i="12"/>
  <c r="I1036" i="12"/>
  <c r="F1036" i="12"/>
  <c r="D1036" i="12"/>
  <c r="K1035" i="12"/>
  <c r="J1035" i="12"/>
  <c r="I1035" i="12"/>
  <c r="F1035" i="12"/>
  <c r="D1035" i="12"/>
  <c r="K1034" i="12"/>
  <c r="J1034" i="12"/>
  <c r="I1034" i="12"/>
  <c r="F1034" i="12"/>
  <c r="D1034" i="12"/>
  <c r="K1033" i="12"/>
  <c r="J1033" i="12"/>
  <c r="I1033" i="12"/>
  <c r="F1033" i="12"/>
  <c r="D1033" i="12"/>
  <c r="K1032" i="12"/>
  <c r="J1032" i="12"/>
  <c r="I1032" i="12"/>
  <c r="F1032" i="12"/>
  <c r="D1032" i="12"/>
  <c r="K1031" i="12"/>
  <c r="J1031" i="12"/>
  <c r="I1031" i="12"/>
  <c r="F1031" i="12"/>
  <c r="D1031" i="12"/>
  <c r="K1030" i="12"/>
  <c r="J1030" i="12"/>
  <c r="I1030" i="12"/>
  <c r="F1030" i="12"/>
  <c r="D1030" i="12"/>
  <c r="K1029" i="12"/>
  <c r="J1029" i="12"/>
  <c r="I1029" i="12"/>
  <c r="F1029" i="12"/>
  <c r="D1029" i="12"/>
  <c r="K1028" i="12"/>
  <c r="J1028" i="12"/>
  <c r="I1028" i="12"/>
  <c r="F1028" i="12"/>
  <c r="D1028" i="12"/>
  <c r="K1027" i="12"/>
  <c r="J1027" i="12"/>
  <c r="I1027" i="12"/>
  <c r="F1027" i="12"/>
  <c r="D1027" i="12"/>
  <c r="K1026" i="12"/>
  <c r="J1026" i="12"/>
  <c r="I1026" i="12"/>
  <c r="F1026" i="12"/>
  <c r="D1026" i="12"/>
  <c r="K1025" i="12"/>
  <c r="J1025" i="12"/>
  <c r="I1025" i="12"/>
  <c r="F1025" i="12"/>
  <c r="D1025" i="12"/>
  <c r="K1024" i="12"/>
  <c r="J1024" i="12"/>
  <c r="I1024" i="12"/>
  <c r="F1024" i="12"/>
  <c r="D1024" i="12"/>
  <c r="K1023" i="12"/>
  <c r="J1023" i="12"/>
  <c r="I1023" i="12"/>
  <c r="F1023" i="12"/>
  <c r="D1023" i="12"/>
  <c r="K1022" i="12"/>
  <c r="J1022" i="12"/>
  <c r="I1022" i="12"/>
  <c r="F1022" i="12"/>
  <c r="D1022" i="12"/>
  <c r="K1021" i="12"/>
  <c r="J1021" i="12"/>
  <c r="I1021" i="12"/>
  <c r="F1021" i="12"/>
  <c r="D1021" i="12"/>
  <c r="K1020" i="12"/>
  <c r="J1020" i="12"/>
  <c r="I1020" i="12"/>
  <c r="F1020" i="12"/>
  <c r="D1020" i="12"/>
  <c r="K1019" i="12"/>
  <c r="J1019" i="12"/>
  <c r="I1019" i="12"/>
  <c r="F1019" i="12"/>
  <c r="D1019" i="12"/>
  <c r="K1018" i="12"/>
  <c r="J1018" i="12"/>
  <c r="I1018" i="12"/>
  <c r="F1018" i="12"/>
  <c r="D1018" i="12"/>
  <c r="K1017" i="12"/>
  <c r="J1017" i="12"/>
  <c r="I1017" i="12"/>
  <c r="F1017" i="12"/>
  <c r="D1017" i="12"/>
  <c r="K1016" i="12"/>
  <c r="J1016" i="12"/>
  <c r="I1016" i="12"/>
  <c r="F1016" i="12"/>
  <c r="D1016" i="12"/>
  <c r="K1015" i="12"/>
  <c r="J1015" i="12"/>
  <c r="I1015" i="12"/>
  <c r="F1015" i="12"/>
  <c r="D1015" i="12"/>
  <c r="K1014" i="12"/>
  <c r="J1014" i="12"/>
  <c r="I1014" i="12"/>
  <c r="F1014" i="12"/>
  <c r="D1014" i="12"/>
  <c r="K1013" i="12"/>
  <c r="J1013" i="12"/>
  <c r="I1013" i="12"/>
  <c r="F1013" i="12"/>
  <c r="D1013" i="12"/>
  <c r="K1012" i="12"/>
  <c r="J1012" i="12"/>
  <c r="I1012" i="12"/>
  <c r="F1012" i="12"/>
  <c r="D1012" i="12"/>
  <c r="K1011" i="12"/>
  <c r="J1011" i="12"/>
  <c r="I1011" i="12"/>
  <c r="F1011" i="12"/>
  <c r="D1011" i="12"/>
  <c r="K1010" i="12"/>
  <c r="J1010" i="12"/>
  <c r="I1010" i="12"/>
  <c r="F1010" i="12"/>
  <c r="D1010" i="12"/>
  <c r="K1009" i="12"/>
  <c r="J1009" i="12"/>
  <c r="I1009" i="12"/>
  <c r="F1009" i="12"/>
  <c r="D1009" i="12"/>
  <c r="K1008" i="12"/>
  <c r="J1008" i="12"/>
  <c r="I1008" i="12"/>
  <c r="F1008" i="12"/>
  <c r="D1008" i="12"/>
  <c r="K1007" i="12"/>
  <c r="J1007" i="12"/>
  <c r="I1007" i="12"/>
  <c r="F1007" i="12"/>
  <c r="D1007" i="12"/>
  <c r="K1006" i="12"/>
  <c r="J1006" i="12"/>
  <c r="I1006" i="12"/>
  <c r="F1006" i="12"/>
  <c r="D1006" i="12"/>
  <c r="K1005" i="12"/>
  <c r="J1005" i="12"/>
  <c r="I1005" i="12"/>
  <c r="F1005" i="12"/>
  <c r="D1005" i="12"/>
  <c r="K1004" i="12"/>
  <c r="J1004" i="12"/>
  <c r="I1004" i="12"/>
  <c r="F1004" i="12"/>
  <c r="D1004" i="12"/>
  <c r="K1003" i="12"/>
  <c r="J1003" i="12"/>
  <c r="I1003" i="12"/>
  <c r="F1003" i="12"/>
  <c r="D1003" i="12"/>
  <c r="K1002" i="12"/>
  <c r="J1002" i="12"/>
  <c r="I1002" i="12"/>
  <c r="F1002" i="12"/>
  <c r="D1002" i="12"/>
  <c r="K1001" i="12"/>
  <c r="J1001" i="12"/>
  <c r="I1001" i="12"/>
  <c r="F1001" i="12"/>
  <c r="D1001" i="12"/>
  <c r="K1000" i="12"/>
  <c r="J1000" i="12"/>
  <c r="I1000" i="12"/>
  <c r="F1000" i="12"/>
  <c r="D1000" i="12"/>
  <c r="K999" i="12"/>
  <c r="J999" i="12"/>
  <c r="I999" i="12"/>
  <c r="F999" i="12"/>
  <c r="D999" i="12"/>
  <c r="K998" i="12"/>
  <c r="J998" i="12"/>
  <c r="I998" i="12"/>
  <c r="F998" i="12"/>
  <c r="D998" i="12"/>
  <c r="K997" i="12"/>
  <c r="J997" i="12"/>
  <c r="I997" i="12"/>
  <c r="F997" i="12"/>
  <c r="D997" i="12"/>
  <c r="K996" i="12"/>
  <c r="J996" i="12"/>
  <c r="I996" i="12"/>
  <c r="F996" i="12"/>
  <c r="D996" i="12"/>
  <c r="K995" i="12"/>
  <c r="J995" i="12"/>
  <c r="I995" i="12"/>
  <c r="F995" i="12"/>
  <c r="D995" i="12"/>
  <c r="K994" i="12"/>
  <c r="J994" i="12"/>
  <c r="I994" i="12"/>
  <c r="F994" i="12"/>
  <c r="D994" i="12"/>
  <c r="K993" i="12"/>
  <c r="J993" i="12"/>
  <c r="I993" i="12"/>
  <c r="F993" i="12"/>
  <c r="D993" i="12"/>
  <c r="K992" i="12"/>
  <c r="J992" i="12"/>
  <c r="I992" i="12"/>
  <c r="F992" i="12"/>
  <c r="D992" i="12"/>
  <c r="K991" i="12"/>
  <c r="J991" i="12"/>
  <c r="I991" i="12"/>
  <c r="F991" i="12"/>
  <c r="D991" i="12"/>
  <c r="K990" i="12"/>
  <c r="J990" i="12"/>
  <c r="I990" i="12"/>
  <c r="F990" i="12"/>
  <c r="D990" i="12"/>
  <c r="K989" i="12"/>
  <c r="J989" i="12"/>
  <c r="I989" i="12"/>
  <c r="F989" i="12"/>
  <c r="D989" i="12"/>
  <c r="K988" i="12"/>
  <c r="J988" i="12"/>
  <c r="I988" i="12"/>
  <c r="F988" i="12"/>
  <c r="D988" i="12"/>
  <c r="K987" i="12"/>
  <c r="J987" i="12"/>
  <c r="I987" i="12"/>
  <c r="F987" i="12"/>
  <c r="D987" i="12"/>
  <c r="K986" i="12"/>
  <c r="J986" i="12"/>
  <c r="I986" i="12"/>
  <c r="F986" i="12"/>
  <c r="D986" i="12"/>
  <c r="K985" i="12"/>
  <c r="J985" i="12"/>
  <c r="I985" i="12"/>
  <c r="F985" i="12"/>
  <c r="D985" i="12"/>
  <c r="K984" i="12"/>
  <c r="J984" i="12"/>
  <c r="I984" i="12"/>
  <c r="F984" i="12"/>
  <c r="D984" i="12"/>
  <c r="K983" i="12"/>
  <c r="J983" i="12"/>
  <c r="I983" i="12"/>
  <c r="F983" i="12"/>
  <c r="D983" i="12"/>
  <c r="K982" i="12"/>
  <c r="J982" i="12"/>
  <c r="I982" i="12"/>
  <c r="F982" i="12"/>
  <c r="D982" i="12"/>
  <c r="K981" i="12"/>
  <c r="J981" i="12"/>
  <c r="I981" i="12"/>
  <c r="F981" i="12"/>
  <c r="D981" i="12"/>
  <c r="K980" i="12"/>
  <c r="J980" i="12"/>
  <c r="I980" i="12"/>
  <c r="F980" i="12"/>
  <c r="D980" i="12"/>
  <c r="K979" i="12"/>
  <c r="J979" i="12"/>
  <c r="I979" i="12"/>
  <c r="F979" i="12"/>
  <c r="D979" i="12"/>
  <c r="K978" i="12"/>
  <c r="J978" i="12"/>
  <c r="I978" i="12"/>
  <c r="F978" i="12"/>
  <c r="D978" i="12"/>
  <c r="K977" i="12"/>
  <c r="J977" i="12"/>
  <c r="I977" i="12"/>
  <c r="F977" i="12"/>
  <c r="D977" i="12"/>
  <c r="K976" i="12"/>
  <c r="J976" i="12"/>
  <c r="I976" i="12"/>
  <c r="F976" i="12"/>
  <c r="D976" i="12"/>
  <c r="K975" i="12"/>
  <c r="J975" i="12"/>
  <c r="I975" i="12"/>
  <c r="F975" i="12"/>
  <c r="D975" i="12"/>
  <c r="K974" i="12"/>
  <c r="J974" i="12"/>
  <c r="I974" i="12"/>
  <c r="F974" i="12"/>
  <c r="D974" i="12"/>
  <c r="K973" i="12"/>
  <c r="J973" i="12"/>
  <c r="I973" i="12"/>
  <c r="F973" i="12"/>
  <c r="D973" i="12"/>
  <c r="K972" i="12"/>
  <c r="J972" i="12"/>
  <c r="I972" i="12"/>
  <c r="F972" i="12"/>
  <c r="D972" i="12"/>
  <c r="K971" i="12"/>
  <c r="J971" i="12"/>
  <c r="I971" i="12"/>
  <c r="F971" i="12"/>
  <c r="D971" i="12"/>
  <c r="K970" i="12"/>
  <c r="J970" i="12"/>
  <c r="I970" i="12"/>
  <c r="F970" i="12"/>
  <c r="D970" i="12"/>
  <c r="K969" i="12"/>
  <c r="J969" i="12"/>
  <c r="I969" i="12"/>
  <c r="F969" i="12"/>
  <c r="D969" i="12"/>
  <c r="K968" i="12"/>
  <c r="J968" i="12"/>
  <c r="I968" i="12"/>
  <c r="F968" i="12"/>
  <c r="D968" i="12"/>
  <c r="K967" i="12"/>
  <c r="J967" i="12"/>
  <c r="I967" i="12"/>
  <c r="F967" i="12"/>
  <c r="D967" i="12"/>
  <c r="K966" i="12"/>
  <c r="J966" i="12"/>
  <c r="I966" i="12"/>
  <c r="F966" i="12"/>
  <c r="D966" i="12"/>
  <c r="K965" i="12"/>
  <c r="J965" i="12"/>
  <c r="I965" i="12"/>
  <c r="F965" i="12"/>
  <c r="D965" i="12"/>
  <c r="K964" i="12"/>
  <c r="J964" i="12"/>
  <c r="I964" i="12"/>
  <c r="F964" i="12"/>
  <c r="D964" i="12"/>
  <c r="K963" i="12"/>
  <c r="J963" i="12"/>
  <c r="I963" i="12"/>
  <c r="F963" i="12"/>
  <c r="D963" i="12"/>
  <c r="K962" i="12"/>
  <c r="J962" i="12"/>
  <c r="I962" i="12"/>
  <c r="F962" i="12"/>
  <c r="D962" i="12"/>
  <c r="K961" i="12"/>
  <c r="J961" i="12"/>
  <c r="I961" i="12"/>
  <c r="F961" i="12"/>
  <c r="D961" i="12"/>
  <c r="K960" i="12"/>
  <c r="J960" i="12"/>
  <c r="I960" i="12"/>
  <c r="F960" i="12"/>
  <c r="D960" i="12"/>
  <c r="K959" i="12"/>
  <c r="J959" i="12"/>
  <c r="I959" i="12"/>
  <c r="F959" i="12"/>
  <c r="D959" i="12"/>
  <c r="K958" i="12"/>
  <c r="J958" i="12"/>
  <c r="I958" i="12"/>
  <c r="F958" i="12"/>
  <c r="D958" i="12"/>
  <c r="K957" i="12"/>
  <c r="J957" i="12"/>
  <c r="I957" i="12"/>
  <c r="F957" i="12"/>
  <c r="D957" i="12"/>
  <c r="K956" i="12"/>
  <c r="J956" i="12"/>
  <c r="I956" i="12"/>
  <c r="F956" i="12"/>
  <c r="D956" i="12"/>
  <c r="K955" i="12"/>
  <c r="J955" i="12"/>
  <c r="I955" i="12"/>
  <c r="F955" i="12"/>
  <c r="D955" i="12"/>
  <c r="K954" i="12"/>
  <c r="J954" i="12"/>
  <c r="I954" i="12"/>
  <c r="F954" i="12"/>
  <c r="D954" i="12"/>
  <c r="K953" i="12"/>
  <c r="J953" i="12"/>
  <c r="I953" i="12"/>
  <c r="F953" i="12"/>
  <c r="D953" i="12"/>
  <c r="K952" i="12"/>
  <c r="J952" i="12"/>
  <c r="I952" i="12"/>
  <c r="F952" i="12"/>
  <c r="D952" i="12"/>
  <c r="K951" i="12"/>
  <c r="J951" i="12"/>
  <c r="I951" i="12"/>
  <c r="F951" i="12"/>
  <c r="D951" i="12"/>
  <c r="K950" i="12"/>
  <c r="J950" i="12"/>
  <c r="I950" i="12"/>
  <c r="F950" i="12"/>
  <c r="D950" i="12"/>
  <c r="K949" i="12"/>
  <c r="J949" i="12"/>
  <c r="I949" i="12"/>
  <c r="F949" i="12"/>
  <c r="D949" i="12"/>
  <c r="K948" i="12"/>
  <c r="J948" i="12"/>
  <c r="I948" i="12"/>
  <c r="F948" i="12"/>
  <c r="D948" i="12"/>
  <c r="K947" i="12"/>
  <c r="J947" i="12"/>
  <c r="I947" i="12"/>
  <c r="F947" i="12"/>
  <c r="D947" i="12"/>
  <c r="K946" i="12"/>
  <c r="J946" i="12"/>
  <c r="I946" i="12"/>
  <c r="F946" i="12"/>
  <c r="D946" i="12"/>
  <c r="K945" i="12"/>
  <c r="J945" i="12"/>
  <c r="I945" i="12"/>
  <c r="F945" i="12"/>
  <c r="D945" i="12"/>
  <c r="K944" i="12"/>
  <c r="J944" i="12"/>
  <c r="I944" i="12"/>
  <c r="F944" i="12"/>
  <c r="D944" i="12"/>
  <c r="K943" i="12"/>
  <c r="J943" i="12"/>
  <c r="I943" i="12"/>
  <c r="F943" i="12"/>
  <c r="D943" i="12"/>
  <c r="K942" i="12"/>
  <c r="J942" i="12"/>
  <c r="I942" i="12"/>
  <c r="F942" i="12"/>
  <c r="D942" i="12"/>
  <c r="K941" i="12"/>
  <c r="J941" i="12"/>
  <c r="I941" i="12"/>
  <c r="F941" i="12"/>
  <c r="D941" i="12"/>
  <c r="K940" i="12"/>
  <c r="J940" i="12"/>
  <c r="I940" i="12"/>
  <c r="F940" i="12"/>
  <c r="D940" i="12"/>
  <c r="K939" i="12"/>
  <c r="J939" i="12"/>
  <c r="I939" i="12"/>
  <c r="F939" i="12"/>
  <c r="D939" i="12"/>
  <c r="K938" i="12"/>
  <c r="J938" i="12"/>
  <c r="I938" i="12"/>
  <c r="F938" i="12"/>
  <c r="D938" i="12"/>
  <c r="K937" i="12"/>
  <c r="J937" i="12"/>
  <c r="I937" i="12"/>
  <c r="F937" i="12"/>
  <c r="D937" i="12"/>
  <c r="K936" i="12"/>
  <c r="J936" i="12"/>
  <c r="I936" i="12"/>
  <c r="F936" i="12"/>
  <c r="D936" i="12"/>
  <c r="K935" i="12"/>
  <c r="J935" i="12"/>
  <c r="I935" i="12"/>
  <c r="F935" i="12"/>
  <c r="D935" i="12"/>
  <c r="K934" i="12"/>
  <c r="J934" i="12"/>
  <c r="I934" i="12"/>
  <c r="F934" i="12"/>
  <c r="D934" i="12"/>
  <c r="K933" i="12"/>
  <c r="J933" i="12"/>
  <c r="I933" i="12"/>
  <c r="F933" i="12"/>
  <c r="D933" i="12"/>
  <c r="K932" i="12"/>
  <c r="J932" i="12"/>
  <c r="I932" i="12"/>
  <c r="F932" i="12"/>
  <c r="D932" i="12"/>
  <c r="K931" i="12"/>
  <c r="J931" i="12"/>
  <c r="I931" i="12"/>
  <c r="F931" i="12"/>
  <c r="D931" i="12"/>
  <c r="K930" i="12"/>
  <c r="J930" i="12"/>
  <c r="I930" i="12"/>
  <c r="F930" i="12"/>
  <c r="D930" i="12"/>
  <c r="K929" i="12"/>
  <c r="J929" i="12"/>
  <c r="I929" i="12"/>
  <c r="F929" i="12"/>
  <c r="D929" i="12"/>
  <c r="K928" i="12"/>
  <c r="J928" i="12"/>
  <c r="I928" i="12"/>
  <c r="F928" i="12"/>
  <c r="D928" i="12"/>
  <c r="K927" i="12"/>
  <c r="J927" i="12"/>
  <c r="I927" i="12"/>
  <c r="F927" i="12"/>
  <c r="D927" i="12"/>
  <c r="K926" i="12"/>
  <c r="J926" i="12"/>
  <c r="I926" i="12"/>
  <c r="F926" i="12"/>
  <c r="D926" i="12"/>
  <c r="K925" i="12"/>
  <c r="J925" i="12"/>
  <c r="I925" i="12"/>
  <c r="F925" i="12"/>
  <c r="D925" i="12"/>
  <c r="K924" i="12"/>
  <c r="J924" i="12"/>
  <c r="I924" i="12"/>
  <c r="F924" i="12"/>
  <c r="D924" i="12"/>
  <c r="K923" i="12"/>
  <c r="J923" i="12"/>
  <c r="I923" i="12"/>
  <c r="F923" i="12"/>
  <c r="D923" i="12"/>
  <c r="K922" i="12"/>
  <c r="J922" i="12"/>
  <c r="I922" i="12"/>
  <c r="F922" i="12"/>
  <c r="D922" i="12"/>
  <c r="K921" i="12"/>
  <c r="J921" i="12"/>
  <c r="I921" i="12"/>
  <c r="F921" i="12"/>
  <c r="D921" i="12"/>
  <c r="K920" i="12"/>
  <c r="J920" i="12"/>
  <c r="I920" i="12"/>
  <c r="F920" i="12"/>
  <c r="D920" i="12"/>
  <c r="K919" i="12"/>
  <c r="J919" i="12"/>
  <c r="I919" i="12"/>
  <c r="F919" i="12"/>
  <c r="D919" i="12"/>
  <c r="K918" i="12"/>
  <c r="J918" i="12"/>
  <c r="I918" i="12"/>
  <c r="F918" i="12"/>
  <c r="D918" i="12"/>
  <c r="K917" i="12"/>
  <c r="J917" i="12"/>
  <c r="I917" i="12"/>
  <c r="F917" i="12"/>
  <c r="D917" i="12"/>
  <c r="K916" i="12"/>
  <c r="J916" i="12"/>
  <c r="I916" i="12"/>
  <c r="F916" i="12"/>
  <c r="D916" i="12"/>
  <c r="K915" i="12"/>
  <c r="J915" i="12"/>
  <c r="I915" i="12"/>
  <c r="F915" i="12"/>
  <c r="D915" i="12"/>
  <c r="K914" i="12"/>
  <c r="J914" i="12"/>
  <c r="I914" i="12"/>
  <c r="F914" i="12"/>
  <c r="D914" i="12"/>
  <c r="K913" i="12"/>
  <c r="J913" i="12"/>
  <c r="I913" i="12"/>
  <c r="F913" i="12"/>
  <c r="D913" i="12"/>
  <c r="K912" i="12"/>
  <c r="J912" i="12"/>
  <c r="I912" i="12"/>
  <c r="F912" i="12"/>
  <c r="D912" i="12"/>
  <c r="K911" i="12"/>
  <c r="J911" i="12"/>
  <c r="I911" i="12"/>
  <c r="F911" i="12"/>
  <c r="D911" i="12"/>
  <c r="K910" i="12"/>
  <c r="J910" i="12"/>
  <c r="I910" i="12"/>
  <c r="F910" i="12"/>
  <c r="D910" i="12"/>
  <c r="K909" i="12"/>
  <c r="J909" i="12"/>
  <c r="I909" i="12"/>
  <c r="F909" i="12"/>
  <c r="D909" i="12"/>
  <c r="K908" i="12"/>
  <c r="J908" i="12"/>
  <c r="I908" i="12"/>
  <c r="F908" i="12"/>
  <c r="D908" i="12"/>
  <c r="K907" i="12"/>
  <c r="J907" i="12"/>
  <c r="I907" i="12"/>
  <c r="F907" i="12"/>
  <c r="D907" i="12"/>
  <c r="K906" i="12"/>
  <c r="J906" i="12"/>
  <c r="I906" i="12"/>
  <c r="F906" i="12"/>
  <c r="D906" i="12"/>
  <c r="K905" i="12"/>
  <c r="J905" i="12"/>
  <c r="I905" i="12"/>
  <c r="F905" i="12"/>
  <c r="D905" i="12"/>
  <c r="K904" i="12"/>
  <c r="J904" i="12"/>
  <c r="I904" i="12"/>
  <c r="F904" i="12"/>
  <c r="D904" i="12"/>
  <c r="K903" i="12"/>
  <c r="J903" i="12"/>
  <c r="I903" i="12"/>
  <c r="F903" i="12"/>
  <c r="D903" i="12"/>
  <c r="K902" i="12"/>
  <c r="J902" i="12"/>
  <c r="I902" i="12"/>
  <c r="F902" i="12"/>
  <c r="D902" i="12"/>
  <c r="K901" i="12"/>
  <c r="J901" i="12"/>
  <c r="I901" i="12"/>
  <c r="F901" i="12"/>
  <c r="D901" i="12"/>
  <c r="K900" i="12"/>
  <c r="J900" i="12"/>
  <c r="I900" i="12"/>
  <c r="F900" i="12"/>
  <c r="D900" i="12"/>
  <c r="K899" i="12"/>
  <c r="J899" i="12"/>
  <c r="I899" i="12"/>
  <c r="F899" i="12"/>
  <c r="D899" i="12"/>
  <c r="K898" i="12"/>
  <c r="J898" i="12"/>
  <c r="I898" i="12"/>
  <c r="F898" i="12"/>
  <c r="D898" i="12"/>
  <c r="K897" i="12"/>
  <c r="J897" i="12"/>
  <c r="I897" i="12"/>
  <c r="F897" i="12"/>
  <c r="D897" i="12"/>
  <c r="K896" i="12"/>
  <c r="J896" i="12"/>
  <c r="I896" i="12"/>
  <c r="F896" i="12"/>
  <c r="D896" i="12"/>
  <c r="K895" i="12"/>
  <c r="J895" i="12"/>
  <c r="I895" i="12"/>
  <c r="F895" i="12"/>
  <c r="D895" i="12"/>
  <c r="K894" i="12"/>
  <c r="J894" i="12"/>
  <c r="I894" i="12"/>
  <c r="F894" i="12"/>
  <c r="D894" i="12"/>
  <c r="K893" i="12"/>
  <c r="J893" i="12"/>
  <c r="I893" i="12"/>
  <c r="F893" i="12"/>
  <c r="D893" i="12"/>
  <c r="K892" i="12"/>
  <c r="J892" i="12"/>
  <c r="I892" i="12"/>
  <c r="F892" i="12"/>
  <c r="D892" i="12"/>
  <c r="K891" i="12"/>
  <c r="J891" i="12"/>
  <c r="I891" i="12"/>
  <c r="F891" i="12"/>
  <c r="D891" i="12"/>
  <c r="K890" i="12"/>
  <c r="J890" i="12"/>
  <c r="I890" i="12"/>
  <c r="F890" i="12"/>
  <c r="D890" i="12"/>
  <c r="K889" i="12"/>
  <c r="J889" i="12"/>
  <c r="I889" i="12"/>
  <c r="F889" i="12"/>
  <c r="D889" i="12"/>
  <c r="K888" i="12"/>
  <c r="J888" i="12"/>
  <c r="I888" i="12"/>
  <c r="F888" i="12"/>
  <c r="D888" i="12"/>
  <c r="K887" i="12"/>
  <c r="J887" i="12"/>
  <c r="I887" i="12"/>
  <c r="F887" i="12"/>
  <c r="D887" i="12"/>
  <c r="K886" i="12"/>
  <c r="J886" i="12"/>
  <c r="I886" i="12"/>
  <c r="F886" i="12"/>
  <c r="D886" i="12"/>
  <c r="K885" i="12"/>
  <c r="J885" i="12"/>
  <c r="I885" i="12"/>
  <c r="F885" i="12"/>
  <c r="D885" i="12"/>
  <c r="K884" i="12"/>
  <c r="J884" i="12"/>
  <c r="I884" i="12"/>
  <c r="F884" i="12"/>
  <c r="D884" i="12"/>
  <c r="K883" i="12"/>
  <c r="J883" i="12"/>
  <c r="I883" i="12"/>
  <c r="F883" i="12"/>
  <c r="D883" i="12"/>
  <c r="K882" i="12"/>
  <c r="J882" i="12"/>
  <c r="I882" i="12"/>
  <c r="F882" i="12"/>
  <c r="D882" i="12"/>
  <c r="K881" i="12"/>
  <c r="J881" i="12"/>
  <c r="I881" i="12"/>
  <c r="F881" i="12"/>
  <c r="D881" i="12"/>
  <c r="K880" i="12"/>
  <c r="J880" i="12"/>
  <c r="I880" i="12"/>
  <c r="F880" i="12"/>
  <c r="D880" i="12"/>
  <c r="K879" i="12"/>
  <c r="J879" i="12"/>
  <c r="I879" i="12"/>
  <c r="F879" i="12"/>
  <c r="D879" i="12"/>
  <c r="K878" i="12"/>
  <c r="J878" i="12"/>
  <c r="I878" i="12"/>
  <c r="F878" i="12"/>
  <c r="D878" i="12"/>
  <c r="K877" i="12"/>
  <c r="J877" i="12"/>
  <c r="I877" i="12"/>
  <c r="F877" i="12"/>
  <c r="D877" i="12"/>
  <c r="K876" i="12"/>
  <c r="J876" i="12"/>
  <c r="I876" i="12"/>
  <c r="F876" i="12"/>
  <c r="D876" i="12"/>
  <c r="K875" i="12"/>
  <c r="J875" i="12"/>
  <c r="I875" i="12"/>
  <c r="F875" i="12"/>
  <c r="D875" i="12"/>
  <c r="K874" i="12"/>
  <c r="J874" i="12"/>
  <c r="I874" i="12"/>
  <c r="F874" i="12"/>
  <c r="D874" i="12"/>
  <c r="K873" i="12"/>
  <c r="J873" i="12"/>
  <c r="I873" i="12"/>
  <c r="F873" i="12"/>
  <c r="D873" i="12"/>
  <c r="K872" i="12"/>
  <c r="J872" i="12"/>
  <c r="I872" i="12"/>
  <c r="F872" i="12"/>
  <c r="D872" i="12"/>
  <c r="K871" i="12"/>
  <c r="J871" i="12"/>
  <c r="I871" i="12"/>
  <c r="F871" i="12"/>
  <c r="D871" i="12"/>
  <c r="K870" i="12"/>
  <c r="J870" i="12"/>
  <c r="I870" i="12"/>
  <c r="F870" i="12"/>
  <c r="D870" i="12"/>
  <c r="K869" i="12"/>
  <c r="J869" i="12"/>
  <c r="I869" i="12"/>
  <c r="F869" i="12"/>
  <c r="D869" i="12"/>
  <c r="K868" i="12"/>
  <c r="J868" i="12"/>
  <c r="I868" i="12"/>
  <c r="F868" i="12"/>
  <c r="D868" i="12"/>
  <c r="K867" i="12"/>
  <c r="J867" i="12"/>
  <c r="I867" i="12"/>
  <c r="F867" i="12"/>
  <c r="D867" i="12"/>
  <c r="K866" i="12"/>
  <c r="J866" i="12"/>
  <c r="I866" i="12"/>
  <c r="F866" i="12"/>
  <c r="D866" i="12"/>
  <c r="K865" i="12"/>
  <c r="J865" i="12"/>
  <c r="I865" i="12"/>
  <c r="F865" i="12"/>
  <c r="D865" i="12"/>
  <c r="K864" i="12"/>
  <c r="J864" i="12"/>
  <c r="I864" i="12"/>
  <c r="F864" i="12"/>
  <c r="D864" i="12"/>
  <c r="K863" i="12"/>
  <c r="J863" i="12"/>
  <c r="I863" i="12"/>
  <c r="F863" i="12"/>
  <c r="D863" i="12"/>
  <c r="K862" i="12"/>
  <c r="J862" i="12"/>
  <c r="I862" i="12"/>
  <c r="F862" i="12"/>
  <c r="D862" i="12"/>
  <c r="K861" i="12"/>
  <c r="J861" i="12"/>
  <c r="I861" i="12"/>
  <c r="F861" i="12"/>
  <c r="D861" i="12"/>
  <c r="K860" i="12"/>
  <c r="J860" i="12"/>
  <c r="I860" i="12"/>
  <c r="F860" i="12"/>
  <c r="D860" i="12"/>
  <c r="K859" i="12"/>
  <c r="J859" i="12"/>
  <c r="I859" i="12"/>
  <c r="F859" i="12"/>
  <c r="D859" i="12"/>
  <c r="K858" i="12"/>
  <c r="J858" i="12"/>
  <c r="I858" i="12"/>
  <c r="F858" i="12"/>
  <c r="D858" i="12"/>
  <c r="K857" i="12"/>
  <c r="J857" i="12"/>
  <c r="I857" i="12"/>
  <c r="F857" i="12"/>
  <c r="D857" i="12"/>
  <c r="K856" i="12"/>
  <c r="J856" i="12"/>
  <c r="I856" i="12"/>
  <c r="F856" i="12"/>
  <c r="D856" i="12"/>
  <c r="K855" i="12"/>
  <c r="J855" i="12"/>
  <c r="I855" i="12"/>
  <c r="F855" i="12"/>
  <c r="D855" i="12"/>
  <c r="K854" i="12"/>
  <c r="J854" i="12"/>
  <c r="I854" i="12"/>
  <c r="F854" i="12"/>
  <c r="D854" i="12"/>
  <c r="K853" i="12"/>
  <c r="J853" i="12"/>
  <c r="I853" i="12"/>
  <c r="F853" i="12"/>
  <c r="D853" i="12"/>
  <c r="K852" i="12"/>
  <c r="J852" i="12"/>
  <c r="I852" i="12"/>
  <c r="F852" i="12"/>
  <c r="D852" i="12"/>
  <c r="K851" i="12"/>
  <c r="J851" i="12"/>
  <c r="I851" i="12"/>
  <c r="F851" i="12"/>
  <c r="D851" i="12"/>
  <c r="K850" i="12"/>
  <c r="J850" i="12"/>
  <c r="I850" i="12"/>
  <c r="F850" i="12"/>
  <c r="D850" i="12"/>
  <c r="K849" i="12"/>
  <c r="J849" i="12"/>
  <c r="I849" i="12"/>
  <c r="F849" i="12"/>
  <c r="D849" i="12"/>
  <c r="K848" i="12"/>
  <c r="J848" i="12"/>
  <c r="I848" i="12"/>
  <c r="F848" i="12"/>
  <c r="D848" i="12"/>
  <c r="K847" i="12"/>
  <c r="J847" i="12"/>
  <c r="I847" i="12"/>
  <c r="F847" i="12"/>
  <c r="D847" i="12"/>
  <c r="K846" i="12"/>
  <c r="J846" i="12"/>
  <c r="I846" i="12"/>
  <c r="F846" i="12"/>
  <c r="D846" i="12"/>
  <c r="K845" i="12"/>
  <c r="J845" i="12"/>
  <c r="I845" i="12"/>
  <c r="F845" i="12"/>
  <c r="D845" i="12"/>
  <c r="K844" i="12"/>
  <c r="J844" i="12"/>
  <c r="I844" i="12"/>
  <c r="F844" i="12"/>
  <c r="D844" i="12"/>
  <c r="K843" i="12"/>
  <c r="J843" i="12"/>
  <c r="I843" i="12"/>
  <c r="F843" i="12"/>
  <c r="D843" i="12"/>
  <c r="K842" i="12"/>
  <c r="J842" i="12"/>
  <c r="I842" i="12"/>
  <c r="F842" i="12"/>
  <c r="D842" i="12"/>
  <c r="K841" i="12"/>
  <c r="J841" i="12"/>
  <c r="I841" i="12"/>
  <c r="F841" i="12"/>
  <c r="D841" i="12"/>
  <c r="K840" i="12"/>
  <c r="J840" i="12"/>
  <c r="I840" i="12"/>
  <c r="F840" i="12"/>
  <c r="D840" i="12"/>
  <c r="K839" i="12"/>
  <c r="J839" i="12"/>
  <c r="I839" i="12"/>
  <c r="F839" i="12"/>
  <c r="D839" i="12"/>
  <c r="K838" i="12"/>
  <c r="J838" i="12"/>
  <c r="I838" i="12"/>
  <c r="F838" i="12"/>
  <c r="D838" i="12"/>
  <c r="K837" i="12"/>
  <c r="J837" i="12"/>
  <c r="I837" i="12"/>
  <c r="F837" i="12"/>
  <c r="D837" i="12"/>
  <c r="K836" i="12"/>
  <c r="J836" i="12"/>
  <c r="I836" i="12"/>
  <c r="F836" i="12"/>
  <c r="D836" i="12"/>
  <c r="K835" i="12"/>
  <c r="J835" i="12"/>
  <c r="I835" i="12"/>
  <c r="F835" i="12"/>
  <c r="D835" i="12"/>
  <c r="K834" i="12"/>
  <c r="J834" i="12"/>
  <c r="I834" i="12"/>
  <c r="F834" i="12"/>
  <c r="D834" i="12"/>
  <c r="K833" i="12"/>
  <c r="J833" i="12"/>
  <c r="I833" i="12"/>
  <c r="F833" i="12"/>
  <c r="D833" i="12"/>
  <c r="K832" i="12"/>
  <c r="J832" i="12"/>
  <c r="I832" i="12"/>
  <c r="F832" i="12"/>
  <c r="D832" i="12"/>
  <c r="K831" i="12"/>
  <c r="J831" i="12"/>
  <c r="I831" i="12"/>
  <c r="F831" i="12"/>
  <c r="D831" i="12"/>
  <c r="K830" i="12"/>
  <c r="J830" i="12"/>
  <c r="I830" i="12"/>
  <c r="F830" i="12"/>
  <c r="D830" i="12"/>
  <c r="K829" i="12"/>
  <c r="J829" i="12"/>
  <c r="I829" i="12"/>
  <c r="F829" i="12"/>
  <c r="D829" i="12"/>
  <c r="K828" i="12"/>
  <c r="J828" i="12"/>
  <c r="I828" i="12"/>
  <c r="F828" i="12"/>
  <c r="D828" i="12"/>
  <c r="K827" i="12"/>
  <c r="J827" i="12"/>
  <c r="I827" i="12"/>
  <c r="F827" i="12"/>
  <c r="D827" i="12"/>
  <c r="K826" i="12"/>
  <c r="J826" i="12"/>
  <c r="I826" i="12"/>
  <c r="F826" i="12"/>
  <c r="D826" i="12"/>
  <c r="K825" i="12"/>
  <c r="J825" i="12"/>
  <c r="I825" i="12"/>
  <c r="F825" i="12"/>
  <c r="D825" i="12"/>
  <c r="K824" i="12"/>
  <c r="J824" i="12"/>
  <c r="I824" i="12"/>
  <c r="F824" i="12"/>
  <c r="D824" i="12"/>
  <c r="K823" i="12"/>
  <c r="J823" i="12"/>
  <c r="I823" i="12"/>
  <c r="F823" i="12"/>
  <c r="D823" i="12"/>
  <c r="K822" i="12"/>
  <c r="J822" i="12"/>
  <c r="I822" i="12"/>
  <c r="F822" i="12"/>
  <c r="D822" i="12"/>
  <c r="K821" i="12"/>
  <c r="J821" i="12"/>
  <c r="I821" i="12"/>
  <c r="F821" i="12"/>
  <c r="D821" i="12"/>
  <c r="K820" i="12"/>
  <c r="J820" i="12"/>
  <c r="I820" i="12"/>
  <c r="F820" i="12"/>
  <c r="D820" i="12"/>
  <c r="K819" i="12"/>
  <c r="J819" i="12"/>
  <c r="I819" i="12"/>
  <c r="F819" i="12"/>
  <c r="D819" i="12"/>
  <c r="K818" i="12"/>
  <c r="J818" i="12"/>
  <c r="I818" i="12"/>
  <c r="F818" i="12"/>
  <c r="D818" i="12"/>
  <c r="K817" i="12"/>
  <c r="J817" i="12"/>
  <c r="I817" i="12"/>
  <c r="F817" i="12"/>
  <c r="D817" i="12"/>
  <c r="K816" i="12"/>
  <c r="J816" i="12"/>
  <c r="I816" i="12"/>
  <c r="F816" i="12"/>
  <c r="D816" i="12"/>
  <c r="K815" i="12"/>
  <c r="J815" i="12"/>
  <c r="I815" i="12"/>
  <c r="F815" i="12"/>
  <c r="D815" i="12"/>
  <c r="K814" i="12"/>
  <c r="J814" i="12"/>
  <c r="I814" i="12"/>
  <c r="F814" i="12"/>
  <c r="D814" i="12"/>
  <c r="K813" i="12"/>
  <c r="J813" i="12"/>
  <c r="I813" i="12"/>
  <c r="F813" i="12"/>
  <c r="D813" i="12"/>
  <c r="K812" i="12"/>
  <c r="J812" i="12"/>
  <c r="I812" i="12"/>
  <c r="F812" i="12"/>
  <c r="D812" i="12"/>
  <c r="K811" i="12"/>
  <c r="J811" i="12"/>
  <c r="I811" i="12"/>
  <c r="F811" i="12"/>
  <c r="D811" i="12"/>
  <c r="K810" i="12"/>
  <c r="J810" i="12"/>
  <c r="I810" i="12"/>
  <c r="F810" i="12"/>
  <c r="D810" i="12"/>
  <c r="K809" i="12"/>
  <c r="J809" i="12"/>
  <c r="I809" i="12"/>
  <c r="F809" i="12"/>
  <c r="D809" i="12"/>
  <c r="K808" i="12"/>
  <c r="J808" i="12"/>
  <c r="I808" i="12"/>
  <c r="F808" i="12"/>
  <c r="D808" i="12"/>
  <c r="K807" i="12"/>
  <c r="J807" i="12"/>
  <c r="I807" i="12"/>
  <c r="F807" i="12"/>
  <c r="D807" i="12"/>
  <c r="K806" i="12"/>
  <c r="J806" i="12"/>
  <c r="I806" i="12"/>
  <c r="F806" i="12"/>
  <c r="D806" i="12"/>
  <c r="K805" i="12"/>
  <c r="J805" i="12"/>
  <c r="I805" i="12"/>
  <c r="F805" i="12"/>
  <c r="D805" i="12"/>
  <c r="K804" i="12"/>
  <c r="J804" i="12"/>
  <c r="I804" i="12"/>
  <c r="F804" i="12"/>
  <c r="D804" i="12"/>
  <c r="K803" i="12"/>
  <c r="J803" i="12"/>
  <c r="I803" i="12"/>
  <c r="F803" i="12"/>
  <c r="D803" i="12"/>
  <c r="K802" i="12"/>
  <c r="J802" i="12"/>
  <c r="I802" i="12"/>
  <c r="F802" i="12"/>
  <c r="D802" i="12"/>
  <c r="K801" i="12"/>
  <c r="J801" i="12"/>
  <c r="I801" i="12"/>
  <c r="F801" i="12"/>
  <c r="D801" i="12"/>
  <c r="K800" i="12"/>
  <c r="J800" i="12"/>
  <c r="I800" i="12"/>
  <c r="F800" i="12"/>
  <c r="D800" i="12"/>
  <c r="K799" i="12"/>
  <c r="J799" i="12"/>
  <c r="I799" i="12"/>
  <c r="F799" i="12"/>
  <c r="D799" i="12"/>
  <c r="K798" i="12"/>
  <c r="J798" i="12"/>
  <c r="I798" i="12"/>
  <c r="F798" i="12"/>
  <c r="D798" i="12"/>
  <c r="K797" i="12"/>
  <c r="J797" i="12"/>
  <c r="I797" i="12"/>
  <c r="F797" i="12"/>
  <c r="D797" i="12"/>
  <c r="K796" i="12"/>
  <c r="J796" i="12"/>
  <c r="I796" i="12"/>
  <c r="F796" i="12"/>
  <c r="D796" i="12"/>
  <c r="K795" i="12"/>
  <c r="J795" i="12"/>
  <c r="I795" i="12"/>
  <c r="F795" i="12"/>
  <c r="D795" i="12"/>
  <c r="K794" i="12"/>
  <c r="J794" i="12"/>
  <c r="I794" i="12"/>
  <c r="F794" i="12"/>
  <c r="D794" i="12"/>
  <c r="K793" i="12"/>
  <c r="J793" i="12"/>
  <c r="I793" i="12"/>
  <c r="F793" i="12"/>
  <c r="D793" i="12"/>
  <c r="K792" i="12"/>
  <c r="J792" i="12"/>
  <c r="I792" i="12"/>
  <c r="F792" i="12"/>
  <c r="D792" i="12"/>
  <c r="K791" i="12"/>
  <c r="J791" i="12"/>
  <c r="I791" i="12"/>
  <c r="F791" i="12"/>
  <c r="D791" i="12"/>
  <c r="K790" i="12"/>
  <c r="J790" i="12"/>
  <c r="I790" i="12"/>
  <c r="F790" i="12"/>
  <c r="D790" i="12"/>
  <c r="K789" i="12"/>
  <c r="J789" i="12"/>
  <c r="I789" i="12"/>
  <c r="F789" i="12"/>
  <c r="D789" i="12"/>
  <c r="K788" i="12"/>
  <c r="J788" i="12"/>
  <c r="I788" i="12"/>
  <c r="F788" i="12"/>
  <c r="D788" i="12"/>
  <c r="K787" i="12"/>
  <c r="J787" i="12"/>
  <c r="I787" i="12"/>
  <c r="F787" i="12"/>
  <c r="D787" i="12"/>
  <c r="K786" i="12"/>
  <c r="J786" i="12"/>
  <c r="I786" i="12"/>
  <c r="F786" i="12"/>
  <c r="D786" i="12"/>
  <c r="K785" i="12"/>
  <c r="J785" i="12"/>
  <c r="I785" i="12"/>
  <c r="F785" i="12"/>
  <c r="D785" i="12"/>
  <c r="K784" i="12"/>
  <c r="J784" i="12"/>
  <c r="I784" i="12"/>
  <c r="F784" i="12"/>
  <c r="D784" i="12"/>
  <c r="K783" i="12"/>
  <c r="J783" i="12"/>
  <c r="I783" i="12"/>
  <c r="F783" i="12"/>
  <c r="D783" i="12"/>
  <c r="K782" i="12"/>
  <c r="J782" i="12"/>
  <c r="I782" i="12"/>
  <c r="F782" i="12"/>
  <c r="D782" i="12"/>
  <c r="K781" i="12"/>
  <c r="J781" i="12"/>
  <c r="I781" i="12"/>
  <c r="F781" i="12"/>
  <c r="D781" i="12"/>
  <c r="K780" i="12"/>
  <c r="J780" i="12"/>
  <c r="I780" i="12"/>
  <c r="F780" i="12"/>
  <c r="D780" i="12"/>
  <c r="K779" i="12"/>
  <c r="J779" i="12"/>
  <c r="I779" i="12"/>
  <c r="F779" i="12"/>
  <c r="D779" i="12"/>
  <c r="K778" i="12"/>
  <c r="J778" i="12"/>
  <c r="I778" i="12"/>
  <c r="F778" i="12"/>
  <c r="D778" i="12"/>
  <c r="K777" i="12"/>
  <c r="J777" i="12"/>
  <c r="I777" i="12"/>
  <c r="F777" i="12"/>
  <c r="D777" i="12"/>
  <c r="K776" i="12"/>
  <c r="J776" i="12"/>
  <c r="I776" i="12"/>
  <c r="F776" i="12"/>
  <c r="D776" i="12"/>
  <c r="K775" i="12"/>
  <c r="J775" i="12"/>
  <c r="I775" i="12"/>
  <c r="F775" i="12"/>
  <c r="D775" i="12"/>
  <c r="K774" i="12"/>
  <c r="J774" i="12"/>
  <c r="I774" i="12"/>
  <c r="F774" i="12"/>
  <c r="D774" i="12"/>
  <c r="K773" i="12"/>
  <c r="J773" i="12"/>
  <c r="I773" i="12"/>
  <c r="F773" i="12"/>
  <c r="D773" i="12"/>
  <c r="K772" i="12"/>
  <c r="J772" i="12"/>
  <c r="I772" i="12"/>
  <c r="F772" i="12"/>
  <c r="D772" i="12"/>
  <c r="K771" i="12"/>
  <c r="J771" i="12"/>
  <c r="I771" i="12"/>
  <c r="F771" i="12"/>
  <c r="D771" i="12"/>
  <c r="K770" i="12"/>
  <c r="J770" i="12"/>
  <c r="I770" i="12"/>
  <c r="F770" i="12"/>
  <c r="D770" i="12"/>
  <c r="K769" i="12"/>
  <c r="J769" i="12"/>
  <c r="I769" i="12"/>
  <c r="F769" i="12"/>
  <c r="D769" i="12"/>
  <c r="K768" i="12"/>
  <c r="J768" i="12"/>
  <c r="I768" i="12"/>
  <c r="F768" i="12"/>
  <c r="D768" i="12"/>
  <c r="K767" i="12"/>
  <c r="J767" i="12"/>
  <c r="I767" i="12"/>
  <c r="F767" i="12"/>
  <c r="D767" i="12"/>
  <c r="K766" i="12"/>
  <c r="J766" i="12"/>
  <c r="I766" i="12"/>
  <c r="F766" i="12"/>
  <c r="D766" i="12"/>
  <c r="K765" i="12"/>
  <c r="J765" i="12"/>
  <c r="I765" i="12"/>
  <c r="F765" i="12"/>
  <c r="D765" i="12"/>
  <c r="K764" i="12"/>
  <c r="J764" i="12"/>
  <c r="I764" i="12"/>
  <c r="F764" i="12"/>
  <c r="D764" i="12"/>
  <c r="K763" i="12"/>
  <c r="J763" i="12"/>
  <c r="I763" i="12"/>
  <c r="F763" i="12"/>
  <c r="D763" i="12"/>
  <c r="K762" i="12"/>
  <c r="J762" i="12"/>
  <c r="I762" i="12"/>
  <c r="F762" i="12"/>
  <c r="D762" i="12"/>
  <c r="K761" i="12"/>
  <c r="J761" i="12"/>
  <c r="I761" i="12"/>
  <c r="F761" i="12"/>
  <c r="D761" i="12"/>
  <c r="K760" i="12"/>
  <c r="J760" i="12"/>
  <c r="I760" i="12"/>
  <c r="F760" i="12"/>
  <c r="D760" i="12"/>
  <c r="K759" i="12"/>
  <c r="J759" i="12"/>
  <c r="I759" i="12"/>
  <c r="F759" i="12"/>
  <c r="D759" i="12"/>
  <c r="K758" i="12"/>
  <c r="J758" i="12"/>
  <c r="I758" i="12"/>
  <c r="F758" i="12"/>
  <c r="D758" i="12"/>
  <c r="K757" i="12"/>
  <c r="J757" i="12"/>
  <c r="I757" i="12"/>
  <c r="F757" i="12"/>
  <c r="D757" i="12"/>
  <c r="K756" i="12"/>
  <c r="J756" i="12"/>
  <c r="I756" i="12"/>
  <c r="F756" i="12"/>
  <c r="D756" i="12"/>
  <c r="K755" i="12"/>
  <c r="J755" i="12"/>
  <c r="I755" i="12"/>
  <c r="F755" i="12"/>
  <c r="D755" i="12"/>
  <c r="K754" i="12"/>
  <c r="J754" i="12"/>
  <c r="I754" i="12"/>
  <c r="F754" i="12"/>
  <c r="D754" i="12"/>
  <c r="K753" i="12"/>
  <c r="J753" i="12"/>
  <c r="I753" i="12"/>
  <c r="F753" i="12"/>
  <c r="D753" i="12"/>
  <c r="K752" i="12"/>
  <c r="J752" i="12"/>
  <c r="I752" i="12"/>
  <c r="F752" i="12"/>
  <c r="D752" i="12"/>
  <c r="K751" i="12"/>
  <c r="J751" i="12"/>
  <c r="I751" i="12"/>
  <c r="F751" i="12"/>
  <c r="D751" i="12"/>
  <c r="K750" i="12"/>
  <c r="J750" i="12"/>
  <c r="I750" i="12"/>
  <c r="F750" i="12"/>
  <c r="D750" i="12"/>
  <c r="K749" i="12"/>
  <c r="J749" i="12"/>
  <c r="I749" i="12"/>
  <c r="F749" i="12"/>
  <c r="D749" i="12"/>
  <c r="K748" i="12"/>
  <c r="J748" i="12"/>
  <c r="I748" i="12"/>
  <c r="F748" i="12"/>
  <c r="D748" i="12"/>
  <c r="K747" i="12"/>
  <c r="J747" i="12"/>
  <c r="I747" i="12"/>
  <c r="F747" i="12"/>
  <c r="D747" i="12"/>
  <c r="K746" i="12"/>
  <c r="J746" i="12"/>
  <c r="I746" i="12"/>
  <c r="F746" i="12"/>
  <c r="D746" i="12"/>
  <c r="K745" i="12"/>
  <c r="J745" i="12"/>
  <c r="I745" i="12"/>
  <c r="F745" i="12"/>
  <c r="D745" i="12"/>
  <c r="K744" i="12"/>
  <c r="J744" i="12"/>
  <c r="I744" i="12"/>
  <c r="F744" i="12"/>
  <c r="D744" i="12"/>
  <c r="K743" i="12"/>
  <c r="J743" i="12"/>
  <c r="I743" i="12"/>
  <c r="F743" i="12"/>
  <c r="D743" i="12"/>
  <c r="K742" i="12"/>
  <c r="J742" i="12"/>
  <c r="I742" i="12"/>
  <c r="F742" i="12"/>
  <c r="D742" i="12"/>
  <c r="K741" i="12"/>
  <c r="J741" i="12"/>
  <c r="I741" i="12"/>
  <c r="F741" i="12"/>
  <c r="D741" i="12"/>
  <c r="K740" i="12"/>
  <c r="J740" i="12"/>
  <c r="I740" i="12"/>
  <c r="F740" i="12"/>
  <c r="D740" i="12"/>
  <c r="K739" i="12"/>
  <c r="J739" i="12"/>
  <c r="I739" i="12"/>
  <c r="F739" i="12"/>
  <c r="D739" i="12"/>
  <c r="K738" i="12"/>
  <c r="J738" i="12"/>
  <c r="I738" i="12"/>
  <c r="F738" i="12"/>
  <c r="D738" i="12"/>
  <c r="K737" i="12"/>
  <c r="J737" i="12"/>
  <c r="I737" i="12"/>
  <c r="F737" i="12"/>
  <c r="D737" i="12"/>
  <c r="K736" i="12"/>
  <c r="J736" i="12"/>
  <c r="I736" i="12"/>
  <c r="F736" i="12"/>
  <c r="D736" i="12"/>
  <c r="K735" i="12"/>
  <c r="J735" i="12"/>
  <c r="I735" i="12"/>
  <c r="F735" i="12"/>
  <c r="D735" i="12"/>
  <c r="K734" i="12"/>
  <c r="J734" i="12"/>
  <c r="I734" i="12"/>
  <c r="F734" i="12"/>
  <c r="D734" i="12"/>
  <c r="K733" i="12"/>
  <c r="J733" i="12"/>
  <c r="I733" i="12"/>
  <c r="F733" i="12"/>
  <c r="D733" i="12"/>
  <c r="K732" i="12"/>
  <c r="J732" i="12"/>
  <c r="I732" i="12"/>
  <c r="F732" i="12"/>
  <c r="D732" i="12"/>
  <c r="K731" i="12"/>
  <c r="J731" i="12"/>
  <c r="I731" i="12"/>
  <c r="F731" i="12"/>
  <c r="D731" i="12"/>
  <c r="K730" i="12"/>
  <c r="J730" i="12"/>
  <c r="I730" i="12"/>
  <c r="F730" i="12"/>
  <c r="D730" i="12"/>
  <c r="K729" i="12"/>
  <c r="J729" i="12"/>
  <c r="I729" i="12"/>
  <c r="F729" i="12"/>
  <c r="D729" i="12"/>
  <c r="K728" i="12"/>
  <c r="J728" i="12"/>
  <c r="I728" i="12"/>
  <c r="F728" i="12"/>
  <c r="D728" i="12"/>
  <c r="K727" i="12"/>
  <c r="J727" i="12"/>
  <c r="I727" i="12"/>
  <c r="F727" i="12"/>
  <c r="D727" i="12"/>
  <c r="K726" i="12"/>
  <c r="J726" i="12"/>
  <c r="I726" i="12"/>
  <c r="F726" i="12"/>
  <c r="D726" i="12"/>
  <c r="K725" i="12"/>
  <c r="J725" i="12"/>
  <c r="I725" i="12"/>
  <c r="F725" i="12"/>
  <c r="D725" i="12"/>
  <c r="K724" i="12"/>
  <c r="J724" i="12"/>
  <c r="I724" i="12"/>
  <c r="F724" i="12"/>
  <c r="D724" i="12"/>
  <c r="K723" i="12"/>
  <c r="J723" i="12"/>
  <c r="I723" i="12"/>
  <c r="F723" i="12"/>
  <c r="D723" i="12"/>
  <c r="K722" i="12"/>
  <c r="J722" i="12"/>
  <c r="I722" i="12"/>
  <c r="F722" i="12"/>
  <c r="D722" i="12"/>
  <c r="K721" i="12"/>
  <c r="J721" i="12"/>
  <c r="I721" i="12"/>
  <c r="F721" i="12"/>
  <c r="D721" i="12"/>
  <c r="K720" i="12"/>
  <c r="J720" i="12"/>
  <c r="I720" i="12"/>
  <c r="F720" i="12"/>
  <c r="D720" i="12"/>
  <c r="K719" i="12"/>
  <c r="J719" i="12"/>
  <c r="I719" i="12"/>
  <c r="F719" i="12"/>
  <c r="D719" i="12"/>
  <c r="K718" i="12"/>
  <c r="J718" i="12"/>
  <c r="I718" i="12"/>
  <c r="F718" i="12"/>
  <c r="D718" i="12"/>
  <c r="K717" i="12"/>
  <c r="J717" i="12"/>
  <c r="I717" i="12"/>
  <c r="F717" i="12"/>
  <c r="D717" i="12"/>
  <c r="K716" i="12"/>
  <c r="J716" i="12"/>
  <c r="I716" i="12"/>
  <c r="F716" i="12"/>
  <c r="D716" i="12"/>
  <c r="K715" i="12"/>
  <c r="J715" i="12"/>
  <c r="I715" i="12"/>
  <c r="F715" i="12"/>
  <c r="D715" i="12"/>
  <c r="K714" i="12"/>
  <c r="J714" i="12"/>
  <c r="I714" i="12"/>
  <c r="F714" i="12"/>
  <c r="D714" i="12"/>
  <c r="K713" i="12"/>
  <c r="J713" i="12"/>
  <c r="I713" i="12"/>
  <c r="F713" i="12"/>
  <c r="D713" i="12"/>
  <c r="K712" i="12"/>
  <c r="J712" i="12"/>
  <c r="I712" i="12"/>
  <c r="F712" i="12"/>
  <c r="D712" i="12"/>
  <c r="K711" i="12"/>
  <c r="J711" i="12"/>
  <c r="I711" i="12"/>
  <c r="F711" i="12"/>
  <c r="D711" i="12"/>
  <c r="K710" i="12"/>
  <c r="J710" i="12"/>
  <c r="I710" i="12"/>
  <c r="F710" i="12"/>
  <c r="D710" i="12"/>
  <c r="K709" i="12"/>
  <c r="J709" i="12"/>
  <c r="I709" i="12"/>
  <c r="F709" i="12"/>
  <c r="D709" i="12"/>
  <c r="K708" i="12"/>
  <c r="J708" i="12"/>
  <c r="I708" i="12"/>
  <c r="F708" i="12"/>
  <c r="D708" i="12"/>
  <c r="K707" i="12"/>
  <c r="J707" i="12"/>
  <c r="I707" i="12"/>
  <c r="F707" i="12"/>
  <c r="D707" i="12"/>
  <c r="K706" i="12"/>
  <c r="J706" i="12"/>
  <c r="I706" i="12"/>
  <c r="F706" i="12"/>
  <c r="D706" i="12"/>
  <c r="K705" i="12"/>
  <c r="J705" i="12"/>
  <c r="I705" i="12"/>
  <c r="F705" i="12"/>
  <c r="D705" i="12"/>
  <c r="K704" i="12"/>
  <c r="J704" i="12"/>
  <c r="I704" i="12"/>
  <c r="F704" i="12"/>
  <c r="D704" i="12"/>
  <c r="K703" i="12"/>
  <c r="J703" i="12"/>
  <c r="I703" i="12"/>
  <c r="F703" i="12"/>
  <c r="D703" i="12"/>
  <c r="K702" i="12"/>
  <c r="J702" i="12"/>
  <c r="I702" i="12"/>
  <c r="F702" i="12"/>
  <c r="D702" i="12"/>
  <c r="K701" i="12"/>
  <c r="J701" i="12"/>
  <c r="I701" i="12"/>
  <c r="F701" i="12"/>
  <c r="D701" i="12"/>
  <c r="K700" i="12"/>
  <c r="J700" i="12"/>
  <c r="I700" i="12"/>
  <c r="F700" i="12"/>
  <c r="D700" i="12"/>
  <c r="K699" i="12"/>
  <c r="J699" i="12"/>
  <c r="I699" i="12"/>
  <c r="F699" i="12"/>
  <c r="D699" i="12"/>
  <c r="K698" i="12"/>
  <c r="J698" i="12"/>
  <c r="I698" i="12"/>
  <c r="F698" i="12"/>
  <c r="D698" i="12"/>
  <c r="K697" i="12"/>
  <c r="J697" i="12"/>
  <c r="I697" i="12"/>
  <c r="F697" i="12"/>
  <c r="D697" i="12"/>
  <c r="K696" i="12"/>
  <c r="J696" i="12"/>
  <c r="I696" i="12"/>
  <c r="F696" i="12"/>
  <c r="D696" i="12"/>
  <c r="K695" i="12"/>
  <c r="J695" i="12"/>
  <c r="I695" i="12"/>
  <c r="F695" i="12"/>
  <c r="D695" i="12"/>
  <c r="K694" i="12"/>
  <c r="J694" i="12"/>
  <c r="I694" i="12"/>
  <c r="F694" i="12"/>
  <c r="D694" i="12"/>
  <c r="K693" i="12"/>
  <c r="J693" i="12"/>
  <c r="I693" i="12"/>
  <c r="F693" i="12"/>
  <c r="D693" i="12"/>
  <c r="K692" i="12"/>
  <c r="J692" i="12"/>
  <c r="I692" i="12"/>
  <c r="F692" i="12"/>
  <c r="D692" i="12"/>
  <c r="K691" i="12"/>
  <c r="J691" i="12"/>
  <c r="I691" i="12"/>
  <c r="F691" i="12"/>
  <c r="D691" i="12"/>
  <c r="K690" i="12"/>
  <c r="J690" i="12"/>
  <c r="I690" i="12"/>
  <c r="F690" i="12"/>
  <c r="D690" i="12"/>
  <c r="K689" i="12"/>
  <c r="J689" i="12"/>
  <c r="I689" i="12"/>
  <c r="F689" i="12"/>
  <c r="D689" i="12"/>
  <c r="K688" i="12"/>
  <c r="J688" i="12"/>
  <c r="I688" i="12"/>
  <c r="F688" i="12"/>
  <c r="D688" i="12"/>
  <c r="K687" i="12"/>
  <c r="J687" i="12"/>
  <c r="I687" i="12"/>
  <c r="F687" i="12"/>
  <c r="D687" i="12"/>
  <c r="K686" i="12"/>
  <c r="J686" i="12"/>
  <c r="I686" i="12"/>
  <c r="F686" i="12"/>
  <c r="D686" i="12"/>
  <c r="K685" i="12"/>
  <c r="J685" i="12"/>
  <c r="I685" i="12"/>
  <c r="F685" i="12"/>
  <c r="D685" i="12"/>
  <c r="K684" i="12"/>
  <c r="J684" i="12"/>
  <c r="I684" i="12"/>
  <c r="F684" i="12"/>
  <c r="D684" i="12"/>
  <c r="K683" i="12"/>
  <c r="J683" i="12"/>
  <c r="I683" i="12"/>
  <c r="F683" i="12"/>
  <c r="D683" i="12"/>
  <c r="K682" i="12"/>
  <c r="J682" i="12"/>
  <c r="I682" i="12"/>
  <c r="F682" i="12"/>
  <c r="D682" i="12"/>
  <c r="K681" i="12"/>
  <c r="J681" i="12"/>
  <c r="I681" i="12"/>
  <c r="F681" i="12"/>
  <c r="D681" i="12"/>
  <c r="K680" i="12"/>
  <c r="J680" i="12"/>
  <c r="I680" i="12"/>
  <c r="F680" i="12"/>
  <c r="D680" i="12"/>
  <c r="K679" i="12"/>
  <c r="J679" i="12"/>
  <c r="I679" i="12"/>
  <c r="F679" i="12"/>
  <c r="D679" i="12"/>
  <c r="K678" i="12"/>
  <c r="J678" i="12"/>
  <c r="I678" i="12"/>
  <c r="F678" i="12"/>
  <c r="D678" i="12"/>
  <c r="K677" i="12"/>
  <c r="J677" i="12"/>
  <c r="I677" i="12"/>
  <c r="F677" i="12"/>
  <c r="D677" i="12"/>
  <c r="K676" i="12"/>
  <c r="J676" i="12"/>
  <c r="I676" i="12"/>
  <c r="F676" i="12"/>
  <c r="D676" i="12"/>
  <c r="K675" i="12"/>
  <c r="J675" i="12"/>
  <c r="I675" i="12"/>
  <c r="F675" i="12"/>
  <c r="D675" i="12"/>
  <c r="K674" i="12"/>
  <c r="J674" i="12"/>
  <c r="I674" i="12"/>
  <c r="F674" i="12"/>
  <c r="D674" i="12"/>
  <c r="K673" i="12"/>
  <c r="J673" i="12"/>
  <c r="I673" i="12"/>
  <c r="F673" i="12"/>
  <c r="D673" i="12"/>
  <c r="K672" i="12"/>
  <c r="J672" i="12"/>
  <c r="I672" i="12"/>
  <c r="F672" i="12"/>
  <c r="D672" i="12"/>
  <c r="K671" i="12"/>
  <c r="J671" i="12"/>
  <c r="I671" i="12"/>
  <c r="F671" i="12"/>
  <c r="D671" i="12"/>
  <c r="K670" i="12"/>
  <c r="J670" i="12"/>
  <c r="I670" i="12"/>
  <c r="F670" i="12"/>
  <c r="D670" i="12"/>
  <c r="K669" i="12"/>
  <c r="J669" i="12"/>
  <c r="I669" i="12"/>
  <c r="F669" i="12"/>
  <c r="D669" i="12"/>
  <c r="K668" i="12"/>
  <c r="J668" i="12"/>
  <c r="I668" i="12"/>
  <c r="F668" i="12"/>
  <c r="D668" i="12"/>
  <c r="K667" i="12"/>
  <c r="J667" i="12"/>
  <c r="I667" i="12"/>
  <c r="F667" i="12"/>
  <c r="D667" i="12"/>
  <c r="K666" i="12"/>
  <c r="J666" i="12"/>
  <c r="I666" i="12"/>
  <c r="F666" i="12"/>
  <c r="D666" i="12"/>
  <c r="K665" i="12"/>
  <c r="J665" i="12"/>
  <c r="I665" i="12"/>
  <c r="F665" i="12"/>
  <c r="D665" i="12"/>
  <c r="K664" i="12"/>
  <c r="J664" i="12"/>
  <c r="I664" i="12"/>
  <c r="F664" i="12"/>
  <c r="D664" i="12"/>
  <c r="K663" i="12"/>
  <c r="J663" i="12"/>
  <c r="I663" i="12"/>
  <c r="F663" i="12"/>
  <c r="D663" i="12"/>
  <c r="K662" i="12"/>
  <c r="J662" i="12"/>
  <c r="I662" i="12"/>
  <c r="F662" i="12"/>
  <c r="D662" i="12"/>
  <c r="K661" i="12"/>
  <c r="J661" i="12"/>
  <c r="I661" i="12"/>
  <c r="F661" i="12"/>
  <c r="D661" i="12"/>
  <c r="K660" i="12"/>
  <c r="J660" i="12"/>
  <c r="I660" i="12"/>
  <c r="F660" i="12"/>
  <c r="D660" i="12"/>
  <c r="K659" i="12"/>
  <c r="J659" i="12"/>
  <c r="I659" i="12"/>
  <c r="F659" i="12"/>
  <c r="D659" i="12"/>
  <c r="K658" i="12"/>
  <c r="J658" i="12"/>
  <c r="I658" i="12"/>
  <c r="F658" i="12"/>
  <c r="D658" i="12"/>
  <c r="K657" i="12"/>
  <c r="J657" i="12"/>
  <c r="I657" i="12"/>
  <c r="F657" i="12"/>
  <c r="D657" i="12"/>
  <c r="K656" i="12"/>
  <c r="J656" i="12"/>
  <c r="I656" i="12"/>
  <c r="F656" i="12"/>
  <c r="D656" i="12"/>
  <c r="K655" i="12"/>
  <c r="J655" i="12"/>
  <c r="I655" i="12"/>
  <c r="F655" i="12"/>
  <c r="D655" i="12"/>
  <c r="K654" i="12"/>
  <c r="J654" i="12"/>
  <c r="I654" i="12"/>
  <c r="F654" i="12"/>
  <c r="D654" i="12"/>
  <c r="K653" i="12"/>
  <c r="J653" i="12"/>
  <c r="I653" i="12"/>
  <c r="F653" i="12"/>
  <c r="D653" i="12"/>
  <c r="K652" i="12"/>
  <c r="J652" i="12"/>
  <c r="I652" i="12"/>
  <c r="F652" i="12"/>
  <c r="D652" i="12"/>
  <c r="K651" i="12"/>
  <c r="J651" i="12"/>
  <c r="I651" i="12"/>
  <c r="F651" i="12"/>
  <c r="D651" i="12"/>
  <c r="K650" i="12"/>
  <c r="J650" i="12"/>
  <c r="I650" i="12"/>
  <c r="F650" i="12"/>
  <c r="D650" i="12"/>
  <c r="K649" i="12"/>
  <c r="J649" i="12"/>
  <c r="I649" i="12"/>
  <c r="F649" i="12"/>
  <c r="D649" i="12"/>
  <c r="K648" i="12"/>
  <c r="J648" i="12"/>
  <c r="I648" i="12"/>
  <c r="F648" i="12"/>
  <c r="D648" i="12"/>
  <c r="K647" i="12"/>
  <c r="J647" i="12"/>
  <c r="I647" i="12"/>
  <c r="F647" i="12"/>
  <c r="D647" i="12"/>
  <c r="K646" i="12"/>
  <c r="J646" i="12"/>
  <c r="I646" i="12"/>
  <c r="F646" i="12"/>
  <c r="D646" i="12"/>
  <c r="K645" i="12"/>
  <c r="J645" i="12"/>
  <c r="I645" i="12"/>
  <c r="F645" i="12"/>
  <c r="D645" i="12"/>
  <c r="K644" i="12"/>
  <c r="J644" i="12"/>
  <c r="I644" i="12"/>
  <c r="F644" i="12"/>
  <c r="D644" i="12"/>
  <c r="K643" i="12"/>
  <c r="J643" i="12"/>
  <c r="I643" i="12"/>
  <c r="F643" i="12"/>
  <c r="D643" i="12"/>
  <c r="K642" i="12"/>
  <c r="J642" i="12"/>
  <c r="I642" i="12"/>
  <c r="F642" i="12"/>
  <c r="D642" i="12"/>
  <c r="K641" i="12"/>
  <c r="J641" i="12"/>
  <c r="I641" i="12"/>
  <c r="F641" i="12"/>
  <c r="D641" i="12"/>
  <c r="K640" i="12"/>
  <c r="J640" i="12"/>
  <c r="I640" i="12"/>
  <c r="F640" i="12"/>
  <c r="D640" i="12"/>
  <c r="K639" i="12"/>
  <c r="J639" i="12"/>
  <c r="I639" i="12"/>
  <c r="F639" i="12"/>
  <c r="D639" i="12"/>
  <c r="K638" i="12"/>
  <c r="J638" i="12"/>
  <c r="I638" i="12"/>
  <c r="F638" i="12"/>
  <c r="D638" i="12"/>
  <c r="K637" i="12"/>
  <c r="J637" i="12"/>
  <c r="I637" i="12"/>
  <c r="F637" i="12"/>
  <c r="D637" i="12"/>
  <c r="K636" i="12"/>
  <c r="J636" i="12"/>
  <c r="I636" i="12"/>
  <c r="F636" i="12"/>
  <c r="D636" i="12"/>
  <c r="K635" i="12"/>
  <c r="J635" i="12"/>
  <c r="I635" i="12"/>
  <c r="F635" i="12"/>
  <c r="D635" i="12"/>
  <c r="K634" i="12"/>
  <c r="J634" i="12"/>
  <c r="I634" i="12"/>
  <c r="F634" i="12"/>
  <c r="D634" i="12"/>
  <c r="K633" i="12"/>
  <c r="J633" i="12"/>
  <c r="I633" i="12"/>
  <c r="F633" i="12"/>
  <c r="D633" i="12"/>
  <c r="K632" i="12"/>
  <c r="J632" i="12"/>
  <c r="I632" i="12"/>
  <c r="F632" i="12"/>
  <c r="D632" i="12"/>
  <c r="K631" i="12"/>
  <c r="J631" i="12"/>
  <c r="I631" i="12"/>
  <c r="F631" i="12"/>
  <c r="D631" i="12"/>
  <c r="K630" i="12"/>
  <c r="J630" i="12"/>
  <c r="I630" i="12"/>
  <c r="F630" i="12"/>
  <c r="D630" i="12"/>
  <c r="K629" i="12"/>
  <c r="J629" i="12"/>
  <c r="I629" i="12"/>
  <c r="F629" i="12"/>
  <c r="D629" i="12"/>
  <c r="K628" i="12"/>
  <c r="J628" i="12"/>
  <c r="I628" i="12"/>
  <c r="F628" i="12"/>
  <c r="D628" i="12"/>
  <c r="K627" i="12"/>
  <c r="J627" i="12"/>
  <c r="I627" i="12"/>
  <c r="F627" i="12"/>
  <c r="D627" i="12"/>
  <c r="K626" i="12"/>
  <c r="J626" i="12"/>
  <c r="I626" i="12"/>
  <c r="F626" i="12"/>
  <c r="D626" i="12"/>
  <c r="K625" i="12"/>
  <c r="J625" i="12"/>
  <c r="I625" i="12"/>
  <c r="F625" i="12"/>
  <c r="D625" i="12"/>
  <c r="K624" i="12"/>
  <c r="J624" i="12"/>
  <c r="I624" i="12"/>
  <c r="F624" i="12"/>
  <c r="D624" i="12"/>
  <c r="K623" i="12"/>
  <c r="J623" i="12"/>
  <c r="I623" i="12"/>
  <c r="F623" i="12"/>
  <c r="D623" i="12"/>
  <c r="K622" i="12"/>
  <c r="J622" i="12"/>
  <c r="I622" i="12"/>
  <c r="F622" i="12"/>
  <c r="D622" i="12"/>
  <c r="K621" i="12"/>
  <c r="J621" i="12"/>
  <c r="I621" i="12"/>
  <c r="F621" i="12"/>
  <c r="D621" i="12"/>
  <c r="K620" i="12"/>
  <c r="J620" i="12"/>
  <c r="I620" i="12"/>
  <c r="F620" i="12"/>
  <c r="D620" i="12"/>
  <c r="K619" i="12"/>
  <c r="J619" i="12"/>
  <c r="I619" i="12"/>
  <c r="F619" i="12"/>
  <c r="D619" i="12"/>
  <c r="K618" i="12"/>
  <c r="J618" i="12"/>
  <c r="I618" i="12"/>
  <c r="F618" i="12"/>
  <c r="D618" i="12"/>
  <c r="K617" i="12"/>
  <c r="J617" i="12"/>
  <c r="I617" i="12"/>
  <c r="F617" i="12"/>
  <c r="D617" i="12"/>
  <c r="K616" i="12"/>
  <c r="J616" i="12"/>
  <c r="I616" i="12"/>
  <c r="F616" i="12"/>
  <c r="D616" i="12"/>
  <c r="K615" i="12"/>
  <c r="J615" i="12"/>
  <c r="I615" i="12"/>
  <c r="F615" i="12"/>
  <c r="D615" i="12"/>
  <c r="K614" i="12"/>
  <c r="J614" i="12"/>
  <c r="I614" i="12"/>
  <c r="F614" i="12"/>
  <c r="D614" i="12"/>
  <c r="K613" i="12"/>
  <c r="J613" i="12"/>
  <c r="I613" i="12"/>
  <c r="F613" i="12"/>
  <c r="D613" i="12"/>
  <c r="K612" i="12"/>
  <c r="J612" i="12"/>
  <c r="I612" i="12"/>
  <c r="F612" i="12"/>
  <c r="D612" i="12"/>
  <c r="K611" i="12"/>
  <c r="J611" i="12"/>
  <c r="I611" i="12"/>
  <c r="F611" i="12"/>
  <c r="D611" i="12"/>
  <c r="K610" i="12"/>
  <c r="J610" i="12"/>
  <c r="I610" i="12"/>
  <c r="F610" i="12"/>
  <c r="D610" i="12"/>
  <c r="K609" i="12"/>
  <c r="J609" i="12"/>
  <c r="I609" i="12"/>
  <c r="F609" i="12"/>
  <c r="D609" i="12"/>
  <c r="K608" i="12"/>
  <c r="J608" i="12"/>
  <c r="I608" i="12"/>
  <c r="F608" i="12"/>
  <c r="D608" i="12"/>
  <c r="K607" i="12"/>
  <c r="J607" i="12"/>
  <c r="I607" i="12"/>
  <c r="F607" i="12"/>
  <c r="D607" i="12"/>
  <c r="K606" i="12"/>
  <c r="J606" i="12"/>
  <c r="I606" i="12"/>
  <c r="F606" i="12"/>
  <c r="D606" i="12"/>
  <c r="K605" i="12"/>
  <c r="J605" i="12"/>
  <c r="I605" i="12"/>
  <c r="F605" i="12"/>
  <c r="D605" i="12"/>
  <c r="K604" i="12"/>
  <c r="J604" i="12"/>
  <c r="I604" i="12"/>
  <c r="F604" i="12"/>
  <c r="D604" i="12"/>
  <c r="K603" i="12"/>
  <c r="J603" i="12"/>
  <c r="I603" i="12"/>
  <c r="F603" i="12"/>
  <c r="D603" i="12"/>
  <c r="K602" i="12"/>
  <c r="J602" i="12"/>
  <c r="I602" i="12"/>
  <c r="F602" i="12"/>
  <c r="D602" i="12"/>
  <c r="K601" i="12"/>
  <c r="J601" i="12"/>
  <c r="I601" i="12"/>
  <c r="F601" i="12"/>
  <c r="D601" i="12"/>
  <c r="K600" i="12"/>
  <c r="J600" i="12"/>
  <c r="I600" i="12"/>
  <c r="F600" i="12"/>
  <c r="D600" i="12"/>
  <c r="K599" i="12"/>
  <c r="J599" i="12"/>
  <c r="I599" i="12"/>
  <c r="F599" i="12"/>
  <c r="D599" i="12"/>
  <c r="K598" i="12"/>
  <c r="J598" i="12"/>
  <c r="I598" i="12"/>
  <c r="F598" i="12"/>
  <c r="D598" i="12"/>
  <c r="K597" i="12"/>
  <c r="J597" i="12"/>
  <c r="I597" i="12"/>
  <c r="F597" i="12"/>
  <c r="D597" i="12"/>
  <c r="K596" i="12"/>
  <c r="J596" i="12"/>
  <c r="I596" i="12"/>
  <c r="F596" i="12"/>
  <c r="D596" i="12"/>
  <c r="K595" i="12"/>
  <c r="J595" i="12"/>
  <c r="I595" i="12"/>
  <c r="F595" i="12"/>
  <c r="D595" i="12"/>
  <c r="K594" i="12"/>
  <c r="J594" i="12"/>
  <c r="I594" i="12"/>
  <c r="F594" i="12"/>
  <c r="D594" i="12"/>
  <c r="K593" i="12"/>
  <c r="J593" i="12"/>
  <c r="I593" i="12"/>
  <c r="F593" i="12"/>
  <c r="D593" i="12"/>
  <c r="K592" i="12"/>
  <c r="J592" i="12"/>
  <c r="I592" i="12"/>
  <c r="F592" i="12"/>
  <c r="D592" i="12"/>
  <c r="K591" i="12"/>
  <c r="J591" i="12"/>
  <c r="I591" i="12"/>
  <c r="F591" i="12"/>
  <c r="D591" i="12"/>
  <c r="K590" i="12"/>
  <c r="J590" i="12"/>
  <c r="I590" i="12"/>
  <c r="F590" i="12"/>
  <c r="D590" i="12"/>
  <c r="K589" i="12"/>
  <c r="J589" i="12"/>
  <c r="I589" i="12"/>
  <c r="F589" i="12"/>
  <c r="D589" i="12"/>
  <c r="K588" i="12"/>
  <c r="J588" i="12"/>
  <c r="I588" i="12"/>
  <c r="F588" i="12"/>
  <c r="D588" i="12"/>
  <c r="K587" i="12"/>
  <c r="J587" i="12"/>
  <c r="I587" i="12"/>
  <c r="F587" i="12"/>
  <c r="D587" i="12"/>
  <c r="K586" i="12"/>
  <c r="J586" i="12"/>
  <c r="I586" i="12"/>
  <c r="F586" i="12"/>
  <c r="D586" i="12"/>
  <c r="K585" i="12"/>
  <c r="J585" i="12"/>
  <c r="I585" i="12"/>
  <c r="F585" i="12"/>
  <c r="D585" i="12"/>
  <c r="K584" i="12"/>
  <c r="J584" i="12"/>
  <c r="I584" i="12"/>
  <c r="F584" i="12"/>
  <c r="D584" i="12"/>
  <c r="K583" i="12"/>
  <c r="J583" i="12"/>
  <c r="I583" i="12"/>
  <c r="F583" i="12"/>
  <c r="D583" i="12"/>
  <c r="K582" i="12"/>
  <c r="J582" i="12"/>
  <c r="I582" i="12"/>
  <c r="F582" i="12"/>
  <c r="D582" i="12"/>
  <c r="K581" i="12"/>
  <c r="J581" i="12"/>
  <c r="I581" i="12"/>
  <c r="F581" i="12"/>
  <c r="D581" i="12"/>
  <c r="K580" i="12"/>
  <c r="J580" i="12"/>
  <c r="I580" i="12"/>
  <c r="F580" i="12"/>
  <c r="D580" i="12"/>
  <c r="K579" i="12"/>
  <c r="J579" i="12"/>
  <c r="I579" i="12"/>
  <c r="F579" i="12"/>
  <c r="D579" i="12"/>
  <c r="K578" i="12"/>
  <c r="J578" i="12"/>
  <c r="I578" i="12"/>
  <c r="F578" i="12"/>
  <c r="D578" i="12"/>
  <c r="K577" i="12"/>
  <c r="J577" i="12"/>
  <c r="I577" i="12"/>
  <c r="F577" i="12"/>
  <c r="D577" i="12"/>
  <c r="K576" i="12"/>
  <c r="J576" i="12"/>
  <c r="I576" i="12"/>
  <c r="F576" i="12"/>
  <c r="D576" i="12"/>
  <c r="K575" i="12"/>
  <c r="J575" i="12"/>
  <c r="I575" i="12"/>
  <c r="F575" i="12"/>
  <c r="D575" i="12"/>
  <c r="K574" i="12"/>
  <c r="J574" i="12"/>
  <c r="I574" i="12"/>
  <c r="F574" i="12"/>
  <c r="D574" i="12"/>
  <c r="K573" i="12"/>
  <c r="J573" i="12"/>
  <c r="I573" i="12"/>
  <c r="F573" i="12"/>
  <c r="D573" i="12"/>
  <c r="K572" i="12"/>
  <c r="J572" i="12"/>
  <c r="I572" i="12"/>
  <c r="F572" i="12"/>
  <c r="D572" i="12"/>
  <c r="K571" i="12"/>
  <c r="J571" i="12"/>
  <c r="I571" i="12"/>
  <c r="F571" i="12"/>
  <c r="D571" i="12"/>
  <c r="K570" i="12"/>
  <c r="J570" i="12"/>
  <c r="I570" i="12"/>
  <c r="F570" i="12"/>
  <c r="D570" i="12"/>
  <c r="K569" i="12"/>
  <c r="J569" i="12"/>
  <c r="I569" i="12"/>
  <c r="F569" i="12"/>
  <c r="D569" i="12"/>
  <c r="K568" i="12"/>
  <c r="J568" i="12"/>
  <c r="I568" i="12"/>
  <c r="F568" i="12"/>
  <c r="D568" i="12"/>
  <c r="K567" i="12"/>
  <c r="J567" i="12"/>
  <c r="I567" i="12"/>
  <c r="F567" i="12"/>
  <c r="D567" i="12"/>
  <c r="K566" i="12"/>
  <c r="J566" i="12"/>
  <c r="I566" i="12"/>
  <c r="F566" i="12"/>
  <c r="D566" i="12"/>
  <c r="K565" i="12"/>
  <c r="J565" i="12"/>
  <c r="I565" i="12"/>
  <c r="F565" i="12"/>
  <c r="D565" i="12"/>
  <c r="K564" i="12"/>
  <c r="J564" i="12"/>
  <c r="I564" i="12"/>
  <c r="F564" i="12"/>
  <c r="D564" i="12"/>
  <c r="K563" i="12"/>
  <c r="J563" i="12"/>
  <c r="I563" i="12"/>
  <c r="F563" i="12"/>
  <c r="D563" i="12"/>
  <c r="K562" i="12"/>
  <c r="J562" i="12"/>
  <c r="I562" i="12"/>
  <c r="F562" i="12"/>
  <c r="D562" i="12"/>
  <c r="K561" i="12"/>
  <c r="J561" i="12"/>
  <c r="I561" i="12"/>
  <c r="F561" i="12"/>
  <c r="D561" i="12"/>
  <c r="K560" i="12"/>
  <c r="J560" i="12"/>
  <c r="I560" i="12"/>
  <c r="F560" i="12"/>
  <c r="D560" i="12"/>
  <c r="K559" i="12"/>
  <c r="J559" i="12"/>
  <c r="I559" i="12"/>
  <c r="F559" i="12"/>
  <c r="D559" i="12"/>
  <c r="K558" i="12"/>
  <c r="J558" i="12"/>
  <c r="I558" i="12"/>
  <c r="F558" i="12"/>
  <c r="D558" i="12"/>
  <c r="K557" i="12"/>
  <c r="J557" i="12"/>
  <c r="I557" i="12"/>
  <c r="F557" i="12"/>
  <c r="D557" i="12"/>
  <c r="K556" i="12"/>
  <c r="J556" i="12"/>
  <c r="I556" i="12"/>
  <c r="F556" i="12"/>
  <c r="D556" i="12"/>
  <c r="K555" i="12"/>
  <c r="J555" i="12"/>
  <c r="I555" i="12"/>
  <c r="F555" i="12"/>
  <c r="D555" i="12"/>
  <c r="K554" i="12"/>
  <c r="J554" i="12"/>
  <c r="I554" i="12"/>
  <c r="F554" i="12"/>
  <c r="D554" i="12"/>
  <c r="K553" i="12"/>
  <c r="J553" i="12"/>
  <c r="I553" i="12"/>
  <c r="F553" i="12"/>
  <c r="D553" i="12"/>
  <c r="K552" i="12"/>
  <c r="J552" i="12"/>
  <c r="I552" i="12"/>
  <c r="F552" i="12"/>
  <c r="D552" i="12"/>
  <c r="K551" i="12"/>
  <c r="J551" i="12"/>
  <c r="I551" i="12"/>
  <c r="F551" i="12"/>
  <c r="D551" i="12"/>
  <c r="K550" i="12"/>
  <c r="J550" i="12"/>
  <c r="I550" i="12"/>
  <c r="F550" i="12"/>
  <c r="D550" i="12"/>
  <c r="K549" i="12"/>
  <c r="J549" i="12"/>
  <c r="I549" i="12"/>
  <c r="F549" i="12"/>
  <c r="D549" i="12"/>
  <c r="K548" i="12"/>
  <c r="J548" i="12"/>
  <c r="I548" i="12"/>
  <c r="F548" i="12"/>
  <c r="D548" i="12"/>
  <c r="K547" i="12"/>
  <c r="J547" i="12"/>
  <c r="I547" i="12"/>
  <c r="F547" i="12"/>
  <c r="D547" i="12"/>
  <c r="K546" i="12"/>
  <c r="J546" i="12"/>
  <c r="I546" i="12"/>
  <c r="F546" i="12"/>
  <c r="D546" i="12"/>
  <c r="K545" i="12"/>
  <c r="J545" i="12"/>
  <c r="I545" i="12"/>
  <c r="F545" i="12"/>
  <c r="D545" i="12"/>
  <c r="K544" i="12"/>
  <c r="J544" i="12"/>
  <c r="I544" i="12"/>
  <c r="F544" i="12"/>
  <c r="D544" i="12"/>
  <c r="K543" i="12"/>
  <c r="J543" i="12"/>
  <c r="I543" i="12"/>
  <c r="F543" i="12"/>
  <c r="D543" i="12"/>
  <c r="K542" i="12"/>
  <c r="J542" i="12"/>
  <c r="I542" i="12"/>
  <c r="F542" i="12"/>
  <c r="D542" i="12"/>
  <c r="K541" i="12"/>
  <c r="J541" i="12"/>
  <c r="I541" i="12"/>
  <c r="F541" i="12"/>
  <c r="D541" i="12"/>
  <c r="K540" i="12"/>
  <c r="J540" i="12"/>
  <c r="I540" i="12"/>
  <c r="F540" i="12"/>
  <c r="D540" i="12"/>
  <c r="K539" i="12"/>
  <c r="J539" i="12"/>
  <c r="I539" i="12"/>
  <c r="F539" i="12"/>
  <c r="D539" i="12"/>
  <c r="K538" i="12"/>
  <c r="J538" i="12"/>
  <c r="I538" i="12"/>
  <c r="F538" i="12"/>
  <c r="D538" i="12"/>
  <c r="K537" i="12"/>
  <c r="J537" i="12"/>
  <c r="I537" i="12"/>
  <c r="F537" i="12"/>
  <c r="D537" i="12"/>
  <c r="K536" i="12"/>
  <c r="J536" i="12"/>
  <c r="I536" i="12"/>
  <c r="F536" i="12"/>
  <c r="D536" i="12"/>
  <c r="K535" i="12"/>
  <c r="J535" i="12"/>
  <c r="I535" i="12"/>
  <c r="F535" i="12"/>
  <c r="D535" i="12"/>
  <c r="K534" i="12"/>
  <c r="J534" i="12"/>
  <c r="I534" i="12"/>
  <c r="F534" i="12"/>
  <c r="D534" i="12"/>
  <c r="K533" i="12"/>
  <c r="J533" i="12"/>
  <c r="I533" i="12"/>
  <c r="F533" i="12"/>
  <c r="D533" i="12"/>
  <c r="K532" i="12"/>
  <c r="J532" i="12"/>
  <c r="I532" i="12"/>
  <c r="F532" i="12"/>
  <c r="D532" i="12"/>
  <c r="K531" i="12"/>
  <c r="J531" i="12"/>
  <c r="I531" i="12"/>
  <c r="F531" i="12"/>
  <c r="D531" i="12"/>
  <c r="K530" i="12"/>
  <c r="J530" i="12"/>
  <c r="I530" i="12"/>
  <c r="F530" i="12"/>
  <c r="D530" i="12"/>
  <c r="K529" i="12"/>
  <c r="J529" i="12"/>
  <c r="I529" i="12"/>
  <c r="F529" i="12"/>
  <c r="D529" i="12"/>
  <c r="K528" i="12"/>
  <c r="J528" i="12"/>
  <c r="I528" i="12"/>
  <c r="F528" i="12"/>
  <c r="D528" i="12"/>
  <c r="K527" i="12"/>
  <c r="J527" i="12"/>
  <c r="I527" i="12"/>
  <c r="F527" i="12"/>
  <c r="D527" i="12"/>
  <c r="K526" i="12"/>
  <c r="J526" i="12"/>
  <c r="I526" i="12"/>
  <c r="F526" i="12"/>
  <c r="D526" i="12"/>
  <c r="K525" i="12"/>
  <c r="J525" i="12"/>
  <c r="I525" i="12"/>
  <c r="F525" i="12"/>
  <c r="D525" i="12"/>
  <c r="K524" i="12"/>
  <c r="J524" i="12"/>
  <c r="I524" i="12"/>
  <c r="F524" i="12"/>
  <c r="D524" i="12"/>
  <c r="K523" i="12"/>
  <c r="J523" i="12"/>
  <c r="I523" i="12"/>
  <c r="F523" i="12"/>
  <c r="D523" i="12"/>
  <c r="K522" i="12"/>
  <c r="J522" i="12"/>
  <c r="I522" i="12"/>
  <c r="F522" i="12"/>
  <c r="D522" i="12"/>
  <c r="K521" i="12"/>
  <c r="J521" i="12"/>
  <c r="I521" i="12"/>
  <c r="F521" i="12"/>
  <c r="D521" i="12"/>
  <c r="K520" i="12"/>
  <c r="J520" i="12"/>
  <c r="I520" i="12"/>
  <c r="F520" i="12"/>
  <c r="D520" i="12"/>
  <c r="K519" i="12"/>
  <c r="J519" i="12"/>
  <c r="I519" i="12"/>
  <c r="F519" i="12"/>
  <c r="D519" i="12"/>
  <c r="K518" i="12"/>
  <c r="J518" i="12"/>
  <c r="I518" i="12"/>
  <c r="F518" i="12"/>
  <c r="D518" i="12"/>
  <c r="K517" i="12"/>
  <c r="J517" i="12"/>
  <c r="I517" i="12"/>
  <c r="F517" i="12"/>
  <c r="D517" i="12"/>
  <c r="K516" i="12"/>
  <c r="J516" i="12"/>
  <c r="I516" i="12"/>
  <c r="F516" i="12"/>
  <c r="D516" i="12"/>
  <c r="K515" i="12"/>
  <c r="J515" i="12"/>
  <c r="I515" i="12"/>
  <c r="F515" i="12"/>
  <c r="D515" i="12"/>
  <c r="K514" i="12"/>
  <c r="J514" i="12"/>
  <c r="I514" i="12"/>
  <c r="F514" i="12"/>
  <c r="D514" i="12"/>
  <c r="K513" i="12"/>
  <c r="J513" i="12"/>
  <c r="I513" i="12"/>
  <c r="F513" i="12"/>
  <c r="D513" i="12"/>
  <c r="K512" i="12"/>
  <c r="J512" i="12"/>
  <c r="I512" i="12"/>
  <c r="F512" i="12"/>
  <c r="D512" i="12"/>
  <c r="K511" i="12"/>
  <c r="J511" i="12"/>
  <c r="I511" i="12"/>
  <c r="F511" i="12"/>
  <c r="D511" i="12"/>
  <c r="K510" i="12"/>
  <c r="J510" i="12"/>
  <c r="I510" i="12"/>
  <c r="F510" i="12"/>
  <c r="D510" i="12"/>
  <c r="K509" i="12"/>
  <c r="J509" i="12"/>
  <c r="I509" i="12"/>
  <c r="F509" i="12"/>
  <c r="D509" i="12"/>
  <c r="K508" i="12"/>
  <c r="J508" i="12"/>
  <c r="I508" i="12"/>
  <c r="F508" i="12"/>
  <c r="D508" i="12"/>
  <c r="K507" i="12"/>
  <c r="J507" i="12"/>
  <c r="I507" i="12"/>
  <c r="F507" i="12"/>
  <c r="D507" i="12"/>
  <c r="K506" i="12"/>
  <c r="J506" i="12"/>
  <c r="I506" i="12"/>
  <c r="F506" i="12"/>
  <c r="D506" i="12"/>
  <c r="K505" i="12"/>
  <c r="J505" i="12"/>
  <c r="I505" i="12"/>
  <c r="F505" i="12"/>
  <c r="D505" i="12"/>
  <c r="K504" i="12"/>
  <c r="J504" i="12"/>
  <c r="I504" i="12"/>
  <c r="F504" i="12"/>
  <c r="D504" i="12"/>
  <c r="K503" i="12"/>
  <c r="J503" i="12"/>
  <c r="I503" i="12"/>
  <c r="F503" i="12"/>
  <c r="D503" i="12"/>
  <c r="K502" i="12"/>
  <c r="J502" i="12"/>
  <c r="I502" i="12"/>
  <c r="F502" i="12"/>
  <c r="D502" i="12"/>
  <c r="K501" i="12"/>
  <c r="J501" i="12"/>
  <c r="I501" i="12"/>
  <c r="F501" i="12"/>
  <c r="D501" i="12"/>
  <c r="K500" i="12"/>
  <c r="J500" i="12"/>
  <c r="I500" i="12"/>
  <c r="F500" i="12"/>
  <c r="D500" i="12"/>
  <c r="K499" i="12"/>
  <c r="J499" i="12"/>
  <c r="I499" i="12"/>
  <c r="F499" i="12"/>
  <c r="D499" i="12"/>
  <c r="K498" i="12"/>
  <c r="J498" i="12"/>
  <c r="I498" i="12"/>
  <c r="F498" i="12"/>
  <c r="D498" i="12"/>
  <c r="K497" i="12"/>
  <c r="J497" i="12"/>
  <c r="I497" i="12"/>
  <c r="F497" i="12"/>
  <c r="D497" i="12"/>
  <c r="K496" i="12"/>
  <c r="J496" i="12"/>
  <c r="I496" i="12"/>
  <c r="F496" i="12"/>
  <c r="D496" i="12"/>
  <c r="K495" i="12"/>
  <c r="J495" i="12"/>
  <c r="I495" i="12"/>
  <c r="F495" i="12"/>
  <c r="D495" i="12"/>
  <c r="K494" i="12"/>
  <c r="J494" i="12"/>
  <c r="I494" i="12"/>
  <c r="F494" i="12"/>
  <c r="D494" i="12"/>
  <c r="K493" i="12"/>
  <c r="J493" i="12"/>
  <c r="I493" i="12"/>
  <c r="F493" i="12"/>
  <c r="D493" i="12"/>
  <c r="K492" i="12"/>
  <c r="J492" i="12"/>
  <c r="I492" i="12"/>
  <c r="F492" i="12"/>
  <c r="D492" i="12"/>
  <c r="K491" i="12"/>
  <c r="J491" i="12"/>
  <c r="I491" i="12"/>
  <c r="F491" i="12"/>
  <c r="D491" i="12"/>
  <c r="K490" i="12"/>
  <c r="J490" i="12"/>
  <c r="I490" i="12"/>
  <c r="F490" i="12"/>
  <c r="D490" i="12"/>
  <c r="K489" i="12"/>
  <c r="J489" i="12"/>
  <c r="I489" i="12"/>
  <c r="F489" i="12"/>
  <c r="D489" i="12"/>
  <c r="K488" i="12"/>
  <c r="J488" i="12"/>
  <c r="I488" i="12"/>
  <c r="F488" i="12"/>
  <c r="D488" i="12"/>
  <c r="K487" i="12"/>
  <c r="J487" i="12"/>
  <c r="I487" i="12"/>
  <c r="F487" i="12"/>
  <c r="D487" i="12"/>
  <c r="K486" i="12"/>
  <c r="J486" i="12"/>
  <c r="I486" i="12"/>
  <c r="F486" i="12"/>
  <c r="D486" i="12"/>
  <c r="K485" i="12"/>
  <c r="J485" i="12"/>
  <c r="I485" i="12"/>
  <c r="F485" i="12"/>
  <c r="D485" i="12"/>
  <c r="K484" i="12"/>
  <c r="J484" i="12"/>
  <c r="I484" i="12"/>
  <c r="F484" i="12"/>
  <c r="D484" i="12"/>
  <c r="K483" i="12"/>
  <c r="J483" i="12"/>
  <c r="I483" i="12"/>
  <c r="F483" i="12"/>
  <c r="D483" i="12"/>
  <c r="K482" i="12"/>
  <c r="J482" i="12"/>
  <c r="I482" i="12"/>
  <c r="F482" i="12"/>
  <c r="D482" i="12"/>
  <c r="K481" i="12"/>
  <c r="J481" i="12"/>
  <c r="I481" i="12"/>
  <c r="F481" i="12"/>
  <c r="D481" i="12"/>
  <c r="K480" i="12"/>
  <c r="J480" i="12"/>
  <c r="I480" i="12"/>
  <c r="F480" i="12"/>
  <c r="D480" i="12"/>
  <c r="K479" i="12"/>
  <c r="J479" i="12"/>
  <c r="I479" i="12"/>
  <c r="F479" i="12"/>
  <c r="D479" i="12"/>
  <c r="K478" i="12"/>
  <c r="J478" i="12"/>
  <c r="I478" i="12"/>
  <c r="F478" i="12"/>
  <c r="D478" i="12"/>
  <c r="K477" i="12"/>
  <c r="J477" i="12"/>
  <c r="I477" i="12"/>
  <c r="F477" i="12"/>
  <c r="D477" i="12"/>
  <c r="K476" i="12"/>
  <c r="J476" i="12"/>
  <c r="I476" i="12"/>
  <c r="F476" i="12"/>
  <c r="D476" i="12"/>
  <c r="K475" i="12"/>
  <c r="J475" i="12"/>
  <c r="I475" i="12"/>
  <c r="F475" i="12"/>
  <c r="D475" i="12"/>
  <c r="K474" i="12"/>
  <c r="J474" i="12"/>
  <c r="I474" i="12"/>
  <c r="F474" i="12"/>
  <c r="D474" i="12"/>
  <c r="K473" i="12"/>
  <c r="J473" i="12"/>
  <c r="I473" i="12"/>
  <c r="F473" i="12"/>
  <c r="D473" i="12"/>
  <c r="K472" i="12"/>
  <c r="J472" i="12"/>
  <c r="I472" i="12"/>
  <c r="F472" i="12"/>
  <c r="D472" i="12"/>
  <c r="K471" i="12"/>
  <c r="J471" i="12"/>
  <c r="I471" i="12"/>
  <c r="F471" i="12"/>
  <c r="D471" i="12"/>
  <c r="K470" i="12"/>
  <c r="J470" i="12"/>
  <c r="I470" i="12"/>
  <c r="F470" i="12"/>
  <c r="D470" i="12"/>
  <c r="K469" i="12"/>
  <c r="J469" i="12"/>
  <c r="I469" i="12"/>
  <c r="F469" i="12"/>
  <c r="D469" i="12"/>
  <c r="K468" i="12"/>
  <c r="J468" i="12"/>
  <c r="I468" i="12"/>
  <c r="F468" i="12"/>
  <c r="D468" i="12"/>
  <c r="K467" i="12"/>
  <c r="J467" i="12"/>
  <c r="I467" i="12"/>
  <c r="F467" i="12"/>
  <c r="D467" i="12"/>
  <c r="K466" i="12"/>
  <c r="J466" i="12"/>
  <c r="I466" i="12"/>
  <c r="F466" i="12"/>
  <c r="D466" i="12"/>
  <c r="K465" i="12"/>
  <c r="J465" i="12"/>
  <c r="I465" i="12"/>
  <c r="F465" i="12"/>
  <c r="D465" i="12"/>
  <c r="K464" i="12"/>
  <c r="J464" i="12"/>
  <c r="I464" i="12"/>
  <c r="F464" i="12"/>
  <c r="D464" i="12"/>
  <c r="K463" i="12"/>
  <c r="J463" i="12"/>
  <c r="I463" i="12"/>
  <c r="F463" i="12"/>
  <c r="D463" i="12"/>
  <c r="K462" i="12"/>
  <c r="J462" i="12"/>
  <c r="I462" i="12"/>
  <c r="F462" i="12"/>
  <c r="D462" i="12"/>
  <c r="K461" i="12"/>
  <c r="J461" i="12"/>
  <c r="I461" i="12"/>
  <c r="F461" i="12"/>
  <c r="D461" i="12"/>
  <c r="K460" i="12"/>
  <c r="J460" i="12"/>
  <c r="I460" i="12"/>
  <c r="F460" i="12"/>
  <c r="D460" i="12"/>
  <c r="K459" i="12"/>
  <c r="J459" i="12"/>
  <c r="I459" i="12"/>
  <c r="F459" i="12"/>
  <c r="D459" i="12"/>
  <c r="K458" i="12"/>
  <c r="J458" i="12"/>
  <c r="I458" i="12"/>
  <c r="F458" i="12"/>
  <c r="D458" i="12"/>
  <c r="K457" i="12"/>
  <c r="J457" i="12"/>
  <c r="I457" i="12"/>
  <c r="F457" i="12"/>
  <c r="D457" i="12"/>
  <c r="K456" i="12"/>
  <c r="J456" i="12"/>
  <c r="I456" i="12"/>
  <c r="F456" i="12"/>
  <c r="D456" i="12"/>
  <c r="K455" i="12"/>
  <c r="J455" i="12"/>
  <c r="I455" i="12"/>
  <c r="F455" i="12"/>
  <c r="D455" i="12"/>
  <c r="K454" i="12"/>
  <c r="J454" i="12"/>
  <c r="I454" i="12"/>
  <c r="F454" i="12"/>
  <c r="D454" i="12"/>
  <c r="K453" i="12"/>
  <c r="J453" i="12"/>
  <c r="I453" i="12"/>
  <c r="F453" i="12"/>
  <c r="D453" i="12"/>
  <c r="K452" i="12"/>
  <c r="J452" i="12"/>
  <c r="I452" i="12"/>
  <c r="F452" i="12"/>
  <c r="D452" i="12"/>
  <c r="K451" i="12"/>
  <c r="J451" i="12"/>
  <c r="I451" i="12"/>
  <c r="F451" i="12"/>
  <c r="D451" i="12"/>
  <c r="K450" i="12"/>
  <c r="J450" i="12"/>
  <c r="I450" i="12"/>
  <c r="F450" i="12"/>
  <c r="D450" i="12"/>
  <c r="K449" i="12"/>
  <c r="J449" i="12"/>
  <c r="I449" i="12"/>
  <c r="F449" i="12"/>
  <c r="D449" i="12"/>
  <c r="K448" i="12"/>
  <c r="J448" i="12"/>
  <c r="I448" i="12"/>
  <c r="F448" i="12"/>
  <c r="D448" i="12"/>
  <c r="K447" i="12"/>
  <c r="J447" i="12"/>
  <c r="I447" i="12"/>
  <c r="F447" i="12"/>
  <c r="D447" i="12"/>
  <c r="K446" i="12"/>
  <c r="J446" i="12"/>
  <c r="I446" i="12"/>
  <c r="F446" i="12"/>
  <c r="D446" i="12"/>
  <c r="K445" i="12"/>
  <c r="J445" i="12"/>
  <c r="I445" i="12"/>
  <c r="F445" i="12"/>
  <c r="D445" i="12"/>
  <c r="K444" i="12"/>
  <c r="J444" i="12"/>
  <c r="I444" i="12"/>
  <c r="F444" i="12"/>
  <c r="D444" i="12"/>
  <c r="K443" i="12"/>
  <c r="J443" i="12"/>
  <c r="I443" i="12"/>
  <c r="F443" i="12"/>
  <c r="D443" i="12"/>
  <c r="K442" i="12"/>
  <c r="J442" i="12"/>
  <c r="I442" i="12"/>
  <c r="F442" i="12"/>
  <c r="D442" i="12"/>
  <c r="K441" i="12"/>
  <c r="J441" i="12"/>
  <c r="I441" i="12"/>
  <c r="F441" i="12"/>
  <c r="D441" i="12"/>
  <c r="K440" i="12"/>
  <c r="J440" i="12"/>
  <c r="I440" i="12"/>
  <c r="F440" i="12"/>
  <c r="D440" i="12"/>
  <c r="K439" i="12"/>
  <c r="J439" i="12"/>
  <c r="I439" i="12"/>
  <c r="F439" i="12"/>
  <c r="D439" i="12"/>
  <c r="K438" i="12"/>
  <c r="J438" i="12"/>
  <c r="I438" i="12"/>
  <c r="F438" i="12"/>
  <c r="D438" i="12"/>
  <c r="K437" i="12"/>
  <c r="J437" i="12"/>
  <c r="I437" i="12"/>
  <c r="F437" i="12"/>
  <c r="D437" i="12"/>
  <c r="K436" i="12"/>
  <c r="J436" i="12"/>
  <c r="I436" i="12"/>
  <c r="F436" i="12"/>
  <c r="D436" i="12"/>
  <c r="K435" i="12"/>
  <c r="J435" i="12"/>
  <c r="I435" i="12"/>
  <c r="F435" i="12"/>
  <c r="D435" i="12"/>
  <c r="K434" i="12"/>
  <c r="J434" i="12"/>
  <c r="I434" i="12"/>
  <c r="F434" i="12"/>
  <c r="D434" i="12"/>
  <c r="K433" i="12"/>
  <c r="J433" i="12"/>
  <c r="I433" i="12"/>
  <c r="F433" i="12"/>
  <c r="D433" i="12"/>
  <c r="K432" i="12"/>
  <c r="J432" i="12"/>
  <c r="I432" i="12"/>
  <c r="F432" i="12"/>
  <c r="D432" i="12"/>
  <c r="K431" i="12"/>
  <c r="J431" i="12"/>
  <c r="I431" i="12"/>
  <c r="F431" i="12"/>
  <c r="D431" i="12"/>
  <c r="K430" i="12"/>
  <c r="J430" i="12"/>
  <c r="I430" i="12"/>
  <c r="F430" i="12"/>
  <c r="D430" i="12"/>
  <c r="K429" i="12"/>
  <c r="J429" i="12"/>
  <c r="I429" i="12"/>
  <c r="F429" i="12"/>
  <c r="D429" i="12"/>
  <c r="K428" i="12"/>
  <c r="J428" i="12"/>
  <c r="I428" i="12"/>
  <c r="F428" i="12"/>
  <c r="D428" i="12"/>
  <c r="K427" i="12"/>
  <c r="J427" i="12"/>
  <c r="I427" i="12"/>
  <c r="F427" i="12"/>
  <c r="D427" i="12"/>
  <c r="K426" i="12"/>
  <c r="J426" i="12"/>
  <c r="I426" i="12"/>
  <c r="F426" i="12"/>
  <c r="D426" i="12"/>
  <c r="K425" i="12"/>
  <c r="J425" i="12"/>
  <c r="I425" i="12"/>
  <c r="F425" i="12"/>
  <c r="D425" i="12"/>
  <c r="K424" i="12"/>
  <c r="J424" i="12"/>
  <c r="I424" i="12"/>
  <c r="F424" i="12"/>
  <c r="D424" i="12"/>
  <c r="K423" i="12"/>
  <c r="J423" i="12"/>
  <c r="I423" i="12"/>
  <c r="F423" i="12"/>
  <c r="D423" i="12"/>
  <c r="K422" i="12"/>
  <c r="J422" i="12"/>
  <c r="I422" i="12"/>
  <c r="F422" i="12"/>
  <c r="D422" i="12"/>
  <c r="K421" i="12"/>
  <c r="J421" i="12"/>
  <c r="I421" i="12"/>
  <c r="F421" i="12"/>
  <c r="D421" i="12"/>
  <c r="K420" i="12"/>
  <c r="J420" i="12"/>
  <c r="I420" i="12"/>
  <c r="F420" i="12"/>
  <c r="D420" i="12"/>
  <c r="K419" i="12"/>
  <c r="J419" i="12"/>
  <c r="I419" i="12"/>
  <c r="F419" i="12"/>
  <c r="D419" i="12"/>
  <c r="K418" i="12"/>
  <c r="J418" i="12"/>
  <c r="I418" i="12"/>
  <c r="F418" i="12"/>
  <c r="D418" i="12"/>
  <c r="K417" i="12"/>
  <c r="J417" i="12"/>
  <c r="I417" i="12"/>
  <c r="F417" i="12"/>
  <c r="D417" i="12"/>
  <c r="K416" i="12"/>
  <c r="J416" i="12"/>
  <c r="I416" i="12"/>
  <c r="F416" i="12"/>
  <c r="D416" i="12"/>
  <c r="K415" i="12"/>
  <c r="J415" i="12"/>
  <c r="I415" i="12"/>
  <c r="F415" i="12"/>
  <c r="D415" i="12"/>
  <c r="K414" i="12"/>
  <c r="J414" i="12"/>
  <c r="I414" i="12"/>
  <c r="F414" i="12"/>
  <c r="D414" i="12"/>
  <c r="K413" i="12"/>
  <c r="J413" i="12"/>
  <c r="I413" i="12"/>
  <c r="F413" i="12"/>
  <c r="D413" i="12"/>
  <c r="K412" i="12"/>
  <c r="J412" i="12"/>
  <c r="I412" i="12"/>
  <c r="F412" i="12"/>
  <c r="D412" i="12"/>
  <c r="K411" i="12"/>
  <c r="J411" i="12"/>
  <c r="I411" i="12"/>
  <c r="F411" i="12"/>
  <c r="D411" i="12"/>
  <c r="K410" i="12"/>
  <c r="J410" i="12"/>
  <c r="I410" i="12"/>
  <c r="F410" i="12"/>
  <c r="D410" i="12"/>
  <c r="K409" i="12"/>
  <c r="J409" i="12"/>
  <c r="I409" i="12"/>
  <c r="F409" i="12"/>
  <c r="D409" i="12"/>
  <c r="K408" i="12"/>
  <c r="J408" i="12"/>
  <c r="I408" i="12"/>
  <c r="F408" i="12"/>
  <c r="D408" i="12"/>
  <c r="K407" i="12"/>
  <c r="J407" i="12"/>
  <c r="I407" i="12"/>
  <c r="F407" i="12"/>
  <c r="D407" i="12"/>
  <c r="K406" i="12"/>
  <c r="J406" i="12"/>
  <c r="I406" i="12"/>
  <c r="F406" i="12"/>
  <c r="D406" i="12"/>
  <c r="K405" i="12"/>
  <c r="J405" i="12"/>
  <c r="I405" i="12"/>
  <c r="F405" i="12"/>
  <c r="D405" i="12"/>
  <c r="K404" i="12"/>
  <c r="J404" i="12"/>
  <c r="I404" i="12"/>
  <c r="F404" i="12"/>
  <c r="D404" i="12"/>
  <c r="K403" i="12"/>
  <c r="J403" i="12"/>
  <c r="I403" i="12"/>
  <c r="F403" i="12"/>
  <c r="D403" i="12"/>
  <c r="K402" i="12"/>
  <c r="J402" i="12"/>
  <c r="I402" i="12"/>
  <c r="F402" i="12"/>
  <c r="D402" i="12"/>
  <c r="K401" i="12"/>
  <c r="J401" i="12"/>
  <c r="I401" i="12"/>
  <c r="F401" i="12"/>
  <c r="D401" i="12"/>
  <c r="K400" i="12"/>
  <c r="J400" i="12"/>
  <c r="I400" i="12"/>
  <c r="F400" i="12"/>
  <c r="D400" i="12"/>
  <c r="K399" i="12"/>
  <c r="J399" i="12"/>
  <c r="I399" i="12"/>
  <c r="F399" i="12"/>
  <c r="D399" i="12"/>
  <c r="K398" i="12"/>
  <c r="J398" i="12"/>
  <c r="I398" i="12"/>
  <c r="F398" i="12"/>
  <c r="D398" i="12"/>
  <c r="K397" i="12"/>
  <c r="J397" i="12"/>
  <c r="I397" i="12"/>
  <c r="F397" i="12"/>
  <c r="D397" i="12"/>
  <c r="K396" i="12"/>
  <c r="J396" i="12"/>
  <c r="I396" i="12"/>
  <c r="F396" i="12"/>
  <c r="D396" i="12"/>
  <c r="K395" i="12"/>
  <c r="J395" i="12"/>
  <c r="I395" i="12"/>
  <c r="F395" i="12"/>
  <c r="D395" i="12"/>
  <c r="K394" i="12"/>
  <c r="J394" i="12"/>
  <c r="I394" i="12"/>
  <c r="F394" i="12"/>
  <c r="D394" i="12"/>
  <c r="K393" i="12"/>
  <c r="J393" i="12"/>
  <c r="I393" i="12"/>
  <c r="F393" i="12"/>
  <c r="D393" i="12"/>
  <c r="K392" i="12"/>
  <c r="J392" i="12"/>
  <c r="I392" i="12"/>
  <c r="F392" i="12"/>
  <c r="D392" i="12"/>
  <c r="K391" i="12"/>
  <c r="J391" i="12"/>
  <c r="I391" i="12"/>
  <c r="F391" i="12"/>
  <c r="D391" i="12"/>
  <c r="K390" i="12"/>
  <c r="J390" i="12"/>
  <c r="I390" i="12"/>
  <c r="F390" i="12"/>
  <c r="D390" i="12"/>
  <c r="K389" i="12"/>
  <c r="J389" i="12"/>
  <c r="I389" i="12"/>
  <c r="F389" i="12"/>
  <c r="D389" i="12"/>
  <c r="K388" i="12"/>
  <c r="J388" i="12"/>
  <c r="I388" i="12"/>
  <c r="F388" i="12"/>
  <c r="D388" i="12"/>
  <c r="K387" i="12"/>
  <c r="J387" i="12"/>
  <c r="I387" i="12"/>
  <c r="F387" i="12"/>
  <c r="D387" i="12"/>
  <c r="K386" i="12"/>
  <c r="J386" i="12"/>
  <c r="I386" i="12"/>
  <c r="F386" i="12"/>
  <c r="D386" i="12"/>
  <c r="K385" i="12"/>
  <c r="J385" i="12"/>
  <c r="I385" i="12"/>
  <c r="F385" i="12"/>
  <c r="D385" i="12"/>
  <c r="K384" i="12"/>
  <c r="J384" i="12"/>
  <c r="I384" i="12"/>
  <c r="F384" i="12"/>
  <c r="D384" i="12"/>
  <c r="K383" i="12"/>
  <c r="J383" i="12"/>
  <c r="I383" i="12"/>
  <c r="F383" i="12"/>
  <c r="D383" i="12"/>
  <c r="K382" i="12"/>
  <c r="J382" i="12"/>
  <c r="I382" i="12"/>
  <c r="F382" i="12"/>
  <c r="D382" i="12"/>
  <c r="K381" i="12"/>
  <c r="J381" i="12"/>
  <c r="I381" i="12"/>
  <c r="F381" i="12"/>
  <c r="D381" i="12"/>
  <c r="K380" i="12"/>
  <c r="J380" i="12"/>
  <c r="I380" i="12"/>
  <c r="F380" i="12"/>
  <c r="D380" i="12"/>
  <c r="K379" i="12"/>
  <c r="J379" i="12"/>
  <c r="I379" i="12"/>
  <c r="F379" i="12"/>
  <c r="D379" i="12"/>
  <c r="K378" i="12"/>
  <c r="J378" i="12"/>
  <c r="I378" i="12"/>
  <c r="F378" i="12"/>
  <c r="D378" i="12"/>
  <c r="K377" i="12"/>
  <c r="J377" i="12"/>
  <c r="I377" i="12"/>
  <c r="F377" i="12"/>
  <c r="D377" i="12"/>
  <c r="K376" i="12"/>
  <c r="J376" i="12"/>
  <c r="I376" i="12"/>
  <c r="F376" i="12"/>
  <c r="D376" i="12"/>
  <c r="K375" i="12"/>
  <c r="J375" i="12"/>
  <c r="I375" i="12"/>
  <c r="F375" i="12"/>
  <c r="D375" i="12"/>
  <c r="K374" i="12"/>
  <c r="J374" i="12"/>
  <c r="I374" i="12"/>
  <c r="F374" i="12"/>
  <c r="D374" i="12"/>
  <c r="K373" i="12"/>
  <c r="J373" i="12"/>
  <c r="I373" i="12"/>
  <c r="F373" i="12"/>
  <c r="D373" i="12"/>
  <c r="K372" i="12"/>
  <c r="J372" i="12"/>
  <c r="I372" i="12"/>
  <c r="F372" i="12"/>
  <c r="D372" i="12"/>
  <c r="K371" i="12"/>
  <c r="J371" i="12"/>
  <c r="I371" i="12"/>
  <c r="F371" i="12"/>
  <c r="D371" i="12"/>
  <c r="K370" i="12"/>
  <c r="J370" i="12"/>
  <c r="I370" i="12"/>
  <c r="F370" i="12"/>
  <c r="D370" i="12"/>
  <c r="K369" i="12"/>
  <c r="J369" i="12"/>
  <c r="I369" i="12"/>
  <c r="F369" i="12"/>
  <c r="D369" i="12"/>
  <c r="K368" i="12"/>
  <c r="J368" i="12"/>
  <c r="I368" i="12"/>
  <c r="F368" i="12"/>
  <c r="D368" i="12"/>
  <c r="K367" i="12"/>
  <c r="J367" i="12"/>
  <c r="I367" i="12"/>
  <c r="F367" i="12"/>
  <c r="D367" i="12"/>
  <c r="K366" i="12"/>
  <c r="J366" i="12"/>
  <c r="I366" i="12"/>
  <c r="F366" i="12"/>
  <c r="D366" i="12"/>
  <c r="K365" i="12"/>
  <c r="J365" i="12"/>
  <c r="I365" i="12"/>
  <c r="F365" i="12"/>
  <c r="D365" i="12"/>
  <c r="K364" i="12"/>
  <c r="J364" i="12"/>
  <c r="I364" i="12"/>
  <c r="F364" i="12"/>
  <c r="D364" i="12"/>
  <c r="K363" i="12"/>
  <c r="J363" i="12"/>
  <c r="I363" i="12"/>
  <c r="F363" i="12"/>
  <c r="D363" i="12"/>
  <c r="K362" i="12"/>
  <c r="J362" i="12"/>
  <c r="I362" i="12"/>
  <c r="F362" i="12"/>
  <c r="D362" i="12"/>
  <c r="K361" i="12"/>
  <c r="J361" i="12"/>
  <c r="I361" i="12"/>
  <c r="F361" i="12"/>
  <c r="D361" i="12"/>
  <c r="K360" i="12"/>
  <c r="J360" i="12"/>
  <c r="I360" i="12"/>
  <c r="F360" i="12"/>
  <c r="D360" i="12"/>
  <c r="K359" i="12"/>
  <c r="J359" i="12"/>
  <c r="I359" i="12"/>
  <c r="F359" i="12"/>
  <c r="D359" i="12"/>
  <c r="K358" i="12"/>
  <c r="J358" i="12"/>
  <c r="I358" i="12"/>
  <c r="F358" i="12"/>
  <c r="D358" i="12"/>
  <c r="K357" i="12"/>
  <c r="J357" i="12"/>
  <c r="I357" i="12"/>
  <c r="F357" i="12"/>
  <c r="D357" i="12"/>
  <c r="K356" i="12"/>
  <c r="J356" i="12"/>
  <c r="I356" i="12"/>
  <c r="F356" i="12"/>
  <c r="D356" i="12"/>
  <c r="K355" i="12"/>
  <c r="J355" i="12"/>
  <c r="I355" i="12"/>
  <c r="F355" i="12"/>
  <c r="D355" i="12"/>
  <c r="K354" i="12"/>
  <c r="J354" i="12"/>
  <c r="I354" i="12"/>
  <c r="F354" i="12"/>
  <c r="D354" i="12"/>
  <c r="K353" i="12"/>
  <c r="J353" i="12"/>
  <c r="I353" i="12"/>
  <c r="F353" i="12"/>
  <c r="D353" i="12"/>
  <c r="K352" i="12"/>
  <c r="J352" i="12"/>
  <c r="I352" i="12"/>
  <c r="F352" i="12"/>
  <c r="D352" i="12"/>
  <c r="K351" i="12"/>
  <c r="J351" i="12"/>
  <c r="I351" i="12"/>
  <c r="F351" i="12"/>
  <c r="D351" i="12"/>
  <c r="K350" i="12"/>
  <c r="J350" i="12"/>
  <c r="I350" i="12"/>
  <c r="F350" i="12"/>
  <c r="D350" i="12"/>
  <c r="K349" i="12"/>
  <c r="J349" i="12"/>
  <c r="I349" i="12"/>
  <c r="F349" i="12"/>
  <c r="D349" i="12"/>
  <c r="K348" i="12"/>
  <c r="J348" i="12"/>
  <c r="I348" i="12"/>
  <c r="F348" i="12"/>
  <c r="D348" i="12"/>
  <c r="K347" i="12"/>
  <c r="J347" i="12"/>
  <c r="I347" i="12"/>
  <c r="F347" i="12"/>
  <c r="D347" i="12"/>
  <c r="K346" i="12"/>
  <c r="J346" i="12"/>
  <c r="I346" i="12"/>
  <c r="F346" i="12"/>
  <c r="D346" i="12"/>
  <c r="K345" i="12"/>
  <c r="J345" i="12"/>
  <c r="I345" i="12"/>
  <c r="F345" i="12"/>
  <c r="D345" i="12"/>
  <c r="K344" i="12"/>
  <c r="J344" i="12"/>
  <c r="I344" i="12"/>
  <c r="F344" i="12"/>
  <c r="D344" i="12"/>
  <c r="K343" i="12"/>
  <c r="J343" i="12"/>
  <c r="I343" i="12"/>
  <c r="F343" i="12"/>
  <c r="D343" i="12"/>
  <c r="K342" i="12"/>
  <c r="J342" i="12"/>
  <c r="I342" i="12"/>
  <c r="F342" i="12"/>
  <c r="D342" i="12"/>
  <c r="K341" i="12"/>
  <c r="J341" i="12"/>
  <c r="I341" i="12"/>
  <c r="F341" i="12"/>
  <c r="D341" i="12"/>
  <c r="K340" i="12"/>
  <c r="J340" i="12"/>
  <c r="I340" i="12"/>
  <c r="F340" i="12"/>
  <c r="D340" i="12"/>
  <c r="K339" i="12"/>
  <c r="J339" i="12"/>
  <c r="I339" i="12"/>
  <c r="F339" i="12"/>
  <c r="D339" i="12"/>
  <c r="K338" i="12"/>
  <c r="J338" i="12"/>
  <c r="I338" i="12"/>
  <c r="F338" i="12"/>
  <c r="D338" i="12"/>
  <c r="K337" i="12"/>
  <c r="J337" i="12"/>
  <c r="I337" i="12"/>
  <c r="F337" i="12"/>
  <c r="D337" i="12"/>
  <c r="K336" i="12"/>
  <c r="J336" i="12"/>
  <c r="I336" i="12"/>
  <c r="F336" i="12"/>
  <c r="D336" i="12"/>
  <c r="K335" i="12"/>
  <c r="J335" i="12"/>
  <c r="I335" i="12"/>
  <c r="F335" i="12"/>
  <c r="D335" i="12"/>
  <c r="K334" i="12"/>
  <c r="J334" i="12"/>
  <c r="I334" i="12"/>
  <c r="F334" i="12"/>
  <c r="D334" i="12"/>
  <c r="K333" i="12"/>
  <c r="J333" i="12"/>
  <c r="I333" i="12"/>
  <c r="F333" i="12"/>
  <c r="D333" i="12"/>
  <c r="K332" i="12"/>
  <c r="J332" i="12"/>
  <c r="I332" i="12"/>
  <c r="F332" i="12"/>
  <c r="D332" i="12"/>
  <c r="K331" i="12"/>
  <c r="J331" i="12"/>
  <c r="I331" i="12"/>
  <c r="F331" i="12"/>
  <c r="D331" i="12"/>
  <c r="K330" i="12"/>
  <c r="J330" i="12"/>
  <c r="I330" i="12"/>
  <c r="F330" i="12"/>
  <c r="D330" i="12"/>
  <c r="K329" i="12"/>
  <c r="J329" i="12"/>
  <c r="I329" i="12"/>
  <c r="F329" i="12"/>
  <c r="D329" i="12"/>
  <c r="K328" i="12"/>
  <c r="J328" i="12"/>
  <c r="I328" i="12"/>
  <c r="F328" i="12"/>
  <c r="D328" i="12"/>
  <c r="K327" i="12"/>
  <c r="J327" i="12"/>
  <c r="I327" i="12"/>
  <c r="F327" i="12"/>
  <c r="D327" i="12"/>
  <c r="K326" i="12"/>
  <c r="J326" i="12"/>
  <c r="I326" i="12"/>
  <c r="F326" i="12"/>
  <c r="D326" i="12"/>
  <c r="V325" i="12"/>
  <c r="U325" i="12"/>
  <c r="T325" i="12"/>
  <c r="R325" i="12"/>
  <c r="K325" i="12"/>
  <c r="J325" i="12"/>
  <c r="I325" i="12"/>
  <c r="F325" i="12"/>
  <c r="D325" i="12"/>
  <c r="V324" i="12"/>
  <c r="U324" i="12"/>
  <c r="T324" i="12"/>
  <c r="R324" i="12"/>
  <c r="K324" i="12"/>
  <c r="J324" i="12"/>
  <c r="I324" i="12"/>
  <c r="F324" i="12"/>
  <c r="D324" i="12"/>
  <c r="V323" i="12"/>
  <c r="U323" i="12"/>
  <c r="T323" i="12"/>
  <c r="R323" i="12"/>
  <c r="K323" i="12"/>
  <c r="J323" i="12"/>
  <c r="I323" i="12"/>
  <c r="F323" i="12"/>
  <c r="D323" i="12"/>
  <c r="V322" i="12"/>
  <c r="U322" i="12"/>
  <c r="T322" i="12"/>
  <c r="R322" i="12"/>
  <c r="K322" i="12"/>
  <c r="J322" i="12"/>
  <c r="I322" i="12"/>
  <c r="F322" i="12"/>
  <c r="D322" i="12"/>
  <c r="V321" i="12"/>
  <c r="U321" i="12"/>
  <c r="T321" i="12"/>
  <c r="R321" i="12"/>
  <c r="K321" i="12"/>
  <c r="J321" i="12"/>
  <c r="I321" i="12"/>
  <c r="F321" i="12"/>
  <c r="D321" i="12"/>
  <c r="V320" i="12"/>
  <c r="U320" i="12"/>
  <c r="T320" i="12"/>
  <c r="R320" i="12"/>
  <c r="K320" i="12"/>
  <c r="J320" i="12"/>
  <c r="I320" i="12"/>
  <c r="F320" i="12"/>
  <c r="D320" i="12"/>
  <c r="V319" i="12"/>
  <c r="U319" i="12"/>
  <c r="T319" i="12"/>
  <c r="R319" i="12"/>
  <c r="K319" i="12"/>
  <c r="J319" i="12"/>
  <c r="I319" i="12"/>
  <c r="F319" i="12"/>
  <c r="D319" i="12"/>
  <c r="V318" i="12"/>
  <c r="U318" i="12"/>
  <c r="T318" i="12"/>
  <c r="R318" i="12"/>
  <c r="K318" i="12"/>
  <c r="J318" i="12"/>
  <c r="I318" i="12"/>
  <c r="F318" i="12"/>
  <c r="D318" i="12"/>
  <c r="V317" i="12"/>
  <c r="U317" i="12"/>
  <c r="T317" i="12"/>
  <c r="R317" i="12"/>
  <c r="K317" i="12"/>
  <c r="J317" i="12"/>
  <c r="I317" i="12"/>
  <c r="F317" i="12"/>
  <c r="D317" i="12"/>
  <c r="V316" i="12"/>
  <c r="U316" i="12"/>
  <c r="T316" i="12"/>
  <c r="R316" i="12"/>
  <c r="K316" i="12"/>
  <c r="J316" i="12"/>
  <c r="I316" i="12"/>
  <c r="F316" i="12"/>
  <c r="D316" i="12"/>
  <c r="V315" i="12"/>
  <c r="U315" i="12"/>
  <c r="T315" i="12"/>
  <c r="R315" i="12"/>
  <c r="K315" i="12"/>
  <c r="J315" i="12"/>
  <c r="I315" i="12"/>
  <c r="F315" i="12"/>
  <c r="D315" i="12"/>
  <c r="V314" i="12"/>
  <c r="U314" i="12"/>
  <c r="T314" i="12"/>
  <c r="R314" i="12"/>
  <c r="K314" i="12"/>
  <c r="J314" i="12"/>
  <c r="I314" i="12"/>
  <c r="F314" i="12"/>
  <c r="D314" i="12"/>
  <c r="V313" i="12"/>
  <c r="U313" i="12"/>
  <c r="T313" i="12"/>
  <c r="R313" i="12"/>
  <c r="K313" i="12"/>
  <c r="J313" i="12"/>
  <c r="I313" i="12"/>
  <c r="F313" i="12"/>
  <c r="D313" i="12"/>
  <c r="V312" i="12"/>
  <c r="U312" i="12"/>
  <c r="T312" i="12"/>
  <c r="R312" i="12"/>
  <c r="K312" i="12"/>
  <c r="J312" i="12"/>
  <c r="I312" i="12"/>
  <c r="F312" i="12"/>
  <c r="D312" i="12"/>
  <c r="V311" i="12"/>
  <c r="U311" i="12"/>
  <c r="T311" i="12"/>
  <c r="R311" i="12"/>
  <c r="K311" i="12"/>
  <c r="J311" i="12"/>
  <c r="I311" i="12"/>
  <c r="F311" i="12"/>
  <c r="D311" i="12"/>
  <c r="V310" i="12"/>
  <c r="U310" i="12"/>
  <c r="T310" i="12"/>
  <c r="R310" i="12"/>
  <c r="K310" i="12"/>
  <c r="J310" i="12"/>
  <c r="I310" i="12"/>
  <c r="F310" i="12"/>
  <c r="D310" i="12"/>
  <c r="V309" i="12"/>
  <c r="U309" i="12"/>
  <c r="T309" i="12"/>
  <c r="R309" i="12"/>
  <c r="K309" i="12"/>
  <c r="J309" i="12"/>
  <c r="I309" i="12"/>
  <c r="F309" i="12"/>
  <c r="D309" i="12"/>
  <c r="V308" i="12"/>
  <c r="U308" i="12"/>
  <c r="T308" i="12"/>
  <c r="R308" i="12"/>
  <c r="K308" i="12"/>
  <c r="J308" i="12"/>
  <c r="I308" i="12"/>
  <c r="F308" i="12"/>
  <c r="D308" i="12"/>
  <c r="V307" i="12"/>
  <c r="U307" i="12"/>
  <c r="T307" i="12"/>
  <c r="R307" i="12"/>
  <c r="K307" i="12"/>
  <c r="J307" i="12"/>
  <c r="I307" i="12"/>
  <c r="F307" i="12"/>
  <c r="D307" i="12"/>
  <c r="V306" i="12"/>
  <c r="U306" i="12"/>
  <c r="T306" i="12"/>
  <c r="R306" i="12"/>
  <c r="K306" i="12"/>
  <c r="J306" i="12"/>
  <c r="I306" i="12"/>
  <c r="F306" i="12"/>
  <c r="D306" i="12"/>
  <c r="V305" i="12"/>
  <c r="U305" i="12"/>
  <c r="T305" i="12"/>
  <c r="R305" i="12"/>
  <c r="K305" i="12"/>
  <c r="J305" i="12"/>
  <c r="I305" i="12"/>
  <c r="F305" i="12"/>
  <c r="D305" i="12"/>
  <c r="V304" i="12"/>
  <c r="U304" i="12"/>
  <c r="T304" i="12"/>
  <c r="R304" i="12"/>
  <c r="K304" i="12"/>
  <c r="J304" i="12"/>
  <c r="I304" i="12"/>
  <c r="F304" i="12"/>
  <c r="D304" i="12"/>
  <c r="V303" i="12"/>
  <c r="U303" i="12"/>
  <c r="T303" i="12"/>
  <c r="R303" i="12"/>
  <c r="K303" i="12"/>
  <c r="J303" i="12"/>
  <c r="I303" i="12"/>
  <c r="F303" i="12"/>
  <c r="D303" i="12"/>
  <c r="V302" i="12"/>
  <c r="U302" i="12"/>
  <c r="T302" i="12"/>
  <c r="R302" i="12"/>
  <c r="K302" i="12"/>
  <c r="J302" i="12"/>
  <c r="I302" i="12"/>
  <c r="F302" i="12"/>
  <c r="D302" i="12"/>
  <c r="V301" i="12"/>
  <c r="U301" i="12"/>
  <c r="T301" i="12"/>
  <c r="R301" i="12"/>
  <c r="K301" i="12"/>
  <c r="J301" i="12"/>
  <c r="I301" i="12"/>
  <c r="F301" i="12"/>
  <c r="D301" i="12"/>
  <c r="V300" i="12"/>
  <c r="U300" i="12"/>
  <c r="T300" i="12"/>
  <c r="R300" i="12"/>
  <c r="K300" i="12"/>
  <c r="J300" i="12"/>
  <c r="I300" i="12"/>
  <c r="F300" i="12"/>
  <c r="D300" i="12"/>
  <c r="V299" i="12"/>
  <c r="U299" i="12"/>
  <c r="T299" i="12"/>
  <c r="R299" i="12"/>
  <c r="K299" i="12"/>
  <c r="J299" i="12"/>
  <c r="I299" i="12"/>
  <c r="F299" i="12"/>
  <c r="D299" i="12"/>
  <c r="V298" i="12"/>
  <c r="U298" i="12"/>
  <c r="T298" i="12"/>
  <c r="R298" i="12"/>
  <c r="K298" i="12"/>
  <c r="J298" i="12"/>
  <c r="I298" i="12"/>
  <c r="F298" i="12"/>
  <c r="D298" i="12"/>
  <c r="V297" i="12"/>
  <c r="U297" i="12"/>
  <c r="T297" i="12"/>
  <c r="R297" i="12"/>
  <c r="K297" i="12"/>
  <c r="J297" i="12"/>
  <c r="I297" i="12"/>
  <c r="F297" i="12"/>
  <c r="D297" i="12"/>
  <c r="V296" i="12"/>
  <c r="U296" i="12"/>
  <c r="T296" i="12"/>
  <c r="R296" i="12"/>
  <c r="K296" i="12"/>
  <c r="J296" i="12"/>
  <c r="I296" i="12"/>
  <c r="F296" i="12"/>
  <c r="D296" i="12"/>
  <c r="V295" i="12"/>
  <c r="U295" i="12"/>
  <c r="T295" i="12"/>
  <c r="R295" i="12"/>
  <c r="K295" i="12"/>
  <c r="J295" i="12"/>
  <c r="I295" i="12"/>
  <c r="F295" i="12"/>
  <c r="D295" i="12"/>
  <c r="V294" i="12"/>
  <c r="U294" i="12"/>
  <c r="T294" i="12"/>
  <c r="R294" i="12"/>
  <c r="K294" i="12"/>
  <c r="J294" i="12"/>
  <c r="I294" i="12"/>
  <c r="F294" i="12"/>
  <c r="D294" i="12"/>
  <c r="V293" i="12"/>
  <c r="U293" i="12"/>
  <c r="T293" i="12"/>
  <c r="R293" i="12"/>
  <c r="K293" i="12"/>
  <c r="J293" i="12"/>
  <c r="I293" i="12"/>
  <c r="F293" i="12"/>
  <c r="D293" i="12"/>
  <c r="V292" i="12"/>
  <c r="U292" i="12"/>
  <c r="T292" i="12"/>
  <c r="R292" i="12"/>
  <c r="K292" i="12"/>
  <c r="J292" i="12"/>
  <c r="I292" i="12"/>
  <c r="F292" i="12"/>
  <c r="D292" i="12"/>
  <c r="V291" i="12"/>
  <c r="U291" i="12"/>
  <c r="T291" i="12"/>
  <c r="R291" i="12"/>
  <c r="K291" i="12"/>
  <c r="J291" i="12"/>
  <c r="I291" i="12"/>
  <c r="F291" i="12"/>
  <c r="D291" i="12"/>
  <c r="V290" i="12"/>
  <c r="U290" i="12"/>
  <c r="T290" i="12"/>
  <c r="R290" i="12"/>
  <c r="K290" i="12"/>
  <c r="J290" i="12"/>
  <c r="I290" i="12"/>
  <c r="F290" i="12"/>
  <c r="D290" i="12"/>
  <c r="V289" i="12"/>
  <c r="U289" i="12"/>
  <c r="T289" i="12"/>
  <c r="R289" i="12"/>
  <c r="K289" i="12"/>
  <c r="J289" i="12"/>
  <c r="I289" i="12"/>
  <c r="F289" i="12"/>
  <c r="D289" i="12"/>
  <c r="V288" i="12"/>
  <c r="U288" i="12"/>
  <c r="T288" i="12"/>
  <c r="R288" i="12"/>
  <c r="K288" i="12"/>
  <c r="J288" i="12"/>
  <c r="I288" i="12"/>
  <c r="F288" i="12"/>
  <c r="D288" i="12"/>
  <c r="V287" i="12"/>
  <c r="U287" i="12"/>
  <c r="T287" i="12"/>
  <c r="R287" i="12"/>
  <c r="K287" i="12"/>
  <c r="J287" i="12"/>
  <c r="I287" i="12"/>
  <c r="F287" i="12"/>
  <c r="D287" i="12"/>
  <c r="V286" i="12"/>
  <c r="U286" i="12"/>
  <c r="T286" i="12"/>
  <c r="R286" i="12"/>
  <c r="K286" i="12"/>
  <c r="J286" i="12"/>
  <c r="I286" i="12"/>
  <c r="F286" i="12"/>
  <c r="D286" i="12"/>
  <c r="V285" i="12"/>
  <c r="U285" i="12"/>
  <c r="T285" i="12"/>
  <c r="R285" i="12"/>
  <c r="K285" i="12"/>
  <c r="J285" i="12"/>
  <c r="I285" i="12"/>
  <c r="F285" i="12"/>
  <c r="D285" i="12"/>
  <c r="V284" i="12"/>
  <c r="U284" i="12"/>
  <c r="T284" i="12"/>
  <c r="R284" i="12"/>
  <c r="K284" i="12"/>
  <c r="J284" i="12"/>
  <c r="I284" i="12"/>
  <c r="F284" i="12"/>
  <c r="D284" i="12"/>
  <c r="V283" i="12"/>
  <c r="U283" i="12"/>
  <c r="T283" i="12"/>
  <c r="R283" i="12"/>
  <c r="K283" i="12"/>
  <c r="J283" i="12"/>
  <c r="I283" i="12"/>
  <c r="F283" i="12"/>
  <c r="D283" i="12"/>
  <c r="V282" i="12"/>
  <c r="U282" i="12"/>
  <c r="T282" i="12"/>
  <c r="R282" i="12"/>
  <c r="K282" i="12"/>
  <c r="J282" i="12"/>
  <c r="I282" i="12"/>
  <c r="F282" i="12"/>
  <c r="D282" i="12"/>
  <c r="V281" i="12"/>
  <c r="U281" i="12"/>
  <c r="T281" i="12"/>
  <c r="R281" i="12"/>
  <c r="K281" i="12"/>
  <c r="J281" i="12"/>
  <c r="I281" i="12"/>
  <c r="F281" i="12"/>
  <c r="D281" i="12"/>
  <c r="V280" i="12"/>
  <c r="U280" i="12"/>
  <c r="T280" i="12"/>
  <c r="R280" i="12"/>
  <c r="K280" i="12"/>
  <c r="J280" i="12"/>
  <c r="I280" i="12"/>
  <c r="F280" i="12"/>
  <c r="D280" i="12"/>
  <c r="V279" i="12"/>
  <c r="U279" i="12"/>
  <c r="T279" i="12"/>
  <c r="R279" i="12"/>
  <c r="K279" i="12"/>
  <c r="J279" i="12"/>
  <c r="I279" i="12"/>
  <c r="F279" i="12"/>
  <c r="D279" i="12"/>
  <c r="V278" i="12"/>
  <c r="U278" i="12"/>
  <c r="T278" i="12"/>
  <c r="R278" i="12"/>
  <c r="K278" i="12"/>
  <c r="J278" i="12"/>
  <c r="I278" i="12"/>
  <c r="F278" i="12"/>
  <c r="D278" i="12"/>
  <c r="V277" i="12"/>
  <c r="U277" i="12"/>
  <c r="T277" i="12"/>
  <c r="R277" i="12"/>
  <c r="K277" i="12"/>
  <c r="J277" i="12"/>
  <c r="I277" i="12"/>
  <c r="F277" i="12"/>
  <c r="D277" i="12"/>
  <c r="V276" i="12"/>
  <c r="U276" i="12"/>
  <c r="T276" i="12"/>
  <c r="R276" i="12"/>
  <c r="K276" i="12"/>
  <c r="J276" i="12"/>
  <c r="I276" i="12"/>
  <c r="F276" i="12"/>
  <c r="D276" i="12"/>
  <c r="V275" i="12"/>
  <c r="U275" i="12"/>
  <c r="T275" i="12"/>
  <c r="R275" i="12"/>
  <c r="K275" i="12"/>
  <c r="J275" i="12"/>
  <c r="I275" i="12"/>
  <c r="F275" i="12"/>
  <c r="D275" i="12"/>
  <c r="V274" i="12"/>
  <c r="U274" i="12"/>
  <c r="T274" i="12"/>
  <c r="R274" i="12"/>
  <c r="K274" i="12"/>
  <c r="J274" i="12"/>
  <c r="I274" i="12"/>
  <c r="F274" i="12"/>
  <c r="D274" i="12"/>
  <c r="V273" i="12"/>
  <c r="U273" i="12"/>
  <c r="T273" i="12"/>
  <c r="R273" i="12"/>
  <c r="K273" i="12"/>
  <c r="J273" i="12"/>
  <c r="I273" i="12"/>
  <c r="F273" i="12"/>
  <c r="D273" i="12"/>
  <c r="V272" i="12"/>
  <c r="U272" i="12"/>
  <c r="T272" i="12"/>
  <c r="R272" i="12"/>
  <c r="K272" i="12"/>
  <c r="J272" i="12"/>
  <c r="I272" i="12"/>
  <c r="F272" i="12"/>
  <c r="D272" i="12"/>
  <c r="V271" i="12"/>
  <c r="U271" i="12"/>
  <c r="T271" i="12"/>
  <c r="R271" i="12"/>
  <c r="K271" i="12"/>
  <c r="J271" i="12"/>
  <c r="I271" i="12"/>
  <c r="F271" i="12"/>
  <c r="D271" i="12"/>
  <c r="V270" i="12"/>
  <c r="U270" i="12"/>
  <c r="T270" i="12"/>
  <c r="R270" i="12"/>
  <c r="K270" i="12"/>
  <c r="J270" i="12"/>
  <c r="I270" i="12"/>
  <c r="F270" i="12"/>
  <c r="D270" i="12"/>
  <c r="V269" i="12"/>
  <c r="U269" i="12"/>
  <c r="T269" i="12"/>
  <c r="R269" i="12"/>
  <c r="K269" i="12"/>
  <c r="J269" i="12"/>
  <c r="I269" i="12"/>
  <c r="F269" i="12"/>
  <c r="D269" i="12"/>
  <c r="V268" i="12"/>
  <c r="U268" i="12"/>
  <c r="T268" i="12"/>
  <c r="R268" i="12"/>
  <c r="K268" i="12"/>
  <c r="J268" i="12"/>
  <c r="I268" i="12"/>
  <c r="F268" i="12"/>
  <c r="D268" i="12"/>
  <c r="V267" i="12"/>
  <c r="U267" i="12"/>
  <c r="T267" i="12"/>
  <c r="R267" i="12"/>
  <c r="K267" i="12"/>
  <c r="J267" i="12"/>
  <c r="I267" i="12"/>
  <c r="F267" i="12"/>
  <c r="D267" i="12"/>
  <c r="V266" i="12"/>
  <c r="U266" i="12"/>
  <c r="T266" i="12"/>
  <c r="R266" i="12"/>
  <c r="K266" i="12"/>
  <c r="J266" i="12"/>
  <c r="I266" i="12"/>
  <c r="F266" i="12"/>
  <c r="D266" i="12"/>
  <c r="V265" i="12"/>
  <c r="U265" i="12"/>
  <c r="T265" i="12"/>
  <c r="R265" i="12"/>
  <c r="K265" i="12"/>
  <c r="J265" i="12"/>
  <c r="I265" i="12"/>
  <c r="F265" i="12"/>
  <c r="D265" i="12"/>
  <c r="V264" i="12"/>
  <c r="U264" i="12"/>
  <c r="T264" i="12"/>
  <c r="R264" i="12"/>
  <c r="K264" i="12"/>
  <c r="J264" i="12"/>
  <c r="I264" i="12"/>
  <c r="F264" i="12"/>
  <c r="D264" i="12"/>
  <c r="V263" i="12"/>
  <c r="U263" i="12"/>
  <c r="T263" i="12"/>
  <c r="R263" i="12"/>
  <c r="K263" i="12"/>
  <c r="J263" i="12"/>
  <c r="I263" i="12"/>
  <c r="F263" i="12"/>
  <c r="D263" i="12"/>
  <c r="V262" i="12"/>
  <c r="U262" i="12"/>
  <c r="T262" i="12"/>
  <c r="R262" i="12"/>
  <c r="K262" i="12"/>
  <c r="J262" i="12"/>
  <c r="I262" i="12"/>
  <c r="F262" i="12"/>
  <c r="D262" i="12"/>
  <c r="V261" i="12"/>
  <c r="U261" i="12"/>
  <c r="T261" i="12"/>
  <c r="R261" i="12"/>
  <c r="K261" i="12"/>
  <c r="J261" i="12"/>
  <c r="I261" i="12"/>
  <c r="F261" i="12"/>
  <c r="D261" i="12"/>
  <c r="V260" i="12"/>
  <c r="U260" i="12"/>
  <c r="T260" i="12"/>
  <c r="R260" i="12"/>
  <c r="K260" i="12"/>
  <c r="J260" i="12"/>
  <c r="I260" i="12"/>
  <c r="F260" i="12"/>
  <c r="D260" i="12"/>
  <c r="V259" i="12"/>
  <c r="U259" i="12"/>
  <c r="T259" i="12"/>
  <c r="R259" i="12"/>
  <c r="K259" i="12"/>
  <c r="J259" i="12"/>
  <c r="I259" i="12"/>
  <c r="F259" i="12"/>
  <c r="D259" i="12"/>
  <c r="V258" i="12"/>
  <c r="U258" i="12"/>
  <c r="T258" i="12"/>
  <c r="R258" i="12"/>
  <c r="K258" i="12"/>
  <c r="J258" i="12"/>
  <c r="I258" i="12"/>
  <c r="F258" i="12"/>
  <c r="D258" i="12"/>
  <c r="V257" i="12"/>
  <c r="U257" i="12"/>
  <c r="T257" i="12"/>
  <c r="R257" i="12"/>
  <c r="K257" i="12"/>
  <c r="J257" i="12"/>
  <c r="I257" i="12"/>
  <c r="F257" i="12"/>
  <c r="D257" i="12"/>
  <c r="V256" i="12"/>
  <c r="U256" i="12"/>
  <c r="T256" i="12"/>
  <c r="R256" i="12"/>
  <c r="K256" i="12"/>
  <c r="J256" i="12"/>
  <c r="I256" i="12"/>
  <c r="F256" i="12"/>
  <c r="D256" i="12"/>
  <c r="V255" i="12"/>
  <c r="U255" i="12"/>
  <c r="T255" i="12"/>
  <c r="R255" i="12"/>
  <c r="K255" i="12"/>
  <c r="J255" i="12"/>
  <c r="I255" i="12"/>
  <c r="F255" i="12"/>
  <c r="D255" i="12"/>
  <c r="V254" i="12"/>
  <c r="U254" i="12"/>
  <c r="T254" i="12"/>
  <c r="R254" i="12"/>
  <c r="K254" i="12"/>
  <c r="J254" i="12"/>
  <c r="I254" i="12"/>
  <c r="F254" i="12"/>
  <c r="D254" i="12"/>
  <c r="V253" i="12"/>
  <c r="U253" i="12"/>
  <c r="T253" i="12"/>
  <c r="R253" i="12"/>
  <c r="K253" i="12"/>
  <c r="J253" i="12"/>
  <c r="I253" i="12"/>
  <c r="F253" i="12"/>
  <c r="D253" i="12"/>
  <c r="V252" i="12"/>
  <c r="U252" i="12"/>
  <c r="T252" i="12"/>
  <c r="R252" i="12"/>
  <c r="K252" i="12"/>
  <c r="J252" i="12"/>
  <c r="I252" i="12"/>
  <c r="F252" i="12"/>
  <c r="D252" i="12"/>
  <c r="V251" i="12"/>
  <c r="U251" i="12"/>
  <c r="T251" i="12"/>
  <c r="R251" i="12"/>
  <c r="K251" i="12"/>
  <c r="J251" i="12"/>
  <c r="I251" i="12"/>
  <c r="F251" i="12"/>
  <c r="D251" i="12"/>
  <c r="V250" i="12"/>
  <c r="U250" i="12"/>
  <c r="T250" i="12"/>
  <c r="R250" i="12"/>
  <c r="K250" i="12"/>
  <c r="J250" i="12"/>
  <c r="I250" i="12"/>
  <c r="F250" i="12"/>
  <c r="D250" i="12"/>
  <c r="V249" i="12"/>
  <c r="U249" i="12"/>
  <c r="T249" i="12"/>
  <c r="R249" i="12"/>
  <c r="K249" i="12"/>
  <c r="J249" i="12"/>
  <c r="I249" i="12"/>
  <c r="F249" i="12"/>
  <c r="D249" i="12"/>
  <c r="V248" i="12"/>
  <c r="U248" i="12"/>
  <c r="T248" i="12"/>
  <c r="R248" i="12"/>
  <c r="K248" i="12"/>
  <c r="J248" i="12"/>
  <c r="I248" i="12"/>
  <c r="F248" i="12"/>
  <c r="D248" i="12"/>
  <c r="V247" i="12"/>
  <c r="U247" i="12"/>
  <c r="T247" i="12"/>
  <c r="R247" i="12"/>
  <c r="K247" i="12"/>
  <c r="J247" i="12"/>
  <c r="I247" i="12"/>
  <c r="F247" i="12"/>
  <c r="D247" i="12"/>
  <c r="V246" i="12"/>
  <c r="U246" i="12"/>
  <c r="T246" i="12"/>
  <c r="R246" i="12"/>
  <c r="K246" i="12"/>
  <c r="J246" i="12"/>
  <c r="I246" i="12"/>
  <c r="F246" i="12"/>
  <c r="D246" i="12"/>
  <c r="V245" i="12"/>
  <c r="U245" i="12"/>
  <c r="T245" i="12"/>
  <c r="R245" i="12"/>
  <c r="K245" i="12"/>
  <c r="J245" i="12"/>
  <c r="I245" i="12"/>
  <c r="F245" i="12"/>
  <c r="D245" i="12"/>
  <c r="V244" i="12"/>
  <c r="U244" i="12"/>
  <c r="T244" i="12"/>
  <c r="R244" i="12"/>
  <c r="K244" i="12"/>
  <c r="J244" i="12"/>
  <c r="I244" i="12"/>
  <c r="F244" i="12"/>
  <c r="D244" i="12"/>
  <c r="V243" i="12"/>
  <c r="U243" i="12"/>
  <c r="T243" i="12"/>
  <c r="R243" i="12"/>
  <c r="K243" i="12"/>
  <c r="J243" i="12"/>
  <c r="I243" i="12"/>
  <c r="F243" i="12"/>
  <c r="D243" i="12"/>
  <c r="V242" i="12"/>
  <c r="U242" i="12"/>
  <c r="T242" i="12"/>
  <c r="R242" i="12"/>
  <c r="K242" i="12"/>
  <c r="J242" i="12"/>
  <c r="I242" i="12"/>
  <c r="F242" i="12"/>
  <c r="D242" i="12"/>
  <c r="V241" i="12"/>
  <c r="U241" i="12"/>
  <c r="T241" i="12"/>
  <c r="R241" i="12"/>
  <c r="K241" i="12"/>
  <c r="J241" i="12"/>
  <c r="I241" i="12"/>
  <c r="F241" i="12"/>
  <c r="D241" i="12"/>
  <c r="V240" i="12"/>
  <c r="U240" i="12"/>
  <c r="T240" i="12"/>
  <c r="R240" i="12"/>
  <c r="K240" i="12"/>
  <c r="J240" i="12"/>
  <c r="I240" i="12"/>
  <c r="F240" i="12"/>
  <c r="D240" i="12"/>
  <c r="V239" i="12"/>
  <c r="U239" i="12"/>
  <c r="T239" i="12"/>
  <c r="R239" i="12"/>
  <c r="K239" i="12"/>
  <c r="J239" i="12"/>
  <c r="I239" i="12"/>
  <c r="F239" i="12"/>
  <c r="D239" i="12"/>
  <c r="V238" i="12"/>
  <c r="U238" i="12"/>
  <c r="T238" i="12"/>
  <c r="R238" i="12"/>
  <c r="K238" i="12"/>
  <c r="J238" i="12"/>
  <c r="I238" i="12"/>
  <c r="F238" i="12"/>
  <c r="D238" i="12"/>
  <c r="V237" i="12"/>
  <c r="U237" i="12"/>
  <c r="T237" i="12"/>
  <c r="R237" i="12"/>
  <c r="K237" i="12"/>
  <c r="J237" i="12"/>
  <c r="I237" i="12"/>
  <c r="F237" i="12"/>
  <c r="D237" i="12"/>
  <c r="V236" i="12"/>
  <c r="U236" i="12"/>
  <c r="T236" i="12"/>
  <c r="R236" i="12"/>
  <c r="K236" i="12"/>
  <c r="J236" i="12"/>
  <c r="I236" i="12"/>
  <c r="F236" i="12"/>
  <c r="D236" i="12"/>
  <c r="V235" i="12"/>
  <c r="U235" i="12"/>
  <c r="T235" i="12"/>
  <c r="R235" i="12"/>
  <c r="K235" i="12"/>
  <c r="J235" i="12"/>
  <c r="I235" i="12"/>
  <c r="F235" i="12"/>
  <c r="D235" i="12"/>
  <c r="V234" i="12"/>
  <c r="U234" i="12"/>
  <c r="T234" i="12"/>
  <c r="R234" i="12"/>
  <c r="K234" i="12"/>
  <c r="J234" i="12"/>
  <c r="I234" i="12"/>
  <c r="F234" i="12"/>
  <c r="D234" i="12"/>
  <c r="V233" i="12"/>
  <c r="U233" i="12"/>
  <c r="T233" i="12"/>
  <c r="R233" i="12"/>
  <c r="K233" i="12"/>
  <c r="J233" i="12"/>
  <c r="I233" i="12"/>
  <c r="F233" i="12"/>
  <c r="D233" i="12"/>
  <c r="V232" i="12"/>
  <c r="U232" i="12"/>
  <c r="T232" i="12"/>
  <c r="R232" i="12"/>
  <c r="K232" i="12"/>
  <c r="J232" i="12"/>
  <c r="I232" i="12"/>
  <c r="F232" i="12"/>
  <c r="D232" i="12"/>
  <c r="V231" i="12"/>
  <c r="U231" i="12"/>
  <c r="T231" i="12"/>
  <c r="R231" i="12"/>
  <c r="K231" i="12"/>
  <c r="J231" i="12"/>
  <c r="I231" i="12"/>
  <c r="F231" i="12"/>
  <c r="D231" i="12"/>
  <c r="V230" i="12"/>
  <c r="U230" i="12"/>
  <c r="T230" i="12"/>
  <c r="R230" i="12"/>
  <c r="K230" i="12"/>
  <c r="J230" i="12"/>
  <c r="I230" i="12"/>
  <c r="F230" i="12"/>
  <c r="D230" i="12"/>
  <c r="V229" i="12"/>
  <c r="U229" i="12"/>
  <c r="T229" i="12"/>
  <c r="R229" i="12"/>
  <c r="K229" i="12"/>
  <c r="J229" i="12"/>
  <c r="I229" i="12"/>
  <c r="F229" i="12"/>
  <c r="D229" i="12"/>
  <c r="V228" i="12"/>
  <c r="U228" i="12"/>
  <c r="T228" i="12"/>
  <c r="R228" i="12"/>
  <c r="K228" i="12"/>
  <c r="J228" i="12"/>
  <c r="I228" i="12"/>
  <c r="F228" i="12"/>
  <c r="D228" i="12"/>
  <c r="V227" i="12"/>
  <c r="U227" i="12"/>
  <c r="T227" i="12"/>
  <c r="R227" i="12"/>
  <c r="K227" i="12"/>
  <c r="J227" i="12"/>
  <c r="I227" i="12"/>
  <c r="F227" i="12"/>
  <c r="D227" i="12"/>
  <c r="V226" i="12"/>
  <c r="U226" i="12"/>
  <c r="T226" i="12"/>
  <c r="R226" i="12"/>
  <c r="K226" i="12"/>
  <c r="J226" i="12"/>
  <c r="I226" i="12"/>
  <c r="F226" i="12"/>
  <c r="D226" i="12"/>
  <c r="V225" i="12"/>
  <c r="U225" i="12"/>
  <c r="T225" i="12"/>
  <c r="R225" i="12"/>
  <c r="K225" i="12"/>
  <c r="J225" i="12"/>
  <c r="I225" i="12"/>
  <c r="F225" i="12"/>
  <c r="D225" i="12"/>
  <c r="V224" i="12"/>
  <c r="U224" i="12"/>
  <c r="T224" i="12"/>
  <c r="R224" i="12"/>
  <c r="K224" i="12"/>
  <c r="J224" i="12"/>
  <c r="I224" i="12"/>
  <c r="F224" i="12"/>
  <c r="D224" i="12"/>
  <c r="V223" i="12"/>
  <c r="U223" i="12"/>
  <c r="T223" i="12"/>
  <c r="R223" i="12"/>
  <c r="X83" i="12" s="1"/>
  <c r="K223" i="12"/>
  <c r="J223" i="12"/>
  <c r="I223" i="12"/>
  <c r="F223" i="12"/>
  <c r="D223" i="12"/>
  <c r="V222" i="12"/>
  <c r="U222" i="12"/>
  <c r="T222" i="12"/>
  <c r="R222" i="12"/>
  <c r="K222" i="12"/>
  <c r="J222" i="12"/>
  <c r="I222" i="12"/>
  <c r="F222" i="12"/>
  <c r="D222" i="12"/>
  <c r="V221" i="12"/>
  <c r="U221" i="12"/>
  <c r="T221" i="12"/>
  <c r="R221" i="12"/>
  <c r="K221" i="12"/>
  <c r="I221" i="12"/>
  <c r="F221" i="12"/>
  <c r="D221" i="12"/>
  <c r="V220" i="12"/>
  <c r="U220" i="12"/>
  <c r="T220" i="12"/>
  <c r="R220" i="12"/>
  <c r="K220" i="12"/>
  <c r="I220" i="12"/>
  <c r="F220" i="12"/>
  <c r="D220" i="12"/>
  <c r="V219" i="12"/>
  <c r="U219" i="12"/>
  <c r="T219" i="12"/>
  <c r="R219" i="12"/>
  <c r="K219" i="12"/>
  <c r="I219" i="12"/>
  <c r="F219" i="12"/>
  <c r="D219" i="12"/>
  <c r="V218" i="12"/>
  <c r="U218" i="12"/>
  <c r="T218" i="12"/>
  <c r="R218" i="12"/>
  <c r="K218" i="12"/>
  <c r="I218" i="12"/>
  <c r="F218" i="12"/>
  <c r="D218" i="12"/>
  <c r="V217" i="12"/>
  <c r="U217" i="12"/>
  <c r="T217" i="12"/>
  <c r="R217" i="12"/>
  <c r="K217" i="12"/>
  <c r="I217" i="12"/>
  <c r="F217" i="12"/>
  <c r="D217" i="12"/>
  <c r="V216" i="12"/>
  <c r="U216" i="12"/>
  <c r="T216" i="12"/>
  <c r="R216" i="12"/>
  <c r="K216" i="12"/>
  <c r="I216" i="12"/>
  <c r="F216" i="12"/>
  <c r="D216" i="12"/>
  <c r="V215" i="12"/>
  <c r="U215" i="12"/>
  <c r="T215" i="12"/>
  <c r="R215" i="12"/>
  <c r="K215" i="12"/>
  <c r="I215" i="12"/>
  <c r="F215" i="12"/>
  <c r="D215" i="12"/>
  <c r="V214" i="12"/>
  <c r="U214" i="12"/>
  <c r="T214" i="12"/>
  <c r="R214" i="12"/>
  <c r="K214" i="12"/>
  <c r="I214" i="12"/>
  <c r="F214" i="12"/>
  <c r="D214" i="12"/>
  <c r="V213" i="12"/>
  <c r="U213" i="12"/>
  <c r="T213" i="12"/>
  <c r="R213" i="12"/>
  <c r="K213" i="12"/>
  <c r="I213" i="12"/>
  <c r="F213" i="12"/>
  <c r="D213" i="12"/>
  <c r="V212" i="12"/>
  <c r="U212" i="12"/>
  <c r="T212" i="12"/>
  <c r="R212" i="12"/>
  <c r="K212" i="12"/>
  <c r="I212" i="12"/>
  <c r="F212" i="12"/>
  <c r="D212" i="12"/>
  <c r="V211" i="12"/>
  <c r="U211" i="12"/>
  <c r="T211" i="12"/>
  <c r="R211" i="12"/>
  <c r="K211" i="12"/>
  <c r="I211" i="12"/>
  <c r="F211" i="12"/>
  <c r="D211" i="12"/>
  <c r="V210" i="12"/>
  <c r="U210" i="12"/>
  <c r="T210" i="12"/>
  <c r="R210" i="12"/>
  <c r="K210" i="12"/>
  <c r="I210" i="12"/>
  <c r="F210" i="12"/>
  <c r="D210" i="12"/>
  <c r="V209" i="12"/>
  <c r="U209" i="12"/>
  <c r="T209" i="12"/>
  <c r="R209" i="12"/>
  <c r="K209" i="12"/>
  <c r="I209" i="12"/>
  <c r="F209" i="12"/>
  <c r="D209" i="12"/>
  <c r="V208" i="12"/>
  <c r="U208" i="12"/>
  <c r="T208" i="12"/>
  <c r="R208" i="12"/>
  <c r="K208" i="12"/>
  <c r="I208" i="12"/>
  <c r="F208" i="12"/>
  <c r="D208" i="12"/>
  <c r="V207" i="12"/>
  <c r="U207" i="12"/>
  <c r="T207" i="12"/>
  <c r="R207" i="12"/>
  <c r="K207" i="12"/>
  <c r="I207" i="12"/>
  <c r="F207" i="12"/>
  <c r="D207" i="12"/>
  <c r="V206" i="12"/>
  <c r="U206" i="12"/>
  <c r="T206" i="12"/>
  <c r="R206" i="12"/>
  <c r="K206" i="12"/>
  <c r="I206" i="12"/>
  <c r="F206" i="12"/>
  <c r="D206" i="12"/>
  <c r="V205" i="12"/>
  <c r="U205" i="12"/>
  <c r="T205" i="12"/>
  <c r="R205" i="12"/>
  <c r="K205" i="12"/>
  <c r="I205" i="12"/>
  <c r="F205" i="12"/>
  <c r="D205" i="12"/>
  <c r="V204" i="12"/>
  <c r="U204" i="12"/>
  <c r="T204" i="12"/>
  <c r="R204" i="12"/>
  <c r="K204" i="12"/>
  <c r="I204" i="12"/>
  <c r="F204" i="12"/>
  <c r="D204" i="12"/>
  <c r="V203" i="12"/>
  <c r="U203" i="12"/>
  <c r="T203" i="12"/>
  <c r="R203" i="12"/>
  <c r="K203" i="12"/>
  <c r="I203" i="12"/>
  <c r="F203" i="12"/>
  <c r="D203" i="12"/>
  <c r="V202" i="12"/>
  <c r="U202" i="12"/>
  <c r="T202" i="12"/>
  <c r="R202" i="12"/>
  <c r="K202" i="12"/>
  <c r="I202" i="12"/>
  <c r="F202" i="12"/>
  <c r="D202" i="12"/>
  <c r="V201" i="12"/>
  <c r="U201" i="12"/>
  <c r="T201" i="12"/>
  <c r="R201" i="12"/>
  <c r="K201" i="12"/>
  <c r="I201" i="12"/>
  <c r="F201" i="12"/>
  <c r="D201" i="12"/>
  <c r="V200" i="12"/>
  <c r="U200" i="12"/>
  <c r="T200" i="12"/>
  <c r="R200" i="12"/>
  <c r="K200" i="12"/>
  <c r="I200" i="12"/>
  <c r="F200" i="12"/>
  <c r="D200" i="12"/>
  <c r="V199" i="12"/>
  <c r="U199" i="12"/>
  <c r="T199" i="12"/>
  <c r="R199" i="12"/>
  <c r="K199" i="12"/>
  <c r="I199" i="12"/>
  <c r="F199" i="12"/>
  <c r="D199" i="12"/>
  <c r="V198" i="12"/>
  <c r="U198" i="12"/>
  <c r="T198" i="12"/>
  <c r="R198" i="12"/>
  <c r="K198" i="12"/>
  <c r="I198" i="12"/>
  <c r="F198" i="12"/>
  <c r="D198" i="12"/>
  <c r="V197" i="12"/>
  <c r="U197" i="12"/>
  <c r="T197" i="12"/>
  <c r="R197" i="12"/>
  <c r="K197" i="12"/>
  <c r="I197" i="12"/>
  <c r="F197" i="12"/>
  <c r="D197" i="12"/>
  <c r="V196" i="12"/>
  <c r="U196" i="12"/>
  <c r="T196" i="12"/>
  <c r="R196" i="12"/>
  <c r="K196" i="12"/>
  <c r="I196" i="12"/>
  <c r="F196" i="12"/>
  <c r="D196" i="12"/>
  <c r="V195" i="12"/>
  <c r="U195" i="12"/>
  <c r="T195" i="12"/>
  <c r="R195" i="12"/>
  <c r="K195" i="12"/>
  <c r="I195" i="12"/>
  <c r="F195" i="12"/>
  <c r="D195" i="12"/>
  <c r="V194" i="12"/>
  <c r="U194" i="12"/>
  <c r="T194" i="12"/>
  <c r="R194" i="12"/>
  <c r="K194" i="12"/>
  <c r="I194" i="12"/>
  <c r="F194" i="12"/>
  <c r="D194" i="12"/>
  <c r="V193" i="12"/>
  <c r="U193" i="12"/>
  <c r="T193" i="12"/>
  <c r="R193" i="12"/>
  <c r="K193" i="12"/>
  <c r="I193" i="12"/>
  <c r="F193" i="12"/>
  <c r="D193" i="12"/>
  <c r="V192" i="12"/>
  <c r="U192" i="12"/>
  <c r="T192" i="12"/>
  <c r="R192" i="12"/>
  <c r="K192" i="12"/>
  <c r="I192" i="12"/>
  <c r="F192" i="12"/>
  <c r="D192" i="12"/>
  <c r="V191" i="12"/>
  <c r="U191" i="12"/>
  <c r="T191" i="12"/>
  <c r="R191" i="12"/>
  <c r="K191" i="12"/>
  <c r="I191" i="12"/>
  <c r="F191" i="12"/>
  <c r="D191" i="12"/>
  <c r="V190" i="12"/>
  <c r="U190" i="12"/>
  <c r="T190" i="12"/>
  <c r="R190" i="12"/>
  <c r="K190" i="12"/>
  <c r="I190" i="12"/>
  <c r="F190" i="12"/>
  <c r="D190" i="12"/>
  <c r="V189" i="12"/>
  <c r="U189" i="12"/>
  <c r="T189" i="12"/>
  <c r="R189" i="12"/>
  <c r="K189" i="12"/>
  <c r="I189" i="12"/>
  <c r="F189" i="12"/>
  <c r="D189" i="12"/>
  <c r="V188" i="12"/>
  <c r="U188" i="12"/>
  <c r="T188" i="12"/>
  <c r="R188" i="12"/>
  <c r="K188" i="12"/>
  <c r="I188" i="12"/>
  <c r="F188" i="12"/>
  <c r="D188" i="12"/>
  <c r="V187" i="12"/>
  <c r="U187" i="12"/>
  <c r="T187" i="12"/>
  <c r="R187" i="12"/>
  <c r="K187" i="12"/>
  <c r="I187" i="12"/>
  <c r="F187" i="12"/>
  <c r="D187" i="12"/>
  <c r="V186" i="12"/>
  <c r="U186" i="12"/>
  <c r="T186" i="12"/>
  <c r="R186" i="12"/>
  <c r="K186" i="12"/>
  <c r="I186" i="12"/>
  <c r="F186" i="12"/>
  <c r="D186" i="12"/>
  <c r="V185" i="12"/>
  <c r="U185" i="12"/>
  <c r="T185" i="12"/>
  <c r="R185" i="12"/>
  <c r="K185" i="12"/>
  <c r="I185" i="12"/>
  <c r="F185" i="12"/>
  <c r="D185" i="12"/>
  <c r="V184" i="12"/>
  <c r="U184" i="12"/>
  <c r="T184" i="12"/>
  <c r="R184" i="12"/>
  <c r="K184" i="12"/>
  <c r="I184" i="12"/>
  <c r="F184" i="12"/>
  <c r="D184" i="12"/>
  <c r="V183" i="12"/>
  <c r="U183" i="12"/>
  <c r="T183" i="12"/>
  <c r="R183" i="12"/>
  <c r="K183" i="12"/>
  <c r="I183" i="12"/>
  <c r="F183" i="12"/>
  <c r="D183" i="12"/>
  <c r="V182" i="12"/>
  <c r="U182" i="12"/>
  <c r="T182" i="12"/>
  <c r="R182" i="12"/>
  <c r="K182" i="12"/>
  <c r="I182" i="12"/>
  <c r="F182" i="12"/>
  <c r="D182" i="12"/>
  <c r="V181" i="12"/>
  <c r="U181" i="12"/>
  <c r="T181" i="12"/>
  <c r="R181" i="12"/>
  <c r="K181" i="12"/>
  <c r="I181" i="12"/>
  <c r="F181" i="12"/>
  <c r="D181" i="12"/>
  <c r="V180" i="12"/>
  <c r="U180" i="12"/>
  <c r="T180" i="12"/>
  <c r="R180" i="12"/>
  <c r="K180" i="12"/>
  <c r="I180" i="12"/>
  <c r="F180" i="12"/>
  <c r="D180" i="12"/>
  <c r="V179" i="12"/>
  <c r="U179" i="12"/>
  <c r="T179" i="12"/>
  <c r="R179" i="12"/>
  <c r="K179" i="12"/>
  <c r="I179" i="12"/>
  <c r="F179" i="12"/>
  <c r="D179" i="12"/>
  <c r="V178" i="12"/>
  <c r="U178" i="12"/>
  <c r="T178" i="12"/>
  <c r="R178" i="12"/>
  <c r="K178" i="12"/>
  <c r="I178" i="12"/>
  <c r="F178" i="12"/>
  <c r="D178" i="12"/>
  <c r="V177" i="12"/>
  <c r="U177" i="12"/>
  <c r="T177" i="12"/>
  <c r="R177" i="12"/>
  <c r="K177" i="12"/>
  <c r="I177" i="12"/>
  <c r="F177" i="12"/>
  <c r="D177" i="12"/>
  <c r="V176" i="12"/>
  <c r="U176" i="12"/>
  <c r="T176" i="12"/>
  <c r="R176" i="12"/>
  <c r="K176" i="12"/>
  <c r="I176" i="12"/>
  <c r="F176" i="12"/>
  <c r="D176" i="12"/>
  <c r="V175" i="12"/>
  <c r="U175" i="12"/>
  <c r="T175" i="12"/>
  <c r="R175" i="12"/>
  <c r="K175" i="12"/>
  <c r="I175" i="12"/>
  <c r="F175" i="12"/>
  <c r="D175" i="12"/>
  <c r="V174" i="12"/>
  <c r="U174" i="12"/>
  <c r="T174" i="12"/>
  <c r="R174" i="12"/>
  <c r="K174" i="12"/>
  <c r="I174" i="12"/>
  <c r="F174" i="12"/>
  <c r="D174" i="12"/>
  <c r="V173" i="12"/>
  <c r="U173" i="12"/>
  <c r="T173" i="12"/>
  <c r="R173" i="12"/>
  <c r="K173" i="12"/>
  <c r="I173" i="12"/>
  <c r="F173" i="12"/>
  <c r="D173" i="12"/>
  <c r="V172" i="12"/>
  <c r="U172" i="12"/>
  <c r="T172" i="12"/>
  <c r="R172" i="12"/>
  <c r="K172" i="12"/>
  <c r="I172" i="12"/>
  <c r="F172" i="12"/>
  <c r="D172" i="12"/>
  <c r="V171" i="12"/>
  <c r="U171" i="12"/>
  <c r="T171" i="12"/>
  <c r="R171" i="12"/>
  <c r="K171" i="12"/>
  <c r="I171" i="12"/>
  <c r="F171" i="12"/>
  <c r="D171" i="12"/>
  <c r="V170" i="12"/>
  <c r="U170" i="12"/>
  <c r="T170" i="12"/>
  <c r="R170" i="12"/>
  <c r="K170" i="12"/>
  <c r="I170" i="12"/>
  <c r="F170" i="12"/>
  <c r="D170" i="12"/>
  <c r="V169" i="12"/>
  <c r="U169" i="12"/>
  <c r="T169" i="12"/>
  <c r="R169" i="12"/>
  <c r="K169" i="12"/>
  <c r="I169" i="12"/>
  <c r="F169" i="12"/>
  <c r="D169" i="12"/>
  <c r="V168" i="12"/>
  <c r="U168" i="12"/>
  <c r="T168" i="12"/>
  <c r="R168" i="12"/>
  <c r="K168" i="12"/>
  <c r="I168" i="12"/>
  <c r="F168" i="12"/>
  <c r="D168" i="12"/>
  <c r="V167" i="12"/>
  <c r="U167" i="12"/>
  <c r="T167" i="12"/>
  <c r="R167" i="12"/>
  <c r="K167" i="12"/>
  <c r="I167" i="12"/>
  <c r="F167" i="12"/>
  <c r="D167" i="12"/>
  <c r="V166" i="12"/>
  <c r="U166" i="12"/>
  <c r="T166" i="12"/>
  <c r="R166" i="12"/>
  <c r="K166" i="12"/>
  <c r="I166" i="12"/>
  <c r="F166" i="12"/>
  <c r="D166" i="12"/>
  <c r="V165" i="12"/>
  <c r="U165" i="12"/>
  <c r="T165" i="12"/>
  <c r="R165" i="12"/>
  <c r="K165" i="12"/>
  <c r="I165" i="12"/>
  <c r="F165" i="12"/>
  <c r="D165" i="12"/>
  <c r="V164" i="12"/>
  <c r="U164" i="12"/>
  <c r="T164" i="12"/>
  <c r="R164" i="12"/>
  <c r="K164" i="12"/>
  <c r="I164" i="12"/>
  <c r="F164" i="12"/>
  <c r="D164" i="12"/>
  <c r="V163" i="12"/>
  <c r="U163" i="12"/>
  <c r="T163" i="12"/>
  <c r="R163" i="12"/>
  <c r="K163" i="12"/>
  <c r="I163" i="12"/>
  <c r="F163" i="12"/>
  <c r="D163" i="12"/>
  <c r="V162" i="12"/>
  <c r="U162" i="12"/>
  <c r="T162" i="12"/>
  <c r="R162" i="12"/>
  <c r="K162" i="12"/>
  <c r="I162" i="12"/>
  <c r="F162" i="12"/>
  <c r="D162" i="12"/>
  <c r="V161" i="12"/>
  <c r="U161" i="12"/>
  <c r="T161" i="12"/>
  <c r="R161" i="12"/>
  <c r="K161" i="12"/>
  <c r="I161" i="12"/>
  <c r="F161" i="12"/>
  <c r="D161" i="12"/>
  <c r="V160" i="12"/>
  <c r="U160" i="12"/>
  <c r="T160" i="12"/>
  <c r="R160" i="12"/>
  <c r="K160" i="12"/>
  <c r="I160" i="12"/>
  <c r="F160" i="12"/>
  <c r="D160" i="12"/>
  <c r="V159" i="12"/>
  <c r="U159" i="12"/>
  <c r="T159" i="12"/>
  <c r="R159" i="12"/>
  <c r="K159" i="12"/>
  <c r="I159" i="12"/>
  <c r="F159" i="12"/>
  <c r="D159" i="12"/>
  <c r="V158" i="12"/>
  <c r="U158" i="12"/>
  <c r="T158" i="12"/>
  <c r="R158" i="12"/>
  <c r="K158" i="12"/>
  <c r="I158" i="12"/>
  <c r="F158" i="12"/>
  <c r="D158" i="12"/>
  <c r="V157" i="12"/>
  <c r="U157" i="12"/>
  <c r="T157" i="12"/>
  <c r="R157" i="12"/>
  <c r="K157" i="12"/>
  <c r="I157" i="12"/>
  <c r="F157" i="12"/>
  <c r="D157" i="12"/>
  <c r="V156" i="12"/>
  <c r="U156" i="12"/>
  <c r="T156" i="12"/>
  <c r="R156" i="12"/>
  <c r="K156" i="12"/>
  <c r="I156" i="12"/>
  <c r="F156" i="12"/>
  <c r="D156" i="12"/>
  <c r="V155" i="12"/>
  <c r="U155" i="12"/>
  <c r="T155" i="12"/>
  <c r="R155" i="12"/>
  <c r="K155" i="12"/>
  <c r="I155" i="12"/>
  <c r="F155" i="12"/>
  <c r="D155" i="12"/>
  <c r="V154" i="12"/>
  <c r="U154" i="12"/>
  <c r="T154" i="12"/>
  <c r="R154" i="12"/>
  <c r="K154" i="12"/>
  <c r="I154" i="12"/>
  <c r="F154" i="12"/>
  <c r="D154" i="12"/>
  <c r="V153" i="12"/>
  <c r="U153" i="12"/>
  <c r="T153" i="12"/>
  <c r="R153" i="12"/>
  <c r="K153" i="12"/>
  <c r="I153" i="12"/>
  <c r="F153" i="12"/>
  <c r="D153" i="12"/>
  <c r="V152" i="12"/>
  <c r="U152" i="12"/>
  <c r="T152" i="12"/>
  <c r="R152" i="12"/>
  <c r="K152" i="12"/>
  <c r="I152" i="12"/>
  <c r="F152" i="12"/>
  <c r="D152" i="12"/>
  <c r="V151" i="12"/>
  <c r="U151" i="12"/>
  <c r="T151" i="12"/>
  <c r="R151" i="12"/>
  <c r="K151" i="12"/>
  <c r="I151" i="12"/>
  <c r="F151" i="12"/>
  <c r="D151" i="12"/>
  <c r="V150" i="12"/>
  <c r="U150" i="12"/>
  <c r="T150" i="12"/>
  <c r="R150" i="12"/>
  <c r="K150" i="12"/>
  <c r="I150" i="12"/>
  <c r="F150" i="12"/>
  <c r="D150" i="12"/>
  <c r="V149" i="12"/>
  <c r="U149" i="12"/>
  <c r="T149" i="12"/>
  <c r="R149" i="12"/>
  <c r="K149" i="12"/>
  <c r="I149" i="12"/>
  <c r="F149" i="12"/>
  <c r="D149" i="12"/>
  <c r="V148" i="12"/>
  <c r="U148" i="12"/>
  <c r="T148" i="12"/>
  <c r="R148" i="12"/>
  <c r="K148" i="12"/>
  <c r="I148" i="12"/>
  <c r="F148" i="12"/>
  <c r="D148" i="12"/>
  <c r="V147" i="12"/>
  <c r="U147" i="12"/>
  <c r="T147" i="12"/>
  <c r="R147" i="12"/>
  <c r="K147" i="12"/>
  <c r="I147" i="12"/>
  <c r="F147" i="12"/>
  <c r="D147" i="12"/>
  <c r="V146" i="12"/>
  <c r="U146" i="12"/>
  <c r="T146" i="12"/>
  <c r="R146" i="12"/>
  <c r="K146" i="12"/>
  <c r="I146" i="12"/>
  <c r="F146" i="12"/>
  <c r="D146" i="12"/>
  <c r="V145" i="12"/>
  <c r="U145" i="12"/>
  <c r="Y68" i="12" s="1"/>
  <c r="Z68" i="12" s="1"/>
  <c r="T145" i="12"/>
  <c r="R145" i="12"/>
  <c r="K145" i="12"/>
  <c r="I145" i="12"/>
  <c r="F145" i="12"/>
  <c r="D145" i="12"/>
  <c r="V144" i="12"/>
  <c r="U144" i="12"/>
  <c r="T144" i="12"/>
  <c r="R144" i="12"/>
  <c r="K144" i="12"/>
  <c r="I144" i="12"/>
  <c r="F144" i="12"/>
  <c r="D144" i="12"/>
  <c r="V143" i="12"/>
  <c r="U143" i="12"/>
  <c r="T143" i="12"/>
  <c r="R143" i="12"/>
  <c r="K143" i="12"/>
  <c r="I143" i="12"/>
  <c r="F143" i="12"/>
  <c r="D143" i="12"/>
  <c r="V142" i="12"/>
  <c r="U142" i="12"/>
  <c r="T142" i="12"/>
  <c r="R142" i="12"/>
  <c r="K142" i="12"/>
  <c r="I142" i="12"/>
  <c r="F142" i="12"/>
  <c r="D142" i="12"/>
  <c r="V141" i="12"/>
  <c r="U141" i="12"/>
  <c r="T141" i="12"/>
  <c r="R141" i="12"/>
  <c r="K141" i="12"/>
  <c r="I141" i="12"/>
  <c r="F141" i="12"/>
  <c r="D141" i="12"/>
  <c r="V140" i="12"/>
  <c r="U140" i="12"/>
  <c r="T140" i="12"/>
  <c r="R140" i="12"/>
  <c r="K140" i="12"/>
  <c r="I140" i="12"/>
  <c r="F140" i="12"/>
  <c r="D140" i="12"/>
  <c r="V139" i="12"/>
  <c r="U139" i="12"/>
  <c r="T139" i="12"/>
  <c r="R139" i="12"/>
  <c r="K139" i="12"/>
  <c r="I139" i="12"/>
  <c r="F139" i="12"/>
  <c r="D139" i="12"/>
  <c r="V138" i="12"/>
  <c r="U138" i="12"/>
  <c r="T138" i="12"/>
  <c r="R138" i="12"/>
  <c r="K138" i="12"/>
  <c r="I138" i="12"/>
  <c r="F138" i="12"/>
  <c r="D138" i="12"/>
  <c r="V137" i="12"/>
  <c r="U137" i="12"/>
  <c r="T137" i="12"/>
  <c r="R137" i="12"/>
  <c r="K137" i="12"/>
  <c r="I137" i="12"/>
  <c r="F137" i="12"/>
  <c r="D137" i="12"/>
  <c r="V136" i="12"/>
  <c r="U136" i="12"/>
  <c r="T136" i="12"/>
  <c r="R136" i="12"/>
  <c r="K136" i="12"/>
  <c r="I136" i="12"/>
  <c r="F136" i="12"/>
  <c r="D136" i="12"/>
  <c r="V135" i="12"/>
  <c r="U135" i="12"/>
  <c r="T135" i="12"/>
  <c r="R135" i="12"/>
  <c r="K135" i="12"/>
  <c r="I135" i="12"/>
  <c r="F135" i="12"/>
  <c r="D135" i="12"/>
  <c r="V134" i="12"/>
  <c r="U134" i="12"/>
  <c r="T134" i="12"/>
  <c r="R134" i="12"/>
  <c r="K134" i="12"/>
  <c r="I134" i="12"/>
  <c r="F134" i="12"/>
  <c r="D134" i="12"/>
  <c r="V133" i="12"/>
  <c r="U133" i="12"/>
  <c r="T133" i="12"/>
  <c r="R133" i="12"/>
  <c r="K133" i="12"/>
  <c r="I133" i="12"/>
  <c r="F133" i="12"/>
  <c r="D133" i="12"/>
  <c r="V132" i="12"/>
  <c r="U132" i="12"/>
  <c r="T132" i="12"/>
  <c r="R132" i="12"/>
  <c r="K132" i="12"/>
  <c r="I132" i="12"/>
  <c r="F132" i="12"/>
  <c r="D132" i="12"/>
  <c r="V131" i="12"/>
  <c r="U131" i="12"/>
  <c r="T131" i="12"/>
  <c r="R131" i="12"/>
  <c r="K131" i="12"/>
  <c r="I131" i="12"/>
  <c r="F131" i="12"/>
  <c r="D131" i="12"/>
  <c r="V130" i="12"/>
  <c r="U130" i="12"/>
  <c r="T130" i="12"/>
  <c r="R130" i="12"/>
  <c r="K130" i="12"/>
  <c r="I130" i="12"/>
  <c r="F130" i="12"/>
  <c r="D130" i="12"/>
  <c r="V129" i="12"/>
  <c r="U129" i="12"/>
  <c r="T129" i="12"/>
  <c r="R129" i="12"/>
  <c r="K129" i="12"/>
  <c r="I129" i="12"/>
  <c r="F129" i="12"/>
  <c r="D129" i="12"/>
  <c r="V128" i="12"/>
  <c r="U128" i="12"/>
  <c r="T128" i="12"/>
  <c r="R128" i="12"/>
  <c r="K128" i="12"/>
  <c r="I128" i="12"/>
  <c r="F128" i="12"/>
  <c r="D128" i="12"/>
  <c r="V127" i="12"/>
  <c r="U127" i="12"/>
  <c r="T127" i="12"/>
  <c r="R127" i="12"/>
  <c r="K127" i="12"/>
  <c r="I127" i="12"/>
  <c r="F127" i="12"/>
  <c r="D127" i="12"/>
  <c r="V126" i="12"/>
  <c r="U126" i="12"/>
  <c r="T126" i="12"/>
  <c r="R126" i="12"/>
  <c r="K126" i="12"/>
  <c r="I126" i="12"/>
  <c r="F126" i="12"/>
  <c r="D126" i="12"/>
  <c r="V125" i="12"/>
  <c r="U125" i="12"/>
  <c r="T125" i="12"/>
  <c r="R125" i="12"/>
  <c r="K125" i="12"/>
  <c r="I125" i="12"/>
  <c r="F125" i="12"/>
  <c r="D125" i="12"/>
  <c r="V124" i="12"/>
  <c r="U124" i="12"/>
  <c r="T124" i="12"/>
  <c r="R124" i="12"/>
  <c r="K124" i="12"/>
  <c r="I124" i="12"/>
  <c r="F124" i="12"/>
  <c r="D124" i="12"/>
  <c r="V123" i="12"/>
  <c r="U123" i="12"/>
  <c r="T123" i="12"/>
  <c r="R123" i="12"/>
  <c r="K123" i="12"/>
  <c r="I123" i="12"/>
  <c r="F123" i="12"/>
  <c r="D123" i="12"/>
  <c r="V122" i="12"/>
  <c r="U122" i="12"/>
  <c r="T122" i="12"/>
  <c r="R122" i="12"/>
  <c r="K122" i="12"/>
  <c r="I122" i="12"/>
  <c r="F122" i="12"/>
  <c r="D122" i="12"/>
  <c r="V121" i="12"/>
  <c r="U121" i="12"/>
  <c r="T121" i="12"/>
  <c r="R121" i="12"/>
  <c r="K121" i="12"/>
  <c r="I121" i="12"/>
  <c r="F121" i="12"/>
  <c r="D121" i="12"/>
  <c r="V120" i="12"/>
  <c r="U120" i="12"/>
  <c r="T120" i="12"/>
  <c r="R120" i="12"/>
  <c r="K120" i="12"/>
  <c r="I120" i="12"/>
  <c r="F120" i="12"/>
  <c r="D120" i="12"/>
  <c r="V119" i="12"/>
  <c r="U119" i="12"/>
  <c r="T119" i="12"/>
  <c r="R119" i="12"/>
  <c r="K119" i="12"/>
  <c r="I119" i="12"/>
  <c r="F119" i="12"/>
  <c r="D119" i="12"/>
  <c r="V118" i="12"/>
  <c r="U118" i="12"/>
  <c r="T118" i="12"/>
  <c r="R118" i="12"/>
  <c r="K118" i="12"/>
  <c r="I118" i="12"/>
  <c r="F118" i="12"/>
  <c r="D118" i="12"/>
  <c r="V117" i="12"/>
  <c r="U117" i="12"/>
  <c r="T117" i="12"/>
  <c r="R117" i="12"/>
  <c r="K117" i="12"/>
  <c r="I117" i="12"/>
  <c r="F117" i="12"/>
  <c r="D117" i="12"/>
  <c r="V116" i="12"/>
  <c r="U116" i="12"/>
  <c r="T116" i="12"/>
  <c r="R116" i="12"/>
  <c r="K116" i="12"/>
  <c r="I116" i="12"/>
  <c r="F116" i="12"/>
  <c r="D116" i="12"/>
  <c r="V115" i="12"/>
  <c r="U115" i="12"/>
  <c r="T115" i="12"/>
  <c r="R115" i="12"/>
  <c r="K115" i="12"/>
  <c r="I115" i="12"/>
  <c r="F115" i="12"/>
  <c r="D115" i="12"/>
  <c r="V114" i="12"/>
  <c r="U114" i="12"/>
  <c r="T114" i="12"/>
  <c r="R114" i="12"/>
  <c r="K114" i="12"/>
  <c r="I114" i="12"/>
  <c r="F114" i="12"/>
  <c r="D114" i="12"/>
  <c r="V113" i="12"/>
  <c r="U113" i="12"/>
  <c r="T113" i="12"/>
  <c r="R113" i="12"/>
  <c r="K113" i="12"/>
  <c r="I113" i="12"/>
  <c r="F113" i="12"/>
  <c r="D113" i="12"/>
  <c r="V112" i="12"/>
  <c r="U112" i="12"/>
  <c r="T112" i="12"/>
  <c r="R112" i="12"/>
  <c r="K112" i="12"/>
  <c r="I112" i="12"/>
  <c r="F112" i="12"/>
  <c r="D112" i="12"/>
  <c r="V111" i="12"/>
  <c r="U111" i="12"/>
  <c r="T111" i="12"/>
  <c r="R111" i="12"/>
  <c r="K111" i="12"/>
  <c r="I111" i="12"/>
  <c r="F111" i="12"/>
  <c r="D111" i="12"/>
  <c r="V110" i="12"/>
  <c r="U110" i="12"/>
  <c r="T110" i="12"/>
  <c r="R110" i="12"/>
  <c r="K110" i="12"/>
  <c r="I110" i="12"/>
  <c r="F110" i="12"/>
  <c r="D110" i="12"/>
  <c r="V109" i="12"/>
  <c r="U109" i="12"/>
  <c r="T109" i="12"/>
  <c r="R109" i="12"/>
  <c r="K109" i="12"/>
  <c r="I109" i="12"/>
  <c r="F109" i="12"/>
  <c r="D109" i="12"/>
  <c r="V108" i="12"/>
  <c r="U108" i="12"/>
  <c r="T108" i="12"/>
  <c r="R108" i="12"/>
  <c r="K108" i="12"/>
  <c r="I108" i="12"/>
  <c r="F108" i="12"/>
  <c r="D108" i="12"/>
  <c r="V107" i="12"/>
  <c r="U107" i="12"/>
  <c r="T107" i="12"/>
  <c r="R107" i="12"/>
  <c r="K107" i="12"/>
  <c r="I107" i="12"/>
  <c r="F107" i="12"/>
  <c r="D107" i="12"/>
  <c r="V106" i="12"/>
  <c r="U106" i="12"/>
  <c r="T106" i="12"/>
  <c r="R106" i="12"/>
  <c r="K106" i="12"/>
  <c r="I106" i="12"/>
  <c r="F106" i="12"/>
  <c r="D106" i="12"/>
  <c r="V105" i="12"/>
  <c r="U105" i="12"/>
  <c r="T105" i="12"/>
  <c r="R105" i="12"/>
  <c r="K105" i="12"/>
  <c r="I105" i="12"/>
  <c r="F105" i="12"/>
  <c r="D105" i="12"/>
  <c r="V104" i="12"/>
  <c r="U104" i="12"/>
  <c r="T104" i="12"/>
  <c r="R104" i="12"/>
  <c r="K104" i="12"/>
  <c r="I104" i="12"/>
  <c r="F104" i="12"/>
  <c r="D104" i="12"/>
  <c r="V103" i="12"/>
  <c r="U103" i="12"/>
  <c r="T103" i="12"/>
  <c r="R103" i="12"/>
  <c r="X68" i="12" s="1"/>
  <c r="K103" i="12"/>
  <c r="I103" i="12"/>
  <c r="F103" i="12"/>
  <c r="D103" i="12"/>
  <c r="C83" i="12" s="1"/>
  <c r="T102" i="12"/>
  <c r="U102" i="12" s="1"/>
  <c r="R102" i="12"/>
  <c r="Y83" i="12" s="1"/>
  <c r="Z83" i="12" s="1"/>
  <c r="I102" i="12"/>
  <c r="D102" i="12"/>
  <c r="AL83" i="12"/>
  <c r="AH83" i="12"/>
  <c r="AM83" i="12" s="1"/>
  <c r="AG83" i="12"/>
  <c r="AF83" i="12"/>
  <c r="AE83" i="12"/>
  <c r="Q83" i="12"/>
  <c r="P83" i="12"/>
  <c r="O83" i="12"/>
  <c r="K83" i="12"/>
  <c r="J83" i="12"/>
  <c r="I83" i="12"/>
  <c r="AM82" i="12"/>
  <c r="AH82" i="12"/>
  <c r="AG82" i="12"/>
  <c r="AF82" i="12"/>
  <c r="AE82" i="12"/>
  <c r="Q82" i="12"/>
  <c r="P82" i="12"/>
  <c r="O82" i="12"/>
  <c r="K82" i="12"/>
  <c r="J82" i="12"/>
  <c r="I82" i="12"/>
  <c r="AH81" i="12"/>
  <c r="AG81" i="12"/>
  <c r="AF81" i="12"/>
  <c r="AE81" i="12"/>
  <c r="Q81" i="12"/>
  <c r="P81" i="12"/>
  <c r="O81" i="12"/>
  <c r="K81" i="12"/>
  <c r="J81" i="12"/>
  <c r="I81" i="12"/>
  <c r="AM80" i="12"/>
  <c r="AK80" i="12"/>
  <c r="AH80" i="12"/>
  <c r="AL80" i="12" s="1"/>
  <c r="AG80" i="12"/>
  <c r="AF80" i="12"/>
  <c r="AE80" i="12"/>
  <c r="Q80" i="12"/>
  <c r="P80" i="12"/>
  <c r="O80" i="12"/>
  <c r="K80" i="12"/>
  <c r="J80" i="12"/>
  <c r="I80" i="12"/>
  <c r="AM79" i="12"/>
  <c r="AL79" i="12"/>
  <c r="AK79" i="12"/>
  <c r="AH79" i="12"/>
  <c r="AG79" i="12"/>
  <c r="AF79" i="12"/>
  <c r="AE79" i="12"/>
  <c r="Q79" i="12"/>
  <c r="P79" i="12"/>
  <c r="O79" i="12"/>
  <c r="K79" i="12"/>
  <c r="J79" i="12"/>
  <c r="I79" i="12"/>
  <c r="AM78" i="12"/>
  <c r="AL78" i="12"/>
  <c r="AK78" i="12"/>
  <c r="AH78" i="12"/>
  <c r="AG78" i="12"/>
  <c r="AF78" i="12"/>
  <c r="AE78" i="12"/>
  <c r="Q78" i="12"/>
  <c r="P78" i="12"/>
  <c r="O78" i="12"/>
  <c r="K78" i="12"/>
  <c r="J78" i="12"/>
  <c r="I78" i="12"/>
  <c r="AL77" i="12"/>
  <c r="AH77" i="12"/>
  <c r="AM77" i="12" s="1"/>
  <c r="AG77" i="12"/>
  <c r="AF77" i="12"/>
  <c r="AE77" i="12"/>
  <c r="Q77" i="12"/>
  <c r="P77" i="12"/>
  <c r="O77" i="12"/>
  <c r="K77" i="12"/>
  <c r="J77" i="12"/>
  <c r="I77" i="12"/>
  <c r="AL76" i="12"/>
  <c r="AH76" i="12"/>
  <c r="AG76" i="12"/>
  <c r="AF76" i="12"/>
  <c r="AE76" i="12"/>
  <c r="Q76" i="12"/>
  <c r="P76" i="12"/>
  <c r="O76" i="12"/>
  <c r="K76" i="12"/>
  <c r="J76" i="12"/>
  <c r="I76" i="12"/>
  <c r="AL75" i="12"/>
  <c r="AH75" i="12"/>
  <c r="AK75" i="12" s="1"/>
  <c r="AG75" i="12"/>
  <c r="AF75" i="12"/>
  <c r="AE75" i="12"/>
  <c r="Q75" i="12"/>
  <c r="P75" i="12"/>
  <c r="O75" i="12"/>
  <c r="K75" i="12"/>
  <c r="J75" i="12"/>
  <c r="I75" i="12"/>
  <c r="AH74" i="12"/>
  <c r="AG74" i="12"/>
  <c r="AF74" i="12"/>
  <c r="AE74" i="12"/>
  <c r="Q74" i="12"/>
  <c r="P74" i="12"/>
  <c r="O74" i="12"/>
  <c r="K74" i="12"/>
  <c r="J74" i="12"/>
  <c r="I74" i="12"/>
  <c r="AM73" i="12"/>
  <c r="AK73" i="12"/>
  <c r="AH73" i="12"/>
  <c r="AL73" i="12" s="1"/>
  <c r="AG73" i="12"/>
  <c r="AF73" i="12"/>
  <c r="AE73" i="12"/>
  <c r="Q73" i="12"/>
  <c r="P73" i="12"/>
  <c r="O73" i="12"/>
  <c r="K73" i="12"/>
  <c r="J73" i="12"/>
  <c r="I73" i="12"/>
  <c r="AM72" i="12"/>
  <c r="AK72" i="12"/>
  <c r="AH72" i="12"/>
  <c r="AL72" i="12" s="1"/>
  <c r="AG72" i="12"/>
  <c r="AF72" i="12"/>
  <c r="AE72" i="12"/>
  <c r="Q72" i="12"/>
  <c r="P72" i="12"/>
  <c r="O72" i="12"/>
  <c r="K72" i="12"/>
  <c r="J72" i="12"/>
  <c r="I72" i="12"/>
  <c r="AM71" i="12"/>
  <c r="AL71" i="12"/>
  <c r="AK71" i="12"/>
  <c r="AH71" i="12"/>
  <c r="AG71" i="12"/>
  <c r="AF71" i="12"/>
  <c r="AE71" i="12"/>
  <c r="W71" i="12"/>
  <c r="Q71" i="12"/>
  <c r="P71" i="12"/>
  <c r="O71" i="12"/>
  <c r="K71" i="12"/>
  <c r="J71" i="12"/>
  <c r="I71" i="12"/>
  <c r="AM70" i="12"/>
  <c r="AL70" i="12"/>
  <c r="AK70" i="12"/>
  <c r="AH70" i="12"/>
  <c r="AG70" i="12"/>
  <c r="AF70" i="12"/>
  <c r="AE70" i="12"/>
  <c r="X70" i="12"/>
  <c r="W70" i="12"/>
  <c r="Q70" i="12"/>
  <c r="P70" i="12"/>
  <c r="O70" i="12"/>
  <c r="K70" i="12"/>
  <c r="J70" i="12"/>
  <c r="I70" i="12"/>
  <c r="A70" i="12"/>
  <c r="AL69" i="12"/>
  <c r="AH69" i="12"/>
  <c r="AM69" i="12" s="1"/>
  <c r="AG69" i="12"/>
  <c r="AF69" i="12"/>
  <c r="AE69" i="12"/>
  <c r="X69" i="12"/>
  <c r="Q69" i="12"/>
  <c r="P69" i="12"/>
  <c r="O69" i="12"/>
  <c r="K69" i="12"/>
  <c r="J69" i="12"/>
  <c r="I69" i="12"/>
  <c r="AM68" i="12"/>
  <c r="AH68" i="12"/>
  <c r="AG68" i="12"/>
  <c r="AF68" i="12"/>
  <c r="AE68" i="12"/>
  <c r="Q68" i="12"/>
  <c r="P68" i="12"/>
  <c r="O68" i="12"/>
  <c r="K68" i="12"/>
  <c r="J68" i="12"/>
  <c r="I68" i="12"/>
  <c r="B68" i="12"/>
  <c r="AC64" i="12"/>
  <c r="AA64" i="12"/>
  <c r="Y64" i="12"/>
  <c r="W64" i="12"/>
  <c r="U64" i="12"/>
  <c r="T64" i="12"/>
  <c r="S64" i="12"/>
  <c r="E64" i="12"/>
  <c r="D64" i="12"/>
  <c r="AA63" i="12"/>
  <c r="W63" i="12"/>
  <c r="S63" i="12"/>
  <c r="E63" i="12"/>
  <c r="U63" i="12" s="1"/>
  <c r="D63" i="12"/>
  <c r="AB63" i="12" s="1"/>
  <c r="AC62" i="12"/>
  <c r="AB62" i="12"/>
  <c r="AA62" i="12"/>
  <c r="Y62" i="12"/>
  <c r="X62" i="12"/>
  <c r="W62" i="12"/>
  <c r="U62" i="12"/>
  <c r="T62" i="12"/>
  <c r="S62" i="12"/>
  <c r="E62" i="12"/>
  <c r="D62" i="12"/>
  <c r="AA61" i="12"/>
  <c r="X61" i="12"/>
  <c r="W61" i="12"/>
  <c r="T61" i="12"/>
  <c r="S61" i="12"/>
  <c r="E61" i="12"/>
  <c r="U61" i="12" s="1"/>
  <c r="D61" i="12"/>
  <c r="AB61" i="12" s="1"/>
  <c r="AC60" i="12"/>
  <c r="AB60" i="12"/>
  <c r="AA60" i="12"/>
  <c r="Y60" i="12"/>
  <c r="X60" i="12"/>
  <c r="W60" i="12"/>
  <c r="U60" i="12"/>
  <c r="T60" i="12"/>
  <c r="S60" i="12"/>
  <c r="E60" i="12"/>
  <c r="D60" i="12"/>
  <c r="AA59" i="12"/>
  <c r="W59" i="12"/>
  <c r="S59" i="12"/>
  <c r="E59" i="12"/>
  <c r="U59" i="12" s="1"/>
  <c r="D59" i="12"/>
  <c r="AB59" i="12" s="1"/>
  <c r="AB58" i="12"/>
  <c r="AA58" i="12"/>
  <c r="X58" i="12"/>
  <c r="W58" i="12"/>
  <c r="T58" i="12"/>
  <c r="S58" i="12"/>
  <c r="E58" i="12"/>
  <c r="Y58" i="12" s="1"/>
  <c r="D58" i="12"/>
  <c r="AA57" i="12"/>
  <c r="W57" i="12"/>
  <c r="T57" i="12"/>
  <c r="S57" i="12"/>
  <c r="E57" i="12"/>
  <c r="U57" i="12" s="1"/>
  <c r="D57" i="12"/>
  <c r="AB57" i="12" s="1"/>
  <c r="AC56" i="12"/>
  <c r="AB56" i="12"/>
  <c r="AA56" i="12"/>
  <c r="Y56" i="12"/>
  <c r="X56" i="12"/>
  <c r="W56" i="12"/>
  <c r="U56" i="12"/>
  <c r="T56" i="12"/>
  <c r="S56" i="12"/>
  <c r="E56" i="12"/>
  <c r="D56" i="12"/>
  <c r="AA55" i="12"/>
  <c r="X55" i="12"/>
  <c r="W55" i="12"/>
  <c r="T55" i="12"/>
  <c r="S55" i="12"/>
  <c r="E55" i="12"/>
  <c r="U55" i="12" s="1"/>
  <c r="D55" i="12"/>
  <c r="AB55" i="12" s="1"/>
  <c r="AB54" i="12"/>
  <c r="AA54" i="12"/>
  <c r="Y54" i="12"/>
  <c r="X54" i="12"/>
  <c r="W54" i="12"/>
  <c r="T54" i="12"/>
  <c r="S54" i="12"/>
  <c r="E54" i="12"/>
  <c r="U54" i="12" s="1"/>
  <c r="D54" i="12"/>
  <c r="B54" i="12"/>
  <c r="B55" i="12" s="1"/>
  <c r="B56" i="12" s="1"/>
  <c r="B57" i="12" s="1"/>
  <c r="B58" i="12" s="1"/>
  <c r="B59" i="12" s="1"/>
  <c r="B60" i="12" s="1"/>
  <c r="B61" i="12" s="1"/>
  <c r="B62" i="12" s="1"/>
  <c r="B63" i="12" s="1"/>
  <c r="AA53" i="12"/>
  <c r="W53" i="12"/>
  <c r="S53" i="12"/>
  <c r="E53" i="12"/>
  <c r="U53" i="12" s="1"/>
  <c r="D53" i="12"/>
  <c r="AB53" i="12" s="1"/>
  <c r="AC52" i="12"/>
  <c r="AB52" i="12"/>
  <c r="AA52" i="12"/>
  <c r="X52" i="12"/>
  <c r="W52" i="12"/>
  <c r="U52" i="12"/>
  <c r="T52" i="12"/>
  <c r="S52" i="12"/>
  <c r="E52" i="12"/>
  <c r="Y52" i="12" s="1"/>
  <c r="D52" i="12"/>
  <c r="B52" i="12"/>
  <c r="B53" i="12" s="1"/>
  <c r="AA51" i="12"/>
  <c r="W51" i="12"/>
  <c r="T51" i="12"/>
  <c r="S51" i="12"/>
  <c r="E51" i="12"/>
  <c r="U51" i="12" s="1"/>
  <c r="D51" i="12"/>
  <c r="AB51" i="12" s="1"/>
  <c r="B51" i="12"/>
  <c r="AC50" i="12"/>
  <c r="AB50" i="12"/>
  <c r="AA50" i="12"/>
  <c r="Y50" i="12"/>
  <c r="X50" i="12"/>
  <c r="W50" i="12"/>
  <c r="U50" i="12"/>
  <c r="T50" i="12"/>
  <c r="S50" i="12"/>
  <c r="E50" i="12"/>
  <c r="D50" i="12"/>
  <c r="AC49" i="12"/>
  <c r="AA49" i="12"/>
  <c r="Y49" i="12"/>
  <c r="W49" i="12"/>
  <c r="U49" i="12"/>
  <c r="S49" i="12"/>
  <c r="E49" i="12"/>
  <c r="D49" i="12"/>
  <c r="T49" i="12" s="1"/>
  <c r="AA48" i="12"/>
  <c r="AB48" i="12" s="1"/>
  <c r="Y48" i="12"/>
  <c r="X48" i="12"/>
  <c r="W48" i="12"/>
  <c r="U48" i="12"/>
  <c r="T48" i="12"/>
  <c r="Q48" i="12"/>
  <c r="O48" i="12"/>
  <c r="P48" i="12" s="1"/>
  <c r="M48" i="12"/>
  <c r="L48" i="12"/>
  <c r="K48" i="12"/>
  <c r="I48" i="12"/>
  <c r="H48" i="12"/>
  <c r="AB47" i="12"/>
  <c r="X47" i="12"/>
  <c r="T47" i="12"/>
  <c r="P47" i="12"/>
  <c r="L47" i="12"/>
  <c r="H47" i="12"/>
  <c r="AA45" i="12"/>
  <c r="U45" i="12"/>
  <c r="T45" i="12"/>
  <c r="Z45" i="12" s="1"/>
  <c r="S45" i="12"/>
  <c r="Y45" i="12" s="1"/>
  <c r="J45" i="12"/>
  <c r="I45" i="12"/>
  <c r="H45" i="12"/>
  <c r="Y44" i="12"/>
  <c r="U44" i="12"/>
  <c r="AA44" i="12" s="1"/>
  <c r="T44" i="12"/>
  <c r="Z44" i="12" s="1"/>
  <c r="S44" i="12"/>
  <c r="J44" i="12"/>
  <c r="I44" i="12"/>
  <c r="H44" i="12"/>
  <c r="AA43" i="12"/>
  <c r="Y43" i="12"/>
  <c r="U43" i="12"/>
  <c r="T43" i="12"/>
  <c r="Z43" i="12" s="1"/>
  <c r="S43" i="12"/>
  <c r="J43" i="12"/>
  <c r="I43" i="12"/>
  <c r="H43" i="12"/>
  <c r="AA42" i="12"/>
  <c r="Y42" i="12"/>
  <c r="U42" i="12"/>
  <c r="T42" i="12"/>
  <c r="Z42" i="12" s="1"/>
  <c r="S42" i="12"/>
  <c r="J42" i="12"/>
  <c r="I42" i="12"/>
  <c r="H42" i="12"/>
  <c r="Z41" i="12"/>
  <c r="U41" i="12"/>
  <c r="AA41" i="12" s="1"/>
  <c r="T41" i="12"/>
  <c r="S41" i="12"/>
  <c r="Y41" i="12" s="1"/>
  <c r="J41" i="12"/>
  <c r="I41" i="12"/>
  <c r="H41" i="12"/>
  <c r="Z40" i="12"/>
  <c r="Y40" i="12"/>
  <c r="U40" i="12"/>
  <c r="AA40" i="12" s="1"/>
  <c r="T40" i="12"/>
  <c r="S40" i="12"/>
  <c r="J40" i="12"/>
  <c r="I40" i="12"/>
  <c r="H40" i="12"/>
  <c r="AA39" i="12"/>
  <c r="Z39" i="12"/>
  <c r="Y39" i="12"/>
  <c r="U39" i="12"/>
  <c r="T39" i="12"/>
  <c r="S39" i="12"/>
  <c r="J39" i="12"/>
  <c r="I39" i="12"/>
  <c r="H39" i="12"/>
  <c r="AA38" i="12"/>
  <c r="Y38" i="12"/>
  <c r="U38" i="12"/>
  <c r="T38" i="12"/>
  <c r="Z38" i="12" s="1"/>
  <c r="S38" i="12"/>
  <c r="J38" i="12"/>
  <c r="I38" i="12"/>
  <c r="H38" i="12"/>
  <c r="AA37" i="12"/>
  <c r="Z37" i="12"/>
  <c r="U37" i="12"/>
  <c r="T37" i="12"/>
  <c r="S37" i="12"/>
  <c r="Y37" i="12" s="1"/>
  <c r="J37" i="12"/>
  <c r="I37" i="12"/>
  <c r="H37" i="12"/>
  <c r="Z36" i="12"/>
  <c r="Y36" i="12"/>
  <c r="U36" i="12"/>
  <c r="AA36" i="12" s="1"/>
  <c r="T36" i="12"/>
  <c r="S36" i="12"/>
  <c r="J36" i="12"/>
  <c r="I36" i="12"/>
  <c r="H36" i="12"/>
  <c r="AA35" i="12"/>
  <c r="Y35" i="12"/>
  <c r="U35" i="12"/>
  <c r="T35" i="12"/>
  <c r="Z35" i="12" s="1"/>
  <c r="S35" i="12"/>
  <c r="J35" i="12"/>
  <c r="I35" i="12"/>
  <c r="H35" i="12"/>
  <c r="AA34" i="12"/>
  <c r="U34" i="12"/>
  <c r="T34" i="12"/>
  <c r="Z34" i="12" s="1"/>
  <c r="S34" i="12"/>
  <c r="Y34" i="12" s="1"/>
  <c r="J34" i="12"/>
  <c r="I34" i="12"/>
  <c r="H34" i="12"/>
  <c r="Z33" i="12"/>
  <c r="U33" i="12"/>
  <c r="AA33" i="12" s="1"/>
  <c r="T33" i="12"/>
  <c r="S33" i="12"/>
  <c r="Y33" i="12" s="1"/>
  <c r="J33" i="12"/>
  <c r="I33" i="12"/>
  <c r="H33" i="12"/>
  <c r="Y32" i="12"/>
  <c r="U32" i="12"/>
  <c r="AA32" i="12" s="1"/>
  <c r="T32" i="12"/>
  <c r="Z32" i="12" s="1"/>
  <c r="S32" i="12"/>
  <c r="J32" i="12"/>
  <c r="I32" i="12"/>
  <c r="H32" i="12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AA31" i="12"/>
  <c r="Z31" i="12"/>
  <c r="Y31" i="12"/>
  <c r="U31" i="12"/>
  <c r="T31" i="12"/>
  <c r="S31" i="12"/>
  <c r="J31" i="12"/>
  <c r="I31" i="12"/>
  <c r="H31" i="12"/>
  <c r="Z30" i="12"/>
  <c r="U30" i="12"/>
  <c r="AA30" i="12" s="1"/>
  <c r="T30" i="12"/>
  <c r="S30" i="12"/>
  <c r="Y30" i="12" s="1"/>
  <c r="J30" i="12"/>
  <c r="I30" i="12"/>
  <c r="H30" i="12"/>
  <c r="O29" i="12"/>
  <c r="N29" i="12"/>
  <c r="N28" i="12"/>
  <c r="A5" i="12"/>
  <c r="P4" i="12"/>
  <c r="Q4" i="12" s="1"/>
  <c r="A4" i="12"/>
  <c r="Q3" i="12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3" i="11"/>
  <c r="C3" i="11"/>
  <c r="AH3" i="11" s="1"/>
  <c r="B11" i="11"/>
  <c r="I2744" i="11"/>
  <c r="F2744" i="11"/>
  <c r="I2743" i="11"/>
  <c r="F2743" i="11"/>
  <c r="I2742" i="11"/>
  <c r="F2742" i="11"/>
  <c r="I2741" i="11"/>
  <c r="F2741" i="11"/>
  <c r="I2740" i="11"/>
  <c r="F2740" i="11"/>
  <c r="I2739" i="11"/>
  <c r="F2739" i="11"/>
  <c r="I2738" i="11"/>
  <c r="F2738" i="11"/>
  <c r="I2737" i="11"/>
  <c r="F2737" i="11"/>
  <c r="I2736" i="11"/>
  <c r="F2736" i="11"/>
  <c r="I2735" i="11"/>
  <c r="F2735" i="11"/>
  <c r="I2734" i="11"/>
  <c r="F2734" i="11"/>
  <c r="I2733" i="11"/>
  <c r="F2733" i="11"/>
  <c r="I2732" i="11"/>
  <c r="F2732" i="11"/>
  <c r="I2731" i="11"/>
  <c r="F2731" i="11"/>
  <c r="I2730" i="11"/>
  <c r="F2730" i="11"/>
  <c r="I2729" i="11"/>
  <c r="F2729" i="11"/>
  <c r="I2728" i="11"/>
  <c r="F2728" i="11"/>
  <c r="I2727" i="11"/>
  <c r="F2727" i="11"/>
  <c r="I2726" i="11"/>
  <c r="F2726" i="11"/>
  <c r="I2725" i="11"/>
  <c r="F2725" i="11"/>
  <c r="I2724" i="11"/>
  <c r="F2724" i="11"/>
  <c r="I2723" i="11"/>
  <c r="F2723" i="11"/>
  <c r="I2722" i="11"/>
  <c r="F2722" i="11"/>
  <c r="I2721" i="11"/>
  <c r="F2721" i="11"/>
  <c r="I2720" i="11"/>
  <c r="F2720" i="11"/>
  <c r="I2719" i="11"/>
  <c r="F2719" i="11"/>
  <c r="I2718" i="11"/>
  <c r="F2718" i="11"/>
  <c r="I2717" i="11"/>
  <c r="F2717" i="11"/>
  <c r="I2716" i="11"/>
  <c r="F2716" i="11"/>
  <c r="I2715" i="11"/>
  <c r="F2715" i="11"/>
  <c r="I2714" i="11"/>
  <c r="F2714" i="11"/>
  <c r="I2713" i="11"/>
  <c r="F2713" i="11"/>
  <c r="I2712" i="11"/>
  <c r="F2712" i="11"/>
  <c r="I2711" i="11"/>
  <c r="F2711" i="11"/>
  <c r="I2710" i="11"/>
  <c r="F2710" i="11"/>
  <c r="I2709" i="11"/>
  <c r="F2709" i="11"/>
  <c r="I2708" i="11"/>
  <c r="F2708" i="11"/>
  <c r="I2707" i="11"/>
  <c r="F2707" i="11"/>
  <c r="I2706" i="11"/>
  <c r="F2706" i="11"/>
  <c r="I2705" i="11"/>
  <c r="F2705" i="11"/>
  <c r="I2704" i="11"/>
  <c r="F2704" i="11"/>
  <c r="I2703" i="11"/>
  <c r="F2703" i="11"/>
  <c r="I2702" i="11"/>
  <c r="F2702" i="11"/>
  <c r="I2701" i="11"/>
  <c r="F2701" i="11"/>
  <c r="I2700" i="11"/>
  <c r="F2700" i="11"/>
  <c r="I2699" i="11"/>
  <c r="F2699" i="11"/>
  <c r="I2698" i="11"/>
  <c r="F2698" i="11"/>
  <c r="I2697" i="11"/>
  <c r="F2697" i="11"/>
  <c r="I2696" i="11"/>
  <c r="F2696" i="11"/>
  <c r="I2695" i="11"/>
  <c r="F2695" i="11"/>
  <c r="I2694" i="11"/>
  <c r="F2694" i="11"/>
  <c r="I2693" i="11"/>
  <c r="F2693" i="11"/>
  <c r="I2692" i="11"/>
  <c r="F2692" i="11"/>
  <c r="I2691" i="11"/>
  <c r="F2691" i="11"/>
  <c r="I2690" i="11"/>
  <c r="F2690" i="11"/>
  <c r="I2689" i="11"/>
  <c r="F2689" i="11"/>
  <c r="I2688" i="11"/>
  <c r="F2688" i="11"/>
  <c r="I2687" i="11"/>
  <c r="F2687" i="11"/>
  <c r="I2686" i="11"/>
  <c r="F2686" i="11"/>
  <c r="I2685" i="11"/>
  <c r="F2685" i="11"/>
  <c r="I2684" i="11"/>
  <c r="F2684" i="11"/>
  <c r="I2683" i="11"/>
  <c r="F2683" i="11"/>
  <c r="I2682" i="11"/>
  <c r="F2682" i="11"/>
  <c r="I2681" i="11"/>
  <c r="F2681" i="11"/>
  <c r="I2680" i="11"/>
  <c r="F2680" i="11"/>
  <c r="I2679" i="11"/>
  <c r="F2679" i="11"/>
  <c r="I2678" i="11"/>
  <c r="F2678" i="11"/>
  <c r="I2677" i="11"/>
  <c r="F2677" i="11"/>
  <c r="I2676" i="11"/>
  <c r="F2676" i="11"/>
  <c r="I2675" i="11"/>
  <c r="F2675" i="11"/>
  <c r="I2674" i="11"/>
  <c r="F2674" i="11"/>
  <c r="I2673" i="11"/>
  <c r="F2673" i="11"/>
  <c r="I2672" i="11"/>
  <c r="F2672" i="11"/>
  <c r="I2671" i="11"/>
  <c r="F2671" i="11"/>
  <c r="I2670" i="11"/>
  <c r="F2670" i="11"/>
  <c r="I2669" i="11"/>
  <c r="F2669" i="11"/>
  <c r="I2668" i="11"/>
  <c r="F2668" i="11"/>
  <c r="I2667" i="11"/>
  <c r="F2667" i="11"/>
  <c r="I2666" i="11"/>
  <c r="F2666" i="11"/>
  <c r="I2665" i="11"/>
  <c r="F2665" i="11"/>
  <c r="I2664" i="11"/>
  <c r="F2664" i="11"/>
  <c r="I2663" i="11"/>
  <c r="F2663" i="11"/>
  <c r="I2662" i="11"/>
  <c r="F2662" i="11"/>
  <c r="I2661" i="11"/>
  <c r="F2661" i="11"/>
  <c r="I2660" i="11"/>
  <c r="F2660" i="11"/>
  <c r="I2659" i="11"/>
  <c r="F2659" i="11"/>
  <c r="I2658" i="11"/>
  <c r="F2658" i="11"/>
  <c r="I2657" i="11"/>
  <c r="F2657" i="11"/>
  <c r="I2656" i="11"/>
  <c r="F2656" i="11"/>
  <c r="I2655" i="11"/>
  <c r="F2655" i="11"/>
  <c r="I2654" i="11"/>
  <c r="F2654" i="11"/>
  <c r="I2653" i="11"/>
  <c r="F2653" i="11"/>
  <c r="I2652" i="11"/>
  <c r="F2652" i="11"/>
  <c r="I2651" i="11"/>
  <c r="F2651" i="11"/>
  <c r="I2650" i="11"/>
  <c r="F2650" i="11"/>
  <c r="I2649" i="11"/>
  <c r="F2649" i="11"/>
  <c r="I2648" i="11"/>
  <c r="F2648" i="11"/>
  <c r="I2647" i="11"/>
  <c r="F2647" i="11"/>
  <c r="I2646" i="11"/>
  <c r="F2646" i="11"/>
  <c r="I2645" i="11"/>
  <c r="F2645" i="11"/>
  <c r="I2644" i="11"/>
  <c r="F2644" i="11"/>
  <c r="I2643" i="11"/>
  <c r="F2643" i="11"/>
  <c r="I2642" i="11"/>
  <c r="F2642" i="11"/>
  <c r="I2641" i="11"/>
  <c r="F2641" i="11"/>
  <c r="I2640" i="11"/>
  <c r="F2640" i="11"/>
  <c r="I2639" i="11"/>
  <c r="F2639" i="11"/>
  <c r="I2638" i="11"/>
  <c r="F2638" i="11"/>
  <c r="I2637" i="11"/>
  <c r="F2637" i="11"/>
  <c r="I2636" i="11"/>
  <c r="F2636" i="11"/>
  <c r="I2635" i="11"/>
  <c r="F2635" i="11"/>
  <c r="I2634" i="11"/>
  <c r="F2634" i="11"/>
  <c r="I2633" i="11"/>
  <c r="F2633" i="11"/>
  <c r="I2632" i="11"/>
  <c r="F2632" i="11"/>
  <c r="I2631" i="11"/>
  <c r="F2631" i="11"/>
  <c r="I2630" i="11"/>
  <c r="F2630" i="11"/>
  <c r="I2629" i="11"/>
  <c r="F2629" i="11"/>
  <c r="I2628" i="11"/>
  <c r="F2628" i="11"/>
  <c r="I2627" i="11"/>
  <c r="F2627" i="11"/>
  <c r="I2626" i="11"/>
  <c r="F2626" i="11"/>
  <c r="I2625" i="11"/>
  <c r="F2625" i="11"/>
  <c r="I2624" i="11"/>
  <c r="F2624" i="11"/>
  <c r="I2623" i="11"/>
  <c r="F2623" i="11"/>
  <c r="I2622" i="11"/>
  <c r="F2622" i="11"/>
  <c r="I2621" i="11"/>
  <c r="F2621" i="11"/>
  <c r="I2620" i="11"/>
  <c r="F2620" i="11"/>
  <c r="I2619" i="11"/>
  <c r="F2619" i="11"/>
  <c r="I2618" i="11"/>
  <c r="F2618" i="11"/>
  <c r="I2617" i="11"/>
  <c r="F2617" i="11"/>
  <c r="I2616" i="11"/>
  <c r="F2616" i="11"/>
  <c r="I2615" i="11"/>
  <c r="F2615" i="11"/>
  <c r="I2614" i="11"/>
  <c r="F2614" i="11"/>
  <c r="I2613" i="11"/>
  <c r="F2613" i="11"/>
  <c r="I2612" i="11"/>
  <c r="F2612" i="11"/>
  <c r="I2611" i="11"/>
  <c r="F2611" i="11"/>
  <c r="I2610" i="11"/>
  <c r="F2610" i="11"/>
  <c r="I2609" i="11"/>
  <c r="F2609" i="11"/>
  <c r="I2608" i="11"/>
  <c r="F2608" i="11"/>
  <c r="I2607" i="11"/>
  <c r="F2607" i="11"/>
  <c r="I2606" i="11"/>
  <c r="F2606" i="11"/>
  <c r="I2605" i="11"/>
  <c r="F2605" i="11"/>
  <c r="I2604" i="11"/>
  <c r="F2604" i="11"/>
  <c r="I2603" i="11"/>
  <c r="F2603" i="11"/>
  <c r="I2602" i="11"/>
  <c r="F2602" i="11"/>
  <c r="I2601" i="11"/>
  <c r="F2601" i="11"/>
  <c r="I2600" i="11"/>
  <c r="F2600" i="11"/>
  <c r="I2599" i="11"/>
  <c r="F2599" i="11"/>
  <c r="I2598" i="11"/>
  <c r="F2598" i="11"/>
  <c r="I2597" i="11"/>
  <c r="F2597" i="11"/>
  <c r="I2596" i="11"/>
  <c r="F2596" i="11"/>
  <c r="I2595" i="11"/>
  <c r="F2595" i="11"/>
  <c r="I2594" i="11"/>
  <c r="F2594" i="11"/>
  <c r="I2593" i="11"/>
  <c r="F2593" i="11"/>
  <c r="I2592" i="11"/>
  <c r="F2592" i="11"/>
  <c r="I2591" i="11"/>
  <c r="F2591" i="11"/>
  <c r="I2590" i="11"/>
  <c r="F2590" i="11"/>
  <c r="I2589" i="11"/>
  <c r="F2589" i="11"/>
  <c r="I2588" i="11"/>
  <c r="F2588" i="11"/>
  <c r="I2587" i="11"/>
  <c r="F2587" i="11"/>
  <c r="I2586" i="11"/>
  <c r="F2586" i="11"/>
  <c r="I2585" i="11"/>
  <c r="F2585" i="11"/>
  <c r="I2584" i="11"/>
  <c r="F2584" i="11"/>
  <c r="I2583" i="11"/>
  <c r="F2583" i="11"/>
  <c r="I2582" i="11"/>
  <c r="F2582" i="11"/>
  <c r="I2581" i="11"/>
  <c r="F2581" i="11"/>
  <c r="I2580" i="11"/>
  <c r="F2580" i="11"/>
  <c r="I2579" i="11"/>
  <c r="F2579" i="11"/>
  <c r="I2578" i="11"/>
  <c r="F2578" i="11"/>
  <c r="I2577" i="11"/>
  <c r="F2577" i="11"/>
  <c r="I2576" i="11"/>
  <c r="F2576" i="11"/>
  <c r="I2575" i="11"/>
  <c r="F2575" i="11"/>
  <c r="I2574" i="11"/>
  <c r="F2574" i="11"/>
  <c r="I2573" i="11"/>
  <c r="F2573" i="11"/>
  <c r="I2572" i="11"/>
  <c r="F2572" i="11"/>
  <c r="I2571" i="11"/>
  <c r="F2571" i="11"/>
  <c r="I2570" i="11"/>
  <c r="F2570" i="11"/>
  <c r="I2569" i="11"/>
  <c r="F2569" i="11"/>
  <c r="I2568" i="11"/>
  <c r="F2568" i="11"/>
  <c r="I2567" i="11"/>
  <c r="F2567" i="11"/>
  <c r="I2566" i="11"/>
  <c r="F2566" i="11"/>
  <c r="I2565" i="11"/>
  <c r="F2565" i="11"/>
  <c r="I2564" i="11"/>
  <c r="F2564" i="11"/>
  <c r="I2563" i="11"/>
  <c r="F2563" i="11"/>
  <c r="I2562" i="11"/>
  <c r="F2562" i="11"/>
  <c r="I2561" i="11"/>
  <c r="F2561" i="11"/>
  <c r="I2560" i="11"/>
  <c r="F2560" i="11"/>
  <c r="I2559" i="11"/>
  <c r="F2559" i="11"/>
  <c r="I2558" i="11"/>
  <c r="F2558" i="11"/>
  <c r="I2557" i="11"/>
  <c r="F2557" i="11"/>
  <c r="I2556" i="11"/>
  <c r="F2556" i="11"/>
  <c r="I2555" i="11"/>
  <c r="F2555" i="11"/>
  <c r="I2554" i="11"/>
  <c r="F2554" i="11"/>
  <c r="I2553" i="11"/>
  <c r="F2553" i="11"/>
  <c r="I2552" i="11"/>
  <c r="F2552" i="11"/>
  <c r="I2551" i="11"/>
  <c r="F2551" i="11"/>
  <c r="I2550" i="11"/>
  <c r="F2550" i="11"/>
  <c r="I2549" i="11"/>
  <c r="F2549" i="11"/>
  <c r="I2548" i="11"/>
  <c r="F2548" i="11"/>
  <c r="I2547" i="11"/>
  <c r="F2547" i="11"/>
  <c r="I2546" i="11"/>
  <c r="F2546" i="11"/>
  <c r="I2545" i="11"/>
  <c r="F2545" i="11"/>
  <c r="I2544" i="11"/>
  <c r="F2544" i="11"/>
  <c r="I2543" i="11"/>
  <c r="F2543" i="11"/>
  <c r="I2542" i="11"/>
  <c r="F2542" i="11"/>
  <c r="I2541" i="11"/>
  <c r="F2541" i="11"/>
  <c r="I2540" i="11"/>
  <c r="F2540" i="11"/>
  <c r="I2539" i="11"/>
  <c r="F2539" i="11"/>
  <c r="I2538" i="11"/>
  <c r="F2538" i="11"/>
  <c r="I2537" i="11"/>
  <c r="F2537" i="11"/>
  <c r="I2536" i="11"/>
  <c r="F2536" i="11"/>
  <c r="I2535" i="11"/>
  <c r="F2535" i="11"/>
  <c r="I2534" i="11"/>
  <c r="F2534" i="11"/>
  <c r="I2533" i="11"/>
  <c r="F2533" i="11"/>
  <c r="I2532" i="11"/>
  <c r="F2532" i="11"/>
  <c r="I2531" i="11"/>
  <c r="F2531" i="11"/>
  <c r="I2530" i="11"/>
  <c r="F2530" i="11"/>
  <c r="I2529" i="11"/>
  <c r="F2529" i="11"/>
  <c r="I2528" i="11"/>
  <c r="F2528" i="11"/>
  <c r="I2527" i="11"/>
  <c r="F2527" i="11"/>
  <c r="I2526" i="11"/>
  <c r="F2526" i="11"/>
  <c r="I2525" i="11"/>
  <c r="F2525" i="11"/>
  <c r="I2524" i="11"/>
  <c r="F2524" i="11"/>
  <c r="I2523" i="11"/>
  <c r="F2523" i="11"/>
  <c r="I2522" i="11"/>
  <c r="F2522" i="11"/>
  <c r="I2521" i="11"/>
  <c r="F2521" i="11"/>
  <c r="I2520" i="11"/>
  <c r="F2520" i="11"/>
  <c r="I2519" i="11"/>
  <c r="F2519" i="11"/>
  <c r="I2518" i="11"/>
  <c r="F2518" i="11"/>
  <c r="I2517" i="11"/>
  <c r="F2517" i="11"/>
  <c r="I2516" i="11"/>
  <c r="F2516" i="11"/>
  <c r="I2515" i="11"/>
  <c r="F2515" i="11"/>
  <c r="I2514" i="11"/>
  <c r="F2514" i="11"/>
  <c r="I2513" i="11"/>
  <c r="F2513" i="11"/>
  <c r="I2512" i="11"/>
  <c r="F2512" i="11"/>
  <c r="I2511" i="11"/>
  <c r="F2511" i="11"/>
  <c r="I2510" i="11"/>
  <c r="F2510" i="11"/>
  <c r="I2509" i="11"/>
  <c r="F2509" i="11"/>
  <c r="I2508" i="11"/>
  <c r="F2508" i="11"/>
  <c r="I2507" i="11"/>
  <c r="F2507" i="11"/>
  <c r="I2506" i="11"/>
  <c r="F2506" i="11"/>
  <c r="I2505" i="11"/>
  <c r="F2505" i="11"/>
  <c r="I2504" i="11"/>
  <c r="F2504" i="11"/>
  <c r="I2503" i="11"/>
  <c r="F2503" i="11"/>
  <c r="I2502" i="11"/>
  <c r="F2502" i="11"/>
  <c r="I2501" i="11"/>
  <c r="F2501" i="11"/>
  <c r="I2500" i="11"/>
  <c r="F2500" i="11"/>
  <c r="I2499" i="11"/>
  <c r="F2499" i="11"/>
  <c r="I2498" i="11"/>
  <c r="F2498" i="11"/>
  <c r="I2497" i="11"/>
  <c r="F2497" i="11"/>
  <c r="I2496" i="11"/>
  <c r="F2496" i="11"/>
  <c r="I2495" i="11"/>
  <c r="F2495" i="11"/>
  <c r="I2494" i="11"/>
  <c r="F2494" i="11"/>
  <c r="I2493" i="11"/>
  <c r="F2493" i="11"/>
  <c r="I2492" i="11"/>
  <c r="F2492" i="11"/>
  <c r="I2491" i="11"/>
  <c r="F2491" i="11"/>
  <c r="I2490" i="11"/>
  <c r="F2490" i="11"/>
  <c r="I2489" i="11"/>
  <c r="F2489" i="11"/>
  <c r="I2488" i="11"/>
  <c r="F2488" i="11"/>
  <c r="I2487" i="11"/>
  <c r="F2487" i="11"/>
  <c r="I2486" i="11"/>
  <c r="F2486" i="11"/>
  <c r="I2485" i="11"/>
  <c r="F2485" i="11"/>
  <c r="I2484" i="11"/>
  <c r="F2484" i="11"/>
  <c r="I2483" i="11"/>
  <c r="F2483" i="11"/>
  <c r="I2482" i="11"/>
  <c r="F2482" i="11"/>
  <c r="I2481" i="11"/>
  <c r="F2481" i="11"/>
  <c r="I2480" i="11"/>
  <c r="F2480" i="11"/>
  <c r="I2479" i="11"/>
  <c r="F2479" i="11"/>
  <c r="I2478" i="11"/>
  <c r="F2478" i="11"/>
  <c r="I2477" i="11"/>
  <c r="F2477" i="11"/>
  <c r="I2476" i="11"/>
  <c r="F2476" i="11"/>
  <c r="I2475" i="11"/>
  <c r="F2475" i="11"/>
  <c r="I2474" i="11"/>
  <c r="F2474" i="11"/>
  <c r="I2473" i="11"/>
  <c r="F2473" i="11"/>
  <c r="I2472" i="11"/>
  <c r="F2472" i="11"/>
  <c r="I2471" i="11"/>
  <c r="F2471" i="11"/>
  <c r="I2470" i="11"/>
  <c r="F2470" i="11"/>
  <c r="I2469" i="11"/>
  <c r="F2469" i="11"/>
  <c r="I2468" i="11"/>
  <c r="F2468" i="11"/>
  <c r="I2467" i="11"/>
  <c r="F2467" i="11"/>
  <c r="I2466" i="11"/>
  <c r="F2466" i="11"/>
  <c r="I2465" i="11"/>
  <c r="F2465" i="11"/>
  <c r="I2464" i="11"/>
  <c r="F2464" i="11"/>
  <c r="I2463" i="11"/>
  <c r="F2463" i="11"/>
  <c r="I2462" i="11"/>
  <c r="F2462" i="11"/>
  <c r="I2461" i="11"/>
  <c r="F2461" i="11"/>
  <c r="I2460" i="11"/>
  <c r="F2460" i="11"/>
  <c r="I2459" i="11"/>
  <c r="F2459" i="11"/>
  <c r="I2458" i="11"/>
  <c r="F2458" i="11"/>
  <c r="I2457" i="11"/>
  <c r="F2457" i="11"/>
  <c r="I2456" i="11"/>
  <c r="F2456" i="11"/>
  <c r="I2455" i="11"/>
  <c r="F2455" i="11"/>
  <c r="I2454" i="11"/>
  <c r="F2454" i="11"/>
  <c r="I2453" i="11"/>
  <c r="F2453" i="11"/>
  <c r="I2452" i="11"/>
  <c r="F2452" i="11"/>
  <c r="I2451" i="11"/>
  <c r="F2451" i="11"/>
  <c r="I2450" i="11"/>
  <c r="F2450" i="11"/>
  <c r="I2449" i="11"/>
  <c r="F2449" i="11"/>
  <c r="I2448" i="11"/>
  <c r="F2448" i="11"/>
  <c r="I2447" i="11"/>
  <c r="F2447" i="11"/>
  <c r="I2446" i="11"/>
  <c r="F2446" i="11"/>
  <c r="I2445" i="11"/>
  <c r="F2445" i="11"/>
  <c r="I2444" i="11"/>
  <c r="F2444" i="11"/>
  <c r="I2443" i="11"/>
  <c r="F2443" i="11"/>
  <c r="I2442" i="11"/>
  <c r="F2442" i="11"/>
  <c r="I2441" i="11"/>
  <c r="F2441" i="11"/>
  <c r="I2440" i="11"/>
  <c r="F2440" i="11"/>
  <c r="I2439" i="11"/>
  <c r="F2439" i="11"/>
  <c r="I2438" i="11"/>
  <c r="F2438" i="11"/>
  <c r="I2437" i="11"/>
  <c r="F2437" i="11"/>
  <c r="I2436" i="11"/>
  <c r="F2436" i="11"/>
  <c r="I2435" i="11"/>
  <c r="F2435" i="11"/>
  <c r="I2434" i="11"/>
  <c r="F2434" i="11"/>
  <c r="I2433" i="11"/>
  <c r="F2433" i="11"/>
  <c r="I2432" i="11"/>
  <c r="F2432" i="11"/>
  <c r="I2431" i="11"/>
  <c r="F2431" i="11"/>
  <c r="I2430" i="11"/>
  <c r="F2430" i="11"/>
  <c r="I2429" i="11"/>
  <c r="F2429" i="11"/>
  <c r="I2428" i="11"/>
  <c r="F2428" i="11"/>
  <c r="I2427" i="11"/>
  <c r="F2427" i="11"/>
  <c r="I2426" i="11"/>
  <c r="F2426" i="11"/>
  <c r="I2425" i="11"/>
  <c r="F2425" i="11"/>
  <c r="I2424" i="11"/>
  <c r="F2424" i="11"/>
  <c r="I2423" i="11"/>
  <c r="F2423" i="11"/>
  <c r="I2422" i="11"/>
  <c r="F2422" i="11"/>
  <c r="I2421" i="11"/>
  <c r="F2421" i="11"/>
  <c r="I2420" i="11"/>
  <c r="F2420" i="11"/>
  <c r="I2419" i="11"/>
  <c r="F2419" i="11"/>
  <c r="I2418" i="11"/>
  <c r="F2418" i="11"/>
  <c r="I2417" i="11"/>
  <c r="F2417" i="11"/>
  <c r="I2416" i="11"/>
  <c r="F2416" i="11"/>
  <c r="I2415" i="11"/>
  <c r="F2415" i="11"/>
  <c r="I2414" i="11"/>
  <c r="F2414" i="11"/>
  <c r="I2413" i="11"/>
  <c r="F2413" i="11"/>
  <c r="I2412" i="11"/>
  <c r="F2412" i="11"/>
  <c r="I2411" i="11"/>
  <c r="F2411" i="11"/>
  <c r="I2410" i="11"/>
  <c r="F2410" i="11"/>
  <c r="I2409" i="11"/>
  <c r="F2409" i="11"/>
  <c r="I2408" i="11"/>
  <c r="F2408" i="11"/>
  <c r="I2407" i="11"/>
  <c r="F2407" i="11"/>
  <c r="I2406" i="11"/>
  <c r="F2406" i="11"/>
  <c r="I2405" i="11"/>
  <c r="F2405" i="11"/>
  <c r="I2404" i="11"/>
  <c r="F2404" i="11"/>
  <c r="I2403" i="11"/>
  <c r="F2403" i="11"/>
  <c r="I2402" i="11"/>
  <c r="F2402" i="11"/>
  <c r="I2401" i="11"/>
  <c r="F2401" i="11"/>
  <c r="I2400" i="11"/>
  <c r="F2400" i="11"/>
  <c r="I2399" i="11"/>
  <c r="F2399" i="11"/>
  <c r="I2398" i="11"/>
  <c r="F2398" i="11"/>
  <c r="I2397" i="11"/>
  <c r="F2397" i="11"/>
  <c r="I2396" i="11"/>
  <c r="F2396" i="11"/>
  <c r="I2395" i="11"/>
  <c r="F2395" i="11"/>
  <c r="I2394" i="11"/>
  <c r="F2394" i="11"/>
  <c r="I2393" i="11"/>
  <c r="F2393" i="11"/>
  <c r="I2392" i="11"/>
  <c r="F2392" i="11"/>
  <c r="I2391" i="11"/>
  <c r="F2391" i="11"/>
  <c r="I2390" i="11"/>
  <c r="F2390" i="11"/>
  <c r="I2389" i="11"/>
  <c r="F2389" i="11"/>
  <c r="I2388" i="11"/>
  <c r="F2388" i="11"/>
  <c r="I2387" i="11"/>
  <c r="F2387" i="11"/>
  <c r="I2386" i="11"/>
  <c r="F2386" i="11"/>
  <c r="I2385" i="11"/>
  <c r="F2385" i="11"/>
  <c r="I2384" i="11"/>
  <c r="F2384" i="11"/>
  <c r="I2383" i="11"/>
  <c r="F2383" i="11"/>
  <c r="I2382" i="11"/>
  <c r="F2382" i="11"/>
  <c r="I2381" i="11"/>
  <c r="F2381" i="11"/>
  <c r="I2380" i="11"/>
  <c r="F2380" i="11"/>
  <c r="I2379" i="11"/>
  <c r="F2379" i="11"/>
  <c r="I2378" i="11"/>
  <c r="F2378" i="11"/>
  <c r="I2377" i="11"/>
  <c r="F2377" i="11"/>
  <c r="I2376" i="11"/>
  <c r="F2376" i="11"/>
  <c r="I2375" i="11"/>
  <c r="F2375" i="11"/>
  <c r="I2374" i="11"/>
  <c r="F2374" i="11"/>
  <c r="I2373" i="11"/>
  <c r="F2373" i="11"/>
  <c r="I2372" i="11"/>
  <c r="F2372" i="11"/>
  <c r="I2371" i="11"/>
  <c r="F2371" i="11"/>
  <c r="I2370" i="11"/>
  <c r="F2370" i="11"/>
  <c r="I2369" i="11"/>
  <c r="F2369" i="11"/>
  <c r="I2368" i="11"/>
  <c r="F2368" i="11"/>
  <c r="I2367" i="11"/>
  <c r="F2367" i="11"/>
  <c r="I2366" i="11"/>
  <c r="F2366" i="11"/>
  <c r="I2365" i="11"/>
  <c r="F2365" i="11"/>
  <c r="I2364" i="11"/>
  <c r="F2364" i="11"/>
  <c r="I2363" i="11"/>
  <c r="F2363" i="11"/>
  <c r="I2362" i="11"/>
  <c r="F2362" i="11"/>
  <c r="I2361" i="11"/>
  <c r="F2361" i="11"/>
  <c r="I2360" i="11"/>
  <c r="F2360" i="11"/>
  <c r="I2359" i="11"/>
  <c r="F2359" i="11"/>
  <c r="I2358" i="11"/>
  <c r="F2358" i="11"/>
  <c r="I2357" i="11"/>
  <c r="F2357" i="11"/>
  <c r="I2356" i="11"/>
  <c r="F2356" i="11"/>
  <c r="I2355" i="11"/>
  <c r="F2355" i="11"/>
  <c r="I2354" i="11"/>
  <c r="F2354" i="11"/>
  <c r="I2353" i="11"/>
  <c r="F2353" i="11"/>
  <c r="I2352" i="11"/>
  <c r="F2352" i="11"/>
  <c r="I2351" i="11"/>
  <c r="F2351" i="11"/>
  <c r="I2350" i="11"/>
  <c r="F2350" i="11"/>
  <c r="I2349" i="11"/>
  <c r="F2349" i="11"/>
  <c r="I2348" i="11"/>
  <c r="F2348" i="11"/>
  <c r="I2347" i="11"/>
  <c r="F2347" i="11"/>
  <c r="I2346" i="11"/>
  <c r="F2346" i="11"/>
  <c r="I2345" i="11"/>
  <c r="F2345" i="11"/>
  <c r="I2344" i="11"/>
  <c r="F2344" i="11"/>
  <c r="I2343" i="11"/>
  <c r="F2343" i="11"/>
  <c r="I2342" i="11"/>
  <c r="F2342" i="11"/>
  <c r="I2341" i="11"/>
  <c r="F2341" i="11"/>
  <c r="I2340" i="11"/>
  <c r="F2340" i="11"/>
  <c r="I2339" i="11"/>
  <c r="F2339" i="11"/>
  <c r="I2338" i="11"/>
  <c r="F2338" i="11"/>
  <c r="I2337" i="11"/>
  <c r="F2337" i="11"/>
  <c r="I2336" i="11"/>
  <c r="F2336" i="11"/>
  <c r="I2335" i="11"/>
  <c r="F2335" i="11"/>
  <c r="I2334" i="11"/>
  <c r="F2334" i="11"/>
  <c r="I2333" i="11"/>
  <c r="F2333" i="11"/>
  <c r="I2332" i="11"/>
  <c r="F2332" i="11"/>
  <c r="I2331" i="11"/>
  <c r="F2331" i="11"/>
  <c r="I2330" i="11"/>
  <c r="F2330" i="11"/>
  <c r="I2329" i="11"/>
  <c r="F2329" i="11"/>
  <c r="I2328" i="11"/>
  <c r="F2328" i="11"/>
  <c r="I2327" i="11"/>
  <c r="F2327" i="11"/>
  <c r="I2326" i="11"/>
  <c r="F2326" i="11"/>
  <c r="I2325" i="11"/>
  <c r="F2325" i="11"/>
  <c r="I2324" i="11"/>
  <c r="F2324" i="11"/>
  <c r="I2323" i="11"/>
  <c r="F2323" i="11"/>
  <c r="I2322" i="11"/>
  <c r="F2322" i="11"/>
  <c r="I2321" i="11"/>
  <c r="F2321" i="11"/>
  <c r="I2320" i="11"/>
  <c r="F2320" i="11"/>
  <c r="I2319" i="11"/>
  <c r="F2319" i="11"/>
  <c r="I2318" i="11"/>
  <c r="F2318" i="11"/>
  <c r="I2317" i="11"/>
  <c r="F2317" i="11"/>
  <c r="I2316" i="11"/>
  <c r="F2316" i="11"/>
  <c r="I2315" i="11"/>
  <c r="F2315" i="11"/>
  <c r="I2314" i="11"/>
  <c r="F2314" i="11"/>
  <c r="I2313" i="11"/>
  <c r="F2313" i="11"/>
  <c r="I2312" i="11"/>
  <c r="F2312" i="11"/>
  <c r="I2311" i="11"/>
  <c r="F2311" i="11"/>
  <c r="I2310" i="11"/>
  <c r="F2310" i="11"/>
  <c r="I2309" i="11"/>
  <c r="F2309" i="11"/>
  <c r="I2308" i="11"/>
  <c r="F2308" i="11"/>
  <c r="I2307" i="11"/>
  <c r="F2307" i="11"/>
  <c r="I2306" i="11"/>
  <c r="F2306" i="11"/>
  <c r="I2305" i="11"/>
  <c r="F2305" i="11"/>
  <c r="I2304" i="11"/>
  <c r="F2304" i="11"/>
  <c r="I2303" i="11"/>
  <c r="F2303" i="11"/>
  <c r="I2302" i="11"/>
  <c r="F2302" i="11"/>
  <c r="I2301" i="11"/>
  <c r="F2301" i="11"/>
  <c r="I2300" i="11"/>
  <c r="F2300" i="11"/>
  <c r="I2299" i="11"/>
  <c r="F2299" i="11"/>
  <c r="I2298" i="11"/>
  <c r="F2298" i="11"/>
  <c r="I2297" i="11"/>
  <c r="F2297" i="11"/>
  <c r="I2296" i="11"/>
  <c r="F2296" i="11"/>
  <c r="I2295" i="11"/>
  <c r="F2295" i="11"/>
  <c r="I2294" i="11"/>
  <c r="F2294" i="11"/>
  <c r="I2293" i="11"/>
  <c r="F2293" i="11"/>
  <c r="I2292" i="11"/>
  <c r="F2292" i="11"/>
  <c r="I2291" i="11"/>
  <c r="F2291" i="11"/>
  <c r="I2290" i="11"/>
  <c r="F2290" i="11"/>
  <c r="I2289" i="11"/>
  <c r="F2289" i="11"/>
  <c r="I2288" i="11"/>
  <c r="F2288" i="11"/>
  <c r="I2287" i="11"/>
  <c r="F2287" i="11"/>
  <c r="I2286" i="11"/>
  <c r="F2286" i="11"/>
  <c r="I2285" i="11"/>
  <c r="F2285" i="11"/>
  <c r="I2284" i="11"/>
  <c r="F2284" i="11"/>
  <c r="I2283" i="11"/>
  <c r="F2283" i="11"/>
  <c r="I2282" i="11"/>
  <c r="F2282" i="11"/>
  <c r="I2281" i="11"/>
  <c r="F2281" i="11"/>
  <c r="I2280" i="11"/>
  <c r="F2280" i="11"/>
  <c r="I2279" i="11"/>
  <c r="F2279" i="11"/>
  <c r="I2278" i="11"/>
  <c r="F2278" i="11"/>
  <c r="I2277" i="11"/>
  <c r="F2277" i="11"/>
  <c r="I2276" i="11"/>
  <c r="F2276" i="11"/>
  <c r="I2275" i="11"/>
  <c r="F2275" i="11"/>
  <c r="I2274" i="11"/>
  <c r="F2274" i="11"/>
  <c r="I2273" i="11"/>
  <c r="F2273" i="11"/>
  <c r="I2272" i="11"/>
  <c r="F2272" i="11"/>
  <c r="I2271" i="11"/>
  <c r="F2271" i="11"/>
  <c r="I2270" i="11"/>
  <c r="F2270" i="11"/>
  <c r="I2269" i="11"/>
  <c r="F2269" i="11"/>
  <c r="I2268" i="11"/>
  <c r="F2268" i="11"/>
  <c r="I2267" i="11"/>
  <c r="F2267" i="11"/>
  <c r="I2266" i="11"/>
  <c r="F2266" i="11"/>
  <c r="I2265" i="11"/>
  <c r="F2265" i="11"/>
  <c r="I2264" i="11"/>
  <c r="F2264" i="11"/>
  <c r="I2263" i="11"/>
  <c r="F2263" i="11"/>
  <c r="I2262" i="11"/>
  <c r="F2262" i="11"/>
  <c r="I2261" i="11"/>
  <c r="F2261" i="11"/>
  <c r="I2260" i="11"/>
  <c r="F2260" i="11"/>
  <c r="I2259" i="11"/>
  <c r="F2259" i="11"/>
  <c r="I2258" i="11"/>
  <c r="F2258" i="11"/>
  <c r="I2257" i="11"/>
  <c r="F2257" i="11"/>
  <c r="I2256" i="11"/>
  <c r="F2256" i="11"/>
  <c r="I2255" i="11"/>
  <c r="F2255" i="11"/>
  <c r="I2254" i="11"/>
  <c r="F2254" i="11"/>
  <c r="I2253" i="11"/>
  <c r="F2253" i="11"/>
  <c r="I2252" i="11"/>
  <c r="F2252" i="11"/>
  <c r="I2251" i="11"/>
  <c r="F2251" i="11"/>
  <c r="I2250" i="11"/>
  <c r="F2250" i="11"/>
  <c r="I2249" i="11"/>
  <c r="F2249" i="11"/>
  <c r="I2248" i="11"/>
  <c r="F2248" i="11"/>
  <c r="I2247" i="11"/>
  <c r="F2247" i="11"/>
  <c r="I2246" i="11"/>
  <c r="F2246" i="11"/>
  <c r="I2245" i="11"/>
  <c r="F2245" i="11"/>
  <c r="I2244" i="11"/>
  <c r="F2244" i="11"/>
  <c r="I2243" i="11"/>
  <c r="F2243" i="11"/>
  <c r="I2242" i="11"/>
  <c r="F2242" i="11"/>
  <c r="I2241" i="11"/>
  <c r="F2241" i="11"/>
  <c r="I2240" i="11"/>
  <c r="F2240" i="11"/>
  <c r="I2239" i="11"/>
  <c r="F2239" i="11"/>
  <c r="I2238" i="11"/>
  <c r="F2238" i="11"/>
  <c r="I2237" i="11"/>
  <c r="F2237" i="11"/>
  <c r="I2236" i="11"/>
  <c r="F2236" i="11"/>
  <c r="I2235" i="11"/>
  <c r="F2235" i="11"/>
  <c r="I2234" i="11"/>
  <c r="F2234" i="11"/>
  <c r="I2233" i="11"/>
  <c r="F2233" i="11"/>
  <c r="I2232" i="11"/>
  <c r="F2232" i="11"/>
  <c r="I2231" i="11"/>
  <c r="F2231" i="11"/>
  <c r="I2230" i="11"/>
  <c r="F2230" i="11"/>
  <c r="I2229" i="11"/>
  <c r="F2229" i="11"/>
  <c r="I2228" i="11"/>
  <c r="F2228" i="11"/>
  <c r="I2227" i="11"/>
  <c r="F2227" i="11"/>
  <c r="I2226" i="11"/>
  <c r="F2226" i="11"/>
  <c r="I2225" i="11"/>
  <c r="F2225" i="11"/>
  <c r="I2224" i="11"/>
  <c r="F2224" i="11"/>
  <c r="I2223" i="11"/>
  <c r="F2223" i="11"/>
  <c r="I2222" i="11"/>
  <c r="F2222" i="11"/>
  <c r="I2221" i="11"/>
  <c r="F2221" i="11"/>
  <c r="I2220" i="11"/>
  <c r="F2220" i="11"/>
  <c r="I2219" i="11"/>
  <c r="F2219" i="11"/>
  <c r="I2218" i="11"/>
  <c r="F2218" i="11"/>
  <c r="I2217" i="11"/>
  <c r="F2217" i="11"/>
  <c r="I2216" i="11"/>
  <c r="F2216" i="11"/>
  <c r="I2215" i="11"/>
  <c r="F2215" i="11"/>
  <c r="I2214" i="11"/>
  <c r="F2214" i="11"/>
  <c r="I2213" i="11"/>
  <c r="F2213" i="11"/>
  <c r="I2212" i="11"/>
  <c r="F2212" i="11"/>
  <c r="I2211" i="11"/>
  <c r="F2211" i="11"/>
  <c r="I2210" i="11"/>
  <c r="F2210" i="11"/>
  <c r="I2209" i="11"/>
  <c r="F2209" i="11"/>
  <c r="I2208" i="11"/>
  <c r="F2208" i="11"/>
  <c r="I2207" i="11"/>
  <c r="F2207" i="11"/>
  <c r="I2206" i="11"/>
  <c r="F2206" i="11"/>
  <c r="I2205" i="11"/>
  <c r="F2205" i="11"/>
  <c r="I2204" i="11"/>
  <c r="F2204" i="11"/>
  <c r="I2203" i="11"/>
  <c r="F2203" i="11"/>
  <c r="I2202" i="11"/>
  <c r="F2202" i="11"/>
  <c r="I2201" i="11"/>
  <c r="F2201" i="11"/>
  <c r="I2200" i="11"/>
  <c r="F2200" i="11"/>
  <c r="I2199" i="11"/>
  <c r="F2199" i="11"/>
  <c r="I2198" i="11"/>
  <c r="F2198" i="11"/>
  <c r="I2197" i="11"/>
  <c r="F2197" i="11"/>
  <c r="I2196" i="11"/>
  <c r="F2196" i="11"/>
  <c r="I2195" i="11"/>
  <c r="F2195" i="11"/>
  <c r="I2194" i="11"/>
  <c r="F2194" i="11"/>
  <c r="I2193" i="11"/>
  <c r="F2193" i="11"/>
  <c r="I2192" i="11"/>
  <c r="F2192" i="11"/>
  <c r="I2191" i="11"/>
  <c r="F2191" i="11"/>
  <c r="I2190" i="11"/>
  <c r="F2190" i="11"/>
  <c r="I2189" i="11"/>
  <c r="F2189" i="11"/>
  <c r="I2188" i="11"/>
  <c r="F2188" i="11"/>
  <c r="I2187" i="11"/>
  <c r="F2187" i="11"/>
  <c r="I2186" i="11"/>
  <c r="F2186" i="11"/>
  <c r="I2185" i="11"/>
  <c r="F2185" i="11"/>
  <c r="I2184" i="11"/>
  <c r="F2184" i="11"/>
  <c r="I2183" i="11"/>
  <c r="F2183" i="11"/>
  <c r="I2182" i="11"/>
  <c r="F2182" i="11"/>
  <c r="I2181" i="11"/>
  <c r="F2181" i="11"/>
  <c r="I2180" i="11"/>
  <c r="F2180" i="11"/>
  <c r="I2179" i="11"/>
  <c r="F2179" i="11"/>
  <c r="I2178" i="11"/>
  <c r="F2178" i="11"/>
  <c r="I2177" i="11"/>
  <c r="F2177" i="11"/>
  <c r="I2176" i="11"/>
  <c r="F2176" i="11"/>
  <c r="I2175" i="11"/>
  <c r="F2175" i="11"/>
  <c r="I2174" i="11"/>
  <c r="F2174" i="11"/>
  <c r="I2173" i="11"/>
  <c r="F2173" i="11"/>
  <c r="I2172" i="11"/>
  <c r="F2172" i="11"/>
  <c r="I2171" i="11"/>
  <c r="F2171" i="11"/>
  <c r="I2170" i="11"/>
  <c r="F2170" i="11"/>
  <c r="I2169" i="11"/>
  <c r="F2169" i="11"/>
  <c r="I2168" i="11"/>
  <c r="F2168" i="11"/>
  <c r="I2167" i="11"/>
  <c r="F2167" i="11"/>
  <c r="I2166" i="11"/>
  <c r="F2166" i="11"/>
  <c r="I2165" i="11"/>
  <c r="F2165" i="11"/>
  <c r="I2164" i="11"/>
  <c r="F2164" i="11"/>
  <c r="I2163" i="11"/>
  <c r="F2163" i="11"/>
  <c r="I2162" i="11"/>
  <c r="F2162" i="11"/>
  <c r="I2161" i="11"/>
  <c r="F2161" i="11"/>
  <c r="I2160" i="11"/>
  <c r="F2160" i="11"/>
  <c r="I2159" i="11"/>
  <c r="F2159" i="11"/>
  <c r="I2158" i="11"/>
  <c r="F2158" i="11"/>
  <c r="I2157" i="11"/>
  <c r="F2157" i="11"/>
  <c r="I2156" i="11"/>
  <c r="F2156" i="11"/>
  <c r="I2155" i="11"/>
  <c r="F2155" i="11"/>
  <c r="I2154" i="11"/>
  <c r="F2154" i="11"/>
  <c r="I2153" i="11"/>
  <c r="F2153" i="11"/>
  <c r="I2152" i="11"/>
  <c r="F2152" i="11"/>
  <c r="I2151" i="11"/>
  <c r="F2151" i="11"/>
  <c r="I2150" i="11"/>
  <c r="F2150" i="11"/>
  <c r="I2149" i="11"/>
  <c r="F2149" i="11"/>
  <c r="I2148" i="11"/>
  <c r="F2148" i="11"/>
  <c r="I2147" i="11"/>
  <c r="F2147" i="11"/>
  <c r="I2146" i="11"/>
  <c r="F2146" i="11"/>
  <c r="I2145" i="11"/>
  <c r="F2145" i="11"/>
  <c r="I2144" i="11"/>
  <c r="F2144" i="11"/>
  <c r="I2143" i="11"/>
  <c r="F2143" i="11"/>
  <c r="I2142" i="11"/>
  <c r="F2142" i="11"/>
  <c r="I2141" i="11"/>
  <c r="F2141" i="11"/>
  <c r="I2140" i="11"/>
  <c r="F2140" i="11"/>
  <c r="I2139" i="11"/>
  <c r="F2139" i="11"/>
  <c r="I2138" i="11"/>
  <c r="F2138" i="11"/>
  <c r="I2137" i="11"/>
  <c r="F2137" i="11"/>
  <c r="I2136" i="11"/>
  <c r="F2136" i="11"/>
  <c r="I2135" i="11"/>
  <c r="F2135" i="11"/>
  <c r="I2134" i="11"/>
  <c r="F2134" i="11"/>
  <c r="I2133" i="11"/>
  <c r="F2133" i="11"/>
  <c r="I2132" i="11"/>
  <c r="F2132" i="11"/>
  <c r="I2131" i="11"/>
  <c r="F2131" i="11"/>
  <c r="I2130" i="11"/>
  <c r="F2130" i="11"/>
  <c r="I2129" i="11"/>
  <c r="F2129" i="11"/>
  <c r="I2128" i="11"/>
  <c r="F2128" i="11"/>
  <c r="I2127" i="11"/>
  <c r="F2127" i="11"/>
  <c r="I2126" i="11"/>
  <c r="F2126" i="11"/>
  <c r="I2125" i="11"/>
  <c r="F2125" i="11"/>
  <c r="I2124" i="11"/>
  <c r="F2124" i="11"/>
  <c r="I2123" i="11"/>
  <c r="F2123" i="11"/>
  <c r="I2122" i="11"/>
  <c r="F2122" i="11"/>
  <c r="I2121" i="11"/>
  <c r="F2121" i="11"/>
  <c r="I2120" i="11"/>
  <c r="F2120" i="11"/>
  <c r="I2119" i="11"/>
  <c r="F2119" i="11"/>
  <c r="I2118" i="11"/>
  <c r="F2118" i="11"/>
  <c r="I2117" i="11"/>
  <c r="F2117" i="11"/>
  <c r="I2116" i="11"/>
  <c r="F2116" i="11"/>
  <c r="I2115" i="11"/>
  <c r="F2115" i="11"/>
  <c r="I2114" i="11"/>
  <c r="F2114" i="11"/>
  <c r="I2113" i="11"/>
  <c r="F2113" i="11"/>
  <c r="I2112" i="11"/>
  <c r="F2112" i="11"/>
  <c r="I2111" i="11"/>
  <c r="F2111" i="11"/>
  <c r="I2110" i="11"/>
  <c r="F2110" i="11"/>
  <c r="I2109" i="11"/>
  <c r="F2109" i="11"/>
  <c r="I2108" i="11"/>
  <c r="F2108" i="11"/>
  <c r="I2107" i="11"/>
  <c r="F2107" i="11"/>
  <c r="I2106" i="11"/>
  <c r="F2106" i="11"/>
  <c r="I2105" i="11"/>
  <c r="F2105" i="11"/>
  <c r="I2104" i="11"/>
  <c r="F2104" i="11"/>
  <c r="I2103" i="11"/>
  <c r="F2103" i="11"/>
  <c r="I2102" i="11"/>
  <c r="F2102" i="11"/>
  <c r="I2101" i="11"/>
  <c r="F2101" i="11"/>
  <c r="I2100" i="11"/>
  <c r="F2100" i="11"/>
  <c r="I2099" i="11"/>
  <c r="F2099" i="11"/>
  <c r="I2098" i="11"/>
  <c r="F2098" i="11"/>
  <c r="I2097" i="11"/>
  <c r="F2097" i="11"/>
  <c r="I2096" i="11"/>
  <c r="F2096" i="11"/>
  <c r="I2095" i="11"/>
  <c r="F2095" i="11"/>
  <c r="I2094" i="11"/>
  <c r="F2094" i="11"/>
  <c r="I2093" i="11"/>
  <c r="F2093" i="11"/>
  <c r="I2092" i="11"/>
  <c r="F2092" i="11"/>
  <c r="I2091" i="11"/>
  <c r="F2091" i="11"/>
  <c r="I2090" i="11"/>
  <c r="F2090" i="11"/>
  <c r="I2089" i="11"/>
  <c r="F2089" i="11"/>
  <c r="I2088" i="11"/>
  <c r="F2088" i="11"/>
  <c r="I2087" i="11"/>
  <c r="F2087" i="11"/>
  <c r="I2086" i="11"/>
  <c r="F2086" i="11"/>
  <c r="I2085" i="11"/>
  <c r="F2085" i="11"/>
  <c r="I2084" i="11"/>
  <c r="F2084" i="11"/>
  <c r="I2083" i="11"/>
  <c r="F2083" i="11"/>
  <c r="I2082" i="11"/>
  <c r="F2082" i="11"/>
  <c r="I2081" i="11"/>
  <c r="F2081" i="11"/>
  <c r="I2080" i="11"/>
  <c r="F2080" i="11"/>
  <c r="I2079" i="11"/>
  <c r="F2079" i="11"/>
  <c r="I2078" i="11"/>
  <c r="F2078" i="11"/>
  <c r="I2077" i="11"/>
  <c r="F2077" i="11"/>
  <c r="I2076" i="11"/>
  <c r="F2076" i="11"/>
  <c r="I2075" i="11"/>
  <c r="F2075" i="11"/>
  <c r="I2074" i="11"/>
  <c r="F2074" i="11"/>
  <c r="I2073" i="11"/>
  <c r="F2073" i="11"/>
  <c r="I2072" i="11"/>
  <c r="F2072" i="11"/>
  <c r="I2071" i="11"/>
  <c r="F2071" i="11"/>
  <c r="I2070" i="11"/>
  <c r="F2070" i="11"/>
  <c r="I2069" i="11"/>
  <c r="F2069" i="11"/>
  <c r="I2068" i="11"/>
  <c r="F2068" i="11"/>
  <c r="I2067" i="11"/>
  <c r="F2067" i="11"/>
  <c r="I2066" i="11"/>
  <c r="F2066" i="11"/>
  <c r="I2065" i="11"/>
  <c r="F2065" i="11"/>
  <c r="I2064" i="11"/>
  <c r="F2064" i="11"/>
  <c r="I2063" i="11"/>
  <c r="F2063" i="11"/>
  <c r="I2062" i="11"/>
  <c r="F2062" i="11"/>
  <c r="I2061" i="11"/>
  <c r="F2061" i="11"/>
  <c r="I2060" i="11"/>
  <c r="F2060" i="11"/>
  <c r="I2059" i="11"/>
  <c r="F2059" i="11"/>
  <c r="I2058" i="11"/>
  <c r="F2058" i="11"/>
  <c r="I2057" i="11"/>
  <c r="F2057" i="11"/>
  <c r="I2056" i="11"/>
  <c r="F2056" i="11"/>
  <c r="I2055" i="11"/>
  <c r="F2055" i="11"/>
  <c r="I2054" i="11"/>
  <c r="F2054" i="11"/>
  <c r="I2053" i="11"/>
  <c r="F2053" i="11"/>
  <c r="I2052" i="11"/>
  <c r="F2052" i="11"/>
  <c r="I2051" i="11"/>
  <c r="F2051" i="11"/>
  <c r="I2050" i="11"/>
  <c r="F2050" i="11"/>
  <c r="I2049" i="11"/>
  <c r="F2049" i="11"/>
  <c r="I2048" i="11"/>
  <c r="F2048" i="11"/>
  <c r="I2047" i="11"/>
  <c r="F2047" i="11"/>
  <c r="I2046" i="11"/>
  <c r="F2046" i="11"/>
  <c r="I2045" i="11"/>
  <c r="F2045" i="11"/>
  <c r="I2044" i="11"/>
  <c r="F2044" i="11"/>
  <c r="I2043" i="11"/>
  <c r="F2043" i="11"/>
  <c r="I2042" i="11"/>
  <c r="F2042" i="11"/>
  <c r="I2041" i="11"/>
  <c r="F2041" i="11"/>
  <c r="I2040" i="11"/>
  <c r="F2040" i="11"/>
  <c r="I2039" i="11"/>
  <c r="F2039" i="11"/>
  <c r="I2038" i="11"/>
  <c r="F2038" i="11"/>
  <c r="I2037" i="11"/>
  <c r="F2037" i="11"/>
  <c r="I2036" i="11"/>
  <c r="F2036" i="11"/>
  <c r="I2035" i="11"/>
  <c r="F2035" i="11"/>
  <c r="I2034" i="11"/>
  <c r="F2034" i="11"/>
  <c r="I2033" i="11"/>
  <c r="F2033" i="11"/>
  <c r="I2032" i="11"/>
  <c r="F2032" i="11"/>
  <c r="I2031" i="11"/>
  <c r="F2031" i="11"/>
  <c r="I2030" i="11"/>
  <c r="F2030" i="11"/>
  <c r="I2029" i="11"/>
  <c r="F2029" i="11"/>
  <c r="I2028" i="11"/>
  <c r="F2028" i="11"/>
  <c r="I2027" i="11"/>
  <c r="F2027" i="11"/>
  <c r="I2026" i="11"/>
  <c r="F2026" i="11"/>
  <c r="I2025" i="11"/>
  <c r="F2025" i="11"/>
  <c r="I2024" i="11"/>
  <c r="F2024" i="11"/>
  <c r="I2023" i="11"/>
  <c r="F2023" i="11"/>
  <c r="I2022" i="11"/>
  <c r="F2022" i="11"/>
  <c r="I2021" i="11"/>
  <c r="F2021" i="11"/>
  <c r="I2020" i="11"/>
  <c r="F2020" i="11"/>
  <c r="I2019" i="11"/>
  <c r="F2019" i="11"/>
  <c r="I2018" i="11"/>
  <c r="F2018" i="11"/>
  <c r="I2017" i="11"/>
  <c r="F2017" i="11"/>
  <c r="I2016" i="11"/>
  <c r="F2016" i="11"/>
  <c r="I2015" i="11"/>
  <c r="F2015" i="11"/>
  <c r="I2014" i="11"/>
  <c r="F2014" i="11"/>
  <c r="I2013" i="11"/>
  <c r="F2013" i="11"/>
  <c r="I2012" i="11"/>
  <c r="F2012" i="11"/>
  <c r="I2011" i="11"/>
  <c r="F2011" i="11"/>
  <c r="I2010" i="11"/>
  <c r="F2010" i="11"/>
  <c r="I2009" i="11"/>
  <c r="F2009" i="11"/>
  <c r="I2008" i="11"/>
  <c r="F2008" i="11"/>
  <c r="I2007" i="11"/>
  <c r="F2007" i="11"/>
  <c r="I2006" i="11"/>
  <c r="F2006" i="11"/>
  <c r="I2005" i="11"/>
  <c r="F2005" i="11"/>
  <c r="I2004" i="11"/>
  <c r="F2004" i="11"/>
  <c r="I2003" i="11"/>
  <c r="F2003" i="11"/>
  <c r="I2002" i="11"/>
  <c r="F2002" i="11"/>
  <c r="I2001" i="11"/>
  <c r="F2001" i="11"/>
  <c r="I2000" i="11"/>
  <c r="F2000" i="11"/>
  <c r="I1999" i="11"/>
  <c r="F1999" i="11"/>
  <c r="I1998" i="11"/>
  <c r="F1998" i="11"/>
  <c r="I1997" i="11"/>
  <c r="F1997" i="11"/>
  <c r="I1996" i="11"/>
  <c r="F1996" i="11"/>
  <c r="I1995" i="11"/>
  <c r="F1995" i="11"/>
  <c r="I1994" i="11"/>
  <c r="F1994" i="11"/>
  <c r="I1993" i="11"/>
  <c r="F1993" i="11"/>
  <c r="I1992" i="11"/>
  <c r="F1992" i="11"/>
  <c r="I1991" i="11"/>
  <c r="F1991" i="11"/>
  <c r="I1990" i="11"/>
  <c r="F1990" i="11"/>
  <c r="I1989" i="11"/>
  <c r="F1989" i="11"/>
  <c r="I1988" i="11"/>
  <c r="F1988" i="11"/>
  <c r="I1987" i="11"/>
  <c r="F1987" i="11"/>
  <c r="I1986" i="11"/>
  <c r="F1986" i="11"/>
  <c r="I1985" i="11"/>
  <c r="F1985" i="11"/>
  <c r="I1984" i="11"/>
  <c r="F1984" i="11"/>
  <c r="I1983" i="11"/>
  <c r="F1983" i="11"/>
  <c r="I1982" i="11"/>
  <c r="F1982" i="11"/>
  <c r="I1981" i="11"/>
  <c r="F1981" i="11"/>
  <c r="I1980" i="11"/>
  <c r="F1980" i="11"/>
  <c r="I1979" i="11"/>
  <c r="F1979" i="11"/>
  <c r="I1978" i="11"/>
  <c r="F1978" i="11"/>
  <c r="I1977" i="11"/>
  <c r="F1977" i="11"/>
  <c r="I1976" i="11"/>
  <c r="F1976" i="11"/>
  <c r="I1975" i="11"/>
  <c r="F1975" i="11"/>
  <c r="I1974" i="11"/>
  <c r="F1974" i="11"/>
  <c r="I1973" i="11"/>
  <c r="F1973" i="11"/>
  <c r="I1972" i="11"/>
  <c r="F1972" i="11"/>
  <c r="I1971" i="11"/>
  <c r="F1971" i="11"/>
  <c r="I1970" i="11"/>
  <c r="F1970" i="11"/>
  <c r="I1969" i="11"/>
  <c r="F1969" i="11"/>
  <c r="I1968" i="11"/>
  <c r="F1968" i="11"/>
  <c r="I1967" i="11"/>
  <c r="F1967" i="11"/>
  <c r="I1966" i="11"/>
  <c r="F1966" i="11"/>
  <c r="I1965" i="11"/>
  <c r="F1965" i="11"/>
  <c r="I1964" i="11"/>
  <c r="F1964" i="11"/>
  <c r="I1963" i="11"/>
  <c r="F1963" i="11"/>
  <c r="I1962" i="11"/>
  <c r="F1962" i="11"/>
  <c r="I1961" i="11"/>
  <c r="F1961" i="11"/>
  <c r="I1960" i="11"/>
  <c r="F1960" i="11"/>
  <c r="I1959" i="11"/>
  <c r="F1959" i="11"/>
  <c r="I1958" i="11"/>
  <c r="F1958" i="11"/>
  <c r="I1957" i="11"/>
  <c r="F1957" i="11"/>
  <c r="I1956" i="11"/>
  <c r="F1956" i="11"/>
  <c r="I1955" i="11"/>
  <c r="F1955" i="11"/>
  <c r="I1954" i="11"/>
  <c r="F1954" i="11"/>
  <c r="I1953" i="11"/>
  <c r="F1953" i="11"/>
  <c r="I1952" i="11"/>
  <c r="F1952" i="11"/>
  <c r="I1951" i="11"/>
  <c r="F1951" i="11"/>
  <c r="I1950" i="11"/>
  <c r="F1950" i="11"/>
  <c r="I1949" i="11"/>
  <c r="F1949" i="11"/>
  <c r="I1948" i="11"/>
  <c r="F1948" i="11"/>
  <c r="I1947" i="11"/>
  <c r="F1947" i="11"/>
  <c r="I1946" i="11"/>
  <c r="F1946" i="11"/>
  <c r="I1945" i="11"/>
  <c r="F1945" i="11"/>
  <c r="I1944" i="11"/>
  <c r="F1944" i="11"/>
  <c r="I1943" i="11"/>
  <c r="F1943" i="11"/>
  <c r="I1942" i="11"/>
  <c r="F1942" i="11"/>
  <c r="I1941" i="11"/>
  <c r="F1941" i="11"/>
  <c r="I1940" i="11"/>
  <c r="F1940" i="11"/>
  <c r="I1939" i="11"/>
  <c r="F1939" i="11"/>
  <c r="I1938" i="11"/>
  <c r="F1938" i="11"/>
  <c r="I1937" i="11"/>
  <c r="F1937" i="11"/>
  <c r="I1936" i="11"/>
  <c r="F1936" i="11"/>
  <c r="I1935" i="11"/>
  <c r="F1935" i="11"/>
  <c r="I1934" i="11"/>
  <c r="F1934" i="11"/>
  <c r="I1933" i="11"/>
  <c r="F1933" i="11"/>
  <c r="I1932" i="11"/>
  <c r="F1932" i="11"/>
  <c r="I1931" i="11"/>
  <c r="F1931" i="11"/>
  <c r="I1930" i="11"/>
  <c r="F1930" i="11"/>
  <c r="I1929" i="11"/>
  <c r="F1929" i="11"/>
  <c r="I1928" i="11"/>
  <c r="F1928" i="11"/>
  <c r="I1927" i="11"/>
  <c r="F1927" i="11"/>
  <c r="I1926" i="11"/>
  <c r="F1926" i="11"/>
  <c r="I1925" i="11"/>
  <c r="F1925" i="11"/>
  <c r="I1924" i="11"/>
  <c r="F1924" i="11"/>
  <c r="I1923" i="11"/>
  <c r="F1923" i="11"/>
  <c r="I1922" i="11"/>
  <c r="F1922" i="11"/>
  <c r="I1921" i="11"/>
  <c r="F1921" i="11"/>
  <c r="I1920" i="11"/>
  <c r="F1920" i="11"/>
  <c r="I1919" i="11"/>
  <c r="F1919" i="11"/>
  <c r="I1918" i="11"/>
  <c r="F1918" i="11"/>
  <c r="I1917" i="11"/>
  <c r="F1917" i="11"/>
  <c r="I1916" i="11"/>
  <c r="F1916" i="11"/>
  <c r="I1915" i="11"/>
  <c r="F1915" i="11"/>
  <c r="I1914" i="11"/>
  <c r="F1914" i="11"/>
  <c r="I1913" i="11"/>
  <c r="F1913" i="11"/>
  <c r="I1912" i="11"/>
  <c r="F1912" i="11"/>
  <c r="I1911" i="11"/>
  <c r="F1911" i="11"/>
  <c r="I1910" i="11"/>
  <c r="F1910" i="11"/>
  <c r="I1909" i="11"/>
  <c r="F1909" i="11"/>
  <c r="I1908" i="11"/>
  <c r="F1908" i="11"/>
  <c r="I1907" i="11"/>
  <c r="F1907" i="11"/>
  <c r="I1906" i="11"/>
  <c r="F1906" i="11"/>
  <c r="I1905" i="11"/>
  <c r="F1905" i="11"/>
  <c r="I1904" i="11"/>
  <c r="F1904" i="11"/>
  <c r="I1903" i="11"/>
  <c r="F1903" i="11"/>
  <c r="I1902" i="11"/>
  <c r="F1902" i="11"/>
  <c r="I1901" i="11"/>
  <c r="F1901" i="11"/>
  <c r="I1900" i="11"/>
  <c r="F1900" i="11"/>
  <c r="I1899" i="11"/>
  <c r="F1899" i="11"/>
  <c r="I1898" i="11"/>
  <c r="F1898" i="11"/>
  <c r="I1897" i="11"/>
  <c r="F1897" i="11"/>
  <c r="I1896" i="11"/>
  <c r="F1896" i="11"/>
  <c r="I1895" i="11"/>
  <c r="F1895" i="11"/>
  <c r="I1894" i="11"/>
  <c r="F1894" i="11"/>
  <c r="I1893" i="11"/>
  <c r="F1893" i="11"/>
  <c r="I1892" i="11"/>
  <c r="F1892" i="11"/>
  <c r="I1891" i="11"/>
  <c r="F1891" i="11"/>
  <c r="I1890" i="11"/>
  <c r="F1890" i="11"/>
  <c r="I1889" i="11"/>
  <c r="F1889" i="11"/>
  <c r="I1888" i="11"/>
  <c r="F1888" i="11"/>
  <c r="I1887" i="11"/>
  <c r="F1887" i="11"/>
  <c r="I1886" i="11"/>
  <c r="F1886" i="11"/>
  <c r="I1885" i="11"/>
  <c r="F1885" i="11"/>
  <c r="I1884" i="11"/>
  <c r="F1884" i="11"/>
  <c r="I1883" i="11"/>
  <c r="F1883" i="11"/>
  <c r="I1882" i="11"/>
  <c r="F1882" i="11"/>
  <c r="I1881" i="11"/>
  <c r="F1881" i="11"/>
  <c r="I1880" i="11"/>
  <c r="F1880" i="11"/>
  <c r="I1879" i="11"/>
  <c r="F1879" i="11"/>
  <c r="I1878" i="11"/>
  <c r="F1878" i="11"/>
  <c r="I1877" i="11"/>
  <c r="F1877" i="11"/>
  <c r="I1876" i="11"/>
  <c r="F1876" i="11"/>
  <c r="I1875" i="11"/>
  <c r="F1875" i="11"/>
  <c r="I1874" i="11"/>
  <c r="F1874" i="11"/>
  <c r="I1873" i="11"/>
  <c r="F1873" i="11"/>
  <c r="I1872" i="11"/>
  <c r="F1872" i="11"/>
  <c r="I1871" i="11"/>
  <c r="F1871" i="11"/>
  <c r="I1870" i="11"/>
  <c r="F1870" i="11"/>
  <c r="I1869" i="11"/>
  <c r="F1869" i="11"/>
  <c r="I1868" i="11"/>
  <c r="F1868" i="11"/>
  <c r="I1867" i="11"/>
  <c r="F1867" i="11"/>
  <c r="I1866" i="11"/>
  <c r="F1866" i="11"/>
  <c r="I1865" i="11"/>
  <c r="F1865" i="11"/>
  <c r="I1864" i="11"/>
  <c r="F1864" i="11"/>
  <c r="I1863" i="11"/>
  <c r="F1863" i="11"/>
  <c r="I1862" i="11"/>
  <c r="F1862" i="11"/>
  <c r="I1861" i="11"/>
  <c r="F1861" i="11"/>
  <c r="I1860" i="11"/>
  <c r="F1860" i="11"/>
  <c r="I1859" i="11"/>
  <c r="F1859" i="11"/>
  <c r="I1858" i="11"/>
  <c r="F1858" i="11"/>
  <c r="I1857" i="11"/>
  <c r="F1857" i="11"/>
  <c r="I1856" i="11"/>
  <c r="F1856" i="11"/>
  <c r="I1855" i="11"/>
  <c r="F1855" i="11"/>
  <c r="I1854" i="11"/>
  <c r="F1854" i="11"/>
  <c r="I1853" i="11"/>
  <c r="F1853" i="11"/>
  <c r="I1852" i="11"/>
  <c r="F1852" i="11"/>
  <c r="I1851" i="11"/>
  <c r="F1851" i="11"/>
  <c r="I1850" i="11"/>
  <c r="F1850" i="11"/>
  <c r="I1849" i="11"/>
  <c r="F1849" i="11"/>
  <c r="I1848" i="11"/>
  <c r="F1848" i="11"/>
  <c r="I1847" i="11"/>
  <c r="F1847" i="11"/>
  <c r="I1846" i="11"/>
  <c r="F1846" i="11"/>
  <c r="I1845" i="11"/>
  <c r="F1845" i="11"/>
  <c r="I1844" i="11"/>
  <c r="F1844" i="11"/>
  <c r="I1843" i="11"/>
  <c r="F1843" i="11"/>
  <c r="I1842" i="11"/>
  <c r="F1842" i="11"/>
  <c r="I1841" i="11"/>
  <c r="F1841" i="11"/>
  <c r="I1840" i="11"/>
  <c r="F1840" i="11"/>
  <c r="I1839" i="11"/>
  <c r="F1839" i="11"/>
  <c r="I1838" i="11"/>
  <c r="F1838" i="11"/>
  <c r="I1837" i="11"/>
  <c r="F1837" i="11"/>
  <c r="I1836" i="11"/>
  <c r="F1836" i="11"/>
  <c r="I1835" i="11"/>
  <c r="F1835" i="11"/>
  <c r="I1834" i="11"/>
  <c r="F1834" i="11"/>
  <c r="I1833" i="11"/>
  <c r="F1833" i="11"/>
  <c r="I1832" i="11"/>
  <c r="F1832" i="11"/>
  <c r="I1831" i="11"/>
  <c r="F1831" i="11"/>
  <c r="I1830" i="11"/>
  <c r="F1830" i="11"/>
  <c r="I1829" i="11"/>
  <c r="F1829" i="11"/>
  <c r="I1828" i="11"/>
  <c r="F1828" i="11"/>
  <c r="I1827" i="11"/>
  <c r="F1827" i="11"/>
  <c r="I1826" i="11"/>
  <c r="F1826" i="11"/>
  <c r="I1825" i="11"/>
  <c r="F1825" i="11"/>
  <c r="I1824" i="11"/>
  <c r="F1824" i="11"/>
  <c r="I1823" i="11"/>
  <c r="F1823" i="11"/>
  <c r="I1822" i="11"/>
  <c r="F1822" i="11"/>
  <c r="I1821" i="11"/>
  <c r="F1821" i="11"/>
  <c r="I1820" i="11"/>
  <c r="F1820" i="11"/>
  <c r="I1819" i="11"/>
  <c r="F1819" i="11"/>
  <c r="I1818" i="11"/>
  <c r="F1818" i="11"/>
  <c r="I1817" i="11"/>
  <c r="F1817" i="11"/>
  <c r="I1816" i="11"/>
  <c r="F1816" i="11"/>
  <c r="I1815" i="11"/>
  <c r="F1815" i="11"/>
  <c r="I1814" i="11"/>
  <c r="F1814" i="11"/>
  <c r="I1813" i="11"/>
  <c r="F1813" i="11"/>
  <c r="I1812" i="11"/>
  <c r="F1812" i="11"/>
  <c r="I1811" i="11"/>
  <c r="F1811" i="11"/>
  <c r="I1810" i="11"/>
  <c r="F1810" i="11"/>
  <c r="I1809" i="11"/>
  <c r="F1809" i="11"/>
  <c r="I1808" i="11"/>
  <c r="F1808" i="11"/>
  <c r="I1807" i="11"/>
  <c r="F1807" i="11"/>
  <c r="I1806" i="11"/>
  <c r="F1806" i="11"/>
  <c r="I1805" i="11"/>
  <c r="F1805" i="11"/>
  <c r="I1804" i="11"/>
  <c r="F1804" i="11"/>
  <c r="I1803" i="11"/>
  <c r="F1803" i="11"/>
  <c r="I1802" i="11"/>
  <c r="F1802" i="11"/>
  <c r="I1801" i="11"/>
  <c r="F1801" i="11"/>
  <c r="I1800" i="11"/>
  <c r="F1800" i="11"/>
  <c r="I1799" i="11"/>
  <c r="F1799" i="11"/>
  <c r="I1798" i="11"/>
  <c r="F1798" i="11"/>
  <c r="I1797" i="11"/>
  <c r="F1797" i="11"/>
  <c r="I1796" i="11"/>
  <c r="F1796" i="11"/>
  <c r="I1795" i="11"/>
  <c r="F1795" i="11"/>
  <c r="I1794" i="11"/>
  <c r="F1794" i="11"/>
  <c r="I1793" i="11"/>
  <c r="F1793" i="11"/>
  <c r="I1792" i="11"/>
  <c r="F1792" i="11"/>
  <c r="I1791" i="11"/>
  <c r="F1791" i="11"/>
  <c r="I1790" i="11"/>
  <c r="F1790" i="11"/>
  <c r="I1789" i="11"/>
  <c r="F1789" i="11"/>
  <c r="I1788" i="11"/>
  <c r="F1788" i="11"/>
  <c r="I1787" i="11"/>
  <c r="F1787" i="11"/>
  <c r="I1786" i="11"/>
  <c r="F1786" i="11"/>
  <c r="I1785" i="11"/>
  <c r="F1785" i="11"/>
  <c r="I1784" i="11"/>
  <c r="F1784" i="11"/>
  <c r="I1783" i="11"/>
  <c r="F1783" i="11"/>
  <c r="I1782" i="11"/>
  <c r="F1782" i="11"/>
  <c r="I1781" i="11"/>
  <c r="F1781" i="11"/>
  <c r="I1780" i="11"/>
  <c r="F1780" i="11"/>
  <c r="I1779" i="11"/>
  <c r="F1779" i="11"/>
  <c r="I1778" i="11"/>
  <c r="F1778" i="11"/>
  <c r="I1777" i="11"/>
  <c r="F1777" i="11"/>
  <c r="I1776" i="11"/>
  <c r="F1776" i="11"/>
  <c r="I1775" i="11"/>
  <c r="F1775" i="11"/>
  <c r="I1774" i="11"/>
  <c r="F1774" i="11"/>
  <c r="I1773" i="11"/>
  <c r="F1773" i="11"/>
  <c r="I1772" i="11"/>
  <c r="F1772" i="11"/>
  <c r="I1771" i="11"/>
  <c r="F1771" i="11"/>
  <c r="I1770" i="11"/>
  <c r="F1770" i="11"/>
  <c r="I1769" i="11"/>
  <c r="F1769" i="11"/>
  <c r="I1768" i="11"/>
  <c r="F1768" i="11"/>
  <c r="I1767" i="11"/>
  <c r="F1767" i="11"/>
  <c r="I1766" i="11"/>
  <c r="F1766" i="11"/>
  <c r="I1765" i="11"/>
  <c r="F1765" i="11"/>
  <c r="I1764" i="11"/>
  <c r="F1764" i="11"/>
  <c r="I1763" i="11"/>
  <c r="F1763" i="11"/>
  <c r="I1762" i="11"/>
  <c r="F1762" i="11"/>
  <c r="I1761" i="11"/>
  <c r="F1761" i="11"/>
  <c r="I1760" i="11"/>
  <c r="F1760" i="11"/>
  <c r="I1759" i="11"/>
  <c r="F1759" i="11"/>
  <c r="I1758" i="11"/>
  <c r="F1758" i="11"/>
  <c r="I1757" i="11"/>
  <c r="F1757" i="11"/>
  <c r="I1756" i="11"/>
  <c r="F1756" i="11"/>
  <c r="I1755" i="11"/>
  <c r="F1755" i="11"/>
  <c r="I1754" i="11"/>
  <c r="F1754" i="11"/>
  <c r="I1753" i="11"/>
  <c r="F1753" i="11"/>
  <c r="I1752" i="11"/>
  <c r="F1752" i="11"/>
  <c r="I1751" i="11"/>
  <c r="F1751" i="11"/>
  <c r="I1750" i="11"/>
  <c r="F1750" i="11"/>
  <c r="I1749" i="11"/>
  <c r="F1749" i="11"/>
  <c r="I1748" i="11"/>
  <c r="F1748" i="11"/>
  <c r="I1747" i="11"/>
  <c r="F1747" i="11"/>
  <c r="I1746" i="11"/>
  <c r="F1746" i="11"/>
  <c r="I1745" i="11"/>
  <c r="F1745" i="11"/>
  <c r="I1744" i="11"/>
  <c r="F1744" i="11"/>
  <c r="I1743" i="11"/>
  <c r="F1743" i="11"/>
  <c r="I1742" i="11"/>
  <c r="F1742" i="11"/>
  <c r="I1741" i="11"/>
  <c r="F1741" i="11"/>
  <c r="I1740" i="11"/>
  <c r="F1740" i="11"/>
  <c r="I1739" i="11"/>
  <c r="F1739" i="11"/>
  <c r="I1738" i="11"/>
  <c r="F1738" i="11"/>
  <c r="I1737" i="11"/>
  <c r="F1737" i="11"/>
  <c r="I1736" i="11"/>
  <c r="F1736" i="11"/>
  <c r="I1735" i="11"/>
  <c r="F1735" i="11"/>
  <c r="I1734" i="11"/>
  <c r="F1734" i="11"/>
  <c r="I1733" i="11"/>
  <c r="F1733" i="11"/>
  <c r="I1732" i="11"/>
  <c r="F1732" i="11"/>
  <c r="I1731" i="11"/>
  <c r="F1731" i="11"/>
  <c r="I1730" i="11"/>
  <c r="F1730" i="11"/>
  <c r="I1729" i="11"/>
  <c r="F1729" i="11"/>
  <c r="I1728" i="11"/>
  <c r="F1728" i="11"/>
  <c r="I1727" i="11"/>
  <c r="F1727" i="11"/>
  <c r="I1726" i="11"/>
  <c r="F1726" i="11"/>
  <c r="I1725" i="11"/>
  <c r="F1725" i="11"/>
  <c r="I1724" i="11"/>
  <c r="F1724" i="11"/>
  <c r="I1723" i="11"/>
  <c r="F1723" i="11"/>
  <c r="I1722" i="11"/>
  <c r="F1722" i="11"/>
  <c r="I1721" i="11"/>
  <c r="F1721" i="11"/>
  <c r="I1720" i="11"/>
  <c r="F1720" i="11"/>
  <c r="I1719" i="11"/>
  <c r="F1719" i="11"/>
  <c r="L1718" i="11"/>
  <c r="I1718" i="11"/>
  <c r="F1718" i="11"/>
  <c r="L1717" i="11"/>
  <c r="I1717" i="11"/>
  <c r="F1717" i="11"/>
  <c r="L1716" i="11"/>
  <c r="I1716" i="11"/>
  <c r="F1716" i="11"/>
  <c r="L1715" i="11"/>
  <c r="I1715" i="11"/>
  <c r="F1715" i="11"/>
  <c r="L1714" i="11"/>
  <c r="I1714" i="11"/>
  <c r="F1714" i="11"/>
  <c r="L1713" i="11"/>
  <c r="I1713" i="11"/>
  <c r="F1713" i="11"/>
  <c r="L1712" i="11"/>
  <c r="I1712" i="11"/>
  <c r="F1712" i="11"/>
  <c r="L1711" i="11"/>
  <c r="I1711" i="11"/>
  <c r="F1711" i="11"/>
  <c r="L1710" i="11"/>
  <c r="I1710" i="11"/>
  <c r="F1710" i="11"/>
  <c r="L1709" i="11"/>
  <c r="I1709" i="11"/>
  <c r="F1709" i="11"/>
  <c r="L1708" i="11"/>
  <c r="I1708" i="11"/>
  <c r="F1708" i="11"/>
  <c r="L1707" i="11"/>
  <c r="I1707" i="11"/>
  <c r="F1707" i="11"/>
  <c r="L1706" i="11"/>
  <c r="I1706" i="11"/>
  <c r="F1706" i="11"/>
  <c r="L1705" i="11"/>
  <c r="I1705" i="11"/>
  <c r="F1705" i="11"/>
  <c r="L1704" i="11"/>
  <c r="I1704" i="11"/>
  <c r="F1704" i="11"/>
  <c r="L1703" i="11"/>
  <c r="I1703" i="11"/>
  <c r="F1703" i="11"/>
  <c r="L1702" i="11"/>
  <c r="I1702" i="11"/>
  <c r="F1702" i="11"/>
  <c r="L1701" i="11"/>
  <c r="I1701" i="11"/>
  <c r="F1701" i="11"/>
  <c r="L1700" i="11"/>
  <c r="I1700" i="11"/>
  <c r="F1700" i="11"/>
  <c r="L1699" i="11"/>
  <c r="I1699" i="11"/>
  <c r="F1699" i="11"/>
  <c r="L1698" i="11"/>
  <c r="I1698" i="11"/>
  <c r="F1698" i="11"/>
  <c r="L1697" i="11"/>
  <c r="I1697" i="11"/>
  <c r="F1697" i="11"/>
  <c r="L1696" i="11"/>
  <c r="I1696" i="11"/>
  <c r="F1696" i="11"/>
  <c r="L1695" i="11"/>
  <c r="I1695" i="11"/>
  <c r="F1695" i="11"/>
  <c r="L1694" i="11"/>
  <c r="I1694" i="11"/>
  <c r="F1694" i="11"/>
  <c r="L1693" i="11"/>
  <c r="I1693" i="11"/>
  <c r="F1693" i="11"/>
  <c r="L1692" i="11"/>
  <c r="I1692" i="11"/>
  <c r="F1692" i="11"/>
  <c r="L1691" i="11"/>
  <c r="I1691" i="11"/>
  <c r="F1691" i="11"/>
  <c r="L1690" i="11"/>
  <c r="I1690" i="11"/>
  <c r="F1690" i="11"/>
  <c r="L1689" i="11"/>
  <c r="I1689" i="11"/>
  <c r="F1689" i="11"/>
  <c r="L1688" i="11"/>
  <c r="I1688" i="11"/>
  <c r="F1688" i="11"/>
  <c r="L1687" i="11"/>
  <c r="I1687" i="11"/>
  <c r="F1687" i="11"/>
  <c r="L1686" i="11"/>
  <c r="I1686" i="11"/>
  <c r="F1686" i="11"/>
  <c r="L1685" i="11"/>
  <c r="I1685" i="11"/>
  <c r="F1685" i="11"/>
  <c r="L1684" i="11"/>
  <c r="I1684" i="11"/>
  <c r="F1684" i="11"/>
  <c r="L1683" i="11"/>
  <c r="I1683" i="11"/>
  <c r="F1683" i="11"/>
  <c r="L1682" i="11"/>
  <c r="I1682" i="11"/>
  <c r="F1682" i="11"/>
  <c r="L1681" i="11"/>
  <c r="I1681" i="11"/>
  <c r="F1681" i="11"/>
  <c r="L1680" i="11"/>
  <c r="I1680" i="11"/>
  <c r="F1680" i="11"/>
  <c r="L1679" i="11"/>
  <c r="I1679" i="11"/>
  <c r="F1679" i="11"/>
  <c r="L1678" i="11"/>
  <c r="I1678" i="11"/>
  <c r="F1678" i="11"/>
  <c r="L1677" i="11"/>
  <c r="I1677" i="11"/>
  <c r="F1677" i="11"/>
  <c r="L1676" i="11"/>
  <c r="I1676" i="11"/>
  <c r="F1676" i="11"/>
  <c r="L1675" i="11"/>
  <c r="I1675" i="11"/>
  <c r="F1675" i="11"/>
  <c r="L1674" i="11"/>
  <c r="I1674" i="11"/>
  <c r="F1674" i="11"/>
  <c r="L1673" i="11"/>
  <c r="I1673" i="11"/>
  <c r="F1673" i="11"/>
  <c r="L1672" i="11"/>
  <c r="I1672" i="11"/>
  <c r="F1672" i="11"/>
  <c r="L1671" i="11"/>
  <c r="I1671" i="11"/>
  <c r="F1671" i="11"/>
  <c r="L1670" i="11"/>
  <c r="I1670" i="11"/>
  <c r="F1670" i="11"/>
  <c r="L1669" i="11"/>
  <c r="I1669" i="11"/>
  <c r="F1669" i="11"/>
  <c r="L1668" i="11"/>
  <c r="I1668" i="11"/>
  <c r="F1668" i="11"/>
  <c r="L1667" i="11"/>
  <c r="I1667" i="11"/>
  <c r="F1667" i="11"/>
  <c r="L1666" i="11"/>
  <c r="I1666" i="11"/>
  <c r="F1666" i="11"/>
  <c r="L1665" i="11"/>
  <c r="I1665" i="11"/>
  <c r="F1665" i="11"/>
  <c r="L1664" i="11"/>
  <c r="I1664" i="11"/>
  <c r="F1664" i="11"/>
  <c r="L1663" i="11"/>
  <c r="I1663" i="11"/>
  <c r="F1663" i="11"/>
  <c r="L1662" i="11"/>
  <c r="I1662" i="11"/>
  <c r="F1662" i="11"/>
  <c r="L1661" i="11"/>
  <c r="I1661" i="11"/>
  <c r="F1661" i="11"/>
  <c r="L1660" i="11"/>
  <c r="I1660" i="11"/>
  <c r="F1660" i="11"/>
  <c r="L1659" i="11"/>
  <c r="I1659" i="11"/>
  <c r="F1659" i="11"/>
  <c r="L1658" i="11"/>
  <c r="I1658" i="11"/>
  <c r="F1658" i="11"/>
  <c r="L1657" i="11"/>
  <c r="I1657" i="11"/>
  <c r="F1657" i="11"/>
  <c r="L1656" i="11"/>
  <c r="I1656" i="11"/>
  <c r="F1656" i="11"/>
  <c r="L1655" i="11"/>
  <c r="I1655" i="11"/>
  <c r="F1655" i="11"/>
  <c r="L1654" i="11"/>
  <c r="I1654" i="11"/>
  <c r="F1654" i="11"/>
  <c r="L1653" i="11"/>
  <c r="I1653" i="11"/>
  <c r="F1653" i="11"/>
  <c r="L1652" i="11"/>
  <c r="I1652" i="11"/>
  <c r="F1652" i="11"/>
  <c r="L1651" i="11"/>
  <c r="I1651" i="11"/>
  <c r="F1651" i="11"/>
  <c r="L1650" i="11"/>
  <c r="I1650" i="11"/>
  <c r="F1650" i="11"/>
  <c r="L1649" i="11"/>
  <c r="I1649" i="11"/>
  <c r="F1649" i="11"/>
  <c r="L1648" i="11"/>
  <c r="I1648" i="11"/>
  <c r="F1648" i="11"/>
  <c r="L1647" i="11"/>
  <c r="I1647" i="11"/>
  <c r="F1647" i="11"/>
  <c r="L1646" i="11"/>
  <c r="I1646" i="11"/>
  <c r="F1646" i="11"/>
  <c r="L1645" i="11"/>
  <c r="I1645" i="11"/>
  <c r="F1645" i="11"/>
  <c r="L1644" i="11"/>
  <c r="I1644" i="11"/>
  <c r="F1644" i="11"/>
  <c r="L1643" i="11"/>
  <c r="I1643" i="11"/>
  <c r="F1643" i="11"/>
  <c r="L1642" i="11"/>
  <c r="I1642" i="11"/>
  <c r="F1642" i="11"/>
  <c r="L1641" i="11"/>
  <c r="I1641" i="11"/>
  <c r="F1641" i="11"/>
  <c r="L1640" i="11"/>
  <c r="I1640" i="11"/>
  <c r="F1640" i="11"/>
  <c r="L1639" i="11"/>
  <c r="I1639" i="11"/>
  <c r="F1639" i="11"/>
  <c r="L1638" i="11"/>
  <c r="I1638" i="11"/>
  <c r="F1638" i="11"/>
  <c r="L1637" i="11"/>
  <c r="I1637" i="11"/>
  <c r="F1637" i="11"/>
  <c r="L1636" i="11"/>
  <c r="I1636" i="11"/>
  <c r="F1636" i="11"/>
  <c r="L1635" i="11"/>
  <c r="I1635" i="11"/>
  <c r="F1635" i="11"/>
  <c r="L1634" i="11"/>
  <c r="I1634" i="11"/>
  <c r="F1634" i="11"/>
  <c r="L1633" i="11"/>
  <c r="I1633" i="11"/>
  <c r="F1633" i="11"/>
  <c r="L1632" i="11"/>
  <c r="I1632" i="11"/>
  <c r="F1632" i="11"/>
  <c r="L1631" i="11"/>
  <c r="I1631" i="11"/>
  <c r="F1631" i="11"/>
  <c r="L1630" i="11"/>
  <c r="I1630" i="11"/>
  <c r="F1630" i="11"/>
  <c r="L1629" i="11"/>
  <c r="I1629" i="11"/>
  <c r="F1629" i="11"/>
  <c r="L1628" i="11"/>
  <c r="I1628" i="11"/>
  <c r="F1628" i="11"/>
  <c r="L1627" i="11"/>
  <c r="I1627" i="11"/>
  <c r="F1627" i="11"/>
  <c r="L1626" i="11"/>
  <c r="I1626" i="11"/>
  <c r="F1626" i="11"/>
  <c r="L1625" i="11"/>
  <c r="I1625" i="11"/>
  <c r="F1625" i="11"/>
  <c r="L1624" i="11"/>
  <c r="I1624" i="11"/>
  <c r="F1624" i="11"/>
  <c r="L1623" i="11"/>
  <c r="I1623" i="11"/>
  <c r="F1623" i="11"/>
  <c r="L1622" i="11"/>
  <c r="I1622" i="11"/>
  <c r="F1622" i="11"/>
  <c r="L1621" i="11"/>
  <c r="I1621" i="11"/>
  <c r="F1621" i="11"/>
  <c r="L1620" i="11"/>
  <c r="I1620" i="11"/>
  <c r="F1620" i="11"/>
  <c r="L1619" i="11"/>
  <c r="I1619" i="11"/>
  <c r="F1619" i="11"/>
  <c r="L1618" i="11"/>
  <c r="I1618" i="11"/>
  <c r="F1618" i="11"/>
  <c r="L1617" i="11"/>
  <c r="I1617" i="11"/>
  <c r="F1617" i="11"/>
  <c r="L1616" i="11"/>
  <c r="I1616" i="11"/>
  <c r="F1616" i="11"/>
  <c r="L1615" i="11"/>
  <c r="I1615" i="11"/>
  <c r="F1615" i="11"/>
  <c r="L1614" i="11"/>
  <c r="I1614" i="11"/>
  <c r="F1614" i="11"/>
  <c r="L1613" i="11"/>
  <c r="I1613" i="11"/>
  <c r="F1613" i="11"/>
  <c r="L1612" i="11"/>
  <c r="I1612" i="11"/>
  <c r="F1612" i="11"/>
  <c r="L1611" i="11"/>
  <c r="I1611" i="11"/>
  <c r="F1611" i="11"/>
  <c r="L1610" i="11"/>
  <c r="I1610" i="11"/>
  <c r="F1610" i="11"/>
  <c r="L1609" i="11"/>
  <c r="I1609" i="11"/>
  <c r="F1609" i="11"/>
  <c r="L1608" i="11"/>
  <c r="I1608" i="11"/>
  <c r="F1608" i="11"/>
  <c r="L1607" i="11"/>
  <c r="I1607" i="11"/>
  <c r="F1607" i="11"/>
  <c r="L1606" i="11"/>
  <c r="I1606" i="11"/>
  <c r="F1606" i="11"/>
  <c r="L1605" i="11"/>
  <c r="I1605" i="11"/>
  <c r="F1605" i="11"/>
  <c r="L1604" i="11"/>
  <c r="I1604" i="11"/>
  <c r="F1604" i="11"/>
  <c r="L1603" i="11"/>
  <c r="I1603" i="11"/>
  <c r="F1603" i="11"/>
  <c r="L1602" i="11"/>
  <c r="I1602" i="11"/>
  <c r="F1602" i="11"/>
  <c r="L1601" i="11"/>
  <c r="I1601" i="11"/>
  <c r="F1601" i="11"/>
  <c r="L1600" i="11"/>
  <c r="I1600" i="11"/>
  <c r="F1600" i="11"/>
  <c r="L1599" i="11"/>
  <c r="I1599" i="11"/>
  <c r="F1599" i="11"/>
  <c r="L1598" i="11"/>
  <c r="I1598" i="11"/>
  <c r="F1598" i="11"/>
  <c r="L1597" i="11"/>
  <c r="I1597" i="11"/>
  <c r="F1597" i="11"/>
  <c r="L1596" i="11"/>
  <c r="I1596" i="11"/>
  <c r="F1596" i="11"/>
  <c r="L1595" i="11"/>
  <c r="I1595" i="11"/>
  <c r="F1595" i="11"/>
  <c r="L1594" i="11"/>
  <c r="I1594" i="11"/>
  <c r="F1594" i="11"/>
  <c r="L1593" i="11"/>
  <c r="I1593" i="11"/>
  <c r="F1593" i="11"/>
  <c r="L1592" i="11"/>
  <c r="I1592" i="11"/>
  <c r="F1592" i="11"/>
  <c r="L1591" i="11"/>
  <c r="I1591" i="11"/>
  <c r="F1591" i="11"/>
  <c r="L1590" i="11"/>
  <c r="I1590" i="11"/>
  <c r="F1590" i="11"/>
  <c r="L1589" i="11"/>
  <c r="I1589" i="11"/>
  <c r="F1589" i="11"/>
  <c r="L1588" i="11"/>
  <c r="I1588" i="11"/>
  <c r="F1588" i="11"/>
  <c r="L1587" i="11"/>
  <c r="I1587" i="11"/>
  <c r="F1587" i="11"/>
  <c r="L1586" i="11"/>
  <c r="I1586" i="11"/>
  <c r="F1586" i="11"/>
  <c r="L1585" i="11"/>
  <c r="I1585" i="11"/>
  <c r="F1585" i="11"/>
  <c r="L1584" i="11"/>
  <c r="I1584" i="11"/>
  <c r="F1584" i="11"/>
  <c r="L1583" i="11"/>
  <c r="I1583" i="11"/>
  <c r="F1583" i="11"/>
  <c r="L1582" i="11"/>
  <c r="I1582" i="11"/>
  <c r="F1582" i="11"/>
  <c r="L1581" i="11"/>
  <c r="I1581" i="11"/>
  <c r="F1581" i="11"/>
  <c r="L1580" i="11"/>
  <c r="I1580" i="11"/>
  <c r="F1580" i="11"/>
  <c r="L1579" i="11"/>
  <c r="I1579" i="11"/>
  <c r="F1579" i="11"/>
  <c r="L1578" i="11"/>
  <c r="I1578" i="11"/>
  <c r="F1578" i="11"/>
  <c r="L1577" i="11"/>
  <c r="I1577" i="11"/>
  <c r="F1577" i="11"/>
  <c r="L1576" i="11"/>
  <c r="I1576" i="11"/>
  <c r="F1576" i="11"/>
  <c r="L1575" i="11"/>
  <c r="I1575" i="11"/>
  <c r="F1575" i="11"/>
  <c r="L1574" i="11"/>
  <c r="I1574" i="11"/>
  <c r="F1574" i="11"/>
  <c r="L1573" i="11"/>
  <c r="I1573" i="11"/>
  <c r="F1573" i="11"/>
  <c r="L1572" i="11"/>
  <c r="I1572" i="11"/>
  <c r="F1572" i="11"/>
  <c r="L1571" i="11"/>
  <c r="I1571" i="11"/>
  <c r="F1571" i="11"/>
  <c r="L1570" i="11"/>
  <c r="I1570" i="11"/>
  <c r="F1570" i="11"/>
  <c r="L1569" i="11"/>
  <c r="I1569" i="11"/>
  <c r="F1569" i="11"/>
  <c r="L1568" i="11"/>
  <c r="I1568" i="11"/>
  <c r="F1568" i="11"/>
  <c r="L1567" i="11"/>
  <c r="I1567" i="11"/>
  <c r="F1567" i="11"/>
  <c r="L1566" i="11"/>
  <c r="I1566" i="11"/>
  <c r="F1566" i="11"/>
  <c r="L1565" i="11"/>
  <c r="I1565" i="11"/>
  <c r="F1565" i="11"/>
  <c r="L1564" i="11"/>
  <c r="I1564" i="11"/>
  <c r="F1564" i="11"/>
  <c r="L1563" i="11"/>
  <c r="I1563" i="11"/>
  <c r="F1563" i="11"/>
  <c r="L1562" i="11"/>
  <c r="I1562" i="11"/>
  <c r="F1562" i="11"/>
  <c r="L1561" i="11"/>
  <c r="I1561" i="11"/>
  <c r="F1561" i="11"/>
  <c r="L1560" i="11"/>
  <c r="I1560" i="11"/>
  <c r="F1560" i="11"/>
  <c r="L1559" i="11"/>
  <c r="I1559" i="11"/>
  <c r="F1559" i="11"/>
  <c r="L1558" i="11"/>
  <c r="I1558" i="11"/>
  <c r="F1558" i="11"/>
  <c r="L1557" i="11"/>
  <c r="I1557" i="11"/>
  <c r="F1557" i="11"/>
  <c r="L1556" i="11"/>
  <c r="I1556" i="11"/>
  <c r="F1556" i="11"/>
  <c r="L1555" i="11"/>
  <c r="I1555" i="11"/>
  <c r="F1555" i="11"/>
  <c r="L1554" i="11"/>
  <c r="I1554" i="11"/>
  <c r="F1554" i="11"/>
  <c r="L1553" i="11"/>
  <c r="I1553" i="11"/>
  <c r="F1553" i="11"/>
  <c r="L1552" i="11"/>
  <c r="I1552" i="11"/>
  <c r="F1552" i="11"/>
  <c r="L1551" i="11"/>
  <c r="I1551" i="11"/>
  <c r="F1551" i="11"/>
  <c r="L1550" i="11"/>
  <c r="I1550" i="11"/>
  <c r="F1550" i="11"/>
  <c r="L1549" i="11"/>
  <c r="I1549" i="11"/>
  <c r="F1549" i="11"/>
  <c r="L1548" i="11"/>
  <c r="I1548" i="11"/>
  <c r="F1548" i="11"/>
  <c r="L1547" i="11"/>
  <c r="I1547" i="11"/>
  <c r="F1547" i="11"/>
  <c r="L1546" i="11"/>
  <c r="I1546" i="11"/>
  <c r="F1546" i="11"/>
  <c r="L1545" i="11"/>
  <c r="I1545" i="11"/>
  <c r="F1545" i="11"/>
  <c r="L1544" i="11"/>
  <c r="I1544" i="11"/>
  <c r="F1544" i="11"/>
  <c r="L1543" i="11"/>
  <c r="I1543" i="11"/>
  <c r="F1543" i="11"/>
  <c r="L1542" i="11"/>
  <c r="I1542" i="11"/>
  <c r="F1542" i="11"/>
  <c r="L1541" i="11"/>
  <c r="I1541" i="11"/>
  <c r="F1541" i="11"/>
  <c r="L1540" i="11"/>
  <c r="I1540" i="11"/>
  <c r="F1540" i="11"/>
  <c r="L1539" i="11"/>
  <c r="I1539" i="11"/>
  <c r="F1539" i="11"/>
  <c r="L1538" i="11"/>
  <c r="I1538" i="11"/>
  <c r="F1538" i="11"/>
  <c r="L1537" i="11"/>
  <c r="I1537" i="11"/>
  <c r="F1537" i="11"/>
  <c r="L1536" i="11"/>
  <c r="I1536" i="11"/>
  <c r="F1536" i="11"/>
  <c r="L1535" i="11"/>
  <c r="I1535" i="11"/>
  <c r="F1535" i="11"/>
  <c r="L1534" i="11"/>
  <c r="I1534" i="11"/>
  <c r="F1534" i="11"/>
  <c r="L1533" i="11"/>
  <c r="I1533" i="11"/>
  <c r="F1533" i="11"/>
  <c r="L1532" i="11"/>
  <c r="I1532" i="11"/>
  <c r="F1532" i="11"/>
  <c r="L1531" i="11"/>
  <c r="I1531" i="11"/>
  <c r="F1531" i="11"/>
  <c r="L1530" i="11"/>
  <c r="I1530" i="11"/>
  <c r="F1530" i="11"/>
  <c r="L1529" i="11"/>
  <c r="I1529" i="11"/>
  <c r="F1529" i="11"/>
  <c r="L1528" i="11"/>
  <c r="I1528" i="11"/>
  <c r="F1528" i="11"/>
  <c r="L1527" i="11"/>
  <c r="I1527" i="11"/>
  <c r="F1527" i="11"/>
  <c r="L1526" i="11"/>
  <c r="I1526" i="11"/>
  <c r="F1526" i="11"/>
  <c r="L1525" i="11"/>
  <c r="I1525" i="11"/>
  <c r="F1525" i="11"/>
  <c r="L1524" i="11"/>
  <c r="I1524" i="11"/>
  <c r="F1524" i="11"/>
  <c r="L1523" i="11"/>
  <c r="I1523" i="11"/>
  <c r="F1523" i="11"/>
  <c r="L1522" i="11"/>
  <c r="I1522" i="11"/>
  <c r="F1522" i="11"/>
  <c r="L1521" i="11"/>
  <c r="I1521" i="11"/>
  <c r="F1521" i="11"/>
  <c r="L1520" i="11"/>
  <c r="I1520" i="11"/>
  <c r="F1520" i="11"/>
  <c r="L1519" i="11"/>
  <c r="I1519" i="11"/>
  <c r="F1519" i="11"/>
  <c r="L1518" i="11"/>
  <c r="I1518" i="11"/>
  <c r="F1518" i="11"/>
  <c r="L1517" i="11"/>
  <c r="I1517" i="11"/>
  <c r="F1517" i="11"/>
  <c r="L1516" i="11"/>
  <c r="I1516" i="11"/>
  <c r="F1516" i="11"/>
  <c r="L1515" i="11"/>
  <c r="I1515" i="11"/>
  <c r="F1515" i="11"/>
  <c r="L1514" i="11"/>
  <c r="I1514" i="11"/>
  <c r="F1514" i="11"/>
  <c r="L1513" i="11"/>
  <c r="I1513" i="11"/>
  <c r="F1513" i="11"/>
  <c r="L1512" i="11"/>
  <c r="I1512" i="11"/>
  <c r="F1512" i="11"/>
  <c r="L1511" i="11"/>
  <c r="I1511" i="11"/>
  <c r="F1511" i="11"/>
  <c r="L1510" i="11"/>
  <c r="I1510" i="11"/>
  <c r="F1510" i="11"/>
  <c r="L1509" i="11"/>
  <c r="I1509" i="11"/>
  <c r="F1509" i="11"/>
  <c r="L1508" i="11"/>
  <c r="I1508" i="11"/>
  <c r="F1508" i="11"/>
  <c r="L1507" i="11"/>
  <c r="I1507" i="11"/>
  <c r="F1507" i="11"/>
  <c r="L1506" i="11"/>
  <c r="I1506" i="11"/>
  <c r="F1506" i="11"/>
  <c r="L1505" i="11"/>
  <c r="I1505" i="11"/>
  <c r="F1505" i="11"/>
  <c r="L1504" i="11"/>
  <c r="I1504" i="11"/>
  <c r="F1504" i="11"/>
  <c r="L1503" i="11"/>
  <c r="I1503" i="11"/>
  <c r="F1503" i="11"/>
  <c r="L1502" i="11"/>
  <c r="I1502" i="11"/>
  <c r="F1502" i="11"/>
  <c r="L1501" i="11"/>
  <c r="I1501" i="11"/>
  <c r="F1501" i="11"/>
  <c r="L1500" i="11"/>
  <c r="I1500" i="11"/>
  <c r="F1500" i="11"/>
  <c r="L1499" i="11"/>
  <c r="I1499" i="11"/>
  <c r="F1499" i="11"/>
  <c r="L1498" i="11"/>
  <c r="I1498" i="11"/>
  <c r="F1498" i="11"/>
  <c r="L1497" i="11"/>
  <c r="I1497" i="11"/>
  <c r="F1497" i="11"/>
  <c r="L1496" i="11"/>
  <c r="I1496" i="11"/>
  <c r="F1496" i="11"/>
  <c r="L1495" i="11"/>
  <c r="I1495" i="11"/>
  <c r="F1495" i="11"/>
  <c r="L1494" i="11"/>
  <c r="I1494" i="11"/>
  <c r="F1494" i="11"/>
  <c r="L1493" i="11"/>
  <c r="I1493" i="11"/>
  <c r="F1493" i="11"/>
  <c r="L1492" i="11"/>
  <c r="I1492" i="11"/>
  <c r="F1492" i="11"/>
  <c r="L1491" i="11"/>
  <c r="I1491" i="11"/>
  <c r="F1491" i="11"/>
  <c r="L1490" i="11"/>
  <c r="I1490" i="11"/>
  <c r="F1490" i="11"/>
  <c r="L1489" i="11"/>
  <c r="I1489" i="11"/>
  <c r="F1489" i="11"/>
  <c r="L1488" i="11"/>
  <c r="I1488" i="11"/>
  <c r="F1488" i="11"/>
  <c r="L1487" i="11"/>
  <c r="I1487" i="11"/>
  <c r="F1487" i="11"/>
  <c r="L1486" i="11"/>
  <c r="I1486" i="11"/>
  <c r="F1486" i="11"/>
  <c r="L1485" i="11"/>
  <c r="I1485" i="11"/>
  <c r="F1485" i="11"/>
  <c r="L1484" i="11"/>
  <c r="I1484" i="11"/>
  <c r="F1484" i="11"/>
  <c r="L1483" i="11"/>
  <c r="I1483" i="11"/>
  <c r="F1483" i="11"/>
  <c r="L1482" i="11"/>
  <c r="I1482" i="11"/>
  <c r="F1482" i="11"/>
  <c r="L1481" i="11"/>
  <c r="I1481" i="11"/>
  <c r="F1481" i="11"/>
  <c r="L1480" i="11"/>
  <c r="I1480" i="11"/>
  <c r="F1480" i="11"/>
  <c r="L1479" i="11"/>
  <c r="I1479" i="11"/>
  <c r="F1479" i="11"/>
  <c r="L1478" i="11"/>
  <c r="I1478" i="11"/>
  <c r="F1478" i="11"/>
  <c r="L1477" i="11"/>
  <c r="I1477" i="11"/>
  <c r="F1477" i="11"/>
  <c r="L1476" i="11"/>
  <c r="I1476" i="11"/>
  <c r="F1476" i="11"/>
  <c r="L1475" i="11"/>
  <c r="I1475" i="11"/>
  <c r="F1475" i="11"/>
  <c r="L1474" i="11"/>
  <c r="I1474" i="11"/>
  <c r="F1474" i="11"/>
  <c r="L1473" i="11"/>
  <c r="I1473" i="11"/>
  <c r="F1473" i="11"/>
  <c r="L1472" i="11"/>
  <c r="I1472" i="11"/>
  <c r="F1472" i="11"/>
  <c r="L1471" i="11"/>
  <c r="I1471" i="11"/>
  <c r="F1471" i="11"/>
  <c r="L1470" i="11"/>
  <c r="I1470" i="11"/>
  <c r="F1470" i="11"/>
  <c r="L1469" i="11"/>
  <c r="I1469" i="11"/>
  <c r="F1469" i="11"/>
  <c r="L1468" i="11"/>
  <c r="I1468" i="11"/>
  <c r="F1468" i="11"/>
  <c r="L1467" i="11"/>
  <c r="I1467" i="11"/>
  <c r="F1467" i="11"/>
  <c r="L1466" i="11"/>
  <c r="I1466" i="11"/>
  <c r="F1466" i="11"/>
  <c r="L1465" i="11"/>
  <c r="I1465" i="11"/>
  <c r="F1465" i="11"/>
  <c r="L1464" i="11"/>
  <c r="I1464" i="11"/>
  <c r="F1464" i="11"/>
  <c r="L1463" i="11"/>
  <c r="I1463" i="11"/>
  <c r="F1463" i="11"/>
  <c r="L1462" i="11"/>
  <c r="I1462" i="11"/>
  <c r="F1462" i="11"/>
  <c r="L1461" i="11"/>
  <c r="I1461" i="11"/>
  <c r="F1461" i="11"/>
  <c r="L1460" i="11"/>
  <c r="I1460" i="11"/>
  <c r="F1460" i="11"/>
  <c r="L1459" i="11"/>
  <c r="I1459" i="11"/>
  <c r="F1459" i="11"/>
  <c r="L1458" i="11"/>
  <c r="I1458" i="11"/>
  <c r="F1458" i="11"/>
  <c r="L1457" i="11"/>
  <c r="I1457" i="11"/>
  <c r="F1457" i="11"/>
  <c r="L1456" i="11"/>
  <c r="I1456" i="11"/>
  <c r="F1456" i="11"/>
  <c r="L1455" i="11"/>
  <c r="I1455" i="11"/>
  <c r="F1455" i="11"/>
  <c r="L1454" i="11"/>
  <c r="I1454" i="11"/>
  <c r="F1454" i="11"/>
  <c r="L1453" i="11"/>
  <c r="I1453" i="11"/>
  <c r="F1453" i="11"/>
  <c r="L1452" i="11"/>
  <c r="I1452" i="11"/>
  <c r="F1452" i="11"/>
  <c r="L1451" i="11"/>
  <c r="I1451" i="11"/>
  <c r="F1451" i="11"/>
  <c r="L1450" i="11"/>
  <c r="I1450" i="11"/>
  <c r="F1450" i="11"/>
  <c r="L1449" i="11"/>
  <c r="I1449" i="11"/>
  <c r="F1449" i="11"/>
  <c r="L1448" i="11"/>
  <c r="I1448" i="11"/>
  <c r="F1448" i="11"/>
  <c r="L1447" i="11"/>
  <c r="I1447" i="11"/>
  <c r="F1447" i="11"/>
  <c r="L1446" i="11"/>
  <c r="I1446" i="11"/>
  <c r="F1446" i="11"/>
  <c r="L1445" i="11"/>
  <c r="I1445" i="11"/>
  <c r="F1445" i="11"/>
  <c r="L1444" i="11"/>
  <c r="I1444" i="11"/>
  <c r="F1444" i="11"/>
  <c r="L1443" i="11"/>
  <c r="I1443" i="11"/>
  <c r="F1443" i="11"/>
  <c r="L1442" i="11"/>
  <c r="I1442" i="11"/>
  <c r="F1442" i="11"/>
  <c r="L1441" i="11"/>
  <c r="I1441" i="11"/>
  <c r="F1441" i="11"/>
  <c r="L1440" i="11"/>
  <c r="I1440" i="11"/>
  <c r="F1440" i="11"/>
  <c r="L1439" i="11"/>
  <c r="I1439" i="11"/>
  <c r="F1439" i="11"/>
  <c r="L1438" i="11"/>
  <c r="I1438" i="11"/>
  <c r="F1438" i="11"/>
  <c r="L1437" i="11"/>
  <c r="I1437" i="11"/>
  <c r="F1437" i="11"/>
  <c r="L1436" i="11"/>
  <c r="I1436" i="11"/>
  <c r="F1436" i="11"/>
  <c r="L1435" i="11"/>
  <c r="I1435" i="11"/>
  <c r="F1435" i="11"/>
  <c r="L1434" i="11"/>
  <c r="I1434" i="11"/>
  <c r="F1434" i="11"/>
  <c r="L1433" i="11"/>
  <c r="I1433" i="11"/>
  <c r="F1433" i="11"/>
  <c r="L1432" i="11"/>
  <c r="I1432" i="11"/>
  <c r="F1432" i="11"/>
  <c r="L1431" i="11"/>
  <c r="I1431" i="11"/>
  <c r="F1431" i="11"/>
  <c r="L1430" i="11"/>
  <c r="I1430" i="11"/>
  <c r="F1430" i="11"/>
  <c r="L1429" i="11"/>
  <c r="I1429" i="11"/>
  <c r="F1429" i="11"/>
  <c r="L1428" i="11"/>
  <c r="I1428" i="11"/>
  <c r="F1428" i="11"/>
  <c r="L1427" i="11"/>
  <c r="I1427" i="11"/>
  <c r="F1427" i="11"/>
  <c r="L1426" i="11"/>
  <c r="I1426" i="11"/>
  <c r="F1426" i="11"/>
  <c r="L1425" i="11"/>
  <c r="I1425" i="11"/>
  <c r="F1425" i="11"/>
  <c r="L1424" i="11"/>
  <c r="I1424" i="11"/>
  <c r="F1424" i="11"/>
  <c r="L1423" i="11"/>
  <c r="I1423" i="11"/>
  <c r="F1423" i="11"/>
  <c r="L1422" i="11"/>
  <c r="I1422" i="11"/>
  <c r="F1422" i="11"/>
  <c r="L1421" i="11"/>
  <c r="I1421" i="11"/>
  <c r="F1421" i="11"/>
  <c r="L1420" i="11"/>
  <c r="I1420" i="11"/>
  <c r="F1420" i="11"/>
  <c r="L1419" i="11"/>
  <c r="I1419" i="11"/>
  <c r="F1419" i="11"/>
  <c r="L1418" i="11"/>
  <c r="I1418" i="11"/>
  <c r="F1418" i="11"/>
  <c r="L1417" i="11"/>
  <c r="I1417" i="11"/>
  <c r="F1417" i="11"/>
  <c r="L1416" i="11"/>
  <c r="I1416" i="11"/>
  <c r="F1416" i="11"/>
  <c r="L1415" i="11"/>
  <c r="I1415" i="11"/>
  <c r="F1415" i="11"/>
  <c r="L1414" i="11"/>
  <c r="I1414" i="11"/>
  <c r="F1414" i="11"/>
  <c r="L1413" i="11"/>
  <c r="I1413" i="11"/>
  <c r="F1413" i="11"/>
  <c r="L1412" i="11"/>
  <c r="I1412" i="11"/>
  <c r="F1412" i="11"/>
  <c r="L1411" i="11"/>
  <c r="I1411" i="11"/>
  <c r="F1411" i="11"/>
  <c r="L1410" i="11"/>
  <c r="I1410" i="11"/>
  <c r="F1410" i="11"/>
  <c r="L1409" i="11"/>
  <c r="I1409" i="11"/>
  <c r="F1409" i="11"/>
  <c r="L1408" i="11"/>
  <c r="I1408" i="11"/>
  <c r="F1408" i="11"/>
  <c r="L1407" i="11"/>
  <c r="I1407" i="11"/>
  <c r="F1407" i="11"/>
  <c r="L1406" i="11"/>
  <c r="I1406" i="11"/>
  <c r="F1406" i="11"/>
  <c r="L1405" i="11"/>
  <c r="I1405" i="11"/>
  <c r="F1405" i="11"/>
  <c r="L1404" i="11"/>
  <c r="I1404" i="11"/>
  <c r="F1404" i="11"/>
  <c r="L1403" i="11"/>
  <c r="I1403" i="11"/>
  <c r="F1403" i="11"/>
  <c r="L1402" i="11"/>
  <c r="I1402" i="11"/>
  <c r="F1402" i="11"/>
  <c r="L1401" i="11"/>
  <c r="I1401" i="11"/>
  <c r="F1401" i="11"/>
  <c r="L1400" i="11"/>
  <c r="I1400" i="11"/>
  <c r="F1400" i="11"/>
  <c r="L1399" i="11"/>
  <c r="I1399" i="11"/>
  <c r="F1399" i="11"/>
  <c r="L1398" i="11"/>
  <c r="I1398" i="11"/>
  <c r="F1398" i="11"/>
  <c r="L1397" i="11"/>
  <c r="I1397" i="11"/>
  <c r="F1397" i="11"/>
  <c r="L1396" i="11"/>
  <c r="I1396" i="11"/>
  <c r="F1396" i="11"/>
  <c r="L1395" i="11"/>
  <c r="I1395" i="11"/>
  <c r="F1395" i="11"/>
  <c r="L1394" i="11"/>
  <c r="I1394" i="11"/>
  <c r="F1394" i="11"/>
  <c r="L1393" i="11"/>
  <c r="I1393" i="11"/>
  <c r="F1393" i="11"/>
  <c r="L1392" i="11"/>
  <c r="I1392" i="11"/>
  <c r="F1392" i="11"/>
  <c r="L1391" i="11"/>
  <c r="I1391" i="11"/>
  <c r="F1391" i="11"/>
  <c r="L1390" i="11"/>
  <c r="I1390" i="11"/>
  <c r="F1390" i="11"/>
  <c r="L1389" i="11"/>
  <c r="I1389" i="11"/>
  <c r="F1389" i="11"/>
  <c r="L1388" i="11"/>
  <c r="I1388" i="11"/>
  <c r="F1388" i="11"/>
  <c r="L1387" i="11"/>
  <c r="I1387" i="11"/>
  <c r="F1387" i="11"/>
  <c r="L1386" i="11"/>
  <c r="I1386" i="11"/>
  <c r="F1386" i="11"/>
  <c r="L1385" i="11"/>
  <c r="I1385" i="11"/>
  <c r="F1385" i="11"/>
  <c r="L1384" i="11"/>
  <c r="I1384" i="11"/>
  <c r="F1384" i="11"/>
  <c r="L1383" i="11"/>
  <c r="I1383" i="11"/>
  <c r="F1383" i="11"/>
  <c r="L1382" i="11"/>
  <c r="I1382" i="11"/>
  <c r="F1382" i="11"/>
  <c r="L1381" i="11"/>
  <c r="I1381" i="11"/>
  <c r="F1381" i="11"/>
  <c r="L1380" i="11"/>
  <c r="I1380" i="11"/>
  <c r="F1380" i="11"/>
  <c r="L1379" i="11"/>
  <c r="I1379" i="11"/>
  <c r="F1379" i="11"/>
  <c r="L1378" i="11"/>
  <c r="I1378" i="11"/>
  <c r="F1378" i="11"/>
  <c r="L1377" i="11"/>
  <c r="I1377" i="11"/>
  <c r="F1377" i="11"/>
  <c r="L1376" i="11"/>
  <c r="I1376" i="11"/>
  <c r="F1376" i="11"/>
  <c r="L1375" i="11"/>
  <c r="I1375" i="11"/>
  <c r="F1375" i="11"/>
  <c r="L1374" i="11"/>
  <c r="I1374" i="11"/>
  <c r="F1374" i="11"/>
  <c r="L1373" i="11"/>
  <c r="I1373" i="11"/>
  <c r="F1373" i="11"/>
  <c r="L1372" i="11"/>
  <c r="I1372" i="11"/>
  <c r="F1372" i="11"/>
  <c r="L1371" i="11"/>
  <c r="I1371" i="11"/>
  <c r="F1371" i="11"/>
  <c r="L1370" i="11"/>
  <c r="I1370" i="11"/>
  <c r="F1370" i="11"/>
  <c r="L1369" i="11"/>
  <c r="I1369" i="11"/>
  <c r="F1369" i="11"/>
  <c r="L1368" i="11"/>
  <c r="I1368" i="11"/>
  <c r="F1368" i="11"/>
  <c r="L1367" i="11"/>
  <c r="I1367" i="11"/>
  <c r="F1367" i="11"/>
  <c r="L1366" i="11"/>
  <c r="I1366" i="11"/>
  <c r="F1366" i="11"/>
  <c r="L1365" i="11"/>
  <c r="I1365" i="11"/>
  <c r="F1365" i="11"/>
  <c r="L1364" i="11"/>
  <c r="I1364" i="11"/>
  <c r="F1364" i="11"/>
  <c r="L1363" i="11"/>
  <c r="I1363" i="11"/>
  <c r="F1363" i="11"/>
  <c r="L1362" i="11"/>
  <c r="I1362" i="11"/>
  <c r="F1362" i="11"/>
  <c r="L1361" i="11"/>
  <c r="I1361" i="11"/>
  <c r="F1361" i="11"/>
  <c r="L1360" i="11"/>
  <c r="I1360" i="11"/>
  <c r="F1360" i="11"/>
  <c r="L1359" i="11"/>
  <c r="I1359" i="11"/>
  <c r="F1359" i="11"/>
  <c r="L1358" i="11"/>
  <c r="I1358" i="11"/>
  <c r="F1358" i="11"/>
  <c r="L1357" i="11"/>
  <c r="I1357" i="11"/>
  <c r="F1357" i="11"/>
  <c r="L1356" i="11"/>
  <c r="I1356" i="11"/>
  <c r="F1356" i="11"/>
  <c r="L1355" i="11"/>
  <c r="I1355" i="11"/>
  <c r="F1355" i="11"/>
  <c r="L1354" i="11"/>
  <c r="I1354" i="11"/>
  <c r="F1354" i="11"/>
  <c r="L1353" i="11"/>
  <c r="I1353" i="11"/>
  <c r="F1353" i="11"/>
  <c r="L1352" i="11"/>
  <c r="I1352" i="11"/>
  <c r="F1352" i="11"/>
  <c r="L1351" i="11"/>
  <c r="I1351" i="11"/>
  <c r="F1351" i="11"/>
  <c r="L1350" i="11"/>
  <c r="I1350" i="11"/>
  <c r="F1350" i="11"/>
  <c r="L1349" i="11"/>
  <c r="I1349" i="11"/>
  <c r="F1349" i="11"/>
  <c r="L1348" i="11"/>
  <c r="I1348" i="11"/>
  <c r="F1348" i="11"/>
  <c r="L1347" i="11"/>
  <c r="I1347" i="11"/>
  <c r="F1347" i="11"/>
  <c r="L1346" i="11"/>
  <c r="I1346" i="11"/>
  <c r="F1346" i="11"/>
  <c r="L1345" i="11"/>
  <c r="I1345" i="11"/>
  <c r="F1345" i="11"/>
  <c r="L1344" i="11"/>
  <c r="I1344" i="11"/>
  <c r="F1344" i="11"/>
  <c r="L1343" i="11"/>
  <c r="I1343" i="11"/>
  <c r="F1343" i="11"/>
  <c r="L1342" i="11"/>
  <c r="I1342" i="11"/>
  <c r="F1342" i="11"/>
  <c r="L1341" i="11"/>
  <c r="I1341" i="11"/>
  <c r="F1341" i="11"/>
  <c r="L1340" i="11"/>
  <c r="I1340" i="11"/>
  <c r="F1340" i="11"/>
  <c r="L1339" i="11"/>
  <c r="I1339" i="11"/>
  <c r="F1339" i="11"/>
  <c r="L1338" i="11"/>
  <c r="I1338" i="11"/>
  <c r="F1338" i="11"/>
  <c r="L1337" i="11"/>
  <c r="I1337" i="11"/>
  <c r="F1337" i="11"/>
  <c r="L1336" i="11"/>
  <c r="I1336" i="11"/>
  <c r="F1336" i="11"/>
  <c r="L1335" i="11"/>
  <c r="I1335" i="11"/>
  <c r="F1335" i="11"/>
  <c r="L1334" i="11"/>
  <c r="I1334" i="11"/>
  <c r="F1334" i="11"/>
  <c r="L1333" i="11"/>
  <c r="I1333" i="11"/>
  <c r="F1333" i="11"/>
  <c r="L1332" i="11"/>
  <c r="I1332" i="11"/>
  <c r="F1332" i="11"/>
  <c r="L1331" i="11"/>
  <c r="I1331" i="11"/>
  <c r="F1331" i="11"/>
  <c r="L1330" i="11"/>
  <c r="I1330" i="11"/>
  <c r="F1330" i="11"/>
  <c r="L1329" i="11"/>
  <c r="I1329" i="11"/>
  <c r="F1329" i="11"/>
  <c r="L1328" i="11"/>
  <c r="I1328" i="11"/>
  <c r="F1328" i="11"/>
  <c r="L1327" i="11"/>
  <c r="I1327" i="11"/>
  <c r="F1327" i="11"/>
  <c r="L1326" i="11"/>
  <c r="I1326" i="11"/>
  <c r="F1326" i="11"/>
  <c r="L1325" i="11"/>
  <c r="I1325" i="11"/>
  <c r="F1325" i="11"/>
  <c r="L1324" i="11"/>
  <c r="I1324" i="11"/>
  <c r="F1324" i="11"/>
  <c r="L1323" i="11"/>
  <c r="I1323" i="11"/>
  <c r="F1323" i="11"/>
  <c r="L1322" i="11"/>
  <c r="I1322" i="11"/>
  <c r="F1322" i="11"/>
  <c r="L1321" i="11"/>
  <c r="I1321" i="11"/>
  <c r="F1321" i="11"/>
  <c r="L1320" i="11"/>
  <c r="I1320" i="11"/>
  <c r="F1320" i="11"/>
  <c r="L1319" i="11"/>
  <c r="I1319" i="11"/>
  <c r="F1319" i="11"/>
  <c r="L1318" i="11"/>
  <c r="I1318" i="11"/>
  <c r="F1318" i="11"/>
  <c r="L1317" i="11"/>
  <c r="I1317" i="11"/>
  <c r="F1317" i="11"/>
  <c r="L1316" i="11"/>
  <c r="I1316" i="11"/>
  <c r="F1316" i="11"/>
  <c r="L1315" i="11"/>
  <c r="I1315" i="11"/>
  <c r="F1315" i="11"/>
  <c r="K25" i="11" s="1"/>
  <c r="L1314" i="11"/>
  <c r="I1314" i="11"/>
  <c r="F1314" i="11"/>
  <c r="L1313" i="11"/>
  <c r="I1313" i="11"/>
  <c r="F1313" i="11"/>
  <c r="L1312" i="11"/>
  <c r="I1312" i="11"/>
  <c r="P3" i="11" s="1"/>
  <c r="Q3" i="11" s="1"/>
  <c r="F1312" i="11"/>
  <c r="L1311" i="11"/>
  <c r="I1311" i="11"/>
  <c r="F1311" i="11"/>
  <c r="L1310" i="11"/>
  <c r="I1310" i="11"/>
  <c r="F1310" i="11"/>
  <c r="L1309" i="11"/>
  <c r="I1309" i="11"/>
  <c r="F1309" i="11"/>
  <c r="L1308" i="11"/>
  <c r="I1308" i="11"/>
  <c r="F1308" i="11"/>
  <c r="E1300" i="11"/>
  <c r="E1302" i="11" s="1"/>
  <c r="E1303" i="11" s="1"/>
  <c r="F1303" i="11" s="1"/>
  <c r="E1275" i="11"/>
  <c r="E1277" i="11" s="1"/>
  <c r="E1278" i="11" s="1"/>
  <c r="K1252" i="11"/>
  <c r="J1252" i="11"/>
  <c r="I1252" i="11"/>
  <c r="G1252" i="11"/>
  <c r="F1252" i="11"/>
  <c r="D1252" i="11"/>
  <c r="K1251" i="11"/>
  <c r="J1251" i="11"/>
  <c r="I1251" i="11"/>
  <c r="F1251" i="11"/>
  <c r="D1251" i="11"/>
  <c r="K1250" i="11"/>
  <c r="J1250" i="11"/>
  <c r="I1250" i="11"/>
  <c r="F1250" i="11"/>
  <c r="D1250" i="11"/>
  <c r="K1249" i="11"/>
  <c r="J1249" i="11"/>
  <c r="I1249" i="11"/>
  <c r="F1249" i="11"/>
  <c r="D1249" i="11"/>
  <c r="K1248" i="11"/>
  <c r="J1248" i="11"/>
  <c r="I1248" i="11"/>
  <c r="F1248" i="11"/>
  <c r="D1248" i="11"/>
  <c r="K1247" i="11"/>
  <c r="J1247" i="11"/>
  <c r="I1247" i="11"/>
  <c r="F1247" i="11"/>
  <c r="D1247" i="11"/>
  <c r="K1246" i="11"/>
  <c r="J1246" i="11"/>
  <c r="I1246" i="11"/>
  <c r="F1246" i="11"/>
  <c r="D1246" i="11"/>
  <c r="K1245" i="11"/>
  <c r="J1245" i="11"/>
  <c r="I1245" i="11"/>
  <c r="F1245" i="11"/>
  <c r="D1245" i="11"/>
  <c r="K1244" i="11"/>
  <c r="J1244" i="11"/>
  <c r="I1244" i="11"/>
  <c r="F1244" i="11"/>
  <c r="D1244" i="11"/>
  <c r="K1243" i="11"/>
  <c r="J1243" i="11"/>
  <c r="I1243" i="11"/>
  <c r="F1243" i="11"/>
  <c r="D1243" i="11"/>
  <c r="K1242" i="11"/>
  <c r="J1242" i="11"/>
  <c r="I1242" i="11"/>
  <c r="F1242" i="11"/>
  <c r="D1242" i="11"/>
  <c r="K1241" i="11"/>
  <c r="J1241" i="11"/>
  <c r="I1241" i="11"/>
  <c r="F1241" i="11"/>
  <c r="D1241" i="11"/>
  <c r="K1240" i="11"/>
  <c r="J1240" i="11"/>
  <c r="I1240" i="11"/>
  <c r="F1240" i="11"/>
  <c r="D1240" i="11"/>
  <c r="K1239" i="11"/>
  <c r="J1239" i="11"/>
  <c r="I1239" i="11"/>
  <c r="F1239" i="11"/>
  <c r="D1239" i="11"/>
  <c r="K1238" i="11"/>
  <c r="J1238" i="11"/>
  <c r="I1238" i="11"/>
  <c r="F1238" i="11"/>
  <c r="D1238" i="11"/>
  <c r="K1237" i="11"/>
  <c r="J1237" i="11"/>
  <c r="I1237" i="11"/>
  <c r="F1237" i="11"/>
  <c r="D1237" i="11"/>
  <c r="K1236" i="11"/>
  <c r="J1236" i="11"/>
  <c r="I1236" i="11"/>
  <c r="F1236" i="11"/>
  <c r="D1236" i="11"/>
  <c r="K1235" i="11"/>
  <c r="J1235" i="11"/>
  <c r="I1235" i="11"/>
  <c r="F1235" i="11"/>
  <c r="D1235" i="11"/>
  <c r="K1234" i="11"/>
  <c r="J1234" i="11"/>
  <c r="I1234" i="11"/>
  <c r="F1234" i="11"/>
  <c r="D1234" i="11"/>
  <c r="K1233" i="11"/>
  <c r="J1233" i="11"/>
  <c r="I1233" i="11"/>
  <c r="F1233" i="11"/>
  <c r="D1233" i="11"/>
  <c r="K1232" i="11"/>
  <c r="J1232" i="11"/>
  <c r="I1232" i="11"/>
  <c r="F1232" i="11"/>
  <c r="D1232" i="11"/>
  <c r="K1231" i="11"/>
  <c r="J1231" i="11"/>
  <c r="I1231" i="11"/>
  <c r="F1231" i="11"/>
  <c r="D1231" i="11"/>
  <c r="K1230" i="11"/>
  <c r="J1230" i="11"/>
  <c r="I1230" i="11"/>
  <c r="F1230" i="11"/>
  <c r="D1230" i="11"/>
  <c r="K1229" i="11"/>
  <c r="J1229" i="11"/>
  <c r="I1229" i="11"/>
  <c r="F1229" i="11"/>
  <c r="D1229" i="11"/>
  <c r="K1228" i="11"/>
  <c r="J1228" i="11"/>
  <c r="I1228" i="11"/>
  <c r="F1228" i="11"/>
  <c r="D1228" i="11"/>
  <c r="K1227" i="11"/>
  <c r="J1227" i="11"/>
  <c r="I1227" i="11"/>
  <c r="F1227" i="11"/>
  <c r="D1227" i="11"/>
  <c r="K1226" i="11"/>
  <c r="J1226" i="11"/>
  <c r="I1226" i="11"/>
  <c r="F1226" i="11"/>
  <c r="D1226" i="11"/>
  <c r="K1225" i="11"/>
  <c r="J1225" i="11"/>
  <c r="I1225" i="11"/>
  <c r="F1225" i="11"/>
  <c r="D1225" i="11"/>
  <c r="K1224" i="11"/>
  <c r="J1224" i="11"/>
  <c r="I1224" i="11"/>
  <c r="F1224" i="11"/>
  <c r="D1224" i="11"/>
  <c r="K1223" i="11"/>
  <c r="J1223" i="11"/>
  <c r="I1223" i="11"/>
  <c r="F1223" i="11"/>
  <c r="D1223" i="11"/>
  <c r="K1222" i="11"/>
  <c r="J1222" i="11"/>
  <c r="I1222" i="11"/>
  <c r="F1222" i="11"/>
  <c r="D1222" i="11"/>
  <c r="K1221" i="11"/>
  <c r="J1221" i="11"/>
  <c r="I1221" i="11"/>
  <c r="F1221" i="11"/>
  <c r="D1221" i="11"/>
  <c r="K1220" i="11"/>
  <c r="J1220" i="11"/>
  <c r="I1220" i="11"/>
  <c r="F1220" i="11"/>
  <c r="D1220" i="11"/>
  <c r="K1219" i="11"/>
  <c r="J1219" i="11"/>
  <c r="I1219" i="11"/>
  <c r="F1219" i="11"/>
  <c r="D1219" i="11"/>
  <c r="K1218" i="11"/>
  <c r="J1218" i="11"/>
  <c r="I1218" i="11"/>
  <c r="F1218" i="11"/>
  <c r="D1218" i="11"/>
  <c r="K1217" i="11"/>
  <c r="J1217" i="11"/>
  <c r="I1217" i="11"/>
  <c r="F1217" i="11"/>
  <c r="D1217" i="11"/>
  <c r="K1216" i="11"/>
  <c r="J1216" i="11"/>
  <c r="I1216" i="11"/>
  <c r="F1216" i="11"/>
  <c r="D1216" i="11"/>
  <c r="K1215" i="11"/>
  <c r="J1215" i="11"/>
  <c r="I1215" i="11"/>
  <c r="F1215" i="11"/>
  <c r="D1215" i="11"/>
  <c r="K1214" i="11"/>
  <c r="J1214" i="11"/>
  <c r="I1214" i="11"/>
  <c r="F1214" i="11"/>
  <c r="D1214" i="11"/>
  <c r="K1213" i="11"/>
  <c r="J1213" i="11"/>
  <c r="I1213" i="11"/>
  <c r="F1213" i="11"/>
  <c r="D1213" i="11"/>
  <c r="K1212" i="11"/>
  <c r="J1212" i="11"/>
  <c r="I1212" i="11"/>
  <c r="F1212" i="11"/>
  <c r="D1212" i="11"/>
  <c r="K1211" i="11"/>
  <c r="J1211" i="11"/>
  <c r="I1211" i="11"/>
  <c r="F1211" i="11"/>
  <c r="D1211" i="11"/>
  <c r="K1210" i="11"/>
  <c r="J1210" i="11"/>
  <c r="I1210" i="11"/>
  <c r="F1210" i="11"/>
  <c r="D1210" i="11"/>
  <c r="K1209" i="11"/>
  <c r="J1209" i="11"/>
  <c r="I1209" i="11"/>
  <c r="F1209" i="11"/>
  <c r="D1209" i="11"/>
  <c r="K1208" i="11"/>
  <c r="J1208" i="11"/>
  <c r="I1208" i="11"/>
  <c r="F1208" i="11"/>
  <c r="D1208" i="11"/>
  <c r="K1207" i="11"/>
  <c r="J1207" i="11"/>
  <c r="I1207" i="11"/>
  <c r="F1207" i="11"/>
  <c r="D1207" i="11"/>
  <c r="K1206" i="11"/>
  <c r="J1206" i="11"/>
  <c r="I1206" i="11"/>
  <c r="F1206" i="11"/>
  <c r="D1206" i="11"/>
  <c r="K1205" i="11"/>
  <c r="J1205" i="11"/>
  <c r="I1205" i="11"/>
  <c r="F1205" i="11"/>
  <c r="D1205" i="11"/>
  <c r="K1204" i="11"/>
  <c r="J1204" i="11"/>
  <c r="I1204" i="11"/>
  <c r="F1204" i="11"/>
  <c r="D1204" i="11"/>
  <c r="K1203" i="11"/>
  <c r="J1203" i="11"/>
  <c r="I1203" i="11"/>
  <c r="F1203" i="11"/>
  <c r="D1203" i="11"/>
  <c r="K1202" i="11"/>
  <c r="J1202" i="11"/>
  <c r="I1202" i="11"/>
  <c r="F1202" i="11"/>
  <c r="D1202" i="11"/>
  <c r="K1201" i="11"/>
  <c r="J1201" i="11"/>
  <c r="I1201" i="11"/>
  <c r="F1201" i="11"/>
  <c r="D1201" i="11"/>
  <c r="K1200" i="11"/>
  <c r="J1200" i="11"/>
  <c r="I1200" i="11"/>
  <c r="F1200" i="11"/>
  <c r="D1200" i="11"/>
  <c r="K1199" i="11"/>
  <c r="J1199" i="11"/>
  <c r="I1199" i="11"/>
  <c r="F1199" i="11"/>
  <c r="D1199" i="11"/>
  <c r="K1198" i="11"/>
  <c r="J1198" i="11"/>
  <c r="I1198" i="11"/>
  <c r="F1198" i="11"/>
  <c r="D1198" i="11"/>
  <c r="K1197" i="11"/>
  <c r="J1197" i="11"/>
  <c r="I1197" i="11"/>
  <c r="F1197" i="11"/>
  <c r="D1197" i="11"/>
  <c r="K1196" i="11"/>
  <c r="J1196" i="11"/>
  <c r="I1196" i="11"/>
  <c r="F1196" i="11"/>
  <c r="D1196" i="11"/>
  <c r="K1195" i="11"/>
  <c r="J1195" i="11"/>
  <c r="I1195" i="11"/>
  <c r="F1195" i="11"/>
  <c r="D1195" i="11"/>
  <c r="K1194" i="11"/>
  <c r="J1194" i="11"/>
  <c r="I1194" i="11"/>
  <c r="F1194" i="11"/>
  <c r="D1194" i="11"/>
  <c r="K1193" i="11"/>
  <c r="J1193" i="11"/>
  <c r="I1193" i="11"/>
  <c r="F1193" i="11"/>
  <c r="D1193" i="11"/>
  <c r="K1192" i="11"/>
  <c r="J1192" i="11"/>
  <c r="I1192" i="11"/>
  <c r="F1192" i="11"/>
  <c r="D1192" i="11"/>
  <c r="K1191" i="11"/>
  <c r="J1191" i="11"/>
  <c r="I1191" i="11"/>
  <c r="F1191" i="11"/>
  <c r="D1191" i="11"/>
  <c r="K1190" i="11"/>
  <c r="J1190" i="11"/>
  <c r="I1190" i="11"/>
  <c r="F1190" i="11"/>
  <c r="D1190" i="11"/>
  <c r="K1189" i="11"/>
  <c r="J1189" i="11"/>
  <c r="I1189" i="11"/>
  <c r="F1189" i="11"/>
  <c r="D1189" i="11"/>
  <c r="K1188" i="11"/>
  <c r="J1188" i="11"/>
  <c r="I1188" i="11"/>
  <c r="F1188" i="11"/>
  <c r="D1188" i="11"/>
  <c r="K1187" i="11"/>
  <c r="J1187" i="11"/>
  <c r="I1187" i="11"/>
  <c r="F1187" i="11"/>
  <c r="D1187" i="11"/>
  <c r="K1186" i="11"/>
  <c r="J1186" i="11"/>
  <c r="I1186" i="11"/>
  <c r="F1186" i="11"/>
  <c r="D1186" i="11"/>
  <c r="K1185" i="11"/>
  <c r="J1185" i="11"/>
  <c r="I1185" i="11"/>
  <c r="F1185" i="11"/>
  <c r="D1185" i="11"/>
  <c r="K1184" i="11"/>
  <c r="J1184" i="11"/>
  <c r="I1184" i="11"/>
  <c r="F1184" i="11"/>
  <c r="D1184" i="11"/>
  <c r="K1183" i="11"/>
  <c r="J1183" i="11"/>
  <c r="I1183" i="11"/>
  <c r="F1183" i="11"/>
  <c r="D1183" i="11"/>
  <c r="K1182" i="11"/>
  <c r="J1182" i="11"/>
  <c r="I1182" i="11"/>
  <c r="F1182" i="11"/>
  <c r="D1182" i="11"/>
  <c r="K1181" i="11"/>
  <c r="J1181" i="11"/>
  <c r="I1181" i="11"/>
  <c r="F1181" i="11"/>
  <c r="D1181" i="11"/>
  <c r="K1180" i="11"/>
  <c r="J1180" i="11"/>
  <c r="I1180" i="11"/>
  <c r="F1180" i="11"/>
  <c r="D1180" i="11"/>
  <c r="K1179" i="11"/>
  <c r="J1179" i="11"/>
  <c r="I1179" i="11"/>
  <c r="F1179" i="11"/>
  <c r="D1179" i="11"/>
  <c r="K1178" i="11"/>
  <c r="J1178" i="11"/>
  <c r="I1178" i="11"/>
  <c r="F1178" i="11"/>
  <c r="D1178" i="11"/>
  <c r="K1177" i="11"/>
  <c r="J1177" i="11"/>
  <c r="I1177" i="11"/>
  <c r="F1177" i="11"/>
  <c r="D1177" i="11"/>
  <c r="K1176" i="11"/>
  <c r="J1176" i="11"/>
  <c r="I1176" i="11"/>
  <c r="F1176" i="11"/>
  <c r="D1176" i="11"/>
  <c r="K1175" i="11"/>
  <c r="J1175" i="11"/>
  <c r="I1175" i="11"/>
  <c r="F1175" i="11"/>
  <c r="D1175" i="11"/>
  <c r="K1174" i="11"/>
  <c r="J1174" i="11"/>
  <c r="I1174" i="11"/>
  <c r="F1174" i="11"/>
  <c r="D1174" i="11"/>
  <c r="K1173" i="11"/>
  <c r="J1173" i="11"/>
  <c r="I1173" i="11"/>
  <c r="F1173" i="11"/>
  <c r="D1173" i="11"/>
  <c r="K1172" i="11"/>
  <c r="J1172" i="11"/>
  <c r="I1172" i="11"/>
  <c r="F1172" i="11"/>
  <c r="D1172" i="11"/>
  <c r="K1171" i="11"/>
  <c r="J1171" i="11"/>
  <c r="I1171" i="11"/>
  <c r="F1171" i="11"/>
  <c r="D1171" i="11"/>
  <c r="K1170" i="11"/>
  <c r="J1170" i="11"/>
  <c r="I1170" i="11"/>
  <c r="F1170" i="11"/>
  <c r="D1170" i="11"/>
  <c r="K1169" i="11"/>
  <c r="J1169" i="11"/>
  <c r="I1169" i="11"/>
  <c r="F1169" i="11"/>
  <c r="D1169" i="11"/>
  <c r="K1168" i="11"/>
  <c r="J1168" i="11"/>
  <c r="I1168" i="11"/>
  <c r="F1168" i="11"/>
  <c r="D1168" i="11"/>
  <c r="K1167" i="11"/>
  <c r="J1167" i="11"/>
  <c r="I1167" i="11"/>
  <c r="F1167" i="11"/>
  <c r="D1167" i="11"/>
  <c r="K1166" i="11"/>
  <c r="J1166" i="11"/>
  <c r="I1166" i="11"/>
  <c r="F1166" i="11"/>
  <c r="D1166" i="11"/>
  <c r="K1165" i="11"/>
  <c r="J1165" i="11"/>
  <c r="I1165" i="11"/>
  <c r="F1165" i="11"/>
  <c r="D1165" i="11"/>
  <c r="K1164" i="11"/>
  <c r="J1164" i="11"/>
  <c r="I1164" i="11"/>
  <c r="F1164" i="11"/>
  <c r="D1164" i="11"/>
  <c r="K1163" i="11"/>
  <c r="J1163" i="11"/>
  <c r="I1163" i="11"/>
  <c r="F1163" i="11"/>
  <c r="D1163" i="11"/>
  <c r="K1162" i="11"/>
  <c r="J1162" i="11"/>
  <c r="I1162" i="11"/>
  <c r="F1162" i="11"/>
  <c r="D1162" i="11"/>
  <c r="K1161" i="11"/>
  <c r="J1161" i="11"/>
  <c r="I1161" i="11"/>
  <c r="F1161" i="11"/>
  <c r="D1161" i="11"/>
  <c r="K1160" i="11"/>
  <c r="J1160" i="11"/>
  <c r="I1160" i="11"/>
  <c r="F1160" i="11"/>
  <c r="D1160" i="11"/>
  <c r="K1159" i="11"/>
  <c r="J1159" i="11"/>
  <c r="I1159" i="11"/>
  <c r="F1159" i="11"/>
  <c r="D1159" i="11"/>
  <c r="K1158" i="11"/>
  <c r="J1158" i="11"/>
  <c r="I1158" i="11"/>
  <c r="F1158" i="11"/>
  <c r="D1158" i="11"/>
  <c r="K1157" i="11"/>
  <c r="J1157" i="11"/>
  <c r="I1157" i="11"/>
  <c r="F1157" i="11"/>
  <c r="D1157" i="11"/>
  <c r="K1156" i="11"/>
  <c r="J1156" i="11"/>
  <c r="I1156" i="11"/>
  <c r="F1156" i="11"/>
  <c r="D1156" i="11"/>
  <c r="K1155" i="11"/>
  <c r="J1155" i="11"/>
  <c r="I1155" i="11"/>
  <c r="F1155" i="11"/>
  <c r="D1155" i="11"/>
  <c r="K1154" i="11"/>
  <c r="J1154" i="11"/>
  <c r="I1154" i="11"/>
  <c r="F1154" i="11"/>
  <c r="D1154" i="11"/>
  <c r="K1153" i="11"/>
  <c r="J1153" i="11"/>
  <c r="I1153" i="11"/>
  <c r="F1153" i="11"/>
  <c r="D1153" i="11"/>
  <c r="K1152" i="11"/>
  <c r="J1152" i="11"/>
  <c r="I1152" i="11"/>
  <c r="F1152" i="11"/>
  <c r="D1152" i="11"/>
  <c r="K1151" i="11"/>
  <c r="J1151" i="11"/>
  <c r="I1151" i="11"/>
  <c r="F1151" i="11"/>
  <c r="D1151" i="11"/>
  <c r="K1150" i="11"/>
  <c r="J1150" i="11"/>
  <c r="I1150" i="11"/>
  <c r="F1150" i="11"/>
  <c r="D1150" i="11"/>
  <c r="K1149" i="11"/>
  <c r="J1149" i="11"/>
  <c r="I1149" i="11"/>
  <c r="F1149" i="11"/>
  <c r="D1149" i="11"/>
  <c r="K1148" i="11"/>
  <c r="J1148" i="11"/>
  <c r="I1148" i="11"/>
  <c r="F1148" i="11"/>
  <c r="D1148" i="11"/>
  <c r="K1147" i="11"/>
  <c r="J1147" i="11"/>
  <c r="I1147" i="11"/>
  <c r="F1147" i="11"/>
  <c r="D1147" i="11"/>
  <c r="K1146" i="11"/>
  <c r="J1146" i="11"/>
  <c r="I1146" i="11"/>
  <c r="F1146" i="11"/>
  <c r="D1146" i="11"/>
  <c r="K1145" i="11"/>
  <c r="J1145" i="11"/>
  <c r="I1145" i="11"/>
  <c r="F1145" i="11"/>
  <c r="D1145" i="11"/>
  <c r="K1144" i="11"/>
  <c r="J1144" i="11"/>
  <c r="I1144" i="11"/>
  <c r="F1144" i="11"/>
  <c r="D1144" i="11"/>
  <c r="K1143" i="11"/>
  <c r="J1143" i="11"/>
  <c r="I1143" i="11"/>
  <c r="F1143" i="11"/>
  <c r="D1143" i="11"/>
  <c r="K1142" i="11"/>
  <c r="J1142" i="11"/>
  <c r="I1142" i="11"/>
  <c r="F1142" i="11"/>
  <c r="D1142" i="11"/>
  <c r="K1141" i="11"/>
  <c r="J1141" i="11"/>
  <c r="I1141" i="11"/>
  <c r="F1141" i="11"/>
  <c r="D1141" i="11"/>
  <c r="K1140" i="11"/>
  <c r="J1140" i="11"/>
  <c r="I1140" i="11"/>
  <c r="F1140" i="11"/>
  <c r="D1140" i="11"/>
  <c r="K1139" i="11"/>
  <c r="J1139" i="11"/>
  <c r="I1139" i="11"/>
  <c r="F1139" i="11"/>
  <c r="D1139" i="11"/>
  <c r="K1138" i="11"/>
  <c r="J1138" i="11"/>
  <c r="I1138" i="11"/>
  <c r="F1138" i="11"/>
  <c r="D1138" i="11"/>
  <c r="K1137" i="11"/>
  <c r="J1137" i="11"/>
  <c r="I1137" i="11"/>
  <c r="F1137" i="11"/>
  <c r="D1137" i="11"/>
  <c r="K1136" i="11"/>
  <c r="J1136" i="11"/>
  <c r="I1136" i="11"/>
  <c r="F1136" i="11"/>
  <c r="D1136" i="11"/>
  <c r="K1135" i="11"/>
  <c r="J1135" i="11"/>
  <c r="I1135" i="11"/>
  <c r="F1135" i="11"/>
  <c r="D1135" i="11"/>
  <c r="K1134" i="11"/>
  <c r="J1134" i="11"/>
  <c r="I1134" i="11"/>
  <c r="F1134" i="11"/>
  <c r="D1134" i="11"/>
  <c r="K1133" i="11"/>
  <c r="J1133" i="11"/>
  <c r="I1133" i="11"/>
  <c r="F1133" i="11"/>
  <c r="D1133" i="11"/>
  <c r="K1132" i="11"/>
  <c r="J1132" i="11"/>
  <c r="I1132" i="11"/>
  <c r="F1132" i="11"/>
  <c r="D1132" i="11"/>
  <c r="K1131" i="11"/>
  <c r="J1131" i="11"/>
  <c r="I1131" i="11"/>
  <c r="F1131" i="11"/>
  <c r="D1131" i="11"/>
  <c r="K1130" i="11"/>
  <c r="J1130" i="11"/>
  <c r="I1130" i="11"/>
  <c r="F1130" i="11"/>
  <c r="D1130" i="11"/>
  <c r="K1129" i="11"/>
  <c r="J1129" i="11"/>
  <c r="I1129" i="11"/>
  <c r="F1129" i="11"/>
  <c r="D1129" i="11"/>
  <c r="K1128" i="11"/>
  <c r="J1128" i="11"/>
  <c r="I1128" i="11"/>
  <c r="F1128" i="11"/>
  <c r="D1128" i="11"/>
  <c r="K1127" i="11"/>
  <c r="J1127" i="11"/>
  <c r="I1127" i="11"/>
  <c r="F1127" i="11"/>
  <c r="D1127" i="11"/>
  <c r="K1126" i="11"/>
  <c r="J1126" i="11"/>
  <c r="I1126" i="11"/>
  <c r="F1126" i="11"/>
  <c r="D1126" i="11"/>
  <c r="K1125" i="11"/>
  <c r="J1125" i="11"/>
  <c r="I1125" i="11"/>
  <c r="F1125" i="11"/>
  <c r="D1125" i="11"/>
  <c r="K1124" i="11"/>
  <c r="J1124" i="11"/>
  <c r="I1124" i="11"/>
  <c r="F1124" i="11"/>
  <c r="D1124" i="11"/>
  <c r="K1123" i="11"/>
  <c r="J1123" i="11"/>
  <c r="I1123" i="11"/>
  <c r="F1123" i="11"/>
  <c r="D1123" i="11"/>
  <c r="K1122" i="11"/>
  <c r="J1122" i="11"/>
  <c r="I1122" i="11"/>
  <c r="F1122" i="11"/>
  <c r="D1122" i="11"/>
  <c r="K1121" i="11"/>
  <c r="J1121" i="11"/>
  <c r="I1121" i="11"/>
  <c r="F1121" i="11"/>
  <c r="D1121" i="11"/>
  <c r="K1120" i="11"/>
  <c r="J1120" i="11"/>
  <c r="I1120" i="11"/>
  <c r="F1120" i="11"/>
  <c r="D1120" i="11"/>
  <c r="K1119" i="11"/>
  <c r="J1119" i="11"/>
  <c r="I1119" i="11"/>
  <c r="F1119" i="11"/>
  <c r="D1119" i="11"/>
  <c r="K1118" i="11"/>
  <c r="J1118" i="11"/>
  <c r="I1118" i="11"/>
  <c r="F1118" i="11"/>
  <c r="D1118" i="11"/>
  <c r="K1117" i="11"/>
  <c r="J1117" i="11"/>
  <c r="I1117" i="11"/>
  <c r="F1117" i="11"/>
  <c r="D1117" i="11"/>
  <c r="K1116" i="11"/>
  <c r="J1116" i="11"/>
  <c r="I1116" i="11"/>
  <c r="F1116" i="11"/>
  <c r="D1116" i="11"/>
  <c r="K1115" i="11"/>
  <c r="J1115" i="11"/>
  <c r="I1115" i="11"/>
  <c r="F1115" i="11"/>
  <c r="D1115" i="11"/>
  <c r="K1114" i="11"/>
  <c r="J1114" i="11"/>
  <c r="I1114" i="11"/>
  <c r="F1114" i="11"/>
  <c r="D1114" i="11"/>
  <c r="K1113" i="11"/>
  <c r="J1113" i="11"/>
  <c r="I1113" i="11"/>
  <c r="F1113" i="11"/>
  <c r="D1113" i="11"/>
  <c r="K1112" i="11"/>
  <c r="J1112" i="11"/>
  <c r="I1112" i="11"/>
  <c r="F1112" i="11"/>
  <c r="D1112" i="11"/>
  <c r="K1111" i="11"/>
  <c r="J1111" i="11"/>
  <c r="I1111" i="11"/>
  <c r="F1111" i="11"/>
  <c r="D1111" i="11"/>
  <c r="K1110" i="11"/>
  <c r="J1110" i="11"/>
  <c r="I1110" i="11"/>
  <c r="F1110" i="11"/>
  <c r="D1110" i="11"/>
  <c r="K1109" i="11"/>
  <c r="J1109" i="11"/>
  <c r="I1109" i="11"/>
  <c r="F1109" i="11"/>
  <c r="D1109" i="11"/>
  <c r="K1108" i="11"/>
  <c r="J1108" i="11"/>
  <c r="I1108" i="11"/>
  <c r="F1108" i="11"/>
  <c r="D1108" i="11"/>
  <c r="K1107" i="11"/>
  <c r="J1107" i="11"/>
  <c r="I1107" i="11"/>
  <c r="F1107" i="11"/>
  <c r="D1107" i="11"/>
  <c r="K1106" i="11"/>
  <c r="J1106" i="11"/>
  <c r="I1106" i="11"/>
  <c r="F1106" i="11"/>
  <c r="D1106" i="11"/>
  <c r="K1105" i="11"/>
  <c r="J1105" i="11"/>
  <c r="I1105" i="11"/>
  <c r="F1105" i="11"/>
  <c r="D1105" i="11"/>
  <c r="K1104" i="11"/>
  <c r="J1104" i="11"/>
  <c r="I1104" i="11"/>
  <c r="F1104" i="11"/>
  <c r="D1104" i="11"/>
  <c r="K1103" i="11"/>
  <c r="J1103" i="11"/>
  <c r="I1103" i="11"/>
  <c r="F1103" i="11"/>
  <c r="D1103" i="11"/>
  <c r="K1102" i="11"/>
  <c r="J1102" i="11"/>
  <c r="I1102" i="11"/>
  <c r="F1102" i="11"/>
  <c r="D1102" i="11"/>
  <c r="K1101" i="11"/>
  <c r="J1101" i="11"/>
  <c r="I1101" i="11"/>
  <c r="F1101" i="11"/>
  <c r="D1101" i="11"/>
  <c r="K1100" i="11"/>
  <c r="J1100" i="11"/>
  <c r="I1100" i="11"/>
  <c r="F1100" i="11"/>
  <c r="D1100" i="11"/>
  <c r="K1099" i="11"/>
  <c r="J1099" i="11"/>
  <c r="I1099" i="11"/>
  <c r="F1099" i="11"/>
  <c r="D1099" i="11"/>
  <c r="K1098" i="11"/>
  <c r="J1098" i="11"/>
  <c r="I1098" i="11"/>
  <c r="F1098" i="11"/>
  <c r="D1098" i="11"/>
  <c r="K1097" i="11"/>
  <c r="J1097" i="11"/>
  <c r="I1097" i="11"/>
  <c r="F1097" i="11"/>
  <c r="D1097" i="11"/>
  <c r="K1096" i="11"/>
  <c r="J1096" i="11"/>
  <c r="I1096" i="11"/>
  <c r="F1096" i="11"/>
  <c r="D1096" i="11"/>
  <c r="K1095" i="11"/>
  <c r="J1095" i="11"/>
  <c r="I1095" i="11"/>
  <c r="F1095" i="11"/>
  <c r="D1095" i="11"/>
  <c r="K1094" i="11"/>
  <c r="J1094" i="11"/>
  <c r="I1094" i="11"/>
  <c r="F1094" i="11"/>
  <c r="D1094" i="11"/>
  <c r="K1093" i="11"/>
  <c r="J1093" i="11"/>
  <c r="I1093" i="11"/>
  <c r="F1093" i="11"/>
  <c r="D1093" i="11"/>
  <c r="K1092" i="11"/>
  <c r="J1092" i="11"/>
  <c r="I1092" i="11"/>
  <c r="F1092" i="11"/>
  <c r="D1092" i="11"/>
  <c r="K1091" i="11"/>
  <c r="J1091" i="11"/>
  <c r="I1091" i="11"/>
  <c r="F1091" i="11"/>
  <c r="D1091" i="11"/>
  <c r="K1090" i="11"/>
  <c r="J1090" i="11"/>
  <c r="I1090" i="11"/>
  <c r="F1090" i="11"/>
  <c r="D1090" i="11"/>
  <c r="K1089" i="11"/>
  <c r="J1089" i="11"/>
  <c r="I1089" i="11"/>
  <c r="F1089" i="11"/>
  <c r="D1089" i="11"/>
  <c r="K1088" i="11"/>
  <c r="J1088" i="11"/>
  <c r="I1088" i="11"/>
  <c r="F1088" i="11"/>
  <c r="D1088" i="11"/>
  <c r="K1087" i="11"/>
  <c r="J1087" i="11"/>
  <c r="I1087" i="11"/>
  <c r="F1087" i="11"/>
  <c r="D1087" i="11"/>
  <c r="K1086" i="11"/>
  <c r="J1086" i="11"/>
  <c r="I1086" i="11"/>
  <c r="F1086" i="11"/>
  <c r="D1086" i="11"/>
  <c r="K1085" i="11"/>
  <c r="J1085" i="11"/>
  <c r="I1085" i="11"/>
  <c r="F1085" i="11"/>
  <c r="D1085" i="11"/>
  <c r="K1084" i="11"/>
  <c r="J1084" i="11"/>
  <c r="I1084" i="11"/>
  <c r="F1084" i="11"/>
  <c r="D1084" i="11"/>
  <c r="K1083" i="11"/>
  <c r="J1083" i="11"/>
  <c r="I1083" i="11"/>
  <c r="F1083" i="11"/>
  <c r="D1083" i="11"/>
  <c r="K1082" i="11"/>
  <c r="J1082" i="11"/>
  <c r="I1082" i="11"/>
  <c r="F1082" i="11"/>
  <c r="D1082" i="11"/>
  <c r="K1081" i="11"/>
  <c r="J1081" i="11"/>
  <c r="I1081" i="11"/>
  <c r="F1081" i="11"/>
  <c r="D1081" i="11"/>
  <c r="K1080" i="11"/>
  <c r="J1080" i="11"/>
  <c r="I1080" i="11"/>
  <c r="F1080" i="11"/>
  <c r="D1080" i="11"/>
  <c r="K1079" i="11"/>
  <c r="J1079" i="11"/>
  <c r="I1079" i="11"/>
  <c r="F1079" i="11"/>
  <c r="D1079" i="11"/>
  <c r="K1078" i="11"/>
  <c r="J1078" i="11"/>
  <c r="I1078" i="11"/>
  <c r="F1078" i="11"/>
  <c r="D1078" i="11"/>
  <c r="K1077" i="11"/>
  <c r="J1077" i="11"/>
  <c r="I1077" i="11"/>
  <c r="F1077" i="11"/>
  <c r="D1077" i="11"/>
  <c r="K1076" i="11"/>
  <c r="J1076" i="11"/>
  <c r="I1076" i="11"/>
  <c r="F1076" i="11"/>
  <c r="D1076" i="11"/>
  <c r="K1075" i="11"/>
  <c r="J1075" i="11"/>
  <c r="I1075" i="11"/>
  <c r="F1075" i="11"/>
  <c r="D1075" i="11"/>
  <c r="K1074" i="11"/>
  <c r="J1074" i="11"/>
  <c r="I1074" i="11"/>
  <c r="F1074" i="11"/>
  <c r="D1074" i="11"/>
  <c r="K1073" i="11"/>
  <c r="J1073" i="11"/>
  <c r="I1073" i="11"/>
  <c r="F1073" i="11"/>
  <c r="D1073" i="11"/>
  <c r="K1072" i="11"/>
  <c r="J1072" i="11"/>
  <c r="I1072" i="11"/>
  <c r="F1072" i="11"/>
  <c r="D1072" i="11"/>
  <c r="K1071" i="11"/>
  <c r="J1071" i="11"/>
  <c r="I1071" i="11"/>
  <c r="F1071" i="11"/>
  <c r="D1071" i="11"/>
  <c r="K1070" i="11"/>
  <c r="J1070" i="11"/>
  <c r="I1070" i="11"/>
  <c r="F1070" i="11"/>
  <c r="D1070" i="11"/>
  <c r="K1069" i="11"/>
  <c r="J1069" i="11"/>
  <c r="I1069" i="11"/>
  <c r="F1069" i="11"/>
  <c r="D1069" i="11"/>
  <c r="K1068" i="11"/>
  <c r="J1068" i="11"/>
  <c r="I1068" i="11"/>
  <c r="F1068" i="11"/>
  <c r="D1068" i="11"/>
  <c r="K1067" i="11"/>
  <c r="J1067" i="11"/>
  <c r="I1067" i="11"/>
  <c r="F1067" i="11"/>
  <c r="D1067" i="11"/>
  <c r="K1066" i="11"/>
  <c r="J1066" i="11"/>
  <c r="I1066" i="11"/>
  <c r="F1066" i="11"/>
  <c r="D1066" i="11"/>
  <c r="K1065" i="11"/>
  <c r="J1065" i="11"/>
  <c r="I1065" i="11"/>
  <c r="F1065" i="11"/>
  <c r="D1065" i="11"/>
  <c r="K1064" i="11"/>
  <c r="J1064" i="11"/>
  <c r="I1064" i="11"/>
  <c r="F1064" i="11"/>
  <c r="D1064" i="11"/>
  <c r="K1063" i="11"/>
  <c r="J1063" i="11"/>
  <c r="I1063" i="11"/>
  <c r="F1063" i="11"/>
  <c r="D1063" i="11"/>
  <c r="K1062" i="11"/>
  <c r="J1062" i="11"/>
  <c r="I1062" i="11"/>
  <c r="F1062" i="11"/>
  <c r="D1062" i="11"/>
  <c r="K1061" i="11"/>
  <c r="J1061" i="11"/>
  <c r="I1061" i="11"/>
  <c r="F1061" i="11"/>
  <c r="D1061" i="11"/>
  <c r="K1060" i="11"/>
  <c r="J1060" i="11"/>
  <c r="I1060" i="11"/>
  <c r="F1060" i="11"/>
  <c r="D1060" i="11"/>
  <c r="K1059" i="11"/>
  <c r="J1059" i="11"/>
  <c r="I1059" i="11"/>
  <c r="F1059" i="11"/>
  <c r="D1059" i="11"/>
  <c r="K1058" i="11"/>
  <c r="J1058" i="11"/>
  <c r="I1058" i="11"/>
  <c r="F1058" i="11"/>
  <c r="D1058" i="11"/>
  <c r="K1057" i="11"/>
  <c r="J1057" i="11"/>
  <c r="I1057" i="11"/>
  <c r="F1057" i="11"/>
  <c r="D1057" i="11"/>
  <c r="K1056" i="11"/>
  <c r="J1056" i="11"/>
  <c r="I1056" i="11"/>
  <c r="F1056" i="11"/>
  <c r="D1056" i="11"/>
  <c r="K1055" i="11"/>
  <c r="J1055" i="11"/>
  <c r="I1055" i="11"/>
  <c r="F1055" i="11"/>
  <c r="D1055" i="11"/>
  <c r="K1054" i="11"/>
  <c r="J1054" i="11"/>
  <c r="I1054" i="11"/>
  <c r="F1054" i="11"/>
  <c r="D1054" i="11"/>
  <c r="K1053" i="11"/>
  <c r="J1053" i="11"/>
  <c r="I1053" i="11"/>
  <c r="F1053" i="11"/>
  <c r="D1053" i="11"/>
  <c r="K1052" i="11"/>
  <c r="J1052" i="11"/>
  <c r="I1052" i="11"/>
  <c r="F1052" i="11"/>
  <c r="D1052" i="11"/>
  <c r="K1051" i="11"/>
  <c r="J1051" i="11"/>
  <c r="I1051" i="11"/>
  <c r="F1051" i="11"/>
  <c r="D1051" i="11"/>
  <c r="K1050" i="11"/>
  <c r="J1050" i="11"/>
  <c r="I1050" i="11"/>
  <c r="F1050" i="11"/>
  <c r="D1050" i="11"/>
  <c r="K1049" i="11"/>
  <c r="J1049" i="11"/>
  <c r="I1049" i="11"/>
  <c r="F1049" i="11"/>
  <c r="D1049" i="11"/>
  <c r="K1048" i="11"/>
  <c r="J1048" i="11"/>
  <c r="I1048" i="11"/>
  <c r="F1048" i="11"/>
  <c r="D1048" i="11"/>
  <c r="K1047" i="11"/>
  <c r="J1047" i="11"/>
  <c r="I1047" i="11"/>
  <c r="F1047" i="11"/>
  <c r="D1047" i="11"/>
  <c r="K1046" i="11"/>
  <c r="J1046" i="11"/>
  <c r="I1046" i="11"/>
  <c r="F1046" i="11"/>
  <c r="D1046" i="11"/>
  <c r="K1045" i="11"/>
  <c r="J1045" i="11"/>
  <c r="I1045" i="11"/>
  <c r="F1045" i="11"/>
  <c r="D1045" i="11"/>
  <c r="K1044" i="11"/>
  <c r="J1044" i="11"/>
  <c r="I1044" i="11"/>
  <c r="F1044" i="11"/>
  <c r="D1044" i="11"/>
  <c r="K1043" i="11"/>
  <c r="J1043" i="11"/>
  <c r="I1043" i="11"/>
  <c r="F1043" i="11"/>
  <c r="D1043" i="11"/>
  <c r="K1042" i="11"/>
  <c r="J1042" i="11"/>
  <c r="I1042" i="11"/>
  <c r="F1042" i="11"/>
  <c r="D1042" i="11"/>
  <c r="K1041" i="11"/>
  <c r="J1041" i="11"/>
  <c r="I1041" i="11"/>
  <c r="F1041" i="11"/>
  <c r="D1041" i="11"/>
  <c r="K1040" i="11"/>
  <c r="J1040" i="11"/>
  <c r="I1040" i="11"/>
  <c r="F1040" i="11"/>
  <c r="D1040" i="11"/>
  <c r="K1039" i="11"/>
  <c r="J1039" i="11"/>
  <c r="I1039" i="11"/>
  <c r="F1039" i="11"/>
  <c r="D1039" i="11"/>
  <c r="K1038" i="11"/>
  <c r="J1038" i="11"/>
  <c r="I1038" i="11"/>
  <c r="F1038" i="11"/>
  <c r="D1038" i="11"/>
  <c r="K1037" i="11"/>
  <c r="J1037" i="11"/>
  <c r="I1037" i="11"/>
  <c r="F1037" i="11"/>
  <c r="D1037" i="11"/>
  <c r="K1036" i="11"/>
  <c r="J1036" i="11"/>
  <c r="I1036" i="11"/>
  <c r="F1036" i="11"/>
  <c r="D1036" i="11"/>
  <c r="K1035" i="11"/>
  <c r="J1035" i="11"/>
  <c r="I1035" i="11"/>
  <c r="F1035" i="11"/>
  <c r="D1035" i="11"/>
  <c r="K1034" i="11"/>
  <c r="J1034" i="11"/>
  <c r="I1034" i="11"/>
  <c r="F1034" i="11"/>
  <c r="D1034" i="11"/>
  <c r="K1033" i="11"/>
  <c r="J1033" i="11"/>
  <c r="I1033" i="11"/>
  <c r="F1033" i="11"/>
  <c r="D1033" i="11"/>
  <c r="K1032" i="11"/>
  <c r="J1032" i="11"/>
  <c r="I1032" i="11"/>
  <c r="F1032" i="11"/>
  <c r="D1032" i="11"/>
  <c r="K1031" i="11"/>
  <c r="J1031" i="11"/>
  <c r="I1031" i="11"/>
  <c r="F1031" i="11"/>
  <c r="D1031" i="11"/>
  <c r="K1030" i="11"/>
  <c r="J1030" i="11"/>
  <c r="I1030" i="11"/>
  <c r="F1030" i="11"/>
  <c r="D1030" i="11"/>
  <c r="K1029" i="11"/>
  <c r="J1029" i="11"/>
  <c r="I1029" i="11"/>
  <c r="F1029" i="11"/>
  <c r="D1029" i="11"/>
  <c r="K1028" i="11"/>
  <c r="J1028" i="11"/>
  <c r="I1028" i="11"/>
  <c r="F1028" i="11"/>
  <c r="D1028" i="11"/>
  <c r="K1027" i="11"/>
  <c r="J1027" i="11"/>
  <c r="I1027" i="11"/>
  <c r="F1027" i="11"/>
  <c r="D1027" i="11"/>
  <c r="K1026" i="11"/>
  <c r="J1026" i="11"/>
  <c r="I1026" i="11"/>
  <c r="F1026" i="11"/>
  <c r="D1026" i="11"/>
  <c r="K1025" i="11"/>
  <c r="J1025" i="11"/>
  <c r="I1025" i="11"/>
  <c r="F1025" i="11"/>
  <c r="D1025" i="11"/>
  <c r="K1024" i="11"/>
  <c r="J1024" i="11"/>
  <c r="I1024" i="11"/>
  <c r="F1024" i="11"/>
  <c r="D1024" i="11"/>
  <c r="K1023" i="11"/>
  <c r="J1023" i="11"/>
  <c r="I1023" i="11"/>
  <c r="F1023" i="11"/>
  <c r="D1023" i="11"/>
  <c r="K1022" i="11"/>
  <c r="J1022" i="11"/>
  <c r="I1022" i="11"/>
  <c r="F1022" i="11"/>
  <c r="D1022" i="11"/>
  <c r="K1021" i="11"/>
  <c r="J1021" i="11"/>
  <c r="I1021" i="11"/>
  <c r="F1021" i="11"/>
  <c r="D1021" i="11"/>
  <c r="K1020" i="11"/>
  <c r="J1020" i="11"/>
  <c r="I1020" i="11"/>
  <c r="F1020" i="11"/>
  <c r="D1020" i="11"/>
  <c r="K1019" i="11"/>
  <c r="J1019" i="11"/>
  <c r="I1019" i="11"/>
  <c r="F1019" i="11"/>
  <c r="D1019" i="11"/>
  <c r="K1018" i="11"/>
  <c r="J1018" i="11"/>
  <c r="I1018" i="11"/>
  <c r="F1018" i="11"/>
  <c r="D1018" i="11"/>
  <c r="K1017" i="11"/>
  <c r="J1017" i="11"/>
  <c r="I1017" i="11"/>
  <c r="F1017" i="11"/>
  <c r="D1017" i="11"/>
  <c r="K1016" i="11"/>
  <c r="J1016" i="11"/>
  <c r="I1016" i="11"/>
  <c r="F1016" i="11"/>
  <c r="D1016" i="11"/>
  <c r="K1015" i="11"/>
  <c r="J1015" i="11"/>
  <c r="I1015" i="11"/>
  <c r="F1015" i="11"/>
  <c r="D1015" i="11"/>
  <c r="K1014" i="11"/>
  <c r="J1014" i="11"/>
  <c r="I1014" i="11"/>
  <c r="F1014" i="11"/>
  <c r="D1014" i="11"/>
  <c r="K1013" i="11"/>
  <c r="J1013" i="11"/>
  <c r="I1013" i="11"/>
  <c r="F1013" i="11"/>
  <c r="D1013" i="11"/>
  <c r="K1012" i="11"/>
  <c r="J1012" i="11"/>
  <c r="I1012" i="11"/>
  <c r="F1012" i="11"/>
  <c r="D1012" i="11"/>
  <c r="K1011" i="11"/>
  <c r="J1011" i="11"/>
  <c r="I1011" i="11"/>
  <c r="F1011" i="11"/>
  <c r="D1011" i="11"/>
  <c r="K1010" i="11"/>
  <c r="J1010" i="11"/>
  <c r="I1010" i="11"/>
  <c r="F1010" i="11"/>
  <c r="D1010" i="11"/>
  <c r="K1009" i="11"/>
  <c r="J1009" i="11"/>
  <c r="I1009" i="11"/>
  <c r="F1009" i="11"/>
  <c r="D1009" i="11"/>
  <c r="K1008" i="11"/>
  <c r="J1008" i="11"/>
  <c r="I1008" i="11"/>
  <c r="F1008" i="11"/>
  <c r="D1008" i="11"/>
  <c r="K1007" i="11"/>
  <c r="J1007" i="11"/>
  <c r="I1007" i="11"/>
  <c r="F1007" i="11"/>
  <c r="D1007" i="11"/>
  <c r="K1006" i="11"/>
  <c r="J1006" i="11"/>
  <c r="I1006" i="11"/>
  <c r="F1006" i="11"/>
  <c r="D1006" i="11"/>
  <c r="K1005" i="11"/>
  <c r="J1005" i="11"/>
  <c r="I1005" i="11"/>
  <c r="F1005" i="11"/>
  <c r="D1005" i="11"/>
  <c r="K1004" i="11"/>
  <c r="J1004" i="11"/>
  <c r="I1004" i="11"/>
  <c r="F1004" i="11"/>
  <c r="D1004" i="11"/>
  <c r="K1003" i="11"/>
  <c r="J1003" i="11"/>
  <c r="I1003" i="11"/>
  <c r="F1003" i="11"/>
  <c r="D1003" i="11"/>
  <c r="K1002" i="11"/>
  <c r="J1002" i="11"/>
  <c r="I1002" i="11"/>
  <c r="F1002" i="11"/>
  <c r="D1002" i="11"/>
  <c r="K1001" i="11"/>
  <c r="J1001" i="11"/>
  <c r="I1001" i="11"/>
  <c r="F1001" i="11"/>
  <c r="D1001" i="11"/>
  <c r="K1000" i="11"/>
  <c r="J1000" i="11"/>
  <c r="I1000" i="11"/>
  <c r="F1000" i="11"/>
  <c r="D1000" i="11"/>
  <c r="K999" i="11"/>
  <c r="J999" i="11"/>
  <c r="I999" i="11"/>
  <c r="F999" i="11"/>
  <c r="D999" i="11"/>
  <c r="K998" i="11"/>
  <c r="J998" i="11"/>
  <c r="I998" i="11"/>
  <c r="F998" i="11"/>
  <c r="D998" i="11"/>
  <c r="K997" i="11"/>
  <c r="J997" i="11"/>
  <c r="I997" i="11"/>
  <c r="F997" i="11"/>
  <c r="D997" i="11"/>
  <c r="K996" i="11"/>
  <c r="J996" i="11"/>
  <c r="I996" i="11"/>
  <c r="F996" i="11"/>
  <c r="D996" i="11"/>
  <c r="K995" i="11"/>
  <c r="J995" i="11"/>
  <c r="I995" i="11"/>
  <c r="F995" i="11"/>
  <c r="D995" i="11"/>
  <c r="K994" i="11"/>
  <c r="J994" i="11"/>
  <c r="I994" i="11"/>
  <c r="F994" i="11"/>
  <c r="D994" i="11"/>
  <c r="K993" i="11"/>
  <c r="J993" i="11"/>
  <c r="I993" i="11"/>
  <c r="F993" i="11"/>
  <c r="D993" i="11"/>
  <c r="K992" i="11"/>
  <c r="J992" i="11"/>
  <c r="I992" i="11"/>
  <c r="F992" i="11"/>
  <c r="D992" i="11"/>
  <c r="K991" i="11"/>
  <c r="J991" i="11"/>
  <c r="I991" i="11"/>
  <c r="F991" i="11"/>
  <c r="D991" i="11"/>
  <c r="K990" i="11"/>
  <c r="J990" i="11"/>
  <c r="I990" i="11"/>
  <c r="F990" i="11"/>
  <c r="D990" i="11"/>
  <c r="K989" i="11"/>
  <c r="J989" i="11"/>
  <c r="I989" i="11"/>
  <c r="F989" i="11"/>
  <c r="D989" i="11"/>
  <c r="K988" i="11"/>
  <c r="J988" i="11"/>
  <c r="I988" i="11"/>
  <c r="F988" i="11"/>
  <c r="D988" i="11"/>
  <c r="K987" i="11"/>
  <c r="J987" i="11"/>
  <c r="I987" i="11"/>
  <c r="F987" i="11"/>
  <c r="D987" i="11"/>
  <c r="K986" i="11"/>
  <c r="J986" i="11"/>
  <c r="I986" i="11"/>
  <c r="F986" i="11"/>
  <c r="D986" i="11"/>
  <c r="K985" i="11"/>
  <c r="J985" i="11"/>
  <c r="I985" i="11"/>
  <c r="F985" i="11"/>
  <c r="D985" i="11"/>
  <c r="K984" i="11"/>
  <c r="J984" i="11"/>
  <c r="I984" i="11"/>
  <c r="F984" i="11"/>
  <c r="D984" i="11"/>
  <c r="K983" i="11"/>
  <c r="J983" i="11"/>
  <c r="I983" i="11"/>
  <c r="F983" i="11"/>
  <c r="D983" i="11"/>
  <c r="K982" i="11"/>
  <c r="J982" i="11"/>
  <c r="I982" i="11"/>
  <c r="F982" i="11"/>
  <c r="D982" i="11"/>
  <c r="K981" i="11"/>
  <c r="J981" i="11"/>
  <c r="I981" i="11"/>
  <c r="F981" i="11"/>
  <c r="D981" i="11"/>
  <c r="K980" i="11"/>
  <c r="J980" i="11"/>
  <c r="I980" i="11"/>
  <c r="F980" i="11"/>
  <c r="D980" i="11"/>
  <c r="K979" i="11"/>
  <c r="J979" i="11"/>
  <c r="I979" i="11"/>
  <c r="F979" i="11"/>
  <c r="D979" i="11"/>
  <c r="K978" i="11"/>
  <c r="J978" i="11"/>
  <c r="I978" i="11"/>
  <c r="F978" i="11"/>
  <c r="D978" i="11"/>
  <c r="K977" i="11"/>
  <c r="J977" i="11"/>
  <c r="I977" i="11"/>
  <c r="F977" i="11"/>
  <c r="D977" i="11"/>
  <c r="K976" i="11"/>
  <c r="J976" i="11"/>
  <c r="I976" i="11"/>
  <c r="F976" i="11"/>
  <c r="D976" i="11"/>
  <c r="K975" i="11"/>
  <c r="J975" i="11"/>
  <c r="I975" i="11"/>
  <c r="F975" i="11"/>
  <c r="D975" i="11"/>
  <c r="K974" i="11"/>
  <c r="J974" i="11"/>
  <c r="I974" i="11"/>
  <c r="F974" i="11"/>
  <c r="D974" i="11"/>
  <c r="K973" i="11"/>
  <c r="J973" i="11"/>
  <c r="I973" i="11"/>
  <c r="F973" i="11"/>
  <c r="D973" i="11"/>
  <c r="K972" i="11"/>
  <c r="J972" i="11"/>
  <c r="I972" i="11"/>
  <c r="F972" i="11"/>
  <c r="D972" i="11"/>
  <c r="K971" i="11"/>
  <c r="J971" i="11"/>
  <c r="I971" i="11"/>
  <c r="F971" i="11"/>
  <c r="D971" i="11"/>
  <c r="K970" i="11"/>
  <c r="J970" i="11"/>
  <c r="I970" i="11"/>
  <c r="F970" i="11"/>
  <c r="D970" i="11"/>
  <c r="K969" i="11"/>
  <c r="J969" i="11"/>
  <c r="I969" i="11"/>
  <c r="F969" i="11"/>
  <c r="D969" i="11"/>
  <c r="K968" i="11"/>
  <c r="J968" i="11"/>
  <c r="I968" i="11"/>
  <c r="F968" i="11"/>
  <c r="D968" i="11"/>
  <c r="K967" i="11"/>
  <c r="J967" i="11"/>
  <c r="I967" i="11"/>
  <c r="F967" i="11"/>
  <c r="D967" i="11"/>
  <c r="K966" i="11"/>
  <c r="J966" i="11"/>
  <c r="I966" i="11"/>
  <c r="F966" i="11"/>
  <c r="D966" i="11"/>
  <c r="K965" i="11"/>
  <c r="J965" i="11"/>
  <c r="I965" i="11"/>
  <c r="F965" i="11"/>
  <c r="D965" i="11"/>
  <c r="K964" i="11"/>
  <c r="J964" i="11"/>
  <c r="I964" i="11"/>
  <c r="F964" i="11"/>
  <c r="D964" i="11"/>
  <c r="K963" i="11"/>
  <c r="J963" i="11"/>
  <c r="I963" i="11"/>
  <c r="F963" i="11"/>
  <c r="D963" i="11"/>
  <c r="K962" i="11"/>
  <c r="J962" i="11"/>
  <c r="I962" i="11"/>
  <c r="F962" i="11"/>
  <c r="D962" i="11"/>
  <c r="K961" i="11"/>
  <c r="J961" i="11"/>
  <c r="I961" i="11"/>
  <c r="F961" i="11"/>
  <c r="D961" i="11"/>
  <c r="K960" i="11"/>
  <c r="J960" i="11"/>
  <c r="I960" i="11"/>
  <c r="F960" i="11"/>
  <c r="D960" i="11"/>
  <c r="K959" i="11"/>
  <c r="J959" i="11"/>
  <c r="I959" i="11"/>
  <c r="F959" i="11"/>
  <c r="D959" i="11"/>
  <c r="K958" i="11"/>
  <c r="J958" i="11"/>
  <c r="I958" i="11"/>
  <c r="F958" i="11"/>
  <c r="D958" i="11"/>
  <c r="K957" i="11"/>
  <c r="J957" i="11"/>
  <c r="I957" i="11"/>
  <c r="F957" i="11"/>
  <c r="D957" i="11"/>
  <c r="K956" i="11"/>
  <c r="J956" i="11"/>
  <c r="I956" i="11"/>
  <c r="F956" i="11"/>
  <c r="D956" i="11"/>
  <c r="K955" i="11"/>
  <c r="J955" i="11"/>
  <c r="I955" i="11"/>
  <c r="F955" i="11"/>
  <c r="D955" i="11"/>
  <c r="K954" i="11"/>
  <c r="J954" i="11"/>
  <c r="I954" i="11"/>
  <c r="F954" i="11"/>
  <c r="D954" i="11"/>
  <c r="K953" i="11"/>
  <c r="J953" i="11"/>
  <c r="I953" i="11"/>
  <c r="F953" i="11"/>
  <c r="D953" i="11"/>
  <c r="K952" i="11"/>
  <c r="J952" i="11"/>
  <c r="I952" i="11"/>
  <c r="F952" i="11"/>
  <c r="D952" i="11"/>
  <c r="K951" i="11"/>
  <c r="J951" i="11"/>
  <c r="I951" i="11"/>
  <c r="F951" i="11"/>
  <c r="D951" i="11"/>
  <c r="K950" i="11"/>
  <c r="J950" i="11"/>
  <c r="I950" i="11"/>
  <c r="F950" i="11"/>
  <c r="D950" i="11"/>
  <c r="K949" i="11"/>
  <c r="J949" i="11"/>
  <c r="I949" i="11"/>
  <c r="F949" i="11"/>
  <c r="D949" i="11"/>
  <c r="K948" i="11"/>
  <c r="J948" i="11"/>
  <c r="I948" i="11"/>
  <c r="F948" i="11"/>
  <c r="D948" i="11"/>
  <c r="K947" i="11"/>
  <c r="J947" i="11"/>
  <c r="I947" i="11"/>
  <c r="F947" i="11"/>
  <c r="D947" i="11"/>
  <c r="K946" i="11"/>
  <c r="J946" i="11"/>
  <c r="I946" i="11"/>
  <c r="F946" i="11"/>
  <c r="D946" i="11"/>
  <c r="K945" i="11"/>
  <c r="J945" i="11"/>
  <c r="I945" i="11"/>
  <c r="F945" i="11"/>
  <c r="D945" i="11"/>
  <c r="K944" i="11"/>
  <c r="J944" i="11"/>
  <c r="I944" i="11"/>
  <c r="F944" i="11"/>
  <c r="D944" i="11"/>
  <c r="K943" i="11"/>
  <c r="J943" i="11"/>
  <c r="I943" i="11"/>
  <c r="F943" i="11"/>
  <c r="D943" i="11"/>
  <c r="K942" i="11"/>
  <c r="J942" i="11"/>
  <c r="I942" i="11"/>
  <c r="F942" i="11"/>
  <c r="D942" i="11"/>
  <c r="K941" i="11"/>
  <c r="J941" i="11"/>
  <c r="I941" i="11"/>
  <c r="F941" i="11"/>
  <c r="D941" i="11"/>
  <c r="K940" i="11"/>
  <c r="J940" i="11"/>
  <c r="I940" i="11"/>
  <c r="F940" i="11"/>
  <c r="D940" i="11"/>
  <c r="K939" i="11"/>
  <c r="J939" i="11"/>
  <c r="I939" i="11"/>
  <c r="F939" i="11"/>
  <c r="D939" i="11"/>
  <c r="K938" i="11"/>
  <c r="J938" i="11"/>
  <c r="I938" i="11"/>
  <c r="F938" i="11"/>
  <c r="D938" i="11"/>
  <c r="K937" i="11"/>
  <c r="J937" i="11"/>
  <c r="I937" i="11"/>
  <c r="F937" i="11"/>
  <c r="D937" i="11"/>
  <c r="K936" i="11"/>
  <c r="J936" i="11"/>
  <c r="I936" i="11"/>
  <c r="F936" i="11"/>
  <c r="D936" i="11"/>
  <c r="K935" i="11"/>
  <c r="J935" i="11"/>
  <c r="I935" i="11"/>
  <c r="F935" i="11"/>
  <c r="D935" i="11"/>
  <c r="K934" i="11"/>
  <c r="J934" i="11"/>
  <c r="I934" i="11"/>
  <c r="F934" i="11"/>
  <c r="D934" i="11"/>
  <c r="K933" i="11"/>
  <c r="J933" i="11"/>
  <c r="I933" i="11"/>
  <c r="F933" i="11"/>
  <c r="D933" i="11"/>
  <c r="K932" i="11"/>
  <c r="J932" i="11"/>
  <c r="I932" i="11"/>
  <c r="F932" i="11"/>
  <c r="D932" i="11"/>
  <c r="K931" i="11"/>
  <c r="J931" i="11"/>
  <c r="I931" i="11"/>
  <c r="F931" i="11"/>
  <c r="D931" i="11"/>
  <c r="K930" i="11"/>
  <c r="J930" i="11"/>
  <c r="I930" i="11"/>
  <c r="F930" i="11"/>
  <c r="D930" i="11"/>
  <c r="K929" i="11"/>
  <c r="J929" i="11"/>
  <c r="I929" i="11"/>
  <c r="F929" i="11"/>
  <c r="D929" i="11"/>
  <c r="K928" i="11"/>
  <c r="J928" i="11"/>
  <c r="I928" i="11"/>
  <c r="F928" i="11"/>
  <c r="D928" i="11"/>
  <c r="K927" i="11"/>
  <c r="J927" i="11"/>
  <c r="I927" i="11"/>
  <c r="F927" i="11"/>
  <c r="D927" i="11"/>
  <c r="K926" i="11"/>
  <c r="J926" i="11"/>
  <c r="I926" i="11"/>
  <c r="F926" i="11"/>
  <c r="D926" i="11"/>
  <c r="K925" i="11"/>
  <c r="J925" i="11"/>
  <c r="I925" i="11"/>
  <c r="F925" i="11"/>
  <c r="D925" i="11"/>
  <c r="K924" i="11"/>
  <c r="J924" i="11"/>
  <c r="I924" i="11"/>
  <c r="F924" i="11"/>
  <c r="D924" i="11"/>
  <c r="K923" i="11"/>
  <c r="J923" i="11"/>
  <c r="I923" i="11"/>
  <c r="F923" i="11"/>
  <c r="D923" i="11"/>
  <c r="K922" i="11"/>
  <c r="J922" i="11"/>
  <c r="I922" i="11"/>
  <c r="F922" i="11"/>
  <c r="D922" i="11"/>
  <c r="K921" i="11"/>
  <c r="J921" i="11"/>
  <c r="I921" i="11"/>
  <c r="F921" i="11"/>
  <c r="D921" i="11"/>
  <c r="K920" i="11"/>
  <c r="J920" i="11"/>
  <c r="I920" i="11"/>
  <c r="F920" i="11"/>
  <c r="D920" i="11"/>
  <c r="K919" i="11"/>
  <c r="J919" i="11"/>
  <c r="I919" i="11"/>
  <c r="F919" i="11"/>
  <c r="D919" i="11"/>
  <c r="K918" i="11"/>
  <c r="J918" i="11"/>
  <c r="I918" i="11"/>
  <c r="F918" i="11"/>
  <c r="D918" i="11"/>
  <c r="K917" i="11"/>
  <c r="J917" i="11"/>
  <c r="I917" i="11"/>
  <c r="F917" i="11"/>
  <c r="D917" i="11"/>
  <c r="K916" i="11"/>
  <c r="J916" i="11"/>
  <c r="I916" i="11"/>
  <c r="F916" i="11"/>
  <c r="D916" i="11"/>
  <c r="K915" i="11"/>
  <c r="J915" i="11"/>
  <c r="I915" i="11"/>
  <c r="F915" i="11"/>
  <c r="D915" i="11"/>
  <c r="K914" i="11"/>
  <c r="J914" i="11"/>
  <c r="I914" i="11"/>
  <c r="F914" i="11"/>
  <c r="D914" i="11"/>
  <c r="K913" i="11"/>
  <c r="J913" i="11"/>
  <c r="I913" i="11"/>
  <c r="F913" i="11"/>
  <c r="D913" i="11"/>
  <c r="K912" i="11"/>
  <c r="J912" i="11"/>
  <c r="I912" i="11"/>
  <c r="F912" i="11"/>
  <c r="D912" i="11"/>
  <c r="K911" i="11"/>
  <c r="J911" i="11"/>
  <c r="I911" i="11"/>
  <c r="F911" i="11"/>
  <c r="D911" i="11"/>
  <c r="K910" i="11"/>
  <c r="J910" i="11"/>
  <c r="I910" i="11"/>
  <c r="F910" i="11"/>
  <c r="D910" i="11"/>
  <c r="K909" i="11"/>
  <c r="J909" i="11"/>
  <c r="I909" i="11"/>
  <c r="F909" i="11"/>
  <c r="D909" i="11"/>
  <c r="K908" i="11"/>
  <c r="J908" i="11"/>
  <c r="I908" i="11"/>
  <c r="F908" i="11"/>
  <c r="D908" i="11"/>
  <c r="K907" i="11"/>
  <c r="J907" i="11"/>
  <c r="I907" i="11"/>
  <c r="F907" i="11"/>
  <c r="D907" i="11"/>
  <c r="K906" i="11"/>
  <c r="J906" i="11"/>
  <c r="I906" i="11"/>
  <c r="F906" i="11"/>
  <c r="D906" i="11"/>
  <c r="K905" i="11"/>
  <c r="J905" i="11"/>
  <c r="I905" i="11"/>
  <c r="F905" i="11"/>
  <c r="D905" i="11"/>
  <c r="K904" i="11"/>
  <c r="J904" i="11"/>
  <c r="I904" i="11"/>
  <c r="F904" i="11"/>
  <c r="D904" i="11"/>
  <c r="K903" i="11"/>
  <c r="J903" i="11"/>
  <c r="I903" i="11"/>
  <c r="F903" i="11"/>
  <c r="D903" i="11"/>
  <c r="K902" i="11"/>
  <c r="J902" i="11"/>
  <c r="I902" i="11"/>
  <c r="F902" i="11"/>
  <c r="D902" i="11"/>
  <c r="K901" i="11"/>
  <c r="J901" i="11"/>
  <c r="I901" i="11"/>
  <c r="F901" i="11"/>
  <c r="D901" i="11"/>
  <c r="K900" i="11"/>
  <c r="J900" i="11"/>
  <c r="I900" i="11"/>
  <c r="F900" i="11"/>
  <c r="D900" i="11"/>
  <c r="K899" i="11"/>
  <c r="J899" i="11"/>
  <c r="I899" i="11"/>
  <c r="F899" i="11"/>
  <c r="D899" i="11"/>
  <c r="K898" i="11"/>
  <c r="J898" i="11"/>
  <c r="I898" i="11"/>
  <c r="F898" i="11"/>
  <c r="D898" i="11"/>
  <c r="K897" i="11"/>
  <c r="J897" i="11"/>
  <c r="I897" i="11"/>
  <c r="F897" i="11"/>
  <c r="D897" i="11"/>
  <c r="K896" i="11"/>
  <c r="J896" i="11"/>
  <c r="I896" i="11"/>
  <c r="F896" i="11"/>
  <c r="D896" i="11"/>
  <c r="K895" i="11"/>
  <c r="J895" i="11"/>
  <c r="I895" i="11"/>
  <c r="F895" i="11"/>
  <c r="D895" i="11"/>
  <c r="K894" i="11"/>
  <c r="J894" i="11"/>
  <c r="I894" i="11"/>
  <c r="F894" i="11"/>
  <c r="D894" i="11"/>
  <c r="K893" i="11"/>
  <c r="J893" i="11"/>
  <c r="I893" i="11"/>
  <c r="F893" i="11"/>
  <c r="D893" i="11"/>
  <c r="K892" i="11"/>
  <c r="J892" i="11"/>
  <c r="I892" i="11"/>
  <c r="F892" i="11"/>
  <c r="D892" i="11"/>
  <c r="K891" i="11"/>
  <c r="J891" i="11"/>
  <c r="I891" i="11"/>
  <c r="F891" i="11"/>
  <c r="D891" i="11"/>
  <c r="K890" i="11"/>
  <c r="J890" i="11"/>
  <c r="I890" i="11"/>
  <c r="F890" i="11"/>
  <c r="D890" i="11"/>
  <c r="K889" i="11"/>
  <c r="J889" i="11"/>
  <c r="I889" i="11"/>
  <c r="F889" i="11"/>
  <c r="D889" i="11"/>
  <c r="K888" i="11"/>
  <c r="J888" i="11"/>
  <c r="I888" i="11"/>
  <c r="F888" i="11"/>
  <c r="D888" i="11"/>
  <c r="K887" i="11"/>
  <c r="J887" i="11"/>
  <c r="I887" i="11"/>
  <c r="F887" i="11"/>
  <c r="D887" i="11"/>
  <c r="K886" i="11"/>
  <c r="J886" i="11"/>
  <c r="I886" i="11"/>
  <c r="F886" i="11"/>
  <c r="D886" i="11"/>
  <c r="K885" i="11"/>
  <c r="J885" i="11"/>
  <c r="I885" i="11"/>
  <c r="F885" i="11"/>
  <c r="D885" i="11"/>
  <c r="K884" i="11"/>
  <c r="J884" i="11"/>
  <c r="I884" i="11"/>
  <c r="F884" i="11"/>
  <c r="D884" i="11"/>
  <c r="K883" i="11"/>
  <c r="J883" i="11"/>
  <c r="I883" i="11"/>
  <c r="F883" i="11"/>
  <c r="D883" i="11"/>
  <c r="K882" i="11"/>
  <c r="J882" i="11"/>
  <c r="I882" i="11"/>
  <c r="F882" i="11"/>
  <c r="D882" i="11"/>
  <c r="K881" i="11"/>
  <c r="J881" i="11"/>
  <c r="I881" i="11"/>
  <c r="F881" i="11"/>
  <c r="D881" i="11"/>
  <c r="K880" i="11"/>
  <c r="J880" i="11"/>
  <c r="I880" i="11"/>
  <c r="F880" i="11"/>
  <c r="D880" i="11"/>
  <c r="K879" i="11"/>
  <c r="J879" i="11"/>
  <c r="I879" i="11"/>
  <c r="F879" i="11"/>
  <c r="D879" i="11"/>
  <c r="K878" i="11"/>
  <c r="J878" i="11"/>
  <c r="I878" i="11"/>
  <c r="F878" i="11"/>
  <c r="D878" i="11"/>
  <c r="K877" i="11"/>
  <c r="J877" i="11"/>
  <c r="I877" i="11"/>
  <c r="F877" i="11"/>
  <c r="D877" i="11"/>
  <c r="K876" i="11"/>
  <c r="J876" i="11"/>
  <c r="I876" i="11"/>
  <c r="F876" i="11"/>
  <c r="D876" i="11"/>
  <c r="K875" i="11"/>
  <c r="J875" i="11"/>
  <c r="I875" i="11"/>
  <c r="F875" i="11"/>
  <c r="D875" i="11"/>
  <c r="K874" i="11"/>
  <c r="J874" i="11"/>
  <c r="I874" i="11"/>
  <c r="F874" i="11"/>
  <c r="D874" i="11"/>
  <c r="K873" i="11"/>
  <c r="J873" i="11"/>
  <c r="I873" i="11"/>
  <c r="F873" i="11"/>
  <c r="D873" i="11"/>
  <c r="K872" i="11"/>
  <c r="J872" i="11"/>
  <c r="I872" i="11"/>
  <c r="F872" i="11"/>
  <c r="D872" i="11"/>
  <c r="K871" i="11"/>
  <c r="J871" i="11"/>
  <c r="I871" i="11"/>
  <c r="F871" i="11"/>
  <c r="D871" i="11"/>
  <c r="K870" i="11"/>
  <c r="J870" i="11"/>
  <c r="I870" i="11"/>
  <c r="F870" i="11"/>
  <c r="D870" i="11"/>
  <c r="K869" i="11"/>
  <c r="J869" i="11"/>
  <c r="I869" i="11"/>
  <c r="F869" i="11"/>
  <c r="D869" i="11"/>
  <c r="K868" i="11"/>
  <c r="J868" i="11"/>
  <c r="I868" i="11"/>
  <c r="F868" i="11"/>
  <c r="D868" i="11"/>
  <c r="K867" i="11"/>
  <c r="J867" i="11"/>
  <c r="I867" i="11"/>
  <c r="F867" i="11"/>
  <c r="D867" i="11"/>
  <c r="K866" i="11"/>
  <c r="J866" i="11"/>
  <c r="I866" i="11"/>
  <c r="F866" i="11"/>
  <c r="D866" i="11"/>
  <c r="K865" i="11"/>
  <c r="J865" i="11"/>
  <c r="I865" i="11"/>
  <c r="F865" i="11"/>
  <c r="D865" i="11"/>
  <c r="K864" i="11"/>
  <c r="J864" i="11"/>
  <c r="I864" i="11"/>
  <c r="F864" i="11"/>
  <c r="D864" i="11"/>
  <c r="K863" i="11"/>
  <c r="J863" i="11"/>
  <c r="I863" i="11"/>
  <c r="F863" i="11"/>
  <c r="D863" i="11"/>
  <c r="K862" i="11"/>
  <c r="J862" i="11"/>
  <c r="I862" i="11"/>
  <c r="F862" i="11"/>
  <c r="D862" i="11"/>
  <c r="K861" i="11"/>
  <c r="J861" i="11"/>
  <c r="I861" i="11"/>
  <c r="F861" i="11"/>
  <c r="D861" i="11"/>
  <c r="K860" i="11"/>
  <c r="J860" i="11"/>
  <c r="I860" i="11"/>
  <c r="F860" i="11"/>
  <c r="D860" i="11"/>
  <c r="K859" i="11"/>
  <c r="J859" i="11"/>
  <c r="I859" i="11"/>
  <c r="F859" i="11"/>
  <c r="D859" i="11"/>
  <c r="K858" i="11"/>
  <c r="J858" i="11"/>
  <c r="I858" i="11"/>
  <c r="F858" i="11"/>
  <c r="D858" i="11"/>
  <c r="K857" i="11"/>
  <c r="J857" i="11"/>
  <c r="I857" i="11"/>
  <c r="F857" i="11"/>
  <c r="D857" i="11"/>
  <c r="K856" i="11"/>
  <c r="J856" i="11"/>
  <c r="I856" i="11"/>
  <c r="F856" i="11"/>
  <c r="D856" i="11"/>
  <c r="K855" i="11"/>
  <c r="J855" i="11"/>
  <c r="I855" i="11"/>
  <c r="F855" i="11"/>
  <c r="D855" i="11"/>
  <c r="K854" i="11"/>
  <c r="J854" i="11"/>
  <c r="I854" i="11"/>
  <c r="F854" i="11"/>
  <c r="D854" i="11"/>
  <c r="K853" i="11"/>
  <c r="J853" i="11"/>
  <c r="I853" i="11"/>
  <c r="F853" i="11"/>
  <c r="D853" i="11"/>
  <c r="K852" i="11"/>
  <c r="J852" i="11"/>
  <c r="I852" i="11"/>
  <c r="F852" i="11"/>
  <c r="D852" i="11"/>
  <c r="K851" i="11"/>
  <c r="J851" i="11"/>
  <c r="I851" i="11"/>
  <c r="F851" i="11"/>
  <c r="D851" i="11"/>
  <c r="K850" i="11"/>
  <c r="J850" i="11"/>
  <c r="I850" i="11"/>
  <c r="F850" i="11"/>
  <c r="D850" i="11"/>
  <c r="K849" i="11"/>
  <c r="J849" i="11"/>
  <c r="I849" i="11"/>
  <c r="F849" i="11"/>
  <c r="D849" i="11"/>
  <c r="K848" i="11"/>
  <c r="J848" i="11"/>
  <c r="I848" i="11"/>
  <c r="F848" i="11"/>
  <c r="D848" i="11"/>
  <c r="K847" i="11"/>
  <c r="J847" i="11"/>
  <c r="I847" i="11"/>
  <c r="F847" i="11"/>
  <c r="D847" i="11"/>
  <c r="K846" i="11"/>
  <c r="J846" i="11"/>
  <c r="I846" i="11"/>
  <c r="F846" i="11"/>
  <c r="D846" i="11"/>
  <c r="K845" i="11"/>
  <c r="J845" i="11"/>
  <c r="I845" i="11"/>
  <c r="F845" i="11"/>
  <c r="D845" i="11"/>
  <c r="K844" i="11"/>
  <c r="J844" i="11"/>
  <c r="I844" i="11"/>
  <c r="F844" i="11"/>
  <c r="D844" i="11"/>
  <c r="K843" i="11"/>
  <c r="J843" i="11"/>
  <c r="I843" i="11"/>
  <c r="F843" i="11"/>
  <c r="D843" i="11"/>
  <c r="K842" i="11"/>
  <c r="J842" i="11"/>
  <c r="I842" i="11"/>
  <c r="F842" i="11"/>
  <c r="D842" i="11"/>
  <c r="K841" i="11"/>
  <c r="J841" i="11"/>
  <c r="I841" i="11"/>
  <c r="F841" i="11"/>
  <c r="D841" i="11"/>
  <c r="K840" i="11"/>
  <c r="J840" i="11"/>
  <c r="I840" i="11"/>
  <c r="F840" i="11"/>
  <c r="D840" i="11"/>
  <c r="K839" i="11"/>
  <c r="J839" i="11"/>
  <c r="I839" i="11"/>
  <c r="F839" i="11"/>
  <c r="D839" i="11"/>
  <c r="K838" i="11"/>
  <c r="J838" i="11"/>
  <c r="I838" i="11"/>
  <c r="F838" i="11"/>
  <c r="D838" i="11"/>
  <c r="K837" i="11"/>
  <c r="J837" i="11"/>
  <c r="I837" i="11"/>
  <c r="F837" i="11"/>
  <c r="D837" i="11"/>
  <c r="K836" i="11"/>
  <c r="J836" i="11"/>
  <c r="I836" i="11"/>
  <c r="F836" i="11"/>
  <c r="D836" i="11"/>
  <c r="K835" i="11"/>
  <c r="J835" i="11"/>
  <c r="I835" i="11"/>
  <c r="F835" i="11"/>
  <c r="D835" i="11"/>
  <c r="K834" i="11"/>
  <c r="J834" i="11"/>
  <c r="I834" i="11"/>
  <c r="F834" i="11"/>
  <c r="D834" i="11"/>
  <c r="K833" i="11"/>
  <c r="J833" i="11"/>
  <c r="I833" i="11"/>
  <c r="F833" i="11"/>
  <c r="D833" i="11"/>
  <c r="K832" i="11"/>
  <c r="J832" i="11"/>
  <c r="I832" i="11"/>
  <c r="F832" i="11"/>
  <c r="D832" i="11"/>
  <c r="K831" i="11"/>
  <c r="J831" i="11"/>
  <c r="I831" i="11"/>
  <c r="F831" i="11"/>
  <c r="D831" i="11"/>
  <c r="K830" i="11"/>
  <c r="J830" i="11"/>
  <c r="I830" i="11"/>
  <c r="F830" i="11"/>
  <c r="D830" i="11"/>
  <c r="K829" i="11"/>
  <c r="J829" i="11"/>
  <c r="I829" i="11"/>
  <c r="F829" i="11"/>
  <c r="D829" i="11"/>
  <c r="K828" i="11"/>
  <c r="J828" i="11"/>
  <c r="I828" i="11"/>
  <c r="F828" i="11"/>
  <c r="D828" i="11"/>
  <c r="K827" i="11"/>
  <c r="J827" i="11"/>
  <c r="I827" i="11"/>
  <c r="F827" i="11"/>
  <c r="D827" i="11"/>
  <c r="K826" i="11"/>
  <c r="J826" i="11"/>
  <c r="I826" i="11"/>
  <c r="F826" i="11"/>
  <c r="D826" i="11"/>
  <c r="K825" i="11"/>
  <c r="J825" i="11"/>
  <c r="I825" i="11"/>
  <c r="F825" i="11"/>
  <c r="D825" i="11"/>
  <c r="K824" i="11"/>
  <c r="J824" i="11"/>
  <c r="I824" i="11"/>
  <c r="F824" i="11"/>
  <c r="D824" i="11"/>
  <c r="K823" i="11"/>
  <c r="J823" i="11"/>
  <c r="I823" i="11"/>
  <c r="F823" i="11"/>
  <c r="D823" i="11"/>
  <c r="K822" i="11"/>
  <c r="J822" i="11"/>
  <c r="I822" i="11"/>
  <c r="F822" i="11"/>
  <c r="D822" i="11"/>
  <c r="K821" i="11"/>
  <c r="J821" i="11"/>
  <c r="I821" i="11"/>
  <c r="F821" i="11"/>
  <c r="D821" i="11"/>
  <c r="K820" i="11"/>
  <c r="J820" i="11"/>
  <c r="I820" i="11"/>
  <c r="F820" i="11"/>
  <c r="D820" i="11"/>
  <c r="K819" i="11"/>
  <c r="J819" i="11"/>
  <c r="I819" i="11"/>
  <c r="F819" i="11"/>
  <c r="D819" i="11"/>
  <c r="K818" i="11"/>
  <c r="J818" i="11"/>
  <c r="I818" i="11"/>
  <c r="F818" i="11"/>
  <c r="D818" i="11"/>
  <c r="K817" i="11"/>
  <c r="J817" i="11"/>
  <c r="I817" i="11"/>
  <c r="F817" i="11"/>
  <c r="D817" i="11"/>
  <c r="K816" i="11"/>
  <c r="J816" i="11"/>
  <c r="I816" i="11"/>
  <c r="F816" i="11"/>
  <c r="D816" i="11"/>
  <c r="K815" i="11"/>
  <c r="J815" i="11"/>
  <c r="I815" i="11"/>
  <c r="F815" i="11"/>
  <c r="D815" i="11"/>
  <c r="K814" i="11"/>
  <c r="J814" i="11"/>
  <c r="I814" i="11"/>
  <c r="F814" i="11"/>
  <c r="D814" i="11"/>
  <c r="K813" i="11"/>
  <c r="J813" i="11"/>
  <c r="I813" i="11"/>
  <c r="F813" i="11"/>
  <c r="D813" i="11"/>
  <c r="K812" i="11"/>
  <c r="J812" i="11"/>
  <c r="I812" i="11"/>
  <c r="F812" i="11"/>
  <c r="D812" i="11"/>
  <c r="K811" i="11"/>
  <c r="J811" i="11"/>
  <c r="I811" i="11"/>
  <c r="F811" i="11"/>
  <c r="D811" i="11"/>
  <c r="K810" i="11"/>
  <c r="J810" i="11"/>
  <c r="I810" i="11"/>
  <c r="F810" i="11"/>
  <c r="D810" i="11"/>
  <c r="K809" i="11"/>
  <c r="J809" i="11"/>
  <c r="I809" i="11"/>
  <c r="F809" i="11"/>
  <c r="D809" i="11"/>
  <c r="K808" i="11"/>
  <c r="J808" i="11"/>
  <c r="I808" i="11"/>
  <c r="F808" i="11"/>
  <c r="D808" i="11"/>
  <c r="K807" i="11"/>
  <c r="J807" i="11"/>
  <c r="I807" i="11"/>
  <c r="F807" i="11"/>
  <c r="D807" i="11"/>
  <c r="K806" i="11"/>
  <c r="J806" i="11"/>
  <c r="I806" i="11"/>
  <c r="F806" i="11"/>
  <c r="D806" i="11"/>
  <c r="K805" i="11"/>
  <c r="J805" i="11"/>
  <c r="I805" i="11"/>
  <c r="F805" i="11"/>
  <c r="D805" i="11"/>
  <c r="K804" i="11"/>
  <c r="J804" i="11"/>
  <c r="I804" i="11"/>
  <c r="F804" i="11"/>
  <c r="D804" i="11"/>
  <c r="K803" i="11"/>
  <c r="J803" i="11"/>
  <c r="I803" i="11"/>
  <c r="F803" i="11"/>
  <c r="D803" i="11"/>
  <c r="K802" i="11"/>
  <c r="J802" i="11"/>
  <c r="I802" i="11"/>
  <c r="F802" i="11"/>
  <c r="D802" i="11"/>
  <c r="K801" i="11"/>
  <c r="J801" i="11"/>
  <c r="I801" i="11"/>
  <c r="F801" i="11"/>
  <c r="D801" i="11"/>
  <c r="K800" i="11"/>
  <c r="J800" i="11"/>
  <c r="I800" i="11"/>
  <c r="F800" i="11"/>
  <c r="D800" i="11"/>
  <c r="K799" i="11"/>
  <c r="J799" i="11"/>
  <c r="I799" i="11"/>
  <c r="F799" i="11"/>
  <c r="D799" i="11"/>
  <c r="K798" i="11"/>
  <c r="J798" i="11"/>
  <c r="I798" i="11"/>
  <c r="F798" i="11"/>
  <c r="D798" i="11"/>
  <c r="K797" i="11"/>
  <c r="J797" i="11"/>
  <c r="I797" i="11"/>
  <c r="F797" i="11"/>
  <c r="D797" i="11"/>
  <c r="K796" i="11"/>
  <c r="J796" i="11"/>
  <c r="I796" i="11"/>
  <c r="F796" i="11"/>
  <c r="D796" i="11"/>
  <c r="K795" i="11"/>
  <c r="J795" i="11"/>
  <c r="I795" i="11"/>
  <c r="F795" i="11"/>
  <c r="D795" i="11"/>
  <c r="K794" i="11"/>
  <c r="J794" i="11"/>
  <c r="I794" i="11"/>
  <c r="F794" i="11"/>
  <c r="D794" i="11"/>
  <c r="K793" i="11"/>
  <c r="J793" i="11"/>
  <c r="I793" i="11"/>
  <c r="F793" i="11"/>
  <c r="D793" i="11"/>
  <c r="K792" i="11"/>
  <c r="J792" i="11"/>
  <c r="I792" i="11"/>
  <c r="F792" i="11"/>
  <c r="D792" i="11"/>
  <c r="K791" i="11"/>
  <c r="J791" i="11"/>
  <c r="I791" i="11"/>
  <c r="F791" i="11"/>
  <c r="D791" i="11"/>
  <c r="K790" i="11"/>
  <c r="J790" i="11"/>
  <c r="I790" i="11"/>
  <c r="F790" i="11"/>
  <c r="D790" i="11"/>
  <c r="K789" i="11"/>
  <c r="J789" i="11"/>
  <c r="I789" i="11"/>
  <c r="F789" i="11"/>
  <c r="D789" i="11"/>
  <c r="K788" i="11"/>
  <c r="J788" i="11"/>
  <c r="I788" i="11"/>
  <c r="F788" i="11"/>
  <c r="D788" i="11"/>
  <c r="K787" i="11"/>
  <c r="J787" i="11"/>
  <c r="I787" i="11"/>
  <c r="F787" i="11"/>
  <c r="D787" i="11"/>
  <c r="K786" i="11"/>
  <c r="J786" i="11"/>
  <c r="I786" i="11"/>
  <c r="F786" i="11"/>
  <c r="D786" i="11"/>
  <c r="K785" i="11"/>
  <c r="J785" i="11"/>
  <c r="I785" i="11"/>
  <c r="F785" i="11"/>
  <c r="D785" i="11"/>
  <c r="K784" i="11"/>
  <c r="J784" i="11"/>
  <c r="I784" i="11"/>
  <c r="F784" i="11"/>
  <c r="D784" i="11"/>
  <c r="K783" i="11"/>
  <c r="J783" i="11"/>
  <c r="I783" i="11"/>
  <c r="F783" i="11"/>
  <c r="D783" i="11"/>
  <c r="K782" i="11"/>
  <c r="J782" i="11"/>
  <c r="I782" i="11"/>
  <c r="F782" i="11"/>
  <c r="D782" i="11"/>
  <c r="K781" i="11"/>
  <c r="J781" i="11"/>
  <c r="I781" i="11"/>
  <c r="F781" i="11"/>
  <c r="D781" i="11"/>
  <c r="K780" i="11"/>
  <c r="J780" i="11"/>
  <c r="I780" i="11"/>
  <c r="F780" i="11"/>
  <c r="D780" i="11"/>
  <c r="K779" i="11"/>
  <c r="J779" i="11"/>
  <c r="I779" i="11"/>
  <c r="F779" i="11"/>
  <c r="D779" i="11"/>
  <c r="K778" i="11"/>
  <c r="J778" i="11"/>
  <c r="I778" i="11"/>
  <c r="F778" i="11"/>
  <c r="D778" i="11"/>
  <c r="K777" i="11"/>
  <c r="J777" i="11"/>
  <c r="I777" i="11"/>
  <c r="F777" i="11"/>
  <c r="D777" i="11"/>
  <c r="K776" i="11"/>
  <c r="J776" i="11"/>
  <c r="I776" i="11"/>
  <c r="F776" i="11"/>
  <c r="D776" i="11"/>
  <c r="K775" i="11"/>
  <c r="J775" i="11"/>
  <c r="I775" i="11"/>
  <c r="F775" i="11"/>
  <c r="D775" i="11"/>
  <c r="K774" i="11"/>
  <c r="J774" i="11"/>
  <c r="I774" i="11"/>
  <c r="F774" i="11"/>
  <c r="D774" i="11"/>
  <c r="K773" i="11"/>
  <c r="J773" i="11"/>
  <c r="I773" i="11"/>
  <c r="F773" i="11"/>
  <c r="D773" i="11"/>
  <c r="K772" i="11"/>
  <c r="J772" i="11"/>
  <c r="I772" i="11"/>
  <c r="F772" i="11"/>
  <c r="D772" i="11"/>
  <c r="K771" i="11"/>
  <c r="J771" i="11"/>
  <c r="I771" i="11"/>
  <c r="F771" i="11"/>
  <c r="D771" i="11"/>
  <c r="K770" i="11"/>
  <c r="J770" i="11"/>
  <c r="I770" i="11"/>
  <c r="F770" i="11"/>
  <c r="D770" i="11"/>
  <c r="K769" i="11"/>
  <c r="J769" i="11"/>
  <c r="I769" i="11"/>
  <c r="F769" i="11"/>
  <c r="D769" i="11"/>
  <c r="K768" i="11"/>
  <c r="J768" i="11"/>
  <c r="I768" i="11"/>
  <c r="F768" i="11"/>
  <c r="D768" i="11"/>
  <c r="K767" i="11"/>
  <c r="J767" i="11"/>
  <c r="I767" i="11"/>
  <c r="F767" i="11"/>
  <c r="D767" i="11"/>
  <c r="K766" i="11"/>
  <c r="J766" i="11"/>
  <c r="I766" i="11"/>
  <c r="F766" i="11"/>
  <c r="D766" i="11"/>
  <c r="K765" i="11"/>
  <c r="J765" i="11"/>
  <c r="I765" i="11"/>
  <c r="F765" i="11"/>
  <c r="D765" i="11"/>
  <c r="K764" i="11"/>
  <c r="J764" i="11"/>
  <c r="I764" i="11"/>
  <c r="F764" i="11"/>
  <c r="D764" i="11"/>
  <c r="K763" i="11"/>
  <c r="J763" i="11"/>
  <c r="I763" i="11"/>
  <c r="F763" i="11"/>
  <c r="D763" i="11"/>
  <c r="K762" i="11"/>
  <c r="J762" i="11"/>
  <c r="I762" i="11"/>
  <c r="F762" i="11"/>
  <c r="D762" i="11"/>
  <c r="K761" i="11"/>
  <c r="J761" i="11"/>
  <c r="I761" i="11"/>
  <c r="F761" i="11"/>
  <c r="D761" i="11"/>
  <c r="K760" i="11"/>
  <c r="J760" i="11"/>
  <c r="I760" i="11"/>
  <c r="F760" i="11"/>
  <c r="D760" i="11"/>
  <c r="K759" i="11"/>
  <c r="J759" i="11"/>
  <c r="I759" i="11"/>
  <c r="F759" i="11"/>
  <c r="D759" i="11"/>
  <c r="K758" i="11"/>
  <c r="J758" i="11"/>
  <c r="I758" i="11"/>
  <c r="F758" i="11"/>
  <c r="D758" i="11"/>
  <c r="K757" i="11"/>
  <c r="J757" i="11"/>
  <c r="I757" i="11"/>
  <c r="F757" i="11"/>
  <c r="D757" i="11"/>
  <c r="K756" i="11"/>
  <c r="J756" i="11"/>
  <c r="I756" i="11"/>
  <c r="F756" i="11"/>
  <c r="D756" i="11"/>
  <c r="K755" i="11"/>
  <c r="J755" i="11"/>
  <c r="I755" i="11"/>
  <c r="F755" i="11"/>
  <c r="D755" i="11"/>
  <c r="K754" i="11"/>
  <c r="J754" i="11"/>
  <c r="I754" i="11"/>
  <c r="F754" i="11"/>
  <c r="D754" i="11"/>
  <c r="K753" i="11"/>
  <c r="J753" i="11"/>
  <c r="I753" i="11"/>
  <c r="F753" i="11"/>
  <c r="D753" i="11"/>
  <c r="K752" i="11"/>
  <c r="J752" i="11"/>
  <c r="I752" i="11"/>
  <c r="F752" i="11"/>
  <c r="D752" i="11"/>
  <c r="K751" i="11"/>
  <c r="J751" i="11"/>
  <c r="I751" i="11"/>
  <c r="F751" i="11"/>
  <c r="D751" i="11"/>
  <c r="K750" i="11"/>
  <c r="J750" i="11"/>
  <c r="I750" i="11"/>
  <c r="F750" i="11"/>
  <c r="D750" i="11"/>
  <c r="K749" i="11"/>
  <c r="J749" i="11"/>
  <c r="I749" i="11"/>
  <c r="F749" i="11"/>
  <c r="D749" i="11"/>
  <c r="K748" i="11"/>
  <c r="J748" i="11"/>
  <c r="I748" i="11"/>
  <c r="F748" i="11"/>
  <c r="D748" i="11"/>
  <c r="K747" i="11"/>
  <c r="J747" i="11"/>
  <c r="I747" i="11"/>
  <c r="F747" i="11"/>
  <c r="D747" i="11"/>
  <c r="K746" i="11"/>
  <c r="J746" i="11"/>
  <c r="I746" i="11"/>
  <c r="F746" i="11"/>
  <c r="D746" i="11"/>
  <c r="K745" i="11"/>
  <c r="J745" i="11"/>
  <c r="I745" i="11"/>
  <c r="F745" i="11"/>
  <c r="D745" i="11"/>
  <c r="K744" i="11"/>
  <c r="J744" i="11"/>
  <c r="I744" i="11"/>
  <c r="F744" i="11"/>
  <c r="D744" i="11"/>
  <c r="K743" i="11"/>
  <c r="J743" i="11"/>
  <c r="I743" i="11"/>
  <c r="F743" i="11"/>
  <c r="D743" i="11"/>
  <c r="K742" i="11"/>
  <c r="J742" i="11"/>
  <c r="I742" i="11"/>
  <c r="F742" i="11"/>
  <c r="D742" i="11"/>
  <c r="K741" i="11"/>
  <c r="J741" i="11"/>
  <c r="I741" i="11"/>
  <c r="F741" i="11"/>
  <c r="D741" i="11"/>
  <c r="K740" i="11"/>
  <c r="J740" i="11"/>
  <c r="I740" i="11"/>
  <c r="F740" i="11"/>
  <c r="D740" i="11"/>
  <c r="K739" i="11"/>
  <c r="J739" i="11"/>
  <c r="I739" i="11"/>
  <c r="F739" i="11"/>
  <c r="D739" i="11"/>
  <c r="K738" i="11"/>
  <c r="J738" i="11"/>
  <c r="I738" i="11"/>
  <c r="F738" i="11"/>
  <c r="D738" i="11"/>
  <c r="K737" i="11"/>
  <c r="J737" i="11"/>
  <c r="I737" i="11"/>
  <c r="F737" i="11"/>
  <c r="D737" i="11"/>
  <c r="K736" i="11"/>
  <c r="J736" i="11"/>
  <c r="I736" i="11"/>
  <c r="F736" i="11"/>
  <c r="D736" i="11"/>
  <c r="K735" i="11"/>
  <c r="J735" i="11"/>
  <c r="I735" i="11"/>
  <c r="F735" i="11"/>
  <c r="D735" i="11"/>
  <c r="K734" i="11"/>
  <c r="J734" i="11"/>
  <c r="I734" i="11"/>
  <c r="F734" i="11"/>
  <c r="D734" i="11"/>
  <c r="K733" i="11"/>
  <c r="J733" i="11"/>
  <c r="I733" i="11"/>
  <c r="F733" i="11"/>
  <c r="D733" i="11"/>
  <c r="K732" i="11"/>
  <c r="J732" i="11"/>
  <c r="I732" i="11"/>
  <c r="F732" i="11"/>
  <c r="D732" i="11"/>
  <c r="K731" i="11"/>
  <c r="J731" i="11"/>
  <c r="I731" i="11"/>
  <c r="F731" i="11"/>
  <c r="D731" i="11"/>
  <c r="K730" i="11"/>
  <c r="J730" i="11"/>
  <c r="I730" i="11"/>
  <c r="F730" i="11"/>
  <c r="D730" i="11"/>
  <c r="K729" i="11"/>
  <c r="J729" i="11"/>
  <c r="I729" i="11"/>
  <c r="F729" i="11"/>
  <c r="D729" i="11"/>
  <c r="K728" i="11"/>
  <c r="J728" i="11"/>
  <c r="I728" i="11"/>
  <c r="F728" i="11"/>
  <c r="D728" i="11"/>
  <c r="K727" i="11"/>
  <c r="J727" i="11"/>
  <c r="I727" i="11"/>
  <c r="F727" i="11"/>
  <c r="D727" i="11"/>
  <c r="K726" i="11"/>
  <c r="J726" i="11"/>
  <c r="I726" i="11"/>
  <c r="F726" i="11"/>
  <c r="D726" i="11"/>
  <c r="K725" i="11"/>
  <c r="J725" i="11"/>
  <c r="I725" i="11"/>
  <c r="F725" i="11"/>
  <c r="D725" i="11"/>
  <c r="K724" i="11"/>
  <c r="J724" i="11"/>
  <c r="I724" i="11"/>
  <c r="F724" i="11"/>
  <c r="D724" i="11"/>
  <c r="K723" i="11"/>
  <c r="J723" i="11"/>
  <c r="I723" i="11"/>
  <c r="F723" i="11"/>
  <c r="D723" i="11"/>
  <c r="K722" i="11"/>
  <c r="J722" i="11"/>
  <c r="I722" i="11"/>
  <c r="F722" i="11"/>
  <c r="D722" i="11"/>
  <c r="K721" i="11"/>
  <c r="J721" i="11"/>
  <c r="I721" i="11"/>
  <c r="F721" i="11"/>
  <c r="D721" i="11"/>
  <c r="K720" i="11"/>
  <c r="J720" i="11"/>
  <c r="I720" i="11"/>
  <c r="F720" i="11"/>
  <c r="D720" i="11"/>
  <c r="K719" i="11"/>
  <c r="J719" i="11"/>
  <c r="I719" i="11"/>
  <c r="F719" i="11"/>
  <c r="D719" i="11"/>
  <c r="K718" i="11"/>
  <c r="J718" i="11"/>
  <c r="I718" i="11"/>
  <c r="F718" i="11"/>
  <c r="D718" i="11"/>
  <c r="K717" i="11"/>
  <c r="J717" i="11"/>
  <c r="I717" i="11"/>
  <c r="F717" i="11"/>
  <c r="D717" i="11"/>
  <c r="K716" i="11"/>
  <c r="J716" i="11"/>
  <c r="I716" i="11"/>
  <c r="F716" i="11"/>
  <c r="D716" i="11"/>
  <c r="K715" i="11"/>
  <c r="J715" i="11"/>
  <c r="I715" i="11"/>
  <c r="F715" i="11"/>
  <c r="D715" i="11"/>
  <c r="K714" i="11"/>
  <c r="J714" i="11"/>
  <c r="I714" i="11"/>
  <c r="F714" i="11"/>
  <c r="D714" i="11"/>
  <c r="K713" i="11"/>
  <c r="J713" i="11"/>
  <c r="I713" i="11"/>
  <c r="F713" i="11"/>
  <c r="D713" i="11"/>
  <c r="K712" i="11"/>
  <c r="J712" i="11"/>
  <c r="I712" i="11"/>
  <c r="F712" i="11"/>
  <c r="D712" i="11"/>
  <c r="K711" i="11"/>
  <c r="J711" i="11"/>
  <c r="I711" i="11"/>
  <c r="F711" i="11"/>
  <c r="D711" i="11"/>
  <c r="K710" i="11"/>
  <c r="J710" i="11"/>
  <c r="I710" i="11"/>
  <c r="F710" i="11"/>
  <c r="D710" i="11"/>
  <c r="K709" i="11"/>
  <c r="J709" i="11"/>
  <c r="I709" i="11"/>
  <c r="F709" i="11"/>
  <c r="D709" i="11"/>
  <c r="K708" i="11"/>
  <c r="J708" i="11"/>
  <c r="I708" i="11"/>
  <c r="F708" i="11"/>
  <c r="D708" i="11"/>
  <c r="K707" i="11"/>
  <c r="J707" i="11"/>
  <c r="I707" i="11"/>
  <c r="F707" i="11"/>
  <c r="D707" i="11"/>
  <c r="K706" i="11"/>
  <c r="J706" i="11"/>
  <c r="I706" i="11"/>
  <c r="F706" i="11"/>
  <c r="D706" i="11"/>
  <c r="K705" i="11"/>
  <c r="J705" i="11"/>
  <c r="I705" i="11"/>
  <c r="F705" i="11"/>
  <c r="D705" i="11"/>
  <c r="K704" i="11"/>
  <c r="J704" i="11"/>
  <c r="I704" i="11"/>
  <c r="F704" i="11"/>
  <c r="D704" i="11"/>
  <c r="K703" i="11"/>
  <c r="J703" i="11"/>
  <c r="I703" i="11"/>
  <c r="F703" i="11"/>
  <c r="D703" i="11"/>
  <c r="K702" i="11"/>
  <c r="J702" i="11"/>
  <c r="I702" i="11"/>
  <c r="F702" i="11"/>
  <c r="D702" i="11"/>
  <c r="K701" i="11"/>
  <c r="J701" i="11"/>
  <c r="I701" i="11"/>
  <c r="F701" i="11"/>
  <c r="D701" i="11"/>
  <c r="K700" i="11"/>
  <c r="J700" i="11"/>
  <c r="I700" i="11"/>
  <c r="F700" i="11"/>
  <c r="D700" i="11"/>
  <c r="K699" i="11"/>
  <c r="J699" i="11"/>
  <c r="I699" i="11"/>
  <c r="F699" i="11"/>
  <c r="D699" i="11"/>
  <c r="K698" i="11"/>
  <c r="J698" i="11"/>
  <c r="I698" i="11"/>
  <c r="F698" i="11"/>
  <c r="D698" i="11"/>
  <c r="K697" i="11"/>
  <c r="J697" i="11"/>
  <c r="I697" i="11"/>
  <c r="F697" i="11"/>
  <c r="D697" i="11"/>
  <c r="K696" i="11"/>
  <c r="J696" i="11"/>
  <c r="I696" i="11"/>
  <c r="F696" i="11"/>
  <c r="D696" i="11"/>
  <c r="K695" i="11"/>
  <c r="J695" i="11"/>
  <c r="I695" i="11"/>
  <c r="F695" i="11"/>
  <c r="D695" i="11"/>
  <c r="K694" i="11"/>
  <c r="J694" i="11"/>
  <c r="I694" i="11"/>
  <c r="F694" i="11"/>
  <c r="D694" i="11"/>
  <c r="K693" i="11"/>
  <c r="J693" i="11"/>
  <c r="I693" i="11"/>
  <c r="F693" i="11"/>
  <c r="D693" i="11"/>
  <c r="K692" i="11"/>
  <c r="J692" i="11"/>
  <c r="I692" i="11"/>
  <c r="F692" i="11"/>
  <c r="D692" i="11"/>
  <c r="K691" i="11"/>
  <c r="J691" i="11"/>
  <c r="I691" i="11"/>
  <c r="F691" i="11"/>
  <c r="D691" i="11"/>
  <c r="K690" i="11"/>
  <c r="J690" i="11"/>
  <c r="I690" i="11"/>
  <c r="F690" i="11"/>
  <c r="D690" i="11"/>
  <c r="K689" i="11"/>
  <c r="J689" i="11"/>
  <c r="I689" i="11"/>
  <c r="F689" i="11"/>
  <c r="D689" i="11"/>
  <c r="K688" i="11"/>
  <c r="J688" i="11"/>
  <c r="I688" i="11"/>
  <c r="F688" i="11"/>
  <c r="D688" i="11"/>
  <c r="K687" i="11"/>
  <c r="J687" i="11"/>
  <c r="I687" i="11"/>
  <c r="F687" i="11"/>
  <c r="D687" i="11"/>
  <c r="K686" i="11"/>
  <c r="J686" i="11"/>
  <c r="I686" i="11"/>
  <c r="F686" i="11"/>
  <c r="D686" i="11"/>
  <c r="K685" i="11"/>
  <c r="J685" i="11"/>
  <c r="I685" i="11"/>
  <c r="F685" i="11"/>
  <c r="D685" i="11"/>
  <c r="K684" i="11"/>
  <c r="J684" i="11"/>
  <c r="I684" i="11"/>
  <c r="F684" i="11"/>
  <c r="D684" i="11"/>
  <c r="K683" i="11"/>
  <c r="J683" i="11"/>
  <c r="I683" i="11"/>
  <c r="F683" i="11"/>
  <c r="D683" i="11"/>
  <c r="K682" i="11"/>
  <c r="J682" i="11"/>
  <c r="I682" i="11"/>
  <c r="F682" i="11"/>
  <c r="D682" i="11"/>
  <c r="K681" i="11"/>
  <c r="J681" i="11"/>
  <c r="I681" i="11"/>
  <c r="F681" i="11"/>
  <c r="D681" i="11"/>
  <c r="K680" i="11"/>
  <c r="J680" i="11"/>
  <c r="I680" i="11"/>
  <c r="F680" i="11"/>
  <c r="D680" i="11"/>
  <c r="K679" i="11"/>
  <c r="J679" i="11"/>
  <c r="I679" i="11"/>
  <c r="F679" i="11"/>
  <c r="D679" i="11"/>
  <c r="K678" i="11"/>
  <c r="J678" i="11"/>
  <c r="I678" i="11"/>
  <c r="F678" i="11"/>
  <c r="D678" i="11"/>
  <c r="K677" i="11"/>
  <c r="J677" i="11"/>
  <c r="I677" i="11"/>
  <c r="F677" i="11"/>
  <c r="D677" i="11"/>
  <c r="K676" i="11"/>
  <c r="J676" i="11"/>
  <c r="I676" i="11"/>
  <c r="F676" i="11"/>
  <c r="D676" i="11"/>
  <c r="K675" i="11"/>
  <c r="J675" i="11"/>
  <c r="I675" i="11"/>
  <c r="F675" i="11"/>
  <c r="D675" i="11"/>
  <c r="K674" i="11"/>
  <c r="J674" i="11"/>
  <c r="I674" i="11"/>
  <c r="F674" i="11"/>
  <c r="D674" i="11"/>
  <c r="K673" i="11"/>
  <c r="J673" i="11"/>
  <c r="I673" i="11"/>
  <c r="F673" i="11"/>
  <c r="D673" i="11"/>
  <c r="K672" i="11"/>
  <c r="J672" i="11"/>
  <c r="I672" i="11"/>
  <c r="F672" i="11"/>
  <c r="D672" i="11"/>
  <c r="K671" i="11"/>
  <c r="J671" i="11"/>
  <c r="I671" i="11"/>
  <c r="F671" i="11"/>
  <c r="D671" i="11"/>
  <c r="K670" i="11"/>
  <c r="J670" i="11"/>
  <c r="I670" i="11"/>
  <c r="F670" i="11"/>
  <c r="D670" i="11"/>
  <c r="K669" i="11"/>
  <c r="J669" i="11"/>
  <c r="I669" i="11"/>
  <c r="F669" i="11"/>
  <c r="D669" i="11"/>
  <c r="K668" i="11"/>
  <c r="J668" i="11"/>
  <c r="I668" i="11"/>
  <c r="F668" i="11"/>
  <c r="D668" i="11"/>
  <c r="K667" i="11"/>
  <c r="J667" i="11"/>
  <c r="I667" i="11"/>
  <c r="F667" i="11"/>
  <c r="D667" i="11"/>
  <c r="K666" i="11"/>
  <c r="J666" i="11"/>
  <c r="I666" i="11"/>
  <c r="F666" i="11"/>
  <c r="D666" i="11"/>
  <c r="K665" i="11"/>
  <c r="J665" i="11"/>
  <c r="I665" i="11"/>
  <c r="F665" i="11"/>
  <c r="D665" i="11"/>
  <c r="K664" i="11"/>
  <c r="J664" i="11"/>
  <c r="I664" i="11"/>
  <c r="F664" i="11"/>
  <c r="D664" i="11"/>
  <c r="K663" i="11"/>
  <c r="J663" i="11"/>
  <c r="I663" i="11"/>
  <c r="F663" i="11"/>
  <c r="D663" i="11"/>
  <c r="K662" i="11"/>
  <c r="J662" i="11"/>
  <c r="I662" i="11"/>
  <c r="F662" i="11"/>
  <c r="D662" i="11"/>
  <c r="K661" i="11"/>
  <c r="J661" i="11"/>
  <c r="I661" i="11"/>
  <c r="F661" i="11"/>
  <c r="D661" i="11"/>
  <c r="K660" i="11"/>
  <c r="J660" i="11"/>
  <c r="I660" i="11"/>
  <c r="F660" i="11"/>
  <c r="D660" i="11"/>
  <c r="K659" i="11"/>
  <c r="J659" i="11"/>
  <c r="I659" i="11"/>
  <c r="F659" i="11"/>
  <c r="D659" i="11"/>
  <c r="K658" i="11"/>
  <c r="J658" i="11"/>
  <c r="I658" i="11"/>
  <c r="F658" i="11"/>
  <c r="D658" i="11"/>
  <c r="K657" i="11"/>
  <c r="J657" i="11"/>
  <c r="I657" i="11"/>
  <c r="F657" i="11"/>
  <c r="D657" i="11"/>
  <c r="K656" i="11"/>
  <c r="J656" i="11"/>
  <c r="I656" i="11"/>
  <c r="F656" i="11"/>
  <c r="D656" i="11"/>
  <c r="K655" i="11"/>
  <c r="J655" i="11"/>
  <c r="I655" i="11"/>
  <c r="F655" i="11"/>
  <c r="D655" i="11"/>
  <c r="K654" i="11"/>
  <c r="J654" i="11"/>
  <c r="I654" i="11"/>
  <c r="F654" i="11"/>
  <c r="D654" i="11"/>
  <c r="K653" i="11"/>
  <c r="J653" i="11"/>
  <c r="I653" i="11"/>
  <c r="F653" i="11"/>
  <c r="D653" i="11"/>
  <c r="K652" i="11"/>
  <c r="J652" i="11"/>
  <c r="I652" i="11"/>
  <c r="F652" i="11"/>
  <c r="D652" i="11"/>
  <c r="K651" i="11"/>
  <c r="J651" i="11"/>
  <c r="I651" i="11"/>
  <c r="F651" i="11"/>
  <c r="D651" i="11"/>
  <c r="K650" i="11"/>
  <c r="J650" i="11"/>
  <c r="I650" i="11"/>
  <c r="F650" i="11"/>
  <c r="D650" i="11"/>
  <c r="K649" i="11"/>
  <c r="J649" i="11"/>
  <c r="I649" i="11"/>
  <c r="F649" i="11"/>
  <c r="D649" i="11"/>
  <c r="K648" i="11"/>
  <c r="J648" i="11"/>
  <c r="I648" i="11"/>
  <c r="F648" i="11"/>
  <c r="D648" i="11"/>
  <c r="K647" i="11"/>
  <c r="J647" i="11"/>
  <c r="I647" i="11"/>
  <c r="F647" i="11"/>
  <c r="D647" i="11"/>
  <c r="K646" i="11"/>
  <c r="J646" i="11"/>
  <c r="I646" i="11"/>
  <c r="F646" i="11"/>
  <c r="D646" i="11"/>
  <c r="K645" i="11"/>
  <c r="J645" i="11"/>
  <c r="I645" i="11"/>
  <c r="F645" i="11"/>
  <c r="D645" i="11"/>
  <c r="K644" i="11"/>
  <c r="J644" i="11"/>
  <c r="I644" i="11"/>
  <c r="F644" i="11"/>
  <c r="D644" i="11"/>
  <c r="K643" i="11"/>
  <c r="J643" i="11"/>
  <c r="I643" i="11"/>
  <c r="F643" i="11"/>
  <c r="D643" i="11"/>
  <c r="K642" i="11"/>
  <c r="J642" i="11"/>
  <c r="I642" i="11"/>
  <c r="F642" i="11"/>
  <c r="D642" i="11"/>
  <c r="K641" i="11"/>
  <c r="J641" i="11"/>
  <c r="I641" i="11"/>
  <c r="F641" i="11"/>
  <c r="D641" i="11"/>
  <c r="K640" i="11"/>
  <c r="J640" i="11"/>
  <c r="I640" i="11"/>
  <c r="F640" i="11"/>
  <c r="D640" i="11"/>
  <c r="K639" i="11"/>
  <c r="J639" i="11"/>
  <c r="I639" i="11"/>
  <c r="F639" i="11"/>
  <c r="D639" i="11"/>
  <c r="K638" i="11"/>
  <c r="J638" i="11"/>
  <c r="I638" i="11"/>
  <c r="F638" i="11"/>
  <c r="D638" i="11"/>
  <c r="K637" i="11"/>
  <c r="J637" i="11"/>
  <c r="I637" i="11"/>
  <c r="F637" i="11"/>
  <c r="D637" i="11"/>
  <c r="K636" i="11"/>
  <c r="J636" i="11"/>
  <c r="I636" i="11"/>
  <c r="F636" i="11"/>
  <c r="D636" i="11"/>
  <c r="K635" i="11"/>
  <c r="J635" i="11"/>
  <c r="I635" i="11"/>
  <c r="F635" i="11"/>
  <c r="D635" i="11"/>
  <c r="K634" i="11"/>
  <c r="J634" i="11"/>
  <c r="I634" i="11"/>
  <c r="F634" i="11"/>
  <c r="D634" i="11"/>
  <c r="K633" i="11"/>
  <c r="J633" i="11"/>
  <c r="I633" i="11"/>
  <c r="F633" i="11"/>
  <c r="D633" i="11"/>
  <c r="K632" i="11"/>
  <c r="J632" i="11"/>
  <c r="I632" i="11"/>
  <c r="F632" i="11"/>
  <c r="D632" i="11"/>
  <c r="K631" i="11"/>
  <c r="J631" i="11"/>
  <c r="I631" i="11"/>
  <c r="F631" i="11"/>
  <c r="D631" i="11"/>
  <c r="K630" i="11"/>
  <c r="J630" i="11"/>
  <c r="I630" i="11"/>
  <c r="F630" i="11"/>
  <c r="D630" i="11"/>
  <c r="K629" i="11"/>
  <c r="J629" i="11"/>
  <c r="I629" i="11"/>
  <c r="F629" i="11"/>
  <c r="D629" i="11"/>
  <c r="K628" i="11"/>
  <c r="J628" i="11"/>
  <c r="I628" i="11"/>
  <c r="F628" i="11"/>
  <c r="D628" i="11"/>
  <c r="K627" i="11"/>
  <c r="J627" i="11"/>
  <c r="I627" i="11"/>
  <c r="F627" i="11"/>
  <c r="D627" i="11"/>
  <c r="K626" i="11"/>
  <c r="J626" i="11"/>
  <c r="I626" i="11"/>
  <c r="F626" i="11"/>
  <c r="D626" i="11"/>
  <c r="K625" i="11"/>
  <c r="J625" i="11"/>
  <c r="I625" i="11"/>
  <c r="F625" i="11"/>
  <c r="D625" i="11"/>
  <c r="K624" i="11"/>
  <c r="J624" i="11"/>
  <c r="I624" i="11"/>
  <c r="F624" i="11"/>
  <c r="D624" i="11"/>
  <c r="K623" i="11"/>
  <c r="J623" i="11"/>
  <c r="I623" i="11"/>
  <c r="F623" i="11"/>
  <c r="D623" i="11"/>
  <c r="K622" i="11"/>
  <c r="J622" i="11"/>
  <c r="I622" i="11"/>
  <c r="F622" i="11"/>
  <c r="D622" i="11"/>
  <c r="K621" i="11"/>
  <c r="J621" i="11"/>
  <c r="I621" i="11"/>
  <c r="F621" i="11"/>
  <c r="D621" i="11"/>
  <c r="K620" i="11"/>
  <c r="J620" i="11"/>
  <c r="I620" i="11"/>
  <c r="F620" i="11"/>
  <c r="D620" i="11"/>
  <c r="K619" i="11"/>
  <c r="J619" i="11"/>
  <c r="I619" i="11"/>
  <c r="F619" i="11"/>
  <c r="D619" i="11"/>
  <c r="K618" i="11"/>
  <c r="J618" i="11"/>
  <c r="I618" i="11"/>
  <c r="F618" i="11"/>
  <c r="D618" i="11"/>
  <c r="K617" i="11"/>
  <c r="J617" i="11"/>
  <c r="I617" i="11"/>
  <c r="F617" i="11"/>
  <c r="D617" i="11"/>
  <c r="K616" i="11"/>
  <c r="J616" i="11"/>
  <c r="I616" i="11"/>
  <c r="F616" i="11"/>
  <c r="D616" i="11"/>
  <c r="K615" i="11"/>
  <c r="J615" i="11"/>
  <c r="I615" i="11"/>
  <c r="F615" i="11"/>
  <c r="D615" i="11"/>
  <c r="K614" i="11"/>
  <c r="J614" i="11"/>
  <c r="I614" i="11"/>
  <c r="F614" i="11"/>
  <c r="D614" i="11"/>
  <c r="K613" i="11"/>
  <c r="J613" i="11"/>
  <c r="I613" i="11"/>
  <c r="F613" i="11"/>
  <c r="D613" i="11"/>
  <c r="K612" i="11"/>
  <c r="J612" i="11"/>
  <c r="I612" i="11"/>
  <c r="F612" i="11"/>
  <c r="D612" i="11"/>
  <c r="K611" i="11"/>
  <c r="J611" i="11"/>
  <c r="I611" i="11"/>
  <c r="F611" i="11"/>
  <c r="D611" i="11"/>
  <c r="K610" i="11"/>
  <c r="J610" i="11"/>
  <c r="I610" i="11"/>
  <c r="F610" i="11"/>
  <c r="D610" i="11"/>
  <c r="K609" i="11"/>
  <c r="J609" i="11"/>
  <c r="I609" i="11"/>
  <c r="F609" i="11"/>
  <c r="D609" i="11"/>
  <c r="K608" i="11"/>
  <c r="J608" i="11"/>
  <c r="I608" i="11"/>
  <c r="F608" i="11"/>
  <c r="D608" i="11"/>
  <c r="K607" i="11"/>
  <c r="J607" i="11"/>
  <c r="I607" i="11"/>
  <c r="F607" i="11"/>
  <c r="D607" i="11"/>
  <c r="K606" i="11"/>
  <c r="J606" i="11"/>
  <c r="I606" i="11"/>
  <c r="F606" i="11"/>
  <c r="D606" i="11"/>
  <c r="K605" i="11"/>
  <c r="J605" i="11"/>
  <c r="I605" i="11"/>
  <c r="F605" i="11"/>
  <c r="D605" i="11"/>
  <c r="K604" i="11"/>
  <c r="J604" i="11"/>
  <c r="I604" i="11"/>
  <c r="F604" i="11"/>
  <c r="D604" i="11"/>
  <c r="K603" i="11"/>
  <c r="J603" i="11"/>
  <c r="I603" i="11"/>
  <c r="F603" i="11"/>
  <c r="D603" i="11"/>
  <c r="K602" i="11"/>
  <c r="J602" i="11"/>
  <c r="I602" i="11"/>
  <c r="F602" i="11"/>
  <c r="D602" i="11"/>
  <c r="K601" i="11"/>
  <c r="J601" i="11"/>
  <c r="I601" i="11"/>
  <c r="F601" i="11"/>
  <c r="D601" i="11"/>
  <c r="K600" i="11"/>
  <c r="J600" i="11"/>
  <c r="I600" i="11"/>
  <c r="F600" i="11"/>
  <c r="D600" i="11"/>
  <c r="K599" i="11"/>
  <c r="J599" i="11"/>
  <c r="I599" i="11"/>
  <c r="F599" i="11"/>
  <c r="D599" i="11"/>
  <c r="K598" i="11"/>
  <c r="J598" i="11"/>
  <c r="I598" i="11"/>
  <c r="F598" i="11"/>
  <c r="D598" i="11"/>
  <c r="K597" i="11"/>
  <c r="J597" i="11"/>
  <c r="I597" i="11"/>
  <c r="F597" i="11"/>
  <c r="D597" i="11"/>
  <c r="K596" i="11"/>
  <c r="J596" i="11"/>
  <c r="I596" i="11"/>
  <c r="F596" i="11"/>
  <c r="D596" i="11"/>
  <c r="K595" i="11"/>
  <c r="J595" i="11"/>
  <c r="I595" i="11"/>
  <c r="F595" i="11"/>
  <c r="D595" i="11"/>
  <c r="K594" i="11"/>
  <c r="J594" i="11"/>
  <c r="I594" i="11"/>
  <c r="F594" i="11"/>
  <c r="D594" i="11"/>
  <c r="K593" i="11"/>
  <c r="J593" i="11"/>
  <c r="I593" i="11"/>
  <c r="F593" i="11"/>
  <c r="D593" i="11"/>
  <c r="K592" i="11"/>
  <c r="J592" i="11"/>
  <c r="I592" i="11"/>
  <c r="F592" i="11"/>
  <c r="D592" i="11"/>
  <c r="K591" i="11"/>
  <c r="J591" i="11"/>
  <c r="I591" i="11"/>
  <c r="F591" i="11"/>
  <c r="D591" i="11"/>
  <c r="K590" i="11"/>
  <c r="J590" i="11"/>
  <c r="I590" i="11"/>
  <c r="F590" i="11"/>
  <c r="D590" i="11"/>
  <c r="K589" i="11"/>
  <c r="J589" i="11"/>
  <c r="I589" i="11"/>
  <c r="F589" i="11"/>
  <c r="D589" i="11"/>
  <c r="K588" i="11"/>
  <c r="J588" i="11"/>
  <c r="I588" i="11"/>
  <c r="F588" i="11"/>
  <c r="D588" i="11"/>
  <c r="K587" i="11"/>
  <c r="J587" i="11"/>
  <c r="I587" i="11"/>
  <c r="F587" i="11"/>
  <c r="D587" i="11"/>
  <c r="K586" i="11"/>
  <c r="J586" i="11"/>
  <c r="I586" i="11"/>
  <c r="F586" i="11"/>
  <c r="D586" i="11"/>
  <c r="K585" i="11"/>
  <c r="J585" i="11"/>
  <c r="I585" i="11"/>
  <c r="F585" i="11"/>
  <c r="D585" i="11"/>
  <c r="K584" i="11"/>
  <c r="J584" i="11"/>
  <c r="I584" i="11"/>
  <c r="F584" i="11"/>
  <c r="D584" i="11"/>
  <c r="K583" i="11"/>
  <c r="J583" i="11"/>
  <c r="I583" i="11"/>
  <c r="F583" i="11"/>
  <c r="D583" i="11"/>
  <c r="K582" i="11"/>
  <c r="J582" i="11"/>
  <c r="I582" i="11"/>
  <c r="F582" i="11"/>
  <c r="D582" i="11"/>
  <c r="K581" i="11"/>
  <c r="J581" i="11"/>
  <c r="I581" i="11"/>
  <c r="F581" i="11"/>
  <c r="D581" i="11"/>
  <c r="K580" i="11"/>
  <c r="J580" i="11"/>
  <c r="I580" i="11"/>
  <c r="F580" i="11"/>
  <c r="D580" i="11"/>
  <c r="K579" i="11"/>
  <c r="J579" i="11"/>
  <c r="I579" i="11"/>
  <c r="F579" i="11"/>
  <c r="D579" i="11"/>
  <c r="K578" i="11"/>
  <c r="J578" i="11"/>
  <c r="I578" i="11"/>
  <c r="F578" i="11"/>
  <c r="D578" i="11"/>
  <c r="K577" i="11"/>
  <c r="J577" i="11"/>
  <c r="I577" i="11"/>
  <c r="F577" i="11"/>
  <c r="D577" i="11"/>
  <c r="K576" i="11"/>
  <c r="J576" i="11"/>
  <c r="I576" i="11"/>
  <c r="F576" i="11"/>
  <c r="D576" i="11"/>
  <c r="K575" i="11"/>
  <c r="J575" i="11"/>
  <c r="I575" i="11"/>
  <c r="F575" i="11"/>
  <c r="D575" i="11"/>
  <c r="K574" i="11"/>
  <c r="J574" i="11"/>
  <c r="I574" i="11"/>
  <c r="F574" i="11"/>
  <c r="D574" i="11"/>
  <c r="K573" i="11"/>
  <c r="J573" i="11"/>
  <c r="I573" i="11"/>
  <c r="F573" i="11"/>
  <c r="D573" i="11"/>
  <c r="K572" i="11"/>
  <c r="J572" i="11"/>
  <c r="I572" i="11"/>
  <c r="F572" i="11"/>
  <c r="D572" i="11"/>
  <c r="K571" i="11"/>
  <c r="J571" i="11"/>
  <c r="I571" i="11"/>
  <c r="F571" i="11"/>
  <c r="D571" i="11"/>
  <c r="K570" i="11"/>
  <c r="J570" i="11"/>
  <c r="I570" i="11"/>
  <c r="F570" i="11"/>
  <c r="D570" i="11"/>
  <c r="K569" i="11"/>
  <c r="J569" i="11"/>
  <c r="I569" i="11"/>
  <c r="F569" i="11"/>
  <c r="D569" i="11"/>
  <c r="K568" i="11"/>
  <c r="J568" i="11"/>
  <c r="I568" i="11"/>
  <c r="F568" i="11"/>
  <c r="D568" i="11"/>
  <c r="K567" i="11"/>
  <c r="J567" i="11"/>
  <c r="I567" i="11"/>
  <c r="F567" i="11"/>
  <c r="D567" i="11"/>
  <c r="K566" i="11"/>
  <c r="J566" i="11"/>
  <c r="I566" i="11"/>
  <c r="F566" i="11"/>
  <c r="D566" i="11"/>
  <c r="K565" i="11"/>
  <c r="J565" i="11"/>
  <c r="I565" i="11"/>
  <c r="F565" i="11"/>
  <c r="D565" i="11"/>
  <c r="K564" i="11"/>
  <c r="J564" i="11"/>
  <c r="I564" i="11"/>
  <c r="F564" i="11"/>
  <c r="D564" i="11"/>
  <c r="K563" i="11"/>
  <c r="J563" i="11"/>
  <c r="I563" i="11"/>
  <c r="F563" i="11"/>
  <c r="D563" i="11"/>
  <c r="K562" i="11"/>
  <c r="J562" i="11"/>
  <c r="I562" i="11"/>
  <c r="F562" i="11"/>
  <c r="D562" i="11"/>
  <c r="K561" i="11"/>
  <c r="J561" i="11"/>
  <c r="I561" i="11"/>
  <c r="F561" i="11"/>
  <c r="D561" i="11"/>
  <c r="K560" i="11"/>
  <c r="J560" i="11"/>
  <c r="I560" i="11"/>
  <c r="F560" i="11"/>
  <c r="D560" i="11"/>
  <c r="K559" i="11"/>
  <c r="J559" i="11"/>
  <c r="I559" i="11"/>
  <c r="F559" i="11"/>
  <c r="D559" i="11"/>
  <c r="K558" i="11"/>
  <c r="J558" i="11"/>
  <c r="I558" i="11"/>
  <c r="F558" i="11"/>
  <c r="D558" i="11"/>
  <c r="K557" i="11"/>
  <c r="J557" i="11"/>
  <c r="I557" i="11"/>
  <c r="F557" i="11"/>
  <c r="D557" i="11"/>
  <c r="K556" i="11"/>
  <c r="J556" i="11"/>
  <c r="I556" i="11"/>
  <c r="F556" i="11"/>
  <c r="D556" i="11"/>
  <c r="K555" i="11"/>
  <c r="J555" i="11"/>
  <c r="I555" i="11"/>
  <c r="F555" i="11"/>
  <c r="D555" i="11"/>
  <c r="K554" i="11"/>
  <c r="J554" i="11"/>
  <c r="I554" i="11"/>
  <c r="F554" i="11"/>
  <c r="D554" i="11"/>
  <c r="K553" i="11"/>
  <c r="J553" i="11"/>
  <c r="I553" i="11"/>
  <c r="F553" i="11"/>
  <c r="D553" i="11"/>
  <c r="K552" i="11"/>
  <c r="J552" i="11"/>
  <c r="I552" i="11"/>
  <c r="F552" i="11"/>
  <c r="D552" i="11"/>
  <c r="K551" i="11"/>
  <c r="J551" i="11"/>
  <c r="I551" i="11"/>
  <c r="F551" i="11"/>
  <c r="D551" i="11"/>
  <c r="K550" i="11"/>
  <c r="J550" i="11"/>
  <c r="I550" i="11"/>
  <c r="F550" i="11"/>
  <c r="D550" i="11"/>
  <c r="K549" i="11"/>
  <c r="J549" i="11"/>
  <c r="I549" i="11"/>
  <c r="F549" i="11"/>
  <c r="D549" i="11"/>
  <c r="K548" i="11"/>
  <c r="J548" i="11"/>
  <c r="I548" i="11"/>
  <c r="F548" i="11"/>
  <c r="D548" i="11"/>
  <c r="K547" i="11"/>
  <c r="J547" i="11"/>
  <c r="I547" i="11"/>
  <c r="F547" i="11"/>
  <c r="D547" i="11"/>
  <c r="K546" i="11"/>
  <c r="J546" i="11"/>
  <c r="I546" i="11"/>
  <c r="F546" i="11"/>
  <c r="D546" i="11"/>
  <c r="K545" i="11"/>
  <c r="J545" i="11"/>
  <c r="I545" i="11"/>
  <c r="F545" i="11"/>
  <c r="D545" i="11"/>
  <c r="K544" i="11"/>
  <c r="J544" i="11"/>
  <c r="I544" i="11"/>
  <c r="F544" i="11"/>
  <c r="D544" i="11"/>
  <c r="K543" i="11"/>
  <c r="J543" i="11"/>
  <c r="I543" i="11"/>
  <c r="F543" i="11"/>
  <c r="D543" i="11"/>
  <c r="K542" i="11"/>
  <c r="J542" i="11"/>
  <c r="I542" i="11"/>
  <c r="F542" i="11"/>
  <c r="D542" i="11"/>
  <c r="K541" i="11"/>
  <c r="J541" i="11"/>
  <c r="I541" i="11"/>
  <c r="F541" i="11"/>
  <c r="D541" i="11"/>
  <c r="K540" i="11"/>
  <c r="J540" i="11"/>
  <c r="I540" i="11"/>
  <c r="F540" i="11"/>
  <c r="D540" i="11"/>
  <c r="K539" i="11"/>
  <c r="J539" i="11"/>
  <c r="I539" i="11"/>
  <c r="F539" i="11"/>
  <c r="D539" i="11"/>
  <c r="K538" i="11"/>
  <c r="J538" i="11"/>
  <c r="I538" i="11"/>
  <c r="F538" i="11"/>
  <c r="D538" i="11"/>
  <c r="K537" i="11"/>
  <c r="J537" i="11"/>
  <c r="I537" i="11"/>
  <c r="F537" i="11"/>
  <c r="D537" i="11"/>
  <c r="K536" i="11"/>
  <c r="J536" i="11"/>
  <c r="I536" i="11"/>
  <c r="F536" i="11"/>
  <c r="D536" i="11"/>
  <c r="K535" i="11"/>
  <c r="J535" i="11"/>
  <c r="I535" i="11"/>
  <c r="F535" i="11"/>
  <c r="D535" i="11"/>
  <c r="K534" i="11"/>
  <c r="J534" i="11"/>
  <c r="I534" i="11"/>
  <c r="F534" i="11"/>
  <c r="D534" i="11"/>
  <c r="K533" i="11"/>
  <c r="J533" i="11"/>
  <c r="I533" i="11"/>
  <c r="F533" i="11"/>
  <c r="D533" i="11"/>
  <c r="K532" i="11"/>
  <c r="J532" i="11"/>
  <c r="I532" i="11"/>
  <c r="F532" i="11"/>
  <c r="D532" i="11"/>
  <c r="K531" i="11"/>
  <c r="J531" i="11"/>
  <c r="I531" i="11"/>
  <c r="F531" i="11"/>
  <c r="D531" i="11"/>
  <c r="K530" i="11"/>
  <c r="J530" i="11"/>
  <c r="I530" i="11"/>
  <c r="F530" i="11"/>
  <c r="D530" i="11"/>
  <c r="K529" i="11"/>
  <c r="J529" i="11"/>
  <c r="I529" i="11"/>
  <c r="F529" i="11"/>
  <c r="D529" i="11"/>
  <c r="K528" i="11"/>
  <c r="J528" i="11"/>
  <c r="I528" i="11"/>
  <c r="F528" i="11"/>
  <c r="D528" i="11"/>
  <c r="K527" i="11"/>
  <c r="J527" i="11"/>
  <c r="I527" i="11"/>
  <c r="F527" i="11"/>
  <c r="D527" i="11"/>
  <c r="K526" i="11"/>
  <c r="J526" i="11"/>
  <c r="I526" i="11"/>
  <c r="F526" i="11"/>
  <c r="D526" i="11"/>
  <c r="K525" i="11"/>
  <c r="J525" i="11"/>
  <c r="I525" i="11"/>
  <c r="F525" i="11"/>
  <c r="D525" i="11"/>
  <c r="K524" i="11"/>
  <c r="J524" i="11"/>
  <c r="I524" i="11"/>
  <c r="F524" i="11"/>
  <c r="D524" i="11"/>
  <c r="K523" i="11"/>
  <c r="J523" i="11"/>
  <c r="I523" i="11"/>
  <c r="F523" i="11"/>
  <c r="D523" i="11"/>
  <c r="K522" i="11"/>
  <c r="J522" i="11"/>
  <c r="I522" i="11"/>
  <c r="F522" i="11"/>
  <c r="D522" i="11"/>
  <c r="K521" i="11"/>
  <c r="J521" i="11"/>
  <c r="I521" i="11"/>
  <c r="F521" i="11"/>
  <c r="D521" i="11"/>
  <c r="K520" i="11"/>
  <c r="J520" i="11"/>
  <c r="I520" i="11"/>
  <c r="F520" i="11"/>
  <c r="D520" i="11"/>
  <c r="K519" i="11"/>
  <c r="J519" i="11"/>
  <c r="I519" i="11"/>
  <c r="F519" i="11"/>
  <c r="D519" i="11"/>
  <c r="K518" i="11"/>
  <c r="J518" i="11"/>
  <c r="I518" i="11"/>
  <c r="F518" i="11"/>
  <c r="D518" i="11"/>
  <c r="K517" i="11"/>
  <c r="J517" i="11"/>
  <c r="I517" i="11"/>
  <c r="F517" i="11"/>
  <c r="D517" i="11"/>
  <c r="K516" i="11"/>
  <c r="J516" i="11"/>
  <c r="I516" i="11"/>
  <c r="F516" i="11"/>
  <c r="D516" i="11"/>
  <c r="K515" i="11"/>
  <c r="J515" i="11"/>
  <c r="I515" i="11"/>
  <c r="F515" i="11"/>
  <c r="D515" i="11"/>
  <c r="K514" i="11"/>
  <c r="J514" i="11"/>
  <c r="I514" i="11"/>
  <c r="F514" i="11"/>
  <c r="D514" i="11"/>
  <c r="K513" i="11"/>
  <c r="J513" i="11"/>
  <c r="I513" i="11"/>
  <c r="F513" i="11"/>
  <c r="D513" i="11"/>
  <c r="K512" i="11"/>
  <c r="J512" i="11"/>
  <c r="I512" i="11"/>
  <c r="F512" i="11"/>
  <c r="D512" i="11"/>
  <c r="K511" i="11"/>
  <c r="J511" i="11"/>
  <c r="I511" i="11"/>
  <c r="F511" i="11"/>
  <c r="D511" i="11"/>
  <c r="K510" i="11"/>
  <c r="J510" i="11"/>
  <c r="I510" i="11"/>
  <c r="F510" i="11"/>
  <c r="D510" i="11"/>
  <c r="K509" i="11"/>
  <c r="J509" i="11"/>
  <c r="I509" i="11"/>
  <c r="F509" i="11"/>
  <c r="D509" i="11"/>
  <c r="K508" i="11"/>
  <c r="J508" i="11"/>
  <c r="I508" i="11"/>
  <c r="F508" i="11"/>
  <c r="D508" i="11"/>
  <c r="K507" i="11"/>
  <c r="J507" i="11"/>
  <c r="I507" i="11"/>
  <c r="F507" i="11"/>
  <c r="D507" i="11"/>
  <c r="K506" i="11"/>
  <c r="J506" i="11"/>
  <c r="I506" i="11"/>
  <c r="F506" i="11"/>
  <c r="D506" i="11"/>
  <c r="K505" i="11"/>
  <c r="J505" i="11"/>
  <c r="I505" i="11"/>
  <c r="F505" i="11"/>
  <c r="D505" i="11"/>
  <c r="K504" i="11"/>
  <c r="J504" i="11"/>
  <c r="I504" i="11"/>
  <c r="F504" i="11"/>
  <c r="D504" i="11"/>
  <c r="K503" i="11"/>
  <c r="J503" i="11"/>
  <c r="I503" i="11"/>
  <c r="F503" i="11"/>
  <c r="D503" i="11"/>
  <c r="K502" i="11"/>
  <c r="J502" i="11"/>
  <c r="I502" i="11"/>
  <c r="F502" i="11"/>
  <c r="D502" i="11"/>
  <c r="K501" i="11"/>
  <c r="J501" i="11"/>
  <c r="I501" i="11"/>
  <c r="F501" i="11"/>
  <c r="D501" i="11"/>
  <c r="K500" i="11"/>
  <c r="J500" i="11"/>
  <c r="I500" i="11"/>
  <c r="F500" i="11"/>
  <c r="D500" i="11"/>
  <c r="K499" i="11"/>
  <c r="J499" i="11"/>
  <c r="I499" i="11"/>
  <c r="F499" i="11"/>
  <c r="D499" i="11"/>
  <c r="K498" i="11"/>
  <c r="J498" i="11"/>
  <c r="I498" i="11"/>
  <c r="F498" i="11"/>
  <c r="D498" i="11"/>
  <c r="K497" i="11"/>
  <c r="J497" i="11"/>
  <c r="I497" i="11"/>
  <c r="F497" i="11"/>
  <c r="D497" i="11"/>
  <c r="K496" i="11"/>
  <c r="J496" i="11"/>
  <c r="I496" i="11"/>
  <c r="F496" i="11"/>
  <c r="D496" i="11"/>
  <c r="K495" i="11"/>
  <c r="J495" i="11"/>
  <c r="I495" i="11"/>
  <c r="F495" i="11"/>
  <c r="D495" i="11"/>
  <c r="K494" i="11"/>
  <c r="J494" i="11"/>
  <c r="I494" i="11"/>
  <c r="F494" i="11"/>
  <c r="D494" i="11"/>
  <c r="K493" i="11"/>
  <c r="J493" i="11"/>
  <c r="I493" i="11"/>
  <c r="F493" i="11"/>
  <c r="D493" i="11"/>
  <c r="K492" i="11"/>
  <c r="J492" i="11"/>
  <c r="I492" i="11"/>
  <c r="F492" i="11"/>
  <c r="D492" i="11"/>
  <c r="K491" i="11"/>
  <c r="J491" i="11"/>
  <c r="I491" i="11"/>
  <c r="F491" i="11"/>
  <c r="D491" i="11"/>
  <c r="K490" i="11"/>
  <c r="J490" i="11"/>
  <c r="I490" i="11"/>
  <c r="F490" i="11"/>
  <c r="D490" i="11"/>
  <c r="K489" i="11"/>
  <c r="J489" i="11"/>
  <c r="I489" i="11"/>
  <c r="F489" i="11"/>
  <c r="D489" i="11"/>
  <c r="K488" i="11"/>
  <c r="J488" i="11"/>
  <c r="I488" i="11"/>
  <c r="F488" i="11"/>
  <c r="D488" i="11"/>
  <c r="K487" i="11"/>
  <c r="J487" i="11"/>
  <c r="I487" i="11"/>
  <c r="F487" i="11"/>
  <c r="D487" i="11"/>
  <c r="K486" i="11"/>
  <c r="J486" i="11"/>
  <c r="I486" i="11"/>
  <c r="F486" i="11"/>
  <c r="D486" i="11"/>
  <c r="K485" i="11"/>
  <c r="J485" i="11"/>
  <c r="I485" i="11"/>
  <c r="F485" i="11"/>
  <c r="D485" i="11"/>
  <c r="K484" i="11"/>
  <c r="J484" i="11"/>
  <c r="I484" i="11"/>
  <c r="F484" i="11"/>
  <c r="D484" i="11"/>
  <c r="K483" i="11"/>
  <c r="J483" i="11"/>
  <c r="I483" i="11"/>
  <c r="F483" i="11"/>
  <c r="D483" i="11"/>
  <c r="K482" i="11"/>
  <c r="J482" i="11"/>
  <c r="I482" i="11"/>
  <c r="F482" i="11"/>
  <c r="D482" i="11"/>
  <c r="K481" i="11"/>
  <c r="J481" i="11"/>
  <c r="I481" i="11"/>
  <c r="F481" i="11"/>
  <c r="D481" i="11"/>
  <c r="K480" i="11"/>
  <c r="J480" i="11"/>
  <c r="I480" i="11"/>
  <c r="F480" i="11"/>
  <c r="D480" i="11"/>
  <c r="K479" i="11"/>
  <c r="J479" i="11"/>
  <c r="I479" i="11"/>
  <c r="F479" i="11"/>
  <c r="D479" i="11"/>
  <c r="K478" i="11"/>
  <c r="J478" i="11"/>
  <c r="I478" i="11"/>
  <c r="F478" i="11"/>
  <c r="D478" i="11"/>
  <c r="K477" i="11"/>
  <c r="J477" i="11"/>
  <c r="I477" i="11"/>
  <c r="F477" i="11"/>
  <c r="D477" i="11"/>
  <c r="K476" i="11"/>
  <c r="J476" i="11"/>
  <c r="I476" i="11"/>
  <c r="F476" i="11"/>
  <c r="D476" i="11"/>
  <c r="K475" i="11"/>
  <c r="J475" i="11"/>
  <c r="I475" i="11"/>
  <c r="F475" i="11"/>
  <c r="D475" i="11"/>
  <c r="K474" i="11"/>
  <c r="J474" i="11"/>
  <c r="I474" i="11"/>
  <c r="F474" i="11"/>
  <c r="D474" i="11"/>
  <c r="K473" i="11"/>
  <c r="J473" i="11"/>
  <c r="I473" i="11"/>
  <c r="F473" i="11"/>
  <c r="D473" i="11"/>
  <c r="K472" i="11"/>
  <c r="J472" i="11"/>
  <c r="I472" i="11"/>
  <c r="F472" i="11"/>
  <c r="D472" i="11"/>
  <c r="K471" i="11"/>
  <c r="J471" i="11"/>
  <c r="I471" i="11"/>
  <c r="F471" i="11"/>
  <c r="D471" i="11"/>
  <c r="K470" i="11"/>
  <c r="J470" i="11"/>
  <c r="I470" i="11"/>
  <c r="F470" i="11"/>
  <c r="D470" i="11"/>
  <c r="K469" i="11"/>
  <c r="J469" i="11"/>
  <c r="I469" i="11"/>
  <c r="F469" i="11"/>
  <c r="D469" i="11"/>
  <c r="K468" i="11"/>
  <c r="J468" i="11"/>
  <c r="I468" i="11"/>
  <c r="F468" i="11"/>
  <c r="D468" i="11"/>
  <c r="K467" i="11"/>
  <c r="J467" i="11"/>
  <c r="I467" i="11"/>
  <c r="F467" i="11"/>
  <c r="D467" i="11"/>
  <c r="K466" i="11"/>
  <c r="J466" i="11"/>
  <c r="I466" i="11"/>
  <c r="F466" i="11"/>
  <c r="D466" i="11"/>
  <c r="K465" i="11"/>
  <c r="J465" i="11"/>
  <c r="I465" i="11"/>
  <c r="F465" i="11"/>
  <c r="D465" i="11"/>
  <c r="K464" i="11"/>
  <c r="J464" i="11"/>
  <c r="I464" i="11"/>
  <c r="F464" i="11"/>
  <c r="D464" i="11"/>
  <c r="K463" i="11"/>
  <c r="J463" i="11"/>
  <c r="I463" i="11"/>
  <c r="F463" i="11"/>
  <c r="D463" i="11"/>
  <c r="K462" i="11"/>
  <c r="J462" i="11"/>
  <c r="I462" i="11"/>
  <c r="F462" i="11"/>
  <c r="D462" i="11"/>
  <c r="K461" i="11"/>
  <c r="J461" i="11"/>
  <c r="I461" i="11"/>
  <c r="F461" i="11"/>
  <c r="D461" i="11"/>
  <c r="K460" i="11"/>
  <c r="J460" i="11"/>
  <c r="I460" i="11"/>
  <c r="F460" i="11"/>
  <c r="D460" i="11"/>
  <c r="K459" i="11"/>
  <c r="J459" i="11"/>
  <c r="I459" i="11"/>
  <c r="F459" i="11"/>
  <c r="D459" i="11"/>
  <c r="K458" i="11"/>
  <c r="J458" i="11"/>
  <c r="I458" i="11"/>
  <c r="F458" i="11"/>
  <c r="D458" i="11"/>
  <c r="K457" i="11"/>
  <c r="J457" i="11"/>
  <c r="I457" i="11"/>
  <c r="F457" i="11"/>
  <c r="D457" i="11"/>
  <c r="K456" i="11"/>
  <c r="J456" i="11"/>
  <c r="I456" i="11"/>
  <c r="F456" i="11"/>
  <c r="D456" i="11"/>
  <c r="K455" i="11"/>
  <c r="J455" i="11"/>
  <c r="I455" i="11"/>
  <c r="F455" i="11"/>
  <c r="D455" i="11"/>
  <c r="K454" i="11"/>
  <c r="J454" i="11"/>
  <c r="I454" i="11"/>
  <c r="F454" i="11"/>
  <c r="D454" i="11"/>
  <c r="K453" i="11"/>
  <c r="J453" i="11"/>
  <c r="I453" i="11"/>
  <c r="F453" i="11"/>
  <c r="D453" i="11"/>
  <c r="K452" i="11"/>
  <c r="J452" i="11"/>
  <c r="I452" i="11"/>
  <c r="F452" i="11"/>
  <c r="D452" i="11"/>
  <c r="K451" i="11"/>
  <c r="J451" i="11"/>
  <c r="I451" i="11"/>
  <c r="F451" i="11"/>
  <c r="D451" i="11"/>
  <c r="K450" i="11"/>
  <c r="J450" i="11"/>
  <c r="I450" i="11"/>
  <c r="F450" i="11"/>
  <c r="D450" i="11"/>
  <c r="K449" i="11"/>
  <c r="J449" i="11"/>
  <c r="I449" i="11"/>
  <c r="F449" i="11"/>
  <c r="D449" i="11"/>
  <c r="K448" i="11"/>
  <c r="J448" i="11"/>
  <c r="I448" i="11"/>
  <c r="F448" i="11"/>
  <c r="D448" i="11"/>
  <c r="K447" i="11"/>
  <c r="J447" i="11"/>
  <c r="I447" i="11"/>
  <c r="F447" i="11"/>
  <c r="D447" i="11"/>
  <c r="K446" i="11"/>
  <c r="J446" i="11"/>
  <c r="I446" i="11"/>
  <c r="F446" i="11"/>
  <c r="D446" i="11"/>
  <c r="K445" i="11"/>
  <c r="J445" i="11"/>
  <c r="I445" i="11"/>
  <c r="F445" i="11"/>
  <c r="D445" i="11"/>
  <c r="K444" i="11"/>
  <c r="J444" i="11"/>
  <c r="I444" i="11"/>
  <c r="F444" i="11"/>
  <c r="D444" i="11"/>
  <c r="K443" i="11"/>
  <c r="J443" i="11"/>
  <c r="I443" i="11"/>
  <c r="F443" i="11"/>
  <c r="D443" i="11"/>
  <c r="K442" i="11"/>
  <c r="J442" i="11"/>
  <c r="I442" i="11"/>
  <c r="F442" i="11"/>
  <c r="D442" i="11"/>
  <c r="K441" i="11"/>
  <c r="J441" i="11"/>
  <c r="I441" i="11"/>
  <c r="F441" i="11"/>
  <c r="D441" i="11"/>
  <c r="K440" i="11"/>
  <c r="J440" i="11"/>
  <c r="I440" i="11"/>
  <c r="F440" i="11"/>
  <c r="D440" i="11"/>
  <c r="K439" i="11"/>
  <c r="J439" i="11"/>
  <c r="I439" i="11"/>
  <c r="F439" i="11"/>
  <c r="D439" i="11"/>
  <c r="K438" i="11"/>
  <c r="J438" i="11"/>
  <c r="I438" i="11"/>
  <c r="F438" i="11"/>
  <c r="D438" i="11"/>
  <c r="K437" i="11"/>
  <c r="J437" i="11"/>
  <c r="I437" i="11"/>
  <c r="F437" i="11"/>
  <c r="D437" i="11"/>
  <c r="K436" i="11"/>
  <c r="J436" i="11"/>
  <c r="I436" i="11"/>
  <c r="F436" i="11"/>
  <c r="D436" i="11"/>
  <c r="K435" i="11"/>
  <c r="J435" i="11"/>
  <c r="I435" i="11"/>
  <c r="F435" i="11"/>
  <c r="D435" i="11"/>
  <c r="K434" i="11"/>
  <c r="J434" i="11"/>
  <c r="I434" i="11"/>
  <c r="F434" i="11"/>
  <c r="D434" i="11"/>
  <c r="K433" i="11"/>
  <c r="J433" i="11"/>
  <c r="I433" i="11"/>
  <c r="F433" i="11"/>
  <c r="D433" i="11"/>
  <c r="K432" i="11"/>
  <c r="J432" i="11"/>
  <c r="I432" i="11"/>
  <c r="F432" i="11"/>
  <c r="D432" i="11"/>
  <c r="K431" i="11"/>
  <c r="J431" i="11"/>
  <c r="I431" i="11"/>
  <c r="F431" i="11"/>
  <c r="D431" i="11"/>
  <c r="K430" i="11"/>
  <c r="J430" i="11"/>
  <c r="I430" i="11"/>
  <c r="F430" i="11"/>
  <c r="D430" i="11"/>
  <c r="K429" i="11"/>
  <c r="J429" i="11"/>
  <c r="I429" i="11"/>
  <c r="F429" i="11"/>
  <c r="D429" i="11"/>
  <c r="K428" i="11"/>
  <c r="J428" i="11"/>
  <c r="I428" i="11"/>
  <c r="F428" i="11"/>
  <c r="D428" i="11"/>
  <c r="K427" i="11"/>
  <c r="J427" i="11"/>
  <c r="I427" i="11"/>
  <c r="F427" i="11"/>
  <c r="D427" i="11"/>
  <c r="K426" i="11"/>
  <c r="J426" i="11"/>
  <c r="I426" i="11"/>
  <c r="F426" i="11"/>
  <c r="D426" i="11"/>
  <c r="K425" i="11"/>
  <c r="J425" i="11"/>
  <c r="I425" i="11"/>
  <c r="F425" i="11"/>
  <c r="D425" i="11"/>
  <c r="K424" i="11"/>
  <c r="J424" i="11"/>
  <c r="I424" i="11"/>
  <c r="F424" i="11"/>
  <c r="D424" i="11"/>
  <c r="K423" i="11"/>
  <c r="J423" i="11"/>
  <c r="I423" i="11"/>
  <c r="F423" i="11"/>
  <c r="D423" i="11"/>
  <c r="K422" i="11"/>
  <c r="J422" i="11"/>
  <c r="I422" i="11"/>
  <c r="F422" i="11"/>
  <c r="D422" i="11"/>
  <c r="K421" i="11"/>
  <c r="J421" i="11"/>
  <c r="I421" i="11"/>
  <c r="F421" i="11"/>
  <c r="D421" i="11"/>
  <c r="K420" i="11"/>
  <c r="J420" i="11"/>
  <c r="I420" i="11"/>
  <c r="F420" i="11"/>
  <c r="D420" i="11"/>
  <c r="K419" i="11"/>
  <c r="J419" i="11"/>
  <c r="I419" i="11"/>
  <c r="F419" i="11"/>
  <c r="D419" i="11"/>
  <c r="K418" i="11"/>
  <c r="J418" i="11"/>
  <c r="I418" i="11"/>
  <c r="F418" i="11"/>
  <c r="D418" i="11"/>
  <c r="K417" i="11"/>
  <c r="J417" i="11"/>
  <c r="I417" i="11"/>
  <c r="F417" i="11"/>
  <c r="D417" i="11"/>
  <c r="K416" i="11"/>
  <c r="J416" i="11"/>
  <c r="I416" i="11"/>
  <c r="F416" i="11"/>
  <c r="D416" i="11"/>
  <c r="K415" i="11"/>
  <c r="J415" i="11"/>
  <c r="I415" i="11"/>
  <c r="F415" i="11"/>
  <c r="D415" i="11"/>
  <c r="K414" i="11"/>
  <c r="J414" i="11"/>
  <c r="I414" i="11"/>
  <c r="F414" i="11"/>
  <c r="D414" i="11"/>
  <c r="K413" i="11"/>
  <c r="J413" i="11"/>
  <c r="I413" i="11"/>
  <c r="F413" i="11"/>
  <c r="D413" i="11"/>
  <c r="K412" i="11"/>
  <c r="J412" i="11"/>
  <c r="I412" i="11"/>
  <c r="F412" i="11"/>
  <c r="D412" i="11"/>
  <c r="K411" i="11"/>
  <c r="J411" i="11"/>
  <c r="I411" i="11"/>
  <c r="F411" i="11"/>
  <c r="D411" i="11"/>
  <c r="K410" i="11"/>
  <c r="J410" i="11"/>
  <c r="I410" i="11"/>
  <c r="F410" i="11"/>
  <c r="D410" i="11"/>
  <c r="K409" i="11"/>
  <c r="J409" i="11"/>
  <c r="I409" i="11"/>
  <c r="F409" i="11"/>
  <c r="D409" i="11"/>
  <c r="K408" i="11"/>
  <c r="J408" i="11"/>
  <c r="I408" i="11"/>
  <c r="F408" i="11"/>
  <c r="D408" i="11"/>
  <c r="K407" i="11"/>
  <c r="J407" i="11"/>
  <c r="I407" i="11"/>
  <c r="F407" i="11"/>
  <c r="D407" i="11"/>
  <c r="K406" i="11"/>
  <c r="J406" i="11"/>
  <c r="I406" i="11"/>
  <c r="F406" i="11"/>
  <c r="D406" i="11"/>
  <c r="K405" i="11"/>
  <c r="J405" i="11"/>
  <c r="I405" i="11"/>
  <c r="F405" i="11"/>
  <c r="D405" i="11"/>
  <c r="K404" i="11"/>
  <c r="J404" i="11"/>
  <c r="I404" i="11"/>
  <c r="F404" i="11"/>
  <c r="D404" i="11"/>
  <c r="K403" i="11"/>
  <c r="J403" i="11"/>
  <c r="I403" i="11"/>
  <c r="F403" i="11"/>
  <c r="D403" i="11"/>
  <c r="K402" i="11"/>
  <c r="J402" i="11"/>
  <c r="I402" i="11"/>
  <c r="F402" i="11"/>
  <c r="D402" i="11"/>
  <c r="K401" i="11"/>
  <c r="J401" i="11"/>
  <c r="I401" i="11"/>
  <c r="F401" i="11"/>
  <c r="D401" i="11"/>
  <c r="K400" i="11"/>
  <c r="J400" i="11"/>
  <c r="I400" i="11"/>
  <c r="F400" i="11"/>
  <c r="D400" i="11"/>
  <c r="K399" i="11"/>
  <c r="J399" i="11"/>
  <c r="I399" i="11"/>
  <c r="F399" i="11"/>
  <c r="D399" i="11"/>
  <c r="K398" i="11"/>
  <c r="J398" i="11"/>
  <c r="I398" i="11"/>
  <c r="F398" i="11"/>
  <c r="D398" i="11"/>
  <c r="K397" i="11"/>
  <c r="J397" i="11"/>
  <c r="I397" i="11"/>
  <c r="F397" i="11"/>
  <c r="D397" i="11"/>
  <c r="K396" i="11"/>
  <c r="J396" i="11"/>
  <c r="I396" i="11"/>
  <c r="F396" i="11"/>
  <c r="D396" i="11"/>
  <c r="K395" i="11"/>
  <c r="J395" i="11"/>
  <c r="I395" i="11"/>
  <c r="F395" i="11"/>
  <c r="D395" i="11"/>
  <c r="K394" i="11"/>
  <c r="J394" i="11"/>
  <c r="I394" i="11"/>
  <c r="F394" i="11"/>
  <c r="D394" i="11"/>
  <c r="K393" i="11"/>
  <c r="J393" i="11"/>
  <c r="I393" i="11"/>
  <c r="F393" i="11"/>
  <c r="D393" i="11"/>
  <c r="K392" i="11"/>
  <c r="J392" i="11"/>
  <c r="I392" i="11"/>
  <c r="F392" i="11"/>
  <c r="D392" i="11"/>
  <c r="K391" i="11"/>
  <c r="J391" i="11"/>
  <c r="I391" i="11"/>
  <c r="F391" i="11"/>
  <c r="D391" i="11"/>
  <c r="K390" i="11"/>
  <c r="J390" i="11"/>
  <c r="I390" i="11"/>
  <c r="F390" i="11"/>
  <c r="D390" i="11"/>
  <c r="K389" i="11"/>
  <c r="J389" i="11"/>
  <c r="I389" i="11"/>
  <c r="F389" i="11"/>
  <c r="D389" i="11"/>
  <c r="K388" i="11"/>
  <c r="J388" i="11"/>
  <c r="I388" i="11"/>
  <c r="F388" i="11"/>
  <c r="D388" i="11"/>
  <c r="K387" i="11"/>
  <c r="J387" i="11"/>
  <c r="I387" i="11"/>
  <c r="F387" i="11"/>
  <c r="D387" i="11"/>
  <c r="K386" i="11"/>
  <c r="J386" i="11"/>
  <c r="I386" i="11"/>
  <c r="F386" i="11"/>
  <c r="D386" i="11"/>
  <c r="K385" i="11"/>
  <c r="J385" i="11"/>
  <c r="I385" i="11"/>
  <c r="F385" i="11"/>
  <c r="D385" i="11"/>
  <c r="K384" i="11"/>
  <c r="J384" i="11"/>
  <c r="I384" i="11"/>
  <c r="F384" i="11"/>
  <c r="D384" i="11"/>
  <c r="K383" i="11"/>
  <c r="J383" i="11"/>
  <c r="I383" i="11"/>
  <c r="F383" i="11"/>
  <c r="D383" i="11"/>
  <c r="K382" i="11"/>
  <c r="J382" i="11"/>
  <c r="I382" i="11"/>
  <c r="F382" i="11"/>
  <c r="D382" i="11"/>
  <c r="K381" i="11"/>
  <c r="J381" i="11"/>
  <c r="I381" i="11"/>
  <c r="F381" i="11"/>
  <c r="D381" i="11"/>
  <c r="K380" i="11"/>
  <c r="J380" i="11"/>
  <c r="I380" i="11"/>
  <c r="F380" i="11"/>
  <c r="D380" i="11"/>
  <c r="K379" i="11"/>
  <c r="J379" i="11"/>
  <c r="I379" i="11"/>
  <c r="F379" i="11"/>
  <c r="D379" i="11"/>
  <c r="K378" i="11"/>
  <c r="J378" i="11"/>
  <c r="I378" i="11"/>
  <c r="F378" i="11"/>
  <c r="D378" i="11"/>
  <c r="K377" i="11"/>
  <c r="J377" i="11"/>
  <c r="I377" i="11"/>
  <c r="F377" i="11"/>
  <c r="D377" i="11"/>
  <c r="K376" i="11"/>
  <c r="J376" i="11"/>
  <c r="I376" i="11"/>
  <c r="F376" i="11"/>
  <c r="D376" i="11"/>
  <c r="K375" i="11"/>
  <c r="J375" i="11"/>
  <c r="I375" i="11"/>
  <c r="F375" i="11"/>
  <c r="D375" i="11"/>
  <c r="K374" i="11"/>
  <c r="J374" i="11"/>
  <c r="I374" i="11"/>
  <c r="F374" i="11"/>
  <c r="D374" i="11"/>
  <c r="K373" i="11"/>
  <c r="J373" i="11"/>
  <c r="I373" i="11"/>
  <c r="F373" i="11"/>
  <c r="D373" i="11"/>
  <c r="K372" i="11"/>
  <c r="J372" i="11"/>
  <c r="I372" i="11"/>
  <c r="F372" i="11"/>
  <c r="D372" i="11"/>
  <c r="K371" i="11"/>
  <c r="J371" i="11"/>
  <c r="I371" i="11"/>
  <c r="F371" i="11"/>
  <c r="D371" i="11"/>
  <c r="K370" i="11"/>
  <c r="J370" i="11"/>
  <c r="I370" i="11"/>
  <c r="F370" i="11"/>
  <c r="D370" i="11"/>
  <c r="K369" i="11"/>
  <c r="J369" i="11"/>
  <c r="I369" i="11"/>
  <c r="F369" i="11"/>
  <c r="D369" i="11"/>
  <c r="K368" i="11"/>
  <c r="J368" i="11"/>
  <c r="I368" i="11"/>
  <c r="F368" i="11"/>
  <c r="D368" i="11"/>
  <c r="K367" i="11"/>
  <c r="J367" i="11"/>
  <c r="I367" i="11"/>
  <c r="F367" i="11"/>
  <c r="D367" i="11"/>
  <c r="K366" i="11"/>
  <c r="J366" i="11"/>
  <c r="I366" i="11"/>
  <c r="F366" i="11"/>
  <c r="D366" i="11"/>
  <c r="K365" i="11"/>
  <c r="J365" i="11"/>
  <c r="I365" i="11"/>
  <c r="F365" i="11"/>
  <c r="D365" i="11"/>
  <c r="K364" i="11"/>
  <c r="J364" i="11"/>
  <c r="I364" i="11"/>
  <c r="F364" i="11"/>
  <c r="D364" i="11"/>
  <c r="K363" i="11"/>
  <c r="J363" i="11"/>
  <c r="I363" i="11"/>
  <c r="F363" i="11"/>
  <c r="D363" i="11"/>
  <c r="K362" i="11"/>
  <c r="J362" i="11"/>
  <c r="I362" i="11"/>
  <c r="F362" i="11"/>
  <c r="D362" i="11"/>
  <c r="K361" i="11"/>
  <c r="J361" i="11"/>
  <c r="I361" i="11"/>
  <c r="F361" i="11"/>
  <c r="D361" i="11"/>
  <c r="K360" i="11"/>
  <c r="J360" i="11"/>
  <c r="I360" i="11"/>
  <c r="F360" i="11"/>
  <c r="D360" i="11"/>
  <c r="K359" i="11"/>
  <c r="J359" i="11"/>
  <c r="I359" i="11"/>
  <c r="F359" i="11"/>
  <c r="D359" i="11"/>
  <c r="K358" i="11"/>
  <c r="J358" i="11"/>
  <c r="I358" i="11"/>
  <c r="F358" i="11"/>
  <c r="D358" i="11"/>
  <c r="K357" i="11"/>
  <c r="J357" i="11"/>
  <c r="I357" i="11"/>
  <c r="F357" i="11"/>
  <c r="D357" i="11"/>
  <c r="K356" i="11"/>
  <c r="J356" i="11"/>
  <c r="I356" i="11"/>
  <c r="F356" i="11"/>
  <c r="D356" i="11"/>
  <c r="K355" i="11"/>
  <c r="J355" i="11"/>
  <c r="I355" i="11"/>
  <c r="F355" i="11"/>
  <c r="D355" i="11"/>
  <c r="K354" i="11"/>
  <c r="J354" i="11"/>
  <c r="I354" i="11"/>
  <c r="F354" i="11"/>
  <c r="D354" i="11"/>
  <c r="K353" i="11"/>
  <c r="J353" i="11"/>
  <c r="I353" i="11"/>
  <c r="F353" i="11"/>
  <c r="D353" i="11"/>
  <c r="K352" i="11"/>
  <c r="J352" i="11"/>
  <c r="I352" i="11"/>
  <c r="F352" i="11"/>
  <c r="D352" i="11"/>
  <c r="K351" i="11"/>
  <c r="J351" i="11"/>
  <c r="I351" i="11"/>
  <c r="F351" i="11"/>
  <c r="D351" i="11"/>
  <c r="K350" i="11"/>
  <c r="J350" i="11"/>
  <c r="I350" i="11"/>
  <c r="F350" i="11"/>
  <c r="D350" i="11"/>
  <c r="K349" i="11"/>
  <c r="J349" i="11"/>
  <c r="I349" i="11"/>
  <c r="F349" i="11"/>
  <c r="D349" i="11"/>
  <c r="K348" i="11"/>
  <c r="J348" i="11"/>
  <c r="I348" i="11"/>
  <c r="F348" i="11"/>
  <c r="D348" i="11"/>
  <c r="K347" i="11"/>
  <c r="J347" i="11"/>
  <c r="I347" i="11"/>
  <c r="F347" i="11"/>
  <c r="D347" i="11"/>
  <c r="K346" i="11"/>
  <c r="J346" i="11"/>
  <c r="I346" i="11"/>
  <c r="F346" i="11"/>
  <c r="D346" i="11"/>
  <c r="K345" i="11"/>
  <c r="J345" i="11"/>
  <c r="I345" i="11"/>
  <c r="F345" i="11"/>
  <c r="D345" i="11"/>
  <c r="K344" i="11"/>
  <c r="J344" i="11"/>
  <c r="I344" i="11"/>
  <c r="F344" i="11"/>
  <c r="D344" i="11"/>
  <c r="K343" i="11"/>
  <c r="J343" i="11"/>
  <c r="I343" i="11"/>
  <c r="F343" i="11"/>
  <c r="D343" i="11"/>
  <c r="K342" i="11"/>
  <c r="J342" i="11"/>
  <c r="I342" i="11"/>
  <c r="F342" i="11"/>
  <c r="D342" i="11"/>
  <c r="K341" i="11"/>
  <c r="J341" i="11"/>
  <c r="I341" i="11"/>
  <c r="F341" i="11"/>
  <c r="D341" i="11"/>
  <c r="K340" i="11"/>
  <c r="J340" i="11"/>
  <c r="I340" i="11"/>
  <c r="F340" i="11"/>
  <c r="D340" i="11"/>
  <c r="K339" i="11"/>
  <c r="J339" i="11"/>
  <c r="I339" i="11"/>
  <c r="F339" i="11"/>
  <c r="D339" i="11"/>
  <c r="K338" i="11"/>
  <c r="J338" i="11"/>
  <c r="I338" i="11"/>
  <c r="F338" i="11"/>
  <c r="D338" i="11"/>
  <c r="K337" i="11"/>
  <c r="J337" i="11"/>
  <c r="I337" i="11"/>
  <c r="F337" i="11"/>
  <c r="D337" i="11"/>
  <c r="K336" i="11"/>
  <c r="J336" i="11"/>
  <c r="I336" i="11"/>
  <c r="F336" i="11"/>
  <c r="D336" i="11"/>
  <c r="K335" i="11"/>
  <c r="J335" i="11"/>
  <c r="I335" i="11"/>
  <c r="F335" i="11"/>
  <c r="D335" i="11"/>
  <c r="K334" i="11"/>
  <c r="J334" i="11"/>
  <c r="I334" i="11"/>
  <c r="F334" i="11"/>
  <c r="D334" i="11"/>
  <c r="K333" i="11"/>
  <c r="J333" i="11"/>
  <c r="I333" i="11"/>
  <c r="F333" i="11"/>
  <c r="D333" i="11"/>
  <c r="K332" i="11"/>
  <c r="J332" i="11"/>
  <c r="I332" i="11"/>
  <c r="F332" i="11"/>
  <c r="D332" i="11"/>
  <c r="K331" i="11"/>
  <c r="J331" i="11"/>
  <c r="I331" i="11"/>
  <c r="F331" i="11"/>
  <c r="D331" i="11"/>
  <c r="K330" i="11"/>
  <c r="J330" i="11"/>
  <c r="I330" i="11"/>
  <c r="F330" i="11"/>
  <c r="D330" i="11"/>
  <c r="K329" i="11"/>
  <c r="J329" i="11"/>
  <c r="I329" i="11"/>
  <c r="F329" i="11"/>
  <c r="D329" i="11"/>
  <c r="K328" i="11"/>
  <c r="J328" i="11"/>
  <c r="I328" i="11"/>
  <c r="F328" i="11"/>
  <c r="D328" i="11"/>
  <c r="K327" i="11"/>
  <c r="J327" i="11"/>
  <c r="I327" i="11"/>
  <c r="F327" i="11"/>
  <c r="D327" i="11"/>
  <c r="K326" i="11"/>
  <c r="J326" i="11"/>
  <c r="I326" i="11"/>
  <c r="F326" i="11"/>
  <c r="D326" i="11"/>
  <c r="V325" i="11"/>
  <c r="U325" i="11"/>
  <c r="T325" i="11"/>
  <c r="R325" i="11"/>
  <c r="K325" i="11"/>
  <c r="J325" i="11"/>
  <c r="I325" i="11"/>
  <c r="F325" i="11"/>
  <c r="D325" i="11"/>
  <c r="V324" i="11"/>
  <c r="U324" i="11"/>
  <c r="T324" i="11"/>
  <c r="R324" i="11"/>
  <c r="K324" i="11"/>
  <c r="J324" i="11"/>
  <c r="I324" i="11"/>
  <c r="F324" i="11"/>
  <c r="D324" i="11"/>
  <c r="V323" i="11"/>
  <c r="U323" i="11"/>
  <c r="T323" i="11"/>
  <c r="R323" i="11"/>
  <c r="K323" i="11"/>
  <c r="J323" i="11"/>
  <c r="I323" i="11"/>
  <c r="F323" i="11"/>
  <c r="D323" i="11"/>
  <c r="V322" i="11"/>
  <c r="U322" i="11"/>
  <c r="T322" i="11"/>
  <c r="R322" i="11"/>
  <c r="K322" i="11"/>
  <c r="J322" i="11"/>
  <c r="I322" i="11"/>
  <c r="F322" i="11"/>
  <c r="D322" i="11"/>
  <c r="V321" i="11"/>
  <c r="U321" i="11"/>
  <c r="T321" i="11"/>
  <c r="R321" i="11"/>
  <c r="K321" i="11"/>
  <c r="J321" i="11"/>
  <c r="I321" i="11"/>
  <c r="F321" i="11"/>
  <c r="D321" i="11"/>
  <c r="V320" i="11"/>
  <c r="U320" i="11"/>
  <c r="T320" i="11"/>
  <c r="R320" i="11"/>
  <c r="K320" i="11"/>
  <c r="J320" i="11"/>
  <c r="I320" i="11"/>
  <c r="F320" i="11"/>
  <c r="D320" i="11"/>
  <c r="V319" i="11"/>
  <c r="U319" i="11"/>
  <c r="T319" i="11"/>
  <c r="R319" i="11"/>
  <c r="K319" i="11"/>
  <c r="J319" i="11"/>
  <c r="I319" i="11"/>
  <c r="F319" i="11"/>
  <c r="D319" i="11"/>
  <c r="V318" i="11"/>
  <c r="U318" i="11"/>
  <c r="T318" i="11"/>
  <c r="R318" i="11"/>
  <c r="K318" i="11"/>
  <c r="J318" i="11"/>
  <c r="I318" i="11"/>
  <c r="F318" i="11"/>
  <c r="D318" i="11"/>
  <c r="V317" i="11"/>
  <c r="U317" i="11"/>
  <c r="T317" i="11"/>
  <c r="R317" i="11"/>
  <c r="K317" i="11"/>
  <c r="J317" i="11"/>
  <c r="I317" i="11"/>
  <c r="F317" i="11"/>
  <c r="D317" i="11"/>
  <c r="V316" i="11"/>
  <c r="U316" i="11"/>
  <c r="T316" i="11"/>
  <c r="R316" i="11"/>
  <c r="K316" i="11"/>
  <c r="J316" i="11"/>
  <c r="I316" i="11"/>
  <c r="F316" i="11"/>
  <c r="D316" i="11"/>
  <c r="V315" i="11"/>
  <c r="U315" i="11"/>
  <c r="T315" i="11"/>
  <c r="R315" i="11"/>
  <c r="K315" i="11"/>
  <c r="J315" i="11"/>
  <c r="I315" i="11"/>
  <c r="F315" i="11"/>
  <c r="D315" i="11"/>
  <c r="V314" i="11"/>
  <c r="U314" i="11"/>
  <c r="T314" i="11"/>
  <c r="R314" i="11"/>
  <c r="K314" i="11"/>
  <c r="J314" i="11"/>
  <c r="I314" i="11"/>
  <c r="F314" i="11"/>
  <c r="D314" i="11"/>
  <c r="V313" i="11"/>
  <c r="U313" i="11"/>
  <c r="T313" i="11"/>
  <c r="R313" i="11"/>
  <c r="K313" i="11"/>
  <c r="J313" i="11"/>
  <c r="I313" i="11"/>
  <c r="F313" i="11"/>
  <c r="D313" i="11"/>
  <c r="V312" i="11"/>
  <c r="U312" i="11"/>
  <c r="T312" i="11"/>
  <c r="R312" i="11"/>
  <c r="K312" i="11"/>
  <c r="J312" i="11"/>
  <c r="I312" i="11"/>
  <c r="F312" i="11"/>
  <c r="D312" i="11"/>
  <c r="V311" i="11"/>
  <c r="U311" i="11"/>
  <c r="T311" i="11"/>
  <c r="R311" i="11"/>
  <c r="K311" i="11"/>
  <c r="J311" i="11"/>
  <c r="I311" i="11"/>
  <c r="F311" i="11"/>
  <c r="D311" i="11"/>
  <c r="V310" i="11"/>
  <c r="U310" i="11"/>
  <c r="T310" i="11"/>
  <c r="R310" i="11"/>
  <c r="K310" i="11"/>
  <c r="J310" i="11"/>
  <c r="I310" i="11"/>
  <c r="F310" i="11"/>
  <c r="D310" i="11"/>
  <c r="V309" i="11"/>
  <c r="U309" i="11"/>
  <c r="T309" i="11"/>
  <c r="R309" i="11"/>
  <c r="K309" i="11"/>
  <c r="J309" i="11"/>
  <c r="I309" i="11"/>
  <c r="F309" i="11"/>
  <c r="D309" i="11"/>
  <c r="V308" i="11"/>
  <c r="U308" i="11"/>
  <c r="T308" i="11"/>
  <c r="R308" i="11"/>
  <c r="K308" i="11"/>
  <c r="J308" i="11"/>
  <c r="I308" i="11"/>
  <c r="F308" i="11"/>
  <c r="D308" i="11"/>
  <c r="V307" i="11"/>
  <c r="U307" i="11"/>
  <c r="T307" i="11"/>
  <c r="R307" i="11"/>
  <c r="K307" i="11"/>
  <c r="J307" i="11"/>
  <c r="I307" i="11"/>
  <c r="F307" i="11"/>
  <c r="D307" i="11"/>
  <c r="V306" i="11"/>
  <c r="U306" i="11"/>
  <c r="T306" i="11"/>
  <c r="R306" i="11"/>
  <c r="K306" i="11"/>
  <c r="J306" i="11"/>
  <c r="I306" i="11"/>
  <c r="F306" i="11"/>
  <c r="D306" i="11"/>
  <c r="V305" i="11"/>
  <c r="U305" i="11"/>
  <c r="T305" i="11"/>
  <c r="R305" i="11"/>
  <c r="K305" i="11"/>
  <c r="J305" i="11"/>
  <c r="I305" i="11"/>
  <c r="F305" i="11"/>
  <c r="D305" i="11"/>
  <c r="V304" i="11"/>
  <c r="U304" i="11"/>
  <c r="T304" i="11"/>
  <c r="R304" i="11"/>
  <c r="K304" i="11"/>
  <c r="J304" i="11"/>
  <c r="I304" i="11"/>
  <c r="F304" i="11"/>
  <c r="D304" i="11"/>
  <c r="V303" i="11"/>
  <c r="U303" i="11"/>
  <c r="T303" i="11"/>
  <c r="R303" i="11"/>
  <c r="K303" i="11"/>
  <c r="J303" i="11"/>
  <c r="I303" i="11"/>
  <c r="F303" i="11"/>
  <c r="D303" i="11"/>
  <c r="V302" i="11"/>
  <c r="U302" i="11"/>
  <c r="T302" i="11"/>
  <c r="R302" i="11"/>
  <c r="K302" i="11"/>
  <c r="J302" i="11"/>
  <c r="I302" i="11"/>
  <c r="F302" i="11"/>
  <c r="D302" i="11"/>
  <c r="V301" i="11"/>
  <c r="U301" i="11"/>
  <c r="T301" i="11"/>
  <c r="R301" i="11"/>
  <c r="K301" i="11"/>
  <c r="J301" i="11"/>
  <c r="I301" i="11"/>
  <c r="F301" i="11"/>
  <c r="D301" i="11"/>
  <c r="V300" i="11"/>
  <c r="U300" i="11"/>
  <c r="T300" i="11"/>
  <c r="R300" i="11"/>
  <c r="K300" i="11"/>
  <c r="J300" i="11"/>
  <c r="I300" i="11"/>
  <c r="F300" i="11"/>
  <c r="D300" i="11"/>
  <c r="V299" i="11"/>
  <c r="U299" i="11"/>
  <c r="T299" i="11"/>
  <c r="R299" i="11"/>
  <c r="K299" i="11"/>
  <c r="J299" i="11"/>
  <c r="I299" i="11"/>
  <c r="F299" i="11"/>
  <c r="D299" i="11"/>
  <c r="V298" i="11"/>
  <c r="U298" i="11"/>
  <c r="T298" i="11"/>
  <c r="R298" i="11"/>
  <c r="K298" i="11"/>
  <c r="J298" i="11"/>
  <c r="I298" i="11"/>
  <c r="F298" i="11"/>
  <c r="D298" i="11"/>
  <c r="V297" i="11"/>
  <c r="U297" i="11"/>
  <c r="T297" i="11"/>
  <c r="R297" i="11"/>
  <c r="K297" i="11"/>
  <c r="J297" i="11"/>
  <c r="I297" i="11"/>
  <c r="F297" i="11"/>
  <c r="D297" i="11"/>
  <c r="V296" i="11"/>
  <c r="U296" i="11"/>
  <c r="T296" i="11"/>
  <c r="R296" i="11"/>
  <c r="K296" i="11"/>
  <c r="J296" i="11"/>
  <c r="I296" i="11"/>
  <c r="F296" i="11"/>
  <c r="D296" i="11"/>
  <c r="V295" i="11"/>
  <c r="U295" i="11"/>
  <c r="T295" i="11"/>
  <c r="R295" i="11"/>
  <c r="K295" i="11"/>
  <c r="J295" i="11"/>
  <c r="I295" i="11"/>
  <c r="F295" i="11"/>
  <c r="D295" i="11"/>
  <c r="V294" i="11"/>
  <c r="U294" i="11"/>
  <c r="T294" i="11"/>
  <c r="R294" i="11"/>
  <c r="K294" i="11"/>
  <c r="J294" i="11"/>
  <c r="I294" i="11"/>
  <c r="F294" i="11"/>
  <c r="D294" i="11"/>
  <c r="V293" i="11"/>
  <c r="U293" i="11"/>
  <c r="T293" i="11"/>
  <c r="R293" i="11"/>
  <c r="K293" i="11"/>
  <c r="J293" i="11"/>
  <c r="I293" i="11"/>
  <c r="F293" i="11"/>
  <c r="D293" i="11"/>
  <c r="V292" i="11"/>
  <c r="U292" i="11"/>
  <c r="T292" i="11"/>
  <c r="R292" i="11"/>
  <c r="K292" i="11"/>
  <c r="J292" i="11"/>
  <c r="I292" i="11"/>
  <c r="F292" i="11"/>
  <c r="D292" i="11"/>
  <c r="V291" i="11"/>
  <c r="U291" i="11"/>
  <c r="T291" i="11"/>
  <c r="R291" i="11"/>
  <c r="K291" i="11"/>
  <c r="J291" i="11"/>
  <c r="I291" i="11"/>
  <c r="F291" i="11"/>
  <c r="D291" i="11"/>
  <c r="V290" i="11"/>
  <c r="U290" i="11"/>
  <c r="T290" i="11"/>
  <c r="R290" i="11"/>
  <c r="K290" i="11"/>
  <c r="J290" i="11"/>
  <c r="I290" i="11"/>
  <c r="F290" i="11"/>
  <c r="D290" i="11"/>
  <c r="V289" i="11"/>
  <c r="U289" i="11"/>
  <c r="T289" i="11"/>
  <c r="R289" i="11"/>
  <c r="K289" i="11"/>
  <c r="J289" i="11"/>
  <c r="I289" i="11"/>
  <c r="F289" i="11"/>
  <c r="D289" i="11"/>
  <c r="V288" i="11"/>
  <c r="U288" i="11"/>
  <c r="T288" i="11"/>
  <c r="R288" i="11"/>
  <c r="K288" i="11"/>
  <c r="J288" i="11"/>
  <c r="I288" i="11"/>
  <c r="F288" i="11"/>
  <c r="D288" i="11"/>
  <c r="V287" i="11"/>
  <c r="U287" i="11"/>
  <c r="T287" i="11"/>
  <c r="R287" i="11"/>
  <c r="K287" i="11"/>
  <c r="J287" i="11"/>
  <c r="I287" i="11"/>
  <c r="F287" i="11"/>
  <c r="D287" i="11"/>
  <c r="V286" i="11"/>
  <c r="U286" i="11"/>
  <c r="T286" i="11"/>
  <c r="R286" i="11"/>
  <c r="K286" i="11"/>
  <c r="J286" i="11"/>
  <c r="I286" i="11"/>
  <c r="F286" i="11"/>
  <c r="D286" i="11"/>
  <c r="V285" i="11"/>
  <c r="U285" i="11"/>
  <c r="T285" i="11"/>
  <c r="R285" i="11"/>
  <c r="K285" i="11"/>
  <c r="J285" i="11"/>
  <c r="I285" i="11"/>
  <c r="F285" i="11"/>
  <c r="D285" i="11"/>
  <c r="V284" i="11"/>
  <c r="U284" i="11"/>
  <c r="T284" i="11"/>
  <c r="R284" i="11"/>
  <c r="K284" i="11"/>
  <c r="J284" i="11"/>
  <c r="I284" i="11"/>
  <c r="F284" i="11"/>
  <c r="D284" i="11"/>
  <c r="V283" i="11"/>
  <c r="U283" i="11"/>
  <c r="T283" i="11"/>
  <c r="R283" i="11"/>
  <c r="K283" i="11"/>
  <c r="J283" i="11"/>
  <c r="I283" i="11"/>
  <c r="F283" i="11"/>
  <c r="D283" i="11"/>
  <c r="V282" i="11"/>
  <c r="U282" i="11"/>
  <c r="T282" i="11"/>
  <c r="R282" i="11"/>
  <c r="K282" i="11"/>
  <c r="J282" i="11"/>
  <c r="I282" i="11"/>
  <c r="F282" i="11"/>
  <c r="D282" i="11"/>
  <c r="V281" i="11"/>
  <c r="U281" i="11"/>
  <c r="T281" i="11"/>
  <c r="R281" i="11"/>
  <c r="K281" i="11"/>
  <c r="J281" i="11"/>
  <c r="I281" i="11"/>
  <c r="F281" i="11"/>
  <c r="D281" i="11"/>
  <c r="V280" i="11"/>
  <c r="U280" i="11"/>
  <c r="T280" i="11"/>
  <c r="R280" i="11"/>
  <c r="K280" i="11"/>
  <c r="J280" i="11"/>
  <c r="I280" i="11"/>
  <c r="F280" i="11"/>
  <c r="D280" i="11"/>
  <c r="V279" i="11"/>
  <c r="U279" i="11"/>
  <c r="T279" i="11"/>
  <c r="R279" i="11"/>
  <c r="K279" i="11"/>
  <c r="J279" i="11"/>
  <c r="I279" i="11"/>
  <c r="F279" i="11"/>
  <c r="D279" i="11"/>
  <c r="V278" i="11"/>
  <c r="U278" i="11"/>
  <c r="T278" i="11"/>
  <c r="R278" i="11"/>
  <c r="K278" i="11"/>
  <c r="J278" i="11"/>
  <c r="I278" i="11"/>
  <c r="F278" i="11"/>
  <c r="D278" i="11"/>
  <c r="V277" i="11"/>
  <c r="U277" i="11"/>
  <c r="T277" i="11"/>
  <c r="R277" i="11"/>
  <c r="K277" i="11"/>
  <c r="J277" i="11"/>
  <c r="I277" i="11"/>
  <c r="F277" i="11"/>
  <c r="D277" i="11"/>
  <c r="V276" i="11"/>
  <c r="U276" i="11"/>
  <c r="T276" i="11"/>
  <c r="R276" i="11"/>
  <c r="K276" i="11"/>
  <c r="J276" i="11"/>
  <c r="I276" i="11"/>
  <c r="F276" i="11"/>
  <c r="D276" i="11"/>
  <c r="V275" i="11"/>
  <c r="U275" i="11"/>
  <c r="T275" i="11"/>
  <c r="R275" i="11"/>
  <c r="K275" i="11"/>
  <c r="J275" i="11"/>
  <c r="I275" i="11"/>
  <c r="F275" i="11"/>
  <c r="D275" i="11"/>
  <c r="V274" i="11"/>
  <c r="U274" i="11"/>
  <c r="T274" i="11"/>
  <c r="R274" i="11"/>
  <c r="K274" i="11"/>
  <c r="J274" i="11"/>
  <c r="I274" i="11"/>
  <c r="F274" i="11"/>
  <c r="D274" i="11"/>
  <c r="V273" i="11"/>
  <c r="U273" i="11"/>
  <c r="T273" i="11"/>
  <c r="R273" i="11"/>
  <c r="K273" i="11"/>
  <c r="J273" i="11"/>
  <c r="I273" i="11"/>
  <c r="F273" i="11"/>
  <c r="D273" i="11"/>
  <c r="V272" i="11"/>
  <c r="U272" i="11"/>
  <c r="T272" i="11"/>
  <c r="R272" i="11"/>
  <c r="K272" i="11"/>
  <c r="J272" i="11"/>
  <c r="I272" i="11"/>
  <c r="F272" i="11"/>
  <c r="D272" i="11"/>
  <c r="V271" i="11"/>
  <c r="U271" i="11"/>
  <c r="T271" i="11"/>
  <c r="R271" i="11"/>
  <c r="K271" i="11"/>
  <c r="J271" i="11"/>
  <c r="I271" i="11"/>
  <c r="F271" i="11"/>
  <c r="D271" i="11"/>
  <c r="V270" i="11"/>
  <c r="U270" i="11"/>
  <c r="T270" i="11"/>
  <c r="R270" i="11"/>
  <c r="K270" i="11"/>
  <c r="J270" i="11"/>
  <c r="I270" i="11"/>
  <c r="F270" i="11"/>
  <c r="D270" i="11"/>
  <c r="V269" i="11"/>
  <c r="U269" i="11"/>
  <c r="T269" i="11"/>
  <c r="R269" i="11"/>
  <c r="K269" i="11"/>
  <c r="J269" i="11"/>
  <c r="I269" i="11"/>
  <c r="F269" i="11"/>
  <c r="D269" i="11"/>
  <c r="V268" i="11"/>
  <c r="U268" i="11"/>
  <c r="T268" i="11"/>
  <c r="R268" i="11"/>
  <c r="K268" i="11"/>
  <c r="J268" i="11"/>
  <c r="I268" i="11"/>
  <c r="F268" i="11"/>
  <c r="D268" i="11"/>
  <c r="V267" i="11"/>
  <c r="U267" i="11"/>
  <c r="T267" i="11"/>
  <c r="R267" i="11"/>
  <c r="K267" i="11"/>
  <c r="J267" i="11"/>
  <c r="I267" i="11"/>
  <c r="F267" i="11"/>
  <c r="D267" i="11"/>
  <c r="V266" i="11"/>
  <c r="U266" i="11"/>
  <c r="T266" i="11"/>
  <c r="R266" i="11"/>
  <c r="K266" i="11"/>
  <c r="J266" i="11"/>
  <c r="I266" i="11"/>
  <c r="F266" i="11"/>
  <c r="D266" i="11"/>
  <c r="V265" i="11"/>
  <c r="U265" i="11"/>
  <c r="T265" i="11"/>
  <c r="R265" i="11"/>
  <c r="K265" i="11"/>
  <c r="J265" i="11"/>
  <c r="I265" i="11"/>
  <c r="F265" i="11"/>
  <c r="D265" i="11"/>
  <c r="V264" i="11"/>
  <c r="U264" i="11"/>
  <c r="T264" i="11"/>
  <c r="R264" i="11"/>
  <c r="K264" i="11"/>
  <c r="J264" i="11"/>
  <c r="I264" i="11"/>
  <c r="F264" i="11"/>
  <c r="D264" i="11"/>
  <c r="V263" i="11"/>
  <c r="U263" i="11"/>
  <c r="T263" i="11"/>
  <c r="R263" i="11"/>
  <c r="K263" i="11"/>
  <c r="J263" i="11"/>
  <c r="I263" i="11"/>
  <c r="F263" i="11"/>
  <c r="D263" i="11"/>
  <c r="V262" i="11"/>
  <c r="U262" i="11"/>
  <c r="T262" i="11"/>
  <c r="R262" i="11"/>
  <c r="K262" i="11"/>
  <c r="J262" i="11"/>
  <c r="I262" i="11"/>
  <c r="F262" i="11"/>
  <c r="D262" i="11"/>
  <c r="V261" i="11"/>
  <c r="U261" i="11"/>
  <c r="T261" i="11"/>
  <c r="R261" i="11"/>
  <c r="K261" i="11"/>
  <c r="J261" i="11"/>
  <c r="I261" i="11"/>
  <c r="F261" i="11"/>
  <c r="D261" i="11"/>
  <c r="V260" i="11"/>
  <c r="U260" i="11"/>
  <c r="T260" i="11"/>
  <c r="R260" i="11"/>
  <c r="K260" i="11"/>
  <c r="J260" i="11"/>
  <c r="I260" i="11"/>
  <c r="F260" i="11"/>
  <c r="D260" i="11"/>
  <c r="V259" i="11"/>
  <c r="U259" i="11"/>
  <c r="T259" i="11"/>
  <c r="R259" i="11"/>
  <c r="K259" i="11"/>
  <c r="J259" i="11"/>
  <c r="I259" i="11"/>
  <c r="F259" i="11"/>
  <c r="D259" i="11"/>
  <c r="V258" i="11"/>
  <c r="U258" i="11"/>
  <c r="T258" i="11"/>
  <c r="R258" i="11"/>
  <c r="K258" i="11"/>
  <c r="J258" i="11"/>
  <c r="I258" i="11"/>
  <c r="F258" i="11"/>
  <c r="D258" i="11"/>
  <c r="V257" i="11"/>
  <c r="U257" i="11"/>
  <c r="T257" i="11"/>
  <c r="R257" i="11"/>
  <c r="K257" i="11"/>
  <c r="J257" i="11"/>
  <c r="I257" i="11"/>
  <c r="F257" i="11"/>
  <c r="D257" i="11"/>
  <c r="V256" i="11"/>
  <c r="U256" i="11"/>
  <c r="T256" i="11"/>
  <c r="R256" i="11"/>
  <c r="K256" i="11"/>
  <c r="J256" i="11"/>
  <c r="I256" i="11"/>
  <c r="F256" i="11"/>
  <c r="D256" i="11"/>
  <c r="V255" i="11"/>
  <c r="U255" i="11"/>
  <c r="T255" i="11"/>
  <c r="R255" i="11"/>
  <c r="K255" i="11"/>
  <c r="J255" i="11"/>
  <c r="I255" i="11"/>
  <c r="F255" i="11"/>
  <c r="D255" i="11"/>
  <c r="V254" i="11"/>
  <c r="U254" i="11"/>
  <c r="T254" i="11"/>
  <c r="R254" i="11"/>
  <c r="K254" i="11"/>
  <c r="J254" i="11"/>
  <c r="I254" i="11"/>
  <c r="F254" i="11"/>
  <c r="D254" i="11"/>
  <c r="V253" i="11"/>
  <c r="U253" i="11"/>
  <c r="T253" i="11"/>
  <c r="R253" i="11"/>
  <c r="K253" i="11"/>
  <c r="J253" i="11"/>
  <c r="I253" i="11"/>
  <c r="F253" i="11"/>
  <c r="D253" i="11"/>
  <c r="V252" i="11"/>
  <c r="U252" i="11"/>
  <c r="T252" i="11"/>
  <c r="R252" i="11"/>
  <c r="K252" i="11"/>
  <c r="J252" i="11"/>
  <c r="I252" i="11"/>
  <c r="F252" i="11"/>
  <c r="D252" i="11"/>
  <c r="V251" i="11"/>
  <c r="U251" i="11"/>
  <c r="T251" i="11"/>
  <c r="R251" i="11"/>
  <c r="K251" i="11"/>
  <c r="J251" i="11"/>
  <c r="I251" i="11"/>
  <c r="F251" i="11"/>
  <c r="D251" i="11"/>
  <c r="V250" i="11"/>
  <c r="U250" i="11"/>
  <c r="T250" i="11"/>
  <c r="R250" i="11"/>
  <c r="K250" i="11"/>
  <c r="J250" i="11"/>
  <c r="I250" i="11"/>
  <c r="F250" i="11"/>
  <c r="D250" i="11"/>
  <c r="V249" i="11"/>
  <c r="U249" i="11"/>
  <c r="T249" i="11"/>
  <c r="R249" i="11"/>
  <c r="K249" i="11"/>
  <c r="J249" i="11"/>
  <c r="I249" i="11"/>
  <c r="F249" i="11"/>
  <c r="D249" i="11"/>
  <c r="V248" i="11"/>
  <c r="U248" i="11"/>
  <c r="T248" i="11"/>
  <c r="R248" i="11"/>
  <c r="K248" i="11"/>
  <c r="J248" i="11"/>
  <c r="I248" i="11"/>
  <c r="F248" i="11"/>
  <c r="D248" i="11"/>
  <c r="V247" i="11"/>
  <c r="U247" i="11"/>
  <c r="T247" i="11"/>
  <c r="R247" i="11"/>
  <c r="K247" i="11"/>
  <c r="J247" i="11"/>
  <c r="I247" i="11"/>
  <c r="F247" i="11"/>
  <c r="D247" i="11"/>
  <c r="V246" i="11"/>
  <c r="U246" i="11"/>
  <c r="T246" i="11"/>
  <c r="R246" i="11"/>
  <c r="K246" i="11"/>
  <c r="J246" i="11"/>
  <c r="I246" i="11"/>
  <c r="F246" i="11"/>
  <c r="D246" i="11"/>
  <c r="V245" i="11"/>
  <c r="U245" i="11"/>
  <c r="T245" i="11"/>
  <c r="R245" i="11"/>
  <c r="K245" i="11"/>
  <c r="J245" i="11"/>
  <c r="I245" i="11"/>
  <c r="F245" i="11"/>
  <c r="D245" i="11"/>
  <c r="V244" i="11"/>
  <c r="U244" i="11"/>
  <c r="T244" i="11"/>
  <c r="R244" i="11"/>
  <c r="K244" i="11"/>
  <c r="J244" i="11"/>
  <c r="I244" i="11"/>
  <c r="F244" i="11"/>
  <c r="D244" i="11"/>
  <c r="V243" i="11"/>
  <c r="U243" i="11"/>
  <c r="T243" i="11"/>
  <c r="R243" i="11"/>
  <c r="K243" i="11"/>
  <c r="J243" i="11"/>
  <c r="I243" i="11"/>
  <c r="F243" i="11"/>
  <c r="D243" i="11"/>
  <c r="V242" i="11"/>
  <c r="U242" i="11"/>
  <c r="T242" i="11"/>
  <c r="R242" i="11"/>
  <c r="K242" i="11"/>
  <c r="J242" i="11"/>
  <c r="I242" i="11"/>
  <c r="F242" i="11"/>
  <c r="D242" i="11"/>
  <c r="V241" i="11"/>
  <c r="U241" i="11"/>
  <c r="T241" i="11"/>
  <c r="R241" i="11"/>
  <c r="K241" i="11"/>
  <c r="J241" i="11"/>
  <c r="I241" i="11"/>
  <c r="F241" i="11"/>
  <c r="D241" i="11"/>
  <c r="V240" i="11"/>
  <c r="U240" i="11"/>
  <c r="T240" i="11"/>
  <c r="R240" i="11"/>
  <c r="K240" i="11"/>
  <c r="J240" i="11"/>
  <c r="I240" i="11"/>
  <c r="F240" i="11"/>
  <c r="D240" i="11"/>
  <c r="V239" i="11"/>
  <c r="U239" i="11"/>
  <c r="T239" i="11"/>
  <c r="R239" i="11"/>
  <c r="K239" i="11"/>
  <c r="J239" i="11"/>
  <c r="I239" i="11"/>
  <c r="F239" i="11"/>
  <c r="D239" i="11"/>
  <c r="V238" i="11"/>
  <c r="U238" i="11"/>
  <c r="T238" i="11"/>
  <c r="R238" i="11"/>
  <c r="K238" i="11"/>
  <c r="J238" i="11"/>
  <c r="I238" i="11"/>
  <c r="F238" i="11"/>
  <c r="D238" i="11"/>
  <c r="V237" i="11"/>
  <c r="U237" i="11"/>
  <c r="T237" i="11"/>
  <c r="R237" i="11"/>
  <c r="K237" i="11"/>
  <c r="J237" i="11"/>
  <c r="I237" i="11"/>
  <c r="F237" i="11"/>
  <c r="D237" i="11"/>
  <c r="V236" i="11"/>
  <c r="U236" i="11"/>
  <c r="T236" i="11"/>
  <c r="R236" i="11"/>
  <c r="K236" i="11"/>
  <c r="J236" i="11"/>
  <c r="I236" i="11"/>
  <c r="F236" i="11"/>
  <c r="D236" i="11"/>
  <c r="V235" i="11"/>
  <c r="U235" i="11"/>
  <c r="T235" i="11"/>
  <c r="R235" i="11"/>
  <c r="K235" i="11"/>
  <c r="J235" i="11"/>
  <c r="I235" i="11"/>
  <c r="F235" i="11"/>
  <c r="D235" i="11"/>
  <c r="V234" i="11"/>
  <c r="U234" i="11"/>
  <c r="T234" i="11"/>
  <c r="R234" i="11"/>
  <c r="K234" i="11"/>
  <c r="J234" i="11"/>
  <c r="I234" i="11"/>
  <c r="F234" i="11"/>
  <c r="D234" i="11"/>
  <c r="V233" i="11"/>
  <c r="U233" i="11"/>
  <c r="T233" i="11"/>
  <c r="R233" i="11"/>
  <c r="K233" i="11"/>
  <c r="J233" i="11"/>
  <c r="I233" i="11"/>
  <c r="F233" i="11"/>
  <c r="D233" i="11"/>
  <c r="V232" i="11"/>
  <c r="U232" i="11"/>
  <c r="T232" i="11"/>
  <c r="R232" i="11"/>
  <c r="K232" i="11"/>
  <c r="J232" i="11"/>
  <c r="I232" i="11"/>
  <c r="F232" i="11"/>
  <c r="D232" i="11"/>
  <c r="V231" i="11"/>
  <c r="U231" i="11"/>
  <c r="T231" i="11"/>
  <c r="R231" i="11"/>
  <c r="K231" i="11"/>
  <c r="J231" i="11"/>
  <c r="I231" i="11"/>
  <c r="F231" i="11"/>
  <c r="D231" i="11"/>
  <c r="V230" i="11"/>
  <c r="U230" i="11"/>
  <c r="T230" i="11"/>
  <c r="R230" i="11"/>
  <c r="K230" i="11"/>
  <c r="J230" i="11"/>
  <c r="I230" i="11"/>
  <c r="F230" i="11"/>
  <c r="D230" i="11"/>
  <c r="V229" i="11"/>
  <c r="U229" i="11"/>
  <c r="T229" i="11"/>
  <c r="R229" i="11"/>
  <c r="K229" i="11"/>
  <c r="J229" i="11"/>
  <c r="I229" i="11"/>
  <c r="F229" i="11"/>
  <c r="D229" i="11"/>
  <c r="V228" i="11"/>
  <c r="U228" i="11"/>
  <c r="T228" i="11"/>
  <c r="R228" i="11"/>
  <c r="K228" i="11"/>
  <c r="J228" i="11"/>
  <c r="I228" i="11"/>
  <c r="F228" i="11"/>
  <c r="D228" i="11"/>
  <c r="V227" i="11"/>
  <c r="U227" i="11"/>
  <c r="T227" i="11"/>
  <c r="R227" i="11"/>
  <c r="K227" i="11"/>
  <c r="J227" i="11"/>
  <c r="I227" i="11"/>
  <c r="F227" i="11"/>
  <c r="D227" i="11"/>
  <c r="V226" i="11"/>
  <c r="U226" i="11"/>
  <c r="T226" i="11"/>
  <c r="R226" i="11"/>
  <c r="K226" i="11"/>
  <c r="J226" i="11"/>
  <c r="I226" i="11"/>
  <c r="F226" i="11"/>
  <c r="D226" i="11"/>
  <c r="V225" i="11"/>
  <c r="U225" i="11"/>
  <c r="T225" i="11"/>
  <c r="R225" i="11"/>
  <c r="K225" i="11"/>
  <c r="J225" i="11"/>
  <c r="I225" i="11"/>
  <c r="F225" i="11"/>
  <c r="D225" i="11"/>
  <c r="V224" i="11"/>
  <c r="U224" i="11"/>
  <c r="T224" i="11"/>
  <c r="R224" i="11"/>
  <c r="K224" i="11"/>
  <c r="J224" i="11"/>
  <c r="I224" i="11"/>
  <c r="F224" i="11"/>
  <c r="D224" i="11"/>
  <c r="V223" i="11"/>
  <c r="U223" i="11"/>
  <c r="T223" i="11"/>
  <c r="R223" i="11"/>
  <c r="K223" i="11"/>
  <c r="J223" i="11"/>
  <c r="I223" i="11"/>
  <c r="F223" i="11"/>
  <c r="D223" i="11"/>
  <c r="V222" i="11"/>
  <c r="U222" i="11"/>
  <c r="T222" i="11"/>
  <c r="R222" i="11"/>
  <c r="K222" i="11"/>
  <c r="J222" i="11"/>
  <c r="I222" i="11"/>
  <c r="F222" i="11"/>
  <c r="D222" i="11"/>
  <c r="V221" i="11"/>
  <c r="U221" i="11"/>
  <c r="T221" i="11"/>
  <c r="R221" i="11"/>
  <c r="K221" i="11"/>
  <c r="I221" i="11"/>
  <c r="F221" i="11"/>
  <c r="D221" i="11"/>
  <c r="V220" i="11"/>
  <c r="T220" i="11"/>
  <c r="U220" i="11" s="1"/>
  <c r="R220" i="11"/>
  <c r="K220" i="11"/>
  <c r="I220" i="11"/>
  <c r="F220" i="11"/>
  <c r="D220" i="11"/>
  <c r="V219" i="11"/>
  <c r="T219" i="11"/>
  <c r="U219" i="11" s="1"/>
  <c r="R219" i="11"/>
  <c r="K219" i="11"/>
  <c r="I219" i="11"/>
  <c r="F219" i="11"/>
  <c r="D219" i="11"/>
  <c r="V218" i="11"/>
  <c r="T218" i="11"/>
  <c r="U218" i="11" s="1"/>
  <c r="R218" i="11"/>
  <c r="K218" i="11"/>
  <c r="I218" i="11"/>
  <c r="F218" i="11"/>
  <c r="D218" i="11"/>
  <c r="V217" i="11"/>
  <c r="T217" i="11"/>
  <c r="U217" i="11" s="1"/>
  <c r="R217" i="11"/>
  <c r="K217" i="11"/>
  <c r="I217" i="11"/>
  <c r="F217" i="11"/>
  <c r="D217" i="11"/>
  <c r="V216" i="11"/>
  <c r="T216" i="11"/>
  <c r="U216" i="11" s="1"/>
  <c r="R216" i="11"/>
  <c r="K216" i="11"/>
  <c r="I216" i="11"/>
  <c r="F216" i="11"/>
  <c r="D216" i="11"/>
  <c r="V215" i="11"/>
  <c r="T215" i="11"/>
  <c r="U215" i="11" s="1"/>
  <c r="R215" i="11"/>
  <c r="K215" i="11"/>
  <c r="I215" i="11"/>
  <c r="F215" i="11"/>
  <c r="D215" i="11"/>
  <c r="V214" i="11"/>
  <c r="T214" i="11"/>
  <c r="U214" i="11" s="1"/>
  <c r="R214" i="11"/>
  <c r="K214" i="11"/>
  <c r="I214" i="11"/>
  <c r="F214" i="11"/>
  <c r="D214" i="11"/>
  <c r="V213" i="11"/>
  <c r="T213" i="11"/>
  <c r="U213" i="11" s="1"/>
  <c r="R213" i="11"/>
  <c r="K213" i="11"/>
  <c r="I213" i="11"/>
  <c r="F213" i="11"/>
  <c r="D213" i="11"/>
  <c r="V212" i="11"/>
  <c r="T212" i="11"/>
  <c r="U212" i="11" s="1"/>
  <c r="R212" i="11"/>
  <c r="K212" i="11"/>
  <c r="I212" i="11"/>
  <c r="F212" i="11"/>
  <c r="D212" i="11"/>
  <c r="V211" i="11"/>
  <c r="T211" i="11"/>
  <c r="U211" i="11" s="1"/>
  <c r="R211" i="11"/>
  <c r="K211" i="11"/>
  <c r="I211" i="11"/>
  <c r="F211" i="11"/>
  <c r="D211" i="11"/>
  <c r="V210" i="11"/>
  <c r="T210" i="11"/>
  <c r="U210" i="11" s="1"/>
  <c r="R210" i="11"/>
  <c r="K210" i="11"/>
  <c r="I210" i="11"/>
  <c r="F210" i="11"/>
  <c r="D210" i="11"/>
  <c r="V209" i="11"/>
  <c r="T209" i="11"/>
  <c r="U209" i="11" s="1"/>
  <c r="R209" i="11"/>
  <c r="K209" i="11"/>
  <c r="I209" i="11"/>
  <c r="F209" i="11"/>
  <c r="D209" i="11"/>
  <c r="V208" i="11"/>
  <c r="T208" i="11"/>
  <c r="U208" i="11" s="1"/>
  <c r="R208" i="11"/>
  <c r="K208" i="11"/>
  <c r="I208" i="11"/>
  <c r="F208" i="11"/>
  <c r="D208" i="11"/>
  <c r="V207" i="11"/>
  <c r="T207" i="11"/>
  <c r="U207" i="11" s="1"/>
  <c r="R207" i="11"/>
  <c r="K207" i="11"/>
  <c r="I207" i="11"/>
  <c r="F207" i="11"/>
  <c r="D207" i="11"/>
  <c r="V206" i="11"/>
  <c r="T206" i="11"/>
  <c r="U206" i="11" s="1"/>
  <c r="R206" i="11"/>
  <c r="K206" i="11"/>
  <c r="I206" i="11"/>
  <c r="F206" i="11"/>
  <c r="D206" i="11"/>
  <c r="V205" i="11"/>
  <c r="T205" i="11"/>
  <c r="U205" i="11" s="1"/>
  <c r="R205" i="11"/>
  <c r="K205" i="11"/>
  <c r="I205" i="11"/>
  <c r="F205" i="11"/>
  <c r="D205" i="11"/>
  <c r="V204" i="11"/>
  <c r="T204" i="11"/>
  <c r="U204" i="11" s="1"/>
  <c r="R204" i="11"/>
  <c r="K204" i="11"/>
  <c r="I204" i="11"/>
  <c r="F204" i="11"/>
  <c r="D204" i="11"/>
  <c r="V203" i="11"/>
  <c r="T203" i="11"/>
  <c r="U203" i="11" s="1"/>
  <c r="R203" i="11"/>
  <c r="K203" i="11"/>
  <c r="I203" i="11"/>
  <c r="F203" i="11"/>
  <c r="D203" i="11"/>
  <c r="V202" i="11"/>
  <c r="T202" i="11"/>
  <c r="U202" i="11" s="1"/>
  <c r="R202" i="11"/>
  <c r="K202" i="11"/>
  <c r="I202" i="11"/>
  <c r="F202" i="11"/>
  <c r="D202" i="11"/>
  <c r="V201" i="11"/>
  <c r="T201" i="11"/>
  <c r="U201" i="11" s="1"/>
  <c r="R201" i="11"/>
  <c r="K201" i="11"/>
  <c r="I201" i="11"/>
  <c r="F201" i="11"/>
  <c r="D201" i="11"/>
  <c r="V200" i="11"/>
  <c r="T200" i="11"/>
  <c r="U200" i="11" s="1"/>
  <c r="R200" i="11"/>
  <c r="K200" i="11"/>
  <c r="I200" i="11"/>
  <c r="F200" i="11"/>
  <c r="D200" i="11"/>
  <c r="V199" i="11"/>
  <c r="T199" i="11"/>
  <c r="U199" i="11" s="1"/>
  <c r="R199" i="11"/>
  <c r="K199" i="11"/>
  <c r="I199" i="11"/>
  <c r="F199" i="11"/>
  <c r="D199" i="11"/>
  <c r="V198" i="11"/>
  <c r="T198" i="11"/>
  <c r="U198" i="11" s="1"/>
  <c r="R198" i="11"/>
  <c r="K198" i="11"/>
  <c r="I198" i="11"/>
  <c r="F198" i="11"/>
  <c r="D198" i="11"/>
  <c r="V197" i="11"/>
  <c r="T197" i="11"/>
  <c r="U197" i="11" s="1"/>
  <c r="R197" i="11"/>
  <c r="K197" i="11"/>
  <c r="I197" i="11"/>
  <c r="F197" i="11"/>
  <c r="D197" i="11"/>
  <c r="V196" i="11"/>
  <c r="T196" i="11"/>
  <c r="U196" i="11" s="1"/>
  <c r="R196" i="11"/>
  <c r="K196" i="11"/>
  <c r="I196" i="11"/>
  <c r="F196" i="11"/>
  <c r="D196" i="11"/>
  <c r="V195" i="11"/>
  <c r="T195" i="11"/>
  <c r="U195" i="11" s="1"/>
  <c r="R195" i="11"/>
  <c r="K195" i="11"/>
  <c r="I195" i="11"/>
  <c r="F195" i="11"/>
  <c r="D195" i="11"/>
  <c r="V194" i="11"/>
  <c r="T194" i="11"/>
  <c r="U194" i="11" s="1"/>
  <c r="R194" i="11"/>
  <c r="K194" i="11"/>
  <c r="I194" i="11"/>
  <c r="F194" i="11"/>
  <c r="D194" i="11"/>
  <c r="V193" i="11"/>
  <c r="T193" i="11"/>
  <c r="U193" i="11" s="1"/>
  <c r="R193" i="11"/>
  <c r="K193" i="11"/>
  <c r="I193" i="11"/>
  <c r="F193" i="11"/>
  <c r="D193" i="11"/>
  <c r="V192" i="11"/>
  <c r="T192" i="11"/>
  <c r="U192" i="11" s="1"/>
  <c r="R192" i="11"/>
  <c r="K192" i="11"/>
  <c r="I192" i="11"/>
  <c r="F192" i="11"/>
  <c r="D192" i="11"/>
  <c r="V191" i="11"/>
  <c r="T191" i="11"/>
  <c r="U191" i="11" s="1"/>
  <c r="R191" i="11"/>
  <c r="K191" i="11"/>
  <c r="I191" i="11"/>
  <c r="F191" i="11"/>
  <c r="D191" i="11"/>
  <c r="V190" i="11"/>
  <c r="T190" i="11"/>
  <c r="U190" i="11" s="1"/>
  <c r="R190" i="11"/>
  <c r="K190" i="11"/>
  <c r="I190" i="11"/>
  <c r="F190" i="11"/>
  <c r="D190" i="11"/>
  <c r="V189" i="11"/>
  <c r="T189" i="11"/>
  <c r="U189" i="11" s="1"/>
  <c r="R189" i="11"/>
  <c r="K189" i="11"/>
  <c r="I189" i="11"/>
  <c r="F189" i="11"/>
  <c r="D189" i="11"/>
  <c r="V188" i="11"/>
  <c r="T188" i="11"/>
  <c r="U188" i="11" s="1"/>
  <c r="R188" i="11"/>
  <c r="K188" i="11"/>
  <c r="I188" i="11"/>
  <c r="F188" i="11"/>
  <c r="D188" i="11"/>
  <c r="V187" i="11"/>
  <c r="T187" i="11"/>
  <c r="U187" i="11" s="1"/>
  <c r="R187" i="11"/>
  <c r="K187" i="11"/>
  <c r="I187" i="11"/>
  <c r="F187" i="11"/>
  <c r="D187" i="11"/>
  <c r="V186" i="11"/>
  <c r="T186" i="11"/>
  <c r="U186" i="11" s="1"/>
  <c r="R186" i="11"/>
  <c r="K186" i="11"/>
  <c r="I186" i="11"/>
  <c r="F186" i="11"/>
  <c r="D186" i="11"/>
  <c r="V185" i="11"/>
  <c r="T185" i="11"/>
  <c r="U185" i="11" s="1"/>
  <c r="R185" i="11"/>
  <c r="K185" i="11"/>
  <c r="I185" i="11"/>
  <c r="F185" i="11"/>
  <c r="D185" i="11"/>
  <c r="V184" i="11"/>
  <c r="T184" i="11"/>
  <c r="U184" i="11" s="1"/>
  <c r="R184" i="11"/>
  <c r="K184" i="11"/>
  <c r="I184" i="11"/>
  <c r="F184" i="11"/>
  <c r="D184" i="11"/>
  <c r="V183" i="11"/>
  <c r="T183" i="11"/>
  <c r="U183" i="11" s="1"/>
  <c r="R183" i="11"/>
  <c r="K183" i="11"/>
  <c r="I183" i="11"/>
  <c r="F183" i="11"/>
  <c r="D183" i="11"/>
  <c r="V182" i="11"/>
  <c r="T182" i="11"/>
  <c r="U182" i="11" s="1"/>
  <c r="R182" i="11"/>
  <c r="K182" i="11"/>
  <c r="I182" i="11"/>
  <c r="F182" i="11"/>
  <c r="D182" i="11"/>
  <c r="V181" i="11"/>
  <c r="T181" i="11"/>
  <c r="U181" i="11" s="1"/>
  <c r="R181" i="11"/>
  <c r="K181" i="11"/>
  <c r="I181" i="11"/>
  <c r="F181" i="11"/>
  <c r="D181" i="11"/>
  <c r="V180" i="11"/>
  <c r="T180" i="11"/>
  <c r="U180" i="11" s="1"/>
  <c r="R180" i="11"/>
  <c r="K180" i="11"/>
  <c r="I180" i="11"/>
  <c r="F180" i="11"/>
  <c r="D180" i="11"/>
  <c r="V179" i="11"/>
  <c r="T179" i="11"/>
  <c r="U179" i="11" s="1"/>
  <c r="R179" i="11"/>
  <c r="K179" i="11"/>
  <c r="I179" i="11"/>
  <c r="F179" i="11"/>
  <c r="D179" i="11"/>
  <c r="V178" i="11"/>
  <c r="T178" i="11"/>
  <c r="U178" i="11" s="1"/>
  <c r="R178" i="11"/>
  <c r="K178" i="11"/>
  <c r="I178" i="11"/>
  <c r="F178" i="11"/>
  <c r="D178" i="11"/>
  <c r="V177" i="11"/>
  <c r="T177" i="11"/>
  <c r="U177" i="11" s="1"/>
  <c r="R177" i="11"/>
  <c r="K177" i="11"/>
  <c r="I177" i="11"/>
  <c r="F177" i="11"/>
  <c r="D177" i="11"/>
  <c r="V176" i="11"/>
  <c r="T176" i="11"/>
  <c r="U176" i="11" s="1"/>
  <c r="R176" i="11"/>
  <c r="K176" i="11"/>
  <c r="I176" i="11"/>
  <c r="F176" i="11"/>
  <c r="D176" i="11"/>
  <c r="V175" i="11"/>
  <c r="T175" i="11"/>
  <c r="U175" i="11" s="1"/>
  <c r="R175" i="11"/>
  <c r="K175" i="11"/>
  <c r="I175" i="11"/>
  <c r="F175" i="11"/>
  <c r="D175" i="11"/>
  <c r="V174" i="11"/>
  <c r="T174" i="11"/>
  <c r="U174" i="11" s="1"/>
  <c r="R174" i="11"/>
  <c r="K174" i="11"/>
  <c r="I174" i="11"/>
  <c r="F174" i="11"/>
  <c r="D174" i="11"/>
  <c r="V173" i="11"/>
  <c r="T173" i="11"/>
  <c r="U173" i="11" s="1"/>
  <c r="R173" i="11"/>
  <c r="K173" i="11"/>
  <c r="I173" i="11"/>
  <c r="F173" i="11"/>
  <c r="D173" i="11"/>
  <c r="V172" i="11"/>
  <c r="T172" i="11"/>
  <c r="U172" i="11" s="1"/>
  <c r="R172" i="11"/>
  <c r="K172" i="11"/>
  <c r="I172" i="11"/>
  <c r="F172" i="11"/>
  <c r="D172" i="11"/>
  <c r="V171" i="11"/>
  <c r="T171" i="11"/>
  <c r="U171" i="11" s="1"/>
  <c r="R171" i="11"/>
  <c r="K171" i="11"/>
  <c r="I171" i="11"/>
  <c r="F171" i="11"/>
  <c r="D171" i="11"/>
  <c r="V170" i="11"/>
  <c r="T170" i="11"/>
  <c r="U170" i="11" s="1"/>
  <c r="R170" i="11"/>
  <c r="K170" i="11"/>
  <c r="I170" i="11"/>
  <c r="F170" i="11"/>
  <c r="D170" i="11"/>
  <c r="V169" i="11"/>
  <c r="T169" i="11"/>
  <c r="U169" i="11" s="1"/>
  <c r="R169" i="11"/>
  <c r="K169" i="11"/>
  <c r="I169" i="11"/>
  <c r="F169" i="11"/>
  <c r="D169" i="11"/>
  <c r="V168" i="11"/>
  <c r="T168" i="11"/>
  <c r="U168" i="11" s="1"/>
  <c r="R168" i="11"/>
  <c r="K168" i="11"/>
  <c r="I168" i="11"/>
  <c r="F168" i="11"/>
  <c r="D168" i="11"/>
  <c r="V167" i="11"/>
  <c r="T167" i="11"/>
  <c r="U167" i="11" s="1"/>
  <c r="R167" i="11"/>
  <c r="K167" i="11"/>
  <c r="I167" i="11"/>
  <c r="F167" i="11"/>
  <c r="D167" i="11"/>
  <c r="V166" i="11"/>
  <c r="T166" i="11"/>
  <c r="U166" i="11" s="1"/>
  <c r="R166" i="11"/>
  <c r="K166" i="11"/>
  <c r="I166" i="11"/>
  <c r="F166" i="11"/>
  <c r="D166" i="11"/>
  <c r="V165" i="11"/>
  <c r="T165" i="11"/>
  <c r="U165" i="11" s="1"/>
  <c r="R165" i="11"/>
  <c r="K165" i="11"/>
  <c r="I165" i="11"/>
  <c r="F165" i="11"/>
  <c r="D165" i="11"/>
  <c r="V164" i="11"/>
  <c r="T164" i="11"/>
  <c r="U164" i="11" s="1"/>
  <c r="R164" i="11"/>
  <c r="K164" i="11"/>
  <c r="I164" i="11"/>
  <c r="F164" i="11"/>
  <c r="D164" i="11"/>
  <c r="V163" i="11"/>
  <c r="T163" i="11"/>
  <c r="U163" i="11" s="1"/>
  <c r="R163" i="11"/>
  <c r="K163" i="11"/>
  <c r="I163" i="11"/>
  <c r="F163" i="11"/>
  <c r="D163" i="11"/>
  <c r="V162" i="11"/>
  <c r="T162" i="11"/>
  <c r="U162" i="11" s="1"/>
  <c r="R162" i="11"/>
  <c r="K162" i="11"/>
  <c r="I162" i="11"/>
  <c r="F162" i="11"/>
  <c r="D162" i="11"/>
  <c r="V161" i="11"/>
  <c r="T161" i="11"/>
  <c r="U161" i="11" s="1"/>
  <c r="R161" i="11"/>
  <c r="K161" i="11"/>
  <c r="I161" i="11"/>
  <c r="F161" i="11"/>
  <c r="D161" i="11"/>
  <c r="V160" i="11"/>
  <c r="T160" i="11"/>
  <c r="U160" i="11" s="1"/>
  <c r="R160" i="11"/>
  <c r="K160" i="11"/>
  <c r="I160" i="11"/>
  <c r="F160" i="11"/>
  <c r="D160" i="11"/>
  <c r="V159" i="11"/>
  <c r="T159" i="11"/>
  <c r="U159" i="11" s="1"/>
  <c r="R159" i="11"/>
  <c r="K159" i="11"/>
  <c r="I159" i="11"/>
  <c r="F159" i="11"/>
  <c r="D159" i="11"/>
  <c r="V158" i="11"/>
  <c r="T158" i="11"/>
  <c r="U158" i="11" s="1"/>
  <c r="R158" i="11"/>
  <c r="K158" i="11"/>
  <c r="I158" i="11"/>
  <c r="F158" i="11"/>
  <c r="D158" i="11"/>
  <c r="V157" i="11"/>
  <c r="T157" i="11"/>
  <c r="U157" i="11" s="1"/>
  <c r="R157" i="11"/>
  <c r="K157" i="11"/>
  <c r="I157" i="11"/>
  <c r="F157" i="11"/>
  <c r="D157" i="11"/>
  <c r="V156" i="11"/>
  <c r="T156" i="11"/>
  <c r="U156" i="11" s="1"/>
  <c r="R156" i="11"/>
  <c r="K156" i="11"/>
  <c r="I156" i="11"/>
  <c r="F156" i="11"/>
  <c r="D156" i="11"/>
  <c r="V155" i="11"/>
  <c r="T155" i="11"/>
  <c r="U155" i="11" s="1"/>
  <c r="R155" i="11"/>
  <c r="K155" i="11"/>
  <c r="I155" i="11"/>
  <c r="F155" i="11"/>
  <c r="D155" i="11"/>
  <c r="V154" i="11"/>
  <c r="T154" i="11"/>
  <c r="U154" i="11" s="1"/>
  <c r="R154" i="11"/>
  <c r="K154" i="11"/>
  <c r="I154" i="11"/>
  <c r="F154" i="11"/>
  <c r="D154" i="11"/>
  <c r="V153" i="11"/>
  <c r="T153" i="11"/>
  <c r="U153" i="11" s="1"/>
  <c r="R153" i="11"/>
  <c r="K153" i="11"/>
  <c r="I153" i="11"/>
  <c r="F153" i="11"/>
  <c r="D153" i="11"/>
  <c r="V152" i="11"/>
  <c r="T152" i="11"/>
  <c r="U152" i="11" s="1"/>
  <c r="R152" i="11"/>
  <c r="K152" i="11"/>
  <c r="I152" i="11"/>
  <c r="F152" i="11"/>
  <c r="D152" i="11"/>
  <c r="V151" i="11"/>
  <c r="T151" i="11"/>
  <c r="U151" i="11" s="1"/>
  <c r="R151" i="11"/>
  <c r="K151" i="11"/>
  <c r="I151" i="11"/>
  <c r="F151" i="11"/>
  <c r="D151" i="11"/>
  <c r="V150" i="11"/>
  <c r="T150" i="11"/>
  <c r="U150" i="11" s="1"/>
  <c r="R150" i="11"/>
  <c r="K150" i="11"/>
  <c r="I150" i="11"/>
  <c r="F150" i="11"/>
  <c r="D150" i="11"/>
  <c r="V149" i="11"/>
  <c r="T149" i="11"/>
  <c r="U149" i="11" s="1"/>
  <c r="R149" i="11"/>
  <c r="K149" i="11"/>
  <c r="I149" i="11"/>
  <c r="F149" i="11"/>
  <c r="D149" i="11"/>
  <c r="V148" i="11"/>
  <c r="T148" i="11"/>
  <c r="U148" i="11" s="1"/>
  <c r="R148" i="11"/>
  <c r="K148" i="11"/>
  <c r="I148" i="11"/>
  <c r="F148" i="11"/>
  <c r="D148" i="11"/>
  <c r="V147" i="11"/>
  <c r="T147" i="11"/>
  <c r="U147" i="11" s="1"/>
  <c r="R147" i="11"/>
  <c r="K147" i="11"/>
  <c r="I147" i="11"/>
  <c r="F147" i="11"/>
  <c r="D147" i="11"/>
  <c r="V146" i="11"/>
  <c r="T146" i="11"/>
  <c r="U146" i="11" s="1"/>
  <c r="R146" i="11"/>
  <c r="K146" i="11"/>
  <c r="I146" i="11"/>
  <c r="F146" i="11"/>
  <c r="D146" i="11"/>
  <c r="V145" i="11"/>
  <c r="T145" i="11"/>
  <c r="U145" i="11" s="1"/>
  <c r="R145" i="11"/>
  <c r="K145" i="11"/>
  <c r="I145" i="11"/>
  <c r="F145" i="11"/>
  <c r="D145" i="11"/>
  <c r="V144" i="11"/>
  <c r="T144" i="11"/>
  <c r="U144" i="11" s="1"/>
  <c r="R144" i="11"/>
  <c r="K144" i="11"/>
  <c r="I144" i="11"/>
  <c r="F144" i="11"/>
  <c r="D144" i="11"/>
  <c r="V143" i="11"/>
  <c r="T143" i="11"/>
  <c r="U143" i="11" s="1"/>
  <c r="R143" i="11"/>
  <c r="K143" i="11"/>
  <c r="I143" i="11"/>
  <c r="F143" i="11"/>
  <c r="D143" i="11"/>
  <c r="V142" i="11"/>
  <c r="T142" i="11"/>
  <c r="U142" i="11" s="1"/>
  <c r="R142" i="11"/>
  <c r="K142" i="11"/>
  <c r="I142" i="11"/>
  <c r="F142" i="11"/>
  <c r="D142" i="11"/>
  <c r="V141" i="11"/>
  <c r="T141" i="11"/>
  <c r="U141" i="11" s="1"/>
  <c r="R141" i="11"/>
  <c r="K141" i="11"/>
  <c r="I141" i="11"/>
  <c r="F141" i="11"/>
  <c r="D141" i="11"/>
  <c r="V140" i="11"/>
  <c r="T140" i="11"/>
  <c r="U140" i="11" s="1"/>
  <c r="R140" i="11"/>
  <c r="K140" i="11"/>
  <c r="I140" i="11"/>
  <c r="F140" i="11"/>
  <c r="D140" i="11"/>
  <c r="V139" i="11"/>
  <c r="T139" i="11"/>
  <c r="U139" i="11" s="1"/>
  <c r="R139" i="11"/>
  <c r="K139" i="11"/>
  <c r="I139" i="11"/>
  <c r="F139" i="11"/>
  <c r="D139" i="11"/>
  <c r="V138" i="11"/>
  <c r="T138" i="11"/>
  <c r="U138" i="11" s="1"/>
  <c r="R138" i="11"/>
  <c r="K138" i="11"/>
  <c r="I138" i="11"/>
  <c r="F138" i="11"/>
  <c r="D138" i="11"/>
  <c r="V137" i="11"/>
  <c r="T137" i="11"/>
  <c r="U137" i="11" s="1"/>
  <c r="R137" i="11"/>
  <c r="K137" i="11"/>
  <c r="I137" i="11"/>
  <c r="F137" i="11"/>
  <c r="D137" i="11"/>
  <c r="V136" i="11"/>
  <c r="T136" i="11"/>
  <c r="U136" i="11" s="1"/>
  <c r="R136" i="11"/>
  <c r="K136" i="11"/>
  <c r="I136" i="11"/>
  <c r="F136" i="11"/>
  <c r="D136" i="11"/>
  <c r="V135" i="11"/>
  <c r="T135" i="11"/>
  <c r="U135" i="11" s="1"/>
  <c r="R135" i="11"/>
  <c r="K135" i="11"/>
  <c r="I135" i="11"/>
  <c r="F135" i="11"/>
  <c r="D135" i="11"/>
  <c r="V134" i="11"/>
  <c r="T134" i="11"/>
  <c r="U134" i="11" s="1"/>
  <c r="R134" i="11"/>
  <c r="K134" i="11"/>
  <c r="I134" i="11"/>
  <c r="F134" i="11"/>
  <c r="D134" i="11"/>
  <c r="V133" i="11"/>
  <c r="T133" i="11"/>
  <c r="U133" i="11" s="1"/>
  <c r="R133" i="11"/>
  <c r="K133" i="11"/>
  <c r="I133" i="11"/>
  <c r="F133" i="11"/>
  <c r="D133" i="11"/>
  <c r="V132" i="11"/>
  <c r="T132" i="11"/>
  <c r="U132" i="11" s="1"/>
  <c r="R132" i="11"/>
  <c r="K132" i="11"/>
  <c r="I132" i="11"/>
  <c r="F132" i="11"/>
  <c r="D132" i="11"/>
  <c r="V131" i="11"/>
  <c r="T131" i="11"/>
  <c r="U131" i="11" s="1"/>
  <c r="R131" i="11"/>
  <c r="K131" i="11"/>
  <c r="I131" i="11"/>
  <c r="F131" i="11"/>
  <c r="D131" i="11"/>
  <c r="V130" i="11"/>
  <c r="T130" i="11"/>
  <c r="U130" i="11" s="1"/>
  <c r="R130" i="11"/>
  <c r="K130" i="11"/>
  <c r="I130" i="11"/>
  <c r="F130" i="11"/>
  <c r="D130" i="11"/>
  <c r="V129" i="11"/>
  <c r="T129" i="11"/>
  <c r="U129" i="11" s="1"/>
  <c r="R129" i="11"/>
  <c r="K129" i="11"/>
  <c r="I129" i="11"/>
  <c r="F129" i="11"/>
  <c r="D129" i="11"/>
  <c r="V128" i="11"/>
  <c r="T128" i="11"/>
  <c r="U128" i="11" s="1"/>
  <c r="R128" i="11"/>
  <c r="K128" i="11"/>
  <c r="I128" i="11"/>
  <c r="F128" i="11"/>
  <c r="D128" i="11"/>
  <c r="V127" i="11"/>
  <c r="T127" i="11"/>
  <c r="U127" i="11" s="1"/>
  <c r="R127" i="11"/>
  <c r="K127" i="11"/>
  <c r="I127" i="11"/>
  <c r="F127" i="11"/>
  <c r="D127" i="11"/>
  <c r="V126" i="11"/>
  <c r="T126" i="11"/>
  <c r="U126" i="11" s="1"/>
  <c r="R126" i="11"/>
  <c r="K126" i="11"/>
  <c r="I126" i="11"/>
  <c r="F126" i="11"/>
  <c r="D126" i="11"/>
  <c r="V125" i="11"/>
  <c r="T125" i="11"/>
  <c r="U125" i="11" s="1"/>
  <c r="R125" i="11"/>
  <c r="K125" i="11"/>
  <c r="I125" i="11"/>
  <c r="F125" i="11"/>
  <c r="D125" i="11"/>
  <c r="V124" i="11"/>
  <c r="T124" i="11"/>
  <c r="U124" i="11" s="1"/>
  <c r="R124" i="11"/>
  <c r="K124" i="11"/>
  <c r="I124" i="11"/>
  <c r="F124" i="11"/>
  <c r="D124" i="11"/>
  <c r="V123" i="11"/>
  <c r="T123" i="11"/>
  <c r="U123" i="11" s="1"/>
  <c r="R123" i="11"/>
  <c r="K123" i="11"/>
  <c r="I123" i="11"/>
  <c r="F123" i="11"/>
  <c r="D123" i="11"/>
  <c r="V122" i="11"/>
  <c r="T122" i="11"/>
  <c r="U122" i="11" s="1"/>
  <c r="R122" i="11"/>
  <c r="K122" i="11"/>
  <c r="I122" i="11"/>
  <c r="F122" i="11"/>
  <c r="D122" i="11"/>
  <c r="V121" i="11"/>
  <c r="T121" i="11"/>
  <c r="U121" i="11" s="1"/>
  <c r="R121" i="11"/>
  <c r="K121" i="11"/>
  <c r="I121" i="11"/>
  <c r="F121" i="11"/>
  <c r="D121" i="11"/>
  <c r="V120" i="11"/>
  <c r="T120" i="11"/>
  <c r="U120" i="11" s="1"/>
  <c r="R120" i="11"/>
  <c r="K120" i="11"/>
  <c r="I120" i="11"/>
  <c r="F120" i="11"/>
  <c r="D120" i="11"/>
  <c r="V119" i="11"/>
  <c r="T119" i="11"/>
  <c r="U119" i="11" s="1"/>
  <c r="R119" i="11"/>
  <c r="K119" i="11"/>
  <c r="I119" i="11"/>
  <c r="F119" i="11"/>
  <c r="D119" i="11"/>
  <c r="V118" i="11"/>
  <c r="T118" i="11"/>
  <c r="U118" i="11" s="1"/>
  <c r="R118" i="11"/>
  <c r="K118" i="11"/>
  <c r="I118" i="11"/>
  <c r="F118" i="11"/>
  <c r="D118" i="11"/>
  <c r="V117" i="11"/>
  <c r="T117" i="11"/>
  <c r="U117" i="11" s="1"/>
  <c r="R117" i="11"/>
  <c r="K117" i="11"/>
  <c r="I117" i="11"/>
  <c r="F117" i="11"/>
  <c r="D117" i="11"/>
  <c r="V116" i="11"/>
  <c r="T116" i="11"/>
  <c r="U116" i="11" s="1"/>
  <c r="R116" i="11"/>
  <c r="K116" i="11"/>
  <c r="I116" i="11"/>
  <c r="F116" i="11"/>
  <c r="D116" i="11"/>
  <c r="V115" i="11"/>
  <c r="T115" i="11"/>
  <c r="U115" i="11" s="1"/>
  <c r="R115" i="11"/>
  <c r="K115" i="11"/>
  <c r="I115" i="11"/>
  <c r="F115" i="11"/>
  <c r="D115" i="11"/>
  <c r="V114" i="11"/>
  <c r="T114" i="11"/>
  <c r="U114" i="11" s="1"/>
  <c r="R114" i="11"/>
  <c r="K114" i="11"/>
  <c r="I114" i="11"/>
  <c r="F114" i="11"/>
  <c r="D114" i="11"/>
  <c r="V113" i="11"/>
  <c r="T113" i="11"/>
  <c r="U113" i="11" s="1"/>
  <c r="R113" i="11"/>
  <c r="K113" i="11"/>
  <c r="I113" i="11"/>
  <c r="F113" i="11"/>
  <c r="D113" i="11"/>
  <c r="V112" i="11"/>
  <c r="T112" i="11"/>
  <c r="U112" i="11" s="1"/>
  <c r="R112" i="11"/>
  <c r="K112" i="11"/>
  <c r="I112" i="11"/>
  <c r="F112" i="11"/>
  <c r="D112" i="11"/>
  <c r="V111" i="11"/>
  <c r="T111" i="11"/>
  <c r="U111" i="11" s="1"/>
  <c r="R111" i="11"/>
  <c r="K111" i="11"/>
  <c r="I111" i="11"/>
  <c r="F111" i="11"/>
  <c r="D111" i="11"/>
  <c r="V110" i="11"/>
  <c r="T110" i="11"/>
  <c r="U110" i="11" s="1"/>
  <c r="R110" i="11"/>
  <c r="K110" i="11"/>
  <c r="I110" i="11"/>
  <c r="F110" i="11"/>
  <c r="D110" i="11"/>
  <c r="V109" i="11"/>
  <c r="T109" i="11"/>
  <c r="U109" i="11" s="1"/>
  <c r="R109" i="11"/>
  <c r="X70" i="11" s="1"/>
  <c r="K109" i="11"/>
  <c r="I109" i="11"/>
  <c r="F109" i="11"/>
  <c r="D109" i="11"/>
  <c r="V108" i="11"/>
  <c r="T108" i="11"/>
  <c r="U108" i="11" s="1"/>
  <c r="R108" i="11"/>
  <c r="K108" i="11"/>
  <c r="I108" i="11"/>
  <c r="F108" i="11"/>
  <c r="D108" i="11"/>
  <c r="V107" i="11"/>
  <c r="T107" i="11"/>
  <c r="U107" i="11" s="1"/>
  <c r="R107" i="11"/>
  <c r="K107" i="11"/>
  <c r="I107" i="11"/>
  <c r="F107" i="11"/>
  <c r="D107" i="11"/>
  <c r="V106" i="11"/>
  <c r="T106" i="11"/>
  <c r="U106" i="11" s="1"/>
  <c r="R106" i="11"/>
  <c r="K106" i="11"/>
  <c r="I106" i="11"/>
  <c r="F106" i="11"/>
  <c r="D106" i="11"/>
  <c r="V105" i="11"/>
  <c r="T105" i="11"/>
  <c r="U105" i="11" s="1"/>
  <c r="R105" i="11"/>
  <c r="K105" i="11"/>
  <c r="I105" i="11"/>
  <c r="F105" i="11"/>
  <c r="D105" i="11"/>
  <c r="C83" i="11" s="1"/>
  <c r="V104" i="11"/>
  <c r="T104" i="11"/>
  <c r="U104" i="11" s="1"/>
  <c r="R104" i="11"/>
  <c r="K104" i="11"/>
  <c r="I104" i="11"/>
  <c r="F104" i="11"/>
  <c r="D104" i="11"/>
  <c r="V103" i="11"/>
  <c r="T103" i="11"/>
  <c r="U103" i="11" s="1"/>
  <c r="R103" i="11"/>
  <c r="K103" i="11"/>
  <c r="I103" i="11"/>
  <c r="F103" i="11"/>
  <c r="D103" i="11"/>
  <c r="T102" i="11"/>
  <c r="U102" i="11" s="1"/>
  <c r="R102" i="11"/>
  <c r="I102" i="11"/>
  <c r="D102" i="11"/>
  <c r="AH83" i="11"/>
  <c r="AG83" i="11"/>
  <c r="AF83" i="11"/>
  <c r="AE83" i="11"/>
  <c r="Q83" i="11"/>
  <c r="P83" i="11"/>
  <c r="O83" i="11"/>
  <c r="K83" i="11"/>
  <c r="J83" i="11"/>
  <c r="I83" i="11"/>
  <c r="AH82" i="11"/>
  <c r="AK82" i="11" s="1"/>
  <c r="AG82" i="11"/>
  <c r="AF82" i="11"/>
  <c r="AE82" i="11"/>
  <c r="Q82" i="11"/>
  <c r="P82" i="11"/>
  <c r="O82" i="11"/>
  <c r="K82" i="11"/>
  <c r="J82" i="11"/>
  <c r="I82" i="11"/>
  <c r="AH81" i="11"/>
  <c r="AM81" i="11" s="1"/>
  <c r="AG81" i="11"/>
  <c r="AF81" i="11"/>
  <c r="AE81" i="11"/>
  <c r="Q81" i="11"/>
  <c r="P81" i="11"/>
  <c r="O81" i="11"/>
  <c r="K81" i="11"/>
  <c r="J81" i="11"/>
  <c r="I81" i="11"/>
  <c r="AM80" i="11"/>
  <c r="AL80" i="11"/>
  <c r="AH80" i="11"/>
  <c r="AK80" i="11" s="1"/>
  <c r="AG80" i="11"/>
  <c r="AF80" i="11"/>
  <c r="AE80" i="11"/>
  <c r="Q80" i="11"/>
  <c r="P80" i="11"/>
  <c r="O80" i="11"/>
  <c r="K80" i="11"/>
  <c r="J80" i="11"/>
  <c r="I80" i="11"/>
  <c r="AL79" i="11"/>
  <c r="AH79" i="11"/>
  <c r="AM79" i="11" s="1"/>
  <c r="AG79" i="11"/>
  <c r="AF79" i="11"/>
  <c r="AE79" i="11"/>
  <c r="Q79" i="11"/>
  <c r="P79" i="11"/>
  <c r="O79" i="11"/>
  <c r="K79" i="11"/>
  <c r="J79" i="11"/>
  <c r="I79" i="11"/>
  <c r="AL78" i="11"/>
  <c r="AK78" i="11"/>
  <c r="AH78" i="11"/>
  <c r="AM78" i="11" s="1"/>
  <c r="AG78" i="11"/>
  <c r="AF78" i="11"/>
  <c r="AE78" i="11"/>
  <c r="Q78" i="11"/>
  <c r="P78" i="11"/>
  <c r="O78" i="11"/>
  <c r="K78" i="11"/>
  <c r="J78" i="11"/>
  <c r="I78" i="11"/>
  <c r="AH77" i="11"/>
  <c r="AG77" i="11"/>
  <c r="AF77" i="11"/>
  <c r="AE77" i="11"/>
  <c r="Q77" i="11"/>
  <c r="P77" i="11"/>
  <c r="O77" i="11"/>
  <c r="K77" i="11"/>
  <c r="J77" i="11"/>
  <c r="I77" i="11"/>
  <c r="AH76" i="11"/>
  <c r="AK76" i="11" s="1"/>
  <c r="AG76" i="11"/>
  <c r="AF76" i="11"/>
  <c r="AE76" i="11"/>
  <c r="Q76" i="11"/>
  <c r="P76" i="11"/>
  <c r="O76" i="11"/>
  <c r="K76" i="11"/>
  <c r="J76" i="11"/>
  <c r="I76" i="11"/>
  <c r="AH75" i="11"/>
  <c r="AM75" i="11" s="1"/>
  <c r="AG75" i="11"/>
  <c r="AF75" i="11"/>
  <c r="AE75" i="11"/>
  <c r="Q75" i="11"/>
  <c r="P75" i="11"/>
  <c r="O75" i="11"/>
  <c r="K75" i="11"/>
  <c r="J75" i="11"/>
  <c r="I75" i="11"/>
  <c r="AH74" i="11"/>
  <c r="AG74" i="11"/>
  <c r="AF74" i="11"/>
  <c r="AE74" i="11"/>
  <c r="Q74" i="11"/>
  <c r="P74" i="11"/>
  <c r="O74" i="11"/>
  <c r="K74" i="11"/>
  <c r="J74" i="11"/>
  <c r="I74" i="11"/>
  <c r="AH73" i="11"/>
  <c r="AL73" i="11" s="1"/>
  <c r="AG73" i="11"/>
  <c r="AF73" i="11"/>
  <c r="AE73" i="11"/>
  <c r="Q73" i="11"/>
  <c r="P73" i="11"/>
  <c r="O73" i="11"/>
  <c r="K73" i="11"/>
  <c r="J73" i="11"/>
  <c r="I73" i="11"/>
  <c r="AH72" i="11"/>
  <c r="AK72" i="11" s="1"/>
  <c r="AG72" i="11"/>
  <c r="AF72" i="11"/>
  <c r="AE72" i="11"/>
  <c r="Q72" i="11"/>
  <c r="P72" i="11"/>
  <c r="O72" i="11"/>
  <c r="K72" i="11"/>
  <c r="J72" i="11"/>
  <c r="I72" i="11"/>
  <c r="AH71" i="11"/>
  <c r="AM71" i="11" s="1"/>
  <c r="AG71" i="11"/>
  <c r="AF71" i="11"/>
  <c r="AE71" i="11"/>
  <c r="W71" i="11"/>
  <c r="Q71" i="11"/>
  <c r="P71" i="11"/>
  <c r="O71" i="11"/>
  <c r="K71" i="11"/>
  <c r="J71" i="11"/>
  <c r="I71" i="11"/>
  <c r="AH70" i="11"/>
  <c r="AM70" i="11" s="1"/>
  <c r="AG70" i="11"/>
  <c r="AF70" i="11"/>
  <c r="AE70" i="11"/>
  <c r="W70" i="11"/>
  <c r="Q70" i="11"/>
  <c r="P70" i="11"/>
  <c r="O70" i="11"/>
  <c r="K70" i="11"/>
  <c r="J70" i="11"/>
  <c r="I70" i="11"/>
  <c r="A70" i="11"/>
  <c r="AH69" i="11"/>
  <c r="AG69" i="11"/>
  <c r="AF69" i="11"/>
  <c r="AE69" i="11"/>
  <c r="Q69" i="11"/>
  <c r="P69" i="11"/>
  <c r="O69" i="11"/>
  <c r="K69" i="11"/>
  <c r="J69" i="11"/>
  <c r="I69" i="11"/>
  <c r="AH68" i="11"/>
  <c r="AG68" i="11"/>
  <c r="AF68" i="11"/>
  <c r="AE68" i="11"/>
  <c r="Q68" i="11"/>
  <c r="P68" i="11"/>
  <c r="AL3" i="11" s="1"/>
  <c r="O68" i="11"/>
  <c r="K68" i="11"/>
  <c r="J68" i="11"/>
  <c r="I68" i="11"/>
  <c r="AC64" i="11"/>
  <c r="AA64" i="11"/>
  <c r="W64" i="11"/>
  <c r="S64" i="11"/>
  <c r="E64" i="11"/>
  <c r="Y64" i="11" s="1"/>
  <c r="D64" i="11"/>
  <c r="AB64" i="11" s="1"/>
  <c r="AF18" i="11" s="1"/>
  <c r="AA63" i="11"/>
  <c r="X63" i="11"/>
  <c r="AD17" i="11" s="1"/>
  <c r="W63" i="11"/>
  <c r="S63" i="11"/>
  <c r="E63" i="11"/>
  <c r="D63" i="11"/>
  <c r="T63" i="11" s="1"/>
  <c r="AE17" i="11" s="1"/>
  <c r="AC62" i="11"/>
  <c r="AB62" i="11"/>
  <c r="AF16" i="11" s="1"/>
  <c r="AA62" i="11"/>
  <c r="W62" i="11"/>
  <c r="U62" i="11"/>
  <c r="S62" i="11"/>
  <c r="E62" i="11"/>
  <c r="Y62" i="11" s="1"/>
  <c r="D62" i="11"/>
  <c r="X62" i="11" s="1"/>
  <c r="AD16" i="11" s="1"/>
  <c r="AB61" i="11"/>
  <c r="AF15" i="11" s="1"/>
  <c r="AA61" i="11"/>
  <c r="W61" i="11"/>
  <c r="S61" i="11"/>
  <c r="E61" i="11"/>
  <c r="D61" i="11"/>
  <c r="T61" i="11" s="1"/>
  <c r="AE15" i="11" s="1"/>
  <c r="AA60" i="11"/>
  <c r="W60" i="11"/>
  <c r="S60" i="11"/>
  <c r="E60" i="11"/>
  <c r="Y60" i="11" s="1"/>
  <c r="D60" i="11"/>
  <c r="X60" i="11" s="1"/>
  <c r="AD14" i="11" s="1"/>
  <c r="AA59" i="11"/>
  <c r="W59" i="11"/>
  <c r="S59" i="11"/>
  <c r="E59" i="11"/>
  <c r="D59" i="11"/>
  <c r="T59" i="11" s="1"/>
  <c r="AE13" i="11" s="1"/>
  <c r="AB58" i="11"/>
  <c r="AF12" i="11" s="1"/>
  <c r="AA58" i="11"/>
  <c r="W58" i="11"/>
  <c r="S58" i="11"/>
  <c r="E58" i="11"/>
  <c r="Y58" i="11" s="1"/>
  <c r="D58" i="11"/>
  <c r="X58" i="11" s="1"/>
  <c r="AD12" i="11" s="1"/>
  <c r="AA57" i="11"/>
  <c r="X57" i="11"/>
  <c r="AD11" i="11" s="1"/>
  <c r="W57" i="11"/>
  <c r="S57" i="11"/>
  <c r="E57" i="11"/>
  <c r="D57" i="11"/>
  <c r="T57" i="11" s="1"/>
  <c r="AE11" i="11" s="1"/>
  <c r="AA56" i="11"/>
  <c r="W56" i="11"/>
  <c r="S56" i="11"/>
  <c r="E56" i="11"/>
  <c r="Y56" i="11" s="1"/>
  <c r="D56" i="11"/>
  <c r="X56" i="11" s="1"/>
  <c r="AD10" i="11" s="1"/>
  <c r="AA55" i="11"/>
  <c r="W55" i="11"/>
  <c r="S55" i="11"/>
  <c r="E55" i="11"/>
  <c r="D55" i="11"/>
  <c r="T55" i="11" s="1"/>
  <c r="AE9" i="11" s="1"/>
  <c r="AA54" i="11"/>
  <c r="W54" i="11"/>
  <c r="S54" i="11"/>
  <c r="E54" i="11"/>
  <c r="Y54" i="11" s="1"/>
  <c r="D54" i="11"/>
  <c r="X54" i="11" s="1"/>
  <c r="AD8" i="11" s="1"/>
  <c r="AA53" i="11"/>
  <c r="W53" i="11"/>
  <c r="S53" i="11"/>
  <c r="E53" i="11"/>
  <c r="D53" i="11"/>
  <c r="T53" i="11" s="1"/>
  <c r="AE7" i="11" s="1"/>
  <c r="AC52" i="11"/>
  <c r="AA52" i="11"/>
  <c r="W52" i="11"/>
  <c r="U52" i="11"/>
  <c r="S52" i="11"/>
  <c r="E52" i="11"/>
  <c r="Y52" i="11" s="1"/>
  <c r="D52" i="11"/>
  <c r="X52" i="11" s="1"/>
  <c r="AD6" i="11" s="1"/>
  <c r="AB51" i="11"/>
  <c r="AF5" i="11" s="1"/>
  <c r="AA51" i="11"/>
  <c r="X51" i="11"/>
  <c r="AD5" i="11" s="1"/>
  <c r="W51" i="11"/>
  <c r="S51" i="11"/>
  <c r="E51" i="11"/>
  <c r="D51" i="11"/>
  <c r="T51" i="11" s="1"/>
  <c r="AE5" i="11" s="1"/>
  <c r="B51" i="1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AC50" i="11"/>
  <c r="AA50" i="11"/>
  <c r="W50" i="11"/>
  <c r="S50" i="11"/>
  <c r="E50" i="11"/>
  <c r="Y50" i="11" s="1"/>
  <c r="D50" i="11"/>
  <c r="X50" i="11" s="1"/>
  <c r="AD4" i="11" s="1"/>
  <c r="AA49" i="11"/>
  <c r="W49" i="11"/>
  <c r="U49" i="11"/>
  <c r="S49" i="11"/>
  <c r="E49" i="11"/>
  <c r="AC49" i="11" s="1"/>
  <c r="D49" i="11"/>
  <c r="AA48" i="11"/>
  <c r="AB48" i="11" s="1"/>
  <c r="Y48" i="11"/>
  <c r="X48" i="11"/>
  <c r="W48" i="11"/>
  <c r="U48" i="11"/>
  <c r="T48" i="11"/>
  <c r="O48" i="11"/>
  <c r="P48" i="11" s="1"/>
  <c r="M48" i="11"/>
  <c r="L48" i="11"/>
  <c r="K48" i="11"/>
  <c r="I48" i="11"/>
  <c r="H48" i="11"/>
  <c r="AB47" i="11"/>
  <c r="X47" i="11"/>
  <c r="T47" i="11"/>
  <c r="P47" i="11"/>
  <c r="L47" i="11"/>
  <c r="H47" i="11"/>
  <c r="U45" i="11"/>
  <c r="AA45" i="11" s="1"/>
  <c r="T45" i="11"/>
  <c r="Z45" i="11" s="1"/>
  <c r="B18" i="11" s="1"/>
  <c r="S45" i="11"/>
  <c r="Y45" i="11" s="1"/>
  <c r="J45" i="11"/>
  <c r="I45" i="11"/>
  <c r="C18" i="11" s="1"/>
  <c r="H45" i="11"/>
  <c r="Z44" i="11"/>
  <c r="B17" i="11" s="1"/>
  <c r="U44" i="11"/>
  <c r="AA44" i="11" s="1"/>
  <c r="T44" i="11"/>
  <c r="S44" i="11"/>
  <c r="Y44" i="11" s="1"/>
  <c r="J44" i="11"/>
  <c r="I44" i="11"/>
  <c r="C17" i="11" s="1"/>
  <c r="H44" i="11"/>
  <c r="Z43" i="11"/>
  <c r="B16" i="11" s="1"/>
  <c r="Y43" i="11"/>
  <c r="U43" i="11"/>
  <c r="AA43" i="11" s="1"/>
  <c r="T43" i="11"/>
  <c r="S43" i="11"/>
  <c r="J43" i="11"/>
  <c r="I43" i="11"/>
  <c r="C16" i="11" s="1"/>
  <c r="H43" i="11"/>
  <c r="U42" i="11"/>
  <c r="AA42" i="11" s="1"/>
  <c r="T42" i="11"/>
  <c r="Z42" i="11" s="1"/>
  <c r="B15" i="11" s="1"/>
  <c r="S42" i="11"/>
  <c r="Y42" i="11" s="1"/>
  <c r="J42" i="11"/>
  <c r="I42" i="11"/>
  <c r="C15" i="11" s="1"/>
  <c r="H42" i="11"/>
  <c r="U41" i="11"/>
  <c r="AA41" i="11" s="1"/>
  <c r="T41" i="11"/>
  <c r="Z41" i="11" s="1"/>
  <c r="B14" i="11" s="1"/>
  <c r="S41" i="11"/>
  <c r="Y41" i="11" s="1"/>
  <c r="J41" i="11"/>
  <c r="I41" i="11"/>
  <c r="C14" i="11" s="1"/>
  <c r="H41" i="11"/>
  <c r="U40" i="11"/>
  <c r="AA40" i="11" s="1"/>
  <c r="T40" i="11"/>
  <c r="Z40" i="11" s="1"/>
  <c r="B13" i="11" s="1"/>
  <c r="S40" i="11"/>
  <c r="Y40" i="11" s="1"/>
  <c r="J40" i="11"/>
  <c r="I40" i="11"/>
  <c r="C13" i="11" s="1"/>
  <c r="H40" i="11"/>
  <c r="Z39" i="11"/>
  <c r="B12" i="11" s="1"/>
  <c r="U39" i="11"/>
  <c r="AA39" i="11" s="1"/>
  <c r="T39" i="11"/>
  <c r="S39" i="11"/>
  <c r="Y39" i="11" s="1"/>
  <c r="J39" i="11"/>
  <c r="I39" i="11"/>
  <c r="C12" i="11" s="1"/>
  <c r="H39" i="11"/>
  <c r="AA38" i="11"/>
  <c r="U38" i="11"/>
  <c r="T38" i="11"/>
  <c r="Z38" i="11" s="1"/>
  <c r="S38" i="11"/>
  <c r="Y38" i="11" s="1"/>
  <c r="J38" i="11"/>
  <c r="I38" i="11"/>
  <c r="C11" i="11" s="1"/>
  <c r="AH11" i="11" s="1"/>
  <c r="H38" i="11"/>
  <c r="U37" i="11"/>
  <c r="AA37" i="11" s="1"/>
  <c r="T37" i="11"/>
  <c r="Z37" i="11" s="1"/>
  <c r="B10" i="11" s="1"/>
  <c r="S37" i="11"/>
  <c r="Y37" i="11" s="1"/>
  <c r="J37" i="11"/>
  <c r="I37" i="11"/>
  <c r="C10" i="11" s="1"/>
  <c r="H37" i="11"/>
  <c r="Z36" i="11"/>
  <c r="B9" i="11" s="1"/>
  <c r="U36" i="11"/>
  <c r="AA36" i="11" s="1"/>
  <c r="T36" i="11"/>
  <c r="S36" i="11"/>
  <c r="Y36" i="11" s="1"/>
  <c r="J36" i="11"/>
  <c r="I36" i="11"/>
  <c r="C9" i="11" s="1"/>
  <c r="H36" i="11"/>
  <c r="Z35" i="11"/>
  <c r="B8" i="11" s="1"/>
  <c r="Y35" i="11"/>
  <c r="U35" i="11"/>
  <c r="AA35" i="11" s="1"/>
  <c r="T35" i="11"/>
  <c r="S35" i="11"/>
  <c r="J35" i="11"/>
  <c r="I35" i="11"/>
  <c r="C8" i="11" s="1"/>
  <c r="H35" i="11"/>
  <c r="U34" i="11"/>
  <c r="AA34" i="11" s="1"/>
  <c r="T34" i="11"/>
  <c r="Z34" i="11" s="1"/>
  <c r="B7" i="11" s="1"/>
  <c r="S34" i="11"/>
  <c r="Y34" i="11" s="1"/>
  <c r="J34" i="11"/>
  <c r="I34" i="11"/>
  <c r="C7" i="11" s="1"/>
  <c r="H34" i="11"/>
  <c r="U33" i="11"/>
  <c r="AA33" i="11" s="1"/>
  <c r="T33" i="11"/>
  <c r="Z33" i="11" s="1"/>
  <c r="B6" i="11" s="1"/>
  <c r="S33" i="11"/>
  <c r="Y33" i="11" s="1"/>
  <c r="J33" i="11"/>
  <c r="I33" i="11"/>
  <c r="C6" i="11" s="1"/>
  <c r="H33" i="11"/>
  <c r="U32" i="11"/>
  <c r="AA32" i="11" s="1"/>
  <c r="T32" i="11"/>
  <c r="Z32" i="11" s="1"/>
  <c r="B5" i="11" s="1"/>
  <c r="S32" i="11"/>
  <c r="Y32" i="11" s="1"/>
  <c r="J32" i="11"/>
  <c r="I32" i="11"/>
  <c r="C5" i="11" s="1"/>
  <c r="H32" i="11"/>
  <c r="B32" i="1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U31" i="11"/>
  <c r="AA31" i="11" s="1"/>
  <c r="T31" i="11"/>
  <c r="Z31" i="11" s="1"/>
  <c r="B4" i="11" s="1"/>
  <c r="S31" i="11"/>
  <c r="Y31" i="11" s="1"/>
  <c r="J31" i="11"/>
  <c r="I31" i="11"/>
  <c r="C4" i="11" s="1"/>
  <c r="H31" i="11"/>
  <c r="U30" i="11"/>
  <c r="AA30" i="11" s="1"/>
  <c r="T30" i="11"/>
  <c r="Z30" i="11" s="1"/>
  <c r="B3" i="11" s="1"/>
  <c r="S30" i="11"/>
  <c r="Y30" i="11" s="1"/>
  <c r="J30" i="11"/>
  <c r="I30" i="11"/>
  <c r="H30" i="11"/>
  <c r="O29" i="11"/>
  <c r="N29" i="11"/>
  <c r="N28" i="11"/>
  <c r="A4" i="11"/>
  <c r="O4" i="11" s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3" i="7"/>
  <c r="K25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3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308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103" i="7"/>
  <c r="E1300" i="7"/>
  <c r="E1302" i="7" s="1"/>
  <c r="E1303" i="7" s="1"/>
  <c r="F1303" i="7" s="1"/>
  <c r="E1275" i="7"/>
  <c r="E1277" i="7" s="1"/>
  <c r="E1278" i="7" s="1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03" i="7"/>
  <c r="G1252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03" i="7"/>
  <c r="AL5" i="11" l="1"/>
  <c r="AL8" i="11"/>
  <c r="AL12" i="11"/>
  <c r="AL15" i="11"/>
  <c r="AL18" i="11"/>
  <c r="AL9" i="11"/>
  <c r="AL13" i="11"/>
  <c r="AL6" i="11"/>
  <c r="AL10" i="11"/>
  <c r="AL4" i="11"/>
  <c r="AL16" i="11"/>
  <c r="AL7" i="11"/>
  <c r="AL11" i="11"/>
  <c r="AL14" i="11"/>
  <c r="AL17" i="11"/>
  <c r="O3" i="11"/>
  <c r="N3" i="11" s="1"/>
  <c r="AH8" i="11"/>
  <c r="AH10" i="11"/>
  <c r="P4" i="11"/>
  <c r="Q4" i="11" s="1"/>
  <c r="AH4" i="11"/>
  <c r="AH14" i="11"/>
  <c r="AL70" i="11"/>
  <c r="AL72" i="11"/>
  <c r="AK75" i="11"/>
  <c r="AH17" i="11"/>
  <c r="U54" i="11"/>
  <c r="AB56" i="11"/>
  <c r="AF10" i="11" s="1"/>
  <c r="AB60" i="11"/>
  <c r="AF14" i="11" s="1"/>
  <c r="T64" i="11"/>
  <c r="AE18" i="11" s="1"/>
  <c r="AM72" i="11"/>
  <c r="AL75" i="11"/>
  <c r="AH13" i="11"/>
  <c r="AH15" i="11"/>
  <c r="X71" i="11"/>
  <c r="U50" i="11"/>
  <c r="AC56" i="11"/>
  <c r="AH6" i="11"/>
  <c r="AK70" i="11"/>
  <c r="X53" i="11"/>
  <c r="AD7" i="11" s="1"/>
  <c r="AB55" i="11"/>
  <c r="AF9" i="11" s="1"/>
  <c r="X64" i="11"/>
  <c r="AD18" i="11" s="1"/>
  <c r="AH5" i="11"/>
  <c r="AH7" i="11"/>
  <c r="AH9" i="11"/>
  <c r="AB54" i="11"/>
  <c r="AF8" i="11" s="1"/>
  <c r="AK71" i="11"/>
  <c r="AH16" i="11"/>
  <c r="AH18" i="11"/>
  <c r="Y49" i="11"/>
  <c r="AB50" i="11"/>
  <c r="AF4" i="11" s="1"/>
  <c r="AB52" i="11"/>
  <c r="AF6" i="11" s="1"/>
  <c r="AB53" i="11"/>
  <c r="AF7" i="11" s="1"/>
  <c r="AC54" i="11"/>
  <c r="AL71" i="11"/>
  <c r="AK79" i="11"/>
  <c r="AH12" i="11"/>
  <c r="Q96" i="13"/>
  <c r="AD95" i="13"/>
  <c r="Q81" i="13"/>
  <c r="AD80" i="13"/>
  <c r="P84" i="13"/>
  <c r="P69" i="13"/>
  <c r="AD68" i="13"/>
  <c r="AU68" i="12"/>
  <c r="BJ68" i="12" s="1"/>
  <c r="BK83" i="12"/>
  <c r="BI83" i="12"/>
  <c r="BI71" i="12"/>
  <c r="BK71" i="12"/>
  <c r="BK70" i="12"/>
  <c r="BI70" i="12"/>
  <c r="BI69" i="12"/>
  <c r="BG69" i="12"/>
  <c r="BJ69" i="12" s="1"/>
  <c r="BH69" i="12"/>
  <c r="BK69" i="12" s="1"/>
  <c r="AR72" i="12"/>
  <c r="BH73" i="12"/>
  <c r="BH77" i="12"/>
  <c r="BF71" i="12"/>
  <c r="BF75" i="12"/>
  <c r="BF79" i="12"/>
  <c r="BG83" i="12"/>
  <c r="BJ83" i="12" s="1"/>
  <c r="BG71" i="12"/>
  <c r="BJ71" i="12" s="1"/>
  <c r="BG75" i="12"/>
  <c r="BG79" i="12"/>
  <c r="BF70" i="12"/>
  <c r="BF74" i="12"/>
  <c r="BF78" i="12"/>
  <c r="BF82" i="12"/>
  <c r="BG70" i="12"/>
  <c r="BJ70" i="12" s="1"/>
  <c r="BG74" i="12"/>
  <c r="BG78" i="12"/>
  <c r="BG82" i="12"/>
  <c r="AN68" i="12"/>
  <c r="AP68" i="12"/>
  <c r="AP83" i="12"/>
  <c r="AO83" i="12"/>
  <c r="AN83" i="12"/>
  <c r="AL74" i="12"/>
  <c r="AK74" i="12"/>
  <c r="P5" i="12"/>
  <c r="Q5" i="12" s="1"/>
  <c r="AC48" i="12"/>
  <c r="AC58" i="12"/>
  <c r="C69" i="12"/>
  <c r="Y71" i="12"/>
  <c r="X71" i="12"/>
  <c r="AM74" i="12"/>
  <c r="C70" i="12"/>
  <c r="D70" i="12" s="1"/>
  <c r="B70" i="12"/>
  <c r="X51" i="12"/>
  <c r="AC54" i="12"/>
  <c r="U58" i="12"/>
  <c r="T63" i="12"/>
  <c r="Y70" i="12"/>
  <c r="Z70" i="12" s="1"/>
  <c r="AM75" i="12"/>
  <c r="AM76" i="12"/>
  <c r="AK76" i="12"/>
  <c r="AL82" i="12"/>
  <c r="AK82" i="12"/>
  <c r="T53" i="12"/>
  <c r="X57" i="12"/>
  <c r="AL81" i="12"/>
  <c r="AK81" i="12"/>
  <c r="N4" i="12"/>
  <c r="T59" i="12"/>
  <c r="X63" i="12"/>
  <c r="AL68" i="12"/>
  <c r="AO68" i="12" s="1"/>
  <c r="AK68" i="12"/>
  <c r="W72" i="12"/>
  <c r="AM81" i="12"/>
  <c r="A6" i="12"/>
  <c r="N5" i="12"/>
  <c r="X53" i="12"/>
  <c r="A71" i="12"/>
  <c r="B83" i="12"/>
  <c r="D83" i="12" s="1"/>
  <c r="B69" i="12"/>
  <c r="C68" i="12"/>
  <c r="D68" i="12" s="1"/>
  <c r="N3" i="12"/>
  <c r="X59" i="12"/>
  <c r="AB64" i="12"/>
  <c r="X64" i="12"/>
  <c r="X49" i="12"/>
  <c r="Y51" i="12"/>
  <c r="Y53" i="12"/>
  <c r="Y55" i="12"/>
  <c r="Y57" i="12"/>
  <c r="Y59" i="12"/>
  <c r="Y61" i="12"/>
  <c r="Y63" i="12"/>
  <c r="AB49" i="12"/>
  <c r="AC51" i="12"/>
  <c r="AC53" i="12"/>
  <c r="AC55" i="12"/>
  <c r="AC57" i="12"/>
  <c r="AC59" i="12"/>
  <c r="AC61" i="12"/>
  <c r="AC63" i="12"/>
  <c r="AK69" i="12"/>
  <c r="AK77" i="12"/>
  <c r="AK83" i="12"/>
  <c r="Y69" i="12"/>
  <c r="Z69" i="12" s="1"/>
  <c r="AM69" i="11"/>
  <c r="AL69" i="11"/>
  <c r="AK69" i="11"/>
  <c r="X55" i="11"/>
  <c r="AD9" i="11" s="1"/>
  <c r="AB59" i="11"/>
  <c r="AF13" i="11" s="1"/>
  <c r="AC60" i="11"/>
  <c r="B68" i="11"/>
  <c r="U51" i="11"/>
  <c r="AC51" i="11"/>
  <c r="Y51" i="11"/>
  <c r="W72" i="11"/>
  <c r="Y71" i="11"/>
  <c r="Z71" i="11" s="1"/>
  <c r="AB57" i="11"/>
  <c r="AF11" i="11" s="1"/>
  <c r="AC58" i="11"/>
  <c r="U63" i="11"/>
  <c r="AC63" i="11"/>
  <c r="Y63" i="11"/>
  <c r="C69" i="11"/>
  <c r="AM82" i="11"/>
  <c r="AL82" i="11"/>
  <c r="U61" i="11"/>
  <c r="AC61" i="11"/>
  <c r="Y61" i="11"/>
  <c r="A71" i="11"/>
  <c r="C70" i="11"/>
  <c r="D70" i="11" s="1"/>
  <c r="Y70" i="11"/>
  <c r="Z70" i="11" s="1"/>
  <c r="AL81" i="11"/>
  <c r="AK81" i="11"/>
  <c r="AM83" i="11"/>
  <c r="AL83" i="11"/>
  <c r="AK83" i="11"/>
  <c r="B70" i="11"/>
  <c r="U57" i="11"/>
  <c r="AC57" i="11"/>
  <c r="Y57" i="11"/>
  <c r="U60" i="11"/>
  <c r="AK73" i="11"/>
  <c r="AL76" i="11"/>
  <c r="B83" i="11"/>
  <c r="D83" i="11" s="1"/>
  <c r="B69" i="11"/>
  <c r="C68" i="11"/>
  <c r="D68" i="11" s="1"/>
  <c r="U59" i="11"/>
  <c r="AC59" i="11"/>
  <c r="Y59" i="11"/>
  <c r="N4" i="11"/>
  <c r="A5" i="11"/>
  <c r="O5" i="11" s="1"/>
  <c r="AC48" i="11"/>
  <c r="U55" i="11"/>
  <c r="AC55" i="11"/>
  <c r="Y55" i="11"/>
  <c r="U58" i="11"/>
  <c r="X61" i="11"/>
  <c r="AD15" i="11" s="1"/>
  <c r="AM68" i="11"/>
  <c r="AL68" i="11"/>
  <c r="AM73" i="11"/>
  <c r="AM74" i="11"/>
  <c r="AL74" i="11"/>
  <c r="AM76" i="11"/>
  <c r="AM77" i="11"/>
  <c r="AL77" i="11"/>
  <c r="AK77" i="11"/>
  <c r="Y83" i="11"/>
  <c r="Y69" i="11"/>
  <c r="X69" i="11"/>
  <c r="Y68" i="11"/>
  <c r="X68" i="11"/>
  <c r="Q48" i="11"/>
  <c r="T49" i="11"/>
  <c r="AE3" i="11" s="1"/>
  <c r="AB49" i="11"/>
  <c r="AF3" i="11" s="1"/>
  <c r="X49" i="11"/>
  <c r="AD3" i="11" s="1"/>
  <c r="U53" i="11"/>
  <c r="AC53" i="11"/>
  <c r="Y53" i="11"/>
  <c r="U56" i="11"/>
  <c r="X59" i="11"/>
  <c r="AD13" i="11" s="1"/>
  <c r="AB63" i="11"/>
  <c r="AF17" i="11" s="1"/>
  <c r="AK68" i="11"/>
  <c r="AK74" i="11"/>
  <c r="X83" i="11"/>
  <c r="T50" i="11"/>
  <c r="AE4" i="11" s="1"/>
  <c r="T52" i="11"/>
  <c r="AE6" i="11" s="1"/>
  <c r="T54" i="11"/>
  <c r="AE8" i="11" s="1"/>
  <c r="T56" i="11"/>
  <c r="AE10" i="11" s="1"/>
  <c r="T58" i="11"/>
  <c r="AE12" i="11" s="1"/>
  <c r="T60" i="11"/>
  <c r="AE14" i="11" s="1"/>
  <c r="T62" i="11"/>
  <c r="AE16" i="11" s="1"/>
  <c r="U64" i="11"/>
  <c r="Z68" i="11" l="1"/>
  <c r="AD96" i="13"/>
  <c r="Q97" i="13"/>
  <c r="AD97" i="13" s="1"/>
  <c r="Q82" i="13"/>
  <c r="AD81" i="13"/>
  <c r="AD69" i="13"/>
  <c r="P70" i="13"/>
  <c r="BK68" i="12"/>
  <c r="BI68" i="12"/>
  <c r="AR73" i="12"/>
  <c r="T83" i="12"/>
  <c r="AN18" i="12" s="1"/>
  <c r="E18" i="12" s="1"/>
  <c r="D18" i="12" s="1"/>
  <c r="S83" i="12"/>
  <c r="R83" i="12"/>
  <c r="AP69" i="12"/>
  <c r="AN69" i="12"/>
  <c r="AO69" i="12"/>
  <c r="T68" i="12"/>
  <c r="AN3" i="12" s="1"/>
  <c r="E3" i="12" s="1"/>
  <c r="D3" i="12" s="1"/>
  <c r="R68" i="12"/>
  <c r="S68" i="12"/>
  <c r="X72" i="12"/>
  <c r="Y72" i="12"/>
  <c r="W73" i="12"/>
  <c r="Z71" i="12"/>
  <c r="AP70" i="12"/>
  <c r="AO70" i="12"/>
  <c r="AN70" i="12"/>
  <c r="D69" i="12"/>
  <c r="B71" i="12"/>
  <c r="C71" i="12"/>
  <c r="D71" i="12" s="1"/>
  <c r="A72" i="12"/>
  <c r="T70" i="12"/>
  <c r="AN5" i="12" s="1"/>
  <c r="E5" i="12" s="1"/>
  <c r="D5" i="12" s="1"/>
  <c r="R70" i="12"/>
  <c r="S70" i="12"/>
  <c r="AM5" i="12" s="1"/>
  <c r="A7" i="12"/>
  <c r="P6" i="12"/>
  <c r="Q6" i="12" s="1"/>
  <c r="N6" i="12"/>
  <c r="T83" i="11"/>
  <c r="S83" i="11"/>
  <c r="AN18" i="11" s="1"/>
  <c r="R83" i="11"/>
  <c r="Z83" i="11"/>
  <c r="A6" i="11"/>
  <c r="O6" i="11" s="1"/>
  <c r="P5" i="11"/>
  <c r="Q5" i="11" s="1"/>
  <c r="N5" i="11"/>
  <c r="AO71" i="11"/>
  <c r="Z6" i="11" s="1"/>
  <c r="AC6" i="11" s="1"/>
  <c r="AN71" i="11"/>
  <c r="AP71" i="11"/>
  <c r="X72" i="11"/>
  <c r="W73" i="11"/>
  <c r="Y72" i="11"/>
  <c r="Z72" i="11" s="1"/>
  <c r="AN68" i="11"/>
  <c r="AP68" i="11"/>
  <c r="AO68" i="11"/>
  <c r="Z3" i="11" s="1"/>
  <c r="AC3" i="11" s="1"/>
  <c r="Z69" i="11"/>
  <c r="AP70" i="11"/>
  <c r="AN70" i="11"/>
  <c r="AO70" i="11"/>
  <c r="Z5" i="11" s="1"/>
  <c r="AC5" i="11" s="1"/>
  <c r="D69" i="11"/>
  <c r="R68" i="11"/>
  <c r="AM3" i="11" s="1"/>
  <c r="T68" i="11"/>
  <c r="S68" i="11"/>
  <c r="AN3" i="11" s="1"/>
  <c r="E3" i="11" s="1"/>
  <c r="D3" i="11" s="1"/>
  <c r="T70" i="11"/>
  <c r="S70" i="11"/>
  <c r="AN5" i="11" s="1"/>
  <c r="E5" i="11" s="1"/>
  <c r="D5" i="11" s="1"/>
  <c r="R70" i="11"/>
  <c r="AM5" i="11" s="1"/>
  <c r="B71" i="11"/>
  <c r="C71" i="11"/>
  <c r="A72" i="11"/>
  <c r="AM18" i="11" l="1"/>
  <c r="D71" i="11"/>
  <c r="Q83" i="13"/>
  <c r="AD82" i="13"/>
  <c r="AD70" i="13"/>
  <c r="P71" i="13"/>
  <c r="AD71" i="13" s="1"/>
  <c r="AM18" i="12"/>
  <c r="AM3" i="12"/>
  <c r="AU72" i="12"/>
  <c r="AR74" i="12"/>
  <c r="AU73" i="12"/>
  <c r="P7" i="12"/>
  <c r="Q7" i="12" s="1"/>
  <c r="N7" i="12"/>
  <c r="A8" i="12"/>
  <c r="AO71" i="12"/>
  <c r="AP71" i="12"/>
  <c r="AN71" i="12"/>
  <c r="A73" i="12"/>
  <c r="B72" i="12"/>
  <c r="C72" i="12"/>
  <c r="W74" i="12"/>
  <c r="X73" i="12"/>
  <c r="Y73" i="12"/>
  <c r="Z73" i="12" s="1"/>
  <c r="T71" i="12"/>
  <c r="AN6" i="12" s="1"/>
  <c r="E6" i="12" s="1"/>
  <c r="D6" i="12" s="1"/>
  <c r="R71" i="12"/>
  <c r="S71" i="12"/>
  <c r="Z72" i="12"/>
  <c r="T69" i="12"/>
  <c r="AN4" i="12" s="1"/>
  <c r="E4" i="12" s="1"/>
  <c r="D4" i="12" s="1"/>
  <c r="S69" i="12"/>
  <c r="R69" i="12"/>
  <c r="T71" i="11"/>
  <c r="S71" i="11"/>
  <c r="AN6" i="11" s="1"/>
  <c r="E6" i="11" s="1"/>
  <c r="D6" i="11" s="1"/>
  <c r="R71" i="11"/>
  <c r="X73" i="11"/>
  <c r="Y73" i="11"/>
  <c r="W74" i="11"/>
  <c r="AP83" i="11"/>
  <c r="AO83" i="11"/>
  <c r="Z18" i="11" s="1"/>
  <c r="AC18" i="11" s="1"/>
  <c r="AN83" i="11"/>
  <c r="T69" i="11"/>
  <c r="S69" i="11"/>
  <c r="AN4" i="11" s="1"/>
  <c r="E4" i="11" s="1"/>
  <c r="D4" i="11" s="1"/>
  <c r="R69" i="11"/>
  <c r="AM4" i="11" s="1"/>
  <c r="B72" i="11"/>
  <c r="A73" i="11"/>
  <c r="C72" i="11"/>
  <c r="AO72" i="11"/>
  <c r="Z7" i="11" s="1"/>
  <c r="AC7" i="11" s="1"/>
  <c r="AN72" i="11"/>
  <c r="AP72" i="11"/>
  <c r="A7" i="11"/>
  <c r="O7" i="11" s="1"/>
  <c r="N6" i="11"/>
  <c r="P6" i="11"/>
  <c r="Q6" i="11" s="1"/>
  <c r="AP69" i="11"/>
  <c r="AO69" i="11"/>
  <c r="Z4" i="11" s="1"/>
  <c r="AC4" i="11" s="1"/>
  <c r="AN69" i="11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68" i="7"/>
  <c r="AG75" i="7"/>
  <c r="AF75" i="7"/>
  <c r="Z73" i="11" l="1"/>
  <c r="AM6" i="11"/>
  <c r="Q84" i="13"/>
  <c r="AD84" i="13" s="1"/>
  <c r="AD83" i="13"/>
  <c r="AM6" i="12"/>
  <c r="AM4" i="12"/>
  <c r="BK73" i="12"/>
  <c r="BJ73" i="12"/>
  <c r="BI73" i="12"/>
  <c r="AU74" i="12"/>
  <c r="AR75" i="12"/>
  <c r="BK72" i="12"/>
  <c r="BJ72" i="12"/>
  <c r="BI72" i="12"/>
  <c r="A74" i="12"/>
  <c r="B73" i="12"/>
  <c r="C73" i="12"/>
  <c r="D73" i="12" s="1"/>
  <c r="AO72" i="12"/>
  <c r="AP72" i="12"/>
  <c r="AN72" i="12"/>
  <c r="W75" i="12"/>
  <c r="X74" i="12"/>
  <c r="Y74" i="12"/>
  <c r="AO73" i="12"/>
  <c r="AN73" i="12"/>
  <c r="AP73" i="12"/>
  <c r="N8" i="12"/>
  <c r="P8" i="12"/>
  <c r="Q8" i="12" s="1"/>
  <c r="A9" i="12"/>
  <c r="D72" i="12"/>
  <c r="D72" i="11"/>
  <c r="A74" i="11"/>
  <c r="C73" i="11"/>
  <c r="B73" i="11"/>
  <c r="AP73" i="11"/>
  <c r="AO73" i="11"/>
  <c r="Z8" i="11" s="1"/>
  <c r="AC8" i="11" s="1"/>
  <c r="AN73" i="11"/>
  <c r="W75" i="11"/>
  <c r="Y74" i="11"/>
  <c r="X74" i="11"/>
  <c r="P7" i="11"/>
  <c r="Q7" i="11" s="1"/>
  <c r="A8" i="11"/>
  <c r="O8" i="11" s="1"/>
  <c r="N7" i="11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I1252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123" i="7"/>
  <c r="U123" i="7" s="1"/>
  <c r="T124" i="7"/>
  <c r="U124" i="7" s="1"/>
  <c r="T125" i="7"/>
  <c r="U125" i="7" s="1"/>
  <c r="T126" i="7"/>
  <c r="U126" i="7" s="1"/>
  <c r="T127" i="7"/>
  <c r="U127" i="7" s="1"/>
  <c r="T128" i="7"/>
  <c r="U128" i="7" s="1"/>
  <c r="T129" i="7"/>
  <c r="U129" i="7" s="1"/>
  <c r="T130" i="7"/>
  <c r="U130" i="7" s="1"/>
  <c r="T131" i="7"/>
  <c r="U131" i="7" s="1"/>
  <c r="T132" i="7"/>
  <c r="U132" i="7" s="1"/>
  <c r="T133" i="7"/>
  <c r="U133" i="7" s="1"/>
  <c r="T134" i="7"/>
  <c r="U134" i="7" s="1"/>
  <c r="T135" i="7"/>
  <c r="U135" i="7" s="1"/>
  <c r="T136" i="7"/>
  <c r="U136" i="7" s="1"/>
  <c r="T137" i="7"/>
  <c r="U137" i="7" s="1"/>
  <c r="T138" i="7"/>
  <c r="U138" i="7" s="1"/>
  <c r="T139" i="7"/>
  <c r="U139" i="7" s="1"/>
  <c r="T140" i="7"/>
  <c r="U140" i="7" s="1"/>
  <c r="T141" i="7"/>
  <c r="U141" i="7" s="1"/>
  <c r="T142" i="7"/>
  <c r="U142" i="7" s="1"/>
  <c r="T143" i="7"/>
  <c r="U143" i="7" s="1"/>
  <c r="T144" i="7"/>
  <c r="U144" i="7" s="1"/>
  <c r="T145" i="7"/>
  <c r="U145" i="7" s="1"/>
  <c r="T146" i="7"/>
  <c r="U146" i="7" s="1"/>
  <c r="T147" i="7"/>
  <c r="U147" i="7" s="1"/>
  <c r="T148" i="7"/>
  <c r="U148" i="7" s="1"/>
  <c r="T149" i="7"/>
  <c r="U149" i="7" s="1"/>
  <c r="T150" i="7"/>
  <c r="U150" i="7" s="1"/>
  <c r="T151" i="7"/>
  <c r="U151" i="7" s="1"/>
  <c r="T152" i="7"/>
  <c r="U152" i="7" s="1"/>
  <c r="T153" i="7"/>
  <c r="U153" i="7" s="1"/>
  <c r="T154" i="7"/>
  <c r="U154" i="7" s="1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97" i="7"/>
  <c r="U197" i="7" s="1"/>
  <c r="T198" i="7"/>
  <c r="U198" i="7" s="1"/>
  <c r="T199" i="7"/>
  <c r="U199" i="7" s="1"/>
  <c r="T200" i="7"/>
  <c r="U200" i="7" s="1"/>
  <c r="T201" i="7"/>
  <c r="U201" i="7" s="1"/>
  <c r="T202" i="7"/>
  <c r="U202" i="7" s="1"/>
  <c r="T203" i="7"/>
  <c r="U203" i="7" s="1"/>
  <c r="T204" i="7"/>
  <c r="U204" i="7" s="1"/>
  <c r="T205" i="7"/>
  <c r="U205" i="7" s="1"/>
  <c r="T206" i="7"/>
  <c r="U206" i="7" s="1"/>
  <c r="T207" i="7"/>
  <c r="U207" i="7" s="1"/>
  <c r="T208" i="7"/>
  <c r="U208" i="7" s="1"/>
  <c r="T209" i="7"/>
  <c r="U209" i="7" s="1"/>
  <c r="T210" i="7"/>
  <c r="U210" i="7" s="1"/>
  <c r="T211" i="7"/>
  <c r="U211" i="7" s="1"/>
  <c r="T212" i="7"/>
  <c r="U212" i="7" s="1"/>
  <c r="T213" i="7"/>
  <c r="U213" i="7" s="1"/>
  <c r="T214" i="7"/>
  <c r="U214" i="7" s="1"/>
  <c r="T215" i="7"/>
  <c r="U215" i="7" s="1"/>
  <c r="T216" i="7"/>
  <c r="U216" i="7" s="1"/>
  <c r="T217" i="7"/>
  <c r="U217" i="7" s="1"/>
  <c r="T218" i="7"/>
  <c r="U218" i="7" s="1"/>
  <c r="T219" i="7"/>
  <c r="U219" i="7" s="1"/>
  <c r="T220" i="7"/>
  <c r="U220" i="7" s="1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103" i="7"/>
  <c r="U103" i="7" s="1"/>
  <c r="T102" i="7"/>
  <c r="U102" i="7" s="1"/>
  <c r="AM83" i="7"/>
  <c r="AL83" i="7"/>
  <c r="AK83" i="7"/>
  <c r="AG83" i="7"/>
  <c r="AF83" i="7"/>
  <c r="AE83" i="7"/>
  <c r="AM82" i="7"/>
  <c r="AL82" i="7"/>
  <c r="AK82" i="7"/>
  <c r="AG82" i="7"/>
  <c r="AF82" i="7"/>
  <c r="AE82" i="7"/>
  <c r="AM81" i="7"/>
  <c r="AL81" i="7"/>
  <c r="AK81" i="7"/>
  <c r="AG81" i="7"/>
  <c r="AF81" i="7"/>
  <c r="AE81" i="7"/>
  <c r="AM80" i="7"/>
  <c r="AL80" i="7"/>
  <c r="AK80" i="7"/>
  <c r="AG80" i="7"/>
  <c r="AF80" i="7"/>
  <c r="AE80" i="7"/>
  <c r="AM79" i="7"/>
  <c r="AL79" i="7"/>
  <c r="AK79" i="7"/>
  <c r="AG79" i="7"/>
  <c r="AF79" i="7"/>
  <c r="AE79" i="7"/>
  <c r="AM78" i="7"/>
  <c r="AL78" i="7"/>
  <c r="AK78" i="7"/>
  <c r="AG78" i="7"/>
  <c r="AF78" i="7"/>
  <c r="AE78" i="7"/>
  <c r="AM77" i="7"/>
  <c r="AL77" i="7"/>
  <c r="AK77" i="7"/>
  <c r="AG77" i="7"/>
  <c r="AF77" i="7"/>
  <c r="AE77" i="7"/>
  <c r="AM76" i="7"/>
  <c r="AL76" i="7"/>
  <c r="AK76" i="7"/>
  <c r="AG76" i="7"/>
  <c r="AF76" i="7"/>
  <c r="AE76" i="7"/>
  <c r="AM75" i="7"/>
  <c r="AL75" i="7"/>
  <c r="AK75" i="7"/>
  <c r="AE75" i="7"/>
  <c r="AM74" i="7"/>
  <c r="AL74" i="7"/>
  <c r="AK74" i="7"/>
  <c r="AG74" i="7"/>
  <c r="AF74" i="7"/>
  <c r="AE74" i="7"/>
  <c r="AM73" i="7"/>
  <c r="AL73" i="7"/>
  <c r="AK73" i="7"/>
  <c r="AG73" i="7"/>
  <c r="AF73" i="7"/>
  <c r="AE73" i="7"/>
  <c r="AM72" i="7"/>
  <c r="AL72" i="7"/>
  <c r="AK72" i="7"/>
  <c r="AG72" i="7"/>
  <c r="AF72" i="7"/>
  <c r="AE72" i="7"/>
  <c r="AM71" i="7"/>
  <c r="AL71" i="7"/>
  <c r="AK71" i="7"/>
  <c r="AG71" i="7"/>
  <c r="AF71" i="7"/>
  <c r="AE71" i="7"/>
  <c r="AM70" i="7"/>
  <c r="AL70" i="7"/>
  <c r="AK70" i="7"/>
  <c r="AG70" i="7"/>
  <c r="AF70" i="7"/>
  <c r="AE70" i="7"/>
  <c r="W70" i="7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AM69" i="7"/>
  <c r="AL69" i="7"/>
  <c r="AK69" i="7"/>
  <c r="AG69" i="7"/>
  <c r="AF69" i="7"/>
  <c r="AE69" i="7"/>
  <c r="AM68" i="7"/>
  <c r="AL68" i="7"/>
  <c r="AK68" i="7"/>
  <c r="AG68" i="7"/>
  <c r="AF68" i="7"/>
  <c r="AE68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03" i="7"/>
  <c r="I102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68" i="7"/>
  <c r="A70" i="7"/>
  <c r="U45" i="7"/>
  <c r="AA45" i="7" s="1"/>
  <c r="T45" i="7"/>
  <c r="Z45" i="7" s="1"/>
  <c r="S45" i="7"/>
  <c r="Y45" i="7" s="1"/>
  <c r="B18" i="7" s="1"/>
  <c r="U44" i="7"/>
  <c r="AA44" i="7" s="1"/>
  <c r="T44" i="7"/>
  <c r="Z44" i="7" s="1"/>
  <c r="S44" i="7"/>
  <c r="Y44" i="7" s="1"/>
  <c r="B17" i="7" s="1"/>
  <c r="U43" i="7"/>
  <c r="AA43" i="7" s="1"/>
  <c r="T43" i="7"/>
  <c r="Z43" i="7" s="1"/>
  <c r="S43" i="7"/>
  <c r="Y43" i="7" s="1"/>
  <c r="B16" i="7" s="1"/>
  <c r="U42" i="7"/>
  <c r="AA42" i="7" s="1"/>
  <c r="T42" i="7"/>
  <c r="Z42" i="7" s="1"/>
  <c r="S42" i="7"/>
  <c r="Y42" i="7" s="1"/>
  <c r="B15" i="7" s="1"/>
  <c r="U41" i="7"/>
  <c r="AA41" i="7" s="1"/>
  <c r="T41" i="7"/>
  <c r="Z41" i="7" s="1"/>
  <c r="S41" i="7"/>
  <c r="Y41" i="7" s="1"/>
  <c r="B14" i="7" s="1"/>
  <c r="U40" i="7"/>
  <c r="AA40" i="7" s="1"/>
  <c r="T40" i="7"/>
  <c r="Z40" i="7" s="1"/>
  <c r="S40" i="7"/>
  <c r="Y40" i="7" s="1"/>
  <c r="B13" i="7" s="1"/>
  <c r="U39" i="7"/>
  <c r="AA39" i="7" s="1"/>
  <c r="T39" i="7"/>
  <c r="Z39" i="7" s="1"/>
  <c r="S39" i="7"/>
  <c r="Y39" i="7" s="1"/>
  <c r="B12" i="7" s="1"/>
  <c r="U38" i="7"/>
  <c r="AA38" i="7" s="1"/>
  <c r="T38" i="7"/>
  <c r="Z38" i="7" s="1"/>
  <c r="S38" i="7"/>
  <c r="Y38" i="7" s="1"/>
  <c r="B11" i="7" s="1"/>
  <c r="U37" i="7"/>
  <c r="AA37" i="7" s="1"/>
  <c r="T37" i="7"/>
  <c r="Z37" i="7" s="1"/>
  <c r="S37" i="7"/>
  <c r="Y37" i="7" s="1"/>
  <c r="B10" i="7" s="1"/>
  <c r="U36" i="7"/>
  <c r="AA36" i="7" s="1"/>
  <c r="T36" i="7"/>
  <c r="Z36" i="7" s="1"/>
  <c r="S36" i="7"/>
  <c r="Y36" i="7" s="1"/>
  <c r="B9" i="7" s="1"/>
  <c r="U35" i="7"/>
  <c r="AA35" i="7" s="1"/>
  <c r="T35" i="7"/>
  <c r="Z35" i="7" s="1"/>
  <c r="S35" i="7"/>
  <c r="Y35" i="7" s="1"/>
  <c r="B8" i="7" s="1"/>
  <c r="U34" i="7"/>
  <c r="AA34" i="7" s="1"/>
  <c r="T34" i="7"/>
  <c r="Z34" i="7" s="1"/>
  <c r="S34" i="7"/>
  <c r="Y34" i="7" s="1"/>
  <c r="B7" i="7" s="1"/>
  <c r="U33" i="7"/>
  <c r="AA33" i="7" s="1"/>
  <c r="T33" i="7"/>
  <c r="Z33" i="7" s="1"/>
  <c r="S33" i="7"/>
  <c r="Y33" i="7" s="1"/>
  <c r="B6" i="7" s="1"/>
  <c r="U32" i="7"/>
  <c r="AA32" i="7" s="1"/>
  <c r="T32" i="7"/>
  <c r="Z32" i="7" s="1"/>
  <c r="S32" i="7"/>
  <c r="Y32" i="7" s="1"/>
  <c r="B5" i="7" s="1"/>
  <c r="AB64" i="7"/>
  <c r="AA64" i="7"/>
  <c r="X64" i="7"/>
  <c r="W64" i="7"/>
  <c r="U64" i="7"/>
  <c r="S64" i="7"/>
  <c r="E64" i="7"/>
  <c r="AC64" i="7" s="1"/>
  <c r="D64" i="7"/>
  <c r="T64" i="7" s="1"/>
  <c r="AA63" i="7"/>
  <c r="AF17" i="7" s="1"/>
  <c r="W63" i="7"/>
  <c r="S63" i="7"/>
  <c r="E63" i="7"/>
  <c r="Y63" i="7" s="1"/>
  <c r="D63" i="7"/>
  <c r="X63" i="7" s="1"/>
  <c r="AA62" i="7"/>
  <c r="W62" i="7"/>
  <c r="U62" i="7"/>
  <c r="S62" i="7"/>
  <c r="E62" i="7"/>
  <c r="AC62" i="7" s="1"/>
  <c r="D62" i="7"/>
  <c r="T62" i="7" s="1"/>
  <c r="AA61" i="7"/>
  <c r="AF15" i="7" s="1"/>
  <c r="W61" i="7"/>
  <c r="S61" i="7"/>
  <c r="E61" i="7"/>
  <c r="Y61" i="7" s="1"/>
  <c r="D61" i="7"/>
  <c r="X61" i="7" s="1"/>
  <c r="AA60" i="7"/>
  <c r="Y60" i="7"/>
  <c r="W60" i="7"/>
  <c r="AD14" i="7" s="1"/>
  <c r="U60" i="7"/>
  <c r="S60" i="7"/>
  <c r="E60" i="7"/>
  <c r="AC60" i="7" s="1"/>
  <c r="D60" i="7"/>
  <c r="T60" i="7" s="1"/>
  <c r="AA59" i="7"/>
  <c r="W59" i="7"/>
  <c r="S59" i="7"/>
  <c r="E59" i="7"/>
  <c r="Y59" i="7" s="1"/>
  <c r="D59" i="7"/>
  <c r="X59" i="7" s="1"/>
  <c r="AA58" i="7"/>
  <c r="W58" i="7"/>
  <c r="U58" i="7"/>
  <c r="S58" i="7"/>
  <c r="AE12" i="7" s="1"/>
  <c r="E58" i="7"/>
  <c r="AC58" i="7" s="1"/>
  <c r="D58" i="7"/>
  <c r="T58" i="7" s="1"/>
  <c r="AA57" i="7"/>
  <c r="AF11" i="7" s="1"/>
  <c r="W57" i="7"/>
  <c r="AD11" i="7" s="1"/>
  <c r="S57" i="7"/>
  <c r="E57" i="7"/>
  <c r="Y57" i="7" s="1"/>
  <c r="D57" i="7"/>
  <c r="X57" i="7" s="1"/>
  <c r="AA56" i="7"/>
  <c r="AF10" i="7" s="1"/>
  <c r="W56" i="7"/>
  <c r="S56" i="7"/>
  <c r="E56" i="7"/>
  <c r="AC56" i="7" s="1"/>
  <c r="D56" i="7"/>
  <c r="T56" i="7" s="1"/>
  <c r="AA55" i="7"/>
  <c r="W55" i="7"/>
  <c r="S55" i="7"/>
  <c r="E55" i="7"/>
  <c r="Y55" i="7" s="1"/>
  <c r="D55" i="7"/>
  <c r="X55" i="7" s="1"/>
  <c r="AA54" i="7"/>
  <c r="W54" i="7"/>
  <c r="AD8" i="7" s="1"/>
  <c r="S54" i="7"/>
  <c r="E54" i="7"/>
  <c r="AC54" i="7" s="1"/>
  <c r="D54" i="7"/>
  <c r="T54" i="7" s="1"/>
  <c r="AA53" i="7"/>
  <c r="W53" i="7"/>
  <c r="S53" i="7"/>
  <c r="AE7" i="7" s="1"/>
  <c r="E53" i="7"/>
  <c r="Y53" i="7" s="1"/>
  <c r="D53" i="7"/>
  <c r="X53" i="7" s="1"/>
  <c r="AA52" i="7"/>
  <c r="W52" i="7"/>
  <c r="U52" i="7"/>
  <c r="S52" i="7"/>
  <c r="E52" i="7"/>
  <c r="AC52" i="7" s="1"/>
  <c r="D52" i="7"/>
  <c r="T52" i="7" s="1"/>
  <c r="AA51" i="7"/>
  <c r="AF5" i="7" s="1"/>
  <c r="W51" i="7"/>
  <c r="S51" i="7"/>
  <c r="E51" i="7"/>
  <c r="Y51" i="7" s="1"/>
  <c r="D51" i="7"/>
  <c r="X51" i="7" s="1"/>
  <c r="B51" i="7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AA50" i="7"/>
  <c r="W50" i="7"/>
  <c r="U50" i="7"/>
  <c r="S50" i="7"/>
  <c r="E50" i="7"/>
  <c r="AC50" i="7" s="1"/>
  <c r="D50" i="7"/>
  <c r="T50" i="7" s="1"/>
  <c r="AC49" i="7"/>
  <c r="AA49" i="7"/>
  <c r="Y49" i="7"/>
  <c r="W49" i="7"/>
  <c r="AD3" i="7" s="1"/>
  <c r="U49" i="7"/>
  <c r="S49" i="7"/>
  <c r="E49" i="7"/>
  <c r="D49" i="7"/>
  <c r="X49" i="7" s="1"/>
  <c r="AC48" i="7"/>
  <c r="AA48" i="7"/>
  <c r="AB48" i="7" s="1"/>
  <c r="Y48" i="7"/>
  <c r="X48" i="7"/>
  <c r="W48" i="7"/>
  <c r="U48" i="7"/>
  <c r="T48" i="7"/>
  <c r="Q48" i="7"/>
  <c r="O48" i="7"/>
  <c r="P48" i="7" s="1"/>
  <c r="M48" i="7"/>
  <c r="L48" i="7"/>
  <c r="K48" i="7"/>
  <c r="I48" i="7"/>
  <c r="H48" i="7"/>
  <c r="AB47" i="7"/>
  <c r="X47" i="7"/>
  <c r="T47" i="7"/>
  <c r="P47" i="7"/>
  <c r="L47" i="7"/>
  <c r="H47" i="7"/>
  <c r="J45" i="7"/>
  <c r="I45" i="7"/>
  <c r="H45" i="7"/>
  <c r="C18" i="7" s="1"/>
  <c r="J44" i="7"/>
  <c r="I44" i="7"/>
  <c r="H44" i="7"/>
  <c r="C17" i="7" s="1"/>
  <c r="J43" i="7"/>
  <c r="I43" i="7"/>
  <c r="H43" i="7"/>
  <c r="J42" i="7"/>
  <c r="I42" i="7"/>
  <c r="H42" i="7"/>
  <c r="J41" i="7"/>
  <c r="I41" i="7"/>
  <c r="H41" i="7"/>
  <c r="C14" i="7" s="1"/>
  <c r="J40" i="7"/>
  <c r="I40" i="7"/>
  <c r="H40" i="7"/>
  <c r="J39" i="7"/>
  <c r="I39" i="7"/>
  <c r="H39" i="7"/>
  <c r="J38" i="7"/>
  <c r="I38" i="7"/>
  <c r="H38" i="7"/>
  <c r="J37" i="7"/>
  <c r="I37" i="7"/>
  <c r="H37" i="7"/>
  <c r="C10" i="7" s="1"/>
  <c r="J36" i="7"/>
  <c r="I36" i="7"/>
  <c r="H36" i="7"/>
  <c r="C9" i="7" s="1"/>
  <c r="J35" i="7"/>
  <c r="I35" i="7"/>
  <c r="H35" i="7"/>
  <c r="J34" i="7"/>
  <c r="I34" i="7"/>
  <c r="H34" i="7"/>
  <c r="J33" i="7"/>
  <c r="I33" i="7"/>
  <c r="H33" i="7"/>
  <c r="C6" i="7" s="1"/>
  <c r="J32" i="7"/>
  <c r="I32" i="7"/>
  <c r="H32" i="7"/>
  <c r="C5" i="7" s="1"/>
  <c r="B32" i="7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U31" i="7"/>
  <c r="AA31" i="7" s="1"/>
  <c r="T31" i="7"/>
  <c r="Z31" i="7" s="1"/>
  <c r="S31" i="7"/>
  <c r="Y31" i="7" s="1"/>
  <c r="B4" i="7" s="1"/>
  <c r="J31" i="7"/>
  <c r="I31" i="7"/>
  <c r="H31" i="7"/>
  <c r="U30" i="7"/>
  <c r="AA30" i="7" s="1"/>
  <c r="T30" i="7"/>
  <c r="Z30" i="7" s="1"/>
  <c r="S30" i="7"/>
  <c r="Y30" i="7" s="1"/>
  <c r="B3" i="7" s="1"/>
  <c r="J30" i="7"/>
  <c r="I30" i="7"/>
  <c r="H30" i="7"/>
  <c r="C3" i="7" s="1"/>
  <c r="O29" i="7"/>
  <c r="N29" i="7"/>
  <c r="N28" i="7"/>
  <c r="AG18" i="7"/>
  <c r="AF18" i="7"/>
  <c r="AE18" i="7"/>
  <c r="AD18" i="7"/>
  <c r="AG17" i="7"/>
  <c r="AE17" i="7"/>
  <c r="AD17" i="7"/>
  <c r="AG16" i="7"/>
  <c r="AF16" i="7"/>
  <c r="AE16" i="7"/>
  <c r="AD16" i="7"/>
  <c r="C16" i="7"/>
  <c r="AG15" i="7"/>
  <c r="AE15" i="7"/>
  <c r="AD15" i="7"/>
  <c r="C15" i="7"/>
  <c r="AG14" i="7"/>
  <c r="AF14" i="7"/>
  <c r="AE14" i="7"/>
  <c r="AG13" i="7"/>
  <c r="AF13" i="7"/>
  <c r="AE13" i="7"/>
  <c r="AD13" i="7"/>
  <c r="C13" i="7"/>
  <c r="AG12" i="7"/>
  <c r="AF12" i="7"/>
  <c r="AD12" i="7"/>
  <c r="C12" i="7"/>
  <c r="AG11" i="7"/>
  <c r="AE11" i="7"/>
  <c r="C11" i="7"/>
  <c r="AG10" i="7"/>
  <c r="AE10" i="7"/>
  <c r="AD10" i="7"/>
  <c r="AG9" i="7"/>
  <c r="AF9" i="7"/>
  <c r="AE9" i="7"/>
  <c r="AD9" i="7"/>
  <c r="AG8" i="7"/>
  <c r="AF8" i="7"/>
  <c r="AE8" i="7"/>
  <c r="C8" i="7"/>
  <c r="AG7" i="7"/>
  <c r="AF7" i="7"/>
  <c r="AD7" i="7"/>
  <c r="C7" i="7"/>
  <c r="AG6" i="7"/>
  <c r="AF6" i="7"/>
  <c r="AE6" i="7"/>
  <c r="AD6" i="7"/>
  <c r="AG5" i="7"/>
  <c r="AE5" i="7"/>
  <c r="AD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G4" i="7"/>
  <c r="AF4" i="7"/>
  <c r="AE4" i="7"/>
  <c r="AD4" i="7"/>
  <c r="C4" i="7"/>
  <c r="A4" i="7"/>
  <c r="AG3" i="7"/>
  <c r="AF3" i="7"/>
  <c r="AE3" i="7"/>
  <c r="A385" i="1"/>
  <c r="A386" i="1" s="1"/>
  <c r="A387" i="1" s="1"/>
  <c r="A388" i="1" s="1"/>
  <c r="A389" i="1" s="1"/>
  <c r="A390" i="1" s="1"/>
  <c r="A391" i="1" s="1"/>
  <c r="A392" i="1" s="1"/>
  <c r="A393" i="1" s="1"/>
  <c r="A384" i="1"/>
  <c r="B383" i="1"/>
  <c r="V366" i="1" s="1"/>
  <c r="A367" i="1"/>
  <c r="A368" i="1" s="1"/>
  <c r="Z366" i="1"/>
  <c r="W366" i="1"/>
  <c r="G366" i="1"/>
  <c r="F366" i="1"/>
  <c r="B366" i="1"/>
  <c r="AA365" i="1"/>
  <c r="Z365" i="1"/>
  <c r="W365" i="1"/>
  <c r="V365" i="1"/>
  <c r="U365" i="1"/>
  <c r="T365" i="1"/>
  <c r="G365" i="1"/>
  <c r="F365" i="1"/>
  <c r="C365" i="1"/>
  <c r="B365" i="1"/>
  <c r="AA364" i="1"/>
  <c r="Z364" i="1"/>
  <c r="W364" i="1"/>
  <c r="V364" i="1"/>
  <c r="U364" i="1"/>
  <c r="T364" i="1"/>
  <c r="G364" i="1"/>
  <c r="F364" i="1"/>
  <c r="C364" i="1"/>
  <c r="B364" i="1"/>
  <c r="A349" i="1"/>
  <c r="A350" i="1" s="1"/>
  <c r="A351" i="1" s="1"/>
  <c r="A352" i="1" s="1"/>
  <c r="A353" i="1" s="1"/>
  <c r="A354" i="1" s="1"/>
  <c r="A355" i="1" s="1"/>
  <c r="A356" i="1" s="1"/>
  <c r="A357" i="1" s="1"/>
  <c r="A358" i="1" s="1"/>
  <c r="B348" i="1"/>
  <c r="B349" i="1" s="1"/>
  <c r="A333" i="1"/>
  <c r="A334" i="1" s="1"/>
  <c r="A335" i="1" s="1"/>
  <c r="Z332" i="1"/>
  <c r="F332" i="1"/>
  <c r="B332" i="1"/>
  <c r="A332" i="1"/>
  <c r="AA331" i="1"/>
  <c r="Z331" i="1"/>
  <c r="W331" i="1"/>
  <c r="V331" i="1"/>
  <c r="U331" i="1"/>
  <c r="T331" i="1"/>
  <c r="G331" i="1"/>
  <c r="F331" i="1"/>
  <c r="C331" i="1"/>
  <c r="B331" i="1"/>
  <c r="AA330" i="1"/>
  <c r="Z330" i="1"/>
  <c r="W330" i="1"/>
  <c r="V330" i="1"/>
  <c r="U330" i="1"/>
  <c r="T330" i="1"/>
  <c r="G330" i="1"/>
  <c r="F330" i="1"/>
  <c r="C330" i="1"/>
  <c r="B330" i="1"/>
  <c r="AA329" i="1"/>
  <c r="Z329" i="1"/>
  <c r="W329" i="1"/>
  <c r="V329" i="1"/>
  <c r="U329" i="1"/>
  <c r="T329" i="1"/>
  <c r="G329" i="1"/>
  <c r="F329" i="1"/>
  <c r="C329" i="1"/>
  <c r="B329" i="1"/>
  <c r="L299" i="1"/>
  <c r="K299" i="1"/>
  <c r="D299" i="1"/>
  <c r="M298" i="1"/>
  <c r="M299" i="1" s="1"/>
  <c r="L298" i="1"/>
  <c r="K298" i="1"/>
  <c r="J298" i="1"/>
  <c r="G298" i="1"/>
  <c r="F298" i="1"/>
  <c r="E298" i="1"/>
  <c r="D298" i="1"/>
  <c r="C298" i="1"/>
  <c r="B298" i="1"/>
  <c r="B299" i="1" s="1"/>
  <c r="M297" i="1"/>
  <c r="L297" i="1"/>
  <c r="K297" i="1"/>
  <c r="J297" i="1"/>
  <c r="J299" i="1" s="1"/>
  <c r="G297" i="1"/>
  <c r="G299" i="1" s="1"/>
  <c r="F297" i="1"/>
  <c r="F299" i="1" s="1"/>
  <c r="E297" i="1"/>
  <c r="E299" i="1" s="1"/>
  <c r="D297" i="1"/>
  <c r="C297" i="1"/>
  <c r="C299" i="1" s="1"/>
  <c r="B297" i="1"/>
  <c r="Y291" i="1"/>
  <c r="R291" i="1"/>
  <c r="P291" i="1"/>
  <c r="N291" i="1"/>
  <c r="L291" i="1"/>
  <c r="J291" i="1"/>
  <c r="H291" i="1"/>
  <c r="D291" i="1"/>
  <c r="Y290" i="1"/>
  <c r="R290" i="1"/>
  <c r="P290" i="1"/>
  <c r="N290" i="1"/>
  <c r="L290" i="1"/>
  <c r="J290" i="1"/>
  <c r="H290" i="1"/>
  <c r="D290" i="1"/>
  <c r="Y289" i="1"/>
  <c r="R289" i="1"/>
  <c r="P289" i="1"/>
  <c r="N289" i="1"/>
  <c r="L289" i="1"/>
  <c r="J289" i="1"/>
  <c r="H289" i="1"/>
  <c r="D289" i="1"/>
  <c r="Y288" i="1"/>
  <c r="R288" i="1"/>
  <c r="P288" i="1"/>
  <c r="N288" i="1"/>
  <c r="L288" i="1"/>
  <c r="J288" i="1"/>
  <c r="H288" i="1"/>
  <c r="D288" i="1"/>
  <c r="Y287" i="1"/>
  <c r="R287" i="1"/>
  <c r="P287" i="1"/>
  <c r="N287" i="1"/>
  <c r="L287" i="1"/>
  <c r="J287" i="1"/>
  <c r="H287" i="1"/>
  <c r="D287" i="1"/>
  <c r="Y286" i="1"/>
  <c r="R286" i="1"/>
  <c r="P286" i="1"/>
  <c r="N286" i="1"/>
  <c r="L286" i="1"/>
  <c r="J286" i="1"/>
  <c r="H286" i="1"/>
  <c r="D286" i="1"/>
  <c r="Y285" i="1"/>
  <c r="R285" i="1"/>
  <c r="P285" i="1"/>
  <c r="N285" i="1"/>
  <c r="L285" i="1"/>
  <c r="J285" i="1"/>
  <c r="H285" i="1"/>
  <c r="D285" i="1"/>
  <c r="Y284" i="1"/>
  <c r="R284" i="1"/>
  <c r="P284" i="1"/>
  <c r="N284" i="1"/>
  <c r="L284" i="1"/>
  <c r="J284" i="1"/>
  <c r="H284" i="1"/>
  <c r="D284" i="1"/>
  <c r="Y283" i="1"/>
  <c r="R283" i="1"/>
  <c r="P283" i="1"/>
  <c r="N283" i="1"/>
  <c r="L283" i="1"/>
  <c r="J283" i="1"/>
  <c r="H283" i="1"/>
  <c r="D283" i="1"/>
  <c r="Y282" i="1"/>
  <c r="R282" i="1"/>
  <c r="P282" i="1"/>
  <c r="N282" i="1"/>
  <c r="L282" i="1"/>
  <c r="J282" i="1"/>
  <c r="H282" i="1"/>
  <c r="D282" i="1"/>
  <c r="Y281" i="1"/>
  <c r="R281" i="1"/>
  <c r="P281" i="1"/>
  <c r="N281" i="1"/>
  <c r="L281" i="1"/>
  <c r="J281" i="1"/>
  <c r="H281" i="1"/>
  <c r="D281" i="1"/>
  <c r="Y280" i="1"/>
  <c r="R280" i="1"/>
  <c r="P280" i="1"/>
  <c r="N280" i="1"/>
  <c r="L280" i="1"/>
  <c r="J280" i="1"/>
  <c r="H280" i="1"/>
  <c r="D280" i="1"/>
  <c r="Y279" i="1"/>
  <c r="R279" i="1"/>
  <c r="P279" i="1"/>
  <c r="N279" i="1"/>
  <c r="L279" i="1"/>
  <c r="J279" i="1"/>
  <c r="H279" i="1"/>
  <c r="D279" i="1"/>
  <c r="Y278" i="1"/>
  <c r="R278" i="1"/>
  <c r="P278" i="1"/>
  <c r="N278" i="1"/>
  <c r="L278" i="1"/>
  <c r="J278" i="1"/>
  <c r="H278" i="1"/>
  <c r="D278" i="1"/>
  <c r="Y277" i="1"/>
  <c r="R277" i="1"/>
  <c r="P277" i="1"/>
  <c r="N277" i="1"/>
  <c r="L277" i="1"/>
  <c r="J277" i="1"/>
  <c r="H277" i="1"/>
  <c r="D277" i="1"/>
  <c r="Y276" i="1"/>
  <c r="R276" i="1"/>
  <c r="P276" i="1"/>
  <c r="N276" i="1"/>
  <c r="L276" i="1"/>
  <c r="J276" i="1"/>
  <c r="H276" i="1"/>
  <c r="D276" i="1"/>
  <c r="Y275" i="1"/>
  <c r="R275" i="1"/>
  <c r="P275" i="1"/>
  <c r="N275" i="1"/>
  <c r="L275" i="1"/>
  <c r="J275" i="1"/>
  <c r="H275" i="1"/>
  <c r="D275" i="1"/>
  <c r="Y274" i="1"/>
  <c r="R274" i="1"/>
  <c r="P274" i="1"/>
  <c r="N274" i="1"/>
  <c r="L274" i="1"/>
  <c r="J274" i="1"/>
  <c r="H274" i="1"/>
  <c r="D274" i="1"/>
  <c r="Y273" i="1"/>
  <c r="R273" i="1"/>
  <c r="P273" i="1"/>
  <c r="N273" i="1"/>
  <c r="L273" i="1"/>
  <c r="J273" i="1"/>
  <c r="H273" i="1"/>
  <c r="D273" i="1"/>
  <c r="Y272" i="1"/>
  <c r="R272" i="1"/>
  <c r="P272" i="1"/>
  <c r="N272" i="1"/>
  <c r="L272" i="1"/>
  <c r="J272" i="1"/>
  <c r="H272" i="1"/>
  <c r="D272" i="1"/>
  <c r="Y271" i="1"/>
  <c r="R271" i="1"/>
  <c r="P271" i="1"/>
  <c r="N271" i="1"/>
  <c r="L271" i="1"/>
  <c r="J271" i="1"/>
  <c r="H271" i="1"/>
  <c r="D271" i="1"/>
  <c r="Y270" i="1"/>
  <c r="R270" i="1"/>
  <c r="P270" i="1"/>
  <c r="N270" i="1"/>
  <c r="L270" i="1"/>
  <c r="J270" i="1"/>
  <c r="H270" i="1"/>
  <c r="D270" i="1"/>
  <c r="Y269" i="1"/>
  <c r="R269" i="1"/>
  <c r="P269" i="1"/>
  <c r="N269" i="1"/>
  <c r="L269" i="1"/>
  <c r="J269" i="1"/>
  <c r="H269" i="1"/>
  <c r="D269" i="1"/>
  <c r="Y268" i="1"/>
  <c r="R268" i="1"/>
  <c r="P268" i="1"/>
  <c r="N268" i="1"/>
  <c r="L268" i="1"/>
  <c r="J268" i="1"/>
  <c r="H268" i="1"/>
  <c r="D268" i="1"/>
  <c r="Y267" i="1"/>
  <c r="R267" i="1"/>
  <c r="P267" i="1"/>
  <c r="N267" i="1"/>
  <c r="L267" i="1"/>
  <c r="J267" i="1"/>
  <c r="H267" i="1"/>
  <c r="D267" i="1"/>
  <c r="Y266" i="1"/>
  <c r="R266" i="1"/>
  <c r="P266" i="1"/>
  <c r="N266" i="1"/>
  <c r="L266" i="1"/>
  <c r="J266" i="1"/>
  <c r="H266" i="1"/>
  <c r="D266" i="1"/>
  <c r="Y265" i="1"/>
  <c r="R265" i="1"/>
  <c r="P265" i="1"/>
  <c r="N265" i="1"/>
  <c r="L265" i="1"/>
  <c r="J265" i="1"/>
  <c r="H265" i="1"/>
  <c r="D265" i="1"/>
  <c r="Y264" i="1"/>
  <c r="R264" i="1"/>
  <c r="P264" i="1"/>
  <c r="N264" i="1"/>
  <c r="L264" i="1"/>
  <c r="J264" i="1"/>
  <c r="H264" i="1"/>
  <c r="D264" i="1"/>
  <c r="Y263" i="1"/>
  <c r="R263" i="1"/>
  <c r="P263" i="1"/>
  <c r="N263" i="1"/>
  <c r="L263" i="1"/>
  <c r="J263" i="1"/>
  <c r="H263" i="1"/>
  <c r="D263" i="1"/>
  <c r="Y262" i="1"/>
  <c r="R262" i="1"/>
  <c r="P262" i="1"/>
  <c r="N262" i="1"/>
  <c r="L262" i="1"/>
  <c r="J262" i="1"/>
  <c r="H262" i="1"/>
  <c r="D262" i="1"/>
  <c r="Y261" i="1"/>
  <c r="R261" i="1"/>
  <c r="P261" i="1"/>
  <c r="N261" i="1"/>
  <c r="L261" i="1"/>
  <c r="J261" i="1"/>
  <c r="H261" i="1"/>
  <c r="D261" i="1"/>
  <c r="Y260" i="1"/>
  <c r="R260" i="1"/>
  <c r="P260" i="1"/>
  <c r="N260" i="1"/>
  <c r="L260" i="1"/>
  <c r="J260" i="1"/>
  <c r="H260" i="1"/>
  <c r="D260" i="1"/>
  <c r="Y259" i="1"/>
  <c r="R259" i="1"/>
  <c r="P259" i="1"/>
  <c r="N259" i="1"/>
  <c r="L259" i="1"/>
  <c r="J259" i="1"/>
  <c r="H259" i="1"/>
  <c r="D259" i="1"/>
  <c r="Y258" i="1"/>
  <c r="R258" i="1"/>
  <c r="P258" i="1"/>
  <c r="N258" i="1"/>
  <c r="L258" i="1"/>
  <c r="J258" i="1"/>
  <c r="H258" i="1"/>
  <c r="D258" i="1"/>
  <c r="Y257" i="1"/>
  <c r="R257" i="1"/>
  <c r="P257" i="1"/>
  <c r="N257" i="1"/>
  <c r="L257" i="1"/>
  <c r="J257" i="1"/>
  <c r="H257" i="1"/>
  <c r="D257" i="1"/>
  <c r="Y256" i="1"/>
  <c r="R256" i="1"/>
  <c r="P256" i="1"/>
  <c r="N256" i="1"/>
  <c r="L256" i="1"/>
  <c r="J256" i="1"/>
  <c r="H256" i="1"/>
  <c r="D256" i="1"/>
  <c r="Y255" i="1"/>
  <c r="R255" i="1"/>
  <c r="P255" i="1"/>
  <c r="N255" i="1"/>
  <c r="L255" i="1"/>
  <c r="J255" i="1"/>
  <c r="H255" i="1"/>
  <c r="D255" i="1"/>
  <c r="Y254" i="1"/>
  <c r="R254" i="1"/>
  <c r="P254" i="1"/>
  <c r="N254" i="1"/>
  <c r="L254" i="1"/>
  <c r="J254" i="1"/>
  <c r="H254" i="1"/>
  <c r="D254" i="1"/>
  <c r="Y253" i="1"/>
  <c r="R253" i="1"/>
  <c r="P253" i="1"/>
  <c r="N253" i="1"/>
  <c r="L253" i="1"/>
  <c r="J253" i="1"/>
  <c r="H253" i="1"/>
  <c r="D253" i="1"/>
  <c r="Y252" i="1"/>
  <c r="R252" i="1"/>
  <c r="P252" i="1"/>
  <c r="N252" i="1"/>
  <c r="L252" i="1"/>
  <c r="J252" i="1"/>
  <c r="H252" i="1"/>
  <c r="D252" i="1"/>
  <c r="Y251" i="1"/>
  <c r="R251" i="1"/>
  <c r="P251" i="1"/>
  <c r="N251" i="1"/>
  <c r="L251" i="1"/>
  <c r="J251" i="1"/>
  <c r="H251" i="1"/>
  <c r="D251" i="1"/>
  <c r="Y250" i="1"/>
  <c r="R250" i="1"/>
  <c r="P250" i="1"/>
  <c r="N250" i="1"/>
  <c r="L250" i="1"/>
  <c r="J250" i="1"/>
  <c r="H250" i="1"/>
  <c r="D250" i="1"/>
  <c r="Y249" i="1"/>
  <c r="R249" i="1"/>
  <c r="P249" i="1"/>
  <c r="N249" i="1"/>
  <c r="L249" i="1"/>
  <c r="J249" i="1"/>
  <c r="H249" i="1"/>
  <c r="D249" i="1"/>
  <c r="Y248" i="1"/>
  <c r="R248" i="1"/>
  <c r="P248" i="1"/>
  <c r="N248" i="1"/>
  <c r="L248" i="1"/>
  <c r="J248" i="1"/>
  <c r="H248" i="1"/>
  <c r="D248" i="1"/>
  <c r="Y247" i="1"/>
  <c r="R247" i="1"/>
  <c r="P247" i="1"/>
  <c r="N247" i="1"/>
  <c r="L247" i="1"/>
  <c r="J247" i="1"/>
  <c r="H247" i="1"/>
  <c r="D247" i="1"/>
  <c r="Y246" i="1"/>
  <c r="R246" i="1"/>
  <c r="P246" i="1"/>
  <c r="N246" i="1"/>
  <c r="L246" i="1"/>
  <c r="J246" i="1"/>
  <c r="H246" i="1"/>
  <c r="D246" i="1"/>
  <c r="Y245" i="1"/>
  <c r="R245" i="1"/>
  <c r="P245" i="1"/>
  <c r="N245" i="1"/>
  <c r="L245" i="1"/>
  <c r="J245" i="1"/>
  <c r="H245" i="1"/>
  <c r="D245" i="1"/>
  <c r="Y244" i="1"/>
  <c r="R244" i="1"/>
  <c r="P244" i="1"/>
  <c r="N244" i="1"/>
  <c r="L244" i="1"/>
  <c r="J244" i="1"/>
  <c r="H244" i="1"/>
  <c r="D244" i="1"/>
  <c r="Y243" i="1"/>
  <c r="R243" i="1"/>
  <c r="P243" i="1"/>
  <c r="N243" i="1"/>
  <c r="L243" i="1"/>
  <c r="J243" i="1"/>
  <c r="H243" i="1"/>
  <c r="D243" i="1"/>
  <c r="Y242" i="1"/>
  <c r="R242" i="1"/>
  <c r="P242" i="1"/>
  <c r="N242" i="1"/>
  <c r="L242" i="1"/>
  <c r="J242" i="1"/>
  <c r="H242" i="1"/>
  <c r="D242" i="1"/>
  <c r="Y241" i="1"/>
  <c r="R241" i="1"/>
  <c r="P241" i="1"/>
  <c r="N241" i="1"/>
  <c r="L241" i="1"/>
  <c r="J241" i="1"/>
  <c r="H241" i="1"/>
  <c r="D241" i="1"/>
  <c r="Y240" i="1"/>
  <c r="R240" i="1"/>
  <c r="P240" i="1"/>
  <c r="N240" i="1"/>
  <c r="L240" i="1"/>
  <c r="J240" i="1"/>
  <c r="H240" i="1"/>
  <c r="D240" i="1"/>
  <c r="Y239" i="1"/>
  <c r="R239" i="1"/>
  <c r="P239" i="1"/>
  <c r="N239" i="1"/>
  <c r="L239" i="1"/>
  <c r="J239" i="1"/>
  <c r="H239" i="1"/>
  <c r="D239" i="1"/>
  <c r="Y238" i="1"/>
  <c r="R238" i="1"/>
  <c r="P238" i="1"/>
  <c r="N238" i="1"/>
  <c r="L238" i="1"/>
  <c r="J238" i="1"/>
  <c r="H238" i="1"/>
  <c r="D238" i="1"/>
  <c r="Y237" i="1"/>
  <c r="R237" i="1"/>
  <c r="P237" i="1"/>
  <c r="N237" i="1"/>
  <c r="L237" i="1"/>
  <c r="J237" i="1"/>
  <c r="H237" i="1"/>
  <c r="D237" i="1"/>
  <c r="Y236" i="1"/>
  <c r="R236" i="1"/>
  <c r="P236" i="1"/>
  <c r="N236" i="1"/>
  <c r="L236" i="1"/>
  <c r="J236" i="1"/>
  <c r="H236" i="1"/>
  <c r="D236" i="1"/>
  <c r="Y235" i="1"/>
  <c r="R235" i="1"/>
  <c r="P235" i="1"/>
  <c r="N235" i="1"/>
  <c r="L235" i="1"/>
  <c r="J235" i="1"/>
  <c r="H235" i="1"/>
  <c r="D235" i="1"/>
  <c r="Y234" i="1"/>
  <c r="R234" i="1"/>
  <c r="P234" i="1"/>
  <c r="N234" i="1"/>
  <c r="L234" i="1"/>
  <c r="J234" i="1"/>
  <c r="H234" i="1"/>
  <c r="D234" i="1"/>
  <c r="Y233" i="1"/>
  <c r="R233" i="1"/>
  <c r="P233" i="1"/>
  <c r="N233" i="1"/>
  <c r="L233" i="1"/>
  <c r="J233" i="1"/>
  <c r="H233" i="1"/>
  <c r="D233" i="1"/>
  <c r="Y232" i="1"/>
  <c r="R232" i="1"/>
  <c r="P232" i="1"/>
  <c r="N232" i="1"/>
  <c r="L232" i="1"/>
  <c r="J232" i="1"/>
  <c r="H232" i="1"/>
  <c r="D232" i="1"/>
  <c r="Y231" i="1"/>
  <c r="R231" i="1"/>
  <c r="P231" i="1"/>
  <c r="N231" i="1"/>
  <c r="L231" i="1"/>
  <c r="J231" i="1"/>
  <c r="H231" i="1"/>
  <c r="D231" i="1"/>
  <c r="Y230" i="1"/>
  <c r="R230" i="1"/>
  <c r="P230" i="1"/>
  <c r="N230" i="1"/>
  <c r="L230" i="1"/>
  <c r="J230" i="1"/>
  <c r="H230" i="1"/>
  <c r="D230" i="1"/>
  <c r="Y229" i="1"/>
  <c r="R229" i="1"/>
  <c r="P229" i="1"/>
  <c r="N229" i="1"/>
  <c r="L229" i="1"/>
  <c r="J229" i="1"/>
  <c r="H229" i="1"/>
  <c r="D229" i="1"/>
  <c r="Y228" i="1"/>
  <c r="R228" i="1"/>
  <c r="P228" i="1"/>
  <c r="N228" i="1"/>
  <c r="L228" i="1"/>
  <c r="J228" i="1"/>
  <c r="H228" i="1"/>
  <c r="D228" i="1"/>
  <c r="Y227" i="1"/>
  <c r="R227" i="1"/>
  <c r="P227" i="1"/>
  <c r="N227" i="1"/>
  <c r="L227" i="1"/>
  <c r="J227" i="1"/>
  <c r="H227" i="1"/>
  <c r="D227" i="1"/>
  <c r="Y226" i="1"/>
  <c r="R226" i="1"/>
  <c r="P226" i="1"/>
  <c r="N226" i="1"/>
  <c r="L226" i="1"/>
  <c r="J226" i="1"/>
  <c r="H226" i="1"/>
  <c r="D226" i="1"/>
  <c r="Y225" i="1"/>
  <c r="R225" i="1"/>
  <c r="P225" i="1"/>
  <c r="N225" i="1"/>
  <c r="L225" i="1"/>
  <c r="J225" i="1"/>
  <c r="H225" i="1"/>
  <c r="D225" i="1"/>
  <c r="Y224" i="1"/>
  <c r="R224" i="1"/>
  <c r="P224" i="1"/>
  <c r="N224" i="1"/>
  <c r="L224" i="1"/>
  <c r="J224" i="1"/>
  <c r="H224" i="1"/>
  <c r="D224" i="1"/>
  <c r="Y223" i="1"/>
  <c r="R223" i="1"/>
  <c r="P223" i="1"/>
  <c r="N223" i="1"/>
  <c r="L223" i="1"/>
  <c r="J223" i="1"/>
  <c r="H223" i="1"/>
  <c r="D223" i="1"/>
  <c r="Y222" i="1"/>
  <c r="R222" i="1"/>
  <c r="P222" i="1"/>
  <c r="N222" i="1"/>
  <c r="L222" i="1"/>
  <c r="J222" i="1"/>
  <c r="H222" i="1"/>
  <c r="D222" i="1"/>
  <c r="Y221" i="1"/>
  <c r="R221" i="1"/>
  <c r="P221" i="1"/>
  <c r="N221" i="1"/>
  <c r="L221" i="1"/>
  <c r="J221" i="1"/>
  <c r="H221" i="1"/>
  <c r="D221" i="1"/>
  <c r="Y220" i="1"/>
  <c r="R220" i="1"/>
  <c r="P220" i="1"/>
  <c r="N220" i="1"/>
  <c r="L220" i="1"/>
  <c r="J220" i="1"/>
  <c r="H220" i="1"/>
  <c r="D220" i="1"/>
  <c r="Y219" i="1"/>
  <c r="R219" i="1"/>
  <c r="P219" i="1"/>
  <c r="N219" i="1"/>
  <c r="L219" i="1"/>
  <c r="J219" i="1"/>
  <c r="H219" i="1"/>
  <c r="D219" i="1"/>
  <c r="Y218" i="1"/>
  <c r="R218" i="1"/>
  <c r="P218" i="1"/>
  <c r="N218" i="1"/>
  <c r="L218" i="1"/>
  <c r="J218" i="1"/>
  <c r="H218" i="1"/>
  <c r="D218" i="1"/>
  <c r="Y217" i="1"/>
  <c r="R217" i="1"/>
  <c r="P217" i="1"/>
  <c r="N217" i="1"/>
  <c r="L217" i="1"/>
  <c r="J217" i="1"/>
  <c r="H217" i="1"/>
  <c r="D217" i="1"/>
  <c r="Y216" i="1"/>
  <c r="R216" i="1"/>
  <c r="P216" i="1"/>
  <c r="N216" i="1"/>
  <c r="L216" i="1"/>
  <c r="J216" i="1"/>
  <c r="H216" i="1"/>
  <c r="D216" i="1"/>
  <c r="Y215" i="1"/>
  <c r="R215" i="1"/>
  <c r="P215" i="1"/>
  <c r="N215" i="1"/>
  <c r="L215" i="1"/>
  <c r="J215" i="1"/>
  <c r="H215" i="1"/>
  <c r="D215" i="1"/>
  <c r="Y214" i="1"/>
  <c r="R214" i="1"/>
  <c r="P214" i="1"/>
  <c r="N214" i="1"/>
  <c r="L214" i="1"/>
  <c r="J214" i="1"/>
  <c r="H214" i="1"/>
  <c r="D214" i="1"/>
  <c r="Y213" i="1"/>
  <c r="R213" i="1"/>
  <c r="P213" i="1"/>
  <c r="N213" i="1"/>
  <c r="L213" i="1"/>
  <c r="J213" i="1"/>
  <c r="H213" i="1"/>
  <c r="D213" i="1"/>
  <c r="Y212" i="1"/>
  <c r="R212" i="1"/>
  <c r="P212" i="1"/>
  <c r="N212" i="1"/>
  <c r="L212" i="1"/>
  <c r="J212" i="1"/>
  <c r="H212" i="1"/>
  <c r="D212" i="1"/>
  <c r="Y211" i="1"/>
  <c r="R211" i="1"/>
  <c r="P211" i="1"/>
  <c r="N211" i="1"/>
  <c r="L211" i="1"/>
  <c r="J211" i="1"/>
  <c r="H211" i="1"/>
  <c r="D211" i="1"/>
  <c r="Y210" i="1"/>
  <c r="R210" i="1"/>
  <c r="P210" i="1"/>
  <c r="N210" i="1"/>
  <c r="L210" i="1"/>
  <c r="J210" i="1"/>
  <c r="H210" i="1"/>
  <c r="D210" i="1"/>
  <c r="Y209" i="1"/>
  <c r="R209" i="1"/>
  <c r="P209" i="1"/>
  <c r="N209" i="1"/>
  <c r="L209" i="1"/>
  <c r="J209" i="1"/>
  <c r="H209" i="1"/>
  <c r="D209" i="1"/>
  <c r="Y208" i="1"/>
  <c r="R208" i="1"/>
  <c r="P208" i="1"/>
  <c r="N208" i="1"/>
  <c r="L208" i="1"/>
  <c r="J208" i="1"/>
  <c r="H208" i="1"/>
  <c r="D208" i="1"/>
  <c r="Y207" i="1"/>
  <c r="R207" i="1"/>
  <c r="P207" i="1"/>
  <c r="N207" i="1"/>
  <c r="L207" i="1"/>
  <c r="J207" i="1"/>
  <c r="H207" i="1"/>
  <c r="D207" i="1"/>
  <c r="Y206" i="1"/>
  <c r="R206" i="1"/>
  <c r="P206" i="1"/>
  <c r="N206" i="1"/>
  <c r="L206" i="1"/>
  <c r="J206" i="1"/>
  <c r="H206" i="1"/>
  <c r="D206" i="1"/>
  <c r="Y205" i="1"/>
  <c r="R205" i="1"/>
  <c r="P205" i="1"/>
  <c r="N205" i="1"/>
  <c r="L205" i="1"/>
  <c r="J205" i="1"/>
  <c r="H205" i="1"/>
  <c r="D205" i="1"/>
  <c r="Y204" i="1"/>
  <c r="R204" i="1"/>
  <c r="P204" i="1"/>
  <c r="N204" i="1"/>
  <c r="L204" i="1"/>
  <c r="J204" i="1"/>
  <c r="H204" i="1"/>
  <c r="D204" i="1"/>
  <c r="Y203" i="1"/>
  <c r="R203" i="1"/>
  <c r="P203" i="1"/>
  <c r="N203" i="1"/>
  <c r="L203" i="1"/>
  <c r="J203" i="1"/>
  <c r="H203" i="1"/>
  <c r="D203" i="1"/>
  <c r="Y202" i="1"/>
  <c r="R202" i="1"/>
  <c r="P202" i="1"/>
  <c r="N202" i="1"/>
  <c r="L202" i="1"/>
  <c r="J202" i="1"/>
  <c r="H202" i="1"/>
  <c r="D202" i="1"/>
  <c r="Y201" i="1"/>
  <c r="R201" i="1"/>
  <c r="P201" i="1"/>
  <c r="N201" i="1"/>
  <c r="L201" i="1"/>
  <c r="J201" i="1"/>
  <c r="H201" i="1"/>
  <c r="D201" i="1"/>
  <c r="Y200" i="1"/>
  <c r="R200" i="1"/>
  <c r="P200" i="1"/>
  <c r="N200" i="1"/>
  <c r="L200" i="1"/>
  <c r="J200" i="1"/>
  <c r="H200" i="1"/>
  <c r="D200" i="1"/>
  <c r="Y199" i="1"/>
  <c r="R199" i="1"/>
  <c r="P199" i="1"/>
  <c r="N199" i="1"/>
  <c r="L199" i="1"/>
  <c r="J199" i="1"/>
  <c r="H199" i="1"/>
  <c r="D199" i="1"/>
  <c r="Y198" i="1"/>
  <c r="R198" i="1"/>
  <c r="P198" i="1"/>
  <c r="N198" i="1"/>
  <c r="L198" i="1"/>
  <c r="J198" i="1"/>
  <c r="H198" i="1"/>
  <c r="D198" i="1"/>
  <c r="Y197" i="1"/>
  <c r="R197" i="1"/>
  <c r="P197" i="1"/>
  <c r="N197" i="1"/>
  <c r="L197" i="1"/>
  <c r="J197" i="1"/>
  <c r="H197" i="1"/>
  <c r="D197" i="1"/>
  <c r="Y196" i="1"/>
  <c r="R196" i="1"/>
  <c r="P196" i="1"/>
  <c r="N196" i="1"/>
  <c r="L196" i="1"/>
  <c r="J196" i="1"/>
  <c r="H196" i="1"/>
  <c r="D196" i="1"/>
  <c r="Y195" i="1"/>
  <c r="R195" i="1"/>
  <c r="P195" i="1"/>
  <c r="N195" i="1"/>
  <c r="L195" i="1"/>
  <c r="J195" i="1"/>
  <c r="H195" i="1"/>
  <c r="D195" i="1"/>
  <c r="Y194" i="1"/>
  <c r="R194" i="1"/>
  <c r="P194" i="1"/>
  <c r="N194" i="1"/>
  <c r="L194" i="1"/>
  <c r="J194" i="1"/>
  <c r="H194" i="1"/>
  <c r="D194" i="1"/>
  <c r="Y193" i="1"/>
  <c r="R193" i="1"/>
  <c r="P193" i="1"/>
  <c r="N193" i="1"/>
  <c r="L193" i="1"/>
  <c r="J193" i="1"/>
  <c r="H193" i="1"/>
  <c r="D193" i="1"/>
  <c r="Y192" i="1"/>
  <c r="R192" i="1"/>
  <c r="P192" i="1"/>
  <c r="N192" i="1"/>
  <c r="L192" i="1"/>
  <c r="J192" i="1"/>
  <c r="H192" i="1"/>
  <c r="D192" i="1"/>
  <c r="Y191" i="1"/>
  <c r="R191" i="1"/>
  <c r="P191" i="1"/>
  <c r="N191" i="1"/>
  <c r="L191" i="1"/>
  <c r="J191" i="1"/>
  <c r="H191" i="1"/>
  <c r="D191" i="1"/>
  <c r="Y190" i="1"/>
  <c r="R190" i="1"/>
  <c r="P190" i="1"/>
  <c r="N190" i="1"/>
  <c r="L190" i="1"/>
  <c r="J190" i="1"/>
  <c r="H190" i="1"/>
  <c r="D190" i="1"/>
  <c r="Y189" i="1"/>
  <c r="R189" i="1"/>
  <c r="P189" i="1"/>
  <c r="N189" i="1"/>
  <c r="L189" i="1"/>
  <c r="J189" i="1"/>
  <c r="H189" i="1"/>
  <c r="D189" i="1"/>
  <c r="Y188" i="1"/>
  <c r="R188" i="1"/>
  <c r="P188" i="1"/>
  <c r="N188" i="1"/>
  <c r="L188" i="1"/>
  <c r="J188" i="1"/>
  <c r="H188" i="1"/>
  <c r="D188" i="1"/>
  <c r="Y187" i="1"/>
  <c r="R187" i="1"/>
  <c r="P187" i="1"/>
  <c r="N187" i="1"/>
  <c r="L187" i="1"/>
  <c r="J187" i="1"/>
  <c r="H187" i="1"/>
  <c r="D187" i="1"/>
  <c r="Y186" i="1"/>
  <c r="R186" i="1"/>
  <c r="P186" i="1"/>
  <c r="N186" i="1"/>
  <c r="L186" i="1"/>
  <c r="J186" i="1"/>
  <c r="H186" i="1"/>
  <c r="D186" i="1"/>
  <c r="Y185" i="1"/>
  <c r="R185" i="1"/>
  <c r="P185" i="1"/>
  <c r="N185" i="1"/>
  <c r="L185" i="1"/>
  <c r="J185" i="1"/>
  <c r="H185" i="1"/>
  <c r="D185" i="1"/>
  <c r="Y184" i="1"/>
  <c r="R184" i="1"/>
  <c r="P184" i="1"/>
  <c r="N184" i="1"/>
  <c r="L184" i="1"/>
  <c r="J184" i="1"/>
  <c r="H184" i="1"/>
  <c r="D184" i="1"/>
  <c r="Y183" i="1"/>
  <c r="R183" i="1"/>
  <c r="P183" i="1"/>
  <c r="N183" i="1"/>
  <c r="L183" i="1"/>
  <c r="J183" i="1"/>
  <c r="H183" i="1"/>
  <c r="D183" i="1"/>
  <c r="Y182" i="1"/>
  <c r="R182" i="1"/>
  <c r="P182" i="1"/>
  <c r="N182" i="1"/>
  <c r="L182" i="1"/>
  <c r="J182" i="1"/>
  <c r="H182" i="1"/>
  <c r="D182" i="1"/>
  <c r="Y181" i="1"/>
  <c r="R181" i="1"/>
  <c r="P181" i="1"/>
  <c r="N181" i="1"/>
  <c r="L181" i="1"/>
  <c r="J181" i="1"/>
  <c r="H181" i="1"/>
  <c r="D181" i="1"/>
  <c r="Y180" i="1"/>
  <c r="R180" i="1"/>
  <c r="P180" i="1"/>
  <c r="N180" i="1"/>
  <c r="L180" i="1"/>
  <c r="J180" i="1"/>
  <c r="H180" i="1"/>
  <c r="D180" i="1"/>
  <c r="Y179" i="1"/>
  <c r="R179" i="1"/>
  <c r="P179" i="1"/>
  <c r="N179" i="1"/>
  <c r="L179" i="1"/>
  <c r="J179" i="1"/>
  <c r="H179" i="1"/>
  <c r="D179" i="1"/>
  <c r="Y178" i="1"/>
  <c r="R178" i="1"/>
  <c r="P178" i="1"/>
  <c r="N178" i="1"/>
  <c r="L178" i="1"/>
  <c r="J178" i="1"/>
  <c r="H178" i="1"/>
  <c r="D178" i="1"/>
  <c r="Y177" i="1"/>
  <c r="R177" i="1"/>
  <c r="P177" i="1"/>
  <c r="N177" i="1"/>
  <c r="L177" i="1"/>
  <c r="J177" i="1"/>
  <c r="H177" i="1"/>
  <c r="D177" i="1"/>
  <c r="Y176" i="1"/>
  <c r="R176" i="1"/>
  <c r="P176" i="1"/>
  <c r="N176" i="1"/>
  <c r="L176" i="1"/>
  <c r="J176" i="1"/>
  <c r="H176" i="1"/>
  <c r="D176" i="1"/>
  <c r="Y175" i="1"/>
  <c r="R175" i="1"/>
  <c r="P175" i="1"/>
  <c r="N175" i="1"/>
  <c r="L175" i="1"/>
  <c r="J175" i="1"/>
  <c r="H175" i="1"/>
  <c r="D175" i="1"/>
  <c r="Y174" i="1"/>
  <c r="R174" i="1"/>
  <c r="P174" i="1"/>
  <c r="N174" i="1"/>
  <c r="L174" i="1"/>
  <c r="J174" i="1"/>
  <c r="H174" i="1"/>
  <c r="D174" i="1"/>
  <c r="Y173" i="1"/>
  <c r="R173" i="1"/>
  <c r="P173" i="1"/>
  <c r="N173" i="1"/>
  <c r="L173" i="1"/>
  <c r="J173" i="1"/>
  <c r="H173" i="1"/>
  <c r="D173" i="1"/>
  <c r="Y172" i="1"/>
  <c r="R172" i="1"/>
  <c r="P172" i="1"/>
  <c r="N172" i="1"/>
  <c r="L172" i="1"/>
  <c r="J172" i="1"/>
  <c r="H172" i="1"/>
  <c r="D172" i="1"/>
  <c r="Y171" i="1"/>
  <c r="R171" i="1"/>
  <c r="P171" i="1"/>
  <c r="N171" i="1"/>
  <c r="L171" i="1"/>
  <c r="J171" i="1"/>
  <c r="H171" i="1"/>
  <c r="D171" i="1"/>
  <c r="Y170" i="1"/>
  <c r="R170" i="1"/>
  <c r="P170" i="1"/>
  <c r="N170" i="1"/>
  <c r="L170" i="1"/>
  <c r="J170" i="1"/>
  <c r="H170" i="1"/>
  <c r="D170" i="1"/>
  <c r="Y169" i="1"/>
  <c r="R169" i="1"/>
  <c r="P169" i="1"/>
  <c r="N169" i="1"/>
  <c r="L169" i="1"/>
  <c r="J169" i="1"/>
  <c r="H169" i="1"/>
  <c r="D169" i="1"/>
  <c r="Y168" i="1"/>
  <c r="R168" i="1"/>
  <c r="P168" i="1"/>
  <c r="N168" i="1"/>
  <c r="L168" i="1"/>
  <c r="J168" i="1"/>
  <c r="H168" i="1"/>
  <c r="D168" i="1"/>
  <c r="Y167" i="1"/>
  <c r="R167" i="1"/>
  <c r="P167" i="1"/>
  <c r="N167" i="1"/>
  <c r="L167" i="1"/>
  <c r="J167" i="1"/>
  <c r="H167" i="1"/>
  <c r="D167" i="1"/>
  <c r="Y166" i="1"/>
  <c r="R166" i="1"/>
  <c r="P166" i="1"/>
  <c r="N166" i="1"/>
  <c r="L166" i="1"/>
  <c r="J166" i="1"/>
  <c r="H166" i="1"/>
  <c r="D166" i="1"/>
  <c r="Y165" i="1"/>
  <c r="R165" i="1"/>
  <c r="P165" i="1"/>
  <c r="N165" i="1"/>
  <c r="L165" i="1"/>
  <c r="J165" i="1"/>
  <c r="H165" i="1"/>
  <c r="D165" i="1"/>
  <c r="Y164" i="1"/>
  <c r="R164" i="1"/>
  <c r="P164" i="1"/>
  <c r="N164" i="1"/>
  <c r="L164" i="1"/>
  <c r="J164" i="1"/>
  <c r="H164" i="1"/>
  <c r="D164" i="1"/>
  <c r="Y163" i="1"/>
  <c r="R163" i="1"/>
  <c r="P163" i="1"/>
  <c r="N163" i="1"/>
  <c r="L163" i="1"/>
  <c r="J163" i="1"/>
  <c r="H163" i="1"/>
  <c r="D163" i="1"/>
  <c r="Y162" i="1"/>
  <c r="R162" i="1"/>
  <c r="P162" i="1"/>
  <c r="N162" i="1"/>
  <c r="L162" i="1"/>
  <c r="J162" i="1"/>
  <c r="H162" i="1"/>
  <c r="D162" i="1"/>
  <c r="Y161" i="1"/>
  <c r="R161" i="1"/>
  <c r="P161" i="1"/>
  <c r="N161" i="1"/>
  <c r="L161" i="1"/>
  <c r="J161" i="1"/>
  <c r="H161" i="1"/>
  <c r="D161" i="1"/>
  <c r="Y160" i="1"/>
  <c r="R160" i="1"/>
  <c r="P160" i="1"/>
  <c r="N160" i="1"/>
  <c r="L160" i="1"/>
  <c r="J160" i="1"/>
  <c r="H160" i="1"/>
  <c r="D160" i="1"/>
  <c r="Y159" i="1"/>
  <c r="R159" i="1"/>
  <c r="P159" i="1"/>
  <c r="N159" i="1"/>
  <c r="L159" i="1"/>
  <c r="J159" i="1"/>
  <c r="H159" i="1"/>
  <c r="D159" i="1"/>
  <c r="Y158" i="1"/>
  <c r="R158" i="1"/>
  <c r="P158" i="1"/>
  <c r="N158" i="1"/>
  <c r="L158" i="1"/>
  <c r="J158" i="1"/>
  <c r="H158" i="1"/>
  <c r="D158" i="1"/>
  <c r="Y157" i="1"/>
  <c r="R157" i="1"/>
  <c r="P157" i="1"/>
  <c r="N157" i="1"/>
  <c r="L157" i="1"/>
  <c r="J157" i="1"/>
  <c r="H157" i="1"/>
  <c r="D157" i="1"/>
  <c r="Y156" i="1"/>
  <c r="R156" i="1"/>
  <c r="P156" i="1"/>
  <c r="N156" i="1"/>
  <c r="L156" i="1"/>
  <c r="J156" i="1"/>
  <c r="H156" i="1"/>
  <c r="D156" i="1"/>
  <c r="Y155" i="1"/>
  <c r="R155" i="1"/>
  <c r="P155" i="1"/>
  <c r="N155" i="1"/>
  <c r="L155" i="1"/>
  <c r="J155" i="1"/>
  <c r="H155" i="1"/>
  <c r="D155" i="1"/>
  <c r="Y154" i="1"/>
  <c r="R154" i="1"/>
  <c r="P154" i="1"/>
  <c r="N154" i="1"/>
  <c r="L154" i="1"/>
  <c r="J154" i="1"/>
  <c r="H154" i="1"/>
  <c r="D154" i="1"/>
  <c r="Y153" i="1"/>
  <c r="R153" i="1"/>
  <c r="P153" i="1"/>
  <c r="N153" i="1"/>
  <c r="L153" i="1"/>
  <c r="J153" i="1"/>
  <c r="H153" i="1"/>
  <c r="D153" i="1"/>
  <c r="Y152" i="1"/>
  <c r="R152" i="1"/>
  <c r="P152" i="1"/>
  <c r="N152" i="1"/>
  <c r="L152" i="1"/>
  <c r="J152" i="1"/>
  <c r="H152" i="1"/>
  <c r="D152" i="1"/>
  <c r="Y151" i="1"/>
  <c r="R151" i="1"/>
  <c r="P151" i="1"/>
  <c r="N151" i="1"/>
  <c r="L151" i="1"/>
  <c r="J151" i="1"/>
  <c r="H151" i="1"/>
  <c r="D151" i="1"/>
  <c r="Y150" i="1"/>
  <c r="R150" i="1"/>
  <c r="P150" i="1"/>
  <c r="N150" i="1"/>
  <c r="L150" i="1"/>
  <c r="J150" i="1"/>
  <c r="H150" i="1"/>
  <c r="D150" i="1"/>
  <c r="Y149" i="1"/>
  <c r="R149" i="1"/>
  <c r="P149" i="1"/>
  <c r="N149" i="1"/>
  <c r="L149" i="1"/>
  <c r="J149" i="1"/>
  <c r="H149" i="1"/>
  <c r="D149" i="1"/>
  <c r="Y148" i="1"/>
  <c r="R148" i="1"/>
  <c r="P148" i="1"/>
  <c r="N148" i="1"/>
  <c r="L148" i="1"/>
  <c r="J148" i="1"/>
  <c r="H148" i="1"/>
  <c r="D148" i="1"/>
  <c r="Y147" i="1"/>
  <c r="R147" i="1"/>
  <c r="P147" i="1"/>
  <c r="N147" i="1"/>
  <c r="L147" i="1"/>
  <c r="J147" i="1"/>
  <c r="H147" i="1"/>
  <c r="D147" i="1"/>
  <c r="Y146" i="1"/>
  <c r="R146" i="1"/>
  <c r="P146" i="1"/>
  <c r="N146" i="1"/>
  <c r="L146" i="1"/>
  <c r="J146" i="1"/>
  <c r="H146" i="1"/>
  <c r="D146" i="1"/>
  <c r="Y145" i="1"/>
  <c r="R145" i="1"/>
  <c r="P145" i="1"/>
  <c r="N145" i="1"/>
  <c r="L145" i="1"/>
  <c r="J145" i="1"/>
  <c r="H145" i="1"/>
  <c r="D145" i="1"/>
  <c r="Y144" i="1"/>
  <c r="R144" i="1"/>
  <c r="P144" i="1"/>
  <c r="N144" i="1"/>
  <c r="L144" i="1"/>
  <c r="J144" i="1"/>
  <c r="H144" i="1"/>
  <c r="D144" i="1"/>
  <c r="Y143" i="1"/>
  <c r="R143" i="1"/>
  <c r="P143" i="1"/>
  <c r="N143" i="1"/>
  <c r="L143" i="1"/>
  <c r="J143" i="1"/>
  <c r="H143" i="1"/>
  <c r="D143" i="1"/>
  <c r="Y142" i="1"/>
  <c r="R142" i="1"/>
  <c r="P142" i="1"/>
  <c r="N142" i="1"/>
  <c r="L142" i="1"/>
  <c r="J142" i="1"/>
  <c r="H142" i="1"/>
  <c r="D142" i="1"/>
  <c r="Y141" i="1"/>
  <c r="R141" i="1"/>
  <c r="P141" i="1"/>
  <c r="N141" i="1"/>
  <c r="L141" i="1"/>
  <c r="J141" i="1"/>
  <c r="H141" i="1"/>
  <c r="D141" i="1"/>
  <c r="Y140" i="1"/>
  <c r="R140" i="1"/>
  <c r="P140" i="1"/>
  <c r="N140" i="1"/>
  <c r="L140" i="1"/>
  <c r="J140" i="1"/>
  <c r="H140" i="1"/>
  <c r="D140" i="1"/>
  <c r="Y139" i="1"/>
  <c r="R139" i="1"/>
  <c r="P139" i="1"/>
  <c r="N139" i="1"/>
  <c r="L139" i="1"/>
  <c r="J139" i="1"/>
  <c r="H139" i="1"/>
  <c r="D139" i="1"/>
  <c r="Y138" i="1"/>
  <c r="R138" i="1"/>
  <c r="P138" i="1"/>
  <c r="N138" i="1"/>
  <c r="L138" i="1"/>
  <c r="J138" i="1"/>
  <c r="H138" i="1"/>
  <c r="D138" i="1"/>
  <c r="Y137" i="1"/>
  <c r="R137" i="1"/>
  <c r="P137" i="1"/>
  <c r="N137" i="1"/>
  <c r="L137" i="1"/>
  <c r="J137" i="1"/>
  <c r="H137" i="1"/>
  <c r="D137" i="1"/>
  <c r="Y136" i="1"/>
  <c r="R136" i="1"/>
  <c r="P136" i="1"/>
  <c r="N136" i="1"/>
  <c r="L136" i="1"/>
  <c r="J136" i="1"/>
  <c r="H136" i="1"/>
  <c r="D136" i="1"/>
  <c r="Y135" i="1"/>
  <c r="R135" i="1"/>
  <c r="P135" i="1"/>
  <c r="N135" i="1"/>
  <c r="L135" i="1"/>
  <c r="J135" i="1"/>
  <c r="H135" i="1"/>
  <c r="D135" i="1"/>
  <c r="Y134" i="1"/>
  <c r="R134" i="1"/>
  <c r="P134" i="1"/>
  <c r="N134" i="1"/>
  <c r="L134" i="1"/>
  <c r="J134" i="1"/>
  <c r="H134" i="1"/>
  <c r="D134" i="1"/>
  <c r="Y133" i="1"/>
  <c r="R133" i="1"/>
  <c r="P133" i="1"/>
  <c r="N133" i="1"/>
  <c r="L133" i="1"/>
  <c r="J133" i="1"/>
  <c r="H133" i="1"/>
  <c r="D133" i="1"/>
  <c r="Y132" i="1"/>
  <c r="R132" i="1"/>
  <c r="P132" i="1"/>
  <c r="N132" i="1"/>
  <c r="L132" i="1"/>
  <c r="J132" i="1"/>
  <c r="H132" i="1"/>
  <c r="D132" i="1"/>
  <c r="Y131" i="1"/>
  <c r="R131" i="1"/>
  <c r="P131" i="1"/>
  <c r="N131" i="1"/>
  <c r="L131" i="1"/>
  <c r="J131" i="1"/>
  <c r="H131" i="1"/>
  <c r="D131" i="1"/>
  <c r="Y130" i="1"/>
  <c r="R130" i="1"/>
  <c r="P130" i="1"/>
  <c r="N130" i="1"/>
  <c r="L130" i="1"/>
  <c r="J130" i="1"/>
  <c r="H130" i="1"/>
  <c r="D130" i="1"/>
  <c r="Y129" i="1"/>
  <c r="R129" i="1"/>
  <c r="P129" i="1"/>
  <c r="N129" i="1"/>
  <c r="L129" i="1"/>
  <c r="J129" i="1"/>
  <c r="H129" i="1"/>
  <c r="D129" i="1"/>
  <c r="Y128" i="1"/>
  <c r="R128" i="1"/>
  <c r="P128" i="1"/>
  <c r="N128" i="1"/>
  <c r="L128" i="1"/>
  <c r="J128" i="1"/>
  <c r="H128" i="1"/>
  <c r="D128" i="1"/>
  <c r="Y127" i="1"/>
  <c r="R127" i="1"/>
  <c r="P127" i="1"/>
  <c r="N127" i="1"/>
  <c r="L127" i="1"/>
  <c r="J127" i="1"/>
  <c r="H127" i="1"/>
  <c r="D127" i="1"/>
  <c r="Y126" i="1"/>
  <c r="R126" i="1"/>
  <c r="P126" i="1"/>
  <c r="N126" i="1"/>
  <c r="L126" i="1"/>
  <c r="J126" i="1"/>
  <c r="H126" i="1"/>
  <c r="D126" i="1"/>
  <c r="Y125" i="1"/>
  <c r="R125" i="1"/>
  <c r="P125" i="1"/>
  <c r="N125" i="1"/>
  <c r="L125" i="1"/>
  <c r="J125" i="1"/>
  <c r="H125" i="1"/>
  <c r="D125" i="1"/>
  <c r="Y124" i="1"/>
  <c r="R124" i="1"/>
  <c r="P124" i="1"/>
  <c r="N124" i="1"/>
  <c r="L124" i="1"/>
  <c r="J124" i="1"/>
  <c r="H124" i="1"/>
  <c r="D124" i="1"/>
  <c r="Y123" i="1"/>
  <c r="R123" i="1"/>
  <c r="P123" i="1"/>
  <c r="N123" i="1"/>
  <c r="L123" i="1"/>
  <c r="J123" i="1"/>
  <c r="H123" i="1"/>
  <c r="D123" i="1"/>
  <c r="Y122" i="1"/>
  <c r="R122" i="1"/>
  <c r="P122" i="1"/>
  <c r="N122" i="1"/>
  <c r="L122" i="1"/>
  <c r="J122" i="1"/>
  <c r="H122" i="1"/>
  <c r="D122" i="1"/>
  <c r="Y121" i="1"/>
  <c r="R121" i="1"/>
  <c r="P121" i="1"/>
  <c r="N121" i="1"/>
  <c r="L121" i="1"/>
  <c r="J121" i="1"/>
  <c r="H121" i="1"/>
  <c r="D121" i="1"/>
  <c r="Y120" i="1"/>
  <c r="R120" i="1"/>
  <c r="P120" i="1"/>
  <c r="N120" i="1"/>
  <c r="L120" i="1"/>
  <c r="J120" i="1"/>
  <c r="H120" i="1"/>
  <c r="D120" i="1"/>
  <c r="Y119" i="1"/>
  <c r="R119" i="1"/>
  <c r="P119" i="1"/>
  <c r="N119" i="1"/>
  <c r="L119" i="1"/>
  <c r="J119" i="1"/>
  <c r="H119" i="1"/>
  <c r="D119" i="1"/>
  <c r="Y118" i="1"/>
  <c r="R118" i="1"/>
  <c r="P118" i="1"/>
  <c r="N118" i="1"/>
  <c r="L118" i="1"/>
  <c r="J118" i="1"/>
  <c r="H118" i="1"/>
  <c r="D118" i="1"/>
  <c r="Y117" i="1"/>
  <c r="R117" i="1"/>
  <c r="P117" i="1"/>
  <c r="N117" i="1"/>
  <c r="L117" i="1"/>
  <c r="J117" i="1"/>
  <c r="H117" i="1"/>
  <c r="D117" i="1"/>
  <c r="Y116" i="1"/>
  <c r="R116" i="1"/>
  <c r="P116" i="1"/>
  <c r="N116" i="1"/>
  <c r="L116" i="1"/>
  <c r="J116" i="1"/>
  <c r="H116" i="1"/>
  <c r="D116" i="1"/>
  <c r="Y115" i="1"/>
  <c r="R115" i="1"/>
  <c r="P115" i="1"/>
  <c r="N115" i="1"/>
  <c r="L115" i="1"/>
  <c r="J115" i="1"/>
  <c r="H115" i="1"/>
  <c r="D115" i="1"/>
  <c r="Y114" i="1"/>
  <c r="R114" i="1"/>
  <c r="P114" i="1"/>
  <c r="N114" i="1"/>
  <c r="L114" i="1"/>
  <c r="J114" i="1"/>
  <c r="H114" i="1"/>
  <c r="D114" i="1"/>
  <c r="Y113" i="1"/>
  <c r="R113" i="1"/>
  <c r="P113" i="1"/>
  <c r="N113" i="1"/>
  <c r="L113" i="1"/>
  <c r="J113" i="1"/>
  <c r="H113" i="1"/>
  <c r="D113" i="1"/>
  <c r="Y112" i="1"/>
  <c r="R112" i="1"/>
  <c r="P112" i="1"/>
  <c r="N112" i="1"/>
  <c r="L112" i="1"/>
  <c r="J112" i="1"/>
  <c r="H112" i="1"/>
  <c r="D112" i="1"/>
  <c r="Y111" i="1"/>
  <c r="R111" i="1"/>
  <c r="P111" i="1"/>
  <c r="N111" i="1"/>
  <c r="L111" i="1"/>
  <c r="J111" i="1"/>
  <c r="H111" i="1"/>
  <c r="D111" i="1"/>
  <c r="Y110" i="1"/>
  <c r="R110" i="1"/>
  <c r="P110" i="1"/>
  <c r="N110" i="1"/>
  <c r="L110" i="1"/>
  <c r="J110" i="1"/>
  <c r="H110" i="1"/>
  <c r="D110" i="1"/>
  <c r="Y109" i="1"/>
  <c r="R109" i="1"/>
  <c r="P109" i="1"/>
  <c r="N109" i="1"/>
  <c r="L109" i="1"/>
  <c r="J109" i="1"/>
  <c r="H109" i="1"/>
  <c r="D109" i="1"/>
  <c r="Y108" i="1"/>
  <c r="R108" i="1"/>
  <c r="P108" i="1"/>
  <c r="N108" i="1"/>
  <c r="L108" i="1"/>
  <c r="J108" i="1"/>
  <c r="H108" i="1"/>
  <c r="D108" i="1"/>
  <c r="Y107" i="1"/>
  <c r="R107" i="1"/>
  <c r="P107" i="1"/>
  <c r="N107" i="1"/>
  <c r="L107" i="1"/>
  <c r="J107" i="1"/>
  <c r="H107" i="1"/>
  <c r="D107" i="1"/>
  <c r="Y106" i="1"/>
  <c r="R106" i="1"/>
  <c r="P106" i="1"/>
  <c r="N106" i="1"/>
  <c r="L106" i="1"/>
  <c r="J106" i="1"/>
  <c r="H106" i="1"/>
  <c r="D106" i="1"/>
  <c r="Y105" i="1"/>
  <c r="R105" i="1"/>
  <c r="P105" i="1"/>
  <c r="N105" i="1"/>
  <c r="L105" i="1"/>
  <c r="J105" i="1"/>
  <c r="H105" i="1"/>
  <c r="D105" i="1"/>
  <c r="Y104" i="1"/>
  <c r="R104" i="1"/>
  <c r="P104" i="1"/>
  <c r="N104" i="1"/>
  <c r="L104" i="1"/>
  <c r="J104" i="1"/>
  <c r="H104" i="1"/>
  <c r="D104" i="1"/>
  <c r="Y103" i="1"/>
  <c r="R103" i="1"/>
  <c r="P103" i="1"/>
  <c r="N103" i="1"/>
  <c r="L103" i="1"/>
  <c r="J103" i="1"/>
  <c r="H103" i="1"/>
  <c r="D103" i="1"/>
  <c r="Y102" i="1"/>
  <c r="R102" i="1"/>
  <c r="P102" i="1"/>
  <c r="N102" i="1"/>
  <c r="L102" i="1"/>
  <c r="J102" i="1"/>
  <c r="H102" i="1"/>
  <c r="D102" i="1"/>
  <c r="Y101" i="1"/>
  <c r="R101" i="1"/>
  <c r="P101" i="1"/>
  <c r="N101" i="1"/>
  <c r="L101" i="1"/>
  <c r="J101" i="1"/>
  <c r="H101" i="1"/>
  <c r="D101" i="1"/>
  <c r="Y100" i="1"/>
  <c r="R100" i="1"/>
  <c r="P100" i="1"/>
  <c r="N100" i="1"/>
  <c r="L100" i="1"/>
  <c r="J100" i="1"/>
  <c r="H100" i="1"/>
  <c r="D100" i="1"/>
  <c r="Y99" i="1"/>
  <c r="R99" i="1"/>
  <c r="P99" i="1"/>
  <c r="N99" i="1"/>
  <c r="L99" i="1"/>
  <c r="J99" i="1"/>
  <c r="H99" i="1"/>
  <c r="D99" i="1"/>
  <c r="Y98" i="1"/>
  <c r="R98" i="1"/>
  <c r="P98" i="1"/>
  <c r="N98" i="1"/>
  <c r="L98" i="1"/>
  <c r="J98" i="1"/>
  <c r="H98" i="1"/>
  <c r="D98" i="1"/>
  <c r="Y97" i="1"/>
  <c r="R97" i="1"/>
  <c r="P97" i="1"/>
  <c r="N97" i="1"/>
  <c r="L97" i="1"/>
  <c r="J97" i="1"/>
  <c r="H97" i="1"/>
  <c r="D97" i="1"/>
  <c r="Y96" i="1"/>
  <c r="R96" i="1"/>
  <c r="P96" i="1"/>
  <c r="N96" i="1"/>
  <c r="L96" i="1"/>
  <c r="J96" i="1"/>
  <c r="H96" i="1"/>
  <c r="D96" i="1"/>
  <c r="Y95" i="1"/>
  <c r="R95" i="1"/>
  <c r="P95" i="1"/>
  <c r="N95" i="1"/>
  <c r="L95" i="1"/>
  <c r="J95" i="1"/>
  <c r="H95" i="1"/>
  <c r="D95" i="1"/>
  <c r="Y94" i="1"/>
  <c r="R94" i="1"/>
  <c r="P94" i="1"/>
  <c r="N94" i="1"/>
  <c r="L94" i="1"/>
  <c r="J94" i="1"/>
  <c r="H94" i="1"/>
  <c r="D94" i="1"/>
  <c r="Y93" i="1"/>
  <c r="R93" i="1"/>
  <c r="P93" i="1"/>
  <c r="N93" i="1"/>
  <c r="L93" i="1"/>
  <c r="J93" i="1"/>
  <c r="H93" i="1"/>
  <c r="D93" i="1"/>
  <c r="Y92" i="1"/>
  <c r="R92" i="1"/>
  <c r="P92" i="1"/>
  <c r="N92" i="1"/>
  <c r="L92" i="1"/>
  <c r="J92" i="1"/>
  <c r="H92" i="1"/>
  <c r="D92" i="1"/>
  <c r="Y91" i="1"/>
  <c r="R91" i="1"/>
  <c r="P91" i="1"/>
  <c r="N91" i="1"/>
  <c r="L91" i="1"/>
  <c r="J91" i="1"/>
  <c r="H91" i="1"/>
  <c r="D91" i="1"/>
  <c r="Y90" i="1"/>
  <c r="R90" i="1"/>
  <c r="P90" i="1"/>
  <c r="N90" i="1"/>
  <c r="L90" i="1"/>
  <c r="J90" i="1"/>
  <c r="H90" i="1"/>
  <c r="D90" i="1"/>
  <c r="Y89" i="1"/>
  <c r="R89" i="1"/>
  <c r="P89" i="1"/>
  <c r="N89" i="1"/>
  <c r="L89" i="1"/>
  <c r="J89" i="1"/>
  <c r="H89" i="1"/>
  <c r="D89" i="1"/>
  <c r="Y88" i="1"/>
  <c r="R88" i="1"/>
  <c r="P88" i="1"/>
  <c r="N88" i="1"/>
  <c r="H88" i="1"/>
  <c r="D88" i="1"/>
  <c r="Y87" i="1"/>
  <c r="R87" i="1"/>
  <c r="P87" i="1"/>
  <c r="N87" i="1"/>
  <c r="H87" i="1"/>
  <c r="D87" i="1"/>
  <c r="Y86" i="1"/>
  <c r="R86" i="1"/>
  <c r="P86" i="1"/>
  <c r="N86" i="1"/>
  <c r="H86" i="1"/>
  <c r="D86" i="1"/>
  <c r="Y85" i="1"/>
  <c r="R85" i="1"/>
  <c r="P85" i="1"/>
  <c r="N85" i="1"/>
  <c r="H85" i="1"/>
  <c r="D85" i="1"/>
  <c r="Y84" i="1"/>
  <c r="R84" i="1"/>
  <c r="P84" i="1"/>
  <c r="N84" i="1"/>
  <c r="H84" i="1"/>
  <c r="D84" i="1"/>
  <c r="Y83" i="1"/>
  <c r="R83" i="1"/>
  <c r="P83" i="1"/>
  <c r="N83" i="1"/>
  <c r="H83" i="1"/>
  <c r="D83" i="1"/>
  <c r="Y82" i="1"/>
  <c r="R82" i="1"/>
  <c r="P82" i="1"/>
  <c r="N82" i="1"/>
  <c r="H82" i="1"/>
  <c r="D82" i="1"/>
  <c r="Y81" i="1"/>
  <c r="R81" i="1"/>
  <c r="P81" i="1"/>
  <c r="N81" i="1"/>
  <c r="H81" i="1"/>
  <c r="D81" i="1"/>
  <c r="Y80" i="1"/>
  <c r="R80" i="1"/>
  <c r="P80" i="1"/>
  <c r="N80" i="1"/>
  <c r="H80" i="1"/>
  <c r="D80" i="1"/>
  <c r="Y79" i="1"/>
  <c r="R79" i="1"/>
  <c r="P79" i="1"/>
  <c r="N79" i="1"/>
  <c r="H79" i="1"/>
  <c r="D79" i="1"/>
  <c r="Y78" i="1"/>
  <c r="R78" i="1"/>
  <c r="P78" i="1"/>
  <c r="N78" i="1"/>
  <c r="H78" i="1"/>
  <c r="D78" i="1"/>
  <c r="Y77" i="1"/>
  <c r="R77" i="1"/>
  <c r="P77" i="1"/>
  <c r="N77" i="1"/>
  <c r="H77" i="1"/>
  <c r="D77" i="1"/>
  <c r="Y76" i="1"/>
  <c r="R76" i="1"/>
  <c r="P76" i="1"/>
  <c r="N76" i="1"/>
  <c r="H76" i="1"/>
  <c r="D76" i="1"/>
  <c r="Y75" i="1"/>
  <c r="R75" i="1"/>
  <c r="P75" i="1"/>
  <c r="N75" i="1"/>
  <c r="H75" i="1"/>
  <c r="D75" i="1"/>
  <c r="Y74" i="1"/>
  <c r="R74" i="1"/>
  <c r="P74" i="1"/>
  <c r="N74" i="1"/>
  <c r="H74" i="1"/>
  <c r="D74" i="1"/>
  <c r="Y73" i="1"/>
  <c r="R73" i="1"/>
  <c r="P73" i="1"/>
  <c r="N73" i="1"/>
  <c r="H73" i="1"/>
  <c r="D73" i="1"/>
  <c r="Y72" i="1"/>
  <c r="R72" i="1"/>
  <c r="P72" i="1"/>
  <c r="N72" i="1"/>
  <c r="H72" i="1"/>
  <c r="D72" i="1"/>
  <c r="Y71" i="1"/>
  <c r="R71" i="1"/>
  <c r="P71" i="1"/>
  <c r="N71" i="1"/>
  <c r="H71" i="1"/>
  <c r="D71" i="1"/>
  <c r="Y70" i="1"/>
  <c r="R70" i="1"/>
  <c r="P70" i="1"/>
  <c r="N70" i="1"/>
  <c r="H70" i="1"/>
  <c r="D70" i="1"/>
  <c r="Y69" i="1"/>
  <c r="R69" i="1"/>
  <c r="P69" i="1"/>
  <c r="N69" i="1"/>
  <c r="H69" i="1"/>
  <c r="D69" i="1"/>
  <c r="Y68" i="1"/>
  <c r="R68" i="1"/>
  <c r="P68" i="1"/>
  <c r="N68" i="1"/>
  <c r="H68" i="1"/>
  <c r="D68" i="1"/>
  <c r="Y67" i="1"/>
  <c r="R67" i="1"/>
  <c r="P67" i="1"/>
  <c r="N67" i="1"/>
  <c r="H67" i="1"/>
  <c r="D67" i="1"/>
  <c r="Y66" i="1"/>
  <c r="R66" i="1"/>
  <c r="P66" i="1"/>
  <c r="N66" i="1"/>
  <c r="H66" i="1"/>
  <c r="D66" i="1"/>
  <c r="Y65" i="1"/>
  <c r="R65" i="1"/>
  <c r="P65" i="1"/>
  <c r="N65" i="1"/>
  <c r="H65" i="1"/>
  <c r="D65" i="1"/>
  <c r="Y64" i="1"/>
  <c r="R64" i="1"/>
  <c r="P64" i="1"/>
  <c r="N64" i="1"/>
  <c r="H64" i="1"/>
  <c r="D64" i="1"/>
  <c r="Y63" i="1"/>
  <c r="R63" i="1"/>
  <c r="P63" i="1"/>
  <c r="N63" i="1"/>
  <c r="H63" i="1"/>
  <c r="D63" i="1"/>
  <c r="Y62" i="1"/>
  <c r="R62" i="1"/>
  <c r="P62" i="1"/>
  <c r="N62" i="1"/>
  <c r="H62" i="1"/>
  <c r="D62" i="1"/>
  <c r="Y61" i="1"/>
  <c r="R61" i="1"/>
  <c r="P61" i="1"/>
  <c r="N61" i="1"/>
  <c r="H61" i="1"/>
  <c r="D61" i="1"/>
  <c r="Y60" i="1"/>
  <c r="R60" i="1"/>
  <c r="P60" i="1"/>
  <c r="N60" i="1"/>
  <c r="D60" i="1"/>
  <c r="Y59" i="1"/>
  <c r="R59" i="1"/>
  <c r="P59" i="1"/>
  <c r="N59" i="1"/>
  <c r="D59" i="1"/>
  <c r="Y58" i="1"/>
  <c r="R58" i="1"/>
  <c r="P58" i="1"/>
  <c r="N58" i="1"/>
  <c r="D58" i="1"/>
  <c r="Y57" i="1"/>
  <c r="R57" i="1"/>
  <c r="P57" i="1"/>
  <c r="N57" i="1"/>
  <c r="D57" i="1"/>
  <c r="Y56" i="1"/>
  <c r="R56" i="1"/>
  <c r="P56" i="1"/>
  <c r="N56" i="1"/>
  <c r="D56" i="1"/>
  <c r="Y55" i="1"/>
  <c r="R55" i="1"/>
  <c r="P55" i="1"/>
  <c r="N55" i="1"/>
  <c r="D55" i="1"/>
  <c r="Y54" i="1"/>
  <c r="R54" i="1"/>
  <c r="P54" i="1"/>
  <c r="N54" i="1"/>
  <c r="D54" i="1"/>
  <c r="Y53" i="1"/>
  <c r="R53" i="1"/>
  <c r="P53" i="1"/>
  <c r="N53" i="1"/>
  <c r="D53" i="1"/>
  <c r="Y52" i="1"/>
  <c r="R52" i="1"/>
  <c r="P52" i="1"/>
  <c r="N52" i="1"/>
  <c r="D52" i="1"/>
  <c r="Y51" i="1"/>
  <c r="P51" i="1"/>
  <c r="N51" i="1"/>
  <c r="D51" i="1"/>
  <c r="Y50" i="1"/>
  <c r="P50" i="1"/>
  <c r="N50" i="1"/>
  <c r="D50" i="1"/>
  <c r="Y49" i="1"/>
  <c r="P49" i="1"/>
  <c r="N49" i="1"/>
  <c r="D49" i="1"/>
  <c r="P48" i="1"/>
  <c r="N48" i="1"/>
  <c r="D48" i="1"/>
  <c r="P47" i="1"/>
  <c r="N47" i="1"/>
  <c r="D47" i="1"/>
  <c r="P46" i="1"/>
  <c r="N46" i="1"/>
  <c r="D46" i="1"/>
  <c r="P45" i="1"/>
  <c r="N45" i="1"/>
  <c r="D45" i="1"/>
  <c r="P44" i="1"/>
  <c r="N44" i="1"/>
  <c r="D44" i="1"/>
  <c r="P43" i="1"/>
  <c r="N43" i="1"/>
  <c r="D43" i="1"/>
  <c r="P42" i="1"/>
  <c r="N42" i="1"/>
  <c r="D42" i="1"/>
  <c r="P41" i="1"/>
  <c r="N41" i="1"/>
  <c r="D41" i="1"/>
  <c r="P40" i="1"/>
  <c r="N40" i="1"/>
  <c r="D40" i="1"/>
  <c r="P39" i="1"/>
  <c r="N39" i="1"/>
  <c r="D39" i="1"/>
  <c r="P38" i="1"/>
  <c r="N38" i="1"/>
  <c r="D38" i="1"/>
  <c r="P37" i="1"/>
  <c r="N37" i="1"/>
  <c r="D37" i="1"/>
  <c r="P36" i="1"/>
  <c r="N36" i="1"/>
  <c r="D36" i="1"/>
  <c r="P35" i="1"/>
  <c r="N35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73" i="11" l="1"/>
  <c r="AU75" i="12"/>
  <c r="AR76" i="12"/>
  <c r="BK74" i="12"/>
  <c r="BJ74" i="12"/>
  <c r="BI74" i="12"/>
  <c r="A10" i="12"/>
  <c r="N9" i="12"/>
  <c r="P9" i="12"/>
  <c r="Q9" i="12" s="1"/>
  <c r="W76" i="12"/>
  <c r="Y75" i="12"/>
  <c r="Z75" i="12" s="1"/>
  <c r="X75" i="12"/>
  <c r="T72" i="12"/>
  <c r="AN7" i="12" s="1"/>
  <c r="E7" i="12" s="1"/>
  <c r="D7" i="12" s="1"/>
  <c r="S72" i="12"/>
  <c r="R72" i="12"/>
  <c r="S73" i="12"/>
  <c r="R73" i="12"/>
  <c r="T73" i="12"/>
  <c r="AN8" i="12" s="1"/>
  <c r="E8" i="12" s="1"/>
  <c r="D8" i="12" s="1"/>
  <c r="Z74" i="12"/>
  <c r="A75" i="12"/>
  <c r="C74" i="12"/>
  <c r="B74" i="12"/>
  <c r="W76" i="11"/>
  <c r="Y75" i="11"/>
  <c r="Z75" i="11" s="1"/>
  <c r="X75" i="11"/>
  <c r="N8" i="11"/>
  <c r="A9" i="11"/>
  <c r="O9" i="11" s="1"/>
  <c r="P8" i="11"/>
  <c r="Q8" i="11" s="1"/>
  <c r="S73" i="11"/>
  <c r="AN8" i="11" s="1"/>
  <c r="E8" i="11" s="1"/>
  <c r="D8" i="11" s="1"/>
  <c r="R73" i="11"/>
  <c r="AM8" i="11" s="1"/>
  <c r="T73" i="11"/>
  <c r="A75" i="11"/>
  <c r="C74" i="11"/>
  <c r="B74" i="11"/>
  <c r="Z74" i="11"/>
  <c r="T72" i="11"/>
  <c r="S72" i="11"/>
  <c r="AN7" i="11" s="1"/>
  <c r="E7" i="11" s="1"/>
  <c r="D7" i="11" s="1"/>
  <c r="R72" i="11"/>
  <c r="U54" i="7"/>
  <c r="U56" i="7"/>
  <c r="A71" i="7"/>
  <c r="B70" i="7"/>
  <c r="C70" i="7"/>
  <c r="D70" i="7" s="1"/>
  <c r="X79" i="7"/>
  <c r="R69" i="7"/>
  <c r="AN4" i="7" s="1"/>
  <c r="AM4" i="7" s="1"/>
  <c r="C68" i="7"/>
  <c r="D68" i="7" s="1"/>
  <c r="S68" i="7" s="1"/>
  <c r="C83" i="7"/>
  <c r="D83" i="7" s="1"/>
  <c r="R83" i="7" s="1"/>
  <c r="AN18" i="7" s="1"/>
  <c r="AM18" i="7" s="1"/>
  <c r="B83" i="7"/>
  <c r="B68" i="7"/>
  <c r="C69" i="7"/>
  <c r="D69" i="7" s="1"/>
  <c r="B69" i="7"/>
  <c r="Y62" i="7"/>
  <c r="S69" i="7"/>
  <c r="R70" i="7"/>
  <c r="AN5" i="7" s="1"/>
  <c r="AM5" i="7" s="1"/>
  <c r="Y75" i="7"/>
  <c r="Y83" i="7"/>
  <c r="Y69" i="7"/>
  <c r="Y76" i="7"/>
  <c r="Y68" i="7"/>
  <c r="Z68" i="7" s="1"/>
  <c r="Y77" i="7"/>
  <c r="Y70" i="7"/>
  <c r="Z70" i="7" s="1"/>
  <c r="Y78" i="7"/>
  <c r="Y71" i="7"/>
  <c r="Y79" i="7"/>
  <c r="Z79" i="7" s="1"/>
  <c r="Y72" i="7"/>
  <c r="Y80" i="7"/>
  <c r="Y73" i="7"/>
  <c r="Y81" i="7"/>
  <c r="Y74" i="7"/>
  <c r="Z74" i="7" s="1"/>
  <c r="Y82" i="7"/>
  <c r="Z82" i="7" s="1"/>
  <c r="X83" i="7"/>
  <c r="X75" i="7"/>
  <c r="X82" i="7"/>
  <c r="X74" i="7"/>
  <c r="X81" i="7"/>
  <c r="X73" i="7"/>
  <c r="X80" i="7"/>
  <c r="X72" i="7"/>
  <c r="X71" i="7"/>
  <c r="X78" i="7"/>
  <c r="X70" i="7"/>
  <c r="X77" i="7"/>
  <c r="X69" i="7"/>
  <c r="X76" i="7"/>
  <c r="X68" i="7"/>
  <c r="T69" i="7"/>
  <c r="T70" i="7"/>
  <c r="A336" i="1"/>
  <c r="A337" i="1" s="1"/>
  <c r="A338" i="1" s="1"/>
  <c r="A339" i="1" s="1"/>
  <c r="A340" i="1" s="1"/>
  <c r="A341" i="1" s="1"/>
  <c r="A369" i="1"/>
  <c r="A370" i="1" s="1"/>
  <c r="A371" i="1" s="1"/>
  <c r="A372" i="1" s="1"/>
  <c r="A373" i="1" s="1"/>
  <c r="A374" i="1" s="1"/>
  <c r="A375" i="1" s="1"/>
  <c r="A376" i="1" s="1"/>
  <c r="U332" i="1"/>
  <c r="T332" i="1"/>
  <c r="G332" i="1"/>
  <c r="B350" i="1"/>
  <c r="AA332" i="1"/>
  <c r="C332" i="1"/>
  <c r="W332" i="1"/>
  <c r="V332" i="1"/>
  <c r="AB51" i="7"/>
  <c r="AB53" i="7"/>
  <c r="AB55" i="7"/>
  <c r="AB57" i="7"/>
  <c r="AB59" i="7"/>
  <c r="AB61" i="7"/>
  <c r="AB63" i="7"/>
  <c r="C366" i="1"/>
  <c r="AA366" i="1"/>
  <c r="AB49" i="7"/>
  <c r="X50" i="7"/>
  <c r="AC51" i="7"/>
  <c r="X52" i="7"/>
  <c r="AC53" i="7"/>
  <c r="X54" i="7"/>
  <c r="AC55" i="7"/>
  <c r="X56" i="7"/>
  <c r="AC57" i="7"/>
  <c r="X58" i="7"/>
  <c r="AC59" i="7"/>
  <c r="X60" i="7"/>
  <c r="AC61" i="7"/>
  <c r="X62" i="7"/>
  <c r="AC63" i="7"/>
  <c r="Y64" i="7"/>
  <c r="B384" i="1"/>
  <c r="Y50" i="7"/>
  <c r="T51" i="7"/>
  <c r="Y52" i="7"/>
  <c r="T53" i="7"/>
  <c r="Y54" i="7"/>
  <c r="T55" i="7"/>
  <c r="Y56" i="7"/>
  <c r="T57" i="7"/>
  <c r="Y58" i="7"/>
  <c r="T59" i="7"/>
  <c r="T61" i="7"/>
  <c r="T63" i="7"/>
  <c r="T49" i="7"/>
  <c r="U51" i="7"/>
  <c r="U53" i="7"/>
  <c r="U55" i="7"/>
  <c r="U57" i="7"/>
  <c r="U59" i="7"/>
  <c r="U61" i="7"/>
  <c r="U63" i="7"/>
  <c r="T366" i="1"/>
  <c r="AB50" i="7"/>
  <c r="AB52" i="7"/>
  <c r="AB54" i="7"/>
  <c r="AB56" i="7"/>
  <c r="AB58" i="7"/>
  <c r="AB60" i="7"/>
  <c r="AB62" i="7"/>
  <c r="U366" i="1"/>
  <c r="AM7" i="11" l="1"/>
  <c r="D74" i="11"/>
  <c r="AM8" i="12"/>
  <c r="AM7" i="12"/>
  <c r="BJ75" i="12"/>
  <c r="BI75" i="12"/>
  <c r="BK75" i="12"/>
  <c r="AR77" i="12"/>
  <c r="D74" i="12"/>
  <c r="A76" i="12"/>
  <c r="C75" i="12"/>
  <c r="B75" i="12"/>
  <c r="AN74" i="12"/>
  <c r="AO74" i="12"/>
  <c r="AP74" i="12"/>
  <c r="AP75" i="12"/>
  <c r="AN75" i="12"/>
  <c r="AO75" i="12"/>
  <c r="W77" i="12"/>
  <c r="Y76" i="12"/>
  <c r="Z76" i="12" s="1"/>
  <c r="X76" i="12"/>
  <c r="A11" i="12"/>
  <c r="P10" i="12"/>
  <c r="Q10" i="12" s="1"/>
  <c r="N10" i="12"/>
  <c r="AN74" i="11"/>
  <c r="AP74" i="11"/>
  <c r="AO74" i="11"/>
  <c r="Z9" i="11" s="1"/>
  <c r="AC9" i="11" s="1"/>
  <c r="A10" i="11"/>
  <c r="O10" i="11" s="1"/>
  <c r="P9" i="11"/>
  <c r="Q9" i="11" s="1"/>
  <c r="N9" i="11"/>
  <c r="S74" i="11"/>
  <c r="AN9" i="11" s="1"/>
  <c r="E9" i="11" s="1"/>
  <c r="D9" i="11" s="1"/>
  <c r="R74" i="11"/>
  <c r="T74" i="11"/>
  <c r="AN75" i="11"/>
  <c r="AO75" i="11"/>
  <c r="Z10" i="11" s="1"/>
  <c r="AC10" i="11" s="1"/>
  <c r="AP75" i="11"/>
  <c r="A76" i="11"/>
  <c r="C75" i="11"/>
  <c r="B75" i="11"/>
  <c r="W77" i="11"/>
  <c r="X76" i="11"/>
  <c r="Y76" i="11"/>
  <c r="Z76" i="11" s="1"/>
  <c r="Z81" i="7"/>
  <c r="AP81" i="7" s="1"/>
  <c r="A72" i="7"/>
  <c r="C71" i="7"/>
  <c r="D71" i="7" s="1"/>
  <c r="B71" i="7"/>
  <c r="Z80" i="7"/>
  <c r="Z76" i="7"/>
  <c r="AO76" i="7" s="1"/>
  <c r="Z73" i="7"/>
  <c r="AO73" i="7" s="1"/>
  <c r="Z72" i="7"/>
  <c r="Z69" i="7"/>
  <c r="Z83" i="7"/>
  <c r="Z71" i="7"/>
  <c r="AP71" i="7" s="1"/>
  <c r="Z75" i="7"/>
  <c r="Z78" i="7"/>
  <c r="Z77" i="7"/>
  <c r="T68" i="7"/>
  <c r="R68" i="7"/>
  <c r="S70" i="7"/>
  <c r="AP74" i="7"/>
  <c r="AO70" i="7"/>
  <c r="AP76" i="7"/>
  <c r="AN69" i="7"/>
  <c r="Z4" i="7" s="1"/>
  <c r="S83" i="7"/>
  <c r="T83" i="7"/>
  <c r="AO77" i="7"/>
  <c r="AP73" i="7"/>
  <c r="AO81" i="7"/>
  <c r="AO68" i="7"/>
  <c r="AN72" i="7"/>
  <c r="Z7" i="7" s="1"/>
  <c r="AP80" i="7"/>
  <c r="AP69" i="7"/>
  <c r="AN81" i="7"/>
  <c r="Z16" i="7" s="1"/>
  <c r="AO72" i="7"/>
  <c r="AN80" i="7"/>
  <c r="Z15" i="7" s="1"/>
  <c r="AN73" i="7"/>
  <c r="Z8" i="7" s="1"/>
  <c r="AP72" i="7"/>
  <c r="AO80" i="7"/>
  <c r="AO69" i="7"/>
  <c r="AP68" i="7"/>
  <c r="AN68" i="7"/>
  <c r="Z3" i="7" s="1"/>
  <c r="F333" i="1"/>
  <c r="AA333" i="1"/>
  <c r="C333" i="1"/>
  <c r="B351" i="1"/>
  <c r="Z333" i="1"/>
  <c r="B333" i="1"/>
  <c r="V333" i="1"/>
  <c r="T333" i="1"/>
  <c r="G333" i="1"/>
  <c r="W333" i="1"/>
  <c r="U333" i="1"/>
  <c r="T367" i="1"/>
  <c r="G367" i="1"/>
  <c r="F367" i="1"/>
  <c r="B385" i="1"/>
  <c r="AA367" i="1"/>
  <c r="C367" i="1"/>
  <c r="Z367" i="1"/>
  <c r="B367" i="1"/>
  <c r="W367" i="1"/>
  <c r="V367" i="1"/>
  <c r="U367" i="1"/>
  <c r="AM9" i="11" l="1"/>
  <c r="D75" i="11"/>
  <c r="T75" i="11" s="1"/>
  <c r="AU76" i="12"/>
  <c r="AR78" i="12"/>
  <c r="P11" i="12"/>
  <c r="Q11" i="12" s="1"/>
  <c r="N11" i="12"/>
  <c r="A12" i="12"/>
  <c r="D75" i="12"/>
  <c r="AP76" i="12"/>
  <c r="AN76" i="12"/>
  <c r="AO76" i="12"/>
  <c r="Y77" i="12"/>
  <c r="X77" i="12"/>
  <c r="W78" i="12"/>
  <c r="C76" i="12"/>
  <c r="D76" i="12" s="1"/>
  <c r="A77" i="12"/>
  <c r="B76" i="12"/>
  <c r="S74" i="12"/>
  <c r="R74" i="12"/>
  <c r="T74" i="12"/>
  <c r="AN9" i="12" s="1"/>
  <c r="E9" i="12" s="1"/>
  <c r="D9" i="12" s="1"/>
  <c r="Y77" i="11"/>
  <c r="X77" i="11"/>
  <c r="W78" i="11"/>
  <c r="C76" i="11"/>
  <c r="B76" i="11"/>
  <c r="A77" i="11"/>
  <c r="A11" i="11"/>
  <c r="O11" i="11" s="1"/>
  <c r="N10" i="11"/>
  <c r="P10" i="11"/>
  <c r="Q10" i="11" s="1"/>
  <c r="AP76" i="11"/>
  <c r="AO76" i="11"/>
  <c r="Z11" i="11" s="1"/>
  <c r="AC11" i="11" s="1"/>
  <c r="AN76" i="11"/>
  <c r="AN76" i="7"/>
  <c r="Z11" i="7" s="1"/>
  <c r="T71" i="7"/>
  <c r="R71" i="7"/>
  <c r="AN6" i="7" s="1"/>
  <c r="AM6" i="7" s="1"/>
  <c r="S71" i="7"/>
  <c r="A73" i="7"/>
  <c r="B72" i="7"/>
  <c r="C72" i="7"/>
  <c r="D72" i="7" s="1"/>
  <c r="AP70" i="7"/>
  <c r="AN74" i="7"/>
  <c r="Z9" i="7" s="1"/>
  <c r="AO74" i="7"/>
  <c r="AP77" i="7"/>
  <c r="AN70" i="7"/>
  <c r="Z5" i="7" s="1"/>
  <c r="AN77" i="7"/>
  <c r="Z12" i="7" s="1"/>
  <c r="AO79" i="7"/>
  <c r="AN79" i="7"/>
  <c r="Z14" i="7" s="1"/>
  <c r="AP79" i="7"/>
  <c r="AN82" i="7"/>
  <c r="Z17" i="7" s="1"/>
  <c r="AO82" i="7"/>
  <c r="AP82" i="7"/>
  <c r="AN78" i="7"/>
  <c r="Z13" i="7" s="1"/>
  <c r="AO78" i="7"/>
  <c r="AP78" i="7"/>
  <c r="AN75" i="7"/>
  <c r="Z10" i="7" s="1"/>
  <c r="AO75" i="7"/>
  <c r="AP75" i="7"/>
  <c r="AO71" i="7"/>
  <c r="AN71" i="7"/>
  <c r="Z6" i="7" s="1"/>
  <c r="AO83" i="7"/>
  <c r="AP83" i="7"/>
  <c r="AN83" i="7"/>
  <c r="Z18" i="7" s="1"/>
  <c r="B352" i="1"/>
  <c r="W334" i="1"/>
  <c r="V334" i="1"/>
  <c r="U334" i="1"/>
  <c r="G334" i="1"/>
  <c r="AA334" i="1"/>
  <c r="C334" i="1"/>
  <c r="Z334" i="1"/>
  <c r="B334" i="1"/>
  <c r="T334" i="1"/>
  <c r="F334" i="1"/>
  <c r="AA368" i="1"/>
  <c r="C368" i="1"/>
  <c r="B386" i="1"/>
  <c r="Z368" i="1"/>
  <c r="B368" i="1"/>
  <c r="W368" i="1"/>
  <c r="V368" i="1"/>
  <c r="U368" i="1"/>
  <c r="T368" i="1"/>
  <c r="G368" i="1"/>
  <c r="F368" i="1"/>
  <c r="R75" i="11" l="1"/>
  <c r="S75" i="11"/>
  <c r="AN10" i="11" s="1"/>
  <c r="E10" i="11" s="1"/>
  <c r="D10" i="11" s="1"/>
  <c r="AM9" i="12"/>
  <c r="AU77" i="12"/>
  <c r="AU78" i="12"/>
  <c r="AR79" i="12"/>
  <c r="BK76" i="12"/>
  <c r="BJ76" i="12"/>
  <c r="BI76" i="12"/>
  <c r="Y78" i="12"/>
  <c r="Z78" i="12" s="1"/>
  <c r="X78" i="12"/>
  <c r="W79" i="12"/>
  <c r="Z77" i="12"/>
  <c r="C77" i="12"/>
  <c r="D77" i="12" s="1"/>
  <c r="B77" i="12"/>
  <c r="A78" i="12"/>
  <c r="S75" i="12"/>
  <c r="R75" i="12"/>
  <c r="T75" i="12"/>
  <c r="AN10" i="12" s="1"/>
  <c r="E10" i="12" s="1"/>
  <c r="D10" i="12" s="1"/>
  <c r="R76" i="12"/>
  <c r="T76" i="12"/>
  <c r="AN11" i="12" s="1"/>
  <c r="E11" i="12" s="1"/>
  <c r="D11" i="12" s="1"/>
  <c r="S76" i="12"/>
  <c r="N12" i="12"/>
  <c r="P12" i="12"/>
  <c r="Q12" i="12" s="1"/>
  <c r="A13" i="12"/>
  <c r="P11" i="11"/>
  <c r="Q11" i="11" s="1"/>
  <c r="A12" i="11"/>
  <c r="O12" i="11" s="1"/>
  <c r="N11" i="11"/>
  <c r="D76" i="11"/>
  <c r="C77" i="11"/>
  <c r="A78" i="11"/>
  <c r="B77" i="11"/>
  <c r="Y78" i="11"/>
  <c r="X78" i="11"/>
  <c r="W79" i="11"/>
  <c r="Z77" i="11"/>
  <c r="A74" i="7"/>
  <c r="B73" i="7"/>
  <c r="C73" i="7"/>
  <c r="T72" i="7"/>
  <c r="R72" i="7"/>
  <c r="AN7" i="7" s="1"/>
  <c r="AM7" i="7" s="1"/>
  <c r="S72" i="7"/>
  <c r="V369" i="1"/>
  <c r="U369" i="1"/>
  <c r="T369" i="1"/>
  <c r="G369" i="1"/>
  <c r="F369" i="1"/>
  <c r="AA369" i="1"/>
  <c r="C369" i="1"/>
  <c r="Z369" i="1"/>
  <c r="B369" i="1"/>
  <c r="B387" i="1"/>
  <c r="W369" i="1"/>
  <c r="T335" i="1"/>
  <c r="G335" i="1"/>
  <c r="F335" i="1"/>
  <c r="Z335" i="1"/>
  <c r="B335" i="1"/>
  <c r="B353" i="1"/>
  <c r="V335" i="1"/>
  <c r="U335" i="1"/>
  <c r="AA335" i="1"/>
  <c r="W335" i="1"/>
  <c r="C335" i="1"/>
  <c r="AM10" i="11" l="1"/>
  <c r="AM11" i="12"/>
  <c r="AM10" i="12"/>
  <c r="AU79" i="12"/>
  <c r="AR80" i="12"/>
  <c r="BK78" i="12"/>
  <c r="BJ78" i="12"/>
  <c r="BI78" i="12"/>
  <c r="BK77" i="12"/>
  <c r="BJ77" i="12"/>
  <c r="BI77" i="12"/>
  <c r="C78" i="12"/>
  <c r="D78" i="12" s="1"/>
  <c r="B78" i="12"/>
  <c r="A79" i="12"/>
  <c r="T77" i="12"/>
  <c r="AN12" i="12" s="1"/>
  <c r="E12" i="12" s="1"/>
  <c r="D12" i="12" s="1"/>
  <c r="R77" i="12"/>
  <c r="S77" i="12"/>
  <c r="AP77" i="12"/>
  <c r="AO77" i="12"/>
  <c r="AN77" i="12"/>
  <c r="Y79" i="12"/>
  <c r="X79" i="12"/>
  <c r="W80" i="12"/>
  <c r="A14" i="12"/>
  <c r="N13" i="12"/>
  <c r="P13" i="12"/>
  <c r="Q13" i="12" s="1"/>
  <c r="AP78" i="12"/>
  <c r="AO78" i="12"/>
  <c r="AN78" i="12"/>
  <c r="Z78" i="11"/>
  <c r="D77" i="11"/>
  <c r="A79" i="11"/>
  <c r="C78" i="11"/>
  <c r="B78" i="11"/>
  <c r="R76" i="11"/>
  <c r="T76" i="11"/>
  <c r="S76" i="11"/>
  <c r="AN11" i="11" s="1"/>
  <c r="E11" i="11" s="1"/>
  <c r="D11" i="11" s="1"/>
  <c r="AP77" i="11"/>
  <c r="AN77" i="11"/>
  <c r="AO77" i="11"/>
  <c r="Z12" i="11" s="1"/>
  <c r="AC12" i="11" s="1"/>
  <c r="W80" i="11"/>
  <c r="Y79" i="11"/>
  <c r="Z79" i="11" s="1"/>
  <c r="X79" i="11"/>
  <c r="N12" i="11"/>
  <c r="A13" i="11"/>
  <c r="O13" i="11" s="1"/>
  <c r="P12" i="11"/>
  <c r="Q12" i="11" s="1"/>
  <c r="D73" i="7"/>
  <c r="A75" i="7"/>
  <c r="C74" i="7"/>
  <c r="B74" i="7"/>
  <c r="AA336" i="1"/>
  <c r="C336" i="1"/>
  <c r="Z336" i="1"/>
  <c r="B336" i="1"/>
  <c r="W336" i="1"/>
  <c r="B354" i="1"/>
  <c r="U336" i="1"/>
  <c r="G336" i="1"/>
  <c r="F336" i="1"/>
  <c r="V336" i="1"/>
  <c r="T336" i="1"/>
  <c r="G370" i="1"/>
  <c r="F370" i="1"/>
  <c r="AA370" i="1"/>
  <c r="C370" i="1"/>
  <c r="Z370" i="1"/>
  <c r="B370" i="1"/>
  <c r="W370" i="1"/>
  <c r="B388" i="1"/>
  <c r="V370" i="1"/>
  <c r="U370" i="1"/>
  <c r="T370" i="1"/>
  <c r="AM11" i="11" l="1"/>
  <c r="AM12" i="12"/>
  <c r="BJ79" i="12"/>
  <c r="BI79" i="12"/>
  <c r="BK79" i="12"/>
  <c r="AR81" i="12"/>
  <c r="T78" i="12"/>
  <c r="AN13" i="12" s="1"/>
  <c r="E13" i="12" s="1"/>
  <c r="D13" i="12" s="1"/>
  <c r="R78" i="12"/>
  <c r="S78" i="12"/>
  <c r="AM13" i="12" s="1"/>
  <c r="Z79" i="12"/>
  <c r="A15" i="12"/>
  <c r="P14" i="12"/>
  <c r="Q14" i="12" s="1"/>
  <c r="N14" i="12"/>
  <c r="X80" i="12"/>
  <c r="W81" i="12"/>
  <c r="Y80" i="12"/>
  <c r="Z80" i="12" s="1"/>
  <c r="B79" i="12"/>
  <c r="A80" i="12"/>
  <c r="C79" i="12"/>
  <c r="D79" i="12" s="1"/>
  <c r="D78" i="11"/>
  <c r="AO79" i="11"/>
  <c r="Z14" i="11" s="1"/>
  <c r="AC14" i="11" s="1"/>
  <c r="AN79" i="11"/>
  <c r="AP79" i="11"/>
  <c r="X80" i="11"/>
  <c r="W81" i="11"/>
  <c r="Y80" i="11"/>
  <c r="Z80" i="11" s="1"/>
  <c r="B79" i="11"/>
  <c r="A80" i="11"/>
  <c r="C79" i="11"/>
  <c r="D79" i="11" s="1"/>
  <c r="A14" i="11"/>
  <c r="O14" i="11" s="1"/>
  <c r="P13" i="11"/>
  <c r="Q13" i="11" s="1"/>
  <c r="N13" i="11"/>
  <c r="R77" i="11"/>
  <c r="S77" i="11"/>
  <c r="AN12" i="11" s="1"/>
  <c r="E12" i="11" s="1"/>
  <c r="D12" i="11" s="1"/>
  <c r="T77" i="11"/>
  <c r="AP78" i="11"/>
  <c r="AO78" i="11"/>
  <c r="Z13" i="11" s="1"/>
  <c r="AC13" i="11" s="1"/>
  <c r="AN78" i="11"/>
  <c r="D74" i="7"/>
  <c r="A76" i="7"/>
  <c r="C75" i="7"/>
  <c r="B75" i="7"/>
  <c r="S73" i="7"/>
  <c r="R73" i="7"/>
  <c r="AN8" i="7" s="1"/>
  <c r="AM8" i="7" s="1"/>
  <c r="T73" i="7"/>
  <c r="Z371" i="1"/>
  <c r="B371" i="1"/>
  <c r="W371" i="1"/>
  <c r="V371" i="1"/>
  <c r="B389" i="1"/>
  <c r="U371" i="1"/>
  <c r="T371" i="1"/>
  <c r="G371" i="1"/>
  <c r="F371" i="1"/>
  <c r="AA371" i="1"/>
  <c r="C371" i="1"/>
  <c r="V337" i="1"/>
  <c r="U337" i="1"/>
  <c r="B355" i="1"/>
  <c r="T337" i="1"/>
  <c r="F337" i="1"/>
  <c r="Z337" i="1"/>
  <c r="B337" i="1"/>
  <c r="W337" i="1"/>
  <c r="AA337" i="1"/>
  <c r="G337" i="1"/>
  <c r="C337" i="1"/>
  <c r="AM12" i="11" l="1"/>
  <c r="AU80" i="12"/>
  <c r="AR82" i="12"/>
  <c r="AU81" i="12"/>
  <c r="AO80" i="12"/>
  <c r="AN80" i="12"/>
  <c r="AP80" i="12"/>
  <c r="W82" i="12"/>
  <c r="X81" i="12"/>
  <c r="Y81" i="12"/>
  <c r="Z81" i="12" s="1"/>
  <c r="P15" i="12"/>
  <c r="Q15" i="12" s="1"/>
  <c r="A16" i="12"/>
  <c r="N15" i="12"/>
  <c r="T79" i="12"/>
  <c r="AN14" i="12" s="1"/>
  <c r="E14" i="12" s="1"/>
  <c r="D14" i="12" s="1"/>
  <c r="S79" i="12"/>
  <c r="R79" i="12"/>
  <c r="A81" i="12"/>
  <c r="B80" i="12"/>
  <c r="C80" i="12"/>
  <c r="AO79" i="12"/>
  <c r="AP79" i="12"/>
  <c r="AN79" i="12"/>
  <c r="AO80" i="11"/>
  <c r="Z15" i="11" s="1"/>
  <c r="AC15" i="11" s="1"/>
  <c r="AN80" i="11"/>
  <c r="AP80" i="11"/>
  <c r="X81" i="11"/>
  <c r="W82" i="11"/>
  <c r="Y81" i="11"/>
  <c r="Z81" i="11" s="1"/>
  <c r="A15" i="11"/>
  <c r="O15" i="11" s="1"/>
  <c r="N14" i="11"/>
  <c r="P14" i="11"/>
  <c r="Q14" i="11" s="1"/>
  <c r="T79" i="11"/>
  <c r="S79" i="11"/>
  <c r="AN14" i="11" s="1"/>
  <c r="E14" i="11" s="1"/>
  <c r="D14" i="11" s="1"/>
  <c r="R79" i="11"/>
  <c r="AM14" i="11" s="1"/>
  <c r="B80" i="11"/>
  <c r="A81" i="11"/>
  <c r="C80" i="11"/>
  <c r="T78" i="11"/>
  <c r="S78" i="11"/>
  <c r="AN13" i="11" s="1"/>
  <c r="E13" i="11" s="1"/>
  <c r="D13" i="11" s="1"/>
  <c r="R78" i="11"/>
  <c r="AM13" i="11" s="1"/>
  <c r="D75" i="7"/>
  <c r="A77" i="7"/>
  <c r="C76" i="7"/>
  <c r="B76" i="7"/>
  <c r="T74" i="7"/>
  <c r="S74" i="7"/>
  <c r="R74" i="7"/>
  <c r="AN9" i="7" s="1"/>
  <c r="AM9" i="7" s="1"/>
  <c r="B356" i="1"/>
  <c r="G338" i="1"/>
  <c r="F338" i="1"/>
  <c r="AA338" i="1"/>
  <c r="C338" i="1"/>
  <c r="W338" i="1"/>
  <c r="V338" i="1"/>
  <c r="U338" i="1"/>
  <c r="T338" i="1"/>
  <c r="Z338" i="1"/>
  <c r="B338" i="1"/>
  <c r="U372" i="1"/>
  <c r="B390" i="1"/>
  <c r="T372" i="1"/>
  <c r="G372" i="1"/>
  <c r="F372" i="1"/>
  <c r="AA372" i="1"/>
  <c r="C372" i="1"/>
  <c r="Z372" i="1"/>
  <c r="B372" i="1"/>
  <c r="W372" i="1"/>
  <c r="V372" i="1"/>
  <c r="AM14" i="12" l="1"/>
  <c r="BI81" i="12"/>
  <c r="BK81" i="12"/>
  <c r="BJ81" i="12"/>
  <c r="BK80" i="12"/>
  <c r="BJ80" i="12"/>
  <c r="BI80" i="12"/>
  <c r="N16" i="12"/>
  <c r="A17" i="12"/>
  <c r="P16" i="12"/>
  <c r="Q16" i="12" s="1"/>
  <c r="AO81" i="12"/>
  <c r="AN81" i="12"/>
  <c r="AP81" i="12"/>
  <c r="D80" i="12"/>
  <c r="A82" i="12"/>
  <c r="B81" i="12"/>
  <c r="C81" i="12"/>
  <c r="D81" i="12" s="1"/>
  <c r="X82" i="12"/>
  <c r="Y82" i="12"/>
  <c r="D80" i="11"/>
  <c r="P15" i="11"/>
  <c r="Q15" i="11" s="1"/>
  <c r="A16" i="11"/>
  <c r="O16" i="11" s="1"/>
  <c r="N15" i="11"/>
  <c r="AP81" i="11"/>
  <c r="AO81" i="11"/>
  <c r="Z16" i="11" s="1"/>
  <c r="AC16" i="11" s="1"/>
  <c r="AN81" i="11"/>
  <c r="Y82" i="11"/>
  <c r="Z82" i="11" s="1"/>
  <c r="X82" i="11"/>
  <c r="A82" i="11"/>
  <c r="C81" i="11"/>
  <c r="B81" i="11"/>
  <c r="D76" i="7"/>
  <c r="A78" i="7"/>
  <c r="C77" i="7"/>
  <c r="D77" i="7" s="1"/>
  <c r="B77" i="7"/>
  <c r="S75" i="7"/>
  <c r="R75" i="7"/>
  <c r="AN10" i="7" s="1"/>
  <c r="AM10" i="7" s="1"/>
  <c r="T75" i="7"/>
  <c r="Z339" i="1"/>
  <c r="B339" i="1"/>
  <c r="W339" i="1"/>
  <c r="V339" i="1"/>
  <c r="T339" i="1"/>
  <c r="G339" i="1"/>
  <c r="B357" i="1"/>
  <c r="F339" i="1"/>
  <c r="AA339" i="1"/>
  <c r="C339" i="1"/>
  <c r="U339" i="1"/>
  <c r="F373" i="1"/>
  <c r="AA373" i="1"/>
  <c r="C373" i="1"/>
  <c r="Z373" i="1"/>
  <c r="B373" i="1"/>
  <c r="W373" i="1"/>
  <c r="V373" i="1"/>
  <c r="U373" i="1"/>
  <c r="T373" i="1"/>
  <c r="B391" i="1"/>
  <c r="G373" i="1"/>
  <c r="AU82" i="12" l="1"/>
  <c r="C82" i="12"/>
  <c r="B82" i="12"/>
  <c r="T80" i="12"/>
  <c r="AN15" i="12" s="1"/>
  <c r="E15" i="12" s="1"/>
  <c r="D15" i="12" s="1"/>
  <c r="S80" i="12"/>
  <c r="R80" i="12"/>
  <c r="Z82" i="12"/>
  <c r="S81" i="12"/>
  <c r="T81" i="12"/>
  <c r="AN16" i="12" s="1"/>
  <c r="E16" i="12" s="1"/>
  <c r="D16" i="12" s="1"/>
  <c r="R81" i="12"/>
  <c r="A18" i="12"/>
  <c r="N17" i="12"/>
  <c r="P17" i="12"/>
  <c r="Q17" i="12" s="1"/>
  <c r="C82" i="11"/>
  <c r="D82" i="11" s="1"/>
  <c r="B82" i="11"/>
  <c r="AN82" i="11"/>
  <c r="AP82" i="11"/>
  <c r="AO82" i="11"/>
  <c r="Z17" i="11" s="1"/>
  <c r="AC17" i="11" s="1"/>
  <c r="D81" i="11"/>
  <c r="N16" i="11"/>
  <c r="A17" i="11"/>
  <c r="O17" i="11" s="1"/>
  <c r="P16" i="11"/>
  <c r="Q16" i="11" s="1"/>
  <c r="T80" i="11"/>
  <c r="S80" i="11"/>
  <c r="AN15" i="11" s="1"/>
  <c r="E15" i="11" s="1"/>
  <c r="D15" i="11" s="1"/>
  <c r="R80" i="11"/>
  <c r="T77" i="7"/>
  <c r="R77" i="7"/>
  <c r="AN12" i="7" s="1"/>
  <c r="AM12" i="7" s="1"/>
  <c r="S77" i="7"/>
  <c r="A79" i="7"/>
  <c r="B78" i="7"/>
  <c r="C78" i="7"/>
  <c r="D78" i="7" s="1"/>
  <c r="S76" i="7"/>
  <c r="T76" i="7"/>
  <c r="R76" i="7"/>
  <c r="AN11" i="7" s="1"/>
  <c r="AM11" i="7" s="1"/>
  <c r="W374" i="1"/>
  <c r="V374" i="1"/>
  <c r="U374" i="1"/>
  <c r="T374" i="1"/>
  <c r="G374" i="1"/>
  <c r="B392" i="1"/>
  <c r="F374" i="1"/>
  <c r="AA374" i="1"/>
  <c r="C374" i="1"/>
  <c r="Z374" i="1"/>
  <c r="B374" i="1"/>
  <c r="U340" i="1"/>
  <c r="T340" i="1"/>
  <c r="G340" i="1"/>
  <c r="B358" i="1"/>
  <c r="AA340" i="1"/>
  <c r="C340" i="1"/>
  <c r="Z340" i="1"/>
  <c r="B340" i="1"/>
  <c r="W340" i="1"/>
  <c r="V340" i="1"/>
  <c r="F340" i="1"/>
  <c r="AM15" i="11" l="1"/>
  <c r="AM15" i="12"/>
  <c r="AM16" i="12"/>
  <c r="BK82" i="12"/>
  <c r="BJ82" i="12"/>
  <c r="BI82" i="12"/>
  <c r="D82" i="12"/>
  <c r="AN82" i="12"/>
  <c r="AP82" i="12"/>
  <c r="AO82" i="12"/>
  <c r="P18" i="12"/>
  <c r="Q18" i="12" s="1"/>
  <c r="N18" i="12"/>
  <c r="S81" i="11"/>
  <c r="AN16" i="11" s="1"/>
  <c r="E16" i="11" s="1"/>
  <c r="D16" i="11" s="1"/>
  <c r="R81" i="11"/>
  <c r="AM16" i="11" s="1"/>
  <c r="T81" i="11"/>
  <c r="A18" i="11"/>
  <c r="O18" i="11" s="1"/>
  <c r="E18" i="11" s="1"/>
  <c r="D18" i="11" s="1"/>
  <c r="P17" i="11"/>
  <c r="Q17" i="11" s="1"/>
  <c r="N17" i="11"/>
  <c r="S82" i="11"/>
  <c r="AN17" i="11" s="1"/>
  <c r="E17" i="11" s="1"/>
  <c r="D17" i="11" s="1"/>
  <c r="R82" i="11"/>
  <c r="AM17" i="11" s="1"/>
  <c r="T82" i="11"/>
  <c r="R78" i="7"/>
  <c r="AN13" i="7" s="1"/>
  <c r="AM13" i="7" s="1"/>
  <c r="T78" i="7"/>
  <c r="S78" i="7"/>
  <c r="A80" i="7"/>
  <c r="C79" i="7"/>
  <c r="B79" i="7"/>
  <c r="F341" i="1"/>
  <c r="AA341" i="1"/>
  <c r="AC328" i="1" s="1" a="1"/>
  <c r="AO333" i="1" s="1"/>
  <c r="C341" i="1"/>
  <c r="Z341" i="1"/>
  <c r="B341" i="1"/>
  <c r="V341" i="1"/>
  <c r="U341" i="1"/>
  <c r="T341" i="1"/>
  <c r="G341" i="1"/>
  <c r="W341" i="1"/>
  <c r="T375" i="1"/>
  <c r="G375" i="1"/>
  <c r="F375" i="1"/>
  <c r="B393" i="1"/>
  <c r="AA375" i="1"/>
  <c r="C375" i="1"/>
  <c r="Z375" i="1"/>
  <c r="B375" i="1"/>
  <c r="W375" i="1"/>
  <c r="V375" i="1"/>
  <c r="U375" i="1"/>
  <c r="S82" i="12" l="1"/>
  <c r="R82" i="12"/>
  <c r="T82" i="12"/>
  <c r="AN17" i="12" s="1"/>
  <c r="E17" i="12" s="1"/>
  <c r="D17" i="12" s="1"/>
  <c r="N18" i="11"/>
  <c r="P18" i="11"/>
  <c r="Q18" i="11" s="1"/>
  <c r="D79" i="7"/>
  <c r="A81" i="7"/>
  <c r="B80" i="7"/>
  <c r="C80" i="7"/>
  <c r="D80" i="7" s="1"/>
  <c r="AP330" i="1"/>
  <c r="AP334" i="1"/>
  <c r="AP333" i="1"/>
  <c r="AL338" i="1"/>
  <c r="AD338" i="1"/>
  <c r="AJ337" i="1"/>
  <c r="AK338" i="1"/>
  <c r="AC338" i="1"/>
  <c r="AI337" i="1"/>
  <c r="AO336" i="1"/>
  <c r="AG336" i="1"/>
  <c r="AM335" i="1"/>
  <c r="AE335" i="1"/>
  <c r="AN332" i="1"/>
  <c r="AF332" i="1"/>
  <c r="AL331" i="1"/>
  <c r="AD331" i="1"/>
  <c r="AL328" i="1"/>
  <c r="AO338" i="1"/>
  <c r="AG338" i="1"/>
  <c r="AM337" i="1"/>
  <c r="AE337" i="1"/>
  <c r="AK336" i="1"/>
  <c r="AC336" i="1"/>
  <c r="AI335" i="1"/>
  <c r="AC334" i="1"/>
  <c r="AJ332" i="1"/>
  <c r="AP331" i="1"/>
  <c r="AH331" i="1"/>
  <c r="AP328" i="1"/>
  <c r="AP338" i="1"/>
  <c r="AP337" i="1"/>
  <c r="AD337" i="1"/>
  <c r="AH336" i="1"/>
  <c r="AK335" i="1"/>
  <c r="AC333" i="1"/>
  <c r="AG332" i="1"/>
  <c r="AJ331" i="1"/>
  <c r="AO328" i="1"/>
  <c r="AF328" i="1"/>
  <c r="AN338" i="1"/>
  <c r="AO337" i="1"/>
  <c r="AC337" i="1"/>
  <c r="AF336" i="1"/>
  <c r="AJ335" i="1"/>
  <c r="AP332" i="1"/>
  <c r="AE332" i="1"/>
  <c r="AI331" i="1"/>
  <c r="AN328" i="1"/>
  <c r="AE328" i="1"/>
  <c r="AM338" i="1"/>
  <c r="AN337" i="1"/>
  <c r="AP336" i="1"/>
  <c r="AE336" i="1"/>
  <c r="AH335" i="1"/>
  <c r="AO332" i="1"/>
  <c r="AD332" i="1"/>
  <c r="AG331" i="1"/>
  <c r="AM328" i="1"/>
  <c r="AD328" i="1"/>
  <c r="AJ338" i="1"/>
  <c r="AL337" i="1"/>
  <c r="AN336" i="1"/>
  <c r="AD336" i="1"/>
  <c r="AG335" i="1"/>
  <c r="AM332" i="1"/>
  <c r="AC332" i="1"/>
  <c r="AF331" i="1"/>
  <c r="AK328" i="1"/>
  <c r="AC328" i="1"/>
  <c r="AI338" i="1"/>
  <c r="AK337" i="1"/>
  <c r="AM336" i="1"/>
  <c r="AP335" i="1"/>
  <c r="AF335" i="1"/>
  <c r="AL332" i="1"/>
  <c r="AO331" i="1"/>
  <c r="AE331" i="1"/>
  <c r="AJ328" i="1"/>
  <c r="AH338" i="1"/>
  <c r="AH337" i="1"/>
  <c r="AL336" i="1"/>
  <c r="AO335" i="1"/>
  <c r="AD335" i="1"/>
  <c r="AK332" i="1"/>
  <c r="AN331" i="1"/>
  <c r="AC331" i="1"/>
  <c r="AI328" i="1"/>
  <c r="AF338" i="1"/>
  <c r="AG337" i="1"/>
  <c r="AJ336" i="1"/>
  <c r="AN335" i="1"/>
  <c r="AC335" i="1"/>
  <c r="AI332" i="1"/>
  <c r="AM331" i="1"/>
  <c r="AC330" i="1"/>
  <c r="AH328" i="1"/>
  <c r="AE338" i="1"/>
  <c r="AF337" i="1"/>
  <c r="AI336" i="1"/>
  <c r="AL335" i="1"/>
  <c r="AN334" i="1"/>
  <c r="AH332" i="1"/>
  <c r="AK331" i="1"/>
  <c r="AC329" i="1"/>
  <c r="AG328" i="1"/>
  <c r="AF334" i="1"/>
  <c r="AD333" i="1"/>
  <c r="AE333" i="1"/>
  <c r="AG329" i="1"/>
  <c r="AD329" i="1"/>
  <c r="AF330" i="1"/>
  <c r="AG333" i="1"/>
  <c r="AE330" i="1"/>
  <c r="AE329" i="1"/>
  <c r="AD330" i="1"/>
  <c r="AF333" i="1"/>
  <c r="AD334" i="1"/>
  <c r="AF329" i="1"/>
  <c r="AE334" i="1"/>
  <c r="AG330" i="1"/>
  <c r="AG334" i="1"/>
  <c r="AH329" i="1"/>
  <c r="AH334" i="1"/>
  <c r="AH333" i="1"/>
  <c r="AH330" i="1"/>
  <c r="AI329" i="1"/>
  <c r="AI330" i="1"/>
  <c r="AI334" i="1"/>
  <c r="AI333" i="1"/>
  <c r="AJ330" i="1"/>
  <c r="AJ329" i="1"/>
  <c r="AJ334" i="1"/>
  <c r="AJ333" i="1"/>
  <c r="AK330" i="1"/>
  <c r="AK333" i="1"/>
  <c r="AK329" i="1"/>
  <c r="AK334" i="1"/>
  <c r="AL333" i="1"/>
  <c r="AL330" i="1"/>
  <c r="AL329" i="1"/>
  <c r="AL334" i="1"/>
  <c r="AM330" i="1"/>
  <c r="AM329" i="1"/>
  <c r="AM333" i="1"/>
  <c r="AM334" i="1"/>
  <c r="AN330" i="1"/>
  <c r="AN333" i="1"/>
  <c r="AN329" i="1"/>
  <c r="AA376" i="1"/>
  <c r="AC363" i="1" s="1" a="1"/>
  <c r="C376" i="1"/>
  <c r="Z376" i="1"/>
  <c r="B376" i="1"/>
  <c r="W376" i="1"/>
  <c r="V376" i="1"/>
  <c r="U376" i="1"/>
  <c r="T376" i="1"/>
  <c r="G376" i="1"/>
  <c r="F376" i="1"/>
  <c r="AP329" i="1"/>
  <c r="AO330" i="1"/>
  <c r="AO334" i="1"/>
  <c r="AO329" i="1"/>
  <c r="AM17" i="12" l="1"/>
  <c r="R80" i="7"/>
  <c r="AN15" i="7" s="1"/>
  <c r="AM15" i="7" s="1"/>
  <c r="S80" i="7"/>
  <c r="T80" i="7"/>
  <c r="A82" i="7"/>
  <c r="B81" i="7"/>
  <c r="C81" i="7"/>
  <c r="D81" i="7" s="1"/>
  <c r="T79" i="7"/>
  <c r="S79" i="7"/>
  <c r="R79" i="7"/>
  <c r="AN14" i="7" s="1"/>
  <c r="AM14" i="7" s="1"/>
  <c r="AL373" i="1"/>
  <c r="AD373" i="1"/>
  <c r="AJ372" i="1"/>
  <c r="AP371" i="1"/>
  <c r="AH371" i="1"/>
  <c r="AN370" i="1"/>
  <c r="AF370" i="1"/>
  <c r="AO367" i="1"/>
  <c r="AG367" i="1"/>
  <c r="AM366" i="1"/>
  <c r="AE366" i="1"/>
  <c r="AM363" i="1"/>
  <c r="AE363" i="1"/>
  <c r="AK373" i="1"/>
  <c r="AC373" i="1"/>
  <c r="AI372" i="1"/>
  <c r="AO371" i="1"/>
  <c r="AG371" i="1"/>
  <c r="AM370" i="1"/>
  <c r="AE370" i="1"/>
  <c r="AN367" i="1"/>
  <c r="AF367" i="1"/>
  <c r="AL366" i="1"/>
  <c r="AD366" i="1"/>
  <c r="AL363" i="1"/>
  <c r="AD363" i="1"/>
  <c r="AJ373" i="1"/>
  <c r="AP372" i="1"/>
  <c r="AH372" i="1"/>
  <c r="AN371" i="1"/>
  <c r="AF371" i="1"/>
  <c r="AL370" i="1"/>
  <c r="AD370" i="1"/>
  <c r="AM367" i="1"/>
  <c r="AE367" i="1"/>
  <c r="AK366" i="1"/>
  <c r="AC366" i="1"/>
  <c r="AK363" i="1"/>
  <c r="AC363" i="1"/>
  <c r="AI373" i="1"/>
  <c r="AO372" i="1"/>
  <c r="AG372" i="1"/>
  <c r="AM371" i="1"/>
  <c r="AE371" i="1"/>
  <c r="AK370" i="1"/>
  <c r="AC370" i="1"/>
  <c r="AL367" i="1"/>
  <c r="AD367" i="1"/>
  <c r="AJ366" i="1"/>
  <c r="AC365" i="1"/>
  <c r="AJ363" i="1"/>
  <c r="AP373" i="1"/>
  <c r="AH373" i="1"/>
  <c r="AN372" i="1"/>
  <c r="AF372" i="1"/>
  <c r="AL371" i="1"/>
  <c r="AD371" i="1"/>
  <c r="AJ370" i="1"/>
  <c r="AN369" i="1"/>
  <c r="AK367" i="1"/>
  <c r="AC367" i="1"/>
  <c r="AI366" i="1"/>
  <c r="AC364" i="1"/>
  <c r="AI363" i="1"/>
  <c r="AO373" i="1"/>
  <c r="AG373" i="1"/>
  <c r="AM372" i="1"/>
  <c r="AE372" i="1"/>
  <c r="AK371" i="1"/>
  <c r="AC371" i="1"/>
  <c r="AI370" i="1"/>
  <c r="AC369" i="1"/>
  <c r="AJ367" i="1"/>
  <c r="AP366" i="1"/>
  <c r="AH366" i="1"/>
  <c r="AP363" i="1"/>
  <c r="AH363" i="1"/>
  <c r="AN373" i="1"/>
  <c r="AF373" i="1"/>
  <c r="AL372" i="1"/>
  <c r="AD372" i="1"/>
  <c r="AJ371" i="1"/>
  <c r="AP370" i="1"/>
  <c r="AH370" i="1"/>
  <c r="AC368" i="1"/>
  <c r="AI367" i="1"/>
  <c r="AO366" i="1"/>
  <c r="AG366" i="1"/>
  <c r="AO363" i="1"/>
  <c r="AG363" i="1"/>
  <c r="AM373" i="1"/>
  <c r="AE373" i="1"/>
  <c r="AK372" i="1"/>
  <c r="AC372" i="1"/>
  <c r="AI371" i="1"/>
  <c r="AO370" i="1"/>
  <c r="AG370" i="1"/>
  <c r="AP367" i="1"/>
  <c r="AH367" i="1"/>
  <c r="AN366" i="1"/>
  <c r="AF366" i="1"/>
  <c r="AN363" i="1"/>
  <c r="AF363" i="1"/>
  <c r="AF368" i="1"/>
  <c r="AE368" i="1"/>
  <c r="AE365" i="1"/>
  <c r="AE369" i="1"/>
  <c r="AD364" i="1"/>
  <c r="AE364" i="1"/>
  <c r="AD369" i="1"/>
  <c r="AF364" i="1"/>
  <c r="AF369" i="1"/>
  <c r="AD368" i="1"/>
  <c r="AD365" i="1"/>
  <c r="AF365" i="1"/>
  <c r="AG369" i="1"/>
  <c r="AG365" i="1"/>
  <c r="AG364" i="1"/>
  <c r="AG368" i="1"/>
  <c r="AH369" i="1"/>
  <c r="AH368" i="1"/>
  <c r="AH364" i="1"/>
  <c r="AH365" i="1"/>
  <c r="AI364" i="1"/>
  <c r="AI365" i="1"/>
  <c r="AI368" i="1"/>
  <c r="AI369" i="1"/>
  <c r="AJ364" i="1"/>
  <c r="AJ368" i="1"/>
  <c r="AJ369" i="1"/>
  <c r="AJ365" i="1"/>
  <c r="AK369" i="1"/>
  <c r="AK365" i="1"/>
  <c r="AK364" i="1"/>
  <c r="AK368" i="1"/>
  <c r="AL369" i="1"/>
  <c r="AL364" i="1"/>
  <c r="AL365" i="1"/>
  <c r="AL368" i="1"/>
  <c r="AM368" i="1"/>
  <c r="AM365" i="1"/>
  <c r="AM364" i="1"/>
  <c r="AM369" i="1"/>
  <c r="AN368" i="1"/>
  <c r="AN364" i="1"/>
  <c r="AN365" i="1"/>
  <c r="AO365" i="1"/>
  <c r="AP369" i="1"/>
  <c r="AO368" i="1"/>
  <c r="AP364" i="1"/>
  <c r="AO364" i="1"/>
  <c r="AO369" i="1"/>
  <c r="AP368" i="1"/>
  <c r="AP365" i="1"/>
  <c r="T81" i="7" l="1"/>
  <c r="S81" i="7"/>
  <c r="R81" i="7"/>
  <c r="AN16" i="7" s="1"/>
  <c r="AM16" i="7" s="1"/>
  <c r="C82" i="7"/>
  <c r="B82" i="7"/>
  <c r="D82" i="7" l="1"/>
  <c r="R82" i="7" l="1"/>
  <c r="AN17" i="7" s="1"/>
  <c r="AM17" i="7" s="1"/>
  <c r="S82" i="7"/>
  <c r="T82" i="7"/>
</calcChain>
</file>

<file path=xl/sharedStrings.xml><?xml version="1.0" encoding="utf-8"?>
<sst xmlns="http://schemas.openxmlformats.org/spreadsheetml/2006/main" count="8618" uniqueCount="208">
  <si>
    <t/>
  </si>
  <si>
    <t>CDI</t>
  </si>
  <si>
    <t>Dólar</t>
  </si>
  <si>
    <t>Global Aggregate Total Return Value Unhedged USD</t>
  </si>
  <si>
    <t>Global Aggregate Total Return Value Unhedged USD (Moeda Original)</t>
  </si>
  <si>
    <t>Global Barclays Aggregate Total Return Index Value Hedged</t>
  </si>
  <si>
    <t>Global Barclays Aggregate Total Return Index Value Hedged (Moeda Original)</t>
  </si>
  <si>
    <t>Ibovespa</t>
  </si>
  <si>
    <t>IDIV</t>
  </si>
  <si>
    <t>IFIX</t>
  </si>
  <si>
    <t>IHFA</t>
  </si>
  <si>
    <t>IMA-B</t>
  </si>
  <si>
    <t>IMA-B 5</t>
  </si>
  <si>
    <t>IMA-B 5+</t>
  </si>
  <si>
    <t>IRF-M</t>
  </si>
  <si>
    <t>MSCI ACWI</t>
  </si>
  <si>
    <t>MSCI ACWI (Moeda Original)</t>
  </si>
  <si>
    <t>MSCI US IMI Real Estate 25/50</t>
  </si>
  <si>
    <t>MSCI US IMI Real Estate 25/50 (Moeda Original)</t>
  </si>
  <si>
    <t>Ouro</t>
  </si>
  <si>
    <t>S&amp;P 500</t>
  </si>
  <si>
    <t>S&amp;P 500 (Moeda Original)</t>
  </si>
  <si>
    <t>US Barclays Agg Total Return Value</t>
  </si>
  <si>
    <t>US Barclays Agg Total Return Value (Moeda Original)</t>
  </si>
  <si>
    <t>US Treasury Inflation Linked Bond Total Return</t>
  </si>
  <si>
    <t>US Treasury Inflation Linked Bond Total Return (Moeda Original)</t>
  </si>
  <si>
    <t>US Treasury Total Return Unhedged USD</t>
  </si>
  <si>
    <t>US Treasury Total Return Unhedged USD (Moeda Original)</t>
  </si>
  <si>
    <t>Data</t>
  </si>
  <si>
    <t>Retorno</t>
  </si>
  <si>
    <t>INVESTO BLOOMBERG GLOBAL BOND ETF FUNDO DE ÍNDICE INVESTIMENTO NO EXTERIOR - BNDX11</t>
  </si>
  <si>
    <t>INVESTO BLOOMBERG US BOND ETF FUNDO DE ÍNDICE INVESTIMENTO NO EXTERIOR - USDB11</t>
  </si>
  <si>
    <t>INVESTO FTSE GLOBAL EQUITIES ETF FUNDO DE ÍNDICE INVESTIMENTO EXTERIOR - WRLD11</t>
  </si>
  <si>
    <t>INVESTO MSCI US REAL ESTATE ETF FUNDO DE ÍNDICE INVESTIMENTO EXTERIOR - ALUG11</t>
  </si>
  <si>
    <t>ISHARES BM&amp;FBOVESPA SMALL CAP FUNDO DE ÍNDICE - SMAL11</t>
  </si>
  <si>
    <t>ISHARES IBOVESPA FUNDO DE ÍNDICE - BOVA11</t>
  </si>
  <si>
    <t>ISHARES S&amp;P 500 INVESTIMENTO NO EXTERIOR FUNDO DE INVESTIMENTO EM COTAS DE FUNDO DE ÍNDICE - IVVB11</t>
  </si>
  <si>
    <t>IT NOW IBOVESPA FUNDO DE ÍNDICE - BOVV11</t>
  </si>
  <si>
    <t>IT NOW ID ETF IMA-B FUNDO DE ÍNDICE - IMAB11</t>
  </si>
  <si>
    <t>IT NOW IDIV FUNDO DE ÍNDICE - DIVO11</t>
  </si>
  <si>
    <t>IT NOW IMA-B 5 P2 FUNDO DE ÍNDICE - B5P211</t>
  </si>
  <si>
    <t>IT NOW IMA-B 5+ FUNDO DE ÍNDICE - IB5M11</t>
  </si>
  <si>
    <t>IT NOW IRF-M P2 FUNDO DE ÍNDICE - IRFM11</t>
  </si>
  <si>
    <t>IT NOW S&amp;P500® TRN FUNDO DE ÍNDICE - SPXI11</t>
  </si>
  <si>
    <t>IT NOW SMALL CAP FUNDO DE ÍNDICE - SMAC11</t>
  </si>
  <si>
    <t>TREND ETF FTSE US REITS FUNDO DE ÍNDICE - URET11</t>
  </si>
  <si>
    <t>TREND ETF IFIX FUNDO DE ÍNDICE - XFIX11</t>
  </si>
  <si>
    <t>TREND ETF LBMA OURO FUNDO DE ÍNDICE INVESTIMENTO EXTERIOR - GOLD11</t>
  </si>
  <si>
    <t>TREND ETF MSCI ACWI FUNDO DE ÍNDICE - ACWI11</t>
  </si>
  <si>
    <t>GLOBAL X SUPERDIVIDEND REIT ETF - BSRE39</t>
  </si>
  <si>
    <t>ISHARES 20 YEAR TREASURY BOND ETF - BTLT39</t>
  </si>
  <si>
    <t>ISHARES 3-7 YEAR TREASURY BOND ETF - BIEI39</t>
  </si>
  <si>
    <t>ISHARES 7-10 YEAR TREASURY BOND ETF - BIYT39</t>
  </si>
  <si>
    <t>ISHARES CORE US REIT ETF - BUSR39</t>
  </si>
  <si>
    <t>ISHARES GLOBAL REIT ET - BGRT39</t>
  </si>
  <si>
    <t>ISHARES GOLD TRUST - BIAU39</t>
  </si>
  <si>
    <t>ISHARES GSCI COMMODITY DYNAMIC ROLL STRATEGY ETF - BCOM39</t>
  </si>
  <si>
    <t>ISHARES SHORT TREASURY BOND ETF - BSHV39</t>
  </si>
  <si>
    <t>ISHARES US TREASURY BOND ETF - BGOV39</t>
  </si>
  <si>
    <t>PIMCO BROAD US TIPS INDEX EXCHANGE-TF - BIPZ39</t>
  </si>
  <si>
    <t>Volume Financeiro</t>
  </si>
  <si>
    <t>INVESTO BLOOMBERG GLOBAL BOND ETF FDO INV IND - IE - BNDX11</t>
  </si>
  <si>
    <t>INVESTO BLOOMBERG US BOND ETF FDO INV IND - IE - USDB11</t>
  </si>
  <si>
    <t>INVESTO WRLDCI - WRLD11</t>
  </si>
  <si>
    <t>INVESTO ALUGCI - ALUG11</t>
  </si>
  <si>
    <t>ISHARES SMAL CI - SMAL11</t>
  </si>
  <si>
    <t>ISHARES BOVA CI - BOVA11</t>
  </si>
  <si>
    <t>ISHARE SP500 CI - IVVB11</t>
  </si>
  <si>
    <t>IT NOW IBOV CI - BOVV11</t>
  </si>
  <si>
    <t>IT NOW IDIV CI - DIVO11</t>
  </si>
  <si>
    <t>IT NOW IMA-B5 P2 FUNDO DE ÍNDICE. - B5P211</t>
  </si>
  <si>
    <t>IT NOW IMA-B5+ FUNDO DE ÍNDICE - IB5M11</t>
  </si>
  <si>
    <t>IT NOW SPXI CI - SPXI11</t>
  </si>
  <si>
    <t>IT NOW SMALLCI - SMAC11</t>
  </si>
  <si>
    <t>TREND U REITCI - URET11</t>
  </si>
  <si>
    <t>TREND IFIX CI - XFIX11</t>
  </si>
  <si>
    <t>TREND OURO CI - GOLD11</t>
  </si>
  <si>
    <t>TREND ACWI CI - ACWI11</t>
  </si>
  <si>
    <t>Retorno Médio</t>
  </si>
  <si>
    <t>Risco Médio</t>
  </si>
  <si>
    <t>Sharpe Mod.</t>
  </si>
  <si>
    <t>REF</t>
  </si>
  <si>
    <t>Ativos</t>
  </si>
  <si>
    <t>Ranking Retorno</t>
  </si>
  <si>
    <t>Ranking Risco</t>
  </si>
  <si>
    <t>FTSE Nareit Equity REITS (Moeda Original)</t>
  </si>
  <si>
    <t>FTSE Nareit Equity REITs (+ USD) - URET11/BUSR39</t>
  </si>
  <si>
    <t>FTSE Nareit All Equity REITs (Quantum)</t>
  </si>
  <si>
    <t>FTSE Nareit All Equity REITs (Moeda Original) (Quantum)</t>
  </si>
  <si>
    <t>ICE US Treasury 7-10 Year Bond Index (+ USD)</t>
  </si>
  <si>
    <t>ICE US Treasury 20+ Years Bond Index (+USD)</t>
  </si>
  <si>
    <t>Bloomberg US Aggregate Bond Index (IG Bonds) (USD)</t>
  </si>
  <si>
    <t>ICE US Treasury 20+ Years Bond Index (Moeda Original) (BTLT39)</t>
  </si>
  <si>
    <t>ICE US Treasury 7-10 Year Bond Index (Moeda Original) (BIYT39)</t>
  </si>
  <si>
    <t>ICE US Treasury Inflation Linked Bond Index (BTIP39)</t>
  </si>
  <si>
    <t>ICE Short US Treasury Securities (+USD)</t>
  </si>
  <si>
    <t>ICE Short US Treasury Securities (BSHV39)</t>
  </si>
  <si>
    <t>ICE US Treasury 3-7 Year Bond Index (+ USD)</t>
  </si>
  <si>
    <t>ICE US Treasury 3-7 Year Bond Index (Moeda Original) (BIEI39)</t>
  </si>
  <si>
    <t>ICE US Treasury Inflation Linked Bond Index (+USD)</t>
  </si>
  <si>
    <t>MSCI US IMI/Real Estate 25-50 NETR USD Index (+USD)</t>
  </si>
  <si>
    <t>MSCI US IMI/Real Estate 25-50 NETR USD Index (ALUG11)</t>
  </si>
  <si>
    <t>Bloomberg US Aggregate Bond Index (IG Bonds) (Moeda Original) (BAGG39/USDB11)</t>
  </si>
  <si>
    <t>t0</t>
  </si>
  <si>
    <t>t1</t>
  </si>
  <si>
    <t>t3</t>
  </si>
  <si>
    <t>t5</t>
  </si>
  <si>
    <t>1Y</t>
  </si>
  <si>
    <t>3Y</t>
  </si>
  <si>
    <t>5Y</t>
  </si>
  <si>
    <t>IPCA</t>
  </si>
  <si>
    <t>https://www.b3.com.br/pt_br/market-data-e-indices/servicos-de-dados/market-data/consultas/mercado-de-derivativos/precos-referenciais/taxas-referenciais-bm-fbovespa/</t>
  </si>
  <si>
    <t>FOCUS</t>
  </si>
  <si>
    <t>Período qnd foi feita proj</t>
  </si>
  <si>
    <t>Selic</t>
  </si>
  <si>
    <t>Avg P/E</t>
  </si>
  <si>
    <t>D/Y</t>
  </si>
  <si>
    <t>1y</t>
  </si>
  <si>
    <t>2y</t>
  </si>
  <si>
    <t>3y</t>
  </si>
  <si>
    <t>AVG 1-2</t>
  </si>
  <si>
    <t>AVG 1-3</t>
  </si>
  <si>
    <t>AVG 1</t>
  </si>
  <si>
    <t>GDP Growth (WEO)</t>
  </si>
  <si>
    <t>CPI (WEO)</t>
  </si>
  <si>
    <t>MEAN</t>
  </si>
  <si>
    <t>PE</t>
  </si>
  <si>
    <t>DATE</t>
  </si>
  <si>
    <t>SHILER PE</t>
  </si>
  <si>
    <t>Multpl</t>
  </si>
  <si>
    <t>Mean Reversion</t>
  </si>
  <si>
    <t>Expected Returns (Grinold-Kroner)</t>
  </si>
  <si>
    <t>Ibov</t>
  </si>
  <si>
    <t>IBOV PE</t>
  </si>
  <si>
    <t>S&amp;P 500 PE</t>
  </si>
  <si>
    <t>Shiller PE</t>
  </si>
  <si>
    <t>self-calc</t>
  </si>
  <si>
    <t>multpl</t>
  </si>
  <si>
    <t>MULTPL</t>
  </si>
  <si>
    <t>Shiller P/E</t>
  </si>
  <si>
    <t>nefin</t>
  </si>
  <si>
    <t>GDP Growth (FOCUS)</t>
  </si>
  <si>
    <t>CPI (FOCUS)</t>
  </si>
  <si>
    <t>Expanding mean</t>
  </si>
  <si>
    <t>Rolling Mean</t>
  </si>
  <si>
    <t>Expanding Mean</t>
  </si>
  <si>
    <t>PE t-1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</si>
  <si>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</si>
  <si>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</si>
  <si>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</si>
  <si>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</si>
  <si>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</si>
  <si>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</si>
  <si>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</si>
  <si>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</si>
  <si>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</si>
  <si>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</si>
  <si>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</si>
  <si>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</si>
  <si>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</si>
  <si>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</si>
  <si>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</si>
  <si>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</si>
  <si>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</si>
  <si>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</si>
  <si>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</si>
  <si>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</si>
  <si>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</si>
  <si>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</si>
  <si>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</si>
  <si>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</si>
  <si>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</si>
  <si>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Shiller PE t-1</t>
  </si>
  <si>
    <t>Shiller PE T-1</t>
  </si>
  <si>
    <t>FTSE Nareit</t>
  </si>
  <si>
    <t>IBOV</t>
  </si>
  <si>
    <t>GOLD</t>
  </si>
  <si>
    <t xml:space="preserve">US 10Y </t>
  </si>
  <si>
    <t>US 20Y</t>
  </si>
  <si>
    <t>US 5Y</t>
  </si>
  <si>
    <t>MSCI</t>
  </si>
  <si>
    <t>Date</t>
  </si>
  <si>
    <t>Barclays</t>
  </si>
  <si>
    <t>index</t>
  </si>
  <si>
    <t>ICE US 7-10 TR</t>
  </si>
  <si>
    <t>ICE US 20+ TR</t>
  </si>
  <si>
    <t>S&amp;amp;P 500</t>
  </si>
  <si>
    <t>CONSERVADOR</t>
  </si>
  <si>
    <t>PIB 2024</t>
  </si>
  <si>
    <t>PIB 2025</t>
  </si>
  <si>
    <t>Inflação 2024</t>
  </si>
  <si>
    <t>Inflação 2025</t>
  </si>
  <si>
    <t>Brasil</t>
  </si>
  <si>
    <t>Estados Unidos</t>
  </si>
  <si>
    <t>LPA</t>
  </si>
  <si>
    <t>LPA F12m</t>
  </si>
  <si>
    <t>LPA Y+1</t>
  </si>
  <si>
    <t>LPA Y+2</t>
  </si>
  <si>
    <t>BR</t>
  </si>
  <si>
    <t>US</t>
  </si>
  <si>
    <t>PIB Esperado</t>
  </si>
  <si>
    <t>Inflação</t>
  </si>
  <si>
    <t>10.5</t>
  </si>
  <si>
    <t>4.0</t>
  </si>
  <si>
    <t>14.25</t>
  </si>
  <si>
    <t>13.75</t>
  </si>
  <si>
    <t>2.1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</si>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</sst>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R$&quot;\ #,##0;\-&quot;R$&quot;\ #,##0"/>
    <numFmt numFmtId="43" formatCode="_-* #,##0.00_-;\-* #,##0.00_-;_-* &quot;-&quot;??_-;_-@_-"/>
    <numFmt numFmtId="164" formatCode="0.0%"/>
    <numFmt numFmtId="165" formatCode="&quot;R$&quot;\ #,##0.00############"/>
    <numFmt numFmtId="166" formatCode="0.0"/>
    <numFmt numFmtId="167" formatCode="&quot;R$&quot;\ #,##0.00"/>
    <numFmt numFmtId="168" formatCode="[$-416]mmm\-yy;@"/>
    <numFmt numFmtId="169" formatCode="General_)"/>
    <numFmt numFmtId="170" formatCode="#,##0,"/>
    <numFmt numFmtId="171" formatCode="#,##0,,"/>
    <numFmt numFmtId="172" formatCode="_([$€-2]* #,##0.00_);_([$€-2]* \(#,##0.00\);_([$€-2]* &quot;-&quot;??_)"/>
    <numFmt numFmtId="173" formatCode="#,#00"/>
    <numFmt numFmtId="174" formatCode="_-* #,##0\ _P_t_s_-;\-* #,##0\ _P_t_s_-;_-* &quot;-&quot;\ _P_t_s_-;_-@_-"/>
    <numFmt numFmtId="175" formatCode="_-* #,##0.00\ _P_t_s_-;\-* #,##0.00\ _P_t_s_-;_-* &quot;-&quot;??\ _P_t_s_-;_-@_-"/>
    <numFmt numFmtId="176" formatCode="_-* #,##0\ &quot;Pts&quot;_-;\-* #,##0\ &quot;Pts&quot;_-;_-* &quot;-&quot;\ &quot;Pts&quot;_-;_-@_-"/>
    <numFmt numFmtId="177" formatCode="_-* #,##0.00\ &quot;Pts&quot;_-;\-* #,##0.00\ &quot;Pts&quot;_-;_-* &quot;-&quot;??\ &quot;Pts&quot;_-;_-@_-"/>
    <numFmt numFmtId="178" formatCode="#,##0.00_);\(#,##0.00\);&quot; --- &quot;"/>
    <numFmt numFmtId="179" formatCode="%#,#00"/>
    <numFmt numFmtId="180" formatCode="#.##000"/>
    <numFmt numFmtId="181" formatCode="0.00\ %"/>
    <numFmt numFmtId="182" formatCode="#\ ###\ ###\ ##0\ "/>
    <numFmt numFmtId="183" formatCode="#,"/>
    <numFmt numFmtId="184" formatCode="_ [$€-2]\ * #,##0.00_ ;_ [$€-2]\ * \-#,##0.00_ ;_ [$€-2]\ * &quot;-&quot;??_ "/>
    <numFmt numFmtId="185" formatCode="\$#,##0\ ;\(\$#,##0\)"/>
    <numFmt numFmtId="186" formatCode="_(\(*)\ #,##0.00_);_(\(*)\ \(#,##0.00\);_(\(*)\ &quot;-&quot;??_);_(@_)"/>
    <numFmt numFmtId="187" formatCode="&quot;Cr$&quot;#,##0.00_);\(&quot;Cr$&quot;#,##0.00\)"/>
    <numFmt numFmtId="188" formatCode="0.0000%"/>
    <numFmt numFmtId="189" formatCode="0.0000"/>
    <numFmt numFmtId="191" formatCode="_-* #,##0.0_-;\-* #,##0.0_-;_-* &quot;-&quot;??_-;_-@_-"/>
  </numFmts>
  <fonts count="113">
    <font>
      <sz val="11"/>
      <color indexed="8"/>
      <name val="Aptos Narrow"/>
      <family val="2"/>
      <scheme val="minor"/>
    </font>
    <font>
      <sz val="7"/>
      <color indexed="8"/>
      <name val="Verdana"/>
      <family val="2"/>
    </font>
    <font>
      <b/>
      <sz val="8"/>
      <color indexed="9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indexed="8"/>
      <name val="Verdana"/>
      <family val="2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0"/>
      <name val="Arial"/>
      <family val="2"/>
    </font>
    <font>
      <sz val="12"/>
      <color theme="1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SwitzerlandLight"/>
    </font>
    <font>
      <sz val="7"/>
      <name val="Times New Roman"/>
      <family val="1"/>
    </font>
    <font>
      <sz val="10"/>
      <name val="Trebuchet MS"/>
      <family val="2"/>
    </font>
    <font>
      <sz val="1"/>
      <color indexed="8"/>
      <name val="Courier"/>
      <family val="3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b/>
      <sz val="1"/>
      <color indexed="8"/>
      <name val="Courier"/>
      <family val="3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Courier"/>
      <family val="3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8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2"/>
      <color indexed="8"/>
      <name val="Arial"/>
      <family val="2"/>
    </font>
    <font>
      <b/>
      <sz val="12"/>
      <color indexed="5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7"/>
      <name val="SwitzerlandLight"/>
    </font>
    <font>
      <u/>
      <sz val="10"/>
      <color indexed="36"/>
      <name val="Arial"/>
      <family val="2"/>
    </font>
    <font>
      <b/>
      <sz val="18"/>
      <color indexed="62"/>
      <name val="Cambria"/>
      <family val="2"/>
    </font>
    <font>
      <sz val="12"/>
      <color indexed="10"/>
      <name val="Verdana"/>
      <family val="2"/>
    </font>
    <font>
      <b/>
      <sz val="12"/>
      <color indexed="10"/>
      <name val="Verdana"/>
      <family val="2"/>
    </font>
    <font>
      <sz val="12"/>
      <color indexed="19"/>
      <name val="Verdana"/>
      <family val="2"/>
    </font>
    <font>
      <b/>
      <sz val="15"/>
      <color indexed="62"/>
      <name val="Verdana"/>
      <family val="2"/>
    </font>
    <font>
      <b/>
      <sz val="13"/>
      <color indexed="62"/>
      <name val="Verdana"/>
      <family val="2"/>
    </font>
    <font>
      <b/>
      <sz val="11"/>
      <color indexed="62"/>
      <name val="Verdana"/>
      <family val="2"/>
    </font>
    <font>
      <sz val="12"/>
      <color indexed="62"/>
      <name val="Verdana"/>
      <family val="2"/>
    </font>
    <font>
      <sz val="12"/>
      <color indexed="62"/>
      <name val="Arial"/>
      <family val="2"/>
    </font>
    <font>
      <b/>
      <sz val="12"/>
      <color indexed="63"/>
      <name val="Verdana"/>
      <family val="2"/>
    </font>
    <font>
      <b/>
      <sz val="12"/>
      <color indexed="63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theme="0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9"/>
      <name val="Verdana"/>
      <family val="2"/>
    </font>
    <font>
      <sz val="12"/>
      <color indexed="9"/>
      <name val="Arial"/>
      <family val="2"/>
    </font>
    <font>
      <sz val="12"/>
      <color indexed="20"/>
      <name val="Verdana"/>
      <family val="2"/>
    </font>
    <font>
      <sz val="12"/>
      <color indexed="2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52"/>
      <name val="Verdana"/>
      <family val="2"/>
    </font>
    <font>
      <b/>
      <sz val="9"/>
      <name val="Times New Roman"/>
      <family val="1"/>
    </font>
    <font>
      <b/>
      <sz val="12"/>
      <color indexed="9"/>
      <name val="Verdana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i/>
      <sz val="12"/>
      <color indexed="23"/>
      <name val="Arial"/>
      <family val="2"/>
    </font>
    <font>
      <sz val="12"/>
      <color indexed="17"/>
      <name val="Verdana"/>
      <family val="2"/>
    </font>
    <font>
      <sz val="12"/>
      <color indexed="17"/>
      <name val="Arial"/>
      <family val="2"/>
    </font>
    <font>
      <b/>
      <sz val="15"/>
      <color indexed="49"/>
      <name val="Verdana"/>
      <family val="2"/>
    </font>
    <font>
      <b/>
      <sz val="15"/>
      <color indexed="49"/>
      <name val="Arial"/>
      <family val="2"/>
    </font>
    <font>
      <b/>
      <sz val="13"/>
      <color indexed="49"/>
      <name val="Verdana"/>
      <family val="2"/>
    </font>
    <font>
      <b/>
      <sz val="13"/>
      <color indexed="49"/>
      <name val="Arial"/>
      <family val="2"/>
    </font>
    <font>
      <b/>
      <sz val="11"/>
      <color indexed="49"/>
      <name val="Verdana"/>
      <family val="2"/>
    </font>
    <font>
      <b/>
      <sz val="11"/>
      <color indexed="49"/>
      <name val="Arial"/>
      <family val="2"/>
    </font>
    <font>
      <sz val="12"/>
      <color indexed="54"/>
      <name val="Arial"/>
      <family val="2"/>
    </font>
    <font>
      <sz val="12"/>
      <color indexed="54"/>
      <name val="Verdana"/>
      <family val="2"/>
    </font>
    <font>
      <sz val="12"/>
      <color indexed="52"/>
      <name val="Verdana"/>
      <family val="2"/>
    </font>
    <font>
      <sz val="12"/>
      <color indexed="19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Verdana"/>
      <family val="2"/>
    </font>
    <font>
      <b/>
      <sz val="18"/>
      <color indexed="49"/>
      <name val="Cambria"/>
      <family val="2"/>
    </font>
    <font>
      <sz val="10"/>
      <name val="Helv"/>
    </font>
    <font>
      <sz val="12"/>
      <color indexed="10"/>
      <name val="Arial"/>
      <family val="2"/>
    </font>
    <font>
      <i/>
      <sz val="11"/>
      <color indexed="8"/>
      <name val="Aptos Narrow"/>
      <family val="2"/>
      <scheme val="minor"/>
    </font>
    <font>
      <sz val="12"/>
      <color rgb="FF111111"/>
      <name val="Inherit"/>
    </font>
  </fonts>
  <fills count="48">
    <fill>
      <patternFill patternType="none"/>
    </fill>
    <fill>
      <patternFill patternType="gray125"/>
    </fill>
    <fill>
      <patternFill patternType="solid">
        <fgColor rgb="FF4E80A6"/>
      </patternFill>
    </fill>
    <fill>
      <patternFill patternType="solid">
        <fgColor indexed="9"/>
      </patternFill>
    </fill>
    <fill>
      <patternFill patternType="none">
        <fgColor rgb="FFE4EDF4"/>
      </patternFill>
    </fill>
    <fill>
      <patternFill patternType="solid">
        <fgColor rgb="FFE4EDF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</patternFill>
    </fill>
    <fill>
      <patternFill patternType="solid">
        <fgColor indexed="18"/>
      </patternFill>
    </fill>
    <fill>
      <patternFill patternType="solid">
        <fgColor indexed="28"/>
      </patternFill>
    </fill>
    <fill>
      <patternFill patternType="solid">
        <fgColor indexed="25"/>
      </patternFill>
    </fill>
    <fill>
      <patternFill patternType="solid">
        <fgColor indexed="5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/>
      <diagonal/>
    </border>
    <border>
      <left style="thin">
        <color rgb="FF4E80A6"/>
      </left>
      <right style="thin">
        <color rgb="FF4E80A6"/>
      </right>
      <top/>
      <bottom/>
      <diagonal/>
    </border>
    <border>
      <left style="thin">
        <color rgb="FF4E80A6"/>
      </left>
      <right style="thin">
        <color rgb="FF4E80A6"/>
      </right>
      <top/>
      <bottom/>
      <diagonal/>
    </border>
    <border>
      <left style="thin">
        <color rgb="FF4E80A6"/>
      </left>
      <right style="thin">
        <color rgb="FF4E80A6"/>
      </right>
      <top/>
      <bottom style="thin">
        <color rgb="FF4E80A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8201">
    <xf numFmtId="0" fontId="0" fillId="0" borderId="0"/>
    <xf numFmtId="9" fontId="11" fillId="0" borderId="0" applyFont="0" applyFill="0" applyBorder="0" applyAlignment="0" applyProtection="0"/>
    <xf numFmtId="0" fontId="11" fillId="4" borderId="2"/>
    <xf numFmtId="43" fontId="11" fillId="0" borderId="0" applyFont="0" applyFill="0" applyBorder="0" applyAlignment="0" applyProtection="0"/>
    <xf numFmtId="0" fontId="13" fillId="4" borderId="2"/>
    <xf numFmtId="0" fontId="17" fillId="4" borderId="2" applyNumberFormat="0" applyFill="0" applyBorder="0" applyAlignment="0" applyProtection="0"/>
    <xf numFmtId="169" fontId="18" fillId="4" borderId="2">
      <alignment vertical="top"/>
    </xf>
    <xf numFmtId="0" fontId="17" fillId="4" borderId="2" applyNumberFormat="0" applyFill="0" applyBorder="0" applyProtection="0">
      <alignment horizontal="right"/>
    </xf>
    <xf numFmtId="169" fontId="19" fillId="4" borderId="2">
      <alignment horizontal="right"/>
    </xf>
    <xf numFmtId="169" fontId="19" fillId="4" borderId="2">
      <alignment horizontal="left"/>
    </xf>
    <xf numFmtId="43" fontId="20" fillId="4" borderId="2" applyFont="0" applyFill="0" applyBorder="0" applyAlignment="0" applyProtection="0"/>
    <xf numFmtId="43" fontId="20" fillId="4" borderId="2" applyFont="0" applyFill="0" applyBorder="0" applyAlignment="0" applyProtection="0"/>
    <xf numFmtId="43" fontId="20" fillId="4" borderId="2" applyFont="0" applyFill="0" applyBorder="0" applyAlignment="0" applyProtection="0"/>
    <xf numFmtId="43" fontId="15" fillId="4" borderId="2" applyFont="0" applyFill="0" applyBorder="0" applyAlignment="0" applyProtection="0"/>
    <xf numFmtId="0" fontId="21" fillId="4" borderId="2">
      <protection locked="0"/>
    </xf>
    <xf numFmtId="170" fontId="22" fillId="4" borderId="2"/>
    <xf numFmtId="171" fontId="22" fillId="4" borderId="2"/>
    <xf numFmtId="172" fontId="15" fillId="4" borderId="2" applyFont="0" applyFill="0" applyBorder="0" applyAlignment="0" applyProtection="0"/>
    <xf numFmtId="173" fontId="21" fillId="4" borderId="2">
      <protection locked="0"/>
    </xf>
    <xf numFmtId="174" fontId="15" fillId="4" borderId="2" applyFont="0" applyFill="0" applyBorder="0" applyAlignment="0" applyProtection="0"/>
    <xf numFmtId="4" fontId="23" fillId="4" borderId="2" applyFont="0" applyFill="0" applyBorder="0" applyAlignment="0" applyProtection="0"/>
    <xf numFmtId="175" fontId="15" fillId="4" borderId="2" applyFont="0" applyFill="0" applyBorder="0" applyAlignment="0" applyProtection="0"/>
    <xf numFmtId="176" fontId="15" fillId="4" borderId="2" applyFont="0" applyFill="0" applyBorder="0" applyAlignment="0" applyProtection="0"/>
    <xf numFmtId="177" fontId="16" fillId="4" borderId="2" applyFont="0" applyFill="0" applyBorder="0" applyAlignment="0" applyProtection="0"/>
    <xf numFmtId="0" fontId="20" fillId="4" borderId="2"/>
    <xf numFmtId="0" fontId="20" fillId="4" borderId="2"/>
    <xf numFmtId="0" fontId="20" fillId="4" borderId="2"/>
    <xf numFmtId="178" fontId="24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20" fillId="4" borderId="2" applyFont="0" applyFill="0" applyBorder="0" applyAlignment="0" applyProtection="0"/>
    <xf numFmtId="9" fontId="20" fillId="4" borderId="2" applyFont="0" applyFill="0" applyBorder="0" applyAlignment="0" applyProtection="0"/>
    <xf numFmtId="9" fontId="20" fillId="4" borderId="2" applyFont="0" applyFill="0" applyBorder="0" applyAlignment="0" applyProtection="0"/>
    <xf numFmtId="9" fontId="15" fillId="4" borderId="2" applyFont="0" applyFill="0" applyBorder="0" applyAlignment="0" applyProtection="0"/>
    <xf numFmtId="179" fontId="21" fillId="4" borderId="2">
      <protection locked="0"/>
    </xf>
    <xf numFmtId="180" fontId="21" fillId="4" borderId="2">
      <protection locked="0"/>
    </xf>
    <xf numFmtId="181" fontId="23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2" fontId="19" fillId="4" borderId="2"/>
    <xf numFmtId="38" fontId="25" fillId="4" borderId="2" applyFont="0" applyFill="0" applyBorder="0" applyAlignment="0" applyProtection="0"/>
    <xf numFmtId="169" fontId="26" fillId="4" borderId="8"/>
    <xf numFmtId="183" fontId="27" fillId="4" borderId="2">
      <protection locked="0"/>
    </xf>
    <xf numFmtId="183" fontId="27" fillId="4" borderId="2">
      <protection locked="0"/>
    </xf>
    <xf numFmtId="0" fontId="15" fillId="4" borderId="2"/>
    <xf numFmtId="0" fontId="28" fillId="14" borderId="2" applyNumberFormat="0" applyBorder="0" applyAlignment="0" applyProtection="0"/>
    <xf numFmtId="0" fontId="28" fillId="15" borderId="2" applyNumberFormat="0" applyBorder="0" applyAlignment="0" applyProtection="0"/>
    <xf numFmtId="0" fontId="28" fillId="16" borderId="2" applyNumberFormat="0" applyBorder="0" applyAlignment="0" applyProtection="0"/>
    <xf numFmtId="0" fontId="28" fillId="17" borderId="2" applyNumberFormat="0" applyBorder="0" applyAlignment="0" applyProtection="0"/>
    <xf numFmtId="0" fontId="28" fillId="18" borderId="2" applyNumberFormat="0" applyBorder="0" applyAlignment="0" applyProtection="0"/>
    <xf numFmtId="0" fontId="28" fillId="19" borderId="2" applyNumberFormat="0" applyBorder="0" applyAlignment="0" applyProtection="0"/>
    <xf numFmtId="0" fontId="28" fillId="20" borderId="2" applyNumberFormat="0" applyBorder="0" applyAlignment="0" applyProtection="0"/>
    <xf numFmtId="0" fontId="28" fillId="21" borderId="2" applyNumberFormat="0" applyBorder="0" applyAlignment="0" applyProtection="0"/>
    <xf numFmtId="0" fontId="28" fillId="22" borderId="2" applyNumberFormat="0" applyBorder="0" applyAlignment="0" applyProtection="0"/>
    <xf numFmtId="0" fontId="28" fillId="17" borderId="2" applyNumberFormat="0" applyBorder="0" applyAlignment="0" applyProtection="0"/>
    <xf numFmtId="0" fontId="28" fillId="20" borderId="2" applyNumberFormat="0" applyBorder="0" applyAlignment="0" applyProtection="0"/>
    <xf numFmtId="0" fontId="28" fillId="23" borderId="2" applyNumberFormat="0" applyBorder="0" applyAlignment="0" applyProtection="0"/>
    <xf numFmtId="0" fontId="29" fillId="24" borderId="2" applyNumberFormat="0" applyBorder="0" applyAlignment="0" applyProtection="0"/>
    <xf numFmtId="0" fontId="29" fillId="21" borderId="2" applyNumberFormat="0" applyBorder="0" applyAlignment="0" applyProtection="0"/>
    <xf numFmtId="0" fontId="29" fillId="22" borderId="2" applyNumberFormat="0" applyBorder="0" applyAlignment="0" applyProtection="0"/>
    <xf numFmtId="0" fontId="29" fillId="25" borderId="2" applyNumberFormat="0" applyBorder="0" applyAlignment="0" applyProtection="0"/>
    <xf numFmtId="0" fontId="29" fillId="26" borderId="2" applyNumberFormat="0" applyBorder="0" applyAlignment="0" applyProtection="0"/>
    <xf numFmtId="0" fontId="29" fillId="27" borderId="2" applyNumberFormat="0" applyBorder="0" applyAlignment="0" applyProtection="0"/>
    <xf numFmtId="0" fontId="30" fillId="4" borderId="10"/>
    <xf numFmtId="0" fontId="31" fillId="16" borderId="2" applyNumberFormat="0" applyBorder="0" applyAlignment="0" applyProtection="0"/>
    <xf numFmtId="0" fontId="32" fillId="28" borderId="11" applyNumberFormat="0" applyAlignment="0" applyProtection="0"/>
    <xf numFmtId="0" fontId="33" fillId="29" borderId="12" applyNumberFormat="0" applyAlignment="0" applyProtection="0"/>
    <xf numFmtId="0" fontId="34" fillId="4" borderId="13" applyNumberFormat="0" applyFill="0" applyAlignment="0" applyProtection="0"/>
    <xf numFmtId="1" fontId="35" fillId="13" borderId="9">
      <alignment horizontal="right" vertical="center"/>
    </xf>
    <xf numFmtId="0" fontId="35" fillId="12" borderId="9">
      <alignment horizontal="center" vertical="center"/>
    </xf>
    <xf numFmtId="1" fontId="35" fillId="13" borderId="9">
      <alignment horizontal="right" vertical="center"/>
    </xf>
    <xf numFmtId="0" fontId="15" fillId="13" borderId="2"/>
    <xf numFmtId="0" fontId="36" fillId="13" borderId="9"/>
    <xf numFmtId="0" fontId="37" fillId="30" borderId="9">
      <alignment horizontal="left" vertical="center"/>
    </xf>
    <xf numFmtId="0" fontId="37" fillId="30" borderId="9">
      <alignment horizontal="left" vertical="center"/>
    </xf>
    <xf numFmtId="0" fontId="38" fillId="13" borderId="9">
      <alignment horizontal="left" vertical="center"/>
    </xf>
    <xf numFmtId="0" fontId="39" fillId="13" borderId="14"/>
    <xf numFmtId="0" fontId="29" fillId="31" borderId="2" applyNumberFormat="0" applyBorder="0" applyAlignment="0" applyProtection="0"/>
    <xf numFmtId="0" fontId="29" fillId="32" borderId="2" applyNumberFormat="0" applyBorder="0" applyAlignment="0" applyProtection="0"/>
    <xf numFmtId="0" fontId="29" fillId="33" borderId="2" applyNumberFormat="0" applyBorder="0" applyAlignment="0" applyProtection="0"/>
    <xf numFmtId="0" fontId="29" fillId="25" borderId="2" applyNumberFormat="0" applyBorder="0" applyAlignment="0" applyProtection="0"/>
    <xf numFmtId="0" fontId="29" fillId="26" borderId="2" applyNumberFormat="0" applyBorder="0" applyAlignment="0" applyProtection="0"/>
    <xf numFmtId="0" fontId="29" fillId="34" borderId="2" applyNumberFormat="0" applyBorder="0" applyAlignment="0" applyProtection="0"/>
    <xf numFmtId="0" fontId="40" fillId="19" borderId="11" applyNumberFormat="0" applyAlignment="0" applyProtection="0"/>
    <xf numFmtId="0" fontId="41" fillId="15" borderId="2" applyNumberFormat="0" applyBorder="0" applyAlignment="0" applyProtection="0"/>
    <xf numFmtId="0" fontId="42" fillId="35" borderId="2" applyNumberFormat="0" applyBorder="0" applyAlignment="0" applyProtection="0"/>
    <xf numFmtId="0" fontId="15" fillId="36" borderId="15" applyNumberFormat="0" applyFont="0" applyAlignment="0" applyProtection="0"/>
    <xf numFmtId="9" fontId="15" fillId="4" borderId="2" applyFont="0" applyFill="0" applyBorder="0" applyAlignment="0" applyProtection="0"/>
    <xf numFmtId="0" fontId="43" fillId="28" borderId="16" applyNumberFormat="0" applyAlignment="0" applyProtection="0"/>
    <xf numFmtId="43" fontId="15" fillId="4" borderId="2" applyFont="0" applyFill="0" applyBorder="0" applyAlignment="0" applyProtection="0"/>
    <xf numFmtId="0" fontId="45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7" fillId="4" borderId="17" applyNumberFormat="0" applyFill="0" applyAlignment="0" applyProtection="0"/>
    <xf numFmtId="0" fontId="48" fillId="4" borderId="18" applyNumberFormat="0" applyFill="0" applyAlignment="0" applyProtection="0"/>
    <xf numFmtId="0" fontId="49" fillId="4" borderId="19" applyNumberFormat="0" applyFill="0" applyAlignment="0" applyProtection="0"/>
    <xf numFmtId="0" fontId="49" fillId="4" borderId="2" applyNumberFormat="0" applyFill="0" applyBorder="0" applyAlignment="0" applyProtection="0"/>
    <xf numFmtId="169" fontId="26" fillId="4" borderId="8"/>
    <xf numFmtId="0" fontId="15" fillId="4" borderId="2"/>
    <xf numFmtId="43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9" fontId="50" fillId="4" borderId="2" applyFont="0" applyFill="0" applyBorder="0" applyAlignment="0" applyProtection="0"/>
    <xf numFmtId="0" fontId="15" fillId="4" borderId="2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0" fontId="15" fillId="4" borderId="2"/>
    <xf numFmtId="2" fontId="15" fillId="4" borderId="2" applyFont="0" applyFill="0" applyBorder="0" applyProtection="0">
      <alignment horizontal="right"/>
    </xf>
    <xf numFmtId="0" fontId="15" fillId="4" borderId="2"/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4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184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2" fontId="15" fillId="4" borderId="2" applyFont="0" applyFill="0" applyBorder="0" applyProtection="0">
      <alignment horizontal="right"/>
    </xf>
    <xf numFmtId="0" fontId="15" fillId="4" borderId="2"/>
    <xf numFmtId="0" fontId="15" fillId="13" borderId="2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0" fontId="15" fillId="36" borderId="15" applyNumberFormat="0" applyFont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0" fontId="15" fillId="13" borderId="2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0" fontId="15" fillId="36" borderId="15" applyNumberFormat="0" applyFont="0" applyAlignment="0" applyProtection="0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0" fontId="15" fillId="4" borderId="2"/>
    <xf numFmtId="2" fontId="15" fillId="4" borderId="2" applyFont="0" applyFill="0" applyBorder="0" applyProtection="0">
      <alignment horizontal="right"/>
    </xf>
    <xf numFmtId="43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0" fontId="15" fillId="4" borderId="2"/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0" fontId="15" fillId="4" borderId="2"/>
    <xf numFmtId="9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172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0" fontId="15" fillId="4" borderId="2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0" fontId="54" fillId="4" borderId="2" applyNumberFormat="0" applyFill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74" fillId="14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14" fillId="20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74" fillId="15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14" fillId="21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74" fillId="1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9" borderId="2" applyNumberFormat="0" applyBorder="0" applyAlignment="0" applyProtection="0"/>
    <xf numFmtId="0" fontId="1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8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74" fillId="19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1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74" fillId="22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14" fillId="35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74" fillId="17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14" fillId="15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74" fillId="20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14" fillId="18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74" fillId="23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14" fillId="36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75" fillId="24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75" fillId="21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75" fillId="22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56" fillId="15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75" fillId="26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56" fillId="18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75" fillId="27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56" fillId="2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75" fillId="31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56" fillId="37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75" fillId="32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56" fillId="34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75" fillId="3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56" fillId="23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75" fillId="25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56" fillId="10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11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75" fillId="34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56" fillId="32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76" fillId="15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52" fillId="17" borderId="2" applyNumberFormat="0" applyBorder="0" applyAlignment="0" applyProtection="0"/>
    <xf numFmtId="0" fontId="61" fillId="4" borderId="20"/>
    <xf numFmtId="0" fontId="19" fillId="4" borderId="2">
      <alignment horizontal="left"/>
    </xf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65" fillId="8" borderId="6" applyNumberFormat="0" applyAlignment="0" applyProtection="0"/>
    <xf numFmtId="0" fontId="53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77" fillId="9" borderId="12" applyNumberFormat="0" applyAlignment="0" applyProtection="0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43" fontId="20" fillId="4" borderId="2" applyFont="0" applyFill="0" applyBorder="0" applyAlignment="0" applyProtection="0"/>
    <xf numFmtId="172" fontId="15" fillId="4" borderId="2" applyFon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8" fillId="4" borderId="2" applyNumberFormat="0" applyFill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79" fillId="16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51" fillId="18" borderId="2" applyNumberFormat="0" applyBorder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67" fillId="4" borderId="21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68" fillId="4" borderId="22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69" fillId="4" borderId="23" applyNumberFormat="0" applyFill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9" fillId="4" borderId="2" applyNumberFormat="0" applyFill="0" applyBorder="0" applyAlignment="0" applyProtection="0"/>
    <xf numFmtId="0" fontId="62" fillId="4" borderId="2" applyNumberFormat="0" applyFill="0" applyBorder="0" applyAlignment="0" applyProtection="0">
      <alignment vertical="top"/>
      <protection locked="0"/>
    </xf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1" fillId="19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70" fillId="35" borderId="6" applyNumberFormat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4" fillId="4" borderId="24" applyNumberFormat="0" applyFill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74" fillId="4" borderId="2"/>
    <xf numFmtId="0" fontId="74" fillId="4" borderId="2"/>
    <xf numFmtId="0" fontId="74" fillId="4" borderId="2"/>
    <xf numFmtId="0" fontId="74" fillId="4" borderId="2"/>
    <xf numFmtId="0" fontId="74" fillId="4" borderId="2"/>
    <xf numFmtId="0" fontId="74" fillId="4" borderId="2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7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50" fillId="36" borderId="7" applyNumberFormat="0" applyFon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3" fillId="2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0" fontId="72" fillId="8" borderId="16" applyNumberFormat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2" fontId="15" fillId="4" borderId="2" applyFont="0" applyFill="0" applyBorder="0" applyProtection="0">
      <alignment horizontal="right"/>
    </xf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80" fillId="4" borderId="25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55" fillId="4" borderId="26" applyNumberFormat="0" applyFill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81" fillId="4" borderId="2" applyNumberFormat="0" applyFill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7" fillId="14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20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20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20" borderId="2" applyNumberFormat="0" applyBorder="0" applyAlignment="0" applyProtection="0"/>
    <xf numFmtId="0" fontId="57" fillId="38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7" fillId="15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21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21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21" borderId="2" applyNumberFormat="0" applyBorder="0" applyAlignment="0" applyProtection="0"/>
    <xf numFmtId="0" fontId="57" fillId="39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7" fillId="1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7" fillId="36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19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19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3" borderId="2" applyNumberFormat="0" applyBorder="0" applyAlignment="0" applyProtection="0"/>
    <xf numFmtId="0" fontId="50" fillId="19" borderId="2" applyNumberFormat="0" applyBorder="0" applyAlignment="0" applyProtection="0"/>
    <xf numFmtId="0" fontId="57" fillId="3" borderId="2" applyNumberFormat="0" applyBorder="0" applyAlignment="0" applyProtection="0"/>
    <xf numFmtId="0" fontId="50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1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1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1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18" borderId="2" applyNumberFormat="0" applyBorder="0" applyAlignment="0" applyProtection="0"/>
    <xf numFmtId="0" fontId="50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7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7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7" fillId="19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7" fillId="38" borderId="2" applyNumberFormat="0" applyBorder="0" applyAlignment="0" applyProtection="0"/>
    <xf numFmtId="0" fontId="50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21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21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21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21" borderId="2" applyNumberFormat="0" applyBorder="0" applyAlignment="0" applyProtection="0"/>
    <xf numFmtId="0" fontId="50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7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0" fillId="39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7" fillId="22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5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5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6" borderId="2" applyNumberFormat="0" applyBorder="0" applyAlignment="0" applyProtection="0"/>
    <xf numFmtId="0" fontId="50" fillId="35" borderId="2" applyNumberFormat="0" applyBorder="0" applyAlignment="0" applyProtection="0"/>
    <xf numFmtId="0" fontId="57" fillId="36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7" fillId="17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15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15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28" borderId="2" applyNumberFormat="0" applyBorder="0" applyAlignment="0" applyProtection="0"/>
    <xf numFmtId="0" fontId="50" fillId="15" borderId="2" applyNumberFormat="0" applyBorder="0" applyAlignment="0" applyProtection="0"/>
    <xf numFmtId="0" fontId="57" fillId="28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7" fillId="20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38" borderId="2" applyNumberFormat="0" applyBorder="0" applyAlignment="0" applyProtection="0"/>
    <xf numFmtId="0" fontId="50" fillId="18" borderId="2" applyNumberFormat="0" applyBorder="0" applyAlignment="0" applyProtection="0"/>
    <xf numFmtId="0" fontId="57" fillId="38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7" fillId="23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19" borderId="2" applyNumberFormat="0" applyBorder="0" applyAlignment="0" applyProtection="0"/>
    <xf numFmtId="0" fontId="50" fillId="36" borderId="2" applyNumberFormat="0" applyBorder="0" applyAlignment="0" applyProtection="0"/>
    <xf numFmtId="0" fontId="57" fillId="19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3" fillId="24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2" fillId="18" borderId="2" applyNumberFormat="0" applyBorder="0" applyAlignment="0" applyProtection="0"/>
    <xf numFmtId="0" fontId="83" fillId="18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3" fillId="21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3" fillId="39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3" fillId="22" borderId="2" applyNumberFormat="0" applyBorder="0" applyAlignment="0" applyProtection="0"/>
    <xf numFmtId="0" fontId="82" fillId="23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23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23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2" fillId="36" borderId="2" applyNumberFormat="0" applyBorder="0" applyAlignment="0" applyProtection="0"/>
    <xf numFmtId="0" fontId="83" fillId="36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2" fillId="15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15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15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2" fillId="28" borderId="2" applyNumberFormat="0" applyBorder="0" applyAlignment="0" applyProtection="0"/>
    <xf numFmtId="0" fontId="83" fillId="28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2" fillId="18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18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18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3" fillId="27" borderId="2" applyNumberFormat="0" applyBorder="0" applyAlignment="0" applyProtection="0"/>
    <xf numFmtId="0" fontId="82" fillId="21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21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21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2" fillId="19" borderId="2" applyNumberFormat="0" applyBorder="0" applyAlignment="0" applyProtection="0"/>
    <xf numFmtId="0" fontId="83" fillId="19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3" fillId="31" borderId="2" applyNumberFormat="0" applyBorder="0" applyAlignment="0" applyProtection="0"/>
    <xf numFmtId="0" fontId="82" fillId="37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37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37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2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3" fillId="32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4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2" fillId="39" borderId="2" applyNumberFormat="0" applyBorder="0" applyAlignment="0" applyProtection="0"/>
    <xf numFmtId="0" fontId="83" fillId="39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3" fillId="33" borderId="2" applyNumberFormat="0" applyBorder="0" applyAlignment="0" applyProtection="0"/>
    <xf numFmtId="0" fontId="82" fillId="23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23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23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2" fillId="40" borderId="2" applyNumberFormat="0" applyBorder="0" applyAlignment="0" applyProtection="0"/>
    <xf numFmtId="0" fontId="83" fillId="40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3" fillId="25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2" fillId="41" borderId="2" applyNumberFormat="0" applyBorder="0" applyAlignment="0" applyProtection="0"/>
    <xf numFmtId="0" fontId="83" fillId="41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26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3" fillId="34" borderId="2" applyNumberFormat="0" applyBorder="0" applyAlignment="0" applyProtection="0"/>
    <xf numFmtId="0" fontId="82" fillId="32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2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2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2" fillId="34" borderId="2" applyNumberFormat="0" applyBorder="0" applyAlignment="0" applyProtection="0"/>
    <xf numFmtId="0" fontId="83" fillId="34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5" fillId="15" borderId="2" applyNumberFormat="0" applyBorder="0" applyAlignment="0" applyProtection="0"/>
    <xf numFmtId="0" fontId="84" fillId="17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7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7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4" fillId="15" borderId="2" applyNumberFormat="0" applyBorder="0" applyAlignment="0" applyProtection="0"/>
    <xf numFmtId="0" fontId="85" fillId="15" borderId="2" applyNumberFormat="0" applyBorder="0" applyAlignment="0" applyProtection="0"/>
    <xf numFmtId="0" fontId="61" fillId="4" borderId="20"/>
    <xf numFmtId="0" fontId="19" fillId="4" borderId="2">
      <alignment horizontal="left"/>
    </xf>
    <xf numFmtId="3" fontId="21" fillId="4" borderId="2">
      <protection locked="0"/>
    </xf>
    <xf numFmtId="3" fontId="21" fillId="4" borderId="2">
      <protection locked="0"/>
    </xf>
    <xf numFmtId="0" fontId="86" fillId="4" borderId="2" applyNumberFormat="0" applyFill="0" applyBorder="0" applyAlignment="0" applyProtection="0"/>
    <xf numFmtId="0" fontId="87" fillId="4" borderId="2" applyNumberFormat="0" applyFill="0" applyBorder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58" fillId="28" borderId="11" applyNumberFormat="0" applyAlignment="0" applyProtection="0"/>
    <xf numFmtId="0" fontId="65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65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65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88" fillId="3" borderId="11" applyNumberFormat="0" applyAlignment="0" applyProtection="0"/>
    <xf numFmtId="0" fontId="58" fillId="3" borderId="11" applyNumberFormat="0" applyAlignment="0" applyProtection="0"/>
    <xf numFmtId="0" fontId="89" fillId="4" borderId="2">
      <alignment vertical="center"/>
    </xf>
    <xf numFmtId="0" fontId="90" fillId="29" borderId="27" applyNumberFormat="0" applyAlignment="0" applyProtection="0"/>
    <xf numFmtId="0" fontId="91" fillId="29" borderId="12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12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12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12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0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1" fillId="29" borderId="27" applyNumberFormat="0" applyAlignment="0" applyProtection="0"/>
    <xf numFmtId="0" fontId="90" fillId="29" borderId="27" applyNumberFormat="0" applyAlignment="0" applyProtection="0"/>
    <xf numFmtId="0" fontId="90" fillId="29" borderId="27" applyNumberFormat="0" applyAlignment="0" applyProtection="0"/>
    <xf numFmtId="0" fontId="90" fillId="29" borderId="27" applyNumberFormat="0" applyAlignment="0" applyProtection="0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0" fontId="15" fillId="13" borderId="2"/>
    <xf numFmtId="43" fontId="92" fillId="4" borderId="2" applyFont="0" applyFill="0" applyBorder="0" applyAlignment="0" applyProtection="0"/>
    <xf numFmtId="43" fontId="92" fillId="4" borderId="2" applyFont="0" applyFill="0" applyBorder="0" applyAlignment="0" applyProtection="0"/>
    <xf numFmtId="43" fontId="92" fillId="4" borderId="2" applyFont="0" applyFill="0" applyBorder="0" applyAlignment="0" applyProtection="0"/>
    <xf numFmtId="43" fontId="92" fillId="4" borderId="2" applyFont="0" applyFill="0" applyBorder="0" applyAlignment="0" applyProtection="0"/>
    <xf numFmtId="43" fontId="92" fillId="4" borderId="2" applyFont="0" applyFill="0" applyBorder="0" applyAlignment="0" applyProtection="0"/>
    <xf numFmtId="43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43" fontId="15" fillId="4" borderId="2" applyFont="0" applyFill="0" applyBorder="0" applyAlignment="0" applyProtection="0"/>
    <xf numFmtId="3" fontId="15" fillId="4" borderId="2" applyFont="0" applyFill="0" applyBorder="0" applyAlignment="0" applyProtection="0"/>
    <xf numFmtId="5" fontId="15" fillId="4" borderId="2" applyFont="0" applyFill="0" applyBorder="0" applyAlignment="0" applyProtection="0"/>
    <xf numFmtId="0" fontId="15" fillId="4" borderId="2" applyFont="0" applyFill="0" applyBorder="0" applyAlignment="0" applyProtection="0"/>
    <xf numFmtId="184" fontId="15" fillId="4" borderId="2" applyFon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0" fontId="93" fillId="4" borderId="2" applyNumberFormat="0" applyFill="0" applyBorder="0" applyAlignment="0" applyProtection="0"/>
    <xf numFmtId="2" fontId="15" fillId="4" borderId="2" applyFont="0" applyFill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5" fillId="16" borderId="2" applyNumberFormat="0" applyBorder="0" applyAlignment="0" applyProtection="0"/>
    <xf numFmtId="0" fontId="94" fillId="18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8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8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4" fillId="16" borderId="2" applyNumberFormat="0" applyBorder="0" applyAlignment="0" applyProtection="0"/>
    <xf numFmtId="0" fontId="95" fillId="16" borderId="2" applyNumberFormat="0" applyBorder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47" fillId="4" borderId="17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6" fillId="4" borderId="28" applyNumberFormat="0" applyFill="0" applyAlignment="0" applyProtection="0"/>
    <xf numFmtId="0" fontId="97" fillId="4" borderId="2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48" fillId="4" borderId="18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8" fillId="4" borderId="29" applyNumberFormat="0" applyFill="0" applyAlignment="0" applyProtection="0"/>
    <xf numFmtId="0" fontId="99" fillId="4" borderId="2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49" fillId="4" borderId="19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0" fillId="4" borderId="23" applyNumberFormat="0" applyFill="0" applyAlignment="0" applyProtection="0"/>
    <xf numFmtId="0" fontId="101" fillId="4" borderId="23" applyNumberFormat="0" applyFill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49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0" fillId="4" borderId="2" applyNumberFormat="0" applyFill="0" applyBorder="0" applyAlignment="0" applyProtection="0"/>
    <xf numFmtId="0" fontId="101" fillId="4" borderId="2" applyNumberFormat="0" applyFill="0" applyBorder="0" applyAlignment="0" applyProtection="0"/>
    <xf numFmtId="0" fontId="71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71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71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71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102" fillId="19" borderId="11" applyNumberFormat="0" applyAlignment="0" applyProtection="0"/>
    <xf numFmtId="0" fontId="70" fillId="35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70" fillId="35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70" fillId="35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3" fillId="19" borderId="11" applyNumberFormat="0" applyAlignment="0" applyProtection="0"/>
    <xf numFmtId="0" fontId="102" fillId="19" borderId="11" applyNumberFormat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59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104" fillId="4" borderId="13" applyNumberFormat="0" applyFill="0" applyAlignment="0" applyProtection="0"/>
    <xf numFmtId="0" fontId="59" fillId="4" borderId="13" applyNumberFormat="0" applyFill="0" applyAlignment="0" applyProtection="0"/>
    <xf numFmtId="185" fontId="15" fillId="4" borderId="2" applyFont="0" applyFill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0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66" fillId="35" borderId="2" applyNumberFormat="0" applyBorder="0" applyAlignment="0" applyProtection="0"/>
    <xf numFmtId="0" fontId="105" fillId="35" borderId="2" applyNumberFormat="0" applyBorder="0" applyAlignment="0" applyProtection="0"/>
    <xf numFmtId="0" fontId="15" fillId="4" borderId="2"/>
    <xf numFmtId="0" fontId="15" fillId="4" borderId="2"/>
    <xf numFmtId="0" fontId="15" fillId="4" borderId="2"/>
    <xf numFmtId="0" fontId="50" fillId="4" borderId="2"/>
    <xf numFmtId="0" fontId="50" fillId="4" borderId="2"/>
    <xf numFmtId="0" fontId="15" fillId="4" borderId="2"/>
    <xf numFmtId="0" fontId="15" fillId="4" borderId="2"/>
    <xf numFmtId="0" fontId="50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57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15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57" fillId="4" borderId="2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15" fillId="36" borderId="15" applyNumberFormat="0" applyFont="0" applyAlignment="0" applyProtection="0"/>
    <xf numFmtId="0" fontId="57" fillId="36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6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6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6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7" fillId="35" borderId="15" applyNumberFormat="0" applyFont="0" applyAlignment="0" applyProtection="0"/>
    <xf numFmtId="0" fontId="50" fillId="36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6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6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0" fillId="35" borderId="15" applyNumberFormat="0" applyFont="0" applyAlignment="0" applyProtection="0"/>
    <xf numFmtId="0" fontId="57" fillId="35" borderId="15" applyNumberFormat="0" applyFont="0" applyAlignment="0" applyProtection="0"/>
    <xf numFmtId="0" fontId="73" fillId="28" borderId="16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73" fillId="28" borderId="16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73" fillId="28" borderId="16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73" fillId="28" borderId="16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72" fillId="3" borderId="16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72" fillId="3" borderId="16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72" fillId="3" borderId="16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7" fillId="3" borderId="30" applyNumberFormat="0" applyAlignment="0" applyProtection="0"/>
    <xf numFmtId="0" fontId="106" fillId="3" borderId="30" applyNumberFormat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9" fontId="15" fillId="4" borderId="2" applyFont="0" applyFill="0" applyBorder="0" applyAlignment="0" applyProtection="0"/>
    <xf numFmtId="38" fontId="25" fillId="4" borderId="31"/>
    <xf numFmtId="186" fontId="15" fillId="4" borderId="2">
      <protection locked="0"/>
    </xf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4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46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63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8" fillId="4" borderId="2" applyNumberFormat="0" applyFill="0" applyBorder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6" fillId="4" borderId="25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26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26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32" applyNumberFormat="0" applyFill="0" applyAlignment="0" applyProtection="0"/>
    <xf numFmtId="0" fontId="107" fillId="4" borderId="26" applyNumberFormat="0" applyFill="0" applyAlignment="0" applyProtection="0"/>
    <xf numFmtId="0" fontId="106" fillId="4" borderId="32" applyNumberFormat="0" applyFill="0" applyAlignment="0" applyProtection="0"/>
    <xf numFmtId="180" fontId="21" fillId="4" borderId="2">
      <protection locked="0"/>
    </xf>
    <xf numFmtId="187" fontId="15" fillId="4" borderId="2">
      <protection locked="0"/>
    </xf>
    <xf numFmtId="0" fontId="109" fillId="4" borderId="2"/>
    <xf numFmtId="4" fontId="15" fillId="4" borderId="2" applyFont="0" applyFill="0" applyBorder="0" applyAlignment="0" applyProtection="0"/>
    <xf numFmtId="3" fontId="15" fillId="4" borderId="2" applyFon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10" fillId="4" borderId="2" applyNumberFormat="0" applyFill="0" applyBorder="0" applyAlignment="0" applyProtection="0"/>
    <xf numFmtId="0" fontId="13" fillId="4" borderId="2"/>
    <xf numFmtId="0" fontId="80" fillId="4" borderId="99" applyNumberFormat="0" applyFill="0" applyAlignment="0" applyProtection="0"/>
    <xf numFmtId="0" fontId="80" fillId="4" borderId="129" applyNumberFormat="0" applyFill="0" applyAlignment="0" applyProtection="0"/>
    <xf numFmtId="0" fontId="15" fillId="36" borderId="77" applyNumberFormat="0" applyFont="0" applyAlignment="0" applyProtection="0"/>
    <xf numFmtId="0" fontId="80" fillId="4" borderId="99" applyNumberFormat="0" applyFill="0" applyAlignment="0" applyProtection="0"/>
    <xf numFmtId="0" fontId="73" fillId="28" borderId="98" applyNumberFormat="0" applyAlignment="0" applyProtection="0"/>
    <xf numFmtId="0" fontId="88" fillId="3" borderId="146" applyNumberFormat="0" applyAlignment="0" applyProtection="0"/>
    <xf numFmtId="0" fontId="20" fillId="4" borderId="2"/>
    <xf numFmtId="0" fontId="58" fillId="28" borderId="146" applyNumberFormat="0" applyAlignment="0" applyProtection="0"/>
    <xf numFmtId="0" fontId="73" fillId="28" borderId="88" applyNumberFormat="0" applyAlignment="0" applyProtection="0"/>
    <xf numFmtId="0" fontId="72" fillId="8" borderId="78" applyNumberFormat="0" applyAlignment="0" applyProtection="0"/>
    <xf numFmtId="0" fontId="15" fillId="36" borderId="107" applyNumberFormat="0" applyFont="0" applyAlignment="0" applyProtection="0"/>
    <xf numFmtId="0" fontId="80" fillId="4" borderId="79" applyNumberFormat="0" applyFill="0" applyAlignment="0" applyProtection="0"/>
    <xf numFmtId="0" fontId="80" fillId="4" borderId="129" applyNumberFormat="0" applyFill="0" applyAlignment="0" applyProtection="0"/>
    <xf numFmtId="0" fontId="58" fillId="28" borderId="86" applyNumberFormat="0" applyAlignment="0" applyProtection="0"/>
    <xf numFmtId="0" fontId="72" fillId="8" borderId="108" applyNumberFormat="0" applyAlignment="0" applyProtection="0"/>
    <xf numFmtId="169" fontId="26" fillId="4" borderId="33"/>
    <xf numFmtId="0" fontId="73" fillId="28" borderId="88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86" applyNumberFormat="0" applyAlignment="0" applyProtection="0"/>
    <xf numFmtId="0" fontId="73" fillId="28" borderId="128" applyNumberFormat="0" applyAlignment="0" applyProtection="0"/>
    <xf numFmtId="0" fontId="50" fillId="35" borderId="70" applyNumberFormat="0" applyFont="0" applyAlignment="0" applyProtection="0"/>
    <xf numFmtId="0" fontId="107" fillId="3" borderId="71" applyNumberFormat="0" applyAlignment="0" applyProtection="0"/>
    <xf numFmtId="0" fontId="32" fillId="28" borderId="35" applyNumberFormat="0" applyAlignment="0" applyProtection="0"/>
    <xf numFmtId="0" fontId="72" fillId="8" borderId="118" applyNumberFormat="0" applyAlignment="0" applyProtection="0"/>
    <xf numFmtId="1" fontId="35" fillId="13" borderId="34">
      <alignment horizontal="right" vertical="center"/>
    </xf>
    <xf numFmtId="0" fontId="35" fillId="12" borderId="34">
      <alignment horizontal="center" vertical="center"/>
    </xf>
    <xf numFmtId="1" fontId="35" fillId="13" borderId="34">
      <alignment horizontal="right" vertical="center"/>
    </xf>
    <xf numFmtId="0" fontId="36" fillId="13" borderId="34"/>
    <xf numFmtId="0" fontId="37" fillId="30" borderId="34">
      <alignment horizontal="left" vertical="center"/>
    </xf>
    <xf numFmtId="0" fontId="37" fillId="30" borderId="34">
      <alignment horizontal="left" vertical="center"/>
    </xf>
    <xf numFmtId="0" fontId="38" fillId="13" borderId="34">
      <alignment horizontal="left" vertical="center"/>
    </xf>
    <xf numFmtId="0" fontId="73" fillId="28" borderId="158" applyNumberFormat="0" applyAlignment="0" applyProtection="0"/>
    <xf numFmtId="0" fontId="80" fillId="4" borderId="139" applyNumberFormat="0" applyFill="0" applyAlignment="0" applyProtection="0"/>
    <xf numFmtId="0" fontId="102" fillId="19" borderId="166" applyNumberFormat="0" applyAlignment="0" applyProtection="0"/>
    <xf numFmtId="0" fontId="73" fillId="28" borderId="168" applyNumberFormat="0" applyAlignment="0" applyProtection="0"/>
    <xf numFmtId="0" fontId="40" fillId="19" borderId="35" applyNumberFormat="0" applyAlignment="0" applyProtection="0"/>
    <xf numFmtId="0" fontId="80" fillId="4" borderId="139" applyNumberFormat="0" applyFill="0" applyAlignment="0" applyProtection="0"/>
    <xf numFmtId="0" fontId="15" fillId="36" borderId="36" applyNumberFormat="0" applyFont="0" applyAlignment="0" applyProtection="0"/>
    <xf numFmtId="0" fontId="80" fillId="4" borderId="139" applyNumberFormat="0" applyFill="0" applyAlignment="0" applyProtection="0"/>
    <xf numFmtId="0" fontId="80" fillId="4" borderId="109" applyNumberFormat="0" applyFill="0" applyAlignment="0" applyProtection="0"/>
    <xf numFmtId="0" fontId="80" fillId="4" borderId="89" applyNumberFormat="0" applyFill="0" applyAlignment="0" applyProtection="0"/>
    <xf numFmtId="0" fontId="73" fillId="28" borderId="88" applyNumberFormat="0" applyAlignment="0" applyProtection="0"/>
    <xf numFmtId="0" fontId="55" fillId="4" borderId="110" applyNumberFormat="0" applyFill="0" applyAlignment="0" applyProtection="0"/>
    <xf numFmtId="0" fontId="58" fillId="28" borderId="116" applyNumberFormat="0" applyAlignment="0" applyProtection="0"/>
    <xf numFmtId="0" fontId="73" fillId="28" borderId="138" applyNumberFormat="0" applyAlignment="0" applyProtection="0"/>
    <xf numFmtId="0" fontId="80" fillId="4" borderId="139" applyNumberFormat="0" applyFill="0" applyAlignment="0" applyProtection="0"/>
    <xf numFmtId="0" fontId="58" fillId="28" borderId="86" applyNumberFormat="0" applyAlignment="0" applyProtection="0"/>
    <xf numFmtId="0" fontId="73" fillId="28" borderId="158" applyNumberFormat="0" applyAlignment="0" applyProtection="0"/>
    <xf numFmtId="0" fontId="103" fillId="19" borderId="136" applyNumberFormat="0" applyAlignment="0" applyProtection="0"/>
    <xf numFmtId="0" fontId="73" fillId="28" borderId="118" applyNumberFormat="0" applyAlignment="0" applyProtection="0"/>
    <xf numFmtId="0" fontId="15" fillId="36" borderId="157" applyNumberFormat="0" applyFont="0" applyAlignment="0" applyProtection="0"/>
    <xf numFmtId="0" fontId="73" fillId="28" borderId="78" applyNumberFormat="0" applyAlignment="0" applyProtection="0"/>
    <xf numFmtId="0" fontId="55" fillId="4" borderId="130" applyNumberFormat="0" applyFill="0" applyAlignment="0" applyProtection="0"/>
    <xf numFmtId="0" fontId="80" fillId="4" borderId="149" applyNumberFormat="0" applyFill="0" applyAlignment="0" applyProtection="0"/>
    <xf numFmtId="0" fontId="37" fillId="30" borderId="115">
      <alignment horizontal="left" vertical="center"/>
    </xf>
    <xf numFmtId="0" fontId="80" fillId="4" borderId="149" applyNumberFormat="0" applyFill="0" applyAlignment="0" applyProtection="0"/>
    <xf numFmtId="0" fontId="103" fillId="19" borderId="116" applyNumberFormat="0" applyAlignment="0" applyProtection="0"/>
    <xf numFmtId="0" fontId="103" fillId="19" borderId="96" applyNumberFormat="0" applyAlignment="0" applyProtection="0"/>
    <xf numFmtId="0" fontId="55" fillId="4" borderId="150" applyNumberFormat="0" applyFill="0" applyAlignment="0" applyProtection="0"/>
    <xf numFmtId="0" fontId="15" fillId="36" borderId="117" applyNumberFormat="0" applyFont="0" applyAlignment="0" applyProtection="0"/>
    <xf numFmtId="0" fontId="73" fillId="28" borderId="168" applyNumberFormat="0" applyAlignment="0" applyProtection="0"/>
    <xf numFmtId="0" fontId="73" fillId="28" borderId="168" applyNumberFormat="0" applyAlignment="0" applyProtection="0"/>
    <xf numFmtId="0" fontId="72" fillId="8" borderId="78" applyNumberFormat="0" applyAlignment="0" applyProtection="0"/>
    <xf numFmtId="0" fontId="73" fillId="28" borderId="88" applyNumberFormat="0" applyAlignment="0" applyProtection="0"/>
    <xf numFmtId="0" fontId="72" fillId="8" borderId="138" applyNumberFormat="0" applyAlignment="0" applyProtection="0"/>
    <xf numFmtId="0" fontId="58" fillId="28" borderId="156" applyNumberFormat="0" applyAlignment="0" applyProtection="0"/>
    <xf numFmtId="0" fontId="15" fillId="36" borderId="36" applyNumberFormat="0" applyFont="0" applyAlignment="0" applyProtection="0"/>
    <xf numFmtId="0" fontId="72" fillId="8" borderId="78" applyNumberFormat="0" applyAlignment="0" applyProtection="0"/>
    <xf numFmtId="0" fontId="73" fillId="28" borderId="118" applyNumberFormat="0" applyAlignment="0" applyProtection="0"/>
    <xf numFmtId="0" fontId="72" fillId="8" borderId="138" applyNumberFormat="0" applyAlignment="0" applyProtection="0"/>
    <xf numFmtId="0" fontId="72" fillId="8" borderId="138" applyNumberFormat="0" applyAlignment="0" applyProtection="0"/>
    <xf numFmtId="0" fontId="15" fillId="36" borderId="36" applyNumberFormat="0" applyFont="0" applyAlignment="0" applyProtection="0"/>
    <xf numFmtId="0" fontId="73" fillId="28" borderId="108" applyNumberFormat="0" applyAlignment="0" applyProtection="0"/>
    <xf numFmtId="0" fontId="73" fillId="28" borderId="88" applyNumberFormat="0" applyAlignment="0" applyProtection="0"/>
    <xf numFmtId="0" fontId="88" fillId="3" borderId="96" applyNumberFormat="0" applyAlignment="0" applyProtection="0"/>
    <xf numFmtId="0" fontId="88" fillId="3" borderId="106" applyNumberFormat="0" applyAlignment="0" applyProtection="0"/>
    <xf numFmtId="0" fontId="15" fillId="36" borderId="127" applyNumberFormat="0" applyFont="0" applyAlignment="0" applyProtection="0"/>
    <xf numFmtId="0" fontId="73" fillId="28" borderId="148" applyNumberFormat="0" applyAlignment="0" applyProtection="0"/>
    <xf numFmtId="0" fontId="102" fillId="19" borderId="116" applyNumberFormat="0" applyAlignment="0" applyProtection="0"/>
    <xf numFmtId="0" fontId="73" fillId="28" borderId="138" applyNumberFormat="0" applyAlignment="0" applyProtection="0"/>
    <xf numFmtId="0" fontId="58" fillId="28" borderId="96" applyNumberFormat="0" applyAlignment="0" applyProtection="0"/>
    <xf numFmtId="0" fontId="55" fillId="4" borderId="150" applyNumberFormat="0" applyFill="0" applyAlignment="0" applyProtection="0"/>
    <xf numFmtId="0" fontId="80" fillId="4" borderId="89" applyNumberFormat="0" applyFill="0" applyAlignment="0" applyProtection="0"/>
    <xf numFmtId="0" fontId="80" fillId="4" borderId="99" applyNumberFormat="0" applyFill="0" applyAlignment="0" applyProtection="0"/>
    <xf numFmtId="0" fontId="15" fillId="36" borderId="97" applyNumberFormat="0" applyFont="0" applyAlignment="0" applyProtection="0"/>
    <xf numFmtId="0" fontId="55" fillId="4" borderId="90" applyNumberFormat="0" applyFill="0" applyAlignment="0" applyProtection="0"/>
    <xf numFmtId="0" fontId="50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88" fillId="3" borderId="126" applyNumberFormat="0" applyAlignment="0" applyProtection="0"/>
    <xf numFmtId="0" fontId="88" fillId="3" borderId="106" applyNumberFormat="0" applyAlignment="0" applyProtection="0"/>
    <xf numFmtId="0" fontId="102" fillId="19" borderId="106" applyNumberFormat="0" applyAlignment="0" applyProtection="0"/>
    <xf numFmtId="0" fontId="103" fillId="19" borderId="106" applyNumberFormat="0" applyAlignment="0" applyProtection="0"/>
    <xf numFmtId="0" fontId="73" fillId="28" borderId="128" applyNumberFormat="0" applyAlignment="0" applyProtection="0"/>
    <xf numFmtId="0" fontId="73" fillId="28" borderId="98" applyNumberFormat="0" applyAlignment="0" applyProtection="0"/>
    <xf numFmtId="0" fontId="55" fillId="4" borderId="130" applyNumberFormat="0" applyFill="0" applyAlignment="0" applyProtection="0"/>
    <xf numFmtId="0" fontId="55" fillId="4" borderId="130" applyNumberFormat="0" applyFill="0" applyAlignment="0" applyProtection="0"/>
    <xf numFmtId="0" fontId="103" fillId="19" borderId="146" applyNumberFormat="0" applyAlignment="0" applyProtection="0"/>
    <xf numFmtId="0" fontId="55" fillId="4" borderId="150" applyNumberFormat="0" applyFill="0" applyAlignment="0" applyProtection="0"/>
    <xf numFmtId="0" fontId="55" fillId="4" borderId="110" applyNumberFormat="0" applyFill="0" applyAlignment="0" applyProtection="0"/>
    <xf numFmtId="0" fontId="43" fillId="28" borderId="128" applyNumberFormat="0" applyAlignment="0" applyProtection="0"/>
    <xf numFmtId="0" fontId="58" fillId="28" borderId="86" applyNumberFormat="0" applyAlignment="0" applyProtection="0"/>
    <xf numFmtId="0" fontId="58" fillId="28" borderId="86" applyNumberFormat="0" applyAlignment="0" applyProtection="0"/>
    <xf numFmtId="0" fontId="58" fillId="28" borderId="86" applyNumberFormat="0" applyAlignment="0" applyProtection="0"/>
    <xf numFmtId="0" fontId="102" fillId="19" borderId="86" applyNumberFormat="0" applyAlignment="0" applyProtection="0"/>
    <xf numFmtId="0" fontId="73" fillId="28" borderId="138" applyNumberFormat="0" applyAlignment="0" applyProtection="0"/>
    <xf numFmtId="0" fontId="55" fillId="4" borderId="120" applyNumberFormat="0" applyFill="0" applyAlignment="0" applyProtection="0"/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15" fillId="36" borderId="77" applyNumberFormat="0" applyFont="0" applyAlignment="0" applyProtection="0"/>
    <xf numFmtId="0" fontId="55" fillId="4" borderId="160" applyNumberFormat="0" applyFill="0" applyAlignment="0" applyProtection="0"/>
    <xf numFmtId="0" fontId="88" fillId="3" borderId="96" applyNumberFormat="0" applyAlignment="0" applyProtection="0"/>
    <xf numFmtId="0" fontId="72" fillId="8" borderId="148" applyNumberFormat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73" fillId="28" borderId="148" applyNumberFormat="0" applyAlignment="0" applyProtection="0"/>
    <xf numFmtId="0" fontId="58" fillId="28" borderId="76" applyNumberFormat="0" applyAlignment="0" applyProtection="0"/>
    <xf numFmtId="0" fontId="55" fillId="4" borderId="120" applyNumberFormat="0" applyFill="0" applyAlignment="0" applyProtection="0"/>
    <xf numFmtId="0" fontId="103" fillId="19" borderId="106" applyNumberFormat="0" applyAlignment="0" applyProtection="0"/>
    <xf numFmtId="0" fontId="88" fillId="3" borderId="126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86" applyNumberFormat="0" applyAlignment="0" applyProtection="0"/>
    <xf numFmtId="0" fontId="55" fillId="4" borderId="80" applyNumberFormat="0" applyFill="0" applyAlignment="0" applyProtection="0"/>
    <xf numFmtId="0" fontId="58" fillId="28" borderId="126" applyNumberFormat="0" applyAlignment="0" applyProtection="0"/>
    <xf numFmtId="0" fontId="102" fillId="19" borderId="96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3" fillId="28" borderId="118" applyNumberFormat="0" applyAlignment="0" applyProtection="0"/>
    <xf numFmtId="0" fontId="58" fillId="28" borderId="69" applyNumberFormat="0" applyAlignment="0" applyProtection="0"/>
    <xf numFmtId="0" fontId="88" fillId="3" borderId="69" applyNumberFormat="0" applyAlignment="0" applyProtection="0"/>
    <xf numFmtId="0" fontId="58" fillId="3" borderId="69" applyNumberFormat="0" applyAlignment="0" applyProtection="0"/>
    <xf numFmtId="0" fontId="73" fillId="28" borderId="138" applyNumberFormat="0" applyAlignment="0" applyProtection="0"/>
    <xf numFmtId="0" fontId="73" fillId="28" borderId="138" applyNumberFormat="0" applyAlignment="0" applyProtection="0"/>
    <xf numFmtId="0" fontId="88" fillId="3" borderId="116" applyNumberFormat="0" applyAlignment="0" applyProtection="0"/>
    <xf numFmtId="0" fontId="88" fillId="3" borderId="116" applyNumberFormat="0" applyAlignment="0" applyProtection="0"/>
    <xf numFmtId="0" fontId="102" fillId="19" borderId="106" applyNumberFormat="0" applyAlignment="0" applyProtection="0"/>
    <xf numFmtId="0" fontId="15" fillId="36" borderId="137" applyNumberFormat="0" applyFont="0" applyAlignment="0" applyProtection="0"/>
    <xf numFmtId="0" fontId="58" fillId="28" borderId="156" applyNumberFormat="0" applyAlignment="0" applyProtection="0"/>
    <xf numFmtId="0" fontId="102" fillId="19" borderId="96" applyNumberFormat="0" applyAlignment="0" applyProtection="0"/>
    <xf numFmtId="0" fontId="103" fillId="19" borderId="69" applyNumberFormat="0" applyAlignment="0" applyProtection="0"/>
    <xf numFmtId="0" fontId="15" fillId="36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102" fillId="19" borderId="126" applyNumberFormat="0" applyAlignment="0" applyProtection="0"/>
    <xf numFmtId="0" fontId="103" fillId="19" borderId="166" applyNumberFormat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72" fillId="8" borderId="148" applyNumberFormat="0" applyAlignment="0" applyProtection="0"/>
    <xf numFmtId="0" fontId="73" fillId="28" borderId="118" applyNumberFormat="0" applyAlignment="0" applyProtection="0"/>
    <xf numFmtId="0" fontId="72" fillId="8" borderId="108" applyNumberFormat="0" applyAlignment="0" applyProtection="0"/>
    <xf numFmtId="0" fontId="73" fillId="28" borderId="158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98" applyNumberFormat="0" applyAlignment="0" applyProtection="0"/>
    <xf numFmtId="0" fontId="73" fillId="28" borderId="98" applyNumberFormat="0" applyAlignment="0" applyProtection="0"/>
    <xf numFmtId="0" fontId="73" fillId="28" borderId="98" applyNumberFormat="0" applyAlignment="0" applyProtection="0"/>
    <xf numFmtId="0" fontId="88" fillId="3" borderId="126" applyNumberFormat="0" applyAlignment="0" applyProtection="0"/>
    <xf numFmtId="0" fontId="88" fillId="3" borderId="76" applyNumberFormat="0" applyAlignment="0" applyProtection="0"/>
    <xf numFmtId="0" fontId="80" fillId="4" borderId="89" applyNumberFormat="0" applyFill="0" applyAlignment="0" applyProtection="0"/>
    <xf numFmtId="0" fontId="72" fillId="8" borderId="118" applyNumberFormat="0" applyAlignment="0" applyProtection="0"/>
    <xf numFmtId="0" fontId="73" fillId="28" borderId="108" applyNumberFormat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80" fillId="4" borderId="139" applyNumberFormat="0" applyFill="0" applyAlignment="0" applyProtection="0"/>
    <xf numFmtId="0" fontId="73" fillId="28" borderId="118" applyNumberFormat="0" applyAlignment="0" applyProtection="0"/>
    <xf numFmtId="0" fontId="58" fillId="28" borderId="146" applyNumberFormat="0" applyAlignment="0" applyProtection="0"/>
    <xf numFmtId="0" fontId="88" fillId="3" borderId="146" applyNumberFormat="0" applyAlignment="0" applyProtection="0"/>
    <xf numFmtId="0" fontId="58" fillId="28" borderId="126" applyNumberFormat="0" applyAlignment="0" applyProtection="0"/>
    <xf numFmtId="0" fontId="58" fillId="28" borderId="156" applyNumberFormat="0" applyAlignment="0" applyProtection="0"/>
    <xf numFmtId="0" fontId="73" fillId="28" borderId="148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80" fillId="4" borderId="119" applyNumberFormat="0" applyFill="0" applyAlignment="0" applyProtection="0"/>
    <xf numFmtId="0" fontId="58" fillId="28" borderId="106" applyNumberFormat="0" applyAlignment="0" applyProtection="0"/>
    <xf numFmtId="0" fontId="20" fillId="4" borderId="2"/>
    <xf numFmtId="0" fontId="55" fillId="4" borderId="100" applyNumberFormat="0" applyFill="0" applyAlignment="0" applyProtection="0"/>
    <xf numFmtId="0" fontId="88" fillId="3" borderId="86" applyNumberFormat="0" applyAlignment="0" applyProtection="0"/>
    <xf numFmtId="0" fontId="58" fillId="28" borderId="166" applyNumberFormat="0" applyAlignment="0" applyProtection="0"/>
    <xf numFmtId="0" fontId="80" fillId="4" borderId="109" applyNumberFormat="0" applyFill="0" applyAlignment="0" applyProtection="0"/>
    <xf numFmtId="0" fontId="58" fillId="28" borderId="126" applyNumberFormat="0" applyAlignment="0" applyProtection="0"/>
    <xf numFmtId="0" fontId="88" fillId="3" borderId="126" applyNumberFormat="0" applyAlignment="0" applyProtection="0"/>
    <xf numFmtId="0" fontId="103" fillId="19" borderId="136" applyNumberFormat="0" applyAlignment="0" applyProtection="0"/>
    <xf numFmtId="0" fontId="37" fillId="30" borderId="75">
      <alignment horizontal="left" vertical="center"/>
    </xf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73" fillId="28" borderId="108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73" fillId="28" borderId="98" applyNumberFormat="0" applyAlignment="0" applyProtection="0"/>
    <xf numFmtId="0" fontId="102" fillId="19" borderId="156" applyNumberFormat="0" applyAlignment="0" applyProtection="0"/>
    <xf numFmtId="0" fontId="73" fillId="28" borderId="158" applyNumberFormat="0" applyAlignment="0" applyProtection="0"/>
    <xf numFmtId="0" fontId="72" fillId="8" borderId="168" applyNumberFormat="0" applyAlignment="0" applyProtection="0"/>
    <xf numFmtId="0" fontId="73" fillId="28" borderId="158" applyNumberFormat="0" applyAlignment="0" applyProtection="0"/>
    <xf numFmtId="0" fontId="55" fillId="4" borderId="110" applyNumberFormat="0" applyFill="0" applyAlignment="0" applyProtection="0"/>
    <xf numFmtId="0" fontId="73" fillId="28" borderId="108" applyNumberFormat="0" applyAlignment="0" applyProtection="0"/>
    <xf numFmtId="0" fontId="80" fillId="4" borderId="149" applyNumberFormat="0" applyFill="0" applyAlignment="0" applyProtection="0"/>
    <xf numFmtId="0" fontId="72" fillId="8" borderId="118" applyNumberFormat="0" applyAlignment="0" applyProtection="0"/>
    <xf numFmtId="0" fontId="88" fillId="3" borderId="156" applyNumberFormat="0" applyAlignment="0" applyProtection="0"/>
    <xf numFmtId="0" fontId="72" fillId="8" borderId="88" applyNumberFormat="0" applyAlignment="0" applyProtection="0"/>
    <xf numFmtId="0" fontId="103" fillId="19" borderId="106" applyNumberFormat="0" applyAlignment="0" applyProtection="0"/>
    <xf numFmtId="0" fontId="80" fillId="4" borderId="89" applyNumberFormat="0" applyFill="0" applyAlignment="0" applyProtection="0"/>
    <xf numFmtId="0" fontId="80" fillId="4" borderId="89" applyNumberFormat="0" applyFill="0" applyAlignment="0" applyProtection="0"/>
    <xf numFmtId="0" fontId="80" fillId="4" borderId="89" applyNumberFormat="0" applyFill="0" applyAlignment="0" applyProtection="0"/>
    <xf numFmtId="0" fontId="80" fillId="4" borderId="109" applyNumberFormat="0" applyFill="0" applyAlignment="0" applyProtection="0"/>
    <xf numFmtId="0" fontId="80" fillId="4" borderId="109" applyNumberFormat="0" applyFill="0" applyAlignment="0" applyProtection="0"/>
    <xf numFmtId="0" fontId="72" fillId="8" borderId="98" applyNumberFormat="0" applyAlignment="0" applyProtection="0"/>
    <xf numFmtId="0" fontId="72" fillId="8" borderId="98" applyNumberFormat="0" applyAlignment="0" applyProtection="0"/>
    <xf numFmtId="0" fontId="58" fillId="28" borderId="86" applyNumberFormat="0" applyAlignment="0" applyProtection="0"/>
    <xf numFmtId="0" fontId="73" fillId="28" borderId="108" applyNumberFormat="0" applyAlignment="0" applyProtection="0"/>
    <xf numFmtId="0" fontId="80" fillId="4" borderId="169" applyNumberFormat="0" applyFill="0" applyAlignment="0" applyProtection="0"/>
    <xf numFmtId="0" fontId="80" fillId="4" borderId="79" applyNumberFormat="0" applyFill="0" applyAlignment="0" applyProtection="0"/>
    <xf numFmtId="0" fontId="58" fillId="28" borderId="146" applyNumberFormat="0" applyAlignment="0" applyProtection="0"/>
    <xf numFmtId="0" fontId="72" fillId="8" borderId="78" applyNumberFormat="0" applyAlignment="0" applyProtection="0"/>
    <xf numFmtId="0" fontId="72" fillId="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55" fillId="4" borderId="110" applyNumberFormat="0" applyFill="0" applyAlignment="0" applyProtection="0"/>
    <xf numFmtId="0" fontId="102" fillId="19" borderId="106" applyNumberFormat="0" applyAlignment="0" applyProtection="0"/>
    <xf numFmtId="0" fontId="58" fillId="28" borderId="69" applyNumberFormat="0" applyAlignment="0" applyProtection="0"/>
    <xf numFmtId="0" fontId="55" fillId="4" borderId="170" applyNumberFormat="0" applyFill="0" applyAlignment="0" applyProtection="0"/>
    <xf numFmtId="0" fontId="58" fillId="28" borderId="146" applyNumberFormat="0" applyAlignment="0" applyProtection="0"/>
    <xf numFmtId="0" fontId="72" fillId="8" borderId="148" applyNumberFormat="0" applyAlignment="0" applyProtection="0"/>
    <xf numFmtId="0" fontId="73" fillId="28" borderId="148" applyNumberFormat="0" applyAlignment="0" applyProtection="0"/>
    <xf numFmtId="0" fontId="15" fillId="36" borderId="87" applyNumberFormat="0" applyFont="0" applyAlignment="0" applyProtection="0"/>
    <xf numFmtId="0" fontId="103" fillId="19" borderId="146" applyNumberFormat="0" applyAlignment="0" applyProtection="0"/>
    <xf numFmtId="0" fontId="73" fillId="28" borderId="88" applyNumberFormat="0" applyAlignment="0" applyProtection="0"/>
    <xf numFmtId="0" fontId="73" fillId="28" borderId="88" applyNumberFormat="0" applyAlignment="0" applyProtection="0"/>
    <xf numFmtId="0" fontId="102" fillId="19" borderId="106" applyNumberFormat="0" applyAlignment="0" applyProtection="0"/>
    <xf numFmtId="0" fontId="55" fillId="4" borderId="90" applyNumberFormat="0" applyFill="0" applyAlignment="0" applyProtection="0"/>
    <xf numFmtId="0" fontId="15" fillId="36" borderId="127" applyNumberFormat="0" applyFont="0" applyAlignment="0" applyProtection="0"/>
    <xf numFmtId="0" fontId="20" fillId="4" borderId="2"/>
    <xf numFmtId="0" fontId="15" fillId="36" borderId="157" applyNumberFormat="0" applyFont="0" applyAlignment="0" applyProtection="0"/>
    <xf numFmtId="0" fontId="102" fillId="19" borderId="69" applyNumberFormat="0" applyAlignment="0" applyProtection="0"/>
    <xf numFmtId="0" fontId="102" fillId="19" borderId="116" applyNumberFormat="0" applyAlignment="0" applyProtection="0"/>
    <xf numFmtId="0" fontId="55" fillId="4" borderId="150" applyNumberFormat="0" applyFill="0" applyAlignment="0" applyProtection="0"/>
    <xf numFmtId="0" fontId="73" fillId="28" borderId="138" applyNumberFormat="0" applyAlignment="0" applyProtection="0"/>
    <xf numFmtId="0" fontId="73" fillId="28" borderId="168" applyNumberFormat="0" applyAlignment="0" applyProtection="0"/>
    <xf numFmtId="0" fontId="73" fillId="28" borderId="98" applyNumberFormat="0" applyAlignment="0" applyProtection="0"/>
    <xf numFmtId="0" fontId="57" fillId="35" borderId="70" applyNumberFormat="0" applyFont="0" applyAlignment="0" applyProtection="0"/>
    <xf numFmtId="0" fontId="73" fillId="28" borderId="138" applyNumberFormat="0" applyAlignment="0" applyProtection="0"/>
    <xf numFmtId="0" fontId="72" fillId="8" borderId="158" applyNumberFormat="0" applyAlignment="0" applyProtection="0"/>
    <xf numFmtId="0" fontId="72" fillId="8" borderId="138" applyNumberFormat="0" applyAlignment="0" applyProtection="0"/>
    <xf numFmtId="0" fontId="72" fillId="8" borderId="108" applyNumberFormat="0" applyAlignment="0" applyProtection="0"/>
    <xf numFmtId="0" fontId="88" fillId="3" borderId="116" applyNumberFormat="0" applyAlignment="0" applyProtection="0"/>
    <xf numFmtId="0" fontId="46" fillId="4" borderId="2" applyNumberFormat="0" applyFill="0" applyBorder="0" applyAlignment="0" applyProtection="0"/>
    <xf numFmtId="0" fontId="15" fillId="36" borderId="61" applyNumberFormat="0" applyFont="0" applyAlignment="0" applyProtection="0"/>
    <xf numFmtId="0" fontId="55" fillId="4" borderId="110" applyNumberFormat="0" applyFill="0" applyAlignment="0" applyProtection="0"/>
    <xf numFmtId="0" fontId="37" fillId="30" borderId="59">
      <alignment horizontal="left" vertical="center"/>
    </xf>
    <xf numFmtId="0" fontId="55" fillId="4" borderId="170" applyNumberFormat="0" applyFill="0" applyAlignment="0" applyProtection="0"/>
    <xf numFmtId="0" fontId="72" fillId="8" borderId="88" applyNumberFormat="0" applyAlignment="0" applyProtection="0"/>
    <xf numFmtId="0" fontId="80" fillId="4" borderId="129" applyNumberFormat="0" applyFill="0" applyAlignment="0" applyProtection="0"/>
    <xf numFmtId="0" fontId="103" fillId="19" borderId="136" applyNumberFormat="0" applyAlignment="0" applyProtection="0"/>
    <xf numFmtId="0" fontId="72" fillId="8" borderId="98" applyNumberFormat="0" applyAlignment="0" applyProtection="0"/>
    <xf numFmtId="0" fontId="58" fillId="28" borderId="86" applyNumberFormat="0" applyAlignment="0" applyProtection="0"/>
    <xf numFmtId="0" fontId="58" fillId="28" borderId="156" applyNumberFormat="0" applyAlignment="0" applyProtection="0"/>
    <xf numFmtId="0" fontId="80" fillId="4" borderId="109" applyNumberFormat="0" applyFill="0" applyAlignment="0" applyProtection="0"/>
    <xf numFmtId="0" fontId="58" fillId="28" borderId="86" applyNumberFormat="0" applyAlignment="0" applyProtection="0"/>
    <xf numFmtId="0" fontId="80" fillId="4" borderId="79" applyNumberFormat="0" applyFill="0" applyAlignment="0" applyProtection="0"/>
    <xf numFmtId="0" fontId="72" fillId="8" borderId="78" applyNumberFormat="0" applyAlignment="0" applyProtection="0"/>
    <xf numFmtId="0" fontId="103" fillId="19" borderId="156" applyNumberFormat="0" applyAlignment="0" applyProtection="0"/>
    <xf numFmtId="0" fontId="102" fillId="19" borderId="156" applyNumberFormat="0" applyAlignment="0" applyProtection="0"/>
    <xf numFmtId="0" fontId="15" fillId="36" borderId="167" applyNumberFormat="0" applyFont="0" applyAlignment="0" applyProtection="0"/>
    <xf numFmtId="0" fontId="15" fillId="36" borderId="167" applyNumberFormat="0" applyFont="0" applyAlignment="0" applyProtection="0"/>
    <xf numFmtId="0" fontId="80" fillId="4" borderId="99" applyNumberFormat="0" applyFill="0" applyAlignment="0" applyProtection="0"/>
    <xf numFmtId="0" fontId="103" fillId="19" borderId="106" applyNumberFormat="0" applyAlignment="0" applyProtection="0"/>
    <xf numFmtId="0" fontId="43" fillId="28" borderId="108" applyNumberFormat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58" fillId="28" borderId="156" applyNumberFormat="0" applyAlignment="0" applyProtection="0"/>
    <xf numFmtId="0" fontId="72" fillId="8" borderId="148" applyNumberFormat="0" applyAlignment="0" applyProtection="0"/>
    <xf numFmtId="0" fontId="58" fillId="28" borderId="106" applyNumberFormat="0" applyAlignment="0" applyProtection="0"/>
    <xf numFmtId="0" fontId="73" fillId="28" borderId="88" applyNumberFormat="0" applyAlignment="0" applyProtection="0"/>
    <xf numFmtId="0" fontId="55" fillId="4" borderId="90" applyNumberFormat="0" applyFill="0" applyAlignment="0" applyProtection="0"/>
    <xf numFmtId="0" fontId="73" fillId="28" borderId="168" applyNumberFormat="0" applyAlignment="0" applyProtection="0"/>
    <xf numFmtId="0" fontId="88" fillId="3" borderId="96" applyNumberFormat="0" applyAlignment="0" applyProtection="0"/>
    <xf numFmtId="0" fontId="72" fillId="8" borderId="108" applyNumberFormat="0" applyAlignment="0" applyProtection="0"/>
    <xf numFmtId="0" fontId="58" fillId="28" borderId="136" applyNumberFormat="0" applyAlignment="0" applyProtection="0"/>
    <xf numFmtId="0" fontId="55" fillId="4" borderId="100" applyNumberFormat="0" applyFill="0" applyAlignment="0" applyProtection="0"/>
    <xf numFmtId="0" fontId="73" fillId="28" borderId="148" applyNumberFormat="0" applyAlignment="0" applyProtection="0"/>
    <xf numFmtId="0" fontId="103" fillId="19" borderId="86" applyNumberFormat="0" applyAlignment="0" applyProtection="0"/>
    <xf numFmtId="0" fontId="103" fillId="19" borderId="86" applyNumberFormat="0" applyAlignment="0" applyProtection="0"/>
    <xf numFmtId="0" fontId="15" fillId="36" borderId="77" applyNumberFormat="0" applyFont="0" applyAlignment="0" applyProtection="0"/>
    <xf numFmtId="0" fontId="103" fillId="19" borderId="156" applyNumberFormat="0" applyAlignment="0" applyProtection="0"/>
    <xf numFmtId="0" fontId="72" fillId="8" borderId="138" applyNumberFormat="0" applyAlignment="0" applyProtection="0"/>
    <xf numFmtId="0" fontId="55" fillId="4" borderId="130" applyNumberFormat="0" applyFill="0" applyAlignment="0" applyProtection="0"/>
    <xf numFmtId="0" fontId="57" fillId="35" borderId="77" applyNumberFormat="0" applyFont="0" applyAlignment="0" applyProtection="0"/>
    <xf numFmtId="0" fontId="103" fillId="19" borderId="106" applyNumberFormat="0" applyAlignment="0" applyProtection="0"/>
    <xf numFmtId="0" fontId="55" fillId="4" borderId="170" applyNumberFormat="0" applyFill="0" applyAlignment="0" applyProtection="0"/>
    <xf numFmtId="0" fontId="102" fillId="19" borderId="116" applyNumberFormat="0" applyAlignment="0" applyProtection="0"/>
    <xf numFmtId="0" fontId="88" fillId="3" borderId="146" applyNumberFormat="0" applyAlignment="0" applyProtection="0"/>
    <xf numFmtId="0" fontId="88" fillId="3" borderId="116" applyNumberFormat="0" applyAlignment="0" applyProtection="0"/>
    <xf numFmtId="0" fontId="58" fillId="28" borderId="156" applyNumberFormat="0" applyAlignment="0" applyProtection="0"/>
    <xf numFmtId="0" fontId="88" fillId="3" borderId="86" applyNumberFormat="0" applyAlignment="0" applyProtection="0"/>
    <xf numFmtId="0" fontId="73" fillId="28" borderId="128" applyNumberFormat="0" applyAlignment="0" applyProtection="0"/>
    <xf numFmtId="0" fontId="102" fillId="19" borderId="86" applyNumberFormat="0" applyAlignment="0" applyProtection="0"/>
    <xf numFmtId="0" fontId="102" fillId="19" borderId="126" applyNumberFormat="0" applyAlignment="0" applyProtection="0"/>
    <xf numFmtId="0" fontId="72" fillId="8" borderId="78" applyNumberFormat="0" applyAlignment="0" applyProtection="0"/>
    <xf numFmtId="0" fontId="73" fillId="28" borderId="118" applyNumberFormat="0" applyAlignment="0" applyProtection="0"/>
    <xf numFmtId="0" fontId="72" fillId="8" borderId="78" applyNumberFormat="0" applyAlignment="0" applyProtection="0"/>
    <xf numFmtId="0" fontId="55" fillId="4" borderId="130" applyNumberFormat="0" applyFill="0" applyAlignment="0" applyProtection="0"/>
    <xf numFmtId="0" fontId="55" fillId="4" borderId="140" applyNumberFormat="0" applyFill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73" fillId="28" borderId="138" applyNumberFormat="0" applyAlignment="0" applyProtection="0"/>
    <xf numFmtId="0" fontId="88" fillId="3" borderId="116" applyNumberFormat="0" applyAlignment="0" applyProtection="0"/>
    <xf numFmtId="0" fontId="80" fillId="4" borderId="129" applyNumberFormat="0" applyFill="0" applyAlignment="0" applyProtection="0"/>
    <xf numFmtId="0" fontId="55" fillId="4" borderId="130" applyNumberFormat="0" applyFill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73" fillId="28" borderId="128" applyNumberFormat="0" applyAlignment="0" applyProtection="0"/>
    <xf numFmtId="0" fontId="88" fillId="3" borderId="166" applyNumberFormat="0" applyAlignment="0" applyProtection="0"/>
    <xf numFmtId="0" fontId="102" fillId="19" borderId="69" applyNumberFormat="0" applyAlignment="0" applyProtection="0"/>
    <xf numFmtId="0" fontId="80" fillId="4" borderId="109" applyNumberFormat="0" applyFill="0" applyAlignment="0" applyProtection="0"/>
    <xf numFmtId="0" fontId="103" fillId="19" borderId="156" applyNumberFormat="0" applyAlignment="0" applyProtection="0"/>
    <xf numFmtId="0" fontId="103" fillId="19" borderId="156" applyNumberFormat="0" applyAlignment="0" applyProtection="0"/>
    <xf numFmtId="0" fontId="55" fillId="4" borderId="140" applyNumberFormat="0" applyFill="0" applyAlignment="0" applyProtection="0"/>
    <xf numFmtId="0" fontId="58" fillId="28" borderId="106" applyNumberFormat="0" applyAlignment="0" applyProtection="0"/>
    <xf numFmtId="0" fontId="57" fillId="35" borderId="70" applyNumberFormat="0" applyFont="0" applyAlignment="0" applyProtection="0"/>
    <xf numFmtId="0" fontId="50" fillId="35" borderId="70" applyNumberFormat="0" applyFont="0" applyAlignment="0" applyProtection="0"/>
    <xf numFmtId="0" fontId="55" fillId="4" borderId="150" applyNumberFormat="0" applyFill="0" applyAlignment="0" applyProtection="0"/>
    <xf numFmtId="0" fontId="72" fillId="8" borderId="118" applyNumberFormat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102" fillId="19" borderId="126" applyNumberFormat="0" applyAlignment="0" applyProtection="0"/>
    <xf numFmtId="0" fontId="102" fillId="19" borderId="166" applyNumberFormat="0" applyAlignment="0" applyProtection="0"/>
    <xf numFmtId="0" fontId="72" fillId="8" borderId="138" applyNumberFormat="0" applyAlignment="0" applyProtection="0"/>
    <xf numFmtId="0" fontId="102" fillId="19" borderId="126" applyNumberFormat="0" applyAlignment="0" applyProtection="0"/>
    <xf numFmtId="0" fontId="80" fillId="4" borderId="139" applyNumberFormat="0" applyFill="0" applyAlignment="0" applyProtection="0"/>
    <xf numFmtId="0" fontId="102" fillId="19" borderId="76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2" fillId="8" borderId="98" applyNumberFormat="0" applyAlignment="0" applyProtection="0"/>
    <xf numFmtId="0" fontId="15" fillId="36" borderId="61" applyNumberFormat="0" applyFont="0" applyAlignment="0" applyProtection="0"/>
    <xf numFmtId="0" fontId="58" fillId="28" borderId="116" applyNumberFormat="0" applyAlignment="0" applyProtection="0"/>
    <xf numFmtId="0" fontId="102" fillId="19" borderId="106" applyNumberFormat="0" applyAlignment="0" applyProtection="0"/>
    <xf numFmtId="0" fontId="80" fillId="4" borderId="89" applyNumberFormat="0" applyFill="0" applyAlignment="0" applyProtection="0"/>
    <xf numFmtId="0" fontId="80" fillId="4" borderId="89" applyNumberFormat="0" applyFill="0" applyAlignment="0" applyProtection="0"/>
    <xf numFmtId="0" fontId="58" fillId="28" borderId="106" applyNumberFormat="0" applyAlignment="0" applyProtection="0"/>
    <xf numFmtId="0" fontId="72" fillId="8" borderId="118" applyNumberFormat="0" applyAlignment="0" applyProtection="0"/>
    <xf numFmtId="0" fontId="72" fillId="8" borderId="118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5" fillId="36" borderId="147" applyNumberFormat="0" applyFont="0" applyAlignment="0" applyProtection="0"/>
    <xf numFmtId="0" fontId="80" fillId="4" borderId="79" applyNumberFormat="0" applyFill="0" applyAlignment="0" applyProtection="0"/>
    <xf numFmtId="0" fontId="43" fillId="28" borderId="88" applyNumberFormat="0" applyAlignment="0" applyProtection="0"/>
    <xf numFmtId="0" fontId="102" fillId="19" borderId="96" applyNumberFormat="0" applyAlignment="0" applyProtection="0"/>
    <xf numFmtId="0" fontId="72" fillId="8" borderId="78" applyNumberFormat="0" applyAlignment="0" applyProtection="0"/>
    <xf numFmtId="0" fontId="72" fillId="8" borderId="138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73" fillId="28" borderId="118" applyNumberFormat="0" applyAlignment="0" applyProtection="0"/>
    <xf numFmtId="0" fontId="58" fillId="28" borderId="106" applyNumberFormat="0" applyAlignment="0" applyProtection="0"/>
    <xf numFmtId="0" fontId="58" fillId="28" borderId="166" applyNumberFormat="0" applyAlignment="0" applyProtection="0"/>
    <xf numFmtId="0" fontId="72" fillId="8" borderId="98" applyNumberFormat="0" applyAlignment="0" applyProtection="0"/>
    <xf numFmtId="0" fontId="73" fillId="28" borderId="98" applyNumberFormat="0" applyAlignment="0" applyProtection="0"/>
    <xf numFmtId="0" fontId="88" fillId="3" borderId="136" applyNumberFormat="0" applyAlignment="0" applyProtection="0"/>
    <xf numFmtId="0" fontId="58" fillId="28" borderId="126" applyNumberFormat="0" applyAlignment="0" applyProtection="0"/>
    <xf numFmtId="0" fontId="102" fillId="19" borderId="136" applyNumberFormat="0" applyAlignment="0" applyProtection="0"/>
    <xf numFmtId="0" fontId="58" fillId="28" borderId="166" applyNumberFormat="0" applyAlignment="0" applyProtection="0"/>
    <xf numFmtId="0" fontId="88" fillId="3" borderId="136" applyNumberFormat="0" applyAlignment="0" applyProtection="0"/>
    <xf numFmtId="0" fontId="103" fillId="19" borderId="166" applyNumberFormat="0" applyAlignment="0" applyProtection="0"/>
    <xf numFmtId="0" fontId="103" fillId="19" borderId="166" applyNumberFormat="0" applyAlignment="0" applyProtection="0"/>
    <xf numFmtId="0" fontId="102" fillId="19" borderId="156" applyNumberFormat="0" applyAlignment="0" applyProtection="0"/>
    <xf numFmtId="0" fontId="32" fillId="28" borderId="76" applyNumberFormat="0" applyAlignment="0" applyProtection="0"/>
    <xf numFmtId="0" fontId="103" fillId="19" borderId="76" applyNumberFormat="0" applyAlignment="0" applyProtection="0"/>
    <xf numFmtId="0" fontId="103" fillId="19" borderId="76" applyNumberFormat="0" applyAlignment="0" applyProtection="0"/>
    <xf numFmtId="0" fontId="103" fillId="19" borderId="106" applyNumberFormat="0" applyAlignment="0" applyProtection="0"/>
    <xf numFmtId="0" fontId="80" fillId="4" borderId="159" applyNumberFormat="0" applyFill="0" applyAlignment="0" applyProtection="0"/>
    <xf numFmtId="0" fontId="58" fillId="28" borderId="76" applyNumberFormat="0" applyAlignment="0" applyProtection="0"/>
    <xf numFmtId="0" fontId="80" fillId="4" borderId="159" applyNumberFormat="0" applyFill="0" applyAlignment="0" applyProtection="0"/>
    <xf numFmtId="0" fontId="80" fillId="4" borderId="109" applyNumberFormat="0" applyFill="0" applyAlignment="0" applyProtection="0"/>
    <xf numFmtId="0" fontId="73" fillId="28" borderId="168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58" fillId="28" borderId="116" applyNumberFormat="0" applyAlignment="0" applyProtection="0"/>
    <xf numFmtId="0" fontId="55" fillId="4" borderId="120" applyNumberFormat="0" applyFill="0" applyAlignment="0" applyProtection="0"/>
    <xf numFmtId="0" fontId="58" fillId="28" borderId="126" applyNumberFormat="0" applyAlignment="0" applyProtection="0"/>
    <xf numFmtId="0" fontId="80" fillId="4" borderId="139" applyNumberFormat="0" applyFill="0" applyAlignment="0" applyProtection="0"/>
    <xf numFmtId="0" fontId="73" fillId="28" borderId="98" applyNumberFormat="0" applyAlignment="0" applyProtection="0"/>
    <xf numFmtId="0" fontId="103" fillId="19" borderId="126" applyNumberFormat="0" applyAlignment="0" applyProtection="0"/>
    <xf numFmtId="0" fontId="80" fillId="4" borderId="139" applyNumberFormat="0" applyFill="0" applyAlignment="0" applyProtection="0"/>
    <xf numFmtId="0" fontId="80" fillId="4" borderId="79" applyNumberFormat="0" applyFill="0" applyAlignment="0" applyProtection="0"/>
    <xf numFmtId="0" fontId="37" fillId="30" borderId="85">
      <alignment horizontal="left" vertical="center"/>
    </xf>
    <xf numFmtId="0" fontId="102" fillId="19" borderId="136" applyNumberFormat="0" applyAlignment="0" applyProtection="0"/>
    <xf numFmtId="0" fontId="102" fillId="19" borderId="96" applyNumberFormat="0" applyAlignment="0" applyProtection="0"/>
    <xf numFmtId="0" fontId="73" fillId="28" borderId="158" applyNumberFormat="0" applyAlignment="0" applyProtection="0"/>
    <xf numFmtId="0" fontId="73" fillId="28" borderId="78" applyNumberFormat="0" applyAlignment="0" applyProtection="0"/>
    <xf numFmtId="0" fontId="73" fillId="28" borderId="98" applyNumberFormat="0" applyAlignment="0" applyProtection="0"/>
    <xf numFmtId="0" fontId="73" fillId="28" borderId="138" applyNumberFormat="0" applyAlignment="0" applyProtection="0"/>
    <xf numFmtId="0" fontId="57" fillId="35" borderId="77" applyNumberFormat="0" applyFont="0" applyAlignment="0" applyProtection="0"/>
    <xf numFmtId="0" fontId="80" fillId="4" borderId="89" applyNumberFormat="0" applyFill="0" applyAlignment="0" applyProtection="0"/>
    <xf numFmtId="0" fontId="80" fillId="4" borderId="119" applyNumberFormat="0" applyFill="0" applyAlignment="0" applyProtection="0"/>
    <xf numFmtId="0" fontId="73" fillId="28" borderId="118" applyNumberFormat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15" fillId="36" borderId="53" applyNumberFormat="0" applyFont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72" fillId="8" borderId="128" applyNumberFormat="0" applyAlignment="0" applyProtection="0"/>
    <xf numFmtId="0" fontId="72" fillId="8" borderId="118" applyNumberFormat="0" applyAlignment="0" applyProtection="0"/>
    <xf numFmtId="0" fontId="58" fillId="28" borderId="76" applyNumberFormat="0" applyAlignment="0" applyProtection="0"/>
    <xf numFmtId="0" fontId="58" fillId="28" borderId="126" applyNumberFormat="0" applyAlignment="0" applyProtection="0"/>
    <xf numFmtId="0" fontId="72" fillId="8" borderId="108" applyNumberFormat="0" applyAlignment="0" applyProtection="0"/>
    <xf numFmtId="0" fontId="15" fillId="36" borderId="157" applyNumberFormat="0" applyFont="0" applyAlignment="0" applyProtection="0"/>
    <xf numFmtId="0" fontId="103" fillId="19" borderId="116" applyNumberFormat="0" applyAlignment="0" applyProtection="0"/>
    <xf numFmtId="0" fontId="55" fillId="4" borderId="160" applyNumberFormat="0" applyFill="0" applyAlignment="0" applyProtection="0"/>
    <xf numFmtId="0" fontId="15" fillId="36" borderId="127" applyNumberFormat="0" applyFont="0" applyAlignment="0" applyProtection="0"/>
    <xf numFmtId="0" fontId="103" fillId="19" borderId="96" applyNumberFormat="0" applyAlignment="0" applyProtection="0"/>
    <xf numFmtId="0" fontId="103" fillId="19" borderId="96" applyNumberFormat="0" applyAlignment="0" applyProtection="0"/>
    <xf numFmtId="0" fontId="58" fillId="28" borderId="96" applyNumberFormat="0" applyAlignment="0" applyProtection="0"/>
    <xf numFmtId="0" fontId="80" fillId="4" borderId="139" applyNumberFormat="0" applyFill="0" applyAlignment="0" applyProtection="0"/>
    <xf numFmtId="0" fontId="80" fillId="4" borderId="99" applyNumberFormat="0" applyFill="0" applyAlignment="0" applyProtection="0"/>
    <xf numFmtId="0" fontId="88" fillId="3" borderId="166" applyNumberFormat="0" applyAlignment="0" applyProtection="0"/>
    <xf numFmtId="0" fontId="58" fillId="28" borderId="166" applyNumberFormat="0" applyAlignment="0" applyProtection="0"/>
    <xf numFmtId="0" fontId="37" fillId="30" borderId="135">
      <alignment horizontal="left" vertical="center"/>
    </xf>
    <xf numFmtId="0" fontId="55" fillId="4" borderId="170" applyNumberFormat="0" applyFill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103" fillId="19" borderId="86" applyNumberFormat="0" applyAlignment="0" applyProtection="0"/>
    <xf numFmtId="0" fontId="58" fillId="28" borderId="156" applyNumberFormat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15" fillId="36" borderId="107" applyNumberFormat="0" applyFont="0" applyAlignment="0" applyProtection="0"/>
    <xf numFmtId="0" fontId="72" fillId="8" borderId="128" applyNumberFormat="0" applyAlignment="0" applyProtection="0"/>
    <xf numFmtId="0" fontId="72" fillId="8" borderId="78" applyNumberFormat="0" applyAlignment="0" applyProtection="0"/>
    <xf numFmtId="0" fontId="72" fillId="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80" fillId="4" borderId="159" applyNumberFormat="0" applyFill="0" applyAlignment="0" applyProtection="0"/>
    <xf numFmtId="0" fontId="55" fillId="4" borderId="100" applyNumberFormat="0" applyFill="0" applyAlignment="0" applyProtection="0"/>
    <xf numFmtId="0" fontId="103" fillId="19" borderId="156" applyNumberFormat="0" applyAlignment="0" applyProtection="0"/>
    <xf numFmtId="0" fontId="102" fillId="19" borderId="116" applyNumberFormat="0" applyAlignment="0" applyProtection="0"/>
    <xf numFmtId="0" fontId="58" fillId="28" borderId="166" applyNumberFormat="0" applyAlignment="0" applyProtection="0"/>
    <xf numFmtId="0" fontId="73" fillId="28" borderId="88" applyNumberFormat="0" applyAlignment="0" applyProtection="0"/>
    <xf numFmtId="0" fontId="80" fillId="4" borderId="89" applyNumberFormat="0" applyFill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73" fillId="28" borderId="138" applyNumberFormat="0" applyAlignment="0" applyProtection="0"/>
    <xf numFmtId="0" fontId="58" fillId="28" borderId="96" applyNumberFormat="0" applyAlignment="0" applyProtection="0"/>
    <xf numFmtId="0" fontId="58" fillId="28" borderId="96" applyNumberFormat="0" applyAlignment="0" applyProtection="0"/>
    <xf numFmtId="0" fontId="58" fillId="28" borderId="106" applyNumberFormat="0" applyAlignment="0" applyProtection="0"/>
    <xf numFmtId="0" fontId="37" fillId="30" borderId="165">
      <alignment horizontal="left" vertical="center"/>
    </xf>
    <xf numFmtId="0" fontId="15" fillId="36" borderId="68" applyNumberFormat="0" applyFont="0" applyAlignment="0" applyProtection="0"/>
    <xf numFmtId="0" fontId="80" fillId="4" borderId="109" applyNumberFormat="0" applyFill="0" applyAlignment="0" applyProtection="0"/>
    <xf numFmtId="0" fontId="80" fillId="4" borderId="109" applyNumberFormat="0" applyFill="0" applyAlignment="0" applyProtection="0"/>
    <xf numFmtId="0" fontId="55" fillId="4" borderId="110" applyNumberFormat="0" applyFill="0" applyAlignment="0" applyProtection="0"/>
    <xf numFmtId="0" fontId="73" fillId="28" borderId="108" applyNumberFormat="0" applyAlignment="0" applyProtection="0"/>
    <xf numFmtId="0" fontId="15" fillId="36" borderId="157" applyNumberFormat="0" applyFont="0" applyAlignment="0" applyProtection="0"/>
    <xf numFmtId="0" fontId="43" fillId="28" borderId="78" applyNumberFormat="0" applyAlignment="0" applyProtection="0"/>
    <xf numFmtId="0" fontId="80" fillId="4" borderId="139" applyNumberFormat="0" applyFill="0" applyAlignment="0" applyProtection="0"/>
    <xf numFmtId="0" fontId="80" fillId="4" borderId="169" applyNumberFormat="0" applyFill="0" applyAlignment="0" applyProtection="0"/>
    <xf numFmtId="0" fontId="73" fillId="28" borderId="128" applyNumberFormat="0" applyAlignment="0" applyProtection="0"/>
    <xf numFmtId="0" fontId="58" fillId="28" borderId="146" applyNumberFormat="0" applyAlignment="0" applyProtection="0"/>
    <xf numFmtId="0" fontId="103" fillId="19" borderId="76" applyNumberFormat="0" applyAlignment="0" applyProtection="0"/>
    <xf numFmtId="0" fontId="58" fillId="28" borderId="146" applyNumberFormat="0" applyAlignment="0" applyProtection="0"/>
    <xf numFmtId="0" fontId="72" fillId="8" borderId="98" applyNumberFormat="0" applyAlignment="0" applyProtection="0"/>
    <xf numFmtId="0" fontId="15" fillId="36" borderId="97" applyNumberFormat="0" applyFont="0" applyAlignment="0" applyProtection="0"/>
    <xf numFmtId="0" fontId="72" fillId="8" borderId="98" applyNumberFormat="0" applyAlignment="0" applyProtection="0"/>
    <xf numFmtId="0" fontId="72" fillId="8" borderId="118" applyNumberFormat="0" applyAlignment="0" applyProtection="0"/>
    <xf numFmtId="0" fontId="88" fillId="3" borderId="76" applyNumberFormat="0" applyAlignment="0" applyProtection="0"/>
    <xf numFmtId="0" fontId="58" fillId="28" borderId="166" applyNumberFormat="0" applyAlignment="0" applyProtection="0"/>
    <xf numFmtId="0" fontId="73" fillId="28" borderId="108" applyNumberFormat="0" applyAlignment="0" applyProtection="0"/>
    <xf numFmtId="0" fontId="80" fillId="4" borderId="159" applyNumberFormat="0" applyFill="0" applyAlignment="0" applyProtection="0"/>
    <xf numFmtId="0" fontId="80" fillId="4" borderId="169" applyNumberFormat="0" applyFill="0" applyAlignment="0" applyProtection="0"/>
    <xf numFmtId="0" fontId="55" fillId="4" borderId="170" applyNumberFormat="0" applyFill="0" applyAlignment="0" applyProtection="0"/>
    <xf numFmtId="0" fontId="103" fillId="19" borderId="146" applyNumberFormat="0" applyAlignment="0" applyProtection="0"/>
    <xf numFmtId="0" fontId="55" fillId="4" borderId="150" applyNumberFormat="0" applyFill="0" applyAlignment="0" applyProtection="0"/>
    <xf numFmtId="0" fontId="73" fillId="28" borderId="108" applyNumberFormat="0" applyAlignment="0" applyProtection="0"/>
    <xf numFmtId="0" fontId="58" fillId="28" borderId="146" applyNumberFormat="0" applyAlignment="0" applyProtection="0"/>
    <xf numFmtId="0" fontId="88" fillId="3" borderId="136" applyNumberFormat="0" applyAlignment="0" applyProtection="0"/>
    <xf numFmtId="0" fontId="55" fillId="4" borderId="100" applyNumberFormat="0" applyFill="0" applyAlignment="0" applyProtection="0"/>
    <xf numFmtId="0" fontId="55" fillId="4" borderId="100" applyNumberFormat="0" applyFill="0" applyAlignment="0" applyProtection="0"/>
    <xf numFmtId="0" fontId="80" fillId="4" borderId="99" applyNumberFormat="0" applyFill="0" applyAlignment="0" applyProtection="0"/>
    <xf numFmtId="0" fontId="58" fillId="28" borderId="86" applyNumberFormat="0" applyAlignment="0" applyProtection="0"/>
    <xf numFmtId="0" fontId="15" fillId="36" borderId="137" applyNumberFormat="0" applyFont="0" applyAlignment="0" applyProtection="0"/>
    <xf numFmtId="0" fontId="103" fillId="19" borderId="86" applyNumberFormat="0" applyAlignment="0" applyProtection="0"/>
    <xf numFmtId="0" fontId="20" fillId="4" borderId="2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73" fillId="28" borderId="118" applyNumberFormat="0" applyAlignment="0" applyProtection="0"/>
    <xf numFmtId="0" fontId="15" fillId="36" borderId="77" applyNumberFormat="0" applyFont="0" applyAlignment="0" applyProtection="0"/>
    <xf numFmtId="0" fontId="15" fillId="36" borderId="77" applyNumberFormat="0" applyFont="0" applyAlignment="0" applyProtection="0"/>
    <xf numFmtId="0" fontId="15" fillId="36" borderId="77" applyNumberFormat="0" applyFont="0" applyAlignment="0" applyProtection="0"/>
    <xf numFmtId="0" fontId="15" fillId="36" borderId="77" applyNumberFormat="0" applyFont="0" applyAlignment="0" applyProtection="0"/>
    <xf numFmtId="0" fontId="80" fillId="4" borderId="139" applyNumberFormat="0" applyFill="0" applyAlignment="0" applyProtection="0"/>
    <xf numFmtId="0" fontId="73" fillId="28" borderId="148" applyNumberFormat="0" applyAlignment="0" applyProtection="0"/>
    <xf numFmtId="0" fontId="55" fillId="4" borderId="120" applyNumberFormat="0" applyFill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72" fillId="8" borderId="148" applyNumberFormat="0" applyAlignment="0" applyProtection="0"/>
    <xf numFmtId="0" fontId="72" fillId="8" borderId="158" applyNumberFormat="0" applyAlignment="0" applyProtection="0"/>
    <xf numFmtId="0" fontId="102" fillId="19" borderId="126" applyNumberFormat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103" fillId="19" borderId="69" applyNumberFormat="0" applyAlignment="0" applyProtection="0"/>
    <xf numFmtId="0" fontId="102" fillId="19" borderId="156" applyNumberFormat="0" applyAlignment="0" applyProtection="0"/>
    <xf numFmtId="0" fontId="55" fillId="4" borderId="110" applyNumberFormat="0" applyFill="0" applyAlignment="0" applyProtection="0"/>
    <xf numFmtId="0" fontId="15" fillId="36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0" fillId="35" borderId="70" applyNumberFormat="0" applyFont="0" applyAlignment="0" applyProtection="0"/>
    <xf numFmtId="0" fontId="106" fillId="28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55" fillId="4" borderId="100" applyNumberFormat="0" applyFill="0" applyAlignment="0" applyProtection="0"/>
    <xf numFmtId="0" fontId="55" fillId="4" borderId="100" applyNumberFormat="0" applyFill="0" applyAlignment="0" applyProtection="0"/>
    <xf numFmtId="0" fontId="20" fillId="4" borderId="2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103" fillId="19" borderId="136" applyNumberFormat="0" applyAlignment="0" applyProtection="0"/>
    <xf numFmtId="0" fontId="73" fillId="28" borderId="168" applyNumberFormat="0" applyAlignment="0" applyProtection="0"/>
    <xf numFmtId="0" fontId="72" fillId="8" borderId="168" applyNumberFormat="0" applyAlignment="0" applyProtection="0"/>
    <xf numFmtId="0" fontId="80" fillId="4" borderId="119" applyNumberFormat="0" applyFill="0" applyAlignment="0" applyProtection="0"/>
    <xf numFmtId="0" fontId="55" fillId="4" borderId="150" applyNumberFormat="0" applyFill="0" applyAlignment="0" applyProtection="0"/>
    <xf numFmtId="0" fontId="58" fillId="28" borderId="96" applyNumberFormat="0" applyAlignment="0" applyProtection="0"/>
    <xf numFmtId="0" fontId="80" fillId="4" borderId="109" applyNumberFormat="0" applyFill="0" applyAlignment="0" applyProtection="0"/>
    <xf numFmtId="0" fontId="80" fillId="4" borderId="109" applyNumberFormat="0" applyFill="0" applyAlignment="0" applyProtection="0"/>
    <xf numFmtId="0" fontId="55" fillId="4" borderId="130" applyNumberFormat="0" applyFill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88" fillId="3" borderId="76" applyNumberFormat="0" applyAlignment="0" applyProtection="0"/>
    <xf numFmtId="0" fontId="88" fillId="3" borderId="76" applyNumberFormat="0" applyAlignment="0" applyProtection="0"/>
    <xf numFmtId="0" fontId="73" fillId="28" borderId="88" applyNumberFormat="0" applyAlignment="0" applyProtection="0"/>
    <xf numFmtId="0" fontId="80" fillId="4" borderId="139" applyNumberFormat="0" applyFill="0" applyAlignment="0" applyProtection="0"/>
    <xf numFmtId="0" fontId="73" fillId="28" borderId="128" applyNumberFormat="0" applyAlignment="0" applyProtection="0"/>
    <xf numFmtId="0" fontId="58" fillId="28" borderId="146" applyNumberFormat="0" applyAlignment="0" applyProtection="0"/>
    <xf numFmtId="0" fontId="80" fillId="4" borderId="109" applyNumberFormat="0" applyFill="0" applyAlignment="0" applyProtection="0"/>
    <xf numFmtId="0" fontId="103" fillId="19" borderId="146" applyNumberFormat="0" applyAlignment="0" applyProtection="0"/>
    <xf numFmtId="0" fontId="72" fillId="8" borderId="128" applyNumberFormat="0" applyAlignment="0" applyProtection="0"/>
    <xf numFmtId="0" fontId="73" fillId="28" borderId="128" applyNumberFormat="0" applyAlignment="0" applyProtection="0"/>
    <xf numFmtId="0" fontId="72" fillId="8" borderId="98" applyNumberFormat="0" applyAlignment="0" applyProtection="0"/>
    <xf numFmtId="0" fontId="72" fillId="8" borderId="98" applyNumberFormat="0" applyAlignment="0" applyProtection="0"/>
    <xf numFmtId="0" fontId="72" fillId="8" borderId="98" applyNumberFormat="0" applyAlignment="0" applyProtection="0"/>
    <xf numFmtId="0" fontId="15" fillId="36" borderId="68" applyNumberFormat="0" applyFont="0" applyAlignment="0" applyProtection="0"/>
    <xf numFmtId="0" fontId="73" fillId="28" borderId="118" applyNumberFormat="0" applyAlignment="0" applyProtection="0"/>
    <xf numFmtId="0" fontId="72" fillId="8" borderId="148" applyNumberFormat="0" applyAlignment="0" applyProtection="0"/>
    <xf numFmtId="0" fontId="103" fillId="19" borderId="166" applyNumberFormat="0" applyAlignment="0" applyProtection="0"/>
    <xf numFmtId="0" fontId="55" fillId="4" borderId="150" applyNumberFormat="0" applyFill="0" applyAlignment="0" applyProtection="0"/>
    <xf numFmtId="0" fontId="58" fillId="28" borderId="86" applyNumberFormat="0" applyAlignment="0" applyProtection="0"/>
    <xf numFmtId="0" fontId="103" fillId="19" borderId="116" applyNumberFormat="0" applyAlignment="0" applyProtection="0"/>
    <xf numFmtId="0" fontId="103" fillId="19" borderId="116" applyNumberFormat="0" applyAlignment="0" applyProtection="0"/>
    <xf numFmtId="0" fontId="88" fillId="3" borderId="126" applyNumberFormat="0" applyAlignment="0" applyProtection="0"/>
    <xf numFmtId="0" fontId="73" fillId="28" borderId="168" applyNumberFormat="0" applyAlignment="0" applyProtection="0"/>
    <xf numFmtId="0" fontId="37" fillId="30" borderId="85">
      <alignment horizontal="left" vertical="center"/>
    </xf>
    <xf numFmtId="169" fontId="26" fillId="4" borderId="134"/>
    <xf numFmtId="0" fontId="57" fillId="35" borderId="77" applyNumberFormat="0" applyFont="0" applyAlignment="0" applyProtection="0"/>
    <xf numFmtId="0" fontId="88" fillId="3" borderId="96" applyNumberFormat="0" applyAlignment="0" applyProtection="0"/>
    <xf numFmtId="0" fontId="88" fillId="3" borderId="96" applyNumberFormat="0" applyAlignment="0" applyProtection="0"/>
    <xf numFmtId="0" fontId="102" fillId="19" borderId="146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37" fillId="30" borderId="155">
      <alignment horizontal="left" vertical="center"/>
    </xf>
    <xf numFmtId="0" fontId="73" fillId="28" borderId="98" applyNumberFormat="0" applyAlignment="0" applyProtection="0"/>
    <xf numFmtId="0" fontId="73" fillId="28" borderId="98" applyNumberFormat="0" applyAlignment="0" applyProtection="0"/>
    <xf numFmtId="0" fontId="55" fillId="4" borderId="160" applyNumberFormat="0" applyFill="0" applyAlignment="0" applyProtection="0"/>
    <xf numFmtId="0" fontId="88" fillId="3" borderId="76" applyNumberFormat="0" applyAlignment="0" applyProtection="0"/>
    <xf numFmtId="0" fontId="88" fillId="3" borderId="76" applyNumberFormat="0" applyAlignment="0" applyProtection="0"/>
    <xf numFmtId="0" fontId="58" fillId="28" borderId="76" applyNumberFormat="0" applyAlignment="0" applyProtection="0"/>
    <xf numFmtId="0" fontId="58" fillId="28" borderId="76" applyNumberFormat="0" applyAlignment="0" applyProtection="0"/>
    <xf numFmtId="0" fontId="103" fillId="19" borderId="116" applyNumberFormat="0" applyAlignment="0" applyProtection="0"/>
    <xf numFmtId="0" fontId="55" fillId="4" borderId="160" applyNumberFormat="0" applyFill="0" applyAlignment="0" applyProtection="0"/>
    <xf numFmtId="0" fontId="55" fillId="4" borderId="140" applyNumberFormat="0" applyFill="0" applyAlignment="0" applyProtection="0"/>
    <xf numFmtId="0" fontId="88" fillId="3" borderId="146" applyNumberFormat="0" applyAlignment="0" applyProtection="0"/>
    <xf numFmtId="0" fontId="15" fillId="36" borderId="97" applyNumberFormat="0" applyFont="0" applyAlignment="0" applyProtection="0"/>
    <xf numFmtId="0" fontId="102" fillId="19" borderId="136" applyNumberFormat="0" applyAlignment="0" applyProtection="0"/>
    <xf numFmtId="0" fontId="55" fillId="4" borderId="120" applyNumberFormat="0" applyFill="0" applyAlignment="0" applyProtection="0"/>
    <xf numFmtId="0" fontId="72" fillId="8" borderId="118" applyNumberFormat="0" applyAlignment="0" applyProtection="0"/>
    <xf numFmtId="0" fontId="72" fillId="8" borderId="118" applyNumberFormat="0" applyAlignment="0" applyProtection="0"/>
    <xf numFmtId="0" fontId="55" fillId="4" borderId="110" applyNumberFormat="0" applyFill="0" applyAlignment="0" applyProtection="0"/>
    <xf numFmtId="0" fontId="58" fillId="28" borderId="136" applyNumberFormat="0" applyAlignment="0" applyProtection="0"/>
    <xf numFmtId="0" fontId="102" fillId="19" borderId="106" applyNumberFormat="0" applyAlignment="0" applyProtection="0"/>
    <xf numFmtId="0" fontId="72" fillId="8" borderId="128" applyNumberFormat="0" applyAlignment="0" applyProtection="0"/>
    <xf numFmtId="0" fontId="102" fillId="19" borderId="126" applyNumberFormat="0" applyAlignment="0" applyProtection="0"/>
    <xf numFmtId="0" fontId="102" fillId="19" borderId="86" applyNumberFormat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73" fillId="28" borderId="168" applyNumberFormat="0" applyAlignment="0" applyProtection="0"/>
    <xf numFmtId="0" fontId="72" fillId="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2" fillId="8" borderId="168" applyNumberFormat="0" applyAlignment="0" applyProtection="0"/>
    <xf numFmtId="0" fontId="72" fillId="8" borderId="108" applyNumberFormat="0" applyAlignment="0" applyProtection="0"/>
    <xf numFmtId="0" fontId="102" fillId="19" borderId="146" applyNumberFormat="0" applyAlignment="0" applyProtection="0"/>
    <xf numFmtId="0" fontId="15" fillId="36" borderId="167" applyNumberFormat="0" applyFont="0" applyAlignment="0" applyProtection="0"/>
    <xf numFmtId="0" fontId="73" fillId="28" borderId="148" applyNumberFormat="0" applyAlignment="0" applyProtection="0"/>
    <xf numFmtId="0" fontId="72" fillId="8" borderId="148" applyNumberFormat="0" applyAlignment="0" applyProtection="0"/>
    <xf numFmtId="0" fontId="102" fillId="19" borderId="146" applyNumberFormat="0" applyAlignment="0" applyProtection="0"/>
    <xf numFmtId="0" fontId="58" fillId="28" borderId="69" applyNumberFormat="0" applyAlignment="0" applyProtection="0"/>
    <xf numFmtId="0" fontId="15" fillId="36" borderId="53" applyNumberFormat="0" applyFont="0" applyAlignment="0" applyProtection="0"/>
    <xf numFmtId="0" fontId="15" fillId="36" borderId="53" applyNumberFormat="0" applyFont="0" applyAlignment="0" applyProtection="0"/>
    <xf numFmtId="0" fontId="15" fillId="36" borderId="53" applyNumberFormat="0" applyFont="0" applyAlignment="0" applyProtection="0"/>
    <xf numFmtId="0" fontId="15" fillId="36" borderId="53" applyNumberFormat="0" applyFont="0" applyAlignment="0" applyProtection="0"/>
    <xf numFmtId="0" fontId="15" fillId="36" borderId="53" applyNumberFormat="0" applyFont="0" applyAlignment="0" applyProtection="0"/>
    <xf numFmtId="0" fontId="80" fillId="4" borderId="109" applyNumberFormat="0" applyFill="0" applyAlignment="0" applyProtection="0"/>
    <xf numFmtId="0" fontId="55" fillId="4" borderId="150" applyNumberFormat="0" applyFill="0" applyAlignment="0" applyProtection="0"/>
    <xf numFmtId="0" fontId="102" fillId="19" borderId="156" applyNumberFormat="0" applyAlignment="0" applyProtection="0"/>
    <xf numFmtId="0" fontId="73" fillId="28" borderId="128" applyNumberFormat="0" applyAlignment="0" applyProtection="0"/>
    <xf numFmtId="0" fontId="102" fillId="19" borderId="166" applyNumberFormat="0" applyAlignment="0" applyProtection="0"/>
    <xf numFmtId="0" fontId="20" fillId="4" borderId="2"/>
    <xf numFmtId="0" fontId="55" fillId="4" borderId="140" applyNumberFormat="0" applyFill="0" applyAlignment="0" applyProtection="0"/>
    <xf numFmtId="0" fontId="55" fillId="4" borderId="170" applyNumberFormat="0" applyFill="0" applyAlignment="0" applyProtection="0"/>
    <xf numFmtId="0" fontId="73" fillId="28" borderId="88" applyNumberFormat="0" applyAlignment="0" applyProtection="0"/>
    <xf numFmtId="0" fontId="72" fillId="8" borderId="88" applyNumberFormat="0" applyAlignment="0" applyProtection="0"/>
    <xf numFmtId="0" fontId="55" fillId="4" borderId="160" applyNumberFormat="0" applyFill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103" fillId="19" borderId="96" applyNumberFormat="0" applyAlignment="0" applyProtection="0"/>
    <xf numFmtId="0" fontId="102" fillId="19" borderId="96" applyNumberFormat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80" fillId="4" borderId="109" applyNumberFormat="0" applyFill="0" applyAlignment="0" applyProtection="0"/>
    <xf numFmtId="0" fontId="72" fillId="8" borderId="138" applyNumberFormat="0" applyAlignment="0" applyProtection="0"/>
    <xf numFmtId="0" fontId="55" fillId="4" borderId="140" applyNumberFormat="0" applyFill="0" applyAlignment="0" applyProtection="0"/>
    <xf numFmtId="0" fontId="80" fillId="4" borderId="99" applyNumberFormat="0" applyFill="0" applyAlignment="0" applyProtection="0"/>
    <xf numFmtId="0" fontId="102" fillId="19" borderId="136" applyNumberFormat="0" applyAlignment="0" applyProtection="0"/>
    <xf numFmtId="0" fontId="80" fillId="4" borderId="159" applyNumberFormat="0" applyFill="0" applyAlignment="0" applyProtection="0"/>
    <xf numFmtId="0" fontId="55" fillId="4" borderId="160" applyNumberFormat="0" applyFill="0" applyAlignment="0" applyProtection="0"/>
    <xf numFmtId="0" fontId="57" fillId="35" borderId="77" applyNumberFormat="0" applyFont="0" applyAlignment="0" applyProtection="0"/>
    <xf numFmtId="0" fontId="15" fillId="36" borderId="61" applyNumberFormat="0" applyFont="0" applyAlignment="0" applyProtection="0"/>
    <xf numFmtId="0" fontId="55" fillId="4" borderId="170" applyNumberFormat="0" applyFill="0" applyAlignment="0" applyProtection="0"/>
    <xf numFmtId="0" fontId="15" fillId="36" borderId="68" applyNumberFormat="0" applyFont="0" applyAlignment="0" applyProtection="0"/>
    <xf numFmtId="0" fontId="46" fillId="4" borderId="2" applyNumberFormat="0" applyFill="0" applyBorder="0" applyAlignment="0" applyProtection="0"/>
    <xf numFmtId="0" fontId="15" fillId="36" borderId="147" applyNumberFormat="0" applyFont="0" applyAlignment="0" applyProtection="0"/>
    <xf numFmtId="0" fontId="55" fillId="4" borderId="120" applyNumberFormat="0" applyFill="0" applyAlignment="0" applyProtection="0"/>
    <xf numFmtId="0" fontId="80" fillId="4" borderId="119" applyNumberFormat="0" applyFill="0" applyAlignment="0" applyProtection="0"/>
    <xf numFmtId="0" fontId="43" fillId="28" borderId="62" applyNumberFormat="0" applyAlignment="0" applyProtection="0"/>
    <xf numFmtId="0" fontId="38" fillId="13" borderId="59">
      <alignment horizontal="left" vertical="center"/>
    </xf>
    <xf numFmtId="1" fontId="35" fillId="13" borderId="59">
      <alignment horizontal="right" vertical="center"/>
    </xf>
    <xf numFmtId="0" fontId="35" fillId="12" borderId="59">
      <alignment horizontal="center" vertical="center"/>
    </xf>
    <xf numFmtId="1" fontId="35" fillId="13" borderId="59">
      <alignment horizontal="right" vertical="center"/>
    </xf>
    <xf numFmtId="0" fontId="103" fillId="19" borderId="166" applyNumberFormat="0" applyAlignment="0" applyProtection="0"/>
    <xf numFmtId="0" fontId="80" fillId="4" borderId="149" applyNumberFormat="0" applyFill="0" applyAlignment="0" applyProtection="0"/>
    <xf numFmtId="0" fontId="58" fillId="28" borderId="76" applyNumberFormat="0" applyAlignment="0" applyProtection="0"/>
    <xf numFmtId="0" fontId="43" fillId="28" borderId="118" applyNumberFormat="0" applyAlignment="0" applyProtection="0"/>
    <xf numFmtId="0" fontId="55" fillId="4" borderId="110" applyNumberFormat="0" applyFill="0" applyAlignment="0" applyProtection="0"/>
    <xf numFmtId="0" fontId="73" fillId="28" borderId="138" applyNumberFormat="0" applyAlignment="0" applyProtection="0"/>
    <xf numFmtId="0" fontId="102" fillId="19" borderId="166" applyNumberFormat="0" applyAlignment="0" applyProtection="0"/>
    <xf numFmtId="0" fontId="55" fillId="4" borderId="130" applyNumberFormat="0" applyFill="0" applyAlignment="0" applyProtection="0"/>
    <xf numFmtId="0" fontId="80" fillId="4" borderId="129" applyNumberFormat="0" applyFill="0" applyAlignment="0" applyProtection="0"/>
    <xf numFmtId="0" fontId="103" fillId="19" borderId="96" applyNumberFormat="0" applyAlignment="0" applyProtection="0"/>
    <xf numFmtId="0" fontId="80" fillId="4" borderId="119" applyNumberFormat="0" applyFill="0" applyAlignment="0" applyProtection="0"/>
    <xf numFmtId="0" fontId="72" fillId="8" borderId="118" applyNumberFormat="0" applyAlignment="0" applyProtection="0"/>
    <xf numFmtId="0" fontId="103" fillId="19" borderId="106" applyNumberFormat="0" applyAlignment="0" applyProtection="0"/>
    <xf numFmtId="0" fontId="72" fillId="8" borderId="168" applyNumberFormat="0" applyAlignment="0" applyProtection="0"/>
    <xf numFmtId="169" fontId="26" fillId="4" borderId="124"/>
    <xf numFmtId="0" fontId="103" fillId="19" borderId="86" applyNumberFormat="0" applyAlignment="0" applyProtection="0"/>
    <xf numFmtId="0" fontId="103" fillId="19" borderId="86" applyNumberFormat="0" applyAlignment="0" applyProtection="0"/>
    <xf numFmtId="0" fontId="80" fillId="4" borderId="119" applyNumberFormat="0" applyFill="0" applyAlignment="0" applyProtection="0"/>
    <xf numFmtId="0" fontId="72" fillId="8" borderId="128" applyNumberFormat="0" applyAlignment="0" applyProtection="0"/>
    <xf numFmtId="0" fontId="88" fillId="3" borderId="126" applyNumberFormat="0" applyAlignment="0" applyProtection="0"/>
    <xf numFmtId="0" fontId="72" fillId="8" borderId="78" applyNumberFormat="0" applyAlignment="0" applyProtection="0"/>
    <xf numFmtId="0" fontId="72" fillId="8" borderId="78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55" fillId="4" borderId="140" applyNumberFormat="0" applyFill="0" applyAlignment="0" applyProtection="0"/>
    <xf numFmtId="0" fontId="72" fillId="8" borderId="108" applyNumberFormat="0" applyAlignment="0" applyProtection="0"/>
    <xf numFmtId="0" fontId="73" fillId="28" borderId="128" applyNumberFormat="0" applyAlignment="0" applyProtection="0"/>
    <xf numFmtId="0" fontId="103" fillId="19" borderId="146" applyNumberFormat="0" applyAlignment="0" applyProtection="0"/>
    <xf numFmtId="0" fontId="103" fillId="19" borderId="166" applyNumberFormat="0" applyAlignment="0" applyProtection="0"/>
    <xf numFmtId="0" fontId="15" fillId="36" borderId="127" applyNumberFormat="0" applyFont="0" applyAlignment="0" applyProtection="0"/>
    <xf numFmtId="0" fontId="15" fillId="36" borderId="157" applyNumberFormat="0" applyFont="0" applyAlignment="0" applyProtection="0"/>
    <xf numFmtId="0" fontId="102" fillId="19" borderId="106" applyNumberFormat="0" applyAlignment="0" applyProtection="0"/>
    <xf numFmtId="0" fontId="88" fillId="3" borderId="156" applyNumberFormat="0" applyAlignment="0" applyProtection="0"/>
    <xf numFmtId="0" fontId="72" fillId="8" borderId="148" applyNumberFormat="0" applyAlignment="0" applyProtection="0"/>
    <xf numFmtId="0" fontId="58" fillId="28" borderId="156" applyNumberFormat="0" applyAlignment="0" applyProtection="0"/>
    <xf numFmtId="0" fontId="102" fillId="19" borderId="116" applyNumberFormat="0" applyAlignment="0" applyProtection="0"/>
    <xf numFmtId="0" fontId="73" fillId="28" borderId="98" applyNumberFormat="0" applyAlignment="0" applyProtection="0"/>
    <xf numFmtId="0" fontId="72" fillId="8" borderId="168" applyNumberFormat="0" applyAlignment="0" applyProtection="0"/>
    <xf numFmtId="0" fontId="73" fillId="28" borderId="88" applyNumberFormat="0" applyAlignment="0" applyProtection="0"/>
    <xf numFmtId="0" fontId="72" fillId="8" borderId="88" applyNumberFormat="0" applyAlignment="0" applyProtection="0"/>
    <xf numFmtId="0" fontId="72" fillId="8" borderId="88" applyNumberFormat="0" applyAlignment="0" applyProtection="0"/>
    <xf numFmtId="0" fontId="55" fillId="4" borderId="90" applyNumberFormat="0" applyFill="0" applyAlignment="0" applyProtection="0"/>
    <xf numFmtId="0" fontId="103" fillId="19" borderId="96" applyNumberFormat="0" applyAlignment="0" applyProtection="0"/>
    <xf numFmtId="0" fontId="103" fillId="19" borderId="96" applyNumberFormat="0" applyAlignment="0" applyProtection="0"/>
    <xf numFmtId="0" fontId="73" fillId="28" borderId="128" applyNumberFormat="0" applyAlignment="0" applyProtection="0"/>
    <xf numFmtId="0" fontId="58" fillId="28" borderId="96" applyNumberFormat="0" applyAlignment="0" applyProtection="0"/>
    <xf numFmtId="0" fontId="80" fillId="4" borderId="129" applyNumberFormat="0" applyFill="0" applyAlignment="0" applyProtection="0"/>
    <xf numFmtId="0" fontId="58" fillId="28" borderId="116" applyNumberFormat="0" applyAlignment="0" applyProtection="0"/>
    <xf numFmtId="0" fontId="73" fillId="28" borderId="148" applyNumberFormat="0" applyAlignment="0" applyProtection="0"/>
    <xf numFmtId="0" fontId="55" fillId="4" borderId="160" applyNumberFormat="0" applyFill="0" applyAlignment="0" applyProtection="0"/>
    <xf numFmtId="0" fontId="88" fillId="3" borderId="86" applyNumberFormat="0" applyAlignment="0" applyProtection="0"/>
    <xf numFmtId="0" fontId="58" fillId="3" borderId="86" applyNumberFormat="0" applyAlignment="0" applyProtection="0"/>
    <xf numFmtId="0" fontId="102" fillId="19" borderId="86" applyNumberFormat="0" applyAlignment="0" applyProtection="0"/>
    <xf numFmtId="0" fontId="103" fillId="19" borderId="86" applyNumberFormat="0" applyAlignment="0" applyProtection="0"/>
    <xf numFmtId="0" fontId="88" fillId="3" borderId="136" applyNumberFormat="0" applyAlignment="0" applyProtection="0"/>
    <xf numFmtId="0" fontId="58" fillId="28" borderId="96" applyNumberFormat="0" applyAlignment="0" applyProtection="0"/>
    <xf numFmtId="0" fontId="58" fillId="28" borderId="96" applyNumberFormat="0" applyAlignment="0" applyProtection="0"/>
    <xf numFmtId="0" fontId="88" fillId="3" borderId="156" applyNumberFormat="0" applyAlignment="0" applyProtection="0"/>
    <xf numFmtId="0" fontId="80" fillId="4" borderId="119" applyNumberFormat="0" applyFill="0" applyAlignment="0" applyProtection="0"/>
    <xf numFmtId="0" fontId="102" fillId="19" borderId="136" applyNumberFormat="0" applyAlignment="0" applyProtection="0"/>
    <xf numFmtId="0" fontId="102" fillId="19" borderId="76" applyNumberFormat="0" applyAlignment="0" applyProtection="0"/>
    <xf numFmtId="0" fontId="103" fillId="19" borderId="136" applyNumberFormat="0" applyAlignment="0" applyProtection="0"/>
    <xf numFmtId="0" fontId="72" fillId="8" borderId="158" applyNumberFormat="0" applyAlignment="0" applyProtection="0"/>
    <xf numFmtId="0" fontId="80" fillId="4" borderId="149" applyNumberFormat="0" applyFill="0" applyAlignment="0" applyProtection="0"/>
    <xf numFmtId="0" fontId="72" fillId="8" borderId="168" applyNumberFormat="0" applyAlignment="0" applyProtection="0"/>
    <xf numFmtId="0" fontId="102" fillId="19" borderId="116" applyNumberFormat="0" applyAlignment="0" applyProtection="0"/>
    <xf numFmtId="0" fontId="58" fillId="28" borderId="146" applyNumberFormat="0" applyAlignment="0" applyProtection="0"/>
    <xf numFmtId="0" fontId="72" fillId="8" borderId="168" applyNumberFormat="0" applyAlignment="0" applyProtection="0"/>
    <xf numFmtId="0" fontId="80" fillId="4" borderId="129" applyNumberFormat="0" applyFill="0" applyAlignment="0" applyProtection="0"/>
    <xf numFmtId="0" fontId="58" fillId="28" borderId="106" applyNumberFormat="0" applyAlignment="0" applyProtection="0"/>
    <xf numFmtId="0" fontId="88" fillId="3" borderId="146" applyNumberFormat="0" applyAlignment="0" applyProtection="0"/>
    <xf numFmtId="0" fontId="80" fillId="4" borderId="129" applyNumberFormat="0" applyFill="0" applyAlignment="0" applyProtection="0"/>
    <xf numFmtId="0" fontId="88" fillId="3" borderId="86" applyNumberFormat="0" applyAlignment="0" applyProtection="0"/>
    <xf numFmtId="0" fontId="80" fillId="4" borderId="79" applyNumberFormat="0" applyFill="0" applyAlignment="0" applyProtection="0"/>
    <xf numFmtId="0" fontId="103" fillId="19" borderId="96" applyNumberFormat="0" applyAlignment="0" applyProtection="0"/>
    <xf numFmtId="0" fontId="72" fillId="8" borderId="78" applyNumberFormat="0" applyAlignment="0" applyProtection="0"/>
    <xf numFmtId="0" fontId="102" fillId="19" borderId="136" applyNumberFormat="0" applyAlignment="0" applyProtection="0"/>
    <xf numFmtId="0" fontId="88" fillId="3" borderId="96" applyNumberFormat="0" applyAlignment="0" applyProtection="0"/>
    <xf numFmtId="0" fontId="80" fillId="4" borderId="159" applyNumberFormat="0" applyFill="0" applyAlignment="0" applyProtection="0"/>
    <xf numFmtId="0" fontId="58" fillId="28" borderId="146" applyNumberFormat="0" applyAlignment="0" applyProtection="0"/>
    <xf numFmtId="0" fontId="73" fillId="28" borderId="128" applyNumberFormat="0" applyAlignment="0" applyProtection="0"/>
    <xf numFmtId="0" fontId="88" fillId="3" borderId="69" applyNumberFormat="0" applyAlignment="0" applyProtection="0"/>
    <xf numFmtId="0" fontId="73" fillId="28" borderId="138" applyNumberFormat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58" fillId="28" borderId="126" applyNumberFormat="0" applyAlignment="0" applyProtection="0"/>
    <xf numFmtId="0" fontId="15" fillId="36" borderId="87" applyNumberFormat="0" applyFont="0" applyAlignment="0" applyProtection="0"/>
    <xf numFmtId="0" fontId="15" fillId="36" borderId="87" applyNumberFormat="0" applyFont="0" applyAlignment="0" applyProtection="0"/>
    <xf numFmtId="0" fontId="15" fillId="36" borderId="117" applyNumberFormat="0" applyFont="0" applyAlignment="0" applyProtection="0"/>
    <xf numFmtId="0" fontId="80" fillId="4" borderId="89" applyNumberFormat="0" applyFill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55" fillId="4" borderId="140" applyNumberFormat="0" applyFill="0" applyAlignment="0" applyProtection="0"/>
    <xf numFmtId="0" fontId="73" fillId="28" borderId="98" applyNumberForma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0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73" fillId="28" borderId="128" applyNumberFormat="0" applyAlignment="0" applyProtection="0"/>
    <xf numFmtId="0" fontId="80" fillId="4" borderId="63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73" fillId="28" borderId="148" applyNumberFormat="0" applyAlignment="0" applyProtection="0"/>
    <xf numFmtId="0" fontId="80" fillId="4" borderId="149" applyNumberFormat="0" applyFill="0" applyAlignment="0" applyProtection="0"/>
    <xf numFmtId="0" fontId="103" fillId="19" borderId="76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72" fillId="8" borderId="158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2" fillId="8" borderId="98" applyNumberFormat="0" applyAlignment="0" applyProtection="0"/>
    <xf numFmtId="0" fontId="102" fillId="19" borderId="136" applyNumberFormat="0" applyAlignment="0" applyProtection="0"/>
    <xf numFmtId="0" fontId="58" fillId="28" borderId="96" applyNumberForma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73" fillId="28" borderId="148" applyNumberFormat="0" applyAlignment="0" applyProtection="0"/>
    <xf numFmtId="0" fontId="103" fillId="19" borderId="126" applyNumberFormat="0" applyAlignment="0" applyProtection="0"/>
    <xf numFmtId="0" fontId="80" fillId="4" borderId="169" applyNumberFormat="0" applyFill="0" applyAlignment="0" applyProtection="0"/>
    <xf numFmtId="0" fontId="72" fillId="8" borderId="148" applyNumberFormat="0" applyAlignment="0" applyProtection="0"/>
    <xf numFmtId="0" fontId="55" fillId="4" borderId="170" applyNumberFormat="0" applyFill="0" applyAlignment="0" applyProtection="0"/>
    <xf numFmtId="0" fontId="80" fillId="4" borderId="139" applyNumberFormat="0" applyFill="0" applyAlignment="0" applyProtection="0"/>
    <xf numFmtId="0" fontId="58" fillId="28" borderId="86" applyNumberFormat="0" applyAlignment="0" applyProtection="0"/>
    <xf numFmtId="0" fontId="55" fillId="4" borderId="120" applyNumberFormat="0" applyFill="0" applyAlignment="0" applyProtection="0"/>
    <xf numFmtId="0" fontId="58" fillId="28" borderId="86" applyNumberFormat="0" applyAlignment="0" applyProtection="0"/>
    <xf numFmtId="0" fontId="55" fillId="4" borderId="110" applyNumberFormat="0" applyFill="0" applyAlignment="0" applyProtection="0"/>
    <xf numFmtId="0" fontId="55" fillId="4" borderId="110" applyNumberFormat="0" applyFill="0" applyAlignment="0" applyProtection="0"/>
    <xf numFmtId="0" fontId="73" fillId="28" borderId="168" applyNumberFormat="0" applyAlignment="0" applyProtection="0"/>
    <xf numFmtId="0" fontId="102" fillId="19" borderId="86" applyNumberFormat="0" applyAlignment="0" applyProtection="0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15" fillId="36" borderId="87" applyNumberFormat="0" applyFont="0" applyAlignment="0" applyProtection="0"/>
    <xf numFmtId="0" fontId="73" fillId="28" borderId="128" applyNumberFormat="0" applyAlignment="0" applyProtection="0"/>
    <xf numFmtId="0" fontId="102" fillId="19" borderId="96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2" fillId="8" borderId="118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58" fillId="3" borderId="54" applyNumberFormat="0" applyAlignment="0" applyProtection="0"/>
    <xf numFmtId="0" fontId="55" fillId="4" borderId="150" applyNumberFormat="0" applyFill="0" applyAlignment="0" applyProtection="0"/>
    <xf numFmtId="0" fontId="103" fillId="19" borderId="166" applyNumberFormat="0" applyAlignment="0" applyProtection="0"/>
    <xf numFmtId="0" fontId="102" fillId="19" borderId="126" applyNumberFormat="0" applyAlignment="0" applyProtection="0"/>
    <xf numFmtId="169" fontId="26" fillId="4" borderId="144"/>
    <xf numFmtId="0" fontId="58" fillId="28" borderId="136" applyNumberFormat="0" applyAlignment="0" applyProtection="0"/>
    <xf numFmtId="0" fontId="102" fillId="19" borderId="116" applyNumberFormat="0" applyAlignment="0" applyProtection="0"/>
    <xf numFmtId="0" fontId="72" fillId="8" borderId="98" applyNumberFormat="0" applyAlignment="0" applyProtection="0"/>
    <xf numFmtId="0" fontId="72" fillId="8" borderId="98" applyNumberFormat="0" applyAlignment="0" applyProtection="0"/>
    <xf numFmtId="0" fontId="72" fillId="8" borderId="98" applyNumberFormat="0" applyAlignment="0" applyProtection="0"/>
    <xf numFmtId="0" fontId="88" fillId="3" borderId="96" applyNumberFormat="0" applyAlignment="0" applyProtection="0"/>
    <xf numFmtId="0" fontId="73" fillId="28" borderId="158" applyNumberFormat="0" applyAlignment="0" applyProtection="0"/>
    <xf numFmtId="0" fontId="103" fillId="19" borderId="136" applyNumberFormat="0" applyAlignment="0" applyProtection="0"/>
    <xf numFmtId="0" fontId="37" fillId="30" borderId="105">
      <alignment horizontal="left" vertical="center"/>
    </xf>
    <xf numFmtId="0" fontId="102" fillId="19" borderId="146" applyNumberFormat="0" applyAlignment="0" applyProtection="0"/>
    <xf numFmtId="0" fontId="58" fillId="28" borderId="86" applyNumberFormat="0" applyAlignment="0" applyProtection="0"/>
    <xf numFmtId="0" fontId="88" fillId="3" borderId="86" applyNumberFormat="0" applyAlignment="0" applyProtection="0"/>
    <xf numFmtId="0" fontId="88" fillId="3" borderId="86" applyNumberFormat="0" applyAlignment="0" applyProtection="0"/>
    <xf numFmtId="0" fontId="88" fillId="3" borderId="86" applyNumberFormat="0" applyAlignment="0" applyProtection="0"/>
    <xf numFmtId="0" fontId="80" fillId="4" borderId="149" applyNumberFormat="0" applyFill="0" applyAlignment="0" applyProtection="0"/>
    <xf numFmtId="0" fontId="102" fillId="19" borderId="86" applyNumberFormat="0" applyAlignment="0" applyProtection="0"/>
    <xf numFmtId="0" fontId="72" fillId="8" borderId="148" applyNumberFormat="0" applyAlignment="0" applyProtection="0"/>
    <xf numFmtId="0" fontId="73" fillId="28" borderId="148" applyNumberFormat="0" applyAlignment="0" applyProtection="0"/>
    <xf numFmtId="0" fontId="15" fillId="36" borderId="87" applyNumberFormat="0" applyFont="0" applyAlignment="0" applyProtection="0"/>
    <xf numFmtId="0" fontId="73" fillId="28" borderId="108" applyNumberFormat="0" applyAlignment="0" applyProtection="0"/>
    <xf numFmtId="0" fontId="40" fillId="19" borderId="76" applyNumberFormat="0" applyAlignment="0" applyProtection="0"/>
    <xf numFmtId="0" fontId="58" fillId="28" borderId="136" applyNumberFormat="0" applyAlignment="0" applyProtection="0"/>
    <xf numFmtId="0" fontId="72" fillId="8" borderId="148" applyNumberFormat="0" applyAlignment="0" applyProtection="0"/>
    <xf numFmtId="0" fontId="15" fillId="36" borderId="77" applyNumberFormat="0" applyFont="0" applyAlignment="0" applyProtection="0"/>
    <xf numFmtId="0" fontId="88" fillId="3" borderId="96" applyNumberFormat="0" applyAlignment="0" applyProtection="0"/>
    <xf numFmtId="0" fontId="72" fillId="8" borderId="168" applyNumberFormat="0" applyAlignment="0" applyProtection="0"/>
    <xf numFmtId="0" fontId="80" fillId="4" borderId="119" applyNumberFormat="0" applyFill="0" applyAlignment="0" applyProtection="0"/>
    <xf numFmtId="0" fontId="58" fillId="28" borderId="116" applyNumberFormat="0" applyAlignment="0" applyProtection="0"/>
    <xf numFmtId="0" fontId="80" fillId="4" borderId="139" applyNumberFormat="0" applyFill="0" applyAlignment="0" applyProtection="0"/>
    <xf numFmtId="0" fontId="72" fillId="8" borderId="168" applyNumberFormat="0" applyAlignment="0" applyProtection="0"/>
    <xf numFmtId="0" fontId="73" fillId="28" borderId="168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6" fillId="28" borderId="71" applyNumberFormat="0" applyAlignment="0" applyProtection="0"/>
    <xf numFmtId="0" fontId="73" fillId="28" borderId="128" applyNumberFormat="0" applyAlignment="0" applyProtection="0"/>
    <xf numFmtId="0" fontId="103" fillId="19" borderId="166" applyNumberFormat="0" applyAlignment="0" applyProtection="0"/>
    <xf numFmtId="0" fontId="80" fillId="4" borderId="89" applyNumberFormat="0" applyFill="0" applyAlignment="0" applyProtection="0"/>
    <xf numFmtId="0" fontId="72" fillId="8" borderId="88" applyNumberFormat="0" applyAlignment="0" applyProtection="0"/>
    <xf numFmtId="0" fontId="15" fillId="36" borderId="43" applyNumberFormat="0" applyFont="0" applyAlignment="0" applyProtection="0"/>
    <xf numFmtId="0" fontId="43" fillId="28" borderId="158" applyNumberFormat="0" applyAlignment="0" applyProtection="0"/>
    <xf numFmtId="0" fontId="73" fillId="28" borderId="88" applyNumberFormat="0" applyAlignment="0" applyProtection="0"/>
    <xf numFmtId="0" fontId="58" fillId="28" borderId="116" applyNumberFormat="0" applyAlignment="0" applyProtection="0"/>
    <xf numFmtId="0" fontId="73" fillId="28" borderId="108" applyNumberFormat="0" applyAlignment="0" applyProtection="0"/>
    <xf numFmtId="0" fontId="80" fillId="4" borderId="169" applyNumberFormat="0" applyFill="0" applyAlignment="0" applyProtection="0"/>
    <xf numFmtId="0" fontId="58" fillId="28" borderId="116" applyNumberFormat="0" applyAlignment="0" applyProtection="0"/>
    <xf numFmtId="0" fontId="72" fillId="8" borderId="108" applyNumberFormat="0" applyAlignment="0" applyProtection="0"/>
    <xf numFmtId="0" fontId="80" fillId="4" borderId="99" applyNumberFormat="0" applyFill="0" applyAlignment="0" applyProtection="0"/>
    <xf numFmtId="0" fontId="58" fillId="28" borderId="136" applyNumberFormat="0" applyAlignment="0" applyProtection="0"/>
    <xf numFmtId="0" fontId="103" fillId="19" borderId="116" applyNumberFormat="0" applyAlignment="0" applyProtection="0"/>
    <xf numFmtId="0" fontId="103" fillId="19" borderId="116" applyNumberFormat="0" applyAlignment="0" applyProtection="0"/>
    <xf numFmtId="0" fontId="80" fillId="4" borderId="149" applyNumberFormat="0" applyFill="0" applyAlignment="0" applyProtection="0"/>
    <xf numFmtId="0" fontId="73" fillId="28" borderId="88" applyNumberFormat="0" applyAlignment="0" applyProtection="0"/>
    <xf numFmtId="0" fontId="80" fillId="4" borderId="139" applyNumberFormat="0" applyFill="0" applyAlignment="0" applyProtection="0"/>
    <xf numFmtId="0" fontId="50" fillId="35" borderId="70" applyNumberFormat="0" applyFont="0" applyAlignment="0" applyProtection="0"/>
    <xf numFmtId="0" fontId="106" fillId="28" borderId="71" applyNumberFormat="0" applyAlignment="0" applyProtection="0"/>
    <xf numFmtId="0" fontId="88" fillId="3" borderId="136" applyNumberFormat="0" applyAlignment="0" applyProtection="0"/>
    <xf numFmtId="0" fontId="57" fillId="35" borderId="70" applyNumberFormat="0" applyFont="0" applyAlignment="0" applyProtection="0"/>
    <xf numFmtId="0" fontId="55" fillId="4" borderId="170" applyNumberFormat="0" applyFill="0" applyAlignment="0" applyProtection="0"/>
    <xf numFmtId="0" fontId="88" fillId="3" borderId="116" applyNumberFormat="0" applyAlignment="0" applyProtection="0"/>
    <xf numFmtId="0" fontId="58" fillId="28" borderId="166" applyNumberFormat="0" applyAlignment="0" applyProtection="0"/>
    <xf numFmtId="0" fontId="73" fillId="28" borderId="98" applyNumberFormat="0" applyAlignment="0" applyProtection="0"/>
    <xf numFmtId="0" fontId="106" fillId="28" borderId="71" applyNumberFormat="0" applyAlignment="0" applyProtection="0"/>
    <xf numFmtId="0" fontId="37" fillId="30" borderId="51">
      <alignment horizontal="left" vertical="center"/>
    </xf>
    <xf numFmtId="0" fontId="38" fillId="13" borderId="51">
      <alignment horizontal="left" vertical="center"/>
    </xf>
    <xf numFmtId="0" fontId="103" fillId="19" borderId="146" applyNumberFormat="0" applyAlignment="0" applyProtection="0"/>
    <xf numFmtId="0" fontId="46" fillId="4" borderId="2" applyNumberFormat="0" applyFill="0" applyBorder="0" applyAlignment="0" applyProtection="0"/>
    <xf numFmtId="0" fontId="80" fillId="4" borderId="149" applyNumberFormat="0" applyFill="0" applyAlignment="0" applyProtection="0"/>
    <xf numFmtId="0" fontId="73" fillId="28" borderId="88" applyNumberFormat="0" applyAlignment="0" applyProtection="0"/>
    <xf numFmtId="0" fontId="43" fillId="28" borderId="44" applyNumberFormat="0" applyAlignment="0" applyProtection="0"/>
    <xf numFmtId="0" fontId="102" fillId="19" borderId="166" applyNumberFormat="0" applyAlignment="0" applyProtection="0"/>
    <xf numFmtId="0" fontId="15" fillId="36" borderId="43" applyNumberFormat="0" applyFont="0" applyAlignment="0" applyProtection="0"/>
    <xf numFmtId="0" fontId="40" fillId="19" borderId="42" applyNumberFormat="0" applyAlignment="0" applyProtection="0"/>
    <xf numFmtId="0" fontId="20" fillId="4" borderId="2"/>
    <xf numFmtId="0" fontId="73" fillId="28" borderId="78" applyNumberFormat="0" applyAlignment="0" applyProtection="0"/>
    <xf numFmtId="0" fontId="38" fillId="13" borderId="41">
      <alignment horizontal="left" vertical="center"/>
    </xf>
    <xf numFmtId="0" fontId="37" fillId="30" borderId="41">
      <alignment horizontal="left" vertical="center"/>
    </xf>
    <xf numFmtId="0" fontId="37" fillId="30" borderId="41">
      <alignment horizontal="left" vertical="center"/>
    </xf>
    <xf numFmtId="0" fontId="36" fillId="13" borderId="41"/>
    <xf numFmtId="1" fontId="35" fillId="13" borderId="41">
      <alignment horizontal="right" vertical="center"/>
    </xf>
    <xf numFmtId="0" fontId="35" fillId="12" borderId="41">
      <alignment horizontal="center" vertical="center"/>
    </xf>
    <xf numFmtId="1" fontId="35" fillId="13" borderId="41">
      <alignment horizontal="right" vertical="center"/>
    </xf>
    <xf numFmtId="0" fontId="88" fillId="3" borderId="156" applyNumberFormat="0" applyAlignment="0" applyProtection="0"/>
    <xf numFmtId="0" fontId="32" fillId="28" borderId="42" applyNumberFormat="0" applyAlignment="0" applyProtection="0"/>
    <xf numFmtId="0" fontId="102" fillId="19" borderId="156" applyNumberFormat="0" applyAlignment="0" applyProtection="0"/>
    <xf numFmtId="0" fontId="55" fillId="4" borderId="110" applyNumberFormat="0" applyFill="0" applyAlignment="0" applyProtection="0"/>
    <xf numFmtId="0" fontId="102" fillId="19" borderId="116" applyNumberFormat="0" applyAlignment="0" applyProtection="0"/>
    <xf numFmtId="0" fontId="15" fillId="36" borderId="137" applyNumberFormat="0" applyFont="0" applyAlignment="0" applyProtection="0"/>
    <xf numFmtId="169" fontId="26" fillId="4" borderId="40"/>
    <xf numFmtId="0" fontId="73" fillId="28" borderId="88" applyNumberFormat="0" applyAlignment="0" applyProtection="0"/>
    <xf numFmtId="0" fontId="15" fillId="36" borderId="87" applyNumberFormat="0" applyFont="0" applyAlignment="0" applyProtection="0"/>
    <xf numFmtId="0" fontId="50" fillId="35" borderId="70" applyNumberFormat="0" applyFont="0" applyAlignment="0" applyProtection="0"/>
    <xf numFmtId="0" fontId="20" fillId="4" borderId="2"/>
    <xf numFmtId="0" fontId="103" fillId="19" borderId="96" applyNumberFormat="0" applyAlignment="0" applyProtection="0"/>
    <xf numFmtId="0" fontId="73" fillId="28" borderId="78" applyNumberFormat="0" applyAlignment="0" applyProtection="0"/>
    <xf numFmtId="0" fontId="72" fillId="8" borderId="128" applyNumberForma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57" fillId="35" borderId="43" applyNumberFormat="0" applyFon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55" fillId="4" borderId="130" applyNumberFormat="0" applyFill="0" applyAlignment="0" applyProtection="0"/>
    <xf numFmtId="0" fontId="103" fillId="19" borderId="126" applyNumberFormat="0" applyAlignment="0" applyProtection="0"/>
    <xf numFmtId="0" fontId="80" fillId="4" borderId="109" applyNumberFormat="0" applyFill="0" applyAlignment="0" applyProtection="0"/>
    <xf numFmtId="0" fontId="103" fillId="19" borderId="146" applyNumberFormat="0" applyAlignment="0" applyProtection="0"/>
    <xf numFmtId="0" fontId="72" fillId="8" borderId="98" applyNumberFormat="0" applyAlignment="0" applyProtection="0"/>
    <xf numFmtId="0" fontId="73" fillId="28" borderId="98" applyNumberFormat="0" applyAlignment="0" applyProtection="0"/>
    <xf numFmtId="0" fontId="73" fillId="28" borderId="128" applyNumberFormat="0" applyAlignment="0" applyProtection="0"/>
    <xf numFmtId="0" fontId="80" fillId="4" borderId="149" applyNumberFormat="0" applyFill="0" applyAlignment="0" applyProtection="0"/>
    <xf numFmtId="0" fontId="73" fillId="28" borderId="168" applyNumberFormat="0" applyAlignment="0" applyProtection="0"/>
    <xf numFmtId="0" fontId="103" fillId="19" borderId="136" applyNumberFormat="0" applyAlignment="0" applyProtection="0"/>
    <xf numFmtId="0" fontId="103" fillId="19" borderId="96" applyNumberFormat="0" applyAlignment="0" applyProtection="0"/>
    <xf numFmtId="0" fontId="102" fillId="19" borderId="96" applyNumberFormat="0" applyAlignment="0" applyProtection="0"/>
    <xf numFmtId="0" fontId="58" fillId="28" borderId="96" applyNumberFormat="0" applyAlignment="0" applyProtection="0"/>
    <xf numFmtId="0" fontId="73" fillId="28" borderId="128" applyNumberFormat="0" applyAlignment="0" applyProtection="0"/>
    <xf numFmtId="0" fontId="72" fillId="8" borderId="108" applyNumberFormat="0" applyAlignment="0" applyProtection="0"/>
    <xf numFmtId="0" fontId="103" fillId="19" borderId="116" applyNumberFormat="0" applyAlignment="0" applyProtection="0"/>
    <xf numFmtId="0" fontId="15" fillId="36" borderId="68" applyNumberFormat="0" applyFont="0" applyAlignment="0" applyProtection="0"/>
    <xf numFmtId="0" fontId="15" fillId="36" borderId="68" applyNumberFormat="0" applyFont="0" applyAlignment="0" applyProtection="0"/>
    <xf numFmtId="0" fontId="15" fillId="36" borderId="68" applyNumberFormat="0" applyFont="0" applyAlignment="0" applyProtection="0"/>
    <xf numFmtId="0" fontId="88" fillId="3" borderId="136" applyNumberFormat="0" applyAlignment="0" applyProtection="0"/>
    <xf numFmtId="0" fontId="15" fillId="36" borderId="107" applyNumberFormat="0" applyFont="0" applyAlignment="0" applyProtection="0"/>
    <xf numFmtId="0" fontId="73" fillId="28" borderId="108" applyNumberFormat="0" applyAlignment="0" applyProtection="0"/>
    <xf numFmtId="0" fontId="102" fillId="19" borderId="136" applyNumberFormat="0" applyAlignment="0" applyProtection="0"/>
    <xf numFmtId="0" fontId="37" fillId="30" borderId="75">
      <alignment horizontal="left" vertical="center"/>
    </xf>
    <xf numFmtId="0" fontId="72" fillId="8" borderId="108" applyNumberFormat="0" applyAlignment="0" applyProtection="0"/>
    <xf numFmtId="0" fontId="80" fillId="4" borderId="109" applyNumberFormat="0" applyFill="0" applyAlignment="0" applyProtection="0"/>
    <xf numFmtId="0" fontId="73" fillId="28" borderId="108" applyNumberFormat="0" applyAlignment="0" applyProtection="0"/>
    <xf numFmtId="0" fontId="102" fillId="19" borderId="76" applyNumberFormat="0" applyAlignment="0" applyProtection="0"/>
    <xf numFmtId="0" fontId="102" fillId="19" borderId="136" applyNumberFormat="0" applyAlignment="0" applyProtection="0"/>
    <xf numFmtId="0" fontId="88" fillId="3" borderId="76" applyNumberFormat="0" applyAlignment="0" applyProtection="0"/>
    <xf numFmtId="0" fontId="88" fillId="3" borderId="76" applyNumberFormat="0" applyAlignment="0" applyProtection="0"/>
    <xf numFmtId="0" fontId="102" fillId="19" borderId="116" applyNumberFormat="0" applyAlignment="0" applyProtection="0"/>
    <xf numFmtId="0" fontId="55" fillId="4" borderId="120" applyNumberFormat="0" applyFill="0" applyAlignment="0" applyProtection="0"/>
    <xf numFmtId="0" fontId="80" fillId="4" borderId="149" applyNumberFormat="0" applyFill="0" applyAlignment="0" applyProtection="0"/>
    <xf numFmtId="0" fontId="73" fillId="28" borderId="88" applyNumberFormat="0" applyAlignment="0" applyProtection="0"/>
    <xf numFmtId="0" fontId="72" fillId="8" borderId="88" applyNumberFormat="0" applyAlignment="0" applyProtection="0"/>
    <xf numFmtId="0" fontId="102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3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102" fillId="19" borderId="42" applyNumberFormat="0" applyAlignment="0" applyProtection="0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55" fillId="4" borderId="80" applyNumberFormat="0" applyFill="0" applyAlignment="0" applyProtection="0"/>
    <xf numFmtId="0" fontId="80" fillId="4" borderId="129" applyNumberFormat="0" applyFill="0" applyAlignment="0" applyProtection="0"/>
    <xf numFmtId="0" fontId="37" fillId="30" borderId="145">
      <alignment horizontal="left" vertical="center"/>
    </xf>
    <xf numFmtId="0" fontId="102" fillId="19" borderId="156" applyNumberFormat="0" applyAlignment="0" applyProtection="0"/>
    <xf numFmtId="0" fontId="58" fillId="28" borderId="106" applyNumberFormat="0" applyAlignment="0" applyProtection="0"/>
    <xf numFmtId="0" fontId="80" fillId="4" borderId="99" applyNumberFormat="0" applyFill="0" applyAlignment="0" applyProtection="0"/>
    <xf numFmtId="0" fontId="58" fillId="28" borderId="69" applyNumberFormat="0" applyAlignment="0" applyProtection="0"/>
    <xf numFmtId="0" fontId="88" fillId="3" borderId="146" applyNumberFormat="0" applyAlignment="0" applyProtection="0"/>
    <xf numFmtId="0" fontId="58" fillId="28" borderId="126" applyNumberFormat="0" applyAlignment="0" applyProtection="0"/>
    <xf numFmtId="0" fontId="72" fillId="8" borderId="158" applyNumberFormat="0" applyAlignment="0" applyProtection="0"/>
    <xf numFmtId="0" fontId="72" fillId="8" borderId="158" applyNumberFormat="0" applyAlignment="0" applyProtection="0"/>
    <xf numFmtId="0" fontId="15" fillId="36" borderId="87" applyNumberFormat="0" applyFont="0" applyAlignment="0" applyProtection="0"/>
    <xf numFmtId="0" fontId="72" fillId="8" borderId="88" applyNumberFormat="0" applyAlignment="0" applyProtection="0"/>
    <xf numFmtId="0" fontId="103" fillId="19" borderId="106" applyNumberFormat="0" applyAlignment="0" applyProtection="0"/>
    <xf numFmtId="0" fontId="102" fillId="19" borderId="146" applyNumberFormat="0" applyAlignment="0" applyProtection="0"/>
    <xf numFmtId="0" fontId="103" fillId="19" borderId="146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55" fillId="4" borderId="110" applyNumberFormat="0" applyFill="0" applyAlignment="0" applyProtection="0"/>
    <xf numFmtId="0" fontId="55" fillId="4" borderId="130" applyNumberFormat="0" applyFill="0" applyAlignment="0" applyProtection="0"/>
    <xf numFmtId="0" fontId="102" fillId="19" borderId="116" applyNumberFormat="0" applyAlignment="0" applyProtection="0"/>
    <xf numFmtId="0" fontId="80" fillId="4" borderId="129" applyNumberFormat="0" applyFill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15" fillId="36" borderId="107" applyNumberFormat="0" applyFont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103" fillId="19" borderId="126" applyNumberFormat="0" applyAlignment="0" applyProtection="0"/>
    <xf numFmtId="0" fontId="72" fillId="8" borderId="148" applyNumberFormat="0" applyAlignment="0" applyProtection="0"/>
    <xf numFmtId="0" fontId="72" fillId="8" borderId="118" applyNumberFormat="0" applyAlignment="0" applyProtection="0"/>
    <xf numFmtId="0" fontId="73" fillId="28" borderId="118" applyNumberFormat="0" applyAlignment="0" applyProtection="0"/>
    <xf numFmtId="0" fontId="58" fillId="3" borderId="96" applyNumberFormat="0" applyAlignment="0" applyProtection="0"/>
    <xf numFmtId="0" fontId="80" fillId="4" borderId="129" applyNumberFormat="0" applyFill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72" fillId="8" borderId="158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58" fillId="28" borderId="156" applyNumberFormat="0" applyAlignment="0" applyProtection="0"/>
    <xf numFmtId="0" fontId="88" fillId="3" borderId="76" applyNumberFormat="0" applyAlignment="0" applyProtection="0"/>
    <xf numFmtId="0" fontId="88" fillId="3" borderId="76" applyNumberFormat="0" applyAlignment="0" applyProtection="0"/>
    <xf numFmtId="0" fontId="15" fillId="36" borderId="61" applyNumberFormat="0" applyFont="0" applyAlignment="0" applyProtection="0"/>
    <xf numFmtId="0" fontId="88" fillId="3" borderId="106" applyNumberFormat="0" applyAlignment="0" applyProtection="0"/>
    <xf numFmtId="0" fontId="80" fillId="4" borderId="159" applyNumberFormat="0" applyFill="0" applyAlignment="0" applyProtection="0"/>
    <xf numFmtId="0" fontId="102" fillId="19" borderId="106" applyNumberFormat="0" applyAlignment="0" applyProtection="0"/>
    <xf numFmtId="0" fontId="73" fillId="28" borderId="128" applyNumberFormat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15" fillId="36" borderId="147" applyNumberFormat="0" applyFont="0" applyAlignment="0" applyProtection="0"/>
    <xf numFmtId="0" fontId="73" fillId="28" borderId="108" applyNumberFormat="0" applyAlignment="0" applyProtection="0"/>
    <xf numFmtId="0" fontId="80" fillId="4" borderId="109" applyNumberFormat="0" applyFill="0" applyAlignment="0" applyProtection="0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55" fillId="4" borderId="150" applyNumberFormat="0" applyFill="0" applyAlignment="0" applyProtection="0"/>
    <xf numFmtId="0" fontId="103" fillId="19" borderId="126" applyNumberFormat="0" applyAlignment="0" applyProtection="0"/>
    <xf numFmtId="0" fontId="58" fillId="28" borderId="136" applyNumberFormat="0" applyAlignment="0" applyProtection="0"/>
    <xf numFmtId="0" fontId="73" fillId="28" borderId="128" applyNumberFormat="0" applyAlignment="0" applyProtection="0"/>
    <xf numFmtId="0" fontId="103" fillId="19" borderId="156" applyNumberFormat="0" applyAlignment="0" applyProtection="0"/>
    <xf numFmtId="0" fontId="102" fillId="19" borderId="116" applyNumberFormat="0" applyAlignment="0" applyProtection="0"/>
    <xf numFmtId="0" fontId="72" fillId="8" borderId="158" applyNumberFormat="0" applyAlignment="0" applyProtection="0"/>
    <xf numFmtId="0" fontId="5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88" fillId="3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58" fillId="28" borderId="42" applyNumberFormat="0" applyAlignment="0" applyProtection="0"/>
    <xf numFmtId="0" fontId="73" fillId="28" borderId="118" applyNumberFormat="0" applyAlignment="0" applyProtection="0"/>
    <xf numFmtId="0" fontId="55" fillId="4" borderId="120" applyNumberFormat="0" applyFill="0" applyAlignment="0" applyProtection="0"/>
    <xf numFmtId="0" fontId="15" fillId="36" borderId="107" applyNumberFormat="0" applyFont="0" applyAlignment="0" applyProtection="0"/>
    <xf numFmtId="0" fontId="103" fillId="19" borderId="86" applyNumberFormat="0" applyAlignment="0" applyProtection="0"/>
    <xf numFmtId="0" fontId="102" fillId="19" borderId="86" applyNumberFormat="0" applyAlignment="0" applyProtection="0"/>
    <xf numFmtId="0" fontId="88" fillId="3" borderId="126" applyNumberFormat="0" applyAlignment="0" applyProtection="0"/>
    <xf numFmtId="0" fontId="35" fillId="12" borderId="75">
      <alignment horizontal="center" vertical="center"/>
    </xf>
    <xf numFmtId="0" fontId="15" fillId="36" borderId="117" applyNumberFormat="0" applyFont="0" applyAlignment="0" applyProtection="0"/>
    <xf numFmtId="0" fontId="57" fillId="35" borderId="77" applyNumberFormat="0" applyFont="0" applyAlignment="0" applyProtection="0"/>
    <xf numFmtId="1" fontId="35" fillId="13" borderId="75">
      <alignment horizontal="right" vertical="center"/>
    </xf>
    <xf numFmtId="0" fontId="57" fillId="35" borderId="77" applyNumberFormat="0" applyFont="0" applyAlignment="0" applyProtection="0"/>
    <xf numFmtId="0" fontId="103" fillId="19" borderId="76" applyNumberFormat="0" applyAlignment="0" applyProtection="0"/>
    <xf numFmtId="0" fontId="102" fillId="19" borderId="76" applyNumberFormat="0" applyAlignment="0" applyProtection="0"/>
    <xf numFmtId="0" fontId="72" fillId="8" borderId="148" applyNumberFormat="0" applyAlignment="0" applyProtection="0"/>
    <xf numFmtId="0" fontId="15" fillId="36" borderId="137" applyNumberFormat="0" applyFont="0" applyAlignment="0" applyProtection="0"/>
    <xf numFmtId="0" fontId="73" fillId="28" borderId="108" applyNumberFormat="0" applyAlignment="0" applyProtection="0"/>
    <xf numFmtId="0" fontId="80" fillId="4" borderId="109" applyNumberFormat="0" applyFill="0" applyAlignment="0" applyProtection="0"/>
    <xf numFmtId="0" fontId="72" fillId="8" borderId="128" applyNumberFormat="0" applyAlignment="0" applyProtection="0"/>
    <xf numFmtId="0" fontId="58" fillId="28" borderId="156" applyNumberFormat="0" applyAlignment="0" applyProtection="0"/>
    <xf numFmtId="0" fontId="72" fillId="8" borderId="88" applyNumberFormat="0" applyAlignment="0" applyProtection="0"/>
    <xf numFmtId="0" fontId="72" fillId="8" borderId="88" applyNumberFormat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80" fillId="4" borderId="89" applyNumberFormat="0" applyFill="0" applyAlignment="0" applyProtection="0"/>
    <xf numFmtId="0" fontId="72" fillId="8" borderId="138" applyNumberFormat="0" applyAlignment="0" applyProtection="0"/>
    <xf numFmtId="0" fontId="55" fillId="4" borderId="160" applyNumberFormat="0" applyFill="0" applyAlignment="0" applyProtection="0"/>
    <xf numFmtId="0" fontId="102" fillId="19" borderId="96" applyNumberFormat="0" applyAlignment="0" applyProtection="0"/>
    <xf numFmtId="0" fontId="55" fillId="4" borderId="130" applyNumberFormat="0" applyFill="0" applyAlignment="0" applyProtection="0"/>
    <xf numFmtId="0" fontId="55" fillId="4" borderId="130" applyNumberFormat="0" applyFill="0" applyAlignment="0" applyProtection="0"/>
    <xf numFmtId="0" fontId="80" fillId="4" borderId="99" applyNumberFormat="0" applyFill="0" applyAlignment="0" applyProtection="0"/>
    <xf numFmtId="0" fontId="88" fillId="3" borderId="86" applyNumberFormat="0" applyAlignment="0" applyProtection="0"/>
    <xf numFmtId="0" fontId="88" fillId="3" borderId="86" applyNumberFormat="0" applyAlignment="0" applyProtection="0"/>
    <xf numFmtId="0" fontId="80" fillId="4" borderId="169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72" fillId="8" borderId="78" applyNumberFormat="0" applyAlignment="0" applyProtection="0"/>
    <xf numFmtId="0" fontId="73" fillId="28" borderId="78" applyNumberFormat="0" applyAlignment="0" applyProtection="0"/>
    <xf numFmtId="0" fontId="15" fillId="36" borderId="77" applyNumberFormat="0" applyFont="0" applyAlignment="0" applyProtection="0"/>
    <xf numFmtId="0" fontId="58" fillId="28" borderId="116" applyNumberFormat="0" applyAlignment="0" applyProtection="0"/>
    <xf numFmtId="0" fontId="55" fillId="4" borderId="100" applyNumberFormat="0" applyFill="0" applyAlignment="0" applyProtection="0"/>
    <xf numFmtId="0" fontId="55" fillId="4" borderId="100" applyNumberFormat="0" applyFill="0" applyAlignment="0" applyProtection="0"/>
    <xf numFmtId="0" fontId="80" fillId="4" borderId="159" applyNumberFormat="0" applyFill="0" applyAlignment="0" applyProtection="0"/>
    <xf numFmtId="0" fontId="58" fillId="28" borderId="126" applyNumberFormat="0" applyAlignment="0" applyProtection="0"/>
    <xf numFmtId="0" fontId="72" fillId="8" borderId="168" applyNumberFormat="0" applyAlignment="0" applyProtection="0"/>
    <xf numFmtId="0" fontId="102" fillId="19" borderId="136" applyNumberFormat="0" applyAlignment="0" applyProtection="0"/>
    <xf numFmtId="0" fontId="88" fillId="3" borderId="156" applyNumberFormat="0" applyAlignment="0" applyProtection="0"/>
    <xf numFmtId="0" fontId="73" fillId="28" borderId="88" applyNumberFormat="0" applyAlignment="0" applyProtection="0"/>
    <xf numFmtId="0" fontId="55" fillId="4" borderId="90" applyNumberFormat="0" applyFill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80" fillId="4" borderId="129" applyNumberFormat="0" applyFill="0" applyAlignment="0" applyProtection="0"/>
    <xf numFmtId="0" fontId="103" fillId="19" borderId="69" applyNumberFormat="0" applyAlignment="0" applyProtection="0"/>
    <xf numFmtId="0" fontId="58" fillId="28" borderId="106" applyNumberFormat="0" applyAlignment="0" applyProtection="0"/>
    <xf numFmtId="0" fontId="102" fillId="19" borderId="106" applyNumberFormat="0" applyAlignment="0" applyProtection="0"/>
    <xf numFmtId="0" fontId="57" fillId="35" borderId="70" applyNumberFormat="0" applyFont="0" applyAlignment="0" applyProtection="0"/>
    <xf numFmtId="0" fontId="57" fillId="35" borderId="77" applyNumberFormat="0" applyFont="0" applyAlignment="0" applyProtection="0"/>
    <xf numFmtId="0" fontId="58" fillId="28" borderId="156" applyNumberFormat="0" applyAlignment="0" applyProtection="0"/>
    <xf numFmtId="0" fontId="15" fillId="36" borderId="107" applyNumberFormat="0" applyFont="0" applyAlignment="0" applyProtection="0"/>
    <xf numFmtId="0" fontId="73" fillId="28" borderId="148" applyNumberFormat="0" applyAlignment="0" applyProtection="0"/>
    <xf numFmtId="0" fontId="80" fillId="4" borderId="169" applyNumberFormat="0" applyFill="0" applyAlignment="0" applyProtection="0"/>
    <xf numFmtId="0" fontId="72" fillId="8" borderId="168" applyNumberFormat="0" applyAlignment="0" applyProtection="0"/>
    <xf numFmtId="0" fontId="37" fillId="30" borderId="59">
      <alignment horizontal="left" vertical="center"/>
    </xf>
    <xf numFmtId="0" fontId="36" fillId="13" borderId="59"/>
    <xf numFmtId="0" fontId="32" fillId="28" borderId="60" applyNumberFormat="0" applyAlignment="0" applyProtection="0"/>
    <xf numFmtId="0" fontId="15" fillId="36" borderId="77" applyNumberFormat="0" applyFont="0" applyAlignment="0" applyProtection="0"/>
    <xf numFmtId="0" fontId="20" fillId="4" borderId="2"/>
    <xf numFmtId="0" fontId="72" fillId="8" borderId="168" applyNumberFormat="0" applyAlignment="0" applyProtection="0"/>
    <xf numFmtId="0" fontId="58" fillId="28" borderId="76" applyNumberFormat="0" applyAlignment="0" applyProtection="0"/>
    <xf numFmtId="0" fontId="58" fillId="28" borderId="116" applyNumberFormat="0" applyAlignment="0" applyProtection="0"/>
    <xf numFmtId="0" fontId="73" fillId="28" borderId="88" applyNumberFormat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80" fillId="4" borderId="89" applyNumberFormat="0" applyFill="0" applyAlignment="0" applyProtection="0"/>
    <xf numFmtId="0" fontId="80" fillId="4" borderId="119" applyNumberFormat="0" applyFill="0" applyAlignment="0" applyProtection="0"/>
    <xf numFmtId="0" fontId="72" fillId="8" borderId="118" applyNumberFormat="0" applyAlignment="0" applyProtection="0"/>
    <xf numFmtId="0" fontId="102" fillId="19" borderId="146" applyNumberFormat="0" applyAlignment="0" applyProtection="0"/>
    <xf numFmtId="0" fontId="73" fillId="28" borderId="98" applyNumberFormat="0" applyAlignment="0" applyProtection="0"/>
    <xf numFmtId="0" fontId="72" fillId="8" borderId="128" applyNumberFormat="0" applyAlignment="0" applyProtection="0"/>
    <xf numFmtId="0" fontId="72" fillId="8" borderId="128" applyNumberFormat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15" fillId="36" borderId="117" applyNumberFormat="0" applyFont="0" applyAlignment="0" applyProtection="0"/>
    <xf numFmtId="0" fontId="15" fillId="36" borderId="117" applyNumberFormat="0" applyFont="0" applyAlignment="0" applyProtection="0"/>
    <xf numFmtId="0" fontId="73" fillId="28" borderId="138" applyNumberFormat="0" applyAlignment="0" applyProtection="0"/>
    <xf numFmtId="0" fontId="72" fillId="8" borderId="158" applyNumberFormat="0" applyAlignment="0" applyProtection="0"/>
    <xf numFmtId="0" fontId="72" fillId="8" borderId="148" applyNumberFormat="0" applyAlignment="0" applyProtection="0"/>
    <xf numFmtId="0" fontId="80" fillId="4" borderId="159" applyNumberFormat="0" applyFill="0" applyAlignment="0" applyProtection="0"/>
    <xf numFmtId="0" fontId="55" fillId="4" borderId="100" applyNumberFormat="0" applyFill="0" applyAlignment="0" applyProtection="0"/>
    <xf numFmtId="0" fontId="72" fillId="8" borderId="98" applyNumberFormat="0" applyAlignment="0" applyProtection="0"/>
    <xf numFmtId="0" fontId="15" fillId="36" borderId="107" applyNumberFormat="0" applyFont="0" applyAlignment="0" applyProtection="0"/>
    <xf numFmtId="0" fontId="80" fillId="4" borderId="159" applyNumberFormat="0" applyFill="0" applyAlignment="0" applyProtection="0"/>
    <xf numFmtId="0" fontId="73" fillId="28" borderId="88" applyNumberFormat="0" applyAlignment="0" applyProtection="0"/>
    <xf numFmtId="0" fontId="58" fillId="28" borderId="136" applyNumberFormat="0" applyAlignment="0" applyProtection="0"/>
    <xf numFmtId="0" fontId="55" fillId="4" borderId="90" applyNumberFormat="0" applyFill="0" applyAlignment="0" applyProtection="0"/>
    <xf numFmtId="0" fontId="55" fillId="4" borderId="90" applyNumberFormat="0" applyFill="0" applyAlignment="0" applyProtection="0"/>
    <xf numFmtId="0" fontId="58" fillId="28" borderId="96" applyNumberFormat="0" applyAlignment="0" applyProtection="0"/>
    <xf numFmtId="0" fontId="15" fillId="36" borderId="147" applyNumberFormat="0" applyFont="0" applyAlignment="0" applyProtection="0"/>
    <xf numFmtId="0" fontId="55" fillId="4" borderId="120" applyNumberFormat="0" applyFill="0" applyAlignment="0" applyProtection="0"/>
    <xf numFmtId="0" fontId="58" fillId="28" borderId="136" applyNumberFormat="0" applyAlignment="0" applyProtection="0"/>
    <xf numFmtId="0" fontId="80" fillId="4" borderId="99" applyNumberFormat="0" applyFill="0" applyAlignment="0" applyProtection="0"/>
    <xf numFmtId="0" fontId="80" fillId="4" borderId="119" applyNumberFormat="0" applyFill="0" applyAlignment="0" applyProtection="0"/>
    <xf numFmtId="0" fontId="15" fillId="36" borderId="68" applyNumberFormat="0" applyFont="0" applyAlignment="0" applyProtection="0"/>
    <xf numFmtId="0" fontId="102" fillId="19" borderId="126" applyNumberFormat="0" applyAlignment="0" applyProtection="0"/>
    <xf numFmtId="0" fontId="73" fillId="28" borderId="118" applyNumberFormat="0" applyAlignment="0" applyProtection="0"/>
    <xf numFmtId="0" fontId="58" fillId="28" borderId="86" applyNumberFormat="0" applyAlignment="0" applyProtection="0"/>
    <xf numFmtId="0" fontId="73" fillId="28" borderId="108" applyNumberFormat="0" applyAlignment="0" applyProtection="0"/>
    <xf numFmtId="0" fontId="38" fillId="13" borderId="75">
      <alignment horizontal="left" vertical="center"/>
    </xf>
    <xf numFmtId="0" fontId="15" fillId="36" borderId="77" applyNumberFormat="0" applyFont="0" applyAlignment="0" applyProtection="0"/>
    <xf numFmtId="0" fontId="73" fillId="28" borderId="108" applyNumberFormat="0" applyAlignment="0" applyProtection="0"/>
    <xf numFmtId="0" fontId="55" fillId="4" borderId="130" applyNumberFormat="0" applyFill="0" applyAlignment="0" applyProtection="0"/>
    <xf numFmtId="0" fontId="80" fillId="4" borderId="149" applyNumberFormat="0" applyFill="0" applyAlignment="0" applyProtection="0"/>
    <xf numFmtId="0" fontId="15" fillId="36" borderId="97" applyNumberFormat="0" applyFont="0" applyAlignment="0" applyProtection="0"/>
    <xf numFmtId="0" fontId="88" fillId="3" borderId="76" applyNumberFormat="0" applyAlignment="0" applyProtection="0"/>
    <xf numFmtId="0" fontId="80" fillId="4" borderId="159" applyNumberFormat="0" applyFill="0" applyAlignment="0" applyProtection="0"/>
    <xf numFmtId="0" fontId="73" fillId="28" borderId="128" applyNumberFormat="0" applyAlignment="0" applyProtection="0"/>
    <xf numFmtId="0" fontId="72" fillId="8" borderId="88" applyNumberFormat="0" applyAlignment="0" applyProtection="0"/>
    <xf numFmtId="0" fontId="15" fillId="36" borderId="117" applyNumberFormat="0" applyFont="0" applyAlignment="0" applyProtection="0"/>
    <xf numFmtId="0" fontId="72" fillId="8" borderId="98" applyNumberFormat="0" applyAlignment="0" applyProtection="0"/>
    <xf numFmtId="0" fontId="73" fillId="28" borderId="138" applyNumberFormat="0" applyAlignment="0" applyProtection="0"/>
    <xf numFmtId="0" fontId="55" fillId="4" borderId="140" applyNumberFormat="0" applyFill="0" applyAlignment="0" applyProtection="0"/>
    <xf numFmtId="0" fontId="73" fillId="28" borderId="158" applyNumberFormat="0" applyAlignment="0" applyProtection="0"/>
    <xf numFmtId="0" fontId="88" fillId="3" borderId="136" applyNumberFormat="0" applyAlignment="0" applyProtection="0"/>
    <xf numFmtId="0" fontId="103" fillId="19" borderId="86" applyNumberFormat="0" applyAlignment="0" applyProtection="0"/>
    <xf numFmtId="0" fontId="103" fillId="19" borderId="86" applyNumberFormat="0" applyAlignment="0" applyProtection="0"/>
    <xf numFmtId="0" fontId="58" fillId="28" borderId="96" applyNumberFormat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73" fillId="28" borderId="78" applyNumberFormat="0" applyAlignment="0" applyProtection="0"/>
    <xf numFmtId="0" fontId="80" fillId="4" borderId="169" applyNumberFormat="0" applyFill="0" applyAlignment="0" applyProtection="0"/>
    <xf numFmtId="0" fontId="55" fillId="4" borderId="140" applyNumberFormat="0" applyFill="0" applyAlignment="0" applyProtection="0"/>
    <xf numFmtId="0" fontId="88" fillId="3" borderId="136" applyNumberFormat="0" applyAlignment="0" applyProtection="0"/>
    <xf numFmtId="0" fontId="73" fillId="28" borderId="128" applyNumberFormat="0" applyAlignment="0" applyProtection="0"/>
    <xf numFmtId="0" fontId="72" fillId="8" borderId="128" applyNumberFormat="0" applyAlignment="0" applyProtection="0"/>
    <xf numFmtId="0" fontId="58" fillId="28" borderId="69" applyNumberFormat="0" applyAlignment="0" applyProtection="0"/>
    <xf numFmtId="0" fontId="55" fillId="4" borderId="130" applyNumberFormat="0" applyFill="0" applyAlignment="0" applyProtection="0"/>
    <xf numFmtId="0" fontId="72" fillId="8" borderId="88" applyNumberFormat="0" applyAlignment="0" applyProtection="0"/>
    <xf numFmtId="0" fontId="102" fillId="19" borderId="126" applyNumberFormat="0" applyAlignment="0" applyProtection="0"/>
    <xf numFmtId="0" fontId="55" fillId="4" borderId="160" applyNumberFormat="0" applyFill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73" fillId="28" borderId="98" applyNumberFormat="0" applyAlignment="0" applyProtection="0"/>
    <xf numFmtId="0" fontId="73" fillId="28" borderId="128" applyNumberFormat="0" applyAlignment="0" applyProtection="0"/>
    <xf numFmtId="0" fontId="88" fillId="3" borderId="106" applyNumberFormat="0" applyAlignment="0" applyProtection="0"/>
    <xf numFmtId="0" fontId="106" fillId="28" borderId="71" applyNumberFormat="0" applyAlignment="0" applyProtection="0"/>
    <xf numFmtId="0" fontId="80" fillId="4" borderId="159" applyNumberFormat="0" applyFill="0" applyAlignment="0" applyProtection="0"/>
    <xf numFmtId="0" fontId="50" fillId="35" borderId="70" applyNumberFormat="0" applyFont="0" applyAlignment="0" applyProtection="0"/>
    <xf numFmtId="0" fontId="106" fillId="28" borderId="71" applyNumberFormat="0" applyAlignment="0" applyProtection="0"/>
    <xf numFmtId="0" fontId="80" fillId="4" borderId="63" applyNumberFormat="0" applyFill="0" applyAlignment="0" applyProtection="0"/>
    <xf numFmtId="0" fontId="20" fillId="4" borderId="2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102" fillId="19" borderId="156" applyNumberFormat="0" applyAlignment="0" applyProtection="0"/>
    <xf numFmtId="0" fontId="73" fillId="28" borderId="168" applyNumberFormat="0" applyAlignment="0" applyProtection="0"/>
    <xf numFmtId="0" fontId="73" fillId="28" borderId="62" applyNumberFormat="0" applyAlignment="0" applyProtection="0"/>
    <xf numFmtId="0" fontId="103" fillId="19" borderId="76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118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15" fillId="36" borderId="61" applyNumberFormat="0" applyFont="0" applyAlignment="0" applyProtection="0"/>
    <xf numFmtId="0" fontId="55" fillId="4" borderId="120" applyNumberFormat="0" applyFill="0" applyAlignment="0" applyProtection="0"/>
    <xf numFmtId="0" fontId="58" fillId="28" borderId="126" applyNumberFormat="0" applyAlignment="0" applyProtection="0"/>
    <xf numFmtId="0" fontId="73" fillId="28" borderId="138" applyNumberFormat="0" applyAlignment="0" applyProtection="0"/>
    <xf numFmtId="0" fontId="58" fillId="28" borderId="156" applyNumberFormat="0" applyAlignment="0" applyProtection="0"/>
    <xf numFmtId="0" fontId="88" fillId="3" borderId="86" applyNumberFormat="0" applyAlignment="0" applyProtection="0"/>
    <xf numFmtId="0" fontId="72" fillId="8" borderId="98" applyNumberFormat="0" applyAlignment="0" applyProtection="0"/>
    <xf numFmtId="0" fontId="58" fillId="28" borderId="86" applyNumberFormat="0" applyAlignment="0" applyProtection="0"/>
    <xf numFmtId="0" fontId="73" fillId="28" borderId="118" applyNumberFormat="0" applyAlignment="0" applyProtection="0"/>
    <xf numFmtId="0" fontId="55" fillId="4" borderId="140" applyNumberFormat="0" applyFill="0" applyAlignment="0" applyProtection="0"/>
    <xf numFmtId="0" fontId="72" fillId="8" borderId="108" applyNumberFormat="0" applyAlignment="0" applyProtection="0"/>
    <xf numFmtId="0" fontId="103" fillId="19" borderId="136" applyNumberFormat="0" applyAlignment="0" applyProtection="0"/>
    <xf numFmtId="0" fontId="72" fillId="8" borderId="118" applyNumberFormat="0" applyAlignment="0" applyProtection="0"/>
    <xf numFmtId="0" fontId="80" fillId="4" borderId="79" applyNumberFormat="0" applyFill="0" applyAlignment="0" applyProtection="0"/>
    <xf numFmtId="0" fontId="58" fillId="28" borderId="136" applyNumberFormat="0" applyAlignment="0" applyProtection="0"/>
    <xf numFmtId="0" fontId="72" fillId="8" borderId="78" applyNumberFormat="0" applyAlignment="0" applyProtection="0"/>
    <xf numFmtId="0" fontId="72" fillId="8" borderId="78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55" fillId="4" borderId="150" applyNumberFormat="0" applyFill="0" applyAlignment="0" applyProtection="0"/>
    <xf numFmtId="0" fontId="58" fillId="28" borderId="54" applyNumberFormat="0" applyAlignment="0" applyProtection="0"/>
    <xf numFmtId="0" fontId="58" fillId="28" borderId="54" applyNumberFormat="0" applyAlignment="0" applyProtection="0"/>
    <xf numFmtId="0" fontId="88" fillId="3" borderId="54" applyNumberFormat="0" applyAlignment="0" applyProtection="0"/>
    <xf numFmtId="0" fontId="88" fillId="3" borderId="54" applyNumberFormat="0" applyAlignment="0" applyProtection="0"/>
    <xf numFmtId="0" fontId="73" fillId="28" borderId="138" applyNumberFormat="0" applyAlignment="0" applyProtection="0"/>
    <xf numFmtId="0" fontId="73" fillId="28" borderId="138" applyNumberFormat="0" applyAlignment="0" applyProtection="0"/>
    <xf numFmtId="0" fontId="73" fillId="28" borderId="158" applyNumberFormat="0" applyAlignment="0" applyProtection="0"/>
    <xf numFmtId="0" fontId="80" fillId="4" borderId="99" applyNumberFormat="0" applyFill="0" applyAlignment="0" applyProtection="0"/>
    <xf numFmtId="0" fontId="88" fillId="3" borderId="166" applyNumberFormat="0" applyAlignment="0" applyProtection="0"/>
    <xf numFmtId="0" fontId="73" fillId="28" borderId="118" applyNumberFormat="0" applyAlignment="0" applyProtection="0"/>
    <xf numFmtId="0" fontId="73" fillId="28" borderId="118" applyNumberFormat="0" applyAlignment="0" applyProtection="0"/>
    <xf numFmtId="0" fontId="72" fillId="8" borderId="98" applyNumberFormat="0" applyAlignment="0" applyProtection="0"/>
    <xf numFmtId="0" fontId="80" fillId="4" borderId="139" applyNumberFormat="0" applyFill="0" applyAlignment="0" applyProtection="0"/>
    <xf numFmtId="0" fontId="73" fillId="28" borderId="138" applyNumberFormat="0" applyAlignment="0" applyProtection="0"/>
    <xf numFmtId="0" fontId="88" fillId="3" borderId="166" applyNumberFormat="0" applyAlignment="0" applyProtection="0"/>
    <xf numFmtId="0" fontId="58" fillId="28" borderId="116" applyNumberFormat="0" applyAlignment="0" applyProtection="0"/>
    <xf numFmtId="0" fontId="55" fillId="4" borderId="150" applyNumberFormat="0" applyFill="0" applyAlignment="0" applyProtection="0"/>
    <xf numFmtId="0" fontId="80" fillId="4" borderId="109" applyNumberFormat="0" applyFill="0" applyAlignment="0" applyProtection="0"/>
    <xf numFmtId="0" fontId="80" fillId="4" borderId="119" applyNumberFormat="0" applyFill="0" applyAlignment="0" applyProtection="0"/>
    <xf numFmtId="1" fontId="35" fillId="13" borderId="75">
      <alignment horizontal="right" vertical="center"/>
    </xf>
    <xf numFmtId="0" fontId="73" fillId="28" borderId="158" applyNumberFormat="0" applyAlignment="0" applyProtection="0"/>
    <xf numFmtId="0" fontId="80" fillId="4" borderId="149" applyNumberFormat="0" applyFill="0" applyAlignment="0" applyProtection="0"/>
    <xf numFmtId="0" fontId="103" fillId="19" borderId="76" applyNumberFormat="0" applyAlignment="0" applyProtection="0"/>
    <xf numFmtId="0" fontId="103" fillId="19" borderId="76" applyNumberFormat="0" applyAlignment="0" applyProtection="0"/>
    <xf numFmtId="0" fontId="103" fillId="19" borderId="156" applyNumberFormat="0" applyAlignment="0" applyProtection="0"/>
    <xf numFmtId="0" fontId="55" fillId="4" borderId="160" applyNumberFormat="0" applyFill="0" applyAlignment="0" applyProtection="0"/>
    <xf numFmtId="0" fontId="55" fillId="4" borderId="110" applyNumberFormat="0" applyFill="0" applyAlignment="0" applyProtection="0"/>
    <xf numFmtId="0" fontId="102" fillId="19" borderId="54" applyNumberFormat="0" applyAlignment="0" applyProtection="0"/>
    <xf numFmtId="0" fontId="72" fillId="8" borderId="138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88" fillId="3" borderId="96" applyNumberFormat="0" applyAlignment="0" applyProtection="0"/>
    <xf numFmtId="0" fontId="102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73" fillId="28" borderId="138" applyNumberFormat="0" applyAlignment="0" applyProtection="0"/>
    <xf numFmtId="0" fontId="58" fillId="28" borderId="96" applyNumberFormat="0" applyAlignment="0" applyProtection="0"/>
    <xf numFmtId="0" fontId="88" fillId="3" borderId="116" applyNumberFormat="0" applyAlignment="0" applyProtection="0"/>
    <xf numFmtId="0" fontId="80" fillId="4" borderId="99" applyNumberFormat="0" applyFill="0" applyAlignment="0" applyProtection="0"/>
    <xf numFmtId="0" fontId="73" fillId="28" borderId="98" applyNumberFormat="0" applyAlignment="0" applyProtection="0"/>
    <xf numFmtId="0" fontId="55" fillId="4" borderId="120" applyNumberFormat="0" applyFill="0" applyAlignment="0" applyProtection="0"/>
    <xf numFmtId="0" fontId="103" fillId="19" borderId="126" applyNumberFormat="0" applyAlignment="0" applyProtection="0"/>
    <xf numFmtId="0" fontId="55" fillId="4" borderId="80" applyNumberFormat="0" applyFill="0" applyAlignment="0" applyProtection="0"/>
    <xf numFmtId="0" fontId="102" fillId="19" borderId="96" applyNumberFormat="0" applyAlignment="0" applyProtection="0"/>
    <xf numFmtId="0" fontId="73" fillId="28" borderId="78" applyNumberFormat="0" applyAlignment="0" applyProtection="0"/>
    <xf numFmtId="0" fontId="55" fillId="4" borderId="120" applyNumberFormat="0" applyFill="0" applyAlignment="0" applyProtection="0"/>
    <xf numFmtId="0" fontId="20" fillId="4" borderId="2"/>
    <xf numFmtId="0" fontId="55" fillId="4" borderId="46" applyNumberFormat="0" applyFill="0" applyAlignment="0" applyProtection="0"/>
    <xf numFmtId="0" fontId="58" fillId="28" borderId="116" applyNumberFormat="0" applyAlignment="0" applyProtection="0"/>
    <xf numFmtId="169" fontId="26" fillId="4" borderId="50"/>
    <xf numFmtId="0" fontId="58" fillId="28" borderId="76" applyNumberFormat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80" fillId="4" borderId="45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55" fillId="4" borderId="46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80" fillId="4" borderId="45" applyNumberFormat="0" applyFill="0" applyAlignment="0" applyProtection="0"/>
    <xf numFmtId="0" fontId="37" fillId="30" borderId="51">
      <alignment horizontal="left" vertical="center"/>
    </xf>
    <xf numFmtId="0" fontId="73" fillId="28" borderId="128" applyNumberFormat="0" applyAlignment="0" applyProtection="0"/>
    <xf numFmtId="0" fontId="106" fillId="3" borderId="71" applyNumberFormat="0" applyAlignment="0" applyProtection="0"/>
    <xf numFmtId="0" fontId="15" fillId="36" borderId="97" applyNumberFormat="0" applyFont="0" applyAlignment="0" applyProtection="0"/>
    <xf numFmtId="0" fontId="107" fillId="3" borderId="71" applyNumberFormat="0" applyAlignment="0" applyProtection="0"/>
    <xf numFmtId="0" fontId="103" fillId="19" borderId="106" applyNumberFormat="0" applyAlignment="0" applyProtection="0"/>
    <xf numFmtId="0" fontId="106" fillId="28" borderId="71" applyNumberFormat="0" applyAlignment="0" applyProtection="0"/>
    <xf numFmtId="169" fontId="26" fillId="4" borderId="94"/>
    <xf numFmtId="0" fontId="102" fillId="19" borderId="166" applyNumberFormat="0" applyAlignment="0" applyProtection="0"/>
    <xf numFmtId="0" fontId="55" fillId="4" borderId="170" applyNumberFormat="0" applyFill="0" applyAlignment="0" applyProtection="0"/>
    <xf numFmtId="0" fontId="58" fillId="28" borderId="76" applyNumberFormat="0" applyAlignment="0" applyProtection="0"/>
    <xf numFmtId="0" fontId="58" fillId="28" borderId="76" applyNumberFormat="0" applyAlignment="0" applyProtection="0"/>
    <xf numFmtId="0" fontId="73" fillId="28" borderId="168" applyNumberFormat="0" applyAlignment="0" applyProtection="0"/>
    <xf numFmtId="0" fontId="102" fillId="19" borderId="126" applyNumberFormat="0" applyAlignment="0" applyProtection="0"/>
    <xf numFmtId="0" fontId="72" fillId="8" borderId="88" applyNumberFormat="0" applyAlignment="0" applyProtection="0"/>
    <xf numFmtId="0" fontId="102" fillId="19" borderId="136" applyNumberFormat="0" applyAlignment="0" applyProtection="0"/>
    <xf numFmtId="0" fontId="88" fillId="3" borderId="96" applyNumberFormat="0" applyAlignment="0" applyProtection="0"/>
    <xf numFmtId="0" fontId="55" fillId="4" borderId="90" applyNumberFormat="0" applyFill="0" applyAlignment="0" applyProtection="0"/>
    <xf numFmtId="0" fontId="88" fillId="3" borderId="96" applyNumberFormat="0" applyAlignment="0" applyProtection="0"/>
    <xf numFmtId="0" fontId="80" fillId="4" borderId="99" applyNumberFormat="0" applyFill="0" applyAlignment="0" applyProtection="0"/>
    <xf numFmtId="0" fontId="58" fillId="28" borderId="96" applyNumberFormat="0" applyAlignment="0" applyProtection="0"/>
    <xf numFmtId="0" fontId="73" fillId="28" borderId="108" applyNumberFormat="0" applyAlignment="0" applyProtection="0"/>
    <xf numFmtId="0" fontId="55" fillId="4" borderId="100" applyNumberFormat="0" applyFill="0" applyAlignment="0" applyProtection="0"/>
    <xf numFmtId="0" fontId="80" fillId="4" borderId="149" applyNumberFormat="0" applyFill="0" applyAlignment="0" applyProtection="0"/>
    <xf numFmtId="0" fontId="58" fillId="28" borderId="136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3" fillId="2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2" fillId="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73" fillId="28" borderId="44" applyNumberFormat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73" fillId="28" borderId="78" applyNumberFormat="0" applyAlignment="0" applyProtection="0"/>
    <xf numFmtId="0" fontId="103" fillId="19" borderId="96" applyNumberFormat="0" applyAlignment="0" applyProtection="0"/>
    <xf numFmtId="0" fontId="103" fillId="19" borderId="96" applyNumberFormat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73" fillId="28" borderId="168" applyNumberFormat="0" applyAlignment="0" applyProtection="0"/>
    <xf numFmtId="0" fontId="15" fillId="36" borderId="43" applyNumberFormat="0" applyFont="0" applyAlignment="0" applyProtection="0"/>
    <xf numFmtId="0" fontId="15" fillId="36" borderId="43" applyNumberFormat="0" applyFont="0" applyAlignment="0" applyProtection="0"/>
    <xf numFmtId="0" fontId="103" fillId="19" borderId="116" applyNumberFormat="0" applyAlignment="0" applyProtection="0"/>
    <xf numFmtId="0" fontId="72" fillId="8" borderId="98" applyNumberFormat="0" applyAlignment="0" applyProtection="0"/>
    <xf numFmtId="0" fontId="102" fillId="19" borderId="116" applyNumberFormat="0" applyAlignment="0" applyProtection="0"/>
    <xf numFmtId="0" fontId="55" fillId="4" borderId="150" applyNumberFormat="0" applyFill="0" applyAlignment="0" applyProtection="0"/>
    <xf numFmtId="0" fontId="55" fillId="4" borderId="120" applyNumberFormat="0" applyFill="0" applyAlignment="0" applyProtection="0"/>
    <xf numFmtId="0" fontId="102" fillId="19" borderId="96" applyNumberFormat="0" applyAlignment="0" applyProtection="0"/>
    <xf numFmtId="0" fontId="55" fillId="4" borderId="160" applyNumberFormat="0" applyFill="0" applyAlignment="0" applyProtection="0"/>
    <xf numFmtId="0" fontId="102" fillId="19" borderId="146" applyNumberFormat="0" applyAlignment="0" applyProtection="0"/>
    <xf numFmtId="0" fontId="88" fillId="3" borderId="116" applyNumberFormat="0" applyAlignment="0" applyProtection="0"/>
    <xf numFmtId="0" fontId="103" fillId="19" borderId="106" applyNumberFormat="0" applyAlignment="0" applyProtection="0"/>
    <xf numFmtId="0" fontId="55" fillId="4" borderId="100" applyNumberFormat="0" applyFill="0" applyAlignment="0" applyProtection="0"/>
    <xf numFmtId="0" fontId="73" fillId="28" borderId="98" applyNumberFormat="0" applyAlignment="0" applyProtection="0"/>
    <xf numFmtId="0" fontId="72" fillId="8" borderId="108" applyNumberFormat="0" applyAlignment="0" applyProtection="0"/>
    <xf numFmtId="0" fontId="15" fillId="36" borderId="127" applyNumberFormat="0" applyFont="0" applyAlignment="0" applyProtection="0"/>
    <xf numFmtId="0" fontId="103" fillId="19" borderId="126" applyNumberFormat="0" applyAlignment="0" applyProtection="0"/>
    <xf numFmtId="0" fontId="73" fillId="28" borderId="118" applyNumberFormat="0" applyAlignment="0" applyProtection="0"/>
    <xf numFmtId="0" fontId="88" fillId="3" borderId="126" applyNumberFormat="0" applyAlignment="0" applyProtection="0"/>
    <xf numFmtId="0" fontId="20" fillId="4" borderId="2"/>
    <xf numFmtId="0" fontId="58" fillId="28" borderId="116" applyNumberFormat="0" applyAlignment="0" applyProtection="0"/>
    <xf numFmtId="0" fontId="103" fillId="19" borderId="76" applyNumberFormat="0" applyAlignment="0" applyProtection="0"/>
    <xf numFmtId="0" fontId="102" fillId="19" borderId="76" applyNumberFormat="0" applyAlignment="0" applyProtection="0"/>
    <xf numFmtId="0" fontId="15" fillId="36" borderId="97" applyNumberFormat="0" applyFont="0" applyAlignment="0" applyProtection="0"/>
    <xf numFmtId="0" fontId="73" fillId="28" borderId="118" applyNumberFormat="0" applyAlignment="0" applyProtection="0"/>
    <xf numFmtId="0" fontId="73" fillId="28" borderId="118" applyNumberFormat="0" applyAlignment="0" applyProtection="0"/>
    <xf numFmtId="0" fontId="80" fillId="4" borderId="169" applyNumberFormat="0" applyFill="0" applyAlignment="0" applyProtection="0"/>
    <xf numFmtId="0" fontId="73" fillId="28" borderId="158" applyNumberFormat="0" applyAlignment="0" applyProtection="0"/>
    <xf numFmtId="0" fontId="73" fillId="28" borderId="88" applyNumberFormat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55" fillId="4" borderId="90" applyNumberFormat="0" applyFill="0" applyAlignment="0" applyProtection="0"/>
    <xf numFmtId="0" fontId="58" fillId="28" borderId="96" applyNumberFormat="0" applyAlignment="0" applyProtection="0"/>
    <xf numFmtId="0" fontId="58" fillId="28" borderId="96" applyNumberFormat="0" applyAlignment="0" applyProtection="0"/>
    <xf numFmtId="0" fontId="15" fillId="36" borderId="147" applyNumberFormat="0" applyFont="0" applyAlignment="0" applyProtection="0"/>
    <xf numFmtId="0" fontId="72" fillId="8" borderId="138" applyNumberFormat="0" applyAlignment="0" applyProtection="0"/>
    <xf numFmtId="0" fontId="103" fillId="19" borderId="146" applyNumberFormat="0" applyAlignment="0" applyProtection="0"/>
    <xf numFmtId="0" fontId="88" fillId="3" borderId="86" applyNumberFormat="0" applyAlignment="0" applyProtection="0"/>
    <xf numFmtId="0" fontId="103" fillId="19" borderId="86" applyNumberFormat="0" applyAlignment="0" applyProtection="0"/>
    <xf numFmtId="0" fontId="102" fillId="19" borderId="96" applyNumberFormat="0" applyAlignment="0" applyProtection="0"/>
    <xf numFmtId="0" fontId="88" fillId="3" borderId="156" applyNumberFormat="0" applyAlignment="0" applyProtection="0"/>
    <xf numFmtId="0" fontId="73" fillId="28" borderId="118" applyNumberFormat="0" applyAlignment="0" applyProtection="0"/>
    <xf numFmtId="0" fontId="15" fillId="36" borderId="97" applyNumberFormat="0" applyFont="0" applyAlignment="0" applyProtection="0"/>
    <xf numFmtId="0" fontId="80" fillId="4" borderId="139" applyNumberFormat="0" applyFill="0" applyAlignment="0" applyProtection="0"/>
    <xf numFmtId="0" fontId="73" fillId="28" borderId="78" applyNumberFormat="0" applyAlignment="0" applyProtection="0"/>
    <xf numFmtId="0" fontId="73" fillId="28" borderId="78" applyNumberFormat="0" applyAlignment="0" applyProtection="0"/>
    <xf numFmtId="0" fontId="88" fillId="3" borderId="106" applyNumberFormat="0" applyAlignment="0" applyProtection="0"/>
    <xf numFmtId="0" fontId="55" fillId="4" borderId="110" applyNumberFormat="0" applyFill="0" applyAlignment="0" applyProtection="0"/>
    <xf numFmtId="0" fontId="102" fillId="19" borderId="116" applyNumberFormat="0" applyAlignment="0" applyProtection="0"/>
    <xf numFmtId="0" fontId="102" fillId="19" borderId="116" applyNumberFormat="0" applyAlignment="0" applyProtection="0"/>
    <xf numFmtId="0" fontId="80" fillId="4" borderId="119" applyNumberFormat="0" applyFill="0" applyAlignment="0" applyProtection="0"/>
    <xf numFmtId="0" fontId="72" fillId="8" borderId="118" applyNumberFormat="0" applyAlignment="0" applyProtection="0"/>
    <xf numFmtId="0" fontId="88" fillId="3" borderId="69" applyNumberFormat="0" applyAlignment="0" applyProtection="0"/>
    <xf numFmtId="0" fontId="88" fillId="3" borderId="106" applyNumberFormat="0" applyAlignment="0" applyProtection="0"/>
    <xf numFmtId="0" fontId="88" fillId="3" borderId="106" applyNumberFormat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58" fillId="28" borderId="136" applyNumberFormat="0" applyAlignment="0" applyProtection="0"/>
    <xf numFmtId="0" fontId="80" fillId="4" borderId="109" applyNumberFormat="0" applyFill="0" applyAlignment="0" applyProtection="0"/>
    <xf numFmtId="0" fontId="58" fillId="28" borderId="156" applyNumberFormat="0" applyAlignment="0" applyProtection="0"/>
    <xf numFmtId="0" fontId="72" fillId="8" borderId="148" applyNumberFormat="0" applyAlignment="0" applyProtection="0"/>
    <xf numFmtId="0" fontId="73" fillId="28" borderId="128" applyNumberFormat="0" applyAlignment="0" applyProtection="0"/>
    <xf numFmtId="0" fontId="103" fillId="19" borderId="106" applyNumberFormat="0" applyAlignment="0" applyProtection="0"/>
    <xf numFmtId="0" fontId="73" fillId="28" borderId="118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72" fillId="8" borderId="158" applyNumberFormat="0" applyAlignment="0" applyProtection="0"/>
    <xf numFmtId="0" fontId="103" fillId="19" borderId="136" applyNumberFormat="0" applyAlignment="0" applyProtection="0"/>
    <xf numFmtId="0" fontId="80" fillId="4" borderId="129" applyNumberFormat="0" applyFill="0" applyAlignment="0" applyProtection="0"/>
    <xf numFmtId="0" fontId="73" fillId="28" borderId="148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58" fillId="28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88" fillId="3" borderId="35" applyNumberFormat="0" applyAlignment="0" applyProtection="0"/>
    <xf numFmtId="0" fontId="58" fillId="3" borderId="35" applyNumberFormat="0" applyAlignment="0" applyProtection="0"/>
    <xf numFmtId="0" fontId="88" fillId="3" borderId="146" applyNumberFormat="0" applyAlignment="0" applyProtection="0"/>
    <xf numFmtId="0" fontId="72" fillId="8" borderId="62" applyNumberFormat="0" applyAlignment="0" applyProtection="0"/>
    <xf numFmtId="0" fontId="103" fillId="19" borderId="76" applyNumberFormat="0" applyAlignment="0" applyProtection="0"/>
    <xf numFmtId="0" fontId="103" fillId="19" borderId="76" applyNumberFormat="0" applyAlignment="0" applyProtection="0"/>
    <xf numFmtId="0" fontId="102" fillId="19" borderId="76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15" fillId="36" borderId="97" applyNumberFormat="0" applyFont="0" applyAlignment="0" applyProtection="0"/>
    <xf numFmtId="0" fontId="58" fillId="28" borderId="116" applyNumberFormat="0" applyAlignment="0" applyProtection="0"/>
    <xf numFmtId="0" fontId="55" fillId="4" borderId="140" applyNumberFormat="0" applyFill="0" applyAlignment="0" applyProtection="0"/>
    <xf numFmtId="0" fontId="58" fillId="28" borderId="126" applyNumberFormat="0" applyAlignment="0" applyProtection="0"/>
    <xf numFmtId="0" fontId="73" fillId="28" borderId="108" applyNumberFormat="0" applyAlignment="0" applyProtection="0"/>
    <xf numFmtId="0" fontId="37" fillId="30" borderId="125">
      <alignment horizontal="left" vertical="center"/>
    </xf>
    <xf numFmtId="0" fontId="72" fillId="8" borderId="88" applyNumberFormat="0" applyAlignment="0" applyProtection="0"/>
    <xf numFmtId="0" fontId="102" fillId="19" borderId="106" applyNumberFormat="0" applyAlignment="0" applyProtection="0"/>
    <xf numFmtId="0" fontId="55" fillId="4" borderId="130" applyNumberFormat="0" applyFill="0" applyAlignment="0" applyProtection="0"/>
    <xf numFmtId="0" fontId="58" fillId="28" borderId="136" applyNumberFormat="0" applyAlignment="0" applyProtection="0"/>
    <xf numFmtId="0" fontId="73" fillId="28" borderId="108" applyNumberFormat="0" applyAlignment="0" applyProtection="0"/>
    <xf numFmtId="0" fontId="55" fillId="4" borderId="100" applyNumberFormat="0" applyFill="0" applyAlignment="0" applyProtection="0"/>
    <xf numFmtId="0" fontId="58" fillId="28" borderId="156" applyNumberFormat="0" applyAlignment="0" applyProtection="0"/>
    <xf numFmtId="0" fontId="72" fillId="8" borderId="78" applyNumberFormat="0" applyAlignment="0" applyProtection="0"/>
    <xf numFmtId="0" fontId="55" fillId="4" borderId="150" applyNumberFormat="0" applyFill="0" applyAlignment="0" applyProtection="0"/>
    <xf numFmtId="0" fontId="72" fillId="8" borderId="138" applyNumberFormat="0" applyAlignment="0" applyProtection="0"/>
    <xf numFmtId="0" fontId="58" fillId="28" borderId="166" applyNumberFormat="0" applyAlignment="0" applyProtection="0"/>
    <xf numFmtId="0" fontId="103" fillId="19" borderId="136" applyNumberFormat="0" applyAlignment="0" applyProtection="0"/>
    <xf numFmtId="0" fontId="102" fillId="19" borderId="156" applyNumberFormat="0" applyAlignment="0" applyProtection="0"/>
    <xf numFmtId="0" fontId="73" fillId="28" borderId="158" applyNumberFormat="0" applyAlignment="0" applyProtection="0"/>
    <xf numFmtId="0" fontId="55" fillId="4" borderId="140" applyNumberFormat="0" applyFill="0" applyAlignment="0" applyProtection="0"/>
    <xf numFmtId="0" fontId="72" fillId="8" borderId="98" applyNumberFormat="0" applyAlignment="0" applyProtection="0"/>
    <xf numFmtId="0" fontId="58" fillId="28" borderId="126" applyNumberFormat="0" applyAlignment="0" applyProtection="0"/>
    <xf numFmtId="0" fontId="55" fillId="4" borderId="120" applyNumberFormat="0" applyFill="0" applyAlignment="0" applyProtection="0"/>
    <xf numFmtId="0" fontId="88" fillId="3" borderId="86" applyNumberFormat="0" applyAlignment="0" applyProtection="0"/>
    <xf numFmtId="0" fontId="72" fillId="8" borderId="128" applyNumberFormat="0" applyAlignment="0" applyProtection="0"/>
    <xf numFmtId="0" fontId="58" fillId="28" borderId="136" applyNumberFormat="0" applyAlignment="0" applyProtection="0"/>
    <xf numFmtId="0" fontId="102" fillId="19" borderId="116" applyNumberFormat="0" applyAlignment="0" applyProtection="0"/>
    <xf numFmtId="0" fontId="55" fillId="4" borderId="140" applyNumberFormat="0" applyFill="0" applyAlignment="0" applyProtection="0"/>
    <xf numFmtId="169" fontId="26" fillId="4" borderId="74"/>
    <xf numFmtId="0" fontId="73" fillId="28" borderId="158" applyNumberFormat="0" applyAlignment="0" applyProtection="0"/>
    <xf numFmtId="0" fontId="38" fillId="13" borderId="85">
      <alignment horizontal="left" vertical="center"/>
    </xf>
    <xf numFmtId="0" fontId="80" fillId="4" borderId="129" applyNumberFormat="0" applyFill="0" applyAlignment="0" applyProtection="0"/>
    <xf numFmtId="0" fontId="73" fillId="28" borderId="128" applyNumberFormat="0" applyAlignment="0" applyProtection="0"/>
    <xf numFmtId="0" fontId="88" fillId="3" borderId="106" applyNumberFormat="0" applyAlignment="0" applyProtection="0"/>
    <xf numFmtId="0" fontId="80" fillId="4" borderId="109" applyNumberFormat="0" applyFill="0" applyAlignment="0" applyProtection="0"/>
    <xf numFmtId="0" fontId="55" fillId="4" borderId="100" applyNumberFormat="0" applyFill="0" applyAlignment="0" applyProtection="0"/>
    <xf numFmtId="0" fontId="80" fillId="4" borderId="99" applyNumberFormat="0" applyFill="0" applyAlignment="0" applyProtection="0"/>
    <xf numFmtId="0" fontId="55" fillId="4" borderId="170" applyNumberFormat="0" applyFill="0" applyAlignment="0" applyProtection="0"/>
    <xf numFmtId="0" fontId="88" fillId="3" borderId="76" applyNumberFormat="0" applyAlignment="0" applyProtection="0"/>
    <xf numFmtId="0" fontId="73" fillId="28" borderId="138" applyNumberFormat="0" applyAlignment="0" applyProtection="0"/>
    <xf numFmtId="0" fontId="73" fillId="28" borderId="88" applyNumberFormat="0" applyAlignment="0" applyProtection="0"/>
    <xf numFmtId="0" fontId="73" fillId="28" borderId="158" applyNumberFormat="0" applyAlignment="0" applyProtection="0"/>
    <xf numFmtId="0" fontId="15" fillId="36" borderId="127" applyNumberFormat="0" applyFont="0" applyAlignment="0" applyProtection="0"/>
    <xf numFmtId="0" fontId="73" fillId="28" borderId="128" applyNumberFormat="0" applyAlignment="0" applyProtection="0"/>
    <xf numFmtId="0" fontId="73" fillId="28" borderId="88" applyNumberFormat="0" applyAlignment="0" applyProtection="0"/>
    <xf numFmtId="0" fontId="72" fillId="8" borderId="88" applyNumberFormat="0" applyAlignment="0" applyProtection="0"/>
    <xf numFmtId="0" fontId="80" fillId="4" borderId="89" applyNumberFormat="0" applyFill="0" applyAlignment="0" applyProtection="0"/>
    <xf numFmtId="0" fontId="72" fillId="8" borderId="158" applyNumberFormat="0" applyAlignment="0" applyProtection="0"/>
    <xf numFmtId="0" fontId="58" fillId="28" borderId="126" applyNumberFormat="0" applyAlignment="0" applyProtection="0"/>
    <xf numFmtId="0" fontId="102" fillId="19" borderId="106" applyNumberFormat="0" applyAlignment="0" applyProtection="0"/>
    <xf numFmtId="0" fontId="58" fillId="28" borderId="86" applyNumberFormat="0" applyAlignment="0" applyProtection="0"/>
    <xf numFmtId="0" fontId="88" fillId="3" borderId="86" applyNumberFormat="0" applyAlignment="0" applyProtection="0"/>
    <xf numFmtId="0" fontId="55" fillId="4" borderId="170" applyNumberFormat="0" applyFill="0" applyAlignment="0" applyProtection="0"/>
    <xf numFmtId="0" fontId="102" fillId="19" borderId="86" applyNumberFormat="0" applyAlignment="0" applyProtection="0"/>
    <xf numFmtId="0" fontId="103" fillId="19" borderId="86" applyNumberFormat="0" applyAlignment="0" applyProtection="0"/>
    <xf numFmtId="0" fontId="80" fillId="4" borderId="79" applyNumberFormat="0" applyFill="0" applyAlignment="0" applyProtection="0"/>
    <xf numFmtId="0" fontId="80" fillId="4" borderId="79" applyNumberFormat="0" applyFill="0" applyAlignment="0" applyProtection="0"/>
    <xf numFmtId="0" fontId="73" fillId="28" borderId="158" applyNumberFormat="0" applyAlignment="0" applyProtection="0"/>
    <xf numFmtId="0" fontId="20" fillId="4" borderId="2"/>
    <xf numFmtId="0" fontId="58" fillId="28" borderId="69" applyNumberFormat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15" fillId="36" borderId="53" applyNumberFormat="0" applyFont="0" applyAlignment="0" applyProtection="0"/>
    <xf numFmtId="0" fontId="80" fillId="4" borderId="109" applyNumberFormat="0" applyFill="0" applyAlignment="0" applyProtection="0"/>
    <xf numFmtId="0" fontId="80" fillId="4" borderId="109" applyNumberFormat="0" applyFill="0" applyAlignment="0" applyProtection="0"/>
    <xf numFmtId="0" fontId="102" fillId="19" borderId="166" applyNumberFormat="0" applyAlignment="0" applyProtection="0"/>
    <xf numFmtId="0" fontId="73" fillId="28" borderId="138" applyNumberFormat="0" applyAlignment="0" applyProtection="0"/>
    <xf numFmtId="0" fontId="103" fillId="19" borderId="156" applyNumberFormat="0" applyAlignment="0" applyProtection="0"/>
    <xf numFmtId="0" fontId="73" fillId="28" borderId="128" applyNumberFormat="0" applyAlignment="0" applyProtection="0"/>
    <xf numFmtId="0" fontId="80" fillId="4" borderId="89" applyNumberFormat="0" applyFill="0" applyAlignment="0" applyProtection="0"/>
    <xf numFmtId="0" fontId="80" fillId="4" borderId="89" applyNumberFormat="0" applyFill="0" applyAlignment="0" applyProtection="0"/>
    <xf numFmtId="0" fontId="55" fillId="4" borderId="90" applyNumberFormat="0" applyFill="0" applyAlignment="0" applyProtection="0"/>
    <xf numFmtId="0" fontId="72" fillId="8" borderId="138" applyNumberFormat="0" applyAlignment="0" applyProtection="0"/>
    <xf numFmtId="0" fontId="58" fillId="28" borderId="126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55" fillId="4" borderId="150" applyNumberFormat="0" applyFill="0" applyAlignment="0" applyProtection="0"/>
    <xf numFmtId="0" fontId="103" fillId="19" borderId="126" applyNumberFormat="0" applyAlignment="0" applyProtection="0"/>
    <xf numFmtId="0" fontId="102" fillId="19" borderId="166" applyNumberFormat="0" applyAlignment="0" applyProtection="0"/>
    <xf numFmtId="0" fontId="73" fillId="28" borderId="98" applyNumberFormat="0" applyAlignment="0" applyProtection="0"/>
    <xf numFmtId="0" fontId="15" fillId="36" borderId="70" applyNumberFormat="0" applyFont="0" applyAlignment="0" applyProtection="0"/>
    <xf numFmtId="0" fontId="72" fillId="8" borderId="108" applyNumberFormat="0" applyAlignment="0" applyProtection="0"/>
    <xf numFmtId="0" fontId="55" fillId="4" borderId="150" applyNumberFormat="0" applyFill="0" applyAlignment="0" applyProtection="0"/>
    <xf numFmtId="0" fontId="40" fillId="19" borderId="60" applyNumberFormat="0" applyAlignment="0" applyProtection="0"/>
    <xf numFmtId="0" fontId="88" fillId="3" borderId="166" applyNumberFormat="0" applyAlignment="0" applyProtection="0"/>
    <xf numFmtId="0" fontId="80" fillId="4" borderId="109" applyNumberFormat="0" applyFill="0" applyAlignment="0" applyProtection="0"/>
    <xf numFmtId="169" fontId="26" fillId="4" borderId="114"/>
    <xf numFmtId="0" fontId="103" fillId="19" borderId="156" applyNumberFormat="0" applyAlignment="0" applyProtection="0"/>
    <xf numFmtId="169" fontId="26" fillId="4" borderId="50"/>
    <xf numFmtId="0" fontId="80" fillId="4" borderId="149" applyNumberFormat="0" applyFill="0" applyAlignment="0" applyProtection="0"/>
    <xf numFmtId="0" fontId="88" fillId="3" borderId="76" applyNumberFormat="0" applyAlignment="0" applyProtection="0"/>
    <xf numFmtId="0" fontId="73" fillId="28" borderId="148" applyNumberFormat="0" applyAlignment="0" applyProtection="0"/>
    <xf numFmtId="0" fontId="73" fillId="28" borderId="158" applyNumberFormat="0" applyAlignment="0" applyProtection="0"/>
    <xf numFmtId="0" fontId="55" fillId="4" borderId="160" applyNumberFormat="0" applyFill="0" applyAlignment="0" applyProtection="0"/>
    <xf numFmtId="0" fontId="72" fillId="8" borderId="88" applyNumberFormat="0" applyAlignment="0" applyProtection="0"/>
    <xf numFmtId="0" fontId="72" fillId="8" borderId="88" applyNumberFormat="0" applyAlignment="0" applyProtection="0"/>
    <xf numFmtId="0" fontId="80" fillId="4" borderId="159" applyNumberFormat="0" applyFill="0" applyAlignment="0" applyProtection="0"/>
    <xf numFmtId="0" fontId="73" fillId="28" borderId="98" applyNumberFormat="0" applyAlignment="0" applyProtection="0"/>
    <xf numFmtId="0" fontId="15" fillId="36" borderId="107" applyNumberFormat="0" applyFont="0" applyAlignment="0" applyProtection="0"/>
    <xf numFmtId="0" fontId="72" fillId="8" borderId="158" applyNumberFormat="0" applyAlignment="0" applyProtection="0"/>
    <xf numFmtId="0" fontId="55" fillId="4" borderId="80" applyNumberFormat="0" applyFill="0" applyAlignment="0" applyProtection="0"/>
    <xf numFmtId="0" fontId="80" fillId="4" borderId="79" applyNumberFormat="0" applyFill="0" applyAlignment="0" applyProtection="0"/>
    <xf numFmtId="0" fontId="58" fillId="28" borderId="166" applyNumberFormat="0" applyAlignment="0" applyProtection="0"/>
    <xf numFmtId="0" fontId="15" fillId="36" borderId="117" applyNumberFormat="0" applyFon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2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3" fillId="19" borderId="35" applyNumberFormat="0" applyAlignment="0" applyProtection="0"/>
    <xf numFmtId="0" fontId="102" fillId="19" borderId="35" applyNumberFormat="0" applyAlignment="0" applyProtection="0"/>
    <xf numFmtId="0" fontId="55" fillId="4" borderId="120" applyNumberFormat="0" applyFill="0" applyAlignment="0" applyProtection="0"/>
    <xf numFmtId="0" fontId="72" fillId="8" borderId="148" applyNumberFormat="0" applyAlignment="0" applyProtection="0"/>
    <xf numFmtId="0" fontId="72" fillId="8" borderId="138" applyNumberFormat="0" applyAlignment="0" applyProtection="0"/>
    <xf numFmtId="0" fontId="72" fillId="8" borderId="128" applyNumberFormat="0" applyAlignment="0" applyProtection="0"/>
    <xf numFmtId="0" fontId="80" fillId="4" borderId="99" applyNumberFormat="0" applyFill="0" applyAlignment="0" applyProtection="0"/>
    <xf numFmtId="0" fontId="103" fillId="19" borderId="116" applyNumberFormat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36" fillId="13" borderId="75"/>
    <xf numFmtId="0" fontId="88" fillId="3" borderId="166" applyNumberFormat="0" applyAlignment="0" applyProtection="0"/>
    <xf numFmtId="0" fontId="58" fillId="28" borderId="116" applyNumberFormat="0" applyAlignment="0" applyProtection="0"/>
    <xf numFmtId="0" fontId="88" fillId="3" borderId="146" applyNumberFormat="0" applyAlignment="0" applyProtection="0"/>
    <xf numFmtId="0" fontId="58" fillId="28" borderId="76" applyNumberFormat="0" applyAlignment="0" applyProtection="0"/>
    <xf numFmtId="0" fontId="80" fillId="4" borderId="119" applyNumberFormat="0" applyFill="0" applyAlignment="0" applyProtection="0"/>
    <xf numFmtId="0" fontId="73" fillId="28" borderId="88" applyNumberFormat="0" applyAlignment="0" applyProtection="0"/>
    <xf numFmtId="0" fontId="73" fillId="28" borderId="88" applyNumberFormat="0" applyAlignment="0" applyProtection="0"/>
    <xf numFmtId="0" fontId="58" fillId="28" borderId="126" applyNumberFormat="0" applyAlignment="0" applyProtection="0"/>
    <xf numFmtId="0" fontId="80" fillId="4" borderId="119" applyNumberFormat="0" applyFill="0" applyAlignment="0" applyProtection="0"/>
    <xf numFmtId="0" fontId="58" fillId="28" borderId="96" applyNumberFormat="0" applyAlignment="0" applyProtection="0"/>
    <xf numFmtId="0" fontId="88" fillId="3" borderId="106" applyNumberFormat="0" applyAlignment="0" applyProtection="0"/>
    <xf numFmtId="0" fontId="72" fillId="8" borderId="168" applyNumberFormat="0" applyAlignment="0" applyProtection="0"/>
    <xf numFmtId="0" fontId="88" fillId="3" borderId="156" applyNumberFormat="0" applyAlignment="0" applyProtection="0"/>
    <xf numFmtId="0" fontId="72" fillId="8" borderId="128" applyNumberFormat="0" applyAlignment="0" applyProtection="0"/>
    <xf numFmtId="0" fontId="102" fillId="19" borderId="86" applyNumberFormat="0" applyAlignment="0" applyProtection="0"/>
    <xf numFmtId="0" fontId="15" fillId="36" borderId="137" applyNumberFormat="0" applyFont="0" applyAlignment="0" applyProtection="0"/>
    <xf numFmtId="0" fontId="103" fillId="19" borderId="136" applyNumberFormat="0" applyAlignment="0" applyProtection="0"/>
    <xf numFmtId="0" fontId="80" fillId="4" borderId="149" applyNumberFormat="0" applyFill="0" applyAlignment="0" applyProtection="0"/>
    <xf numFmtId="0" fontId="55" fillId="4" borderId="120" applyNumberFormat="0" applyFill="0" applyAlignment="0" applyProtection="0"/>
    <xf numFmtId="0" fontId="58" fillId="28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116" applyNumberFormat="0" applyAlignment="0" applyProtection="0"/>
    <xf numFmtId="0" fontId="15" fillId="36" borderId="167" applyNumberFormat="0" applyFont="0" applyAlignment="0" applyProtection="0"/>
    <xf numFmtId="0" fontId="55" fillId="4" borderId="110" applyNumberFormat="0" applyFill="0" applyAlignment="0" applyProtection="0"/>
    <xf numFmtId="0" fontId="73" fillId="28" borderId="88" applyNumberFormat="0" applyAlignment="0" applyProtection="0"/>
    <xf numFmtId="0" fontId="72" fillId="8" borderId="88" applyNumberFormat="0" applyAlignment="0" applyProtection="0"/>
    <xf numFmtId="0" fontId="72" fillId="8" borderId="88" applyNumberFormat="0" applyAlignment="0" applyProtection="0"/>
    <xf numFmtId="0" fontId="103" fillId="19" borderId="136" applyNumberFormat="0" applyAlignment="0" applyProtection="0"/>
    <xf numFmtId="0" fontId="58" fillId="28" borderId="166" applyNumberFormat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103" fillId="19" borderId="69" applyNumberFormat="0" applyAlignment="0" applyProtection="0"/>
    <xf numFmtId="0" fontId="80" fillId="4" borderId="109" applyNumberFormat="0" applyFill="0" applyAlignment="0" applyProtection="0"/>
    <xf numFmtId="0" fontId="80" fillId="4" borderId="169" applyNumberFormat="0" applyFill="0" applyAlignment="0" applyProtection="0"/>
    <xf numFmtId="0" fontId="55" fillId="4" borderId="100" applyNumberFormat="0" applyFill="0" applyAlignment="0" applyProtection="0"/>
    <xf numFmtId="0" fontId="73" fillId="28" borderId="98" applyNumberFormat="0" applyAlignment="0" applyProtection="0"/>
    <xf numFmtId="0" fontId="73" fillId="28" borderId="148" applyNumberFormat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55" fillId="4" borderId="64" applyNumberFormat="0" applyFill="0" applyAlignment="0" applyProtection="0"/>
    <xf numFmtId="0" fontId="80" fillId="4" borderId="63" applyNumberFormat="0" applyFill="0" applyAlignment="0" applyProtection="0"/>
    <xf numFmtId="0" fontId="80" fillId="4" borderId="63" applyNumberFormat="0" applyFill="0" applyAlignment="0" applyProtection="0"/>
    <xf numFmtId="0" fontId="72" fillId="8" borderId="168" applyNumberFormat="0" applyAlignment="0" applyProtection="0"/>
    <xf numFmtId="0" fontId="58" fillId="28" borderId="166" applyNumberFormat="0" applyAlignment="0" applyProtection="0"/>
    <xf numFmtId="0" fontId="72" fillId="8" borderId="128" applyNumberFormat="0" applyAlignment="0" applyProtection="0"/>
    <xf numFmtId="0" fontId="103" fillId="19" borderId="76" applyNumberFormat="0" applyAlignment="0" applyProtection="0"/>
    <xf numFmtId="0" fontId="72" fillId="8" borderId="118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2" fillId="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73" fillId="28" borderId="62" applyNumberFormat="0" applyAlignment="0" applyProtection="0"/>
    <xf numFmtId="0" fontId="103" fillId="19" borderId="146" applyNumberFormat="0" applyAlignment="0" applyProtection="0"/>
    <xf numFmtId="0" fontId="55" fillId="4" borderId="130" applyNumberFormat="0" applyFill="0" applyAlignment="0" applyProtection="0"/>
    <xf numFmtId="0" fontId="102" fillId="19" borderId="156" applyNumberFormat="0" applyAlignment="0" applyProtection="0"/>
    <xf numFmtId="0" fontId="58" fillId="3" borderId="76" applyNumberFormat="0" applyAlignment="0" applyProtection="0"/>
    <xf numFmtId="0" fontId="58" fillId="28" borderId="76" applyNumberFormat="0" applyAlignment="0" applyProtection="0"/>
    <xf numFmtId="0" fontId="15" fillId="36" borderId="61" applyNumberFormat="0" applyFont="0" applyAlignment="0" applyProtection="0"/>
    <xf numFmtId="0" fontId="15" fillId="36" borderId="61" applyNumberFormat="0" applyFont="0" applyAlignment="0" applyProtection="0"/>
    <xf numFmtId="0" fontId="15" fillId="36" borderId="61" applyNumberFormat="0" applyFont="0" applyAlignment="0" applyProtection="0"/>
    <xf numFmtId="0" fontId="72" fillId="8" borderId="128" applyNumberFormat="0" applyAlignment="0" applyProtection="0"/>
    <xf numFmtId="0" fontId="58" fillId="28" borderId="146" applyNumberFormat="0" applyAlignment="0" applyProtection="0"/>
    <xf numFmtId="0" fontId="73" fillId="28" borderId="88" applyNumberFormat="0" applyAlignment="0" applyProtection="0"/>
    <xf numFmtId="0" fontId="72" fillId="8" borderId="158" applyNumberForma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15" fillId="36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7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0" fillId="35" borderId="36" applyNumberFormat="0" applyFont="0" applyAlignment="0" applyProtection="0"/>
    <xf numFmtId="0" fontId="57" fillId="35" borderId="36" applyNumberFormat="0" applyFont="0" applyAlignment="0" applyProtection="0"/>
    <xf numFmtId="0" fontId="58" fillId="28" borderId="54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88" fillId="3" borderId="54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55" fillId="4" borderId="140" applyNumberFormat="0" applyFill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6" fillId="28" borderId="37" applyNumberFormat="0" applyAlignment="0" applyProtection="0"/>
    <xf numFmtId="0" fontId="103" fillId="19" borderId="106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7" fillId="3" borderId="37" applyNumberFormat="0" applyAlignment="0" applyProtection="0"/>
    <xf numFmtId="0" fontId="106" fillId="3" borderId="37" applyNumberFormat="0" applyAlignment="0" applyProtection="0"/>
    <xf numFmtId="0" fontId="88" fillId="3" borderId="96" applyNumberFormat="0" applyAlignment="0" applyProtection="0"/>
    <xf numFmtId="0" fontId="55" fillId="4" borderId="130" applyNumberFormat="0" applyFill="0" applyAlignment="0" applyProtection="0"/>
    <xf numFmtId="0" fontId="88" fillId="3" borderId="96" applyNumberFormat="0" applyAlignment="0" applyProtection="0"/>
    <xf numFmtId="0" fontId="88" fillId="3" borderId="96" applyNumberFormat="0" applyAlignment="0" applyProtection="0"/>
    <xf numFmtId="0" fontId="102" fillId="19" borderId="136" applyNumberFormat="0" applyAlignment="0" applyProtection="0"/>
    <xf numFmtId="0" fontId="58" fillId="28" borderId="146" applyNumberFormat="0" applyAlignment="0" applyProtection="0"/>
    <xf numFmtId="0" fontId="103" fillId="19" borderId="166" applyNumberFormat="0" applyAlignment="0" applyProtection="0"/>
    <xf numFmtId="0" fontId="73" fillId="28" borderId="108" applyNumberFormat="0" applyAlignment="0" applyProtection="0"/>
    <xf numFmtId="0" fontId="72" fillId="8" borderId="108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03" fillId="19" borderId="86" applyNumberFormat="0" applyAlignment="0" applyProtection="0"/>
    <xf numFmtId="0" fontId="46" fillId="4" borderId="2" applyNumberFormat="0" applyFill="0" applyBorder="0" applyAlignment="0" applyProtection="0"/>
    <xf numFmtId="0" fontId="55" fillId="4" borderId="170" applyNumberFormat="0" applyFill="0" applyAlignment="0" applyProtection="0"/>
    <xf numFmtId="0" fontId="80" fillId="4" borderId="109" applyNumberFormat="0" applyFill="0" applyAlignment="0" applyProtection="0"/>
    <xf numFmtId="0" fontId="103" fillId="19" borderId="76" applyNumberFormat="0" applyAlignment="0" applyProtection="0"/>
    <xf numFmtId="0" fontId="103" fillId="19" borderId="106" applyNumberFormat="0" applyAlignment="0" applyProtection="0"/>
    <xf numFmtId="0" fontId="58" fillId="28" borderId="76" applyNumberFormat="0" applyAlignment="0" applyProtection="0"/>
    <xf numFmtId="0" fontId="58" fillId="28" borderId="76" applyNumberFormat="0" applyAlignment="0" applyProtection="0"/>
    <xf numFmtId="0" fontId="55" fillId="4" borderId="110" applyNumberFormat="0" applyFill="0" applyAlignment="0" applyProtection="0"/>
    <xf numFmtId="0" fontId="73" fillId="28" borderId="158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2" fillId="19" borderId="54" applyNumberFormat="0" applyAlignment="0" applyProtection="0"/>
    <xf numFmtId="0" fontId="103" fillId="19" borderId="54" applyNumberFormat="0" applyAlignment="0" applyProtection="0"/>
    <xf numFmtId="0" fontId="103" fillId="19" borderId="54" applyNumberFormat="0" applyAlignment="0" applyProtection="0"/>
    <xf numFmtId="0" fontId="102" fillId="19" borderId="54" applyNumberFormat="0" applyAlignment="0" applyProtection="0"/>
    <xf numFmtId="0" fontId="55" fillId="4" borderId="160" applyNumberFormat="0" applyFill="0" applyAlignment="0" applyProtection="0"/>
    <xf numFmtId="0" fontId="73" fillId="28" borderId="108" applyNumberFormat="0" applyAlignment="0" applyProtection="0"/>
    <xf numFmtId="0" fontId="102" fillId="19" borderId="106" applyNumberFormat="0" applyAlignment="0" applyProtection="0"/>
    <xf numFmtId="0" fontId="80" fillId="4" borderId="89" applyNumberFormat="0" applyFill="0" applyAlignment="0" applyProtection="0"/>
    <xf numFmtId="0" fontId="73" fillId="28" borderId="88" applyNumberFormat="0" applyAlignment="0" applyProtection="0"/>
    <xf numFmtId="0" fontId="80" fillId="4" borderId="89" applyNumberFormat="0" applyFill="0" applyAlignment="0" applyProtection="0"/>
    <xf numFmtId="0" fontId="88" fillId="3" borderId="136" applyNumberFormat="0" applyAlignment="0" applyProtection="0"/>
    <xf numFmtId="0" fontId="15" fillId="36" borderId="87" applyNumberFormat="0" applyFont="0" applyAlignment="0" applyProtection="0"/>
    <xf numFmtId="0" fontId="15" fillId="36" borderId="53" applyNumberFormat="0" applyFont="0" applyAlignment="0" applyProtection="0"/>
    <xf numFmtId="0" fontId="72" fillId="8" borderId="88" applyNumberFormat="0" applyAlignment="0" applyProtection="0"/>
    <xf numFmtId="0" fontId="15" fillId="36" borderId="43" applyNumberFormat="0" applyFont="0" applyAlignment="0" applyProtection="0"/>
    <xf numFmtId="0" fontId="88" fillId="3" borderId="116" applyNumberFormat="0" applyAlignment="0" applyProtection="0"/>
    <xf numFmtId="0" fontId="15" fillId="36" borderId="53" applyNumberFormat="0" applyFont="0" applyAlignment="0" applyProtection="0"/>
    <xf numFmtId="0" fontId="107" fillId="3" borderId="71" applyNumberFormat="0" applyAlignment="0" applyProtection="0"/>
    <xf numFmtId="0" fontId="58" fillId="28" borderId="136" applyNumberFormat="0" applyAlignment="0" applyProtection="0"/>
    <xf numFmtId="0" fontId="102" fillId="19" borderId="86" applyNumberFormat="0" applyAlignment="0" applyProtection="0"/>
    <xf numFmtId="0" fontId="73" fillId="28" borderId="118" applyNumberFormat="0" applyAlignment="0" applyProtection="0"/>
    <xf numFmtId="0" fontId="58" fillId="28" borderId="86" applyNumberFormat="0" applyAlignment="0" applyProtection="0"/>
    <xf numFmtId="0" fontId="73" fillId="28" borderId="118" applyNumberFormat="0" applyAlignment="0" applyProtection="0"/>
    <xf numFmtId="0" fontId="80" fillId="4" borderId="89" applyNumberFormat="0" applyFill="0" applyAlignment="0" applyProtection="0"/>
    <xf numFmtId="0" fontId="73" fillId="28" borderId="118" applyNumberFormat="0" applyAlignment="0" applyProtection="0"/>
    <xf numFmtId="0" fontId="50" fillId="35" borderId="70" applyNumberFormat="0" applyFont="0" applyAlignment="0" applyProtection="0"/>
    <xf numFmtId="0" fontId="102" fillId="19" borderId="136" applyNumberFormat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6" fillId="4" borderId="38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7" fillId="4" borderId="39" applyNumberFormat="0" applyFill="0" applyAlignment="0" applyProtection="0"/>
    <xf numFmtId="0" fontId="106" fillId="4" borderId="39" applyNumberFormat="0" applyFill="0" applyAlignment="0" applyProtection="0"/>
    <xf numFmtId="0" fontId="102" fillId="19" borderId="136" applyNumberForma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8" fillId="28" borderId="76" applyNumberFormat="0" applyAlignment="0" applyProtection="0"/>
    <xf numFmtId="0" fontId="88" fillId="3" borderId="76" applyNumberFormat="0" applyAlignment="0" applyProtection="0"/>
    <xf numFmtId="0" fontId="72" fillId="8" borderId="128" applyNumberFormat="0" applyAlignment="0" applyProtection="0"/>
    <xf numFmtId="0" fontId="15" fillId="36" borderId="137" applyNumberFormat="0" applyFont="0" applyAlignment="0" applyProtection="0"/>
    <xf numFmtId="0" fontId="106" fillId="28" borderId="71" applyNumberFormat="0" applyAlignment="0" applyProtection="0"/>
    <xf numFmtId="0" fontId="73" fillId="28" borderId="78" applyNumberFormat="0" applyAlignment="0" applyProtection="0"/>
    <xf numFmtId="0" fontId="32" fillId="28" borderId="52" applyNumberFormat="0" applyAlignment="0" applyProtection="0"/>
    <xf numFmtId="0" fontId="50" fillId="35" borderId="70" applyNumberFormat="0" applyFont="0" applyAlignment="0" applyProtection="0"/>
    <xf numFmtId="0" fontId="102" fillId="19" borderId="106" applyNumberFormat="0" applyAlignment="0" applyProtection="0"/>
    <xf numFmtId="0" fontId="55" fillId="4" borderId="100" applyNumberFormat="0" applyFill="0" applyAlignment="0" applyProtection="0"/>
    <xf numFmtId="0" fontId="55" fillId="4" borderId="80" applyNumberFormat="0" applyFill="0" applyAlignment="0" applyProtection="0"/>
    <xf numFmtId="0" fontId="55" fillId="4" borderId="80" applyNumberFormat="0" applyFill="0" applyAlignment="0" applyProtection="0"/>
    <xf numFmtId="0" fontId="80" fillId="4" borderId="129" applyNumberFormat="0" applyFill="0" applyAlignment="0" applyProtection="0"/>
    <xf numFmtId="0" fontId="13" fillId="4" borderId="2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0" fillId="35" borderId="43" applyNumberFormat="0" applyFont="0" applyAlignment="0" applyProtection="0"/>
    <xf numFmtId="0" fontId="57" fillId="35" borderId="43" applyNumberFormat="0" applyFon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6" fillId="28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7" fillId="3" borderId="47" applyNumberFormat="0" applyAlignment="0" applyProtection="0"/>
    <xf numFmtId="0" fontId="106" fillId="3" borderId="47" applyNumberFormat="0" applyAlignment="0" applyProtection="0"/>
    <xf numFmtId="0" fontId="55" fillId="4" borderId="140" applyNumberFormat="0" applyFill="0" applyAlignment="0" applyProtection="0"/>
    <xf numFmtId="0" fontId="88" fillId="3" borderId="86" applyNumberFormat="0" applyAlignment="0" applyProtection="0"/>
    <xf numFmtId="0" fontId="58" fillId="28" borderId="86" applyNumberFormat="0" applyAlignment="0" applyProtection="0"/>
    <xf numFmtId="0" fontId="58" fillId="28" borderId="86" applyNumberFormat="0" applyAlignment="0" applyProtection="0"/>
    <xf numFmtId="0" fontId="15" fillId="36" borderId="127" applyNumberFormat="0" applyFont="0" applyAlignment="0" applyProtection="0"/>
    <xf numFmtId="0" fontId="103" fillId="19" borderId="126" applyNumberFormat="0" applyAlignment="0" applyProtection="0"/>
    <xf numFmtId="0" fontId="73" fillId="28" borderId="98" applyNumberFormat="0" applyAlignment="0" applyProtection="0"/>
    <xf numFmtId="0" fontId="102" fillId="19" borderId="106" applyNumberFormat="0" applyAlignment="0" applyProtection="0"/>
    <xf numFmtId="0" fontId="73" fillId="28" borderId="138" applyNumberFormat="0" applyAlignment="0" applyProtection="0"/>
    <xf numFmtId="0" fontId="80" fillId="4" borderId="129" applyNumberFormat="0" applyFill="0" applyAlignment="0" applyProtection="0"/>
    <xf numFmtId="0" fontId="55" fillId="4" borderId="140" applyNumberFormat="0" applyFill="0" applyAlignment="0" applyProtection="0"/>
    <xf numFmtId="0" fontId="72" fillId="8" borderId="108" applyNumberFormat="0" applyAlignment="0" applyProtection="0"/>
    <xf numFmtId="0" fontId="103" fillId="19" borderId="126" applyNumberFormat="0" applyAlignment="0" applyProtection="0"/>
    <xf numFmtId="0" fontId="102" fillId="19" borderId="96" applyNumberFormat="0" applyAlignment="0" applyProtection="0"/>
    <xf numFmtId="0" fontId="55" fillId="4" borderId="90" applyNumberFormat="0" applyFill="0" applyAlignment="0" applyProtection="0"/>
    <xf numFmtId="0" fontId="55" fillId="4" borderId="90" applyNumberFormat="0" applyFill="0" applyAlignment="0" applyProtection="0"/>
    <xf numFmtId="0" fontId="37" fillId="30" borderId="95">
      <alignment horizontal="left" vertical="center"/>
    </xf>
    <xf numFmtId="0" fontId="15" fillId="36" borderId="127" applyNumberFormat="0" applyFont="0" applyAlignment="0" applyProtection="0"/>
    <xf numFmtId="0" fontId="72" fillId="8" borderId="168" applyNumberFormat="0" applyAlignment="0" applyProtection="0"/>
    <xf numFmtId="0" fontId="73" fillId="28" borderId="148" applyNumberFormat="0" applyAlignment="0" applyProtection="0"/>
    <xf numFmtId="0" fontId="102" fillId="19" borderId="156" applyNumberFormat="0" applyAlignment="0" applyProtection="0"/>
    <xf numFmtId="0" fontId="102" fillId="19" borderId="146" applyNumberFormat="0" applyAlignment="0" applyProtection="0"/>
    <xf numFmtId="0" fontId="58" fillId="28" borderId="146" applyNumberFormat="0" applyAlignment="0" applyProtection="0"/>
    <xf numFmtId="0" fontId="38" fillId="13" borderId="125">
      <alignment horizontal="left" vertical="center"/>
    </xf>
    <xf numFmtId="0" fontId="73" fillId="28" borderId="148" applyNumberFormat="0" applyAlignment="0" applyProtection="0"/>
    <xf numFmtId="0" fontId="58" fillId="28" borderId="76" applyNumberFormat="0" applyAlignment="0" applyProtection="0"/>
    <xf numFmtId="0" fontId="88" fillId="3" borderId="76" applyNumberFormat="0" applyAlignment="0" applyProtection="0"/>
    <xf numFmtId="0" fontId="73" fillId="28" borderId="158" applyNumberFormat="0" applyAlignment="0" applyProtection="0"/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58" fillId="28" borderId="146" applyNumberFormat="0" applyAlignment="0" applyProtection="0"/>
    <xf numFmtId="0" fontId="106" fillId="28" borderId="71" applyNumberFormat="0" applyAlignment="0" applyProtection="0"/>
    <xf numFmtId="0" fontId="43" fillId="28" borderId="98" applyNumberFormat="0" applyAlignment="0" applyProtection="0"/>
    <xf numFmtId="0" fontId="72" fillId="8" borderId="148" applyNumberFormat="0" applyAlignment="0" applyProtection="0"/>
    <xf numFmtId="0" fontId="58" fillId="28" borderId="106" applyNumberFormat="0" applyAlignment="0" applyProtection="0"/>
    <xf numFmtId="0" fontId="73" fillId="28" borderId="158" applyNumberFormat="0" applyAlignment="0" applyProtection="0"/>
    <xf numFmtId="0" fontId="72" fillId="8" borderId="88" applyNumberFormat="0" applyAlignment="0" applyProtection="0"/>
    <xf numFmtId="0" fontId="55" fillId="4" borderId="130" applyNumberFormat="0" applyFill="0" applyAlignment="0" applyProtection="0"/>
    <xf numFmtId="0" fontId="88" fillId="3" borderId="106" applyNumberFormat="0" applyAlignment="0" applyProtection="0"/>
    <xf numFmtId="0" fontId="106" fillId="28" borderId="71" applyNumberFormat="0" applyAlignment="0" applyProtection="0"/>
    <xf numFmtId="0" fontId="106" fillId="28" borderId="71" applyNumberFormat="0" applyAlignment="0" applyProtection="0"/>
    <xf numFmtId="0" fontId="88" fillId="3" borderId="166" applyNumberFormat="0" applyAlignment="0" applyProtection="0"/>
    <xf numFmtId="0" fontId="80" fillId="4" borderId="159" applyNumberFormat="0" applyFill="0" applyAlignment="0" applyProtection="0"/>
    <xf numFmtId="0" fontId="55" fillId="4" borderId="90" applyNumberFormat="0" applyFill="0" applyAlignment="0" applyProtection="0"/>
    <xf numFmtId="0" fontId="72" fillId="8" borderId="108" applyNumberFormat="0" applyAlignment="0" applyProtection="0"/>
    <xf numFmtId="0" fontId="72" fillId="8" borderId="108" applyNumberFormat="0" applyAlignment="0" applyProtection="0"/>
    <xf numFmtId="0" fontId="46" fillId="4" borderId="2" applyNumberFormat="0" applyFill="0" applyBorder="0" applyAlignment="0" applyProtection="0"/>
    <xf numFmtId="0" fontId="73" fillId="28" borderId="108" applyNumberFormat="0" applyAlignment="0" applyProtection="0"/>
    <xf numFmtId="0" fontId="40" fillId="19" borderId="52" applyNumberFormat="0" applyAlignment="0" applyProtection="0"/>
    <xf numFmtId="0" fontId="73" fillId="28" borderId="168" applyNumberFormat="0" applyAlignment="0" applyProtection="0"/>
    <xf numFmtId="0" fontId="72" fillId="8" borderId="118" applyNumberFormat="0" applyAlignment="0" applyProtection="0"/>
    <xf numFmtId="0" fontId="72" fillId="8" borderId="118" applyNumberFormat="0" applyAlignment="0" applyProtection="0"/>
    <xf numFmtId="0" fontId="36" fillId="13" borderId="51"/>
    <xf numFmtId="1" fontId="35" fillId="13" borderId="51">
      <alignment horizontal="right" vertical="center"/>
    </xf>
    <xf numFmtId="0" fontId="35" fillId="12" borderId="51">
      <alignment horizontal="center" vertical="center"/>
    </xf>
    <xf numFmtId="1" fontId="35" fillId="13" borderId="51">
      <alignment horizontal="right" vertical="center"/>
    </xf>
    <xf numFmtId="0" fontId="80" fillId="4" borderId="139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6" fillId="4" borderId="48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7" fillId="4" borderId="49" applyNumberFormat="0" applyFill="0" applyAlignment="0" applyProtection="0"/>
    <xf numFmtId="0" fontId="106" fillId="4" borderId="49" applyNumberFormat="0" applyFill="0" applyAlignment="0" applyProtection="0"/>
    <xf numFmtId="0" fontId="55" fillId="4" borderId="110" applyNumberFormat="0" applyFill="0" applyAlignment="0" applyProtection="0"/>
    <xf numFmtId="0" fontId="102" fillId="19" borderId="126" applyNumberFormat="0" applyAlignment="0" applyProtection="0"/>
    <xf numFmtId="0" fontId="58" fillId="28" borderId="76" applyNumberFormat="0" applyAlignment="0" applyProtection="0"/>
    <xf numFmtId="169" fontId="26" fillId="4" borderId="65"/>
    <xf numFmtId="0" fontId="103" fillId="19" borderId="146" applyNumberFormat="0" applyAlignment="0" applyProtection="0"/>
    <xf numFmtId="0" fontId="80" fillId="4" borderId="149" applyNumberFormat="0" applyFill="0" applyAlignment="0" applyProtection="0"/>
    <xf numFmtId="0" fontId="38" fillId="13" borderId="105">
      <alignment horizontal="left" vertical="center"/>
    </xf>
    <xf numFmtId="0" fontId="50" fillId="35" borderId="70" applyNumberFormat="0" applyFont="0" applyAlignment="0" applyProtection="0"/>
    <xf numFmtId="0" fontId="20" fillId="4" borderId="2"/>
    <xf numFmtId="0" fontId="50" fillId="35" borderId="70" applyNumberFormat="0" applyFont="0" applyAlignment="0" applyProtection="0"/>
    <xf numFmtId="0" fontId="107" fillId="3" borderId="71" applyNumberFormat="0" applyAlignment="0" applyProtection="0"/>
    <xf numFmtId="0" fontId="72" fillId="8" borderId="78" applyNumberFormat="0" applyAlignment="0" applyProtection="0"/>
    <xf numFmtId="0" fontId="80" fillId="4" borderId="169" applyNumberFormat="0" applyFill="0" applyAlignment="0" applyProtection="0"/>
    <xf numFmtId="0" fontId="80" fillId="4" borderId="119" applyNumberFormat="0" applyFill="0" applyAlignment="0" applyProtection="0"/>
    <xf numFmtId="0" fontId="55" fillId="4" borderId="150" applyNumberFormat="0" applyFill="0" applyAlignment="0" applyProtection="0"/>
    <xf numFmtId="0" fontId="73" fillId="28" borderId="78" applyNumberFormat="0" applyAlignment="0" applyProtection="0"/>
    <xf numFmtId="0" fontId="72" fillId="8" borderId="78" applyNumberFormat="0" applyAlignment="0" applyProtection="0"/>
    <xf numFmtId="0" fontId="13" fillId="4" borderId="2"/>
    <xf numFmtId="0" fontId="58" fillId="28" borderId="96" applyNumberFormat="0" applyAlignment="0" applyProtection="0"/>
    <xf numFmtId="0" fontId="58" fillId="28" borderId="96" applyNumberFormat="0" applyAlignment="0" applyProtection="0"/>
    <xf numFmtId="0" fontId="102" fillId="19" borderId="136" applyNumberFormat="0" applyAlignment="0" applyProtection="0"/>
    <xf numFmtId="0" fontId="103" fillId="19" borderId="126" applyNumberFormat="0" applyAlignment="0" applyProtection="0"/>
    <xf numFmtId="0" fontId="72" fillId="8" borderId="108" applyNumberFormat="0" applyAlignment="0" applyProtection="0"/>
    <xf numFmtId="0" fontId="72" fillId="8" borderId="108" applyNumberFormat="0" applyAlignment="0" applyProtection="0"/>
    <xf numFmtId="0" fontId="55" fillId="4" borderId="110" applyNumberFormat="0" applyFill="0" applyAlignment="0" applyProtection="0"/>
    <xf numFmtId="0" fontId="58" fillId="28" borderId="166" applyNumberFormat="0" applyAlignment="0" applyProtection="0"/>
    <xf numFmtId="0" fontId="88" fillId="3" borderId="126" applyNumberFormat="0" applyAlignment="0" applyProtection="0"/>
    <xf numFmtId="0" fontId="72" fillId="8" borderId="138" applyNumberFormat="0" applyAlignment="0" applyProtection="0"/>
    <xf numFmtId="0" fontId="73" fillId="28" borderId="138" applyNumberFormat="0" applyAlignment="0" applyProtection="0"/>
    <xf numFmtId="0" fontId="72" fillId="8" borderId="158" applyNumberFormat="0" applyAlignment="0" applyProtection="0"/>
    <xf numFmtId="0" fontId="73" fillId="28" borderId="118" applyNumberFormat="0" applyAlignment="0" applyProtection="0"/>
    <xf numFmtId="0" fontId="15" fillId="36" borderId="157" applyNumberFormat="0" applyFont="0" applyAlignment="0" applyProtection="0"/>
    <xf numFmtId="0" fontId="88" fillId="3" borderId="166" applyNumberFormat="0" applyAlignment="0" applyProtection="0"/>
    <xf numFmtId="0" fontId="102" fillId="19" borderId="106" applyNumberFormat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58" fillId="28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88" fillId="3" borderId="69" applyNumberFormat="0" applyAlignment="0" applyProtection="0"/>
    <xf numFmtId="0" fontId="73" fillId="28" borderId="98" applyNumberFormat="0" applyAlignment="0" applyProtection="0"/>
    <xf numFmtId="0" fontId="72" fillId="8" borderId="128" applyNumberFormat="0" applyAlignment="0" applyProtection="0"/>
    <xf numFmtId="0" fontId="72" fillId="8" borderId="128" applyNumberFormat="0" applyAlignment="0" applyProtection="0"/>
    <xf numFmtId="0" fontId="15" fillId="36" borderId="55" applyNumberFormat="0" applyFont="0" applyAlignment="0" applyProtection="0"/>
    <xf numFmtId="0" fontId="15" fillId="36" borderId="55" applyNumberFormat="0" applyFont="0" applyAlignment="0" applyProtection="0"/>
    <xf numFmtId="0" fontId="15" fillId="36" borderId="55" applyNumberFormat="0" applyFont="0" applyAlignment="0" applyProtection="0"/>
    <xf numFmtId="0" fontId="15" fillId="36" borderId="55" applyNumberFormat="0" applyFont="0" applyAlignment="0" applyProtection="0"/>
    <xf numFmtId="0" fontId="15" fillId="36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7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0" fillId="35" borderId="55" applyNumberFormat="0" applyFont="0" applyAlignment="0" applyProtection="0"/>
    <xf numFmtId="0" fontId="57" fillId="35" borderId="55" applyNumberFormat="0" applyFon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6" fillId="28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7" fillId="3" borderId="56" applyNumberFormat="0" applyAlignment="0" applyProtection="0"/>
    <xf numFmtId="0" fontId="106" fillId="3" borderId="56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2" fillId="19" borderId="69" applyNumberFormat="0" applyAlignment="0" applyProtection="0"/>
    <xf numFmtId="0" fontId="103" fillId="19" borderId="69" applyNumberFormat="0" applyAlignment="0" applyProtection="0"/>
    <xf numFmtId="0" fontId="73" fillId="28" borderId="148" applyNumberFormat="0" applyAlignment="0" applyProtection="0"/>
    <xf numFmtId="0" fontId="72" fillId="8" borderId="148" applyNumberFormat="0" applyAlignment="0" applyProtection="0"/>
    <xf numFmtId="0" fontId="72" fillId="8" borderId="108" applyNumberFormat="0" applyAlignment="0" applyProtection="0"/>
    <xf numFmtId="0" fontId="73" fillId="28" borderId="148" applyNumberFormat="0" applyAlignment="0" applyProtection="0"/>
    <xf numFmtId="0" fontId="73" fillId="28" borderId="148" applyNumberFormat="0" applyAlignment="0" applyProtection="0"/>
    <xf numFmtId="0" fontId="102" fillId="19" borderId="146" applyNumberFormat="0" applyAlignment="0" applyProtection="0"/>
    <xf numFmtId="0" fontId="102" fillId="19" borderId="106" applyNumberFormat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73" fillId="28" borderId="98" applyNumberFormat="0" applyAlignment="0" applyProtection="0"/>
    <xf numFmtId="0" fontId="72" fillId="8" borderId="158" applyNumberFormat="0" applyAlignment="0" applyProtection="0"/>
    <xf numFmtId="0" fontId="15" fillId="36" borderId="70" applyNumberFormat="0" applyFont="0" applyAlignment="0" applyProtection="0"/>
    <xf numFmtId="0" fontId="15" fillId="36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7" fillId="35" borderId="70" applyNumberFormat="0" applyFont="0" applyAlignment="0" applyProtection="0"/>
    <xf numFmtId="0" fontId="50" fillId="35" borderId="70" applyNumberFormat="0" applyFont="0" applyAlignment="0" applyProtection="0"/>
    <xf numFmtId="0" fontId="50" fillId="35" borderId="70" applyNumberFormat="0" applyFont="0" applyAlignment="0" applyProtection="0"/>
    <xf numFmtId="0" fontId="50" fillId="35" borderId="70" applyNumberFormat="0" applyFont="0" applyAlignment="0" applyProtection="0"/>
    <xf numFmtId="0" fontId="50" fillId="35" borderId="70" applyNumberFormat="0" applyFon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107" fillId="3" borderId="71" applyNumberFormat="0" applyAlignment="0" applyProtection="0"/>
    <xf numFmtId="0" fontId="57" fillId="35" borderId="77" applyNumberFormat="0" applyFont="0" applyAlignment="0" applyProtection="0"/>
    <xf numFmtId="0" fontId="103" fillId="19" borderId="156" applyNumberFormat="0" applyAlignment="0" applyProtection="0"/>
    <xf numFmtId="0" fontId="102" fillId="19" borderId="166" applyNumberFormat="0" applyAlignment="0" applyProtection="0"/>
    <xf numFmtId="0" fontId="57" fillId="35" borderId="77" applyNumberFormat="0" applyFont="0" applyAlignment="0" applyProtection="0"/>
    <xf numFmtId="0" fontId="58" fillId="28" borderId="116" applyNumberFormat="0" applyAlignment="0" applyProtection="0"/>
    <xf numFmtId="0" fontId="15" fillId="36" borderId="117" applyNumberFormat="0" applyFont="0" applyAlignment="0" applyProtection="0"/>
    <xf numFmtId="0" fontId="72" fillId="8" borderId="168" applyNumberFormat="0" applyAlignment="0" applyProtection="0"/>
    <xf numFmtId="0" fontId="15" fillId="36" borderId="61" applyNumberFormat="0" applyFont="0" applyAlignment="0" applyProtection="0"/>
    <xf numFmtId="0" fontId="72" fillId="8" borderId="138" applyNumberFormat="0" applyAlignment="0" applyProtection="0"/>
    <xf numFmtId="0" fontId="73" fillId="28" borderId="108" applyNumberFormat="0" applyAlignment="0" applyProtection="0"/>
    <xf numFmtId="0" fontId="88" fillId="3" borderId="126" applyNumberFormat="0" applyAlignment="0" applyProtection="0"/>
    <xf numFmtId="0" fontId="72" fillId="8" borderId="108" applyNumberFormat="0" applyAlignment="0" applyProtection="0"/>
    <xf numFmtId="0" fontId="55" fillId="4" borderId="170" applyNumberFormat="0" applyFill="0" applyAlignment="0" applyProtection="0"/>
    <xf numFmtId="0" fontId="58" fillId="28" borderId="166" applyNumberFormat="0" applyAlignment="0" applyProtection="0"/>
    <xf numFmtId="0" fontId="58" fillId="28" borderId="116" applyNumberFormat="0" applyAlignment="0" applyProtection="0"/>
    <xf numFmtId="0" fontId="80" fillId="4" borderId="169" applyNumberFormat="0" applyFill="0" applyAlignment="0" applyProtection="0"/>
    <xf numFmtId="0" fontId="72" fillId="8" borderId="158" applyNumberFormat="0" applyAlignment="0" applyProtection="0"/>
    <xf numFmtId="0" fontId="103" fillId="19" borderId="126" applyNumberFormat="0" applyAlignment="0" applyProtection="0"/>
    <xf numFmtId="0" fontId="58" fillId="28" borderId="126" applyNumberFormat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6" fillId="4" borderId="57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7" fillId="4" borderId="58" applyNumberFormat="0" applyFill="0" applyAlignment="0" applyProtection="0"/>
    <xf numFmtId="0" fontId="106" fillId="4" borderId="58" applyNumberFormat="0" applyFill="0" applyAlignment="0" applyProtection="0"/>
    <xf numFmtId="0" fontId="73" fillId="28" borderId="108" applyNumberFormat="0" applyAlignment="0" applyProtection="0"/>
    <xf numFmtId="0" fontId="103" fillId="19" borderId="116" applyNumberFormat="0" applyAlignment="0" applyProtection="0"/>
    <xf numFmtId="0" fontId="73" fillId="28" borderId="108" applyNumberFormat="0" applyAlignment="0" applyProtection="0"/>
    <xf numFmtId="0" fontId="73" fillId="28" borderId="108" applyNumberFormat="0" applyAlignment="0" applyProtection="0"/>
    <xf numFmtId="0" fontId="72" fillId="8" borderId="168" applyNumberFormat="0" applyAlignment="0" applyProtection="0"/>
    <xf numFmtId="0" fontId="57" fillId="35" borderId="77" applyNumberFormat="0" applyFont="0" applyAlignment="0" applyProtection="0"/>
    <xf numFmtId="0" fontId="80" fillId="4" borderId="99" applyNumberFormat="0" applyFill="0" applyAlignment="0" applyProtection="0"/>
    <xf numFmtId="0" fontId="58" fillId="28" borderId="126" applyNumberFormat="0" applyAlignment="0" applyProtection="0"/>
    <xf numFmtId="0" fontId="73" fillId="28" borderId="168" applyNumberFormat="0" applyAlignment="0" applyProtection="0"/>
    <xf numFmtId="0" fontId="13" fillId="4" borderId="2"/>
    <xf numFmtId="0" fontId="72" fillId="8" borderId="118" applyNumberFormat="0" applyAlignment="0" applyProtection="0"/>
    <xf numFmtId="0" fontId="55" fillId="4" borderId="140" applyNumberFormat="0" applyFill="0" applyAlignment="0" applyProtection="0"/>
    <xf numFmtId="0" fontId="103" fillId="19" borderId="116" applyNumberFormat="0" applyAlignment="0" applyProtection="0"/>
    <xf numFmtId="0" fontId="73" fillId="28" borderId="98" applyNumberFormat="0" applyAlignment="0" applyProtection="0"/>
    <xf numFmtId="0" fontId="102" fillId="19" borderId="116" applyNumberFormat="0" applyAlignment="0" applyProtection="0"/>
    <xf numFmtId="0" fontId="73" fillId="28" borderId="138" applyNumberFormat="0" applyAlignment="0" applyProtection="0"/>
    <xf numFmtId="0" fontId="38" fillId="13" borderId="115">
      <alignment horizontal="left" vertical="center"/>
    </xf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80" fillId="4" borderId="99" applyNumberFormat="0" applyFill="0" applyAlignment="0" applyProtection="0"/>
    <xf numFmtId="0" fontId="55" fillId="4" borderId="100" applyNumberFormat="0" applyFill="0" applyAlignment="0" applyProtection="0"/>
    <xf numFmtId="0" fontId="55" fillId="4" borderId="100" applyNumberFormat="0" applyFill="0" applyAlignment="0" applyProtection="0"/>
    <xf numFmtId="0" fontId="55" fillId="4" borderId="100" applyNumberFormat="0" applyFill="0" applyAlignment="0" applyProtection="0"/>
    <xf numFmtId="169" fontId="26" fillId="4" borderId="104"/>
    <xf numFmtId="0" fontId="55" fillId="4" borderId="160" applyNumberFormat="0" applyFill="0" applyAlignment="0" applyProtection="0"/>
    <xf numFmtId="0" fontId="102" fillId="19" borderId="106" applyNumberFormat="0" applyAlignment="0" applyProtection="0"/>
    <xf numFmtId="0" fontId="15" fillId="36" borderId="157" applyNumberFormat="0" applyFon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102" fillId="19" borderId="76" applyNumberFormat="0" applyAlignment="0" applyProtection="0"/>
    <xf numFmtId="0" fontId="103" fillId="19" borderId="76" applyNumberFormat="0" applyAlignment="0" applyProtection="0"/>
    <xf numFmtId="0" fontId="103" fillId="19" borderId="76" applyNumberFormat="0" applyAlignment="0" applyProtection="0"/>
    <xf numFmtId="0" fontId="102" fillId="19" borderId="76" applyNumberFormat="0" applyAlignment="0" applyProtection="0"/>
    <xf numFmtId="0" fontId="80" fillId="4" borderId="149" applyNumberFormat="0" applyFill="0" applyAlignment="0" applyProtection="0"/>
    <xf numFmtId="0" fontId="55" fillId="4" borderId="160" applyNumberFormat="0" applyFill="0" applyAlignment="0" applyProtection="0"/>
    <xf numFmtId="0" fontId="58" fillId="28" borderId="116" applyNumberFormat="0" applyAlignment="0" applyProtection="0"/>
    <xf numFmtId="0" fontId="20" fillId="4" borderId="2"/>
    <xf numFmtId="0" fontId="15" fillId="36" borderId="167" applyNumberFormat="0" applyFont="0" applyAlignment="0" applyProtection="0"/>
    <xf numFmtId="0" fontId="88" fillId="3" borderId="166" applyNumberFormat="0" applyAlignment="0" applyProtection="0"/>
    <xf numFmtId="0" fontId="73" fillId="28" borderId="108" applyNumberFormat="0" applyAlignment="0" applyProtection="0"/>
    <xf numFmtId="0" fontId="55" fillId="4" borderId="170" applyNumberFormat="0" applyFill="0" applyAlignment="0" applyProtection="0"/>
    <xf numFmtId="0" fontId="73" fillId="28" borderId="168" applyNumberFormat="0" applyAlignment="0" applyProtection="0"/>
    <xf numFmtId="0" fontId="80" fillId="4" borderId="129" applyNumberFormat="0" applyFill="0" applyAlignment="0" applyProtection="0"/>
    <xf numFmtId="0" fontId="15" fillId="36" borderId="137" applyNumberFormat="0" applyFont="0" applyAlignment="0" applyProtection="0"/>
    <xf numFmtId="0" fontId="58" fillId="28" borderId="96" applyNumberFormat="0" applyAlignment="0" applyProtection="0"/>
    <xf numFmtId="0" fontId="88" fillId="3" borderId="96" applyNumberFormat="0" applyAlignment="0" applyProtection="0"/>
    <xf numFmtId="0" fontId="15" fillId="36" borderId="77" applyNumberFormat="0" applyFont="0" applyAlignment="0" applyProtection="0"/>
    <xf numFmtId="0" fontId="15" fillId="36" borderId="77" applyNumberFormat="0" applyFont="0" applyAlignment="0" applyProtection="0"/>
    <xf numFmtId="0" fontId="73" fillId="28" borderId="168" applyNumberFormat="0" applyAlignment="0" applyProtection="0"/>
    <xf numFmtId="0" fontId="72" fillId="8" borderId="168" applyNumberFormat="0" applyAlignment="0" applyProtection="0"/>
    <xf numFmtId="0" fontId="15" fillId="36" borderId="68" applyNumberFormat="0" applyFont="0" applyAlignment="0" applyProtection="0"/>
    <xf numFmtId="0" fontId="58" fillId="28" borderId="136" applyNumberFormat="0" applyAlignment="0" applyProtection="0"/>
    <xf numFmtId="0" fontId="73" fillId="28" borderId="118" applyNumberFormat="0" applyAlignment="0" applyProtection="0"/>
    <xf numFmtId="0" fontId="72" fillId="8" borderId="158" applyNumberFormat="0" applyAlignment="0" applyProtection="0"/>
    <xf numFmtId="0" fontId="102" fillId="19" borderId="126" applyNumberFormat="0" applyAlignment="0" applyProtection="0"/>
    <xf numFmtId="0" fontId="58" fillId="28" borderId="166" applyNumberFormat="0" applyAlignment="0" applyProtection="0"/>
    <xf numFmtId="0" fontId="73" fillId="28" borderId="148" applyNumberFormat="0" applyAlignment="0" applyProtection="0"/>
    <xf numFmtId="0" fontId="58" fillId="28" borderId="156" applyNumberFormat="0" applyAlignment="0" applyProtection="0"/>
    <xf numFmtId="0" fontId="103" fillId="19" borderId="166" applyNumberFormat="0" applyAlignment="0" applyProtection="0"/>
    <xf numFmtId="0" fontId="73" fillId="28" borderId="148" applyNumberFormat="0" applyAlignment="0" applyProtection="0"/>
    <xf numFmtId="0" fontId="15" fillId="36" borderId="68" applyNumberFormat="0" applyFont="0" applyAlignment="0" applyProtection="0"/>
    <xf numFmtId="0" fontId="72" fillId="8" borderId="128" applyNumberFormat="0" applyAlignment="0" applyProtection="0"/>
    <xf numFmtId="0" fontId="40" fillId="19" borderId="67" applyNumberFormat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106" fillId="4" borderId="63" applyNumberFormat="0" applyFill="0" applyAlignment="0" applyProtection="0"/>
    <xf numFmtId="0" fontId="58" fillId="28" borderId="146" applyNumberFormat="0" applyAlignment="0" applyProtection="0"/>
    <xf numFmtId="0" fontId="38" fillId="13" borderId="66">
      <alignment horizontal="left" vertical="center"/>
    </xf>
    <xf numFmtId="0" fontId="37" fillId="30" borderId="66">
      <alignment horizontal="left" vertical="center"/>
    </xf>
    <xf numFmtId="0" fontId="37" fillId="30" borderId="66">
      <alignment horizontal="left" vertical="center"/>
    </xf>
    <xf numFmtId="0" fontId="36" fillId="13" borderId="66"/>
    <xf numFmtId="1" fontId="35" fillId="13" borderId="66">
      <alignment horizontal="right" vertical="center"/>
    </xf>
    <xf numFmtId="0" fontId="35" fillId="12" borderId="66">
      <alignment horizontal="center" vertical="center"/>
    </xf>
    <xf numFmtId="1" fontId="35" fillId="13" borderId="66">
      <alignment horizontal="right" vertical="center"/>
    </xf>
    <xf numFmtId="0" fontId="73" fillId="28" borderId="98" applyNumberFormat="0" applyAlignment="0" applyProtection="0"/>
    <xf numFmtId="0" fontId="32" fillId="28" borderId="67" applyNumberFormat="0" applyAlignment="0" applyProtection="0"/>
    <xf numFmtId="0" fontId="55" fillId="4" borderId="100" applyNumberFormat="0" applyFill="0" applyAlignment="0" applyProtection="0"/>
    <xf numFmtId="169" fontId="26" fillId="4" borderId="84"/>
    <xf numFmtId="0" fontId="73" fillId="28" borderId="148" applyNumberFormat="0" applyAlignment="0" applyProtection="0"/>
    <xf numFmtId="0" fontId="58" fillId="28" borderId="76" applyNumberFormat="0" applyAlignment="0" applyProtection="0"/>
    <xf numFmtId="0" fontId="58" fillId="28" borderId="76" applyNumberFormat="0" applyAlignment="0" applyProtection="0"/>
    <xf numFmtId="0" fontId="58" fillId="28" borderId="76" applyNumberFormat="0" applyAlignment="0" applyProtection="0"/>
    <xf numFmtId="0" fontId="73" fillId="28" borderId="158" applyNumberFormat="0" applyAlignment="0" applyProtection="0"/>
    <xf numFmtId="0" fontId="73" fillId="28" borderId="108" applyNumberFormat="0" applyAlignment="0" applyProtection="0"/>
    <xf numFmtId="0" fontId="15" fillId="36" borderId="97" applyNumberFormat="0" applyFont="0" applyAlignment="0" applyProtection="0"/>
    <xf numFmtId="0" fontId="80" fillId="4" borderId="119" applyNumberFormat="0" applyFill="0" applyAlignment="0" applyProtection="0"/>
    <xf numFmtId="0" fontId="80" fillId="4" borderId="109" applyNumberFormat="0" applyFill="0" applyAlignment="0" applyProtection="0"/>
    <xf numFmtId="0" fontId="58" fillId="28" borderId="86" applyNumberFormat="0" applyAlignment="0" applyProtection="0"/>
    <xf numFmtId="0" fontId="58" fillId="28" borderId="156" applyNumberFormat="0" applyAlignment="0" applyProtection="0"/>
    <xf numFmtId="0" fontId="15" fillId="36" borderId="137" applyNumberFormat="0" applyFont="0" applyAlignment="0" applyProtection="0"/>
    <xf numFmtId="0" fontId="72" fillId="8" borderId="158" applyNumberFormat="0" applyAlignment="0" applyProtection="0"/>
    <xf numFmtId="0" fontId="55" fillId="4" borderId="100" applyNumberFormat="0" applyFill="0" applyAlignment="0" applyProtection="0"/>
    <xf numFmtId="0" fontId="80" fillId="4" borderId="159" applyNumberFormat="0" applyFill="0" applyAlignment="0" applyProtection="0"/>
    <xf numFmtId="0" fontId="13" fillId="4" borderId="2"/>
    <xf numFmtId="0" fontId="80" fillId="4" borderId="109" applyNumberFormat="0" applyFill="0" applyAlignment="0" applyProtection="0"/>
    <xf numFmtId="0" fontId="55" fillId="4" borderId="110" applyNumberFormat="0" applyFill="0" applyAlignment="0" applyProtection="0"/>
    <xf numFmtId="0" fontId="103" fillId="19" borderId="116" applyNumberFormat="0" applyAlignment="0" applyProtection="0"/>
    <xf numFmtId="0" fontId="102" fillId="19" borderId="116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02" fillId="19" borderId="86" applyNumberFormat="0" applyAlignment="0" applyProtection="0"/>
    <xf numFmtId="0" fontId="103" fillId="19" borderId="86" applyNumberFormat="0" applyAlignment="0" applyProtection="0"/>
    <xf numFmtId="0" fontId="103" fillId="19" borderId="86" applyNumberFormat="0" applyAlignment="0" applyProtection="0"/>
    <xf numFmtId="0" fontId="102" fillId="19" borderId="86" applyNumberFormat="0" applyAlignment="0" applyProtection="0"/>
    <xf numFmtId="0" fontId="55" fillId="4" borderId="160" applyNumberFormat="0" applyFill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80" fillId="4" borderId="129" applyNumberFormat="0" applyFill="0" applyAlignment="0" applyProtection="0"/>
    <xf numFmtId="0" fontId="73" fillId="28" borderId="118" applyNumberFormat="0" applyAlignment="0" applyProtection="0"/>
    <xf numFmtId="0" fontId="15" fillId="36" borderId="87" applyNumberFormat="0" applyFont="0" applyAlignment="0" applyProtection="0"/>
    <xf numFmtId="0" fontId="15" fillId="36" borderId="77" applyNumberFormat="0" applyFont="0" applyAlignment="0" applyProtection="0"/>
    <xf numFmtId="0" fontId="15" fillId="36" borderId="167" applyNumberFormat="0" applyFont="0" applyAlignment="0" applyProtection="0"/>
    <xf numFmtId="0" fontId="102" fillId="19" borderId="166" applyNumberFormat="0" applyAlignment="0" applyProtection="0"/>
    <xf numFmtId="0" fontId="80" fillId="4" borderId="119" applyNumberFormat="0" applyFill="0" applyAlignment="0" applyProtection="0"/>
    <xf numFmtId="0" fontId="73" fillId="28" borderId="168" applyNumberFormat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58" fillId="28" borderId="126" applyNumberFormat="0" applyAlignment="0" applyProtection="0"/>
    <xf numFmtId="0" fontId="73" fillId="28" borderId="158" applyNumberFormat="0" applyAlignment="0" applyProtection="0"/>
    <xf numFmtId="0" fontId="73" fillId="28" borderId="158" applyNumberFormat="0" applyAlignment="0" applyProtection="0"/>
    <xf numFmtId="0" fontId="73" fillId="28" borderId="158" applyNumberFormat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6" fillId="4" borderId="72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7" fillId="4" borderId="73" applyNumberFormat="0" applyFill="0" applyAlignment="0" applyProtection="0"/>
    <xf numFmtId="0" fontId="106" fillId="4" borderId="73" applyNumberFormat="0" applyFill="0" applyAlignment="0" applyProtection="0"/>
    <xf numFmtId="0" fontId="55" fillId="4" borderId="110" applyNumberFormat="0" applyFill="0" applyAlignment="0" applyProtection="0"/>
    <xf numFmtId="0" fontId="72" fillId="8" borderId="138" applyNumberFormat="0" applyAlignment="0" applyProtection="0"/>
    <xf numFmtId="0" fontId="73" fillId="28" borderId="138" applyNumberFormat="0" applyAlignment="0" applyProtection="0"/>
    <xf numFmtId="0" fontId="88" fillId="3" borderId="156" applyNumberFormat="0" applyAlignment="0" applyProtection="0"/>
    <xf numFmtId="0" fontId="102" fillId="19" borderId="146" applyNumberFormat="0" applyAlignment="0" applyProtection="0"/>
    <xf numFmtId="0" fontId="32" fillId="28" borderId="86" applyNumberFormat="0" applyAlignment="0" applyProtection="0"/>
    <xf numFmtId="0" fontId="55" fillId="4" borderId="120" applyNumberFormat="0" applyFill="0" applyAlignment="0" applyProtection="0"/>
    <xf numFmtId="0" fontId="72" fillId="8" borderId="168" applyNumberFormat="0" applyAlignment="0" applyProtection="0"/>
    <xf numFmtId="0" fontId="13" fillId="4" borderId="2"/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57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0" fillId="35" borderId="77" applyNumberFormat="0" applyFont="0" applyAlignment="0" applyProtection="0"/>
    <xf numFmtId="0" fontId="57" fillId="35" borderId="77" applyNumberFormat="0" applyFon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6" fillId="28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7" fillId="3" borderId="81" applyNumberFormat="0" applyAlignment="0" applyProtection="0"/>
    <xf numFmtId="0" fontId="106" fillId="3" borderId="81" applyNumberFormat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80" fillId="4" borderId="119" applyNumberFormat="0" applyFill="0" applyAlignment="0" applyProtection="0"/>
    <xf numFmtId="0" fontId="55" fillId="4" borderId="120" applyNumberFormat="0" applyFill="0" applyAlignment="0" applyProtection="0"/>
    <xf numFmtId="0" fontId="55" fillId="4" borderId="120" applyNumberFormat="0" applyFill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55" fillId="4" borderId="170" applyNumberFormat="0" applyFill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102" fillId="19" borderId="96" applyNumberFormat="0" applyAlignment="0" applyProtection="0"/>
    <xf numFmtId="0" fontId="103" fillId="19" borderId="96" applyNumberFormat="0" applyAlignment="0" applyProtection="0"/>
    <xf numFmtId="0" fontId="103" fillId="19" borderId="96" applyNumberFormat="0" applyAlignment="0" applyProtection="0"/>
    <xf numFmtId="0" fontId="103" fillId="19" borderId="96" applyNumberFormat="0" applyAlignment="0" applyProtection="0"/>
    <xf numFmtId="0" fontId="55" fillId="4" borderId="170" applyNumberFormat="0" applyFill="0" applyAlignment="0" applyProtection="0"/>
    <xf numFmtId="0" fontId="80" fillId="4" borderId="169" applyNumberFormat="0" applyFill="0" applyAlignment="0" applyProtection="0"/>
    <xf numFmtId="0" fontId="58" fillId="28" borderId="136" applyNumberFormat="0" applyAlignment="0" applyProtection="0"/>
    <xf numFmtId="0" fontId="80" fillId="4" borderId="129" applyNumberFormat="0" applyFill="0" applyAlignment="0" applyProtection="0"/>
    <xf numFmtId="0" fontId="80" fillId="4" borderId="129" applyNumberFormat="0" applyFill="0" applyAlignment="0" applyProtection="0"/>
    <xf numFmtId="0" fontId="80" fillId="4" borderId="129" applyNumberFormat="0" applyFill="0" applyAlignment="0" applyProtection="0"/>
    <xf numFmtId="0" fontId="73" fillId="28" borderId="128" applyNumberFormat="0" applyAlignment="0" applyProtection="0"/>
    <xf numFmtId="0" fontId="72" fillId="8" borderId="128" applyNumberFormat="0" applyAlignment="0" applyProtection="0"/>
    <xf numFmtId="0" fontId="73" fillId="28" borderId="128" applyNumberFormat="0" applyAlignment="0" applyProtection="0"/>
    <xf numFmtId="0" fontId="55" fillId="4" borderId="140" applyNumberFormat="0" applyFill="0" applyAlignment="0" applyProtection="0"/>
    <xf numFmtId="0" fontId="80" fillId="4" borderId="169" applyNumberFormat="0" applyFill="0" applyAlignment="0" applyProtection="0"/>
    <xf numFmtId="0" fontId="80" fillId="4" borderId="129" applyNumberFormat="0" applyFill="0" applyAlignment="0" applyProtection="0"/>
    <xf numFmtId="0" fontId="73" fillId="28" borderId="168" applyNumberFormat="0" applyAlignment="0" applyProtection="0"/>
    <xf numFmtId="0" fontId="80" fillId="4" borderId="129" applyNumberFormat="0" applyFill="0" applyAlignment="0" applyProtection="0"/>
    <xf numFmtId="0" fontId="88" fillId="3" borderId="136" applyNumberFormat="0" applyAlignment="0" applyProtection="0"/>
    <xf numFmtId="0" fontId="88" fillId="3" borderId="136" applyNumberFormat="0" applyAlignment="0" applyProtection="0"/>
    <xf numFmtId="0" fontId="43" fillId="28" borderId="138" applyNumberFormat="0" applyAlignment="0" applyProtection="0"/>
    <xf numFmtId="0" fontId="15" fillId="36" borderId="107" applyNumberFormat="0" applyFont="0" applyAlignment="0" applyProtection="0"/>
    <xf numFmtId="0" fontId="73" fillId="28" borderId="118" applyNumberFormat="0" applyAlignment="0" applyProtection="0"/>
    <xf numFmtId="0" fontId="80" fillId="4" borderId="129" applyNumberFormat="0" applyFill="0" applyAlignment="0" applyProtection="0"/>
    <xf numFmtId="0" fontId="37" fillId="30" borderId="95">
      <alignment horizontal="left" vertical="center"/>
    </xf>
    <xf numFmtId="0" fontId="38" fillId="13" borderId="95">
      <alignment horizontal="left" vertical="center"/>
    </xf>
    <xf numFmtId="0" fontId="102" fillId="19" borderId="156" applyNumberFormat="0" applyAlignment="0" applyProtection="0"/>
    <xf numFmtId="0" fontId="40" fillId="19" borderId="86" applyNumberFormat="0" applyAlignment="0" applyProtection="0"/>
    <xf numFmtId="0" fontId="103" fillId="19" borderId="146" applyNumberFormat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36" fillId="13" borderId="85"/>
    <xf numFmtId="1" fontId="35" fillId="13" borderId="85">
      <alignment horizontal="right" vertical="center"/>
    </xf>
    <xf numFmtId="0" fontId="35" fillId="12" borderId="85">
      <alignment horizontal="center" vertical="center"/>
    </xf>
    <xf numFmtId="1" fontId="35" fillId="13" borderId="85">
      <alignment horizontal="right" vertical="center"/>
    </xf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6" fillId="4" borderId="82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7" fillId="4" borderId="83" applyNumberFormat="0" applyFill="0" applyAlignment="0" applyProtection="0"/>
    <xf numFmtId="0" fontId="106" fillId="4" borderId="83" applyNumberFormat="0" applyFill="0" applyAlignment="0" applyProtection="0"/>
    <xf numFmtId="0" fontId="55" fillId="4" borderId="120" applyNumberFormat="0" applyFill="0" applyAlignment="0" applyProtection="0"/>
    <xf numFmtId="0" fontId="73" fillId="28" borderId="148" applyNumberFormat="0" applyAlignment="0" applyProtection="0"/>
    <xf numFmtId="0" fontId="32" fillId="28" borderId="96" applyNumberFormat="0" applyAlignment="0" applyProtection="0"/>
    <xf numFmtId="0" fontId="55" fillId="4" borderId="130" applyNumberFormat="0" applyFill="0" applyAlignment="0" applyProtection="0"/>
    <xf numFmtId="0" fontId="15" fillId="36" borderId="137" applyNumberFormat="0" applyFont="0" applyAlignment="0" applyProtection="0"/>
    <xf numFmtId="0" fontId="72" fillId="8" borderId="128" applyNumberFormat="0" applyAlignment="0" applyProtection="0"/>
    <xf numFmtId="0" fontId="13" fillId="4" borderId="2"/>
    <xf numFmtId="0" fontId="103" fillId="19" borderId="166" applyNumberFormat="0" applyAlignment="0" applyProtection="0"/>
    <xf numFmtId="0" fontId="88" fillId="3" borderId="146" applyNumberFormat="0" applyAlignment="0" applyProtection="0"/>
    <xf numFmtId="0" fontId="73" fillId="28" borderId="168" applyNumberFormat="0" applyAlignment="0" applyProtection="0"/>
    <xf numFmtId="0" fontId="102" fillId="19" borderId="146" applyNumberFormat="0" applyAlignment="0" applyProtection="0"/>
    <xf numFmtId="0" fontId="15" fillId="36" borderId="147" applyNumberFormat="0" applyFont="0" applyAlignment="0" applyProtection="0"/>
    <xf numFmtId="0" fontId="80" fillId="4" borderId="139" applyNumberFormat="0" applyFill="0" applyAlignment="0" applyProtection="0"/>
    <xf numFmtId="0" fontId="43" fillId="28" borderId="148" applyNumberFormat="0" applyAlignment="0" applyProtection="0"/>
    <xf numFmtId="0" fontId="72" fillId="8" borderId="138" applyNumberFormat="0" applyAlignment="0" applyProtection="0"/>
    <xf numFmtId="0" fontId="73" fillId="28" borderId="138" applyNumberForma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58" fillId="28" borderId="106" applyNumberFormat="0" applyAlignment="0" applyProtection="0"/>
    <xf numFmtId="0" fontId="88" fillId="3" borderId="106" applyNumberFormat="0" applyAlignment="0" applyProtection="0"/>
    <xf numFmtId="0" fontId="88" fillId="3" borderId="106" applyNumberFormat="0" applyAlignment="0" applyProtection="0"/>
    <xf numFmtId="0" fontId="88" fillId="3" borderId="106" applyNumberFormat="0" applyAlignment="0" applyProtection="0"/>
    <xf numFmtId="0" fontId="88" fillId="3" borderId="106" applyNumberFormat="0" applyAlignment="0" applyProtection="0"/>
    <xf numFmtId="0" fontId="88" fillId="3" borderId="106" applyNumberFormat="0" applyAlignment="0" applyProtection="0"/>
    <xf numFmtId="0" fontId="58" fillId="3" borderId="106" applyNumberFormat="0" applyAlignment="0" applyProtection="0"/>
    <xf numFmtId="0" fontId="15" fillId="36" borderId="87" applyNumberFormat="0" applyFont="0" applyAlignment="0" applyProtection="0"/>
    <xf numFmtId="0" fontId="15" fillId="36" borderId="87" applyNumberFormat="0" applyFont="0" applyAlignment="0" applyProtection="0"/>
    <xf numFmtId="0" fontId="15" fillId="36" borderId="87" applyNumberFormat="0" applyFont="0" applyAlignment="0" applyProtection="0"/>
    <xf numFmtId="0" fontId="15" fillId="36" borderId="87" applyNumberFormat="0" applyFont="0" applyAlignment="0" applyProtection="0"/>
    <xf numFmtId="0" fontId="15" fillId="36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7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0" fillId="35" borderId="87" applyNumberFormat="0" applyFont="0" applyAlignment="0" applyProtection="0"/>
    <xf numFmtId="0" fontId="57" fillId="35" borderId="87" applyNumberFormat="0" applyFon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6" fillId="28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7" fillId="3" borderId="91" applyNumberFormat="0" applyAlignment="0" applyProtection="0"/>
    <xf numFmtId="0" fontId="106" fillId="3" borderId="91" applyNumberFormat="0" applyAlignment="0" applyProtection="0"/>
    <xf numFmtId="0" fontId="80" fillId="4" borderId="129" applyNumberFormat="0" applyFill="0" applyAlignment="0" applyProtection="0"/>
    <xf numFmtId="0" fontId="80" fillId="4" borderId="129" applyNumberFormat="0" applyFill="0" applyAlignment="0" applyProtection="0"/>
    <xf numFmtId="0" fontId="80" fillId="4" borderId="129" applyNumberFormat="0" applyFill="0" applyAlignment="0" applyProtection="0"/>
    <xf numFmtId="0" fontId="80" fillId="4" borderId="129" applyNumberFormat="0" applyFill="0" applyAlignment="0" applyProtection="0"/>
    <xf numFmtId="0" fontId="55" fillId="4" borderId="130" applyNumberFormat="0" applyFill="0" applyAlignment="0" applyProtection="0"/>
    <xf numFmtId="0" fontId="102" fillId="19" borderId="136" applyNumberFormat="0" applyAlignment="0" applyProtection="0"/>
    <xf numFmtId="0" fontId="80" fillId="4" borderId="149" applyNumberFormat="0" applyFill="0" applyAlignment="0" applyProtection="0"/>
    <xf numFmtId="0" fontId="102" fillId="19" borderId="106" applyNumberFormat="0" applyAlignment="0" applyProtection="0"/>
    <xf numFmtId="0" fontId="102" fillId="19" borderId="106" applyNumberFormat="0" applyAlignment="0" applyProtection="0"/>
    <xf numFmtId="0" fontId="102" fillId="19" borderId="106" applyNumberFormat="0" applyAlignment="0" applyProtection="0"/>
    <xf numFmtId="0" fontId="102" fillId="19" borderId="106" applyNumberFormat="0" applyAlignment="0" applyProtection="0"/>
    <xf numFmtId="0" fontId="103" fillId="19" borderId="106" applyNumberFormat="0" applyAlignment="0" applyProtection="0"/>
    <xf numFmtId="0" fontId="103" fillId="19" borderId="106" applyNumberFormat="0" applyAlignment="0" applyProtection="0"/>
    <xf numFmtId="0" fontId="58" fillId="28" borderId="146" applyNumberFormat="0" applyAlignment="0" applyProtection="0"/>
    <xf numFmtId="0" fontId="80" fillId="4" borderId="139" applyNumberFormat="0" applyFill="0" applyAlignment="0" applyProtection="0"/>
    <xf numFmtId="0" fontId="80" fillId="4" borderId="139" applyNumberFormat="0" applyFill="0" applyAlignment="0" applyProtection="0"/>
    <xf numFmtId="0" fontId="72" fillId="8" borderId="138" applyNumberFormat="0" applyAlignment="0" applyProtection="0"/>
    <xf numFmtId="0" fontId="72" fillId="8" borderId="138" applyNumberFormat="0" applyAlignment="0" applyProtection="0"/>
    <xf numFmtId="0" fontId="73" fillId="28" borderId="138" applyNumberFormat="0" applyAlignment="0" applyProtection="0"/>
    <xf numFmtId="0" fontId="73" fillId="28" borderId="138" applyNumberFormat="0" applyAlignment="0" applyProtection="0"/>
    <xf numFmtId="0" fontId="55" fillId="4" borderId="150" applyNumberFormat="0" applyFill="0" applyAlignment="0" applyProtection="0"/>
    <xf numFmtId="0" fontId="73" fillId="28" borderId="168" applyNumberFormat="0" applyAlignment="0" applyProtection="0"/>
    <xf numFmtId="0" fontId="15" fillId="36" borderId="167" applyNumberFormat="0" applyFont="0" applyAlignment="0" applyProtection="0"/>
    <xf numFmtId="0" fontId="80" fillId="4" borderId="139" applyNumberFormat="0" applyFill="0" applyAlignment="0" applyProtection="0"/>
    <xf numFmtId="0" fontId="88" fillId="3" borderId="146" applyNumberFormat="0" applyAlignment="0" applyProtection="0"/>
    <xf numFmtId="0" fontId="102" fillId="19" borderId="146" applyNumberFormat="0" applyAlignment="0" applyProtection="0"/>
    <xf numFmtId="0" fontId="88" fillId="3" borderId="146" applyNumberFormat="0" applyAlignment="0" applyProtection="0"/>
    <xf numFmtId="0" fontId="15" fillId="36" borderId="117" applyNumberFormat="0" applyFont="0" applyAlignment="0" applyProtection="0"/>
    <xf numFmtId="0" fontId="80" fillId="4" borderId="139" applyNumberFormat="0" applyFill="0" applyAlignment="0" applyProtection="0"/>
    <xf numFmtId="0" fontId="15" fillId="36" borderId="147" applyNumberFormat="0" applyFont="0" applyAlignment="0" applyProtection="0"/>
    <xf numFmtId="0" fontId="37" fillId="30" borderId="105">
      <alignment horizontal="left" vertical="center"/>
    </xf>
    <xf numFmtId="0" fontId="80" fillId="4" borderId="139" applyNumberFormat="0" applyFill="0" applyAlignment="0" applyProtection="0"/>
    <xf numFmtId="0" fontId="40" fillId="19" borderId="96" applyNumberFormat="0" applyAlignment="0" applyProtection="0"/>
    <xf numFmtId="0" fontId="103" fillId="19" borderId="156" applyNumberFormat="0" applyAlignment="0" applyProtection="0"/>
    <xf numFmtId="0" fontId="102" fillId="19" borderId="156" applyNumberFormat="0" applyAlignment="0" applyProtection="0"/>
    <xf numFmtId="0" fontId="36" fillId="13" borderId="95"/>
    <xf numFmtId="1" fontId="35" fillId="13" borderId="95">
      <alignment horizontal="right" vertical="center"/>
    </xf>
    <xf numFmtId="0" fontId="35" fillId="12" borderId="95">
      <alignment horizontal="center" vertical="center"/>
    </xf>
    <xf numFmtId="1" fontId="35" fillId="13" borderId="95">
      <alignment horizontal="right" vertical="center"/>
    </xf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6" fillId="4" borderId="92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7" fillId="4" borderId="93" applyNumberFormat="0" applyFill="0" applyAlignment="0" applyProtection="0"/>
    <xf numFmtId="0" fontId="106" fillId="4" borderId="93" applyNumberFormat="0" applyFill="0" applyAlignment="0" applyProtection="0"/>
    <xf numFmtId="0" fontId="55" fillId="4" borderId="130" applyNumberFormat="0" applyFill="0" applyAlignment="0" applyProtection="0"/>
    <xf numFmtId="0" fontId="73" fillId="28" borderId="158" applyNumberFormat="0" applyAlignment="0" applyProtection="0"/>
    <xf numFmtId="0" fontId="32" fillId="28" borderId="106" applyNumberFormat="0" applyAlignment="0" applyProtection="0"/>
    <xf numFmtId="0" fontId="55" fillId="4" borderId="140" applyNumberFormat="0" applyFill="0" applyAlignment="0" applyProtection="0"/>
    <xf numFmtId="0" fontId="15" fillId="36" borderId="147" applyNumberFormat="0" applyFont="0" applyAlignment="0" applyProtection="0"/>
    <xf numFmtId="0" fontId="72" fillId="8" borderId="138" applyNumberFormat="0" applyAlignment="0" applyProtection="0"/>
    <xf numFmtId="0" fontId="13" fillId="4" borderId="2"/>
    <xf numFmtId="0" fontId="88" fillId="3" borderId="156" applyNumberFormat="0" applyAlignment="0" applyProtection="0"/>
    <xf numFmtId="0" fontId="102" fillId="19" borderId="156" applyNumberFormat="0" applyAlignment="0" applyProtection="0"/>
    <xf numFmtId="0" fontId="72" fillId="8" borderId="148" applyNumberFormat="0" applyAlignment="0" applyProtection="0"/>
    <xf numFmtId="0" fontId="73" fillId="28" borderId="148" applyNumberFormat="0" applyAlignment="0" applyProtection="0"/>
    <xf numFmtId="0" fontId="58" fillId="28" borderId="116" applyNumberFormat="0" applyAlignment="0" applyProtection="0"/>
    <xf numFmtId="0" fontId="58" fillId="28" borderId="116" applyNumberFormat="0" applyAlignment="0" applyProtection="0"/>
    <xf numFmtId="0" fontId="58" fillId="28" borderId="116" applyNumberFormat="0" applyAlignment="0" applyProtection="0"/>
    <xf numFmtId="0" fontId="88" fillId="3" borderId="116" applyNumberFormat="0" applyAlignment="0" applyProtection="0"/>
    <xf numFmtId="0" fontId="88" fillId="3" borderId="116" applyNumberFormat="0" applyAlignment="0" applyProtection="0"/>
    <xf numFmtId="0" fontId="88" fillId="3" borderId="116" applyNumberFormat="0" applyAlignment="0" applyProtection="0"/>
    <xf numFmtId="0" fontId="88" fillId="3" borderId="116" applyNumberFormat="0" applyAlignment="0" applyProtection="0"/>
    <xf numFmtId="0" fontId="88" fillId="3" borderId="116" applyNumberFormat="0" applyAlignment="0" applyProtection="0"/>
    <xf numFmtId="0" fontId="58" fillId="3" borderId="116" applyNumberFormat="0" applyAlignment="0" applyProtection="0"/>
    <xf numFmtId="0" fontId="15" fillId="36" borderId="97" applyNumberFormat="0" applyFont="0" applyAlignment="0" applyProtection="0"/>
    <xf numFmtId="0" fontId="15" fillId="36" borderId="97" applyNumberFormat="0" applyFont="0" applyAlignment="0" applyProtection="0"/>
    <xf numFmtId="0" fontId="15" fillId="36" borderId="97" applyNumberFormat="0" applyFont="0" applyAlignment="0" applyProtection="0"/>
    <xf numFmtId="0" fontId="15" fillId="36" borderId="97" applyNumberFormat="0" applyFont="0" applyAlignment="0" applyProtection="0"/>
    <xf numFmtId="0" fontId="15" fillId="36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7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0" fillId="35" borderId="97" applyNumberFormat="0" applyFont="0" applyAlignment="0" applyProtection="0"/>
    <xf numFmtId="0" fontId="57" fillId="35" borderId="97" applyNumberFormat="0" applyFon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6" fillId="28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7" fillId="3" borderId="101" applyNumberFormat="0" applyAlignment="0" applyProtection="0"/>
    <xf numFmtId="0" fontId="106" fillId="3" borderId="101" applyNumberFormat="0" applyAlignment="0" applyProtection="0"/>
    <xf numFmtId="0" fontId="80" fillId="4" borderId="139" applyNumberFormat="0" applyFill="0" applyAlignment="0" applyProtection="0"/>
    <xf numFmtId="0" fontId="80" fillId="4" borderId="139" applyNumberFormat="0" applyFill="0" applyAlignment="0" applyProtection="0"/>
    <xf numFmtId="0" fontId="80" fillId="4" borderId="139" applyNumberFormat="0" applyFill="0" applyAlignment="0" applyProtection="0"/>
    <xf numFmtId="0" fontId="80" fillId="4" borderId="139" applyNumberFormat="0" applyFill="0" applyAlignment="0" applyProtection="0"/>
    <xf numFmtId="0" fontId="55" fillId="4" borderId="140" applyNumberFormat="0" applyFill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80" fillId="4" borderId="159" applyNumberFormat="0" applyFill="0" applyAlignment="0" applyProtection="0"/>
    <xf numFmtId="0" fontId="102" fillId="19" borderId="116" applyNumberFormat="0" applyAlignment="0" applyProtection="0"/>
    <xf numFmtId="0" fontId="102" fillId="19" borderId="116" applyNumberFormat="0" applyAlignment="0" applyProtection="0"/>
    <xf numFmtId="0" fontId="102" fillId="19" borderId="116" applyNumberFormat="0" applyAlignment="0" applyProtection="0"/>
    <xf numFmtId="0" fontId="102" fillId="19" borderId="116" applyNumberFormat="0" applyAlignment="0" applyProtection="0"/>
    <xf numFmtId="0" fontId="103" fillId="19" borderId="116" applyNumberFormat="0" applyAlignment="0" applyProtection="0"/>
    <xf numFmtId="0" fontId="103" fillId="19" borderId="116" applyNumberFormat="0" applyAlignment="0" applyProtection="0"/>
    <xf numFmtId="0" fontId="80" fillId="4" borderId="149" applyNumberFormat="0" applyFill="0" applyAlignment="0" applyProtection="0"/>
    <xf numFmtId="0" fontId="72" fillId="8" borderId="148" applyNumberFormat="0" applyAlignment="0" applyProtection="0"/>
    <xf numFmtId="0" fontId="73" fillId="28" borderId="148" applyNumberFormat="0" applyAlignment="0" applyProtection="0"/>
    <xf numFmtId="0" fontId="73" fillId="28" borderId="148" applyNumberFormat="0" applyAlignment="0" applyProtection="0"/>
    <xf numFmtId="0" fontId="73" fillId="28" borderId="148" applyNumberFormat="0" applyAlignment="0" applyProtection="0"/>
    <xf numFmtId="169" fontId="26" fillId="4" borderId="164"/>
    <xf numFmtId="169" fontId="26" fillId="4" borderId="154"/>
    <xf numFmtId="0" fontId="80" fillId="4" borderId="149" applyNumberFormat="0" applyFill="0" applyAlignment="0" applyProtection="0"/>
    <xf numFmtId="0" fontId="102" fillId="19" borderId="156" applyNumberFormat="0" applyAlignment="0" applyProtection="0"/>
    <xf numFmtId="0" fontId="88" fillId="3" borderId="156" applyNumberFormat="0" applyAlignment="0" applyProtection="0"/>
    <xf numFmtId="0" fontId="88" fillId="3" borderId="156" applyNumberFormat="0" applyAlignment="0" applyProtection="0"/>
    <xf numFmtId="0" fontId="80" fillId="4" borderId="149" applyNumberFormat="0" applyFill="0" applyAlignment="0" applyProtection="0"/>
    <xf numFmtId="0" fontId="15" fillId="36" borderId="127" applyNumberFormat="0" applyFont="0" applyAlignment="0" applyProtection="0"/>
    <xf numFmtId="0" fontId="37" fillId="30" borderId="115">
      <alignment horizontal="left" vertical="center"/>
    </xf>
    <xf numFmtId="0" fontId="80" fillId="4" borderId="149" applyNumberFormat="0" applyFill="0" applyAlignment="0" applyProtection="0"/>
    <xf numFmtId="0" fontId="40" fillId="19" borderId="106" applyNumberFormat="0" applyAlignment="0" applyProtection="0"/>
    <xf numFmtId="0" fontId="103" fillId="19" borderId="166" applyNumberFormat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36" fillId="13" borderId="105"/>
    <xf numFmtId="1" fontId="35" fillId="13" borderId="105">
      <alignment horizontal="right" vertical="center"/>
    </xf>
    <xf numFmtId="0" fontId="35" fillId="12" borderId="105">
      <alignment horizontal="center" vertical="center"/>
    </xf>
    <xf numFmtId="1" fontId="35" fillId="13" borderId="105">
      <alignment horizontal="right" vertical="center"/>
    </xf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6" fillId="4" borderId="102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7" fillId="4" borderId="103" applyNumberFormat="0" applyFill="0" applyAlignment="0" applyProtection="0"/>
    <xf numFmtId="0" fontId="106" fillId="4" borderId="103" applyNumberFormat="0" applyFill="0" applyAlignment="0" applyProtection="0"/>
    <xf numFmtId="0" fontId="55" fillId="4" borderId="140" applyNumberFormat="0" applyFill="0" applyAlignment="0" applyProtection="0"/>
    <xf numFmtId="0" fontId="73" fillId="28" borderId="168" applyNumberFormat="0" applyAlignment="0" applyProtection="0"/>
    <xf numFmtId="0" fontId="32" fillId="28" borderId="116" applyNumberFormat="0" applyAlignment="0" applyProtection="0"/>
    <xf numFmtId="0" fontId="55" fillId="4" borderId="150" applyNumberFormat="0" applyFill="0" applyAlignment="0" applyProtection="0"/>
    <xf numFmtId="0" fontId="15" fillId="36" borderId="157" applyNumberFormat="0" applyFont="0" applyAlignment="0" applyProtection="0"/>
    <xf numFmtId="0" fontId="72" fillId="8" borderId="148" applyNumberFormat="0" applyAlignment="0" applyProtection="0"/>
    <xf numFmtId="0" fontId="13" fillId="4" borderId="2"/>
    <xf numFmtId="0" fontId="58" fillId="28" borderId="166" applyNumberFormat="0" applyAlignment="0" applyProtection="0"/>
    <xf numFmtId="0" fontId="102" fillId="19" borderId="166" applyNumberFormat="0" applyAlignment="0" applyProtection="0"/>
    <xf numFmtId="0" fontId="55" fillId="4" borderId="160" applyNumberFormat="0" applyFill="0" applyAlignment="0" applyProtection="0"/>
    <xf numFmtId="0" fontId="80" fillId="4" borderId="159" applyNumberFormat="0" applyFill="0" applyAlignment="0" applyProtection="0"/>
    <xf numFmtId="0" fontId="15" fillId="36" borderId="167" applyNumberFormat="0" applyFont="0" applyAlignment="0" applyProtection="0"/>
    <xf numFmtId="0" fontId="73" fillId="28" borderId="158" applyNumberFormat="0" applyAlignment="0" applyProtection="0"/>
    <xf numFmtId="0" fontId="58" fillId="28" borderId="126" applyNumberFormat="0" applyAlignment="0" applyProtection="0"/>
    <xf numFmtId="0" fontId="58" fillId="28" borderId="126" applyNumberFormat="0" applyAlignment="0" applyProtection="0"/>
    <xf numFmtId="0" fontId="88" fillId="3" borderId="126" applyNumberFormat="0" applyAlignment="0" applyProtection="0"/>
    <xf numFmtId="0" fontId="88" fillId="3" borderId="126" applyNumberFormat="0" applyAlignment="0" applyProtection="0"/>
    <xf numFmtId="0" fontId="88" fillId="3" borderId="126" applyNumberFormat="0" applyAlignment="0" applyProtection="0"/>
    <xf numFmtId="0" fontId="88" fillId="3" borderId="126" applyNumberFormat="0" applyAlignment="0" applyProtection="0"/>
    <xf numFmtId="0" fontId="88" fillId="3" borderId="126" applyNumberFormat="0" applyAlignment="0" applyProtection="0"/>
    <xf numFmtId="0" fontId="58" fillId="3" borderId="126" applyNumberFormat="0" applyAlignment="0" applyProtection="0"/>
    <xf numFmtId="0" fontId="15" fillId="36" borderId="107" applyNumberFormat="0" applyFont="0" applyAlignment="0" applyProtection="0"/>
    <xf numFmtId="0" fontId="15" fillId="36" borderId="107" applyNumberFormat="0" applyFont="0" applyAlignment="0" applyProtection="0"/>
    <xf numFmtId="0" fontId="15" fillId="36" borderId="107" applyNumberFormat="0" applyFont="0" applyAlignment="0" applyProtection="0"/>
    <xf numFmtId="0" fontId="15" fillId="36" borderId="107" applyNumberFormat="0" applyFont="0" applyAlignment="0" applyProtection="0"/>
    <xf numFmtId="0" fontId="15" fillId="36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7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0" fillId="35" borderId="107" applyNumberFormat="0" applyFont="0" applyAlignment="0" applyProtection="0"/>
    <xf numFmtId="0" fontId="57" fillId="35" borderId="107" applyNumberFormat="0" applyFon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6" fillId="28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7" fillId="3" borderId="111" applyNumberFormat="0" applyAlignment="0" applyProtection="0"/>
    <xf numFmtId="0" fontId="106" fillId="3" borderId="111" applyNumberFormat="0" applyAlignment="0" applyProtection="0"/>
    <xf numFmtId="0" fontId="80" fillId="4" borderId="149" applyNumberFormat="0" applyFill="0" applyAlignment="0" applyProtection="0"/>
    <xf numFmtId="0" fontId="80" fillId="4" borderId="149" applyNumberFormat="0" applyFill="0" applyAlignment="0" applyProtection="0"/>
    <xf numFmtId="0" fontId="80" fillId="4" borderId="149" applyNumberFormat="0" applyFill="0" applyAlignment="0" applyProtection="0"/>
    <xf numFmtId="0" fontId="80" fillId="4" borderId="149" applyNumberFormat="0" applyFill="0" applyAlignment="0" applyProtection="0"/>
    <xf numFmtId="0" fontId="80" fillId="4" borderId="149" applyNumberFormat="0" applyFill="0" applyAlignment="0" applyProtection="0"/>
    <xf numFmtId="0" fontId="103" fillId="19" borderId="156" applyNumberFormat="0" applyAlignment="0" applyProtection="0"/>
    <xf numFmtId="0" fontId="102" fillId="19" borderId="156" applyNumberFormat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102" fillId="19" borderId="126" applyNumberFormat="0" applyAlignment="0" applyProtection="0"/>
    <xf numFmtId="0" fontId="103" fillId="19" borderId="126" applyNumberFormat="0" applyAlignment="0" applyProtection="0"/>
    <xf numFmtId="0" fontId="103" fillId="19" borderId="126" applyNumberFormat="0" applyAlignment="0" applyProtection="0"/>
    <xf numFmtId="0" fontId="103" fillId="19" borderId="126" applyNumberFormat="0" applyAlignment="0" applyProtection="0"/>
    <xf numFmtId="0" fontId="58" fillId="28" borderId="166" applyNumberFormat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72" fillId="8" borderId="158" applyNumberFormat="0" applyAlignment="0" applyProtection="0"/>
    <xf numFmtId="0" fontId="72" fillId="8" borderId="158" applyNumberFormat="0" applyAlignment="0" applyProtection="0"/>
    <xf numFmtId="0" fontId="73" fillId="28" borderId="158" applyNumberFormat="0" applyAlignment="0" applyProtection="0"/>
    <xf numFmtId="0" fontId="73" fillId="28" borderId="158" applyNumberFormat="0" applyAlignment="0" applyProtection="0"/>
    <xf numFmtId="0" fontId="15" fillId="36" borderId="147" applyNumberFormat="0" applyFont="0" applyAlignment="0" applyProtection="0"/>
    <xf numFmtId="0" fontId="43" fillId="28" borderId="168" applyNumberFormat="0" applyAlignment="0" applyProtection="0"/>
    <xf numFmtId="0" fontId="80" fillId="4" borderId="159" applyNumberFormat="0" applyFill="0" applyAlignment="0" applyProtection="0"/>
    <xf numFmtId="0" fontId="88" fillId="3" borderId="166" applyNumberFormat="0" applyAlignment="0" applyProtection="0"/>
    <xf numFmtId="0" fontId="102" fillId="19" borderId="166" applyNumberFormat="0" applyAlignment="0" applyProtection="0"/>
    <xf numFmtId="0" fontId="88" fillId="3" borderId="166" applyNumberFormat="0" applyAlignment="0" applyProtection="0"/>
    <xf numFmtId="0" fontId="55" fillId="4" borderId="160" applyNumberFormat="0" applyFill="0" applyAlignment="0" applyProtection="0"/>
    <xf numFmtId="0" fontId="37" fillId="30" borderId="125">
      <alignment horizontal="left" vertical="center"/>
    </xf>
    <xf numFmtId="0" fontId="46" fillId="4" borderId="2" applyNumberFormat="0" applyFill="0" applyBorder="0" applyAlignment="0" applyProtection="0"/>
    <xf numFmtId="0" fontId="80" fillId="4" borderId="159" applyNumberFormat="0" applyFill="0" applyAlignment="0" applyProtection="0"/>
    <xf numFmtId="0" fontId="40" fillId="19" borderId="116" applyNumberFormat="0" applyAlignment="0" applyProtection="0"/>
    <xf numFmtId="0" fontId="36" fillId="13" borderId="115"/>
    <xf numFmtId="1" fontId="35" fillId="13" borderId="115">
      <alignment horizontal="right" vertical="center"/>
    </xf>
    <xf numFmtId="0" fontId="35" fillId="12" borderId="115">
      <alignment horizontal="center" vertical="center"/>
    </xf>
    <xf numFmtId="1" fontId="35" fillId="13" borderId="115">
      <alignment horizontal="right" vertical="center"/>
    </xf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6" fillId="4" borderId="112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7" fillId="4" borderId="113" applyNumberFormat="0" applyFill="0" applyAlignment="0" applyProtection="0"/>
    <xf numFmtId="0" fontId="106" fillId="4" borderId="113" applyNumberFormat="0" applyFill="0" applyAlignment="0" applyProtection="0"/>
    <xf numFmtId="0" fontId="55" fillId="4" borderId="150" applyNumberFormat="0" applyFill="0" applyAlignment="0" applyProtection="0"/>
    <xf numFmtId="0" fontId="32" fillId="28" borderId="126" applyNumberFormat="0" applyAlignment="0" applyProtection="0"/>
    <xf numFmtId="0" fontId="55" fillId="4" borderId="160" applyNumberFormat="0" applyFill="0" applyAlignment="0" applyProtection="0"/>
    <xf numFmtId="0" fontId="72" fillId="8" borderId="158" applyNumberFormat="0" applyAlignment="0" applyProtection="0"/>
    <xf numFmtId="0" fontId="13" fillId="4" borderId="2"/>
    <xf numFmtId="0" fontId="55" fillId="4" borderId="170" applyNumberFormat="0" applyFill="0" applyAlignment="0" applyProtection="0"/>
    <xf numFmtId="0" fontId="80" fillId="4" borderId="169" applyNumberFormat="0" applyFill="0" applyAlignment="0" applyProtection="0"/>
    <xf numFmtId="0" fontId="73" fillId="28" borderId="168" applyNumberFormat="0" applyAlignment="0" applyProtection="0"/>
    <xf numFmtId="0" fontId="58" fillId="28" borderId="136" applyNumberFormat="0" applyAlignment="0" applyProtection="0"/>
    <xf numFmtId="0" fontId="58" fillId="28" borderId="136" applyNumberFormat="0" applyAlignment="0" applyProtection="0"/>
    <xf numFmtId="0" fontId="58" fillId="28" borderId="136" applyNumberFormat="0" applyAlignment="0" applyProtection="0"/>
    <xf numFmtId="0" fontId="58" fillId="28" borderId="136" applyNumberFormat="0" applyAlignment="0" applyProtection="0"/>
    <xf numFmtId="0" fontId="88" fillId="3" borderId="136" applyNumberFormat="0" applyAlignment="0" applyProtection="0"/>
    <xf numFmtId="0" fontId="88" fillId="3" borderId="136" applyNumberFormat="0" applyAlignment="0" applyProtection="0"/>
    <xf numFmtId="0" fontId="88" fillId="3" borderId="136" applyNumberFormat="0" applyAlignment="0" applyProtection="0"/>
    <xf numFmtId="0" fontId="88" fillId="3" borderId="136" applyNumberFormat="0" applyAlignment="0" applyProtection="0"/>
    <xf numFmtId="0" fontId="58" fillId="3" borderId="136" applyNumberFormat="0" applyAlignment="0" applyProtection="0"/>
    <xf numFmtId="0" fontId="15" fillId="36" borderId="117" applyNumberFormat="0" applyFont="0" applyAlignment="0" applyProtection="0"/>
    <xf numFmtId="0" fontId="15" fillId="36" borderId="117" applyNumberFormat="0" applyFont="0" applyAlignment="0" applyProtection="0"/>
    <xf numFmtId="0" fontId="15" fillId="36" borderId="117" applyNumberFormat="0" applyFont="0" applyAlignment="0" applyProtection="0"/>
    <xf numFmtId="0" fontId="15" fillId="36" borderId="117" applyNumberFormat="0" applyFont="0" applyAlignment="0" applyProtection="0"/>
    <xf numFmtId="0" fontId="15" fillId="36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7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0" fillId="35" borderId="117" applyNumberFormat="0" applyFont="0" applyAlignment="0" applyProtection="0"/>
    <xf numFmtId="0" fontId="57" fillId="35" borderId="117" applyNumberFormat="0" applyFon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6" fillId="28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7" fillId="3" borderId="121" applyNumberFormat="0" applyAlignment="0" applyProtection="0"/>
    <xf numFmtId="0" fontId="106" fillId="3" borderId="121" applyNumberFormat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80" fillId="4" borderId="159" applyNumberFormat="0" applyFill="0" applyAlignment="0" applyProtection="0"/>
    <xf numFmtId="0" fontId="55" fillId="4" borderId="160" applyNumberFormat="0" applyFill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102" fillId="19" borderId="136" applyNumberFormat="0" applyAlignment="0" applyProtection="0"/>
    <xf numFmtId="0" fontId="102" fillId="19" borderId="136" applyNumberFormat="0" applyAlignment="0" applyProtection="0"/>
    <xf numFmtId="0" fontId="102" fillId="19" borderId="136" applyNumberFormat="0" applyAlignment="0" applyProtection="0"/>
    <xf numFmtId="0" fontId="102" fillId="19" borderId="136" applyNumberFormat="0" applyAlignment="0" applyProtection="0"/>
    <xf numFmtId="0" fontId="102" fillId="19" borderId="136" applyNumberFormat="0" applyAlignment="0" applyProtection="0"/>
    <xf numFmtId="0" fontId="103" fillId="19" borderId="136" applyNumberFormat="0" applyAlignment="0" applyProtection="0"/>
    <xf numFmtId="0" fontId="103" fillId="19" borderId="136" applyNumberFormat="0" applyAlignment="0" applyProtection="0"/>
    <xf numFmtId="0" fontId="103" fillId="19" borderId="136" applyNumberFormat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72" fillId="8" borderId="168" applyNumberFormat="0" applyAlignment="0" applyProtection="0"/>
    <xf numFmtId="0" fontId="73" fillId="28" borderId="168" applyNumberFormat="0" applyAlignment="0" applyProtection="0"/>
    <xf numFmtId="0" fontId="73" fillId="28" borderId="168" applyNumberFormat="0" applyAlignment="0" applyProtection="0"/>
    <xf numFmtId="0" fontId="15" fillId="36" borderId="157" applyNumberFormat="0" applyFont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73" fillId="28" borderId="158" applyNumberFormat="0" applyAlignment="0" applyProtection="0"/>
    <xf numFmtId="0" fontId="80" fillId="4" borderId="169" applyNumberFormat="0" applyFill="0" applyAlignment="0" applyProtection="0"/>
    <xf numFmtId="0" fontId="37" fillId="30" borderId="135">
      <alignment horizontal="left" vertical="center"/>
    </xf>
    <xf numFmtId="0" fontId="38" fillId="13" borderId="135">
      <alignment horizontal="left" vertical="center"/>
    </xf>
    <xf numFmtId="0" fontId="46" fillId="4" borderId="2" applyNumberFormat="0" applyFill="0" applyBorder="0" applyAlignment="0" applyProtection="0"/>
    <xf numFmtId="0" fontId="40" fillId="19" borderId="126" applyNumberFormat="0" applyAlignment="0" applyProtection="0"/>
    <xf numFmtId="0" fontId="36" fillId="13" borderId="125"/>
    <xf numFmtId="1" fontId="35" fillId="13" borderId="125">
      <alignment horizontal="right" vertical="center"/>
    </xf>
    <xf numFmtId="0" fontId="35" fillId="12" borderId="125">
      <alignment horizontal="center" vertical="center"/>
    </xf>
    <xf numFmtId="1" fontId="35" fillId="13" borderId="125">
      <alignment horizontal="right" vertical="center"/>
    </xf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6" fillId="4" borderId="122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7" fillId="4" borderId="123" applyNumberFormat="0" applyFill="0" applyAlignment="0" applyProtection="0"/>
    <xf numFmtId="0" fontId="106" fillId="4" borderId="123" applyNumberFormat="0" applyFill="0" applyAlignment="0" applyProtection="0"/>
    <xf numFmtId="0" fontId="55" fillId="4" borderId="160" applyNumberFormat="0" applyFill="0" applyAlignment="0" applyProtection="0"/>
    <xf numFmtId="0" fontId="32" fillId="28" borderId="136" applyNumberFormat="0" applyAlignment="0" applyProtection="0"/>
    <xf numFmtId="0" fontId="55" fillId="4" borderId="170" applyNumberFormat="0" applyFill="0" applyAlignment="0" applyProtection="0"/>
    <xf numFmtId="0" fontId="72" fillId="8" borderId="168" applyNumberFormat="0" applyAlignment="0" applyProtection="0"/>
    <xf numFmtId="0" fontId="13" fillId="4" borderId="2"/>
    <xf numFmtId="0" fontId="58" fillId="28" borderId="146" applyNumberFormat="0" applyAlignment="0" applyProtection="0"/>
    <xf numFmtId="0" fontId="58" fillId="28" borderId="146" applyNumberFormat="0" applyAlignment="0" applyProtection="0"/>
    <xf numFmtId="0" fontId="58" fillId="28" borderId="146" applyNumberFormat="0" applyAlignment="0" applyProtection="0"/>
    <xf numFmtId="0" fontId="58" fillId="28" borderId="146" applyNumberFormat="0" applyAlignment="0" applyProtection="0"/>
    <xf numFmtId="0" fontId="88" fillId="3" borderId="146" applyNumberFormat="0" applyAlignment="0" applyProtection="0"/>
    <xf numFmtId="0" fontId="88" fillId="3" borderId="146" applyNumberFormat="0" applyAlignment="0" applyProtection="0"/>
    <xf numFmtId="0" fontId="88" fillId="3" borderId="146" applyNumberFormat="0" applyAlignment="0" applyProtection="0"/>
    <xf numFmtId="0" fontId="88" fillId="3" borderId="146" applyNumberFormat="0" applyAlignment="0" applyProtection="0"/>
    <xf numFmtId="0" fontId="58" fillId="3" borderId="146" applyNumberFormat="0" applyAlignment="0" applyProtection="0"/>
    <xf numFmtId="0" fontId="15" fillId="36" borderId="127" applyNumberFormat="0" applyFont="0" applyAlignment="0" applyProtection="0"/>
    <xf numFmtId="0" fontId="15" fillId="36" borderId="127" applyNumberFormat="0" applyFont="0" applyAlignment="0" applyProtection="0"/>
    <xf numFmtId="0" fontId="15" fillId="36" borderId="127" applyNumberFormat="0" applyFont="0" applyAlignment="0" applyProtection="0"/>
    <xf numFmtId="0" fontId="15" fillId="36" borderId="127" applyNumberFormat="0" applyFont="0" applyAlignment="0" applyProtection="0"/>
    <xf numFmtId="0" fontId="15" fillId="36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7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0" fillId="35" borderId="127" applyNumberFormat="0" applyFont="0" applyAlignment="0" applyProtection="0"/>
    <xf numFmtId="0" fontId="57" fillId="35" borderId="127" applyNumberFormat="0" applyFon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6" fillId="28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7" fillId="3" borderId="131" applyNumberFormat="0" applyAlignment="0" applyProtection="0"/>
    <xf numFmtId="0" fontId="106" fillId="3" borderId="131" applyNumberFormat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80" fillId="4" borderId="169" applyNumberFormat="0" applyFill="0" applyAlignment="0" applyProtection="0"/>
    <xf numFmtId="0" fontId="55" fillId="4" borderId="170" applyNumberFormat="0" applyFill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102" fillId="19" borderId="146" applyNumberFormat="0" applyAlignment="0" applyProtection="0"/>
    <xf numFmtId="0" fontId="103" fillId="19" borderId="146" applyNumberFormat="0" applyAlignment="0" applyProtection="0"/>
    <xf numFmtId="0" fontId="103" fillId="19" borderId="146" applyNumberFormat="0" applyAlignment="0" applyProtection="0"/>
    <xf numFmtId="0" fontId="103" fillId="19" borderId="146" applyNumberFormat="0" applyAlignment="0" applyProtection="0"/>
    <xf numFmtId="0" fontId="15" fillId="36" borderId="167" applyNumberFormat="0" applyFont="0" applyAlignment="0" applyProtection="0"/>
    <xf numFmtId="0" fontId="73" fillId="28" borderId="168" applyNumberFormat="0" applyAlignment="0" applyProtection="0"/>
    <xf numFmtId="0" fontId="37" fillId="30" borderId="145">
      <alignment horizontal="left" vertical="center"/>
    </xf>
    <xf numFmtId="0" fontId="38" fillId="13" borderId="145">
      <alignment horizontal="left" vertical="center"/>
    </xf>
    <xf numFmtId="0" fontId="46" fillId="4" borderId="2" applyNumberFormat="0" applyFill="0" applyBorder="0" applyAlignment="0" applyProtection="0"/>
    <xf numFmtId="0" fontId="40" fillId="19" borderId="136" applyNumberFormat="0" applyAlignment="0" applyProtection="0"/>
    <xf numFmtId="0" fontId="36" fillId="13" borderId="135"/>
    <xf numFmtId="1" fontId="35" fillId="13" borderId="135">
      <alignment horizontal="right" vertical="center"/>
    </xf>
    <xf numFmtId="0" fontId="35" fillId="12" borderId="135">
      <alignment horizontal="center" vertical="center"/>
    </xf>
    <xf numFmtId="1" fontId="35" fillId="13" borderId="135">
      <alignment horizontal="right" vertical="center"/>
    </xf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6" fillId="4" borderId="132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7" fillId="4" borderId="133" applyNumberFormat="0" applyFill="0" applyAlignment="0" applyProtection="0"/>
    <xf numFmtId="0" fontId="106" fillId="4" borderId="133" applyNumberFormat="0" applyFill="0" applyAlignment="0" applyProtection="0"/>
    <xf numFmtId="0" fontId="55" fillId="4" borderId="170" applyNumberFormat="0" applyFill="0" applyAlignment="0" applyProtection="0"/>
    <xf numFmtId="0" fontId="32" fillId="28" borderId="146" applyNumberFormat="0" applyAlignment="0" applyProtection="0"/>
    <xf numFmtId="0" fontId="13" fillId="4" borderId="2"/>
    <xf numFmtId="0" fontId="58" fillId="28" borderId="156" applyNumberFormat="0" applyAlignment="0" applyProtection="0"/>
    <xf numFmtId="0" fontId="58" fillId="28" borderId="156" applyNumberFormat="0" applyAlignment="0" applyProtection="0"/>
    <xf numFmtId="0" fontId="58" fillId="28" borderId="156" applyNumberFormat="0" applyAlignment="0" applyProtection="0"/>
    <xf numFmtId="0" fontId="58" fillId="28" borderId="156" applyNumberFormat="0" applyAlignment="0" applyProtection="0"/>
    <xf numFmtId="0" fontId="88" fillId="3" borderId="156" applyNumberFormat="0" applyAlignment="0" applyProtection="0"/>
    <xf numFmtId="0" fontId="88" fillId="3" borderId="156" applyNumberFormat="0" applyAlignment="0" applyProtection="0"/>
    <xf numFmtId="0" fontId="88" fillId="3" borderId="156" applyNumberFormat="0" applyAlignment="0" applyProtection="0"/>
    <xf numFmtId="0" fontId="88" fillId="3" borderId="156" applyNumberFormat="0" applyAlignment="0" applyProtection="0"/>
    <xf numFmtId="0" fontId="58" fillId="3" borderId="156" applyNumberFormat="0" applyAlignment="0" applyProtection="0"/>
    <xf numFmtId="0" fontId="15" fillId="36" borderId="137" applyNumberFormat="0" applyFont="0" applyAlignment="0" applyProtection="0"/>
    <xf numFmtId="0" fontId="15" fillId="36" borderId="137" applyNumberFormat="0" applyFont="0" applyAlignment="0" applyProtection="0"/>
    <xf numFmtId="0" fontId="15" fillId="36" borderId="137" applyNumberFormat="0" applyFont="0" applyAlignment="0" applyProtection="0"/>
    <xf numFmtId="0" fontId="15" fillId="36" borderId="137" applyNumberFormat="0" applyFont="0" applyAlignment="0" applyProtection="0"/>
    <xf numFmtId="0" fontId="15" fillId="36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7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0" fillId="35" borderId="137" applyNumberFormat="0" applyFont="0" applyAlignment="0" applyProtection="0"/>
    <xf numFmtId="0" fontId="57" fillId="35" borderId="137" applyNumberFormat="0" applyFon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6" fillId="28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7" fillId="3" borderId="141" applyNumberFormat="0" applyAlignment="0" applyProtection="0"/>
    <xf numFmtId="0" fontId="106" fillId="3" borderId="141" applyNumberFormat="0" applyAlignment="0" applyProtection="0"/>
    <xf numFmtId="0" fontId="102" fillId="19" borderId="156" applyNumberFormat="0" applyAlignment="0" applyProtection="0"/>
    <xf numFmtId="0" fontId="102" fillId="19" borderId="156" applyNumberFormat="0" applyAlignment="0" applyProtection="0"/>
    <xf numFmtId="0" fontId="102" fillId="19" borderId="156" applyNumberFormat="0" applyAlignment="0" applyProtection="0"/>
    <xf numFmtId="0" fontId="102" fillId="19" borderId="156" applyNumberFormat="0" applyAlignment="0" applyProtection="0"/>
    <xf numFmtId="0" fontId="102" fillId="19" borderId="156" applyNumberFormat="0" applyAlignment="0" applyProtection="0"/>
    <xf numFmtId="0" fontId="103" fillId="19" borderId="156" applyNumberFormat="0" applyAlignment="0" applyProtection="0"/>
    <xf numFmtId="0" fontId="103" fillId="19" borderId="156" applyNumberFormat="0" applyAlignment="0" applyProtection="0"/>
    <xf numFmtId="0" fontId="103" fillId="19" borderId="156" applyNumberFormat="0" applyAlignment="0" applyProtection="0"/>
    <xf numFmtId="0" fontId="37" fillId="30" borderId="155">
      <alignment horizontal="left" vertical="center"/>
    </xf>
    <xf numFmtId="0" fontId="38" fillId="13" borderId="155">
      <alignment horizontal="left" vertical="center"/>
    </xf>
    <xf numFmtId="0" fontId="46" fillId="4" borderId="2" applyNumberFormat="0" applyFill="0" applyBorder="0" applyAlignment="0" applyProtection="0"/>
    <xf numFmtId="0" fontId="40" fillId="19" borderId="146" applyNumberFormat="0" applyAlignment="0" applyProtection="0"/>
    <xf numFmtId="0" fontId="36" fillId="13" borderId="145"/>
    <xf numFmtId="1" fontId="35" fillId="13" borderId="145">
      <alignment horizontal="right" vertical="center"/>
    </xf>
    <xf numFmtId="0" fontId="35" fillId="12" borderId="145">
      <alignment horizontal="center" vertical="center"/>
    </xf>
    <xf numFmtId="1" fontId="35" fillId="13" borderId="145">
      <alignment horizontal="right" vertical="center"/>
    </xf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6" fillId="4" borderId="142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7" fillId="4" borderId="143" applyNumberFormat="0" applyFill="0" applyAlignment="0" applyProtection="0"/>
    <xf numFmtId="0" fontId="106" fillId="4" borderId="143" applyNumberFormat="0" applyFill="0" applyAlignment="0" applyProtection="0"/>
    <xf numFmtId="0" fontId="32" fillId="28" borderId="156" applyNumberFormat="0" applyAlignment="0" applyProtection="0"/>
    <xf numFmtId="0" fontId="13" fillId="4" borderId="2"/>
    <xf numFmtId="0" fontId="58" fillId="28" borderId="166" applyNumberFormat="0" applyAlignment="0" applyProtection="0"/>
    <xf numFmtId="0" fontId="58" fillId="28" borderId="166" applyNumberFormat="0" applyAlignment="0" applyProtection="0"/>
    <xf numFmtId="0" fontId="58" fillId="28" borderId="166" applyNumberFormat="0" applyAlignment="0" applyProtection="0"/>
    <xf numFmtId="0" fontId="58" fillId="28" borderId="166" applyNumberFormat="0" applyAlignment="0" applyProtection="0"/>
    <xf numFmtId="0" fontId="88" fillId="3" borderId="166" applyNumberFormat="0" applyAlignment="0" applyProtection="0"/>
    <xf numFmtId="0" fontId="88" fillId="3" borderId="166" applyNumberFormat="0" applyAlignment="0" applyProtection="0"/>
    <xf numFmtId="0" fontId="88" fillId="3" borderId="166" applyNumberFormat="0" applyAlignment="0" applyProtection="0"/>
    <xf numFmtId="0" fontId="88" fillId="3" borderId="166" applyNumberFormat="0" applyAlignment="0" applyProtection="0"/>
    <xf numFmtId="0" fontId="58" fillId="3" borderId="166" applyNumberFormat="0" applyAlignment="0" applyProtection="0"/>
    <xf numFmtId="0" fontId="15" fillId="36" borderId="147" applyNumberFormat="0" applyFont="0" applyAlignment="0" applyProtection="0"/>
    <xf numFmtId="0" fontId="15" fillId="36" borderId="147" applyNumberFormat="0" applyFont="0" applyAlignment="0" applyProtection="0"/>
    <xf numFmtId="0" fontId="15" fillId="36" borderId="147" applyNumberFormat="0" applyFont="0" applyAlignment="0" applyProtection="0"/>
    <xf numFmtId="0" fontId="15" fillId="36" borderId="147" applyNumberFormat="0" applyFont="0" applyAlignment="0" applyProtection="0"/>
    <xf numFmtId="0" fontId="15" fillId="36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7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0" fillId="35" borderId="147" applyNumberFormat="0" applyFont="0" applyAlignment="0" applyProtection="0"/>
    <xf numFmtId="0" fontId="57" fillId="35" borderId="147" applyNumberFormat="0" applyFon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6" fillId="28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7" fillId="3" borderId="151" applyNumberFormat="0" applyAlignment="0" applyProtection="0"/>
    <xf numFmtId="0" fontId="106" fillId="3" borderId="151" applyNumberFormat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102" fillId="19" borderId="166" applyNumberFormat="0" applyAlignment="0" applyProtection="0"/>
    <xf numFmtId="0" fontId="103" fillId="19" borderId="166" applyNumberFormat="0" applyAlignment="0" applyProtection="0"/>
    <xf numFmtId="0" fontId="103" fillId="19" borderId="166" applyNumberFormat="0" applyAlignment="0" applyProtection="0"/>
    <xf numFmtId="0" fontId="103" fillId="19" borderId="166" applyNumberFormat="0" applyAlignment="0" applyProtection="0"/>
    <xf numFmtId="0" fontId="37" fillId="30" borderId="165">
      <alignment horizontal="left" vertical="center"/>
    </xf>
    <xf numFmtId="0" fontId="38" fillId="13" borderId="165">
      <alignment horizontal="left" vertical="center"/>
    </xf>
    <xf numFmtId="0" fontId="46" fillId="4" borderId="2" applyNumberFormat="0" applyFill="0" applyBorder="0" applyAlignment="0" applyProtection="0"/>
    <xf numFmtId="0" fontId="40" fillId="19" borderId="156" applyNumberFormat="0" applyAlignment="0" applyProtection="0"/>
    <xf numFmtId="0" fontId="36" fillId="13" borderId="155"/>
    <xf numFmtId="1" fontId="35" fillId="13" borderId="155">
      <alignment horizontal="right" vertical="center"/>
    </xf>
    <xf numFmtId="0" fontId="35" fillId="12" borderId="155">
      <alignment horizontal="center" vertical="center"/>
    </xf>
    <xf numFmtId="1" fontId="35" fillId="13" borderId="155">
      <alignment horizontal="right" vertical="center"/>
    </xf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6" fillId="4" borderId="152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7" fillId="4" borderId="153" applyNumberFormat="0" applyFill="0" applyAlignment="0" applyProtection="0"/>
    <xf numFmtId="0" fontId="106" fillId="4" borderId="153" applyNumberFormat="0" applyFill="0" applyAlignment="0" applyProtection="0"/>
    <xf numFmtId="0" fontId="32" fillId="28" borderId="166" applyNumberFormat="0" applyAlignment="0" applyProtection="0"/>
    <xf numFmtId="0" fontId="13" fillId="4" borderId="2"/>
    <xf numFmtId="0" fontId="15" fillId="36" borderId="157" applyNumberFormat="0" applyFont="0" applyAlignment="0" applyProtection="0"/>
    <xf numFmtId="0" fontId="15" fillId="36" borderId="157" applyNumberFormat="0" applyFont="0" applyAlignment="0" applyProtection="0"/>
    <xf numFmtId="0" fontId="15" fillId="36" borderId="157" applyNumberFormat="0" applyFont="0" applyAlignment="0" applyProtection="0"/>
    <xf numFmtId="0" fontId="15" fillId="36" borderId="157" applyNumberFormat="0" applyFont="0" applyAlignment="0" applyProtection="0"/>
    <xf numFmtId="0" fontId="15" fillId="36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7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0" fillId="35" borderId="157" applyNumberFormat="0" applyFont="0" applyAlignment="0" applyProtection="0"/>
    <xf numFmtId="0" fontId="57" fillId="35" borderId="157" applyNumberFormat="0" applyFon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6" fillId="28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7" fillId="3" borderId="161" applyNumberFormat="0" applyAlignment="0" applyProtection="0"/>
    <xf numFmtId="0" fontId="106" fillId="3" borderId="161" applyNumberFormat="0" applyAlignment="0" applyProtection="0"/>
    <xf numFmtId="0" fontId="46" fillId="4" borderId="2" applyNumberFormat="0" applyFill="0" applyBorder="0" applyAlignment="0" applyProtection="0"/>
    <xf numFmtId="0" fontId="40" fillId="19" borderId="166" applyNumberFormat="0" applyAlignment="0" applyProtection="0"/>
    <xf numFmtId="0" fontId="36" fillId="13" borderId="165"/>
    <xf numFmtId="1" fontId="35" fillId="13" borderId="165">
      <alignment horizontal="right" vertical="center"/>
    </xf>
    <xf numFmtId="0" fontId="35" fillId="12" borderId="165">
      <alignment horizontal="center" vertical="center"/>
    </xf>
    <xf numFmtId="1" fontId="35" fillId="13" borderId="165">
      <alignment horizontal="right" vertical="center"/>
    </xf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6" fillId="4" borderId="162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7" fillId="4" borderId="163" applyNumberFormat="0" applyFill="0" applyAlignment="0" applyProtection="0"/>
    <xf numFmtId="0" fontId="106" fillId="4" borderId="163" applyNumberFormat="0" applyFill="0" applyAlignment="0" applyProtection="0"/>
    <xf numFmtId="0" fontId="13" fillId="4" borderId="2"/>
    <xf numFmtId="0" fontId="15" fillId="36" borderId="167" applyNumberFormat="0" applyFont="0" applyAlignment="0" applyProtection="0"/>
    <xf numFmtId="0" fontId="15" fillId="36" borderId="167" applyNumberFormat="0" applyFont="0" applyAlignment="0" applyProtection="0"/>
    <xf numFmtId="0" fontId="15" fillId="36" borderId="167" applyNumberFormat="0" applyFont="0" applyAlignment="0" applyProtection="0"/>
    <xf numFmtId="0" fontId="15" fillId="36" borderId="167" applyNumberFormat="0" applyFont="0" applyAlignment="0" applyProtection="0"/>
    <xf numFmtId="0" fontId="15" fillId="36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7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0" fillId="35" borderId="167" applyNumberFormat="0" applyFont="0" applyAlignment="0" applyProtection="0"/>
    <xf numFmtId="0" fontId="57" fillId="35" borderId="167" applyNumberFormat="0" applyFon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6" fillId="28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7" fillId="3" borderId="171" applyNumberFormat="0" applyAlignment="0" applyProtection="0"/>
    <xf numFmtId="0" fontId="106" fillId="3" borderId="171" applyNumberFormat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6" fillId="4" borderId="172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7" fillId="4" borderId="173" applyNumberFormat="0" applyFill="0" applyAlignment="0" applyProtection="0"/>
    <xf numFmtId="0" fontId="106" fillId="4" borderId="173" applyNumberFormat="0" applyFill="0" applyAlignment="0" applyProtection="0"/>
  </cellStyleXfs>
  <cellXfs count="10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9" fillId="3" borderId="5" xfId="0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10" fontId="4" fillId="3" borderId="3" xfId="1" applyNumberFormat="1" applyFont="1" applyFill="1" applyBorder="1" applyAlignment="1">
      <alignment horizontal="center"/>
    </xf>
    <xf numFmtId="10" fontId="5" fillId="3" borderId="3" xfId="1" applyNumberFormat="1" applyFont="1" applyFill="1" applyBorder="1" applyAlignment="1">
      <alignment horizontal="center"/>
    </xf>
    <xf numFmtId="10" fontId="7" fillId="5" borderId="3" xfId="1" applyNumberFormat="1" applyFont="1" applyFill="1" applyBorder="1" applyAlignment="1">
      <alignment horizontal="center"/>
    </xf>
    <xf numFmtId="10" fontId="8" fillId="5" borderId="3" xfId="1" applyNumberFormat="1" applyFont="1" applyFill="1" applyBorder="1" applyAlignment="1">
      <alignment horizontal="center"/>
    </xf>
    <xf numFmtId="10" fontId="10" fillId="3" borderId="5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3" fillId="5" borderId="5" xfId="0" applyNumberFormat="1" applyFont="1" applyFill="1" applyBorder="1" applyAlignment="1">
      <alignment horizontal="center"/>
    </xf>
    <xf numFmtId="10" fontId="3" fillId="3" borderId="4" xfId="1" applyNumberFormat="1" applyFont="1" applyFill="1" applyBorder="1" applyAlignment="1">
      <alignment horizontal="center"/>
    </xf>
    <xf numFmtId="10" fontId="3" fillId="5" borderId="4" xfId="1" applyNumberFormat="1" applyFont="1" applyFill="1" applyBorder="1" applyAlignment="1">
      <alignment horizontal="center"/>
    </xf>
    <xf numFmtId="10" fontId="3" fillId="5" borderId="5" xfId="1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4" fontId="3" fillId="3" borderId="4" xfId="2" applyNumberFormat="1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4" fontId="3" fillId="5" borderId="4" xfId="2" applyNumberFormat="1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165" fontId="3" fillId="5" borderId="4" xfId="2" applyNumberFormat="1" applyFont="1" applyFill="1" applyBorder="1" applyAlignment="1">
      <alignment horizontal="center"/>
    </xf>
    <xf numFmtId="14" fontId="3" fillId="5" borderId="5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6" borderId="0" xfId="1" applyNumberFormat="1" applyFont="1" applyFill="1" applyAlignment="1">
      <alignment horizontal="center"/>
    </xf>
    <xf numFmtId="1" fontId="0" fillId="6" borderId="0" xfId="1" applyNumberFormat="1" applyFont="1" applyFill="1" applyAlignment="1">
      <alignment horizontal="center"/>
    </xf>
    <xf numFmtId="167" fontId="0" fillId="0" borderId="0" xfId="0" applyNumberFormat="1"/>
    <xf numFmtId="10" fontId="4" fillId="3" borderId="4" xfId="1" applyNumberFormat="1" applyFont="1" applyFill="1" applyBorder="1" applyAlignment="1">
      <alignment horizontal="center"/>
    </xf>
    <xf numFmtId="10" fontId="7" fillId="5" borderId="4" xfId="1" applyNumberFormat="1" applyFont="1" applyFill="1" applyBorder="1" applyAlignment="1">
      <alignment horizontal="center"/>
    </xf>
    <xf numFmtId="10" fontId="5" fillId="3" borderId="4" xfId="1" applyNumberFormat="1" applyFont="1" applyFill="1" applyBorder="1" applyAlignment="1">
      <alignment horizontal="center"/>
    </xf>
    <xf numFmtId="10" fontId="8" fillId="5" borderId="4" xfId="1" applyNumberFormat="1" applyFont="1" applyFill="1" applyBorder="1" applyAlignment="1">
      <alignment horizontal="center"/>
    </xf>
    <xf numFmtId="10" fontId="2" fillId="7" borderId="1" xfId="1" applyNumberFormat="1" applyFont="1" applyFill="1" applyBorder="1" applyAlignment="1">
      <alignment horizontal="center" wrapText="1"/>
    </xf>
    <xf numFmtId="43" fontId="0" fillId="0" borderId="0" xfId="3" applyFont="1"/>
    <xf numFmtId="4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8" fillId="5" borderId="4" xfId="1" applyNumberFormat="1" applyFont="1" applyFill="1" applyBorder="1" applyAlignment="1">
      <alignment horizontal="center"/>
    </xf>
    <xf numFmtId="11" fontId="5" fillId="3" borderId="4" xfId="1" applyNumberFormat="1" applyFont="1" applyFill="1" applyBorder="1" applyAlignment="1">
      <alignment horizontal="center"/>
    </xf>
    <xf numFmtId="11" fontId="4" fillId="3" borderId="4" xfId="1" applyNumberFormat="1" applyFont="1" applyFill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/>
    <xf numFmtId="2" fontId="0" fillId="0" borderId="0" xfId="3" applyNumberFormat="1" applyFont="1"/>
    <xf numFmtId="0" fontId="0" fillId="0" borderId="0" xfId="3" applyNumberFormat="1" applyFont="1"/>
    <xf numFmtId="0" fontId="12" fillId="0" borderId="0" xfId="0" applyFont="1"/>
    <xf numFmtId="0" fontId="0" fillId="0" borderId="2" xfId="0" applyBorder="1"/>
    <xf numFmtId="0" fontId="0" fillId="0" borderId="174" xfId="0" applyBorder="1"/>
    <xf numFmtId="0" fontId="111" fillId="0" borderId="175" xfId="0" applyFont="1" applyBorder="1" applyAlignment="1">
      <alignment horizontal="center"/>
    </xf>
    <xf numFmtId="0" fontId="111" fillId="0" borderId="175" xfId="0" applyFont="1" applyBorder="1" applyAlignment="1">
      <alignment horizontal="centerContinuous"/>
    </xf>
    <xf numFmtId="0" fontId="112" fillId="44" borderId="176" xfId="0" applyFont="1" applyFill="1" applyBorder="1" applyAlignment="1">
      <alignment horizontal="right" vertical="center" wrapText="1" indent="1"/>
    </xf>
    <xf numFmtId="0" fontId="112" fillId="45" borderId="177" xfId="0" applyFont="1" applyFill="1" applyBorder="1" applyAlignment="1">
      <alignment horizontal="right" vertical="center" wrapText="1" indent="1"/>
    </xf>
    <xf numFmtId="0" fontId="112" fillId="45" borderId="178" xfId="0" applyFont="1" applyFill="1" applyBorder="1" applyAlignment="1">
      <alignment horizontal="right" vertical="center" wrapText="1" indent="1"/>
    </xf>
    <xf numFmtId="0" fontId="112" fillId="44" borderId="177" xfId="0" applyFont="1" applyFill="1" applyBorder="1" applyAlignment="1">
      <alignment horizontal="right" vertical="center" wrapText="1" indent="1"/>
    </xf>
    <xf numFmtId="0" fontId="112" fillId="44" borderId="178" xfId="0" applyFont="1" applyFill="1" applyBorder="1" applyAlignment="1">
      <alignment horizontal="right" vertical="center" wrapText="1" indent="1"/>
    </xf>
    <xf numFmtId="0" fontId="112" fillId="44" borderId="179" xfId="0" applyFont="1" applyFill="1" applyBorder="1" applyAlignment="1">
      <alignment horizontal="right" vertical="center" wrapText="1" indent="1"/>
    </xf>
    <xf numFmtId="0" fontId="112" fillId="44" borderId="180" xfId="0" applyFont="1" applyFill="1" applyBorder="1" applyAlignment="1">
      <alignment horizontal="right" vertical="center" wrapText="1" indent="1"/>
    </xf>
    <xf numFmtId="10" fontId="0" fillId="0" borderId="0" xfId="0" applyNumberFormat="1" applyAlignment="1">
      <alignment horizontal="center"/>
    </xf>
    <xf numFmtId="188" fontId="7" fillId="5" borderId="3" xfId="1" applyNumberFormat="1" applyFont="1" applyFill="1" applyBorder="1" applyAlignment="1">
      <alignment horizontal="center"/>
    </xf>
    <xf numFmtId="188" fontId="4" fillId="3" borderId="3" xfId="1" applyNumberFormat="1" applyFont="1" applyFill="1" applyBorder="1" applyAlignment="1">
      <alignment horizontal="center"/>
    </xf>
    <xf numFmtId="189" fontId="0" fillId="0" borderId="0" xfId="1" applyNumberFormat="1" applyFont="1" applyAlignment="1">
      <alignment horizontal="center"/>
    </xf>
    <xf numFmtId="14" fontId="3" fillId="46" borderId="3" xfId="0" applyNumberFormat="1" applyFont="1" applyFill="1" applyBorder="1" applyAlignment="1">
      <alignment horizontal="center"/>
    </xf>
    <xf numFmtId="10" fontId="4" fillId="46" borderId="3" xfId="1" applyNumberFormat="1" applyFont="1" applyFill="1" applyBorder="1" applyAlignment="1">
      <alignment horizontal="center"/>
    </xf>
    <xf numFmtId="10" fontId="4" fillId="46" borderId="4" xfId="1" applyNumberFormat="1" applyFont="1" applyFill="1" applyBorder="1" applyAlignment="1">
      <alignment horizontal="center"/>
    </xf>
    <xf numFmtId="10" fontId="5" fillId="46" borderId="3" xfId="1" applyNumberFormat="1" applyFont="1" applyFill="1" applyBorder="1" applyAlignment="1">
      <alignment horizontal="center"/>
    </xf>
    <xf numFmtId="10" fontId="5" fillId="46" borderId="4" xfId="1" applyNumberFormat="1" applyFont="1" applyFill="1" applyBorder="1" applyAlignment="1">
      <alignment horizontal="center"/>
    </xf>
    <xf numFmtId="188" fontId="4" fillId="46" borderId="3" xfId="1" applyNumberFormat="1" applyFont="1" applyFill="1" applyBorder="1" applyAlignment="1">
      <alignment horizontal="center"/>
    </xf>
    <xf numFmtId="0" fontId="0" fillId="46" borderId="0" xfId="0" applyFill="1"/>
    <xf numFmtId="14" fontId="0" fillId="47" borderId="0" xfId="0" applyNumberFormat="1" applyFill="1"/>
    <xf numFmtId="10" fontId="0" fillId="47" borderId="0" xfId="1" applyNumberFormat="1" applyFont="1" applyFill="1" applyAlignment="1">
      <alignment horizontal="center"/>
    </xf>
    <xf numFmtId="0" fontId="0" fillId="47" borderId="0" xfId="0" applyFill="1"/>
    <xf numFmtId="10" fontId="0" fillId="47" borderId="0" xfId="0" applyNumberFormat="1" applyFill="1" applyAlignment="1">
      <alignment horizontal="center"/>
    </xf>
    <xf numFmtId="10" fontId="0" fillId="47" borderId="0" xfId="1" applyNumberFormat="1" applyFont="1" applyFill="1"/>
    <xf numFmtId="10" fontId="12" fillId="0" borderId="0" xfId="1" applyNumberFormat="1" applyFont="1" applyAlignment="1">
      <alignment horizontal="center"/>
    </xf>
    <xf numFmtId="0" fontId="12" fillId="47" borderId="0" xfId="0" applyFont="1" applyFill="1" applyAlignment="1">
      <alignment horizontal="center" vertical="center"/>
    </xf>
    <xf numFmtId="0" fontId="12" fillId="43" borderId="0" xfId="0" applyFont="1" applyFill="1" applyAlignment="1">
      <alignment horizontal="center"/>
    </xf>
    <xf numFmtId="0" fontId="12" fillId="42" borderId="0" xfId="0" applyFont="1" applyFill="1" applyAlignment="1">
      <alignment horizontal="center" vertical="center" textRotation="90"/>
    </xf>
    <xf numFmtId="166" fontId="0" fillId="0" borderId="0" xfId="0" applyNumberFormat="1" applyAlignment="1">
      <alignment horizontal="center"/>
    </xf>
    <xf numFmtId="191" fontId="0" fillId="0" borderId="0" xfId="3" applyNumberFormat="1" applyFont="1" applyAlignment="1">
      <alignment horizontal="center"/>
    </xf>
    <xf numFmtId="2" fontId="0" fillId="43" borderId="0" xfId="0" applyNumberFormat="1" applyFill="1" applyAlignment="1">
      <alignment horizontal="center"/>
    </xf>
  </cellXfs>
  <cellStyles count="8201">
    <cellStyle name="20% - Accent1 2" xfId="217" xr:uid="{8494A53D-D9B9-409A-BA0B-61E530097A67}"/>
    <cellStyle name="20% - Accent1 2 10" xfId="2250" xr:uid="{24C8B0A2-2E99-405C-8DB3-E906D66466D1}"/>
    <cellStyle name="20% - Accent1 2 11" xfId="2251" xr:uid="{1FAC77AE-01E4-4C19-80F2-C330E7BD677C}"/>
    <cellStyle name="20% - Accent1 2 12" xfId="2252" xr:uid="{B3ABCFF2-AF90-40C4-9E9B-1FB9243A07DB}"/>
    <cellStyle name="20% - Accent1 2 2" xfId="218" xr:uid="{082FD228-14BB-4E24-83F3-1E4D8240E754}"/>
    <cellStyle name="20% - Accent1 2 3" xfId="219" xr:uid="{3D927345-7010-41BA-9DBA-FEAB39479260}"/>
    <cellStyle name="20% - Accent1 2 4" xfId="220" xr:uid="{03CABEC9-2A45-4094-9509-EABD0B221886}"/>
    <cellStyle name="20% - Accent1 2 5" xfId="221" xr:uid="{4B7E48F7-8101-4B7B-BB52-CD577C5EFECE}"/>
    <cellStyle name="20% - Accent1 2 6" xfId="222" xr:uid="{5C24D3D0-17A9-44BC-A6F3-027492D8A04F}"/>
    <cellStyle name="20% - Accent1 2 7" xfId="223" xr:uid="{D5CE970D-2AFF-4FC1-BCD4-7A8F722FD2E8}"/>
    <cellStyle name="20% - Accent1 2 8" xfId="2253" xr:uid="{2AC38F46-CB9B-4B8E-9CC6-BC8B87E593C2}"/>
    <cellStyle name="20% - Accent1 2 9" xfId="2254" xr:uid="{8537CA5D-7B2A-4C5B-924C-9A2D6AB3A388}"/>
    <cellStyle name="20% - Accent1 2_ContasExternas" xfId="2255" xr:uid="{3DD31448-97FB-4E63-9F0B-32550067D74A}"/>
    <cellStyle name="20% - Accent1 3" xfId="224" xr:uid="{92B284C9-E742-4698-8AD4-116507A5CADC}"/>
    <cellStyle name="20% - Accent1 3 10" xfId="2256" xr:uid="{1A1850A2-7C97-4117-96A2-2BF1A58825CA}"/>
    <cellStyle name="20% - Accent1 3 11" xfId="2257" xr:uid="{A3FC307C-59E7-4A52-A408-8ADE10D3282F}"/>
    <cellStyle name="20% - Accent1 3 12" xfId="2258" xr:uid="{2562095F-D1B6-4A09-9403-7D3778DF1898}"/>
    <cellStyle name="20% - Accent1 3 2" xfId="225" xr:uid="{75A4C434-1EEF-4631-BD5D-99F4B169DBF9}"/>
    <cellStyle name="20% - Accent1 3 3" xfId="226" xr:uid="{DE0E65AB-A855-4491-9E14-53E01D4E7212}"/>
    <cellStyle name="20% - Accent1 3 4" xfId="227" xr:uid="{BAF01EAE-460D-423D-A169-8C7B9E216E99}"/>
    <cellStyle name="20% - Accent1 3 5" xfId="228" xr:uid="{5E1AAC10-F61D-4E35-8932-80E05C27A45B}"/>
    <cellStyle name="20% - Accent1 3 6" xfId="229" xr:uid="{97AA29FA-066C-40B4-AB61-B2C8558CE1D9}"/>
    <cellStyle name="20% - Accent1 3 7" xfId="230" xr:uid="{3D63E2DC-B737-4FAA-9F07-A9479128C3F7}"/>
    <cellStyle name="20% - Accent1 3 8" xfId="2259" xr:uid="{C38CD653-4DCC-49A6-96DC-F5C186F8B489}"/>
    <cellStyle name="20% - Accent1 3 9" xfId="2260" xr:uid="{EC5146FB-B31F-4E62-8DC2-FA9F605AA643}"/>
    <cellStyle name="20% - Accent1 3_ContasExternas" xfId="2261" xr:uid="{1EE459E5-DA7A-4C66-898C-E719DBB3D5D8}"/>
    <cellStyle name="20% - Accent1 4" xfId="231" xr:uid="{6555FB79-85A0-4182-AC1F-F0AE485F6388}"/>
    <cellStyle name="20% - Accent1 4 10" xfId="2262" xr:uid="{291F312A-E8FF-4AD7-B776-869D6C32E6FE}"/>
    <cellStyle name="20% - Accent1 4 11" xfId="2263" xr:uid="{BBD80BCA-8BC5-4729-AF19-7227A1941DFA}"/>
    <cellStyle name="20% - Accent1 4 12" xfId="2264" xr:uid="{D284CE3D-3AD0-4F3E-9CB9-74874D0DD4C4}"/>
    <cellStyle name="20% - Accent1 4 2" xfId="232" xr:uid="{46E4D56E-4A6E-46BB-B5A4-333633E71D3E}"/>
    <cellStyle name="20% - Accent1 4 3" xfId="233" xr:uid="{B9C2E274-02E9-4448-A255-27765F892D02}"/>
    <cellStyle name="20% - Accent1 4 4" xfId="234" xr:uid="{0CADF9C6-33AB-47C3-AC86-F46E6EF391A5}"/>
    <cellStyle name="20% - Accent1 4 5" xfId="235" xr:uid="{1581756C-3EC0-4259-98CC-FC54031C109E}"/>
    <cellStyle name="20% - Accent1 4 6" xfId="236" xr:uid="{2870A76B-5E1B-4472-8702-ED4231FFCA9C}"/>
    <cellStyle name="20% - Accent1 4 7" xfId="237" xr:uid="{F7F1F027-F28A-4B25-8AF6-0827EE01E39C}"/>
    <cellStyle name="20% - Accent1 4 8" xfId="2265" xr:uid="{307DBE47-5776-4E9F-AE0F-613B213744DD}"/>
    <cellStyle name="20% - Accent1 4 9" xfId="2266" xr:uid="{1F17DB7F-237B-47F2-9B7C-32774824CABE}"/>
    <cellStyle name="20% - Accent1 4_ContasExternas" xfId="2267" xr:uid="{CC9B324A-F491-45B6-9376-18590A5D9922}"/>
    <cellStyle name="20% - Accent1 5" xfId="238" xr:uid="{0EA09815-2F7C-4790-9E8F-51754BB6C05F}"/>
    <cellStyle name="20% - Accent1 5 10" xfId="2268" xr:uid="{573FFD2F-3FDF-4043-8BA5-29C18DB93A15}"/>
    <cellStyle name="20% - Accent1 5 11" xfId="2269" xr:uid="{9D2CFF75-E10A-4330-90F5-952C3C2D16EE}"/>
    <cellStyle name="20% - Accent1 5 12" xfId="2270" xr:uid="{CCECEB60-DBB1-4521-B196-DFC3CD26E545}"/>
    <cellStyle name="20% - Accent1 5 2" xfId="239" xr:uid="{AED309C2-01CE-4AB0-8DF2-3ABC52B827DE}"/>
    <cellStyle name="20% - Accent1 5 3" xfId="240" xr:uid="{9271360F-1A3D-4316-9D1D-9A4652BB1425}"/>
    <cellStyle name="20% - Accent1 5 4" xfId="241" xr:uid="{55BD9B90-E819-47B8-9B75-83FB8D32C411}"/>
    <cellStyle name="20% - Accent1 5 5" xfId="242" xr:uid="{7EDFD46E-2BE3-4C45-BF6C-C961A126CCE6}"/>
    <cellStyle name="20% - Accent1 5 6" xfId="243" xr:uid="{20C1DB97-2134-46F1-A0C1-D956EE01900E}"/>
    <cellStyle name="20% - Accent1 5 7" xfId="244" xr:uid="{3AB9EA7D-1B0D-4449-AA4C-12E9340D3F88}"/>
    <cellStyle name="20% - Accent1 5 8" xfId="2271" xr:uid="{B5ABAF68-BEA0-4571-B482-500F76C4105D}"/>
    <cellStyle name="20% - Accent1 5 9" xfId="2272" xr:uid="{5C9B84CD-C7A1-4B91-8C5F-7E8BB0BACA1B}"/>
    <cellStyle name="20% - Accent1 5_ContasExternas" xfId="2273" xr:uid="{36F73D25-8CE7-4D46-BF3C-85731F5677BD}"/>
    <cellStyle name="20% - Accent1 6" xfId="245" xr:uid="{DBD6D5C3-E751-4F58-B3EB-293DF974B187}"/>
    <cellStyle name="20% - Accent1 6 10" xfId="2274" xr:uid="{5B228D0E-E46E-4CA9-B92B-75B6A673464D}"/>
    <cellStyle name="20% - Accent1 6 11" xfId="2275" xr:uid="{FB7BC7FB-BB48-4A52-B4A5-A5F18E4A89AC}"/>
    <cellStyle name="20% - Accent1 6 12" xfId="2276" xr:uid="{95F9822F-3A13-4C9E-8DE4-3EAE1F8C3E45}"/>
    <cellStyle name="20% - Accent1 6 2" xfId="246" xr:uid="{BDB249B2-DD54-45E3-88DA-1737F2A00D7B}"/>
    <cellStyle name="20% - Accent1 6 3" xfId="247" xr:uid="{7595CD48-A813-4884-9CD6-D8ED75E1A964}"/>
    <cellStyle name="20% - Accent1 6 4" xfId="248" xr:uid="{A85AC7CA-B127-4B40-8786-B73C960CA4EF}"/>
    <cellStyle name="20% - Accent1 6 5" xfId="249" xr:uid="{8DFBDFE9-EC5B-4FB9-A6A5-98B99599A4A7}"/>
    <cellStyle name="20% - Accent1 6 6" xfId="250" xr:uid="{3D7E1643-0448-4304-A2D1-02A33A84109A}"/>
    <cellStyle name="20% - Accent1 6 7" xfId="251" xr:uid="{564BA57C-1688-4861-9FE3-FFA6EF7C47F0}"/>
    <cellStyle name="20% - Accent1 6 8" xfId="2277" xr:uid="{B7BAF9E5-5365-419A-BB29-8B7CA249A1AE}"/>
    <cellStyle name="20% - Accent1 6 9" xfId="2278" xr:uid="{7AEAED71-2A01-4C8E-95CD-AF4970979AFD}"/>
    <cellStyle name="20% - Accent1 6_ContasExternas" xfId="2279" xr:uid="{03D2439E-57FA-4B96-B31E-D8C2E0421CA1}"/>
    <cellStyle name="20% - Accent1 7" xfId="252" xr:uid="{1FFF5169-A259-4B3B-86B4-3365A0025B8D}"/>
    <cellStyle name="20% - Accent1 7 10" xfId="2280" xr:uid="{86EC30B0-E633-4548-9A32-BFBDEC3D24A3}"/>
    <cellStyle name="20% - Accent1 7 11" xfId="2281" xr:uid="{9FCEF388-7E46-4CBF-8693-C8A5E76F88FB}"/>
    <cellStyle name="20% - Accent1 7 12" xfId="2282" xr:uid="{7A268BAF-648B-4250-9A51-9FCD9F9414DD}"/>
    <cellStyle name="20% - Accent1 7 2" xfId="253" xr:uid="{0538C191-7FE7-4D23-AF05-D521C38063BB}"/>
    <cellStyle name="20% - Accent1 7 3" xfId="254" xr:uid="{2A46DFD2-2BE8-4741-8133-9D46A4546415}"/>
    <cellStyle name="20% - Accent1 7 4" xfId="255" xr:uid="{F8CE5902-7CBE-4A6A-A87B-34431CA76404}"/>
    <cellStyle name="20% - Accent1 7 5" xfId="256" xr:uid="{66D0E8B9-68B2-4E3A-80F3-A1BBC2F606D6}"/>
    <cellStyle name="20% - Accent1 7 6" xfId="257" xr:uid="{DE8901F1-30F0-46D3-8CA5-BC4A1344B67B}"/>
    <cellStyle name="20% - Accent1 7 7" xfId="258" xr:uid="{89A32E63-1752-40C7-9B1D-65D05A681B7C}"/>
    <cellStyle name="20% - Accent1 7 8" xfId="2283" xr:uid="{A2FFF05D-8FC0-4A06-9E99-C50108A0CC8E}"/>
    <cellStyle name="20% - Accent1 7 9" xfId="2284" xr:uid="{78BA8D10-0102-4B7A-BE58-8A977D13FF04}"/>
    <cellStyle name="20% - Accent1 7_ContasExternas" xfId="2285" xr:uid="{91352FCB-AD02-4A2E-AB98-C30CCFDE7A8A}"/>
    <cellStyle name="20% - Accent1 8" xfId="259" xr:uid="{29E671A4-EF4B-4450-A097-0E217C0AC21B}"/>
    <cellStyle name="20% - Accent1 8 10" xfId="2286" xr:uid="{B2E2E62B-FE8E-4BD1-9D96-29859FB15F42}"/>
    <cellStyle name="20% - Accent1 8 11" xfId="2287" xr:uid="{1776A2B4-F994-4B87-BA7B-C282DA1495E0}"/>
    <cellStyle name="20% - Accent1 8 12" xfId="2288" xr:uid="{A7BA7CA4-79AA-4AE6-AB47-343EDFD0785D}"/>
    <cellStyle name="20% - Accent1 8 2" xfId="260" xr:uid="{0E6B4E0C-854F-46B2-BBD6-3B3E80E3AD7B}"/>
    <cellStyle name="20% - Accent1 8 3" xfId="261" xr:uid="{F04797EB-BF92-4687-AD69-D09121755EB7}"/>
    <cellStyle name="20% - Accent1 8 4" xfId="262" xr:uid="{B4F5280B-6EE7-412C-B1C3-C5AEE73DAF39}"/>
    <cellStyle name="20% - Accent1 8 5" xfId="263" xr:uid="{F229C166-C008-4412-BD69-F2678A11FC3E}"/>
    <cellStyle name="20% - Accent1 8 6" xfId="264" xr:uid="{525F224A-4C6B-4232-8558-DFDD97C79007}"/>
    <cellStyle name="20% - Accent1 8 7" xfId="265" xr:uid="{0D3A65A7-6BE7-406C-8C5C-6D6F9FB43BE1}"/>
    <cellStyle name="20% - Accent1 8 8" xfId="2289" xr:uid="{398A5816-137E-4150-BC21-2AFB01439B15}"/>
    <cellStyle name="20% - Accent1 8 9" xfId="2290" xr:uid="{985C83F3-C2C2-4902-9F25-FD8ADAFD0212}"/>
    <cellStyle name="20% - Accent1 8_ContasExternas" xfId="2291" xr:uid="{9F78CE99-CE8F-4681-985F-74DCBCB34B57}"/>
    <cellStyle name="20% - Accent1 9" xfId="2292" xr:uid="{A04C94CC-FE50-4100-8D96-7075B33B46B6}"/>
    <cellStyle name="20% - Accent2 2" xfId="266" xr:uid="{8114783C-7324-41C1-A897-23A5C4375BB0}"/>
    <cellStyle name="20% - Accent2 2 10" xfId="2293" xr:uid="{65B4A6A0-5DC3-4D77-B1F0-FE336E75D0D8}"/>
    <cellStyle name="20% - Accent2 2 11" xfId="2294" xr:uid="{581EF77E-950A-48AC-BE06-AD14B8180D92}"/>
    <cellStyle name="20% - Accent2 2 12" xfId="2295" xr:uid="{1083F7CB-3F49-4EF6-9EFE-94BDB00E9D15}"/>
    <cellStyle name="20% - Accent2 2 2" xfId="267" xr:uid="{3D1A43E3-CB73-4D3B-A09E-726739123F11}"/>
    <cellStyle name="20% - Accent2 2 3" xfId="268" xr:uid="{5CEE9C86-3279-4DB5-A1EF-7FBE4F1C6870}"/>
    <cellStyle name="20% - Accent2 2 4" xfId="269" xr:uid="{F599F2B8-4926-4D22-B16E-DCFE29D563BB}"/>
    <cellStyle name="20% - Accent2 2 5" xfId="270" xr:uid="{AFB8BFB6-7E5F-47EA-AF12-C1A069146D06}"/>
    <cellStyle name="20% - Accent2 2 6" xfId="271" xr:uid="{2A8C6F8C-9C52-4830-BAF1-0E266288819F}"/>
    <cellStyle name="20% - Accent2 2 7" xfId="272" xr:uid="{3EDCC4F0-D5AF-425D-948C-CFECFE46F39A}"/>
    <cellStyle name="20% - Accent2 2 8" xfId="2296" xr:uid="{59798B45-EC70-43F0-BD68-F33497396A7C}"/>
    <cellStyle name="20% - Accent2 2 9" xfId="2297" xr:uid="{BBD92D2B-ED32-4DDA-BA68-A67FA1654C0A}"/>
    <cellStyle name="20% - Accent2 2_ContasExternas" xfId="2298" xr:uid="{17EF76E1-4BDF-4927-B7C8-35D5013132FD}"/>
    <cellStyle name="20% - Accent2 3" xfId="273" xr:uid="{F713E05A-CD16-409B-BFE7-8B4AE9BAB4D0}"/>
    <cellStyle name="20% - Accent2 3 10" xfId="2299" xr:uid="{709EA6B1-66F4-42F6-8515-3E3CF5387050}"/>
    <cellStyle name="20% - Accent2 3 11" xfId="2300" xr:uid="{3C968CEB-B76B-4026-AA92-E8C658FEED4C}"/>
    <cellStyle name="20% - Accent2 3 12" xfId="2301" xr:uid="{C3080191-59C6-42ED-8279-1DC0F81D127B}"/>
    <cellStyle name="20% - Accent2 3 2" xfId="274" xr:uid="{E8787E71-1973-4C18-9E22-7049A46972A2}"/>
    <cellStyle name="20% - Accent2 3 3" xfId="275" xr:uid="{26C3B620-9DC1-40BB-ADE4-E5B66D7DA60A}"/>
    <cellStyle name="20% - Accent2 3 4" xfId="276" xr:uid="{5AAEEBC5-EAAB-4027-8E78-345876657108}"/>
    <cellStyle name="20% - Accent2 3 5" xfId="277" xr:uid="{645FD324-1115-402D-8D36-341996B2C372}"/>
    <cellStyle name="20% - Accent2 3 6" xfId="278" xr:uid="{AE2DEFA6-E8DA-4CF4-AC13-63879F799685}"/>
    <cellStyle name="20% - Accent2 3 7" xfId="279" xr:uid="{F3297B6F-00C0-4F83-905F-4A29841E67B3}"/>
    <cellStyle name="20% - Accent2 3 8" xfId="2302" xr:uid="{92B4ABC6-3F36-4F8A-94EA-A1B835E7B03E}"/>
    <cellStyle name="20% - Accent2 3 9" xfId="2303" xr:uid="{520B9B35-A2D5-403C-9679-01229096BE70}"/>
    <cellStyle name="20% - Accent2 3_ContasExternas" xfId="2304" xr:uid="{18933AAA-1610-45F2-BC20-71EBE7F82902}"/>
    <cellStyle name="20% - Accent2 4" xfId="280" xr:uid="{2C6DE50C-AE50-42C2-8D6D-391DC04C06C2}"/>
    <cellStyle name="20% - Accent2 4 10" xfId="2305" xr:uid="{C81C9601-6E6B-41BA-98E2-8A106E88C84C}"/>
    <cellStyle name="20% - Accent2 4 11" xfId="2306" xr:uid="{FA0C1658-C840-4F24-A33A-193FFD6F93D8}"/>
    <cellStyle name="20% - Accent2 4 12" xfId="2307" xr:uid="{BC71BB4B-7AB2-4007-A15B-8E7F9AF68C58}"/>
    <cellStyle name="20% - Accent2 4 2" xfId="281" xr:uid="{BAC9EAB9-09A8-4EB6-9972-498F22B15BF7}"/>
    <cellStyle name="20% - Accent2 4 3" xfId="282" xr:uid="{A49C8D1C-5ED0-4CB5-AA19-AA291A88FDB6}"/>
    <cellStyle name="20% - Accent2 4 4" xfId="283" xr:uid="{06FED01C-649B-45DD-9CB5-AF4F36D2F4F7}"/>
    <cellStyle name="20% - Accent2 4 5" xfId="284" xr:uid="{FEACAB2C-4059-4595-A511-0ED1F0D668D6}"/>
    <cellStyle name="20% - Accent2 4 6" xfId="285" xr:uid="{A778F317-0DC8-4E5D-9415-05934EEE81A1}"/>
    <cellStyle name="20% - Accent2 4 7" xfId="286" xr:uid="{FC06CA40-3D76-401A-823B-EB1A1DDC6C9C}"/>
    <cellStyle name="20% - Accent2 4 8" xfId="2308" xr:uid="{6339D6B6-534B-4CEC-B589-B58FB2D985CD}"/>
    <cellStyle name="20% - Accent2 4 9" xfId="2309" xr:uid="{4BF1F968-64B8-49C8-AE13-593AD716077A}"/>
    <cellStyle name="20% - Accent2 4_ContasExternas" xfId="2310" xr:uid="{5EF8CB88-8682-4D4F-9612-BF8A1C6510A0}"/>
    <cellStyle name="20% - Accent2 5" xfId="287" xr:uid="{C736D6C0-F52A-4E0C-9629-42DD99E4BBEF}"/>
    <cellStyle name="20% - Accent2 5 10" xfId="2311" xr:uid="{DD8F2EA9-E9A7-4A98-BD47-01E6A568B95D}"/>
    <cellStyle name="20% - Accent2 5 11" xfId="2312" xr:uid="{B5DE40CE-0DBA-4A38-B130-726D6960005B}"/>
    <cellStyle name="20% - Accent2 5 12" xfId="2313" xr:uid="{5EA13640-FA6E-49C4-81B1-20663313FED4}"/>
    <cellStyle name="20% - Accent2 5 2" xfId="288" xr:uid="{26CAB9B4-4E39-459D-9AA1-2DC1EEAD866A}"/>
    <cellStyle name="20% - Accent2 5 3" xfId="289" xr:uid="{E08D16B4-D434-4559-BFA8-DEB3087DE430}"/>
    <cellStyle name="20% - Accent2 5 4" xfId="290" xr:uid="{52490970-CF38-4D99-AB7A-D77B2786ECD6}"/>
    <cellStyle name="20% - Accent2 5 5" xfId="291" xr:uid="{3DBB7F54-F542-4345-AE04-448A1AD9B1CC}"/>
    <cellStyle name="20% - Accent2 5 6" xfId="292" xr:uid="{37D94917-C9D9-441B-994A-BAF2393C5F7B}"/>
    <cellStyle name="20% - Accent2 5 7" xfId="293" xr:uid="{C290B396-D520-4545-BB08-AB854FB61E2F}"/>
    <cellStyle name="20% - Accent2 5 8" xfId="2314" xr:uid="{DC262B02-7F28-41D0-ADDF-45BB8619E5D8}"/>
    <cellStyle name="20% - Accent2 5 9" xfId="2315" xr:uid="{AF08165E-CA0B-4969-8606-4E26607C3E5E}"/>
    <cellStyle name="20% - Accent2 5_ContasExternas" xfId="2316" xr:uid="{20E543C5-124E-470E-A84C-5CB2FF1BE3E8}"/>
    <cellStyle name="20% - Accent2 6" xfId="294" xr:uid="{545EF1F7-70D1-4360-88B5-D600C6CADA59}"/>
    <cellStyle name="20% - Accent2 6 10" xfId="2317" xr:uid="{AD51D306-39CF-4A3A-9DE4-335B6A682FFD}"/>
    <cellStyle name="20% - Accent2 6 11" xfId="2318" xr:uid="{04A70E4C-687E-4566-B03E-DBE8D8358E8C}"/>
    <cellStyle name="20% - Accent2 6 12" xfId="2319" xr:uid="{D1ED035B-0465-4F1D-A1A7-AE171FC8A9AE}"/>
    <cellStyle name="20% - Accent2 6 2" xfId="295" xr:uid="{0B5C9B1D-7AFF-4AE0-A5B9-20C61692CD5D}"/>
    <cellStyle name="20% - Accent2 6 3" xfId="296" xr:uid="{68214E6E-4AEB-4728-8994-48586BA02A83}"/>
    <cellStyle name="20% - Accent2 6 4" xfId="297" xr:uid="{1FBEE636-3144-4F4B-A0D9-FDB57C4666AD}"/>
    <cellStyle name="20% - Accent2 6 5" xfId="298" xr:uid="{8B897045-807F-4155-9385-B639988DC90E}"/>
    <cellStyle name="20% - Accent2 6 6" xfId="299" xr:uid="{3E272908-692F-4F8B-8A6A-0FDDF314F0CD}"/>
    <cellStyle name="20% - Accent2 6 7" xfId="300" xr:uid="{4FC84C0C-90F8-4C3A-AE7C-DED7D9335203}"/>
    <cellStyle name="20% - Accent2 6 8" xfId="2320" xr:uid="{7BF70CB2-8652-428F-848D-48E94B91C7EF}"/>
    <cellStyle name="20% - Accent2 6 9" xfId="2321" xr:uid="{8A7F4400-FCCD-4958-A2C5-404CE7AD8ECC}"/>
    <cellStyle name="20% - Accent2 6_ContasExternas" xfId="2322" xr:uid="{35AF69DC-E351-4598-9C65-E98E88D85489}"/>
    <cellStyle name="20% - Accent2 7" xfId="301" xr:uid="{04BC1E6A-4AD0-425E-8EF5-438CEFCD58F6}"/>
    <cellStyle name="20% - Accent2 7 10" xfId="2323" xr:uid="{C26865A2-F7AD-488C-95F7-D8413D72FE8F}"/>
    <cellStyle name="20% - Accent2 7 11" xfId="2324" xr:uid="{F3F92E9F-F9FC-43D3-9E44-ACE441C534A9}"/>
    <cellStyle name="20% - Accent2 7 12" xfId="2325" xr:uid="{C3E7F648-9220-456E-8367-E7EDF73AFE89}"/>
    <cellStyle name="20% - Accent2 7 2" xfId="302" xr:uid="{311D04FD-2AD2-4DD3-9E7A-E59C1797FCC0}"/>
    <cellStyle name="20% - Accent2 7 3" xfId="303" xr:uid="{346B122A-1093-4DAE-BF4C-E40C771773B0}"/>
    <cellStyle name="20% - Accent2 7 4" xfId="304" xr:uid="{53711023-AFF2-435F-B9F5-7CE21958037A}"/>
    <cellStyle name="20% - Accent2 7 5" xfId="305" xr:uid="{5FEE3700-3915-4E85-B23A-181CCDA60387}"/>
    <cellStyle name="20% - Accent2 7 6" xfId="306" xr:uid="{836C518D-0FE2-4DA0-999D-D2597C9179D2}"/>
    <cellStyle name="20% - Accent2 7 7" xfId="307" xr:uid="{D74949BF-29F6-46FC-A528-8557E3856775}"/>
    <cellStyle name="20% - Accent2 7 8" xfId="2326" xr:uid="{B592059B-8178-4438-A6D5-1E8F58C5B90A}"/>
    <cellStyle name="20% - Accent2 7 9" xfId="2327" xr:uid="{A273894F-2DAE-42F8-8A4E-890FEDE87515}"/>
    <cellStyle name="20% - Accent2 7_ContasExternas" xfId="2328" xr:uid="{F87207B6-4679-4526-8143-703ADBACE909}"/>
    <cellStyle name="20% - Accent2 8" xfId="308" xr:uid="{4556E191-0DD8-4ADE-BAD0-F38403B5C294}"/>
    <cellStyle name="20% - Accent2 8 10" xfId="2329" xr:uid="{2B072EE5-145A-4673-A518-4B190EAB1931}"/>
    <cellStyle name="20% - Accent2 8 11" xfId="2330" xr:uid="{70F88C9A-E927-4D3C-8A49-81AB1D723786}"/>
    <cellStyle name="20% - Accent2 8 12" xfId="2331" xr:uid="{914162CC-A99D-4FAC-BB09-AA7D4622C487}"/>
    <cellStyle name="20% - Accent2 8 2" xfId="309" xr:uid="{21C6DA1F-482B-4FDF-98CF-42A1E1995823}"/>
    <cellStyle name="20% - Accent2 8 3" xfId="310" xr:uid="{AD9CB442-2908-4006-9C9D-9026A814B047}"/>
    <cellStyle name="20% - Accent2 8 4" xfId="311" xr:uid="{EB62127E-4918-435B-B498-33E761A07C0D}"/>
    <cellStyle name="20% - Accent2 8 5" xfId="312" xr:uid="{848317A5-C3F5-4683-BBAF-43917286692A}"/>
    <cellStyle name="20% - Accent2 8 6" xfId="313" xr:uid="{2D17837A-5AD8-40AC-BBA1-CEA766F77594}"/>
    <cellStyle name="20% - Accent2 8 7" xfId="314" xr:uid="{5404D049-F52F-4447-9C41-EC580A23C830}"/>
    <cellStyle name="20% - Accent2 8 8" xfId="2332" xr:uid="{B1B46AD9-1045-4910-A30A-5FD68E70E013}"/>
    <cellStyle name="20% - Accent2 8 9" xfId="2333" xr:uid="{742D6CEE-A3B0-451E-8F1E-4E01B33CF554}"/>
    <cellStyle name="20% - Accent2 8_ContasExternas" xfId="2334" xr:uid="{1A793D35-F845-44A2-8EC5-E281EB48B1F2}"/>
    <cellStyle name="20% - Accent2 9" xfId="2335" xr:uid="{135CAFF2-82E5-4C00-A1DD-6DE4E0EEFF75}"/>
    <cellStyle name="20% - Accent3 2" xfId="315" xr:uid="{28C5F6B5-B764-4E19-BE42-E4585E64DB72}"/>
    <cellStyle name="20% - Accent3 2 10" xfId="2336" xr:uid="{830BD596-0E05-44D2-81AC-799938F876ED}"/>
    <cellStyle name="20% - Accent3 2 11" xfId="2337" xr:uid="{5BCD292B-6D4D-4500-ACA7-B5DF2BF1C460}"/>
    <cellStyle name="20% - Accent3 2 12" xfId="2338" xr:uid="{1A28E8DA-25CC-4077-BBBD-810622B2A8BD}"/>
    <cellStyle name="20% - Accent3 2 2" xfId="316" xr:uid="{BC5C28BB-CC15-4AC9-8B17-BE0D8CAD08C7}"/>
    <cellStyle name="20% - Accent3 2 3" xfId="317" xr:uid="{667511D1-8047-4FF1-A76D-7628CD5952DE}"/>
    <cellStyle name="20% - Accent3 2 4" xfId="318" xr:uid="{1BE4C4DB-A85C-4DC7-A4A5-406F670F8305}"/>
    <cellStyle name="20% - Accent3 2 5" xfId="319" xr:uid="{92F15812-78EF-4F9D-A009-D489D349B61E}"/>
    <cellStyle name="20% - Accent3 2 6" xfId="320" xr:uid="{32747B55-FA36-47E7-8B83-83FD20B247BC}"/>
    <cellStyle name="20% - Accent3 2 7" xfId="321" xr:uid="{9DBBA7A8-93B0-4929-8584-7F2D322CB7E6}"/>
    <cellStyle name="20% - Accent3 2 8" xfId="2339" xr:uid="{D372020F-EC67-49F7-983C-756906A1C151}"/>
    <cellStyle name="20% - Accent3 2 9" xfId="2340" xr:uid="{5A2CDB1C-8F96-4938-AEB5-CE9E432FDAC9}"/>
    <cellStyle name="20% - Accent3 2_ContasExternas" xfId="2341" xr:uid="{ED3E9E83-8529-46B7-B6AB-6E942F8758EF}"/>
    <cellStyle name="20% - Accent3 3" xfId="322" xr:uid="{42625223-8E20-44DB-98C6-D8212369DEC7}"/>
    <cellStyle name="20% - Accent3 3 10" xfId="2342" xr:uid="{6466DDF0-9246-4466-B928-C1949464B7A0}"/>
    <cellStyle name="20% - Accent3 3 11" xfId="2343" xr:uid="{014A9EC2-1E85-4429-834C-3E3E02F4E9F6}"/>
    <cellStyle name="20% - Accent3 3 12" xfId="2344" xr:uid="{29F23031-E0D8-4307-AF72-D0CD046DF0F3}"/>
    <cellStyle name="20% - Accent3 3 2" xfId="323" xr:uid="{A03756F7-945C-45D2-A7BC-F31B4A9415FA}"/>
    <cellStyle name="20% - Accent3 3 3" xfId="324" xr:uid="{D9B910A6-A90B-404D-AE7A-8C32235539AB}"/>
    <cellStyle name="20% - Accent3 3 4" xfId="325" xr:uid="{88BD17AB-7DAC-4FC3-8D4F-5E454D4763D1}"/>
    <cellStyle name="20% - Accent3 3 5" xfId="326" xr:uid="{992C5DA2-0AB8-47D5-A424-6515C1A2599D}"/>
    <cellStyle name="20% - Accent3 3 6" xfId="327" xr:uid="{8BF3EE8E-6ABF-4424-BE38-EEBCC52AF3DF}"/>
    <cellStyle name="20% - Accent3 3 7" xfId="328" xr:uid="{8B5FAAF9-D775-4FD4-8D65-2829D69ED4E6}"/>
    <cellStyle name="20% - Accent3 3 8" xfId="2345" xr:uid="{9EAA9B4B-74AA-46A5-B761-95CE5B5985A2}"/>
    <cellStyle name="20% - Accent3 3 9" xfId="2346" xr:uid="{654B2FA5-471F-44B3-BC9E-EE7802215CA5}"/>
    <cellStyle name="20% - Accent3 3_ContasExternas" xfId="2347" xr:uid="{2828BF0B-8943-469E-838F-00154C2505FA}"/>
    <cellStyle name="20% - Accent3 4" xfId="329" xr:uid="{9998CDD3-898B-4DB5-B26F-973E94B7AF39}"/>
    <cellStyle name="20% - Accent3 4 10" xfId="2348" xr:uid="{102EBBAA-2CEC-4931-9903-DD28FFE9ED04}"/>
    <cellStyle name="20% - Accent3 4 11" xfId="2349" xr:uid="{3C11AF68-7D23-4811-AF7A-CB401A715E7D}"/>
    <cellStyle name="20% - Accent3 4 12" xfId="2350" xr:uid="{D929DA16-6735-4D82-A893-EBB751E0ACDE}"/>
    <cellStyle name="20% - Accent3 4 2" xfId="330" xr:uid="{B854E4C1-7A43-414E-BEAC-CCE30685C3B8}"/>
    <cellStyle name="20% - Accent3 4 3" xfId="331" xr:uid="{F79A8FA2-F7C6-4B9A-9E60-5BCB05389D79}"/>
    <cellStyle name="20% - Accent3 4 4" xfId="332" xr:uid="{2525EB65-9D6A-4413-AB04-74FD4BA708EF}"/>
    <cellStyle name="20% - Accent3 4 5" xfId="333" xr:uid="{8EE6BB5B-AEDD-4B23-BCD0-971CAB4F5D27}"/>
    <cellStyle name="20% - Accent3 4 6" xfId="334" xr:uid="{0417442A-5F83-45C9-88FE-29EDC121DE9B}"/>
    <cellStyle name="20% - Accent3 4 7" xfId="335" xr:uid="{FAD5CD75-D0A0-431D-A0C3-EA2616EBBAE2}"/>
    <cellStyle name="20% - Accent3 4 8" xfId="2351" xr:uid="{0241BCE8-D0C5-4E33-BBD4-880B0ACFD061}"/>
    <cellStyle name="20% - Accent3 4 9" xfId="2352" xr:uid="{CC38D337-10D9-48EF-95EB-BD9C8688B62C}"/>
    <cellStyle name="20% - Accent3 4_ContasExternas" xfId="2353" xr:uid="{F9CD24C1-76D9-46C4-851F-E02642C822A2}"/>
    <cellStyle name="20% - Accent3 5" xfId="336" xr:uid="{739F7797-6663-4801-9344-9E5394E83376}"/>
    <cellStyle name="20% - Accent3 5 10" xfId="2354" xr:uid="{695D5AED-A2D9-4B5A-A435-37EA91AD55A6}"/>
    <cellStyle name="20% - Accent3 5 11" xfId="2355" xr:uid="{FEF49646-C3B3-40CF-9024-ACF4D3315F33}"/>
    <cellStyle name="20% - Accent3 5 12" xfId="2356" xr:uid="{DFC36FD0-E7E9-487E-BA7A-2BC7B318A9E2}"/>
    <cellStyle name="20% - Accent3 5 2" xfId="337" xr:uid="{4BD39870-0B0B-4595-B2D2-1B3231D24936}"/>
    <cellStyle name="20% - Accent3 5 3" xfId="338" xr:uid="{B9CA64C6-5ABA-4E52-BC9B-FA5C770CB2DB}"/>
    <cellStyle name="20% - Accent3 5 4" xfId="339" xr:uid="{FF9F2BAF-0351-4802-9B4E-35571897B019}"/>
    <cellStyle name="20% - Accent3 5 5" xfId="340" xr:uid="{CA360D42-E51D-41CE-8192-1D9A3961160C}"/>
    <cellStyle name="20% - Accent3 5 6" xfId="341" xr:uid="{20B40A8A-014F-4165-892C-EBB23D3768D1}"/>
    <cellStyle name="20% - Accent3 5 7" xfId="342" xr:uid="{231C7DF8-653B-40E4-8ABA-F9051569A462}"/>
    <cellStyle name="20% - Accent3 5 8" xfId="2357" xr:uid="{3CE07C5C-C914-405C-8FB0-318CEB527348}"/>
    <cellStyle name="20% - Accent3 5 9" xfId="2358" xr:uid="{192145CE-F759-43B3-BCEA-915EBA7C8AEA}"/>
    <cellStyle name="20% - Accent3 5_ContasExternas" xfId="2359" xr:uid="{209B474E-96F4-47F3-955D-FF33F468855B}"/>
    <cellStyle name="20% - Accent3 6" xfId="343" xr:uid="{62B9E8C5-4C26-4629-AAD1-0422AC3CF8A7}"/>
    <cellStyle name="20% - Accent3 6 10" xfId="2360" xr:uid="{4393AD28-845B-4096-95F3-D0A938A80938}"/>
    <cellStyle name="20% - Accent3 6 11" xfId="2361" xr:uid="{5787A843-EEB1-4117-9EB3-48D48AA69710}"/>
    <cellStyle name="20% - Accent3 6 12" xfId="2362" xr:uid="{48A5A713-4C6D-49D5-AC9B-5E651AF2C0C1}"/>
    <cellStyle name="20% - Accent3 6 2" xfId="344" xr:uid="{9D5E5859-B536-461F-9FB9-564F1A627014}"/>
    <cellStyle name="20% - Accent3 6 3" xfId="345" xr:uid="{212AE276-11F5-4852-8C34-570ECB985CA5}"/>
    <cellStyle name="20% - Accent3 6 4" xfId="346" xr:uid="{DD0E85BB-6EF6-4409-9C01-548537FCAA74}"/>
    <cellStyle name="20% - Accent3 6 5" xfId="347" xr:uid="{B204D4FC-3977-4A9A-AAAC-E7F62722C898}"/>
    <cellStyle name="20% - Accent3 6 6" xfId="348" xr:uid="{01312A80-54B2-40D7-B80C-E9B3F934B240}"/>
    <cellStyle name="20% - Accent3 6 7" xfId="349" xr:uid="{C05EBB83-2AD2-405C-9B7B-7F7937CD56A2}"/>
    <cellStyle name="20% - Accent3 6 8" xfId="2363" xr:uid="{50E9AA3F-1D6F-400B-9594-143AC7356FF4}"/>
    <cellStyle name="20% - Accent3 6 9" xfId="2364" xr:uid="{93C9F195-FF74-4DB3-AFB7-7B7511FF45DF}"/>
    <cellStyle name="20% - Accent3 6_ContasExternas" xfId="2365" xr:uid="{7F92F2A1-E833-4836-9D01-1E5273EB054D}"/>
    <cellStyle name="20% - Accent3 7" xfId="350" xr:uid="{2E592183-9943-457E-957D-8440FE98BC44}"/>
    <cellStyle name="20% - Accent3 7 10" xfId="2366" xr:uid="{DB76D6CD-8D38-48E9-AA38-8CD8A79CC02A}"/>
    <cellStyle name="20% - Accent3 7 11" xfId="2367" xr:uid="{5C5D3D59-DA2E-41BE-A844-6DF0C11D689B}"/>
    <cellStyle name="20% - Accent3 7 12" xfId="2368" xr:uid="{5257C13A-6FA6-4D7D-A505-3EAAE432AED0}"/>
    <cellStyle name="20% - Accent3 7 2" xfId="351" xr:uid="{849CAD37-C2F1-45FA-8411-3B26C12C2EAB}"/>
    <cellStyle name="20% - Accent3 7 3" xfId="352" xr:uid="{FAA7D186-2C76-4619-AD6A-5AC357B42773}"/>
    <cellStyle name="20% - Accent3 7 4" xfId="353" xr:uid="{125D0552-63AF-4FB8-BE1A-6134343C41D6}"/>
    <cellStyle name="20% - Accent3 7 5" xfId="354" xr:uid="{F48C848D-4EEC-4680-A137-2C178E1BDBFC}"/>
    <cellStyle name="20% - Accent3 7 6" xfId="355" xr:uid="{2D371CC5-6B8C-47F1-B4DD-41E70CA4D634}"/>
    <cellStyle name="20% - Accent3 7 7" xfId="356" xr:uid="{E8911961-329A-4265-B041-4A14298E087B}"/>
    <cellStyle name="20% - Accent3 7 8" xfId="2369" xr:uid="{D6A12E26-2749-46A7-94FB-F22C824CC994}"/>
    <cellStyle name="20% - Accent3 7 9" xfId="2370" xr:uid="{9ED0BDF0-89D7-4447-8AE9-AB10C9673D3F}"/>
    <cellStyle name="20% - Accent3 7_ContasExternas" xfId="2371" xr:uid="{B1A6262C-1446-4DAD-B0D7-87B8305FB5A5}"/>
    <cellStyle name="20% - Accent3 8" xfId="357" xr:uid="{015BAEC7-8708-4F1D-9DB1-C01796196FF2}"/>
    <cellStyle name="20% - Accent3 8 10" xfId="2372" xr:uid="{F9DC67F9-FCE1-4690-94BE-1DEEC47404EE}"/>
    <cellStyle name="20% - Accent3 8 11" xfId="2373" xr:uid="{E9D8A337-ECEF-4D46-BAA4-A6F7DB7A3E70}"/>
    <cellStyle name="20% - Accent3 8 12" xfId="2374" xr:uid="{E4825464-349D-40DB-AC2E-9CB89133C3F3}"/>
    <cellStyle name="20% - Accent3 8 2" xfId="358" xr:uid="{F7B80A23-CD23-4328-B1EF-04019A1B75EE}"/>
    <cellStyle name="20% - Accent3 8 3" xfId="359" xr:uid="{24470DB6-1610-492D-8F17-5715BF7BEE17}"/>
    <cellStyle name="20% - Accent3 8 4" xfId="360" xr:uid="{812420BF-829E-42F4-808B-083CEB800CFB}"/>
    <cellStyle name="20% - Accent3 8 5" xfId="361" xr:uid="{AAB0F827-79E5-4468-B1EB-9096FE3F256F}"/>
    <cellStyle name="20% - Accent3 8 6" xfId="362" xr:uid="{05606106-CC19-4015-BB28-B1997F929656}"/>
    <cellStyle name="20% - Accent3 8 7" xfId="363" xr:uid="{3FD61FE0-34FD-430D-8820-426842DB2B12}"/>
    <cellStyle name="20% - Accent3 8 8" xfId="2375" xr:uid="{F345F702-29ED-4133-978A-2EEFF3036531}"/>
    <cellStyle name="20% - Accent3 8 9" xfId="2376" xr:uid="{DB7F12C9-0065-477A-B6F5-F76B0429323A}"/>
    <cellStyle name="20% - Accent3 8_ContasExternas" xfId="2377" xr:uid="{772AB82B-F4D6-46D4-8413-0FA0510B4E0C}"/>
    <cellStyle name="20% - Accent3 9" xfId="2378" xr:uid="{9844DDF1-E791-4F12-A1B5-D22372A15506}"/>
    <cellStyle name="20% - Accent4 2" xfId="364" xr:uid="{01959AC4-BE12-4301-B5B0-892FFCA06058}"/>
    <cellStyle name="20% - Accent4 2 10" xfId="2379" xr:uid="{7349775B-0C68-40B5-BD72-71FF483FD6CF}"/>
    <cellStyle name="20% - Accent4 2 11" xfId="2380" xr:uid="{03AD7051-474F-4199-9458-61B4609A4652}"/>
    <cellStyle name="20% - Accent4 2 12" xfId="2381" xr:uid="{F13A09AB-AAF2-485B-ABB3-1B21B9648236}"/>
    <cellStyle name="20% - Accent4 2 2" xfId="365" xr:uid="{241F4A24-C8A9-4257-9A2C-85E3E7CF902B}"/>
    <cellStyle name="20% - Accent4 2 3" xfId="366" xr:uid="{C671ECDE-6695-459E-8EC8-C263D5E95533}"/>
    <cellStyle name="20% - Accent4 2 4" xfId="367" xr:uid="{1BC5A42A-3DA1-4CC0-A05C-A55764C50D7E}"/>
    <cellStyle name="20% - Accent4 2 5" xfId="368" xr:uid="{766DEBDC-E8B9-43EA-AA15-14EC67848E1A}"/>
    <cellStyle name="20% - Accent4 2 6" xfId="369" xr:uid="{33A21827-B47C-47DF-832E-D5257E7CFE05}"/>
    <cellStyle name="20% - Accent4 2 7" xfId="370" xr:uid="{9EEBCDBB-C581-4869-BFDD-8975102CF6CA}"/>
    <cellStyle name="20% - Accent4 2 8" xfId="2382" xr:uid="{213302B9-1A5A-4336-A0A5-A3715CCDCDA3}"/>
    <cellStyle name="20% - Accent4 2 9" xfId="2383" xr:uid="{C1483238-C61F-4602-BC32-E22B34E29383}"/>
    <cellStyle name="20% - Accent4 2_ContasExternas" xfId="2384" xr:uid="{4635825D-7BD8-4A4A-A5AB-685800E9976B}"/>
    <cellStyle name="20% - Accent4 3" xfId="371" xr:uid="{D7B1D04D-5FA8-4A07-BA0F-1CEC0BA9620C}"/>
    <cellStyle name="20% - Accent4 3 10" xfId="2385" xr:uid="{72170F06-CCC4-433D-A518-73728A85BC9E}"/>
    <cellStyle name="20% - Accent4 3 11" xfId="2386" xr:uid="{80B2B82F-F1FF-4C9C-8906-796CE4C873AC}"/>
    <cellStyle name="20% - Accent4 3 12" xfId="2387" xr:uid="{8EDF5A65-868A-415C-94F2-34621655C7D1}"/>
    <cellStyle name="20% - Accent4 3 2" xfId="372" xr:uid="{2E11CCE4-B16B-45D4-8D7B-9F5FFD8795CB}"/>
    <cellStyle name="20% - Accent4 3 3" xfId="373" xr:uid="{20E50D08-6A22-4921-912E-98D908D3ADFB}"/>
    <cellStyle name="20% - Accent4 3 4" xfId="374" xr:uid="{C548ED6F-45D5-4504-AA13-9C6227CE90B8}"/>
    <cellStyle name="20% - Accent4 3 5" xfId="375" xr:uid="{5F5F037C-BA59-4BE0-A645-753A9753F7E7}"/>
    <cellStyle name="20% - Accent4 3 6" xfId="376" xr:uid="{B6EF8EFC-6820-43D8-AC14-BAD0E05EEE3E}"/>
    <cellStyle name="20% - Accent4 3 7" xfId="377" xr:uid="{8D1D6833-A0F0-48A9-BACC-5BE8BFB3037A}"/>
    <cellStyle name="20% - Accent4 3 8" xfId="2388" xr:uid="{24880BBE-1183-4CD9-AB1C-082569019889}"/>
    <cellStyle name="20% - Accent4 3 9" xfId="2389" xr:uid="{D58F51D1-0C9F-4F7B-93B5-B63D244993D5}"/>
    <cellStyle name="20% - Accent4 3_ContasExternas" xfId="2390" xr:uid="{FF3A31AA-3107-4F6C-97AC-BC5CFAD52571}"/>
    <cellStyle name="20% - Accent4 4" xfId="378" xr:uid="{2332820B-6E9C-4586-9FDE-703CDBF86DDF}"/>
    <cellStyle name="20% - Accent4 4 10" xfId="2391" xr:uid="{E11962FD-F660-4535-96AD-A26F40C5E043}"/>
    <cellStyle name="20% - Accent4 4 11" xfId="2392" xr:uid="{E2977BE4-B309-4E13-AB2D-5DA98A2812A2}"/>
    <cellStyle name="20% - Accent4 4 12" xfId="2393" xr:uid="{AA6EA6C8-D9A6-46B8-A519-E0A6C144B7FC}"/>
    <cellStyle name="20% - Accent4 4 2" xfId="379" xr:uid="{340B24A6-8606-4CE6-9293-6D7DD24035F8}"/>
    <cellStyle name="20% - Accent4 4 3" xfId="380" xr:uid="{CA64C2D5-AFBE-4141-8AFB-74F9489E48D6}"/>
    <cellStyle name="20% - Accent4 4 4" xfId="381" xr:uid="{A0553067-4949-47A6-8D1C-9C57C1D46406}"/>
    <cellStyle name="20% - Accent4 4 5" xfId="382" xr:uid="{B5D5196A-C63C-45A7-9B86-4E2B356E5D64}"/>
    <cellStyle name="20% - Accent4 4 6" xfId="383" xr:uid="{6280C73F-EA9B-4E27-85DD-459F35C1FB6D}"/>
    <cellStyle name="20% - Accent4 4 7" xfId="384" xr:uid="{BEBA93E9-6EB4-4317-B594-0655DEE25044}"/>
    <cellStyle name="20% - Accent4 4 8" xfId="2394" xr:uid="{0AA0722C-5858-4EB1-8CCC-2C31374E2017}"/>
    <cellStyle name="20% - Accent4 4 9" xfId="2395" xr:uid="{F6C4AE9A-6773-448F-AAEC-5A77E4BDC3B0}"/>
    <cellStyle name="20% - Accent4 4_ContasExternas" xfId="2396" xr:uid="{580D522D-9549-4D6C-B5BC-58BA590826B8}"/>
    <cellStyle name="20% - Accent4 5" xfId="385" xr:uid="{CA86E5DA-E572-45B6-BF24-5E88A6519E3D}"/>
    <cellStyle name="20% - Accent4 5 10" xfId="2397" xr:uid="{BA3115B9-F383-443B-A024-D141D57D2FB6}"/>
    <cellStyle name="20% - Accent4 5 11" xfId="2398" xr:uid="{28EF5E36-F14D-464F-B39C-30031FBADDFE}"/>
    <cellStyle name="20% - Accent4 5 12" xfId="2399" xr:uid="{879AC21D-47F4-4EEE-B35B-AF1F8778EB36}"/>
    <cellStyle name="20% - Accent4 5 2" xfId="386" xr:uid="{E39C0413-AEEA-41DE-9B8F-8DA4E645A006}"/>
    <cellStyle name="20% - Accent4 5 3" xfId="387" xr:uid="{5A0C8920-98A2-4B3B-B1BE-1D95971E1DAE}"/>
    <cellStyle name="20% - Accent4 5 4" xfId="388" xr:uid="{29DA3BB7-8EB4-4DB2-98AC-A4743DFCEE10}"/>
    <cellStyle name="20% - Accent4 5 5" xfId="389" xr:uid="{60BB0F6D-BAB5-44B0-A92B-C6152D3136CA}"/>
    <cellStyle name="20% - Accent4 5 6" xfId="390" xr:uid="{2455E863-0662-4E35-A148-F20CF9E2C84B}"/>
    <cellStyle name="20% - Accent4 5 7" xfId="391" xr:uid="{C7E1F851-3BA5-4568-8078-B254F3F627B1}"/>
    <cellStyle name="20% - Accent4 5 8" xfId="2400" xr:uid="{ACD4AAED-2AD0-4BBF-9467-F27BFFD497E5}"/>
    <cellStyle name="20% - Accent4 5 9" xfId="2401" xr:uid="{2E22BB8D-1F55-4DB7-A35E-7C303F92A011}"/>
    <cellStyle name="20% - Accent4 5_ContasExternas" xfId="2402" xr:uid="{DD39229C-A59C-40FE-85FD-2EDF557C923B}"/>
    <cellStyle name="20% - Accent4 6" xfId="392" xr:uid="{62172BEA-932B-4F12-9ED7-8C4EEBD504DD}"/>
    <cellStyle name="20% - Accent4 6 10" xfId="2403" xr:uid="{6FF1773C-C2C5-48BD-B6B8-6321E970DB3A}"/>
    <cellStyle name="20% - Accent4 6 11" xfId="2404" xr:uid="{0B387B74-9131-41FB-8250-D81223AA451F}"/>
    <cellStyle name="20% - Accent4 6 12" xfId="2405" xr:uid="{AAFAC3F4-D358-4DCD-BAFB-A0A5F2F2EDB1}"/>
    <cellStyle name="20% - Accent4 6 2" xfId="393" xr:uid="{BA2DA231-AF5C-4EFB-87FC-45F1D0D9527D}"/>
    <cellStyle name="20% - Accent4 6 3" xfId="394" xr:uid="{5D9C0C1D-F7F4-4799-AF16-AF3F2752F5E4}"/>
    <cellStyle name="20% - Accent4 6 4" xfId="395" xr:uid="{CA590F2F-F301-485D-86E8-DA91D0300CF9}"/>
    <cellStyle name="20% - Accent4 6 5" xfId="396" xr:uid="{C0B49FA4-8C5C-473D-9B72-8EE063F68839}"/>
    <cellStyle name="20% - Accent4 6 6" xfId="397" xr:uid="{5F01D20D-624F-41AF-82E6-7571329BF984}"/>
    <cellStyle name="20% - Accent4 6 7" xfId="398" xr:uid="{2D5940DF-37C3-4C03-B6D7-B3457FF135B3}"/>
    <cellStyle name="20% - Accent4 6 8" xfId="2406" xr:uid="{AFDD3868-018D-4DF1-8C6F-508179A75FE2}"/>
    <cellStyle name="20% - Accent4 6 9" xfId="2407" xr:uid="{1449A093-250B-48DC-8D9B-977E5D174DD5}"/>
    <cellStyle name="20% - Accent4 6_ContasExternas" xfId="2408" xr:uid="{D01CC95C-1749-4653-909A-F008AEA2E005}"/>
    <cellStyle name="20% - Accent4 7" xfId="399" xr:uid="{65F75CE0-79C0-4C06-83DE-BE5B53495D4B}"/>
    <cellStyle name="20% - Accent4 7 10" xfId="2409" xr:uid="{41AF8AFC-F6DD-4883-A408-3891D7BABF69}"/>
    <cellStyle name="20% - Accent4 7 11" xfId="2410" xr:uid="{416F1806-FBBC-4AF4-B0D6-751554FC6013}"/>
    <cellStyle name="20% - Accent4 7 12" xfId="2411" xr:uid="{076EA26C-A000-493E-8BDE-06487470D0F5}"/>
    <cellStyle name="20% - Accent4 7 2" xfId="400" xr:uid="{ED8C1046-BA0F-425E-ABB9-A5480493FA7F}"/>
    <cellStyle name="20% - Accent4 7 3" xfId="401" xr:uid="{F67E59DE-5015-4C52-B002-D80FBBCD395E}"/>
    <cellStyle name="20% - Accent4 7 4" xfId="402" xr:uid="{0644F042-4DDC-4A44-88F4-04C57F63368C}"/>
    <cellStyle name="20% - Accent4 7 5" xfId="403" xr:uid="{4CA4DC69-DAEB-406B-8852-7EB5E275EE24}"/>
    <cellStyle name="20% - Accent4 7 6" xfId="404" xr:uid="{D2DEEE54-7F7B-48CF-AABE-108F3834E1D8}"/>
    <cellStyle name="20% - Accent4 7 7" xfId="405" xr:uid="{214E39D9-B898-4E1E-9FEF-89BDF8583FEB}"/>
    <cellStyle name="20% - Accent4 7 8" xfId="2412" xr:uid="{9EDC7DCE-5876-4319-8A5D-3BB863FC561D}"/>
    <cellStyle name="20% - Accent4 7 9" xfId="2413" xr:uid="{D61CE726-E13A-4730-95BF-504B4C3E4AA1}"/>
    <cellStyle name="20% - Accent4 7_ContasExternas" xfId="2414" xr:uid="{56A03F81-AE9A-437C-8CFD-CE1C495EFE06}"/>
    <cellStyle name="20% - Accent4 8" xfId="406" xr:uid="{FD1D0B17-4CC6-486C-B2C4-793268C579CA}"/>
    <cellStyle name="20% - Accent4 8 10" xfId="2415" xr:uid="{7A0FF7FB-110A-492F-B9F7-5C1C32BCDAD3}"/>
    <cellStyle name="20% - Accent4 8 11" xfId="2416" xr:uid="{C5A36B61-6335-462B-BCE7-EF417E4441DB}"/>
    <cellStyle name="20% - Accent4 8 12" xfId="2417" xr:uid="{6B9D78D7-7951-4CFB-8D6D-1F06E617664D}"/>
    <cellStyle name="20% - Accent4 8 2" xfId="407" xr:uid="{D0183367-4234-4161-8035-E2D4C6A152A7}"/>
    <cellStyle name="20% - Accent4 8 3" xfId="408" xr:uid="{74862554-5887-4E31-AB29-7577E6321BD1}"/>
    <cellStyle name="20% - Accent4 8 4" xfId="409" xr:uid="{973BB53A-549D-4E5D-9620-D98EC6512C45}"/>
    <cellStyle name="20% - Accent4 8 5" xfId="410" xr:uid="{C8139344-6E8E-4608-9C4C-51503B901711}"/>
    <cellStyle name="20% - Accent4 8 6" xfId="411" xr:uid="{629BEBA5-C745-4854-BCCE-901BA9D35588}"/>
    <cellStyle name="20% - Accent4 8 7" xfId="412" xr:uid="{3CA6D646-3A11-4381-B903-09F536C6311E}"/>
    <cellStyle name="20% - Accent4 8 8" xfId="2418" xr:uid="{E7226EEF-235A-40D6-A29B-11EB82EC961F}"/>
    <cellStyle name="20% - Accent4 8 9" xfId="2419" xr:uid="{575BD669-7BE7-4BB1-89A0-5154FAA381FD}"/>
    <cellStyle name="20% - Accent4 8_ContasExternas" xfId="2420" xr:uid="{3E3B6DA7-5091-4D43-A1BC-BE72E644C35F}"/>
    <cellStyle name="20% - Accent4 9" xfId="2421" xr:uid="{810CAFAA-44F3-4A8E-8A10-880364D93E39}"/>
    <cellStyle name="20% - Accent5 10" xfId="2422" xr:uid="{F815CB5B-B799-4802-AE61-EED8DF94A606}"/>
    <cellStyle name="20% - Accent5 2" xfId="413" xr:uid="{2B6D1F6B-432A-497D-B474-901C0167797D}"/>
    <cellStyle name="20% - Accent5 2 10" xfId="2423" xr:uid="{32EE1D33-BF5C-4948-B574-733DC75F2582}"/>
    <cellStyle name="20% - Accent5 2 11" xfId="2424" xr:uid="{850E2C37-79EA-4948-8D33-122A479D5273}"/>
    <cellStyle name="20% - Accent5 2 12" xfId="2425" xr:uid="{168C9A5F-DA60-48AE-84DC-460F82C8E6D0}"/>
    <cellStyle name="20% - Accent5 2 2" xfId="414" xr:uid="{FA68B339-E993-4E84-8AFC-491722A06E70}"/>
    <cellStyle name="20% - Accent5 2 3" xfId="415" xr:uid="{3F5B838C-13AF-4475-9712-488D7E07AD52}"/>
    <cellStyle name="20% - Accent5 2 4" xfId="416" xr:uid="{74AF3F9C-4F38-4F4A-8B43-2DE3537F49A3}"/>
    <cellStyle name="20% - Accent5 2 5" xfId="417" xr:uid="{23A4F3A8-5F56-4760-AE1A-06EDE68D1E51}"/>
    <cellStyle name="20% - Accent5 2 6" xfId="418" xr:uid="{746FC5E0-41C3-43C6-ACE7-17DC96C017C4}"/>
    <cellStyle name="20% - Accent5 2 7" xfId="419" xr:uid="{C02661D2-1623-4669-959E-3AFE642467CF}"/>
    <cellStyle name="20% - Accent5 2 8" xfId="2426" xr:uid="{80A12B5C-FC4B-48BA-9BB8-24FF1DDF2633}"/>
    <cellStyle name="20% - Accent5 2 9" xfId="2427" xr:uid="{964A6BB0-F5D6-4114-A14A-A7C1F8F1C344}"/>
    <cellStyle name="20% - Accent5 2_ContasExternas" xfId="2428" xr:uid="{6E7EC8EA-DB21-4B7B-8EA6-CAC80ADFA184}"/>
    <cellStyle name="20% - Accent5 3" xfId="420" xr:uid="{FEFF1619-1FF8-444A-88DD-ADE74A31E586}"/>
    <cellStyle name="20% - Accent5 3 10" xfId="2429" xr:uid="{08B9452F-7103-4A7F-A3F7-01E24AFB1B20}"/>
    <cellStyle name="20% - Accent5 3 11" xfId="2430" xr:uid="{BA2CC145-A329-4A27-B931-594739F7537F}"/>
    <cellStyle name="20% - Accent5 3 12" xfId="2431" xr:uid="{02EB8EE8-BF99-44CA-AF42-3ED27CE4D8AB}"/>
    <cellStyle name="20% - Accent5 3 2" xfId="421" xr:uid="{0DDD896A-243C-4CAC-9DCB-9AAA265917A2}"/>
    <cellStyle name="20% - Accent5 3 3" xfId="422" xr:uid="{CACFA32C-B790-4FFD-B8C3-CCBE58863EAE}"/>
    <cellStyle name="20% - Accent5 3 4" xfId="423" xr:uid="{EB2B01FF-A154-462A-9D3B-551F20E08156}"/>
    <cellStyle name="20% - Accent5 3 5" xfId="424" xr:uid="{9FD3C704-C3E8-4892-9563-2B3E1AA3CCA1}"/>
    <cellStyle name="20% - Accent5 3 6" xfId="425" xr:uid="{B53CF025-A194-4C05-993D-BE71BBE0C33A}"/>
    <cellStyle name="20% - Accent5 3 7" xfId="426" xr:uid="{06C3394A-0C4C-4501-B603-0F05A63EA398}"/>
    <cellStyle name="20% - Accent5 3 8" xfId="2432" xr:uid="{0FDB0888-CA9A-4673-8A16-D0FEEDD3CC45}"/>
    <cellStyle name="20% - Accent5 3 9" xfId="2433" xr:uid="{CE935EA7-AE1A-44C7-B4C0-44485330A8FC}"/>
    <cellStyle name="20% - Accent5 3_ContasExternas" xfId="2434" xr:uid="{F9A4C4FC-9A71-44EE-81FE-DDA351046B3C}"/>
    <cellStyle name="20% - Accent5 4" xfId="427" xr:uid="{ACB308F1-DE33-4883-9D76-613E7E6A7F4D}"/>
    <cellStyle name="20% - Accent5 4 10" xfId="2435" xr:uid="{E7EC0DD5-B272-4C44-97A6-CCBC1E7A47F3}"/>
    <cellStyle name="20% - Accent5 4 11" xfId="2436" xr:uid="{2AD76AEB-59C1-4D39-9A7F-6DA24533F86D}"/>
    <cellStyle name="20% - Accent5 4 12" xfId="2437" xr:uid="{AB9BC3BE-DA95-4524-8E10-BB5E2BBE7C0F}"/>
    <cellStyle name="20% - Accent5 4 2" xfId="428" xr:uid="{72D866C3-4FCF-4011-B40A-E7A4CD0547AC}"/>
    <cellStyle name="20% - Accent5 4 3" xfId="429" xr:uid="{CC5F0C55-BFD8-44A8-B4B9-18DB3C1D04AE}"/>
    <cellStyle name="20% - Accent5 4 4" xfId="430" xr:uid="{A99E7D88-3618-42B2-83F5-863D3747DBC7}"/>
    <cellStyle name="20% - Accent5 4 5" xfId="431" xr:uid="{2076AC98-2599-483E-A11E-9013C3A44396}"/>
    <cellStyle name="20% - Accent5 4 6" xfId="432" xr:uid="{796C6C5A-E1F5-4A7E-BC45-4BE260699F9B}"/>
    <cellStyle name="20% - Accent5 4 7" xfId="433" xr:uid="{5D406042-9CF4-4610-82EB-CBEC76BF0576}"/>
    <cellStyle name="20% - Accent5 4 8" xfId="2438" xr:uid="{FC332CB1-DDA6-4E3B-AD7A-E7C768B18404}"/>
    <cellStyle name="20% - Accent5 4 9" xfId="2439" xr:uid="{6D971923-6641-466C-A68F-97315B45DD76}"/>
    <cellStyle name="20% - Accent5 4_ContasExternas" xfId="2440" xr:uid="{983F37B1-B689-487F-BF59-B3885C645624}"/>
    <cellStyle name="20% - Accent5 5" xfId="434" xr:uid="{BEE85EA2-1124-4503-A022-5AD5DB1C092C}"/>
    <cellStyle name="20% - Accent5 5 10" xfId="2441" xr:uid="{B09EB14C-0DB0-4D66-9651-238B65235078}"/>
    <cellStyle name="20% - Accent5 5 11" xfId="2442" xr:uid="{3634873A-109A-4129-885F-D9824AF92B75}"/>
    <cellStyle name="20% - Accent5 5 12" xfId="2443" xr:uid="{156481DF-C6D4-4E0E-83D6-A23259E0A8EE}"/>
    <cellStyle name="20% - Accent5 5 2" xfId="435" xr:uid="{AF9173B3-197D-4575-B332-0A0532BCD792}"/>
    <cellStyle name="20% - Accent5 5 3" xfId="436" xr:uid="{F1033FCF-739E-4157-9B1E-651FB8F458D8}"/>
    <cellStyle name="20% - Accent5 5 4" xfId="437" xr:uid="{5CD64047-CA07-45C9-B3A8-E803DA773F02}"/>
    <cellStyle name="20% - Accent5 5 5" xfId="438" xr:uid="{3DE4D026-287F-472B-8080-A41BA0853D92}"/>
    <cellStyle name="20% - Accent5 5 6" xfId="439" xr:uid="{123B4145-0B84-4A01-829D-38AED6ADC96E}"/>
    <cellStyle name="20% - Accent5 5 7" xfId="440" xr:uid="{D55EC42A-5EB8-4145-BE50-A8DD62357886}"/>
    <cellStyle name="20% - Accent5 5 8" xfId="2444" xr:uid="{CD9E82A8-E573-4921-9EED-6B4BD86A5F24}"/>
    <cellStyle name="20% - Accent5 5 9" xfId="2445" xr:uid="{1A7AFA50-46CD-455A-9A47-830AB972C259}"/>
    <cellStyle name="20% - Accent5 5_ContasExternas" xfId="2446" xr:uid="{9346B9B8-EB38-4CB8-8380-8CB26183A2B2}"/>
    <cellStyle name="20% - Accent5 6" xfId="2447" xr:uid="{07EE5D74-E145-4EC0-BDE6-C55D0CEF829E}"/>
    <cellStyle name="20% - Accent5 6 2" xfId="2448" xr:uid="{CA40742F-CCD1-4A2A-8201-6E77A2291D06}"/>
    <cellStyle name="20% - Accent5 6 3" xfId="2449" xr:uid="{B884608B-1A70-46FD-BAA8-17F3991E3A28}"/>
    <cellStyle name="20% - Accent5 6 4" xfId="2450" xr:uid="{BEE630D1-52B7-4A95-AA48-67532DDD4A01}"/>
    <cellStyle name="20% - Accent5 6_ContasExternas" xfId="2451" xr:uid="{C312A655-232D-493D-B101-A39B43343FAA}"/>
    <cellStyle name="20% - Accent5 7" xfId="2452" xr:uid="{5E46F6E1-9F89-4FE6-B1C3-F5660F94E167}"/>
    <cellStyle name="20% - Accent5 8" xfId="2453" xr:uid="{5AF887E0-04EF-478E-8C97-2B00B31D63D0}"/>
    <cellStyle name="20% - Accent5 9" xfId="2454" xr:uid="{687C496A-97B7-414B-B6B9-2CD7D7B188D5}"/>
    <cellStyle name="20% - Accent6 2" xfId="441" xr:uid="{1917DB8F-845F-4D41-9063-64A16DB01BD3}"/>
    <cellStyle name="20% - Accent6 2 10" xfId="2455" xr:uid="{BD53E52F-08B1-4F7C-BB25-5842B8215ED3}"/>
    <cellStyle name="20% - Accent6 2 11" xfId="2456" xr:uid="{25438691-171B-4719-B3F1-C2FFCA72B4A7}"/>
    <cellStyle name="20% - Accent6 2 12" xfId="2457" xr:uid="{5016C5D7-0B83-4CBA-A437-75E78E8996AC}"/>
    <cellStyle name="20% - Accent6 2 2" xfId="442" xr:uid="{6BEBABE3-3363-458A-AB58-78BF38086AA7}"/>
    <cellStyle name="20% - Accent6 2 3" xfId="443" xr:uid="{D6171936-D316-49B7-B731-7729C521D390}"/>
    <cellStyle name="20% - Accent6 2 4" xfId="444" xr:uid="{B0835DFD-7EF5-48D4-A7C4-B4A19C710382}"/>
    <cellStyle name="20% - Accent6 2 5" xfId="445" xr:uid="{6C502C14-58E2-4F34-8E28-79292AB4848D}"/>
    <cellStyle name="20% - Accent6 2 6" xfId="446" xr:uid="{89827583-E883-494F-A929-9A555C5B185D}"/>
    <cellStyle name="20% - Accent6 2 7" xfId="447" xr:uid="{37397133-D44E-43F8-B405-67A47F7DAD87}"/>
    <cellStyle name="20% - Accent6 2 8" xfId="2458" xr:uid="{0B314124-78D8-428C-B7A7-69E5DC15C4C8}"/>
    <cellStyle name="20% - Accent6 2 9" xfId="2459" xr:uid="{130497F6-0119-467C-8FE1-C109486EA7BD}"/>
    <cellStyle name="20% - Accent6 2_ContasExternas" xfId="2460" xr:uid="{3BAED260-3EAF-49B2-A018-2751B20ECB16}"/>
    <cellStyle name="20% - Accent6 3" xfId="448" xr:uid="{56DA4B16-F6AF-481E-AD0E-2FCA92BC9E67}"/>
    <cellStyle name="20% - Accent6 3 10" xfId="2461" xr:uid="{E776ED8F-9EBB-40E3-AD5C-3322FED03DFF}"/>
    <cellStyle name="20% - Accent6 3 11" xfId="2462" xr:uid="{8E47CA36-BE84-49E9-A938-7FC1AFE4828D}"/>
    <cellStyle name="20% - Accent6 3 12" xfId="2463" xr:uid="{3ECDA4B2-81E9-4F06-8DEA-9D99AD44A0B0}"/>
    <cellStyle name="20% - Accent6 3 2" xfId="449" xr:uid="{B43BF0F9-5EFB-417E-BBFC-45AFE1F2A1BB}"/>
    <cellStyle name="20% - Accent6 3 3" xfId="450" xr:uid="{38EA77FB-2598-47B9-B297-96F273A6EF35}"/>
    <cellStyle name="20% - Accent6 3 4" xfId="451" xr:uid="{90C55A32-C2FB-4394-B02A-7C5ED405B77B}"/>
    <cellStyle name="20% - Accent6 3 5" xfId="452" xr:uid="{9AD35371-8575-43FE-AC5B-5AC01B7B8DE9}"/>
    <cellStyle name="20% - Accent6 3 6" xfId="453" xr:uid="{3EF960BC-0717-4D56-8D3A-C55A833C1BF8}"/>
    <cellStyle name="20% - Accent6 3 7" xfId="454" xr:uid="{606E7BD1-DDDD-4C47-AA01-2467A138786B}"/>
    <cellStyle name="20% - Accent6 3 8" xfId="2464" xr:uid="{7A85362A-7A9E-4390-9054-0AB068260CDB}"/>
    <cellStyle name="20% - Accent6 3 9" xfId="2465" xr:uid="{B1900F44-72E1-40AE-A4D0-843E53E94030}"/>
    <cellStyle name="20% - Accent6 3_ContasExternas" xfId="2466" xr:uid="{2BD8E385-CB06-4347-8BFA-FF4BD6CE0125}"/>
    <cellStyle name="20% - Accent6 4" xfId="455" xr:uid="{6B5C13EF-7BE3-4352-827E-2CCBC6C9CBEC}"/>
    <cellStyle name="20% - Accent6 4 10" xfId="2467" xr:uid="{7237E0A9-7A3B-4B73-BCBD-707088F9FDCB}"/>
    <cellStyle name="20% - Accent6 4 11" xfId="2468" xr:uid="{C597FC61-F212-46F9-AE3D-4EB43BB26E91}"/>
    <cellStyle name="20% - Accent6 4 12" xfId="2469" xr:uid="{428CADF8-3FC6-4468-901C-9E003D249776}"/>
    <cellStyle name="20% - Accent6 4 2" xfId="456" xr:uid="{794970C9-5668-4D90-A560-FEB8BD88D604}"/>
    <cellStyle name="20% - Accent6 4 3" xfId="457" xr:uid="{737B70B3-0197-4DC6-99F1-EB71D89E20DF}"/>
    <cellStyle name="20% - Accent6 4 4" xfId="458" xr:uid="{BAE5A8D9-12C8-4C00-B173-FECEB6D670C6}"/>
    <cellStyle name="20% - Accent6 4 5" xfId="459" xr:uid="{F9EC59CA-92E1-46FA-AC98-AF14A5B16B08}"/>
    <cellStyle name="20% - Accent6 4 6" xfId="460" xr:uid="{2A4DFDE8-D2FF-4EFC-9A81-75CB82C61173}"/>
    <cellStyle name="20% - Accent6 4 7" xfId="461" xr:uid="{C82590CC-375D-426B-B75D-318827A9627F}"/>
    <cellStyle name="20% - Accent6 4 8" xfId="2470" xr:uid="{2B3F51F4-26C3-45D5-9A56-B56DC7D67BAC}"/>
    <cellStyle name="20% - Accent6 4 9" xfId="2471" xr:uid="{EAAB0D19-2B88-4F32-A3E3-3314D6B9115C}"/>
    <cellStyle name="20% - Accent6 4_ContasExternas" xfId="2472" xr:uid="{D9D4BAB3-D480-4628-83E2-36D6EE55E063}"/>
    <cellStyle name="20% - Accent6 5" xfId="462" xr:uid="{DA3B8179-E74D-49DC-A3C0-90143DB3FE26}"/>
    <cellStyle name="20% - Accent6 5 10" xfId="2473" xr:uid="{2037613C-D5E6-40FE-AD41-BFF024479A18}"/>
    <cellStyle name="20% - Accent6 5 11" xfId="2474" xr:uid="{81AD825D-476E-463F-9E75-D3377E5B543B}"/>
    <cellStyle name="20% - Accent6 5 12" xfId="2475" xr:uid="{59FD4143-18E0-4184-ABEB-1355901990AE}"/>
    <cellStyle name="20% - Accent6 5 2" xfId="463" xr:uid="{CC13D56E-0AFA-4B52-8652-57C47FC3F23D}"/>
    <cellStyle name="20% - Accent6 5 3" xfId="464" xr:uid="{1C5828FD-D04C-44A4-AF8F-6D450223C807}"/>
    <cellStyle name="20% - Accent6 5 4" xfId="465" xr:uid="{0B575436-7D8D-48B2-BF73-481713E8D367}"/>
    <cellStyle name="20% - Accent6 5 5" xfId="466" xr:uid="{9E9C30EA-ABBD-4591-B32D-6C80CA4D252A}"/>
    <cellStyle name="20% - Accent6 5 6" xfId="467" xr:uid="{382BF2D9-14D6-4445-84A5-3C54F93A79E6}"/>
    <cellStyle name="20% - Accent6 5 7" xfId="468" xr:uid="{393830F5-3B24-4084-8AF3-110EE171DB0C}"/>
    <cellStyle name="20% - Accent6 5 8" xfId="2476" xr:uid="{D01FB047-F245-4497-83CB-76372B1A0C28}"/>
    <cellStyle name="20% - Accent6 5 9" xfId="2477" xr:uid="{C62DB6EC-688B-4702-AE2E-0FE95ABD8729}"/>
    <cellStyle name="20% - Accent6 5_ContasExternas" xfId="2478" xr:uid="{E51428D8-3990-471A-81CE-20FB4797BCFA}"/>
    <cellStyle name="20% - Accent6 6" xfId="469" xr:uid="{E06A9B39-BC70-4205-BBF4-7912A60F3C30}"/>
    <cellStyle name="20% - Accent6 6 10" xfId="2479" xr:uid="{7A2698FF-1A2A-4ED2-AD17-89A78AED3989}"/>
    <cellStyle name="20% - Accent6 6 11" xfId="2480" xr:uid="{1127EB5F-BEC5-4AC5-B73E-679D081EF36F}"/>
    <cellStyle name="20% - Accent6 6 12" xfId="2481" xr:uid="{037DA2D3-161D-4B2D-BBEE-E938277DD0D6}"/>
    <cellStyle name="20% - Accent6 6 2" xfId="470" xr:uid="{75784FF5-861D-47A5-8DE8-CE2560897ACE}"/>
    <cellStyle name="20% - Accent6 6 3" xfId="471" xr:uid="{C90ACA32-276A-45DE-9441-950D6FB64AD1}"/>
    <cellStyle name="20% - Accent6 6 4" xfId="472" xr:uid="{148DAE76-B425-4800-881B-F5C5F2BF8DCD}"/>
    <cellStyle name="20% - Accent6 6 5" xfId="473" xr:uid="{AF841D1C-E16F-4AE1-AE99-4476194FDBCA}"/>
    <cellStyle name="20% - Accent6 6 6" xfId="474" xr:uid="{0632BDBC-402D-4E3C-93A3-D2B2EE338809}"/>
    <cellStyle name="20% - Accent6 6 7" xfId="475" xr:uid="{7D4EF1D3-0FA8-48AB-88C2-E40613A2FCC5}"/>
    <cellStyle name="20% - Accent6 6 8" xfId="2482" xr:uid="{31345C22-CB56-4559-A027-83941BDDE286}"/>
    <cellStyle name="20% - Accent6 6 9" xfId="2483" xr:uid="{A65C328F-CAD1-4D21-8938-CA71F06B1327}"/>
    <cellStyle name="20% - Accent6 6_ContasExternas" xfId="2484" xr:uid="{533E7CDF-28C2-467A-AD1C-6C822E995EC2}"/>
    <cellStyle name="20% - Accent6 7" xfId="476" xr:uid="{E033C3C5-8E9E-46B2-8328-4DBE1657D196}"/>
    <cellStyle name="20% - Accent6 7 10" xfId="2485" xr:uid="{A713F0DE-D969-4141-BC09-F3370AABCE19}"/>
    <cellStyle name="20% - Accent6 7 11" xfId="2486" xr:uid="{CECE872E-4D21-40FB-9784-E3ED7D4CF63E}"/>
    <cellStyle name="20% - Accent6 7 12" xfId="2487" xr:uid="{6677B51C-726A-492E-AB5E-F3759D3E0E77}"/>
    <cellStyle name="20% - Accent6 7 2" xfId="477" xr:uid="{27A9A891-7B84-4258-9141-5AB7E1F585E4}"/>
    <cellStyle name="20% - Accent6 7 3" xfId="478" xr:uid="{25FD1425-A7B4-41DF-AB03-A5D11F0FC92A}"/>
    <cellStyle name="20% - Accent6 7 4" xfId="479" xr:uid="{FCB7593F-2A9A-4F9D-89E4-7956FDE632FC}"/>
    <cellStyle name="20% - Accent6 7 5" xfId="480" xr:uid="{EBD72240-4CB1-4B1C-981B-2654EEEE49D5}"/>
    <cellStyle name="20% - Accent6 7 6" xfId="481" xr:uid="{898AD497-7903-4727-8889-5BAA3B96D68A}"/>
    <cellStyle name="20% - Accent6 7 7" xfId="482" xr:uid="{5AA1CDBD-6F88-4F4E-A267-3F79E35FE0F4}"/>
    <cellStyle name="20% - Accent6 7 8" xfId="2488" xr:uid="{8B17B3F9-7D93-4D21-A5A0-6F77CB1942FB}"/>
    <cellStyle name="20% - Accent6 7 9" xfId="2489" xr:uid="{AD14EE47-9AF7-47C8-8FBA-888BDC1918F2}"/>
    <cellStyle name="20% - Accent6 7_ContasExternas" xfId="2490" xr:uid="{FA051B03-FEBA-4731-ABCD-9CA2D5A7315D}"/>
    <cellStyle name="20% - Accent6 8" xfId="483" xr:uid="{41FD7975-4DE1-48D4-9E8D-A29F008CC2A9}"/>
    <cellStyle name="20% - Accent6 8 10" xfId="2491" xr:uid="{2D4F829A-B2A0-426F-9156-990F0A36B394}"/>
    <cellStyle name="20% - Accent6 8 11" xfId="2492" xr:uid="{4532FE5F-0191-421D-A116-2934A383BD75}"/>
    <cellStyle name="20% - Accent6 8 12" xfId="2493" xr:uid="{DB56895D-9226-4BFB-BF84-35D5047AC00D}"/>
    <cellStyle name="20% - Accent6 8 2" xfId="484" xr:uid="{ACC8E26B-B20B-40C6-B176-F982AD6C4F92}"/>
    <cellStyle name="20% - Accent6 8 3" xfId="485" xr:uid="{C1CF501D-7C7A-47D8-9389-61AE17F0C378}"/>
    <cellStyle name="20% - Accent6 8 4" xfId="486" xr:uid="{BD0C62D1-E5D8-4E91-A4AB-86DDFC2DB5BA}"/>
    <cellStyle name="20% - Accent6 8 5" xfId="487" xr:uid="{DDFE461C-4420-458A-BCF9-2955905CEA65}"/>
    <cellStyle name="20% - Accent6 8 6" xfId="488" xr:uid="{986C9665-2F88-494B-B2C0-8F9BD0A5F07B}"/>
    <cellStyle name="20% - Accent6 8 7" xfId="489" xr:uid="{9C5DB21C-DAA6-44D8-BFE7-771D24B57426}"/>
    <cellStyle name="20% - Accent6 8 8" xfId="2494" xr:uid="{4757E54A-042A-486B-AAAE-9606DA9DDA46}"/>
    <cellStyle name="20% - Accent6 8 9" xfId="2495" xr:uid="{F2C19B61-5D54-437C-B4C2-FC03D73A0396}"/>
    <cellStyle name="20% - Accent6 8_ContasExternas" xfId="2496" xr:uid="{F8D7525E-A1D1-417E-A96B-6DE58C5D2A79}"/>
    <cellStyle name="20% - Accent6 9" xfId="2497" xr:uid="{F8E085C6-5892-4A35-B34A-BD81B58AD9A5}"/>
    <cellStyle name="20% - Ênfase1 2" xfId="43" xr:uid="{F04BB774-B1D1-4578-AE14-5D364E4A08A0}"/>
    <cellStyle name="20% - Ênfase2 2" xfId="44" xr:uid="{4A474AF6-1D4B-4FF2-BACF-4DF8121451CC}"/>
    <cellStyle name="20% - Ênfase3 2" xfId="45" xr:uid="{DB0B72A0-D619-4181-85F4-0C842A29D66C}"/>
    <cellStyle name="20% - Ênfase4 2" xfId="46" xr:uid="{FAFE9B3E-9F88-4EFF-9530-DA73F9D27761}"/>
    <cellStyle name="20% - Ênfase5 2" xfId="47" xr:uid="{FCB8ECE8-CA8D-4B3A-8E08-AB9ECDAE3916}"/>
    <cellStyle name="20% - Ênfase6 2" xfId="48" xr:uid="{62F77A36-A750-40E0-AF4F-4549BF2C1656}"/>
    <cellStyle name="40% - Accent1 2" xfId="490" xr:uid="{178639AE-45C3-472C-BB8C-A2E7DD27589A}"/>
    <cellStyle name="40% - Accent1 2 10" xfId="2498" xr:uid="{E83DEAE8-DB2B-45D5-8A44-F5E5B8335B8B}"/>
    <cellStyle name="40% - Accent1 2 11" xfId="2499" xr:uid="{56CC484C-ACAB-402E-A679-E6A99158BE62}"/>
    <cellStyle name="40% - Accent1 2 12" xfId="2500" xr:uid="{7833D3FD-8861-4877-B2FD-E4BB4E297921}"/>
    <cellStyle name="40% - Accent1 2 2" xfId="491" xr:uid="{92F469CA-4363-488B-8102-1AAE0C83CF47}"/>
    <cellStyle name="40% - Accent1 2 3" xfId="492" xr:uid="{18FE6073-BEB9-4A36-B70B-F1ADE0B12FBF}"/>
    <cellStyle name="40% - Accent1 2 4" xfId="493" xr:uid="{B6F3C4FC-7B7B-4682-873E-0B254C667F3E}"/>
    <cellStyle name="40% - Accent1 2 5" xfId="494" xr:uid="{93985324-470D-4FC9-BAE1-69BD189CE14B}"/>
    <cellStyle name="40% - Accent1 2 6" xfId="495" xr:uid="{CC1943AF-8470-493C-9BC0-899D7FB263CC}"/>
    <cellStyle name="40% - Accent1 2 7" xfId="496" xr:uid="{D91EA977-0B58-4087-8698-DEEFF98CB794}"/>
    <cellStyle name="40% - Accent1 2 8" xfId="2501" xr:uid="{18974ED0-177A-4ED6-846D-647E17413A2D}"/>
    <cellStyle name="40% - Accent1 2 9" xfId="2502" xr:uid="{85257D58-831B-402F-9217-364E37CB6014}"/>
    <cellStyle name="40% - Accent1 2_ContasExternas" xfId="2503" xr:uid="{90B8C315-884F-40C8-A9F0-3A73BDAE0C45}"/>
    <cellStyle name="40% - Accent1 3" xfId="497" xr:uid="{FC325DD2-BCA5-40AF-8830-3AF7D571DC4A}"/>
    <cellStyle name="40% - Accent1 3 10" xfId="2504" xr:uid="{75C34C20-29D1-4050-B01D-78D9E1F95EDC}"/>
    <cellStyle name="40% - Accent1 3 11" xfId="2505" xr:uid="{866C4B8E-7ADC-49D2-82E3-1F8172FC44CE}"/>
    <cellStyle name="40% - Accent1 3 12" xfId="2506" xr:uid="{4EA3CFF1-2086-4749-9632-A0145C319378}"/>
    <cellStyle name="40% - Accent1 3 2" xfId="498" xr:uid="{31083B10-5E75-4C89-A832-208AF8E5F88E}"/>
    <cellStyle name="40% - Accent1 3 3" xfId="499" xr:uid="{781429D1-E0F3-4956-A014-2EEAC2CDC77F}"/>
    <cellStyle name="40% - Accent1 3 4" xfId="500" xr:uid="{3B67EA86-66ED-4B59-B175-1A264B2CFB66}"/>
    <cellStyle name="40% - Accent1 3 5" xfId="501" xr:uid="{AA2297A6-CAF2-4F57-B9C1-A83CB6E03DF7}"/>
    <cellStyle name="40% - Accent1 3 6" xfId="502" xr:uid="{E732F470-BAEA-49F3-96F1-CE7942617D18}"/>
    <cellStyle name="40% - Accent1 3 7" xfId="503" xr:uid="{8F2AE6B5-9444-4CA0-9722-AFE30AFE3614}"/>
    <cellStyle name="40% - Accent1 3 8" xfId="2507" xr:uid="{C54F930E-8443-4F51-B990-C896172401AA}"/>
    <cellStyle name="40% - Accent1 3 9" xfId="2508" xr:uid="{2BD50B92-DA44-409E-9E5D-7C9ED0AC3646}"/>
    <cellStyle name="40% - Accent1 3_ContasExternas" xfId="2509" xr:uid="{E1B4CE49-31BB-4476-B7B0-22FA59A46E20}"/>
    <cellStyle name="40% - Accent1 4" xfId="504" xr:uid="{E1BBABAD-3AD9-4BD5-AB7D-C7D1FD190AE6}"/>
    <cellStyle name="40% - Accent1 4 10" xfId="2510" xr:uid="{33D29836-12E1-4F35-AF25-0C2ECFBE9B04}"/>
    <cellStyle name="40% - Accent1 4 11" xfId="2511" xr:uid="{511CB3EA-3EFC-46BF-9575-3F387146A972}"/>
    <cellStyle name="40% - Accent1 4 12" xfId="2512" xr:uid="{49CC1011-BCED-413A-8F5F-1D7468F22A1C}"/>
    <cellStyle name="40% - Accent1 4 2" xfId="505" xr:uid="{163048F5-730A-4553-A4C9-F71EC407EF70}"/>
    <cellStyle name="40% - Accent1 4 3" xfId="506" xr:uid="{526195ED-1446-44EC-8246-D33A5363616E}"/>
    <cellStyle name="40% - Accent1 4 4" xfId="507" xr:uid="{8468B725-EEE3-4C26-A3EF-D6C1E782211A}"/>
    <cellStyle name="40% - Accent1 4 5" xfId="508" xr:uid="{A40BFDAC-934C-49AA-82B7-7DA00918558C}"/>
    <cellStyle name="40% - Accent1 4 6" xfId="509" xr:uid="{7F235965-6634-402E-BCA5-939786C6EF9D}"/>
    <cellStyle name="40% - Accent1 4 7" xfId="510" xr:uid="{85EA6E28-FC9C-4A84-AAE8-4AAE7E54B6A7}"/>
    <cellStyle name="40% - Accent1 4 8" xfId="2513" xr:uid="{5F897756-1E2B-4764-BCDF-2A17F742C080}"/>
    <cellStyle name="40% - Accent1 4 9" xfId="2514" xr:uid="{D9D4E152-EED9-4907-83AE-8E7077125A18}"/>
    <cellStyle name="40% - Accent1 4_ContasExternas" xfId="2515" xr:uid="{6243BEDC-87FE-45AB-BF76-13165CAEB5B1}"/>
    <cellStyle name="40% - Accent1 5" xfId="511" xr:uid="{2A3CDC57-A031-4BF2-B64B-66FDD67B2D80}"/>
    <cellStyle name="40% - Accent1 5 10" xfId="2516" xr:uid="{4C59BC6C-F51A-4431-B67B-054BBB412510}"/>
    <cellStyle name="40% - Accent1 5 11" xfId="2517" xr:uid="{3C7E2577-B8AD-4A41-945D-2F6920EA7F44}"/>
    <cellStyle name="40% - Accent1 5 12" xfId="2518" xr:uid="{20F8E7DB-B02F-428F-8BE1-F11063F7F5C3}"/>
    <cellStyle name="40% - Accent1 5 2" xfId="512" xr:uid="{59049402-65D5-468E-96DA-28D52F7C6DBE}"/>
    <cellStyle name="40% - Accent1 5 3" xfId="513" xr:uid="{79A99FA7-17CD-41AA-8C4E-263177CBF42B}"/>
    <cellStyle name="40% - Accent1 5 4" xfId="514" xr:uid="{AF23EB71-8CC6-4ECF-A8B1-05A4A5D0B198}"/>
    <cellStyle name="40% - Accent1 5 5" xfId="515" xr:uid="{8C5F4E8E-0CE8-4219-9200-22F6E8CDD491}"/>
    <cellStyle name="40% - Accent1 5 6" xfId="516" xr:uid="{25BBBF36-5292-4AD1-BF3E-230957DF6B84}"/>
    <cellStyle name="40% - Accent1 5 7" xfId="517" xr:uid="{B1CE31C5-99F5-4F4C-BB39-0ECB7FBA75DA}"/>
    <cellStyle name="40% - Accent1 5 8" xfId="2519" xr:uid="{D09E26A6-4C89-455A-81FE-5B5A4BCBF168}"/>
    <cellStyle name="40% - Accent1 5 9" xfId="2520" xr:uid="{D34231E2-1381-4134-9D36-6464D1419266}"/>
    <cellStyle name="40% - Accent1 5_ContasExternas" xfId="2521" xr:uid="{C6053424-172E-4952-A6FA-A040B33354A4}"/>
    <cellStyle name="40% - Accent1 6" xfId="518" xr:uid="{BE0EAF59-1FD0-468B-A838-93B708160A73}"/>
    <cellStyle name="40% - Accent1 6 10" xfId="2522" xr:uid="{1BB05ED0-5B4D-4D6E-92AF-B73E031AA239}"/>
    <cellStyle name="40% - Accent1 6 11" xfId="2523" xr:uid="{B59B9ED4-7E49-47CD-8BED-704127B3F7B4}"/>
    <cellStyle name="40% - Accent1 6 12" xfId="2524" xr:uid="{6EF75BEE-3E37-46D9-8DE2-6614069BA3E3}"/>
    <cellStyle name="40% - Accent1 6 2" xfId="519" xr:uid="{4F3E766B-B9CA-46DF-8F59-E800F082AD7A}"/>
    <cellStyle name="40% - Accent1 6 3" xfId="520" xr:uid="{C34C92B1-7BEF-4110-BD94-0D90D9121672}"/>
    <cellStyle name="40% - Accent1 6 4" xfId="521" xr:uid="{D4E062FD-F0A2-468A-8C9C-E189E7EBA1EA}"/>
    <cellStyle name="40% - Accent1 6 5" xfId="522" xr:uid="{79AEB3F7-C43E-40EE-8DF2-44C208516833}"/>
    <cellStyle name="40% - Accent1 6 6" xfId="523" xr:uid="{A9C86D78-1E65-4153-880A-B1F0B81840E7}"/>
    <cellStyle name="40% - Accent1 6 7" xfId="524" xr:uid="{B8AC8EE4-5F57-4963-AC7D-F31F93F45AA4}"/>
    <cellStyle name="40% - Accent1 6 8" xfId="2525" xr:uid="{3873DC13-FAFE-401A-AA48-F2558CADC6FD}"/>
    <cellStyle name="40% - Accent1 6 9" xfId="2526" xr:uid="{179ACBD8-BE40-4770-BD95-E0A967841CD4}"/>
    <cellStyle name="40% - Accent1 6_ContasExternas" xfId="2527" xr:uid="{A3CD16C7-910D-4529-9016-53947A740C5F}"/>
    <cellStyle name="40% - Accent1 7" xfId="525" xr:uid="{CB385641-7A4D-4081-B28F-06AED3DB5190}"/>
    <cellStyle name="40% - Accent1 7 10" xfId="2528" xr:uid="{0F2D495A-DFA8-4E80-A5D0-04B09634B4FB}"/>
    <cellStyle name="40% - Accent1 7 11" xfId="2529" xr:uid="{79B6AAEA-028D-4884-B83F-24113E1EF261}"/>
    <cellStyle name="40% - Accent1 7 12" xfId="2530" xr:uid="{2BBC8BD3-6F43-42FD-85FA-105E98E0BB0E}"/>
    <cellStyle name="40% - Accent1 7 2" xfId="526" xr:uid="{97AE2A2A-11FA-4AC5-B257-CC865B21B256}"/>
    <cellStyle name="40% - Accent1 7 3" xfId="527" xr:uid="{9EA45E5C-F56D-47D4-B056-309B355BA413}"/>
    <cellStyle name="40% - Accent1 7 4" xfId="528" xr:uid="{B2758081-00EC-41FD-B440-8467F87841A5}"/>
    <cellStyle name="40% - Accent1 7 5" xfId="529" xr:uid="{36B7A03B-162C-4EA4-9A86-006DB01B1680}"/>
    <cellStyle name="40% - Accent1 7 6" xfId="530" xr:uid="{684B0B9A-9BFA-4A41-A578-0A837F7EC0B1}"/>
    <cellStyle name="40% - Accent1 7 7" xfId="531" xr:uid="{E612D8B1-822D-42B9-99C5-4367A7061BB9}"/>
    <cellStyle name="40% - Accent1 7 8" xfId="2531" xr:uid="{7B251B73-79B6-41AE-B5E7-D386700177E9}"/>
    <cellStyle name="40% - Accent1 7 9" xfId="2532" xr:uid="{D76E50AC-B2EF-4B1D-AEF4-E3821C666C50}"/>
    <cellStyle name="40% - Accent1 7_ContasExternas" xfId="2533" xr:uid="{5103DA4E-D457-4E47-86E1-01A9CE414311}"/>
    <cellStyle name="40% - Accent1 8" xfId="532" xr:uid="{B7745AE6-A0C1-49EA-A539-77D77C33A9FD}"/>
    <cellStyle name="40% - Accent1 8 10" xfId="2534" xr:uid="{17F78A7B-E8A7-4D23-B9B9-E49C6875204E}"/>
    <cellStyle name="40% - Accent1 8 11" xfId="2535" xr:uid="{4A0E51C1-7F29-458A-844C-761153520A1B}"/>
    <cellStyle name="40% - Accent1 8 12" xfId="2536" xr:uid="{D7CB441E-C924-40BA-A889-71AA40E678A4}"/>
    <cellStyle name="40% - Accent1 8 2" xfId="533" xr:uid="{5C03B08E-69A8-49E6-A633-3101FAAE5664}"/>
    <cellStyle name="40% - Accent1 8 3" xfId="534" xr:uid="{8BC7B817-3A0A-41CE-A350-003B972E351F}"/>
    <cellStyle name="40% - Accent1 8 4" xfId="535" xr:uid="{CE485FB8-AAFC-4112-A4E1-D2673A7E8277}"/>
    <cellStyle name="40% - Accent1 8 5" xfId="536" xr:uid="{95BD9868-13A1-4D75-8C14-E9F16FB4FC88}"/>
    <cellStyle name="40% - Accent1 8 6" xfId="537" xr:uid="{32FB3203-F685-42F5-918F-DE9875FE4901}"/>
    <cellStyle name="40% - Accent1 8 7" xfId="538" xr:uid="{0114C8B5-F6FC-4E45-9655-9E62A7CE483A}"/>
    <cellStyle name="40% - Accent1 8 8" xfId="2537" xr:uid="{BD47741C-F9E7-4FB7-978D-B4DB90224EF3}"/>
    <cellStyle name="40% - Accent1 8 9" xfId="2538" xr:uid="{6F1D4771-B477-431C-8D47-54D248717DAD}"/>
    <cellStyle name="40% - Accent1 8_ContasExternas" xfId="2539" xr:uid="{3615D842-F662-4B88-828C-A501F29FB6D7}"/>
    <cellStyle name="40% - Accent1 9" xfId="2540" xr:uid="{B44A3DCA-DE92-4811-99BF-E0D166A6AA8C}"/>
    <cellStyle name="40% - Accent2 10" xfId="2541" xr:uid="{150BF47B-6D8D-429B-9B97-09502A764C47}"/>
    <cellStyle name="40% - Accent2 2" xfId="539" xr:uid="{1B134B86-66C6-4CD2-BD13-92BBD9DFB0C6}"/>
    <cellStyle name="40% - Accent2 2 10" xfId="2542" xr:uid="{96059BFB-9119-4EB5-8B69-9802E1AFC55D}"/>
    <cellStyle name="40% - Accent2 2 11" xfId="2543" xr:uid="{D78F7E94-B0BD-445B-9EA0-F8B753A885FE}"/>
    <cellStyle name="40% - Accent2 2 12" xfId="2544" xr:uid="{CEA21903-0F17-4767-AFA2-2ABBA23ED816}"/>
    <cellStyle name="40% - Accent2 2 2" xfId="540" xr:uid="{15594437-5FDD-49B2-8826-298675FEB8F5}"/>
    <cellStyle name="40% - Accent2 2 3" xfId="541" xr:uid="{0C568148-81D1-4835-BAF0-AC97CFEA0744}"/>
    <cellStyle name="40% - Accent2 2 4" xfId="542" xr:uid="{34E9A821-B03B-4DD7-B9B0-A699BE2C6BE0}"/>
    <cellStyle name="40% - Accent2 2 5" xfId="543" xr:uid="{3F932623-3624-4B61-9E52-8ECF421D2E6E}"/>
    <cellStyle name="40% - Accent2 2 6" xfId="544" xr:uid="{C6C97FC0-9C83-4C5A-983D-A3E790D74C9E}"/>
    <cellStyle name="40% - Accent2 2 7" xfId="545" xr:uid="{A4C3E86E-6EB5-455F-AB60-8E283A6E2A39}"/>
    <cellStyle name="40% - Accent2 2 8" xfId="2545" xr:uid="{37241D7F-8861-4493-B4B2-A49D9DA0A511}"/>
    <cellStyle name="40% - Accent2 2 9" xfId="2546" xr:uid="{34DC4594-DB61-454C-9CF5-81F57283B6F7}"/>
    <cellStyle name="40% - Accent2 2_ContasExternas" xfId="2547" xr:uid="{5BA4222D-2EEB-4C25-8A31-B1C3E0DBA547}"/>
    <cellStyle name="40% - Accent2 3" xfId="546" xr:uid="{5EE28C9D-E005-4B80-B749-177CA2CFB28B}"/>
    <cellStyle name="40% - Accent2 3 10" xfId="2548" xr:uid="{6FF682F8-FEB4-42C3-B991-3A89DF186AEC}"/>
    <cellStyle name="40% - Accent2 3 11" xfId="2549" xr:uid="{E99B8781-A47F-4F51-B89D-BC09C7BAB54E}"/>
    <cellStyle name="40% - Accent2 3 12" xfId="2550" xr:uid="{C09241E5-B20B-4D98-B7C4-B9DDA576FFC2}"/>
    <cellStyle name="40% - Accent2 3 2" xfId="547" xr:uid="{C83BB0F3-B456-4A7F-91F8-C8F0B234B0CA}"/>
    <cellStyle name="40% - Accent2 3 3" xfId="548" xr:uid="{2EDF8FA1-8A98-41D8-BBA8-797AC2A8FF1E}"/>
    <cellStyle name="40% - Accent2 3 4" xfId="549" xr:uid="{3E37BF53-ABE9-4691-B685-8EC3433F863A}"/>
    <cellStyle name="40% - Accent2 3 5" xfId="550" xr:uid="{14ED04AD-85FF-4CC7-9237-DF9F5422DA69}"/>
    <cellStyle name="40% - Accent2 3 6" xfId="551" xr:uid="{47C1B957-8893-4704-8753-4C2B4FD3D549}"/>
    <cellStyle name="40% - Accent2 3 7" xfId="552" xr:uid="{AC461F9F-633E-47C0-ACEC-1995FAA13C06}"/>
    <cellStyle name="40% - Accent2 3 8" xfId="2551" xr:uid="{4A2D4960-C6A4-4C76-B640-BE18C5B2AF1A}"/>
    <cellStyle name="40% - Accent2 3 9" xfId="2552" xr:uid="{0382AC6E-F49D-4478-A71E-BE3BA4C48D35}"/>
    <cellStyle name="40% - Accent2 3_ContasExternas" xfId="2553" xr:uid="{C8D920DD-4E3B-438E-9AF8-049B34C37FB1}"/>
    <cellStyle name="40% - Accent2 4" xfId="553" xr:uid="{3F4CB0B2-E9B6-44F6-84C3-ABEC134FB94C}"/>
    <cellStyle name="40% - Accent2 4 10" xfId="2554" xr:uid="{19DA5C53-B02E-49CF-AAB5-D257CEFC3A62}"/>
    <cellStyle name="40% - Accent2 4 11" xfId="2555" xr:uid="{88E2712E-A15B-49A1-8480-CEF49989DFB2}"/>
    <cellStyle name="40% - Accent2 4 12" xfId="2556" xr:uid="{946E831F-2147-4E2E-A2FB-CAEED349C756}"/>
    <cellStyle name="40% - Accent2 4 2" xfId="554" xr:uid="{838198F7-37EF-46DE-918C-E7FCE05FDE52}"/>
    <cellStyle name="40% - Accent2 4 3" xfId="555" xr:uid="{4EF05CD3-BA67-4CBC-919C-FC3C1D5F1C51}"/>
    <cellStyle name="40% - Accent2 4 4" xfId="556" xr:uid="{8D79FBA8-1149-4D4F-8658-0076B0E49299}"/>
    <cellStyle name="40% - Accent2 4 5" xfId="557" xr:uid="{4896DD67-68FF-4B87-B766-06E5DF049DD4}"/>
    <cellStyle name="40% - Accent2 4 6" xfId="558" xr:uid="{BEE3BC1E-31A6-49B1-9FE5-48FE717B697C}"/>
    <cellStyle name="40% - Accent2 4 7" xfId="559" xr:uid="{B65F2609-9E1F-4635-AF57-350438F5E420}"/>
    <cellStyle name="40% - Accent2 4 8" xfId="2557" xr:uid="{9FA52094-53BD-41B6-BB4F-D9E42B0A6985}"/>
    <cellStyle name="40% - Accent2 4 9" xfId="2558" xr:uid="{009B857B-7B7E-4A7F-B0B2-FA73CBB54A76}"/>
    <cellStyle name="40% - Accent2 4_ContasExternas" xfId="2559" xr:uid="{C854F5FD-2106-42E4-AB5A-7F7CE2109EE6}"/>
    <cellStyle name="40% - Accent2 5" xfId="560" xr:uid="{FF4E73C9-79AC-4DD5-B9E9-B3FF4DF07ED9}"/>
    <cellStyle name="40% - Accent2 5 10" xfId="2560" xr:uid="{0045F0DE-A50B-4022-B2C5-369CBE0A2CF3}"/>
    <cellStyle name="40% - Accent2 5 11" xfId="2561" xr:uid="{A7548E82-0E8D-4548-8092-4D0A38342975}"/>
    <cellStyle name="40% - Accent2 5 12" xfId="2562" xr:uid="{F6F43745-037C-477D-AF66-9F10EC686920}"/>
    <cellStyle name="40% - Accent2 5 2" xfId="561" xr:uid="{EC1B0BC6-5B4F-4468-8D46-75359FE04DBD}"/>
    <cellStyle name="40% - Accent2 5 3" xfId="562" xr:uid="{5C57622A-2FC5-4653-8B04-BD9C928812D5}"/>
    <cellStyle name="40% - Accent2 5 4" xfId="563" xr:uid="{7D8A9F37-A86E-4E49-A904-087F3659C6DA}"/>
    <cellStyle name="40% - Accent2 5 5" xfId="564" xr:uid="{E51B79E1-17CC-4C6F-8F60-CF9DD24B4845}"/>
    <cellStyle name="40% - Accent2 5 6" xfId="565" xr:uid="{F95B15A7-BA4D-41AA-9B5C-6E13FB3A0F19}"/>
    <cellStyle name="40% - Accent2 5 7" xfId="566" xr:uid="{3525C1A8-051D-4522-B5B4-CD1B7C06CB13}"/>
    <cellStyle name="40% - Accent2 5 8" xfId="2563" xr:uid="{1EBB099D-C703-4D95-A093-E8F34E8EF9E2}"/>
    <cellStyle name="40% - Accent2 5 9" xfId="2564" xr:uid="{78F48E75-5FDB-4ED8-A577-0BF016537121}"/>
    <cellStyle name="40% - Accent2 5_ContasExternas" xfId="2565" xr:uid="{6591327F-5316-4EF3-864C-FB8EBDC6619B}"/>
    <cellStyle name="40% - Accent2 6" xfId="2566" xr:uid="{6425D44F-5584-4D85-8A6B-3FF5991DA2B2}"/>
    <cellStyle name="40% - Accent2 6 2" xfId="2567" xr:uid="{3FA6A950-68E2-407E-B810-0FA831D56953}"/>
    <cellStyle name="40% - Accent2 6 3" xfId="2568" xr:uid="{707ECF55-50AF-4FFE-A298-4BFF72670D9C}"/>
    <cellStyle name="40% - Accent2 6 4" xfId="2569" xr:uid="{078BD741-9BFC-4DDA-8E01-7489374F65B0}"/>
    <cellStyle name="40% - Accent2 6_ContasExternas" xfId="2570" xr:uid="{9B3A6AB4-3D3E-4B99-ABC3-04D9B45E1A33}"/>
    <cellStyle name="40% - Accent2 7" xfId="2571" xr:uid="{BDB61521-E4E3-4CF5-B305-18E988A343CD}"/>
    <cellStyle name="40% - Accent2 8" xfId="2572" xr:uid="{1D2674D3-58A4-4F8C-9E2E-EB6B304B8BF2}"/>
    <cellStyle name="40% - Accent2 9" xfId="2573" xr:uid="{A53C56FC-054E-4324-A9BC-0BFFA075AD9C}"/>
    <cellStyle name="40% - Accent3 2" xfId="567" xr:uid="{3C5108B6-03F8-458C-90D4-3295AB3C1CE8}"/>
    <cellStyle name="40% - Accent3 2 10" xfId="2574" xr:uid="{50659136-F63E-4508-BB85-A6FBD74A2B38}"/>
    <cellStyle name="40% - Accent3 2 11" xfId="2575" xr:uid="{891D247A-BA45-4FD1-A66D-E636805BEA06}"/>
    <cellStyle name="40% - Accent3 2 12" xfId="2576" xr:uid="{6C8F9900-FBE7-47EF-A638-E240C13F303E}"/>
    <cellStyle name="40% - Accent3 2 2" xfId="568" xr:uid="{AF3B00F5-1712-42AF-9337-90E9AC097CD9}"/>
    <cellStyle name="40% - Accent3 2 3" xfId="569" xr:uid="{504B4B50-C807-4128-A002-51CDAB6282CB}"/>
    <cellStyle name="40% - Accent3 2 4" xfId="570" xr:uid="{2E96CD78-DED8-4676-B54C-6D11A05B974A}"/>
    <cellStyle name="40% - Accent3 2 5" xfId="571" xr:uid="{0A79DC90-51E5-4A70-BA6A-95FBD3A23FBC}"/>
    <cellStyle name="40% - Accent3 2 6" xfId="572" xr:uid="{4EA8A556-7F2F-4988-B221-DFA80C0CB6D2}"/>
    <cellStyle name="40% - Accent3 2 7" xfId="573" xr:uid="{325D2483-8673-41B5-AAA4-F413230DB349}"/>
    <cellStyle name="40% - Accent3 2 8" xfId="2577" xr:uid="{6D8AC2FB-6DBA-405E-A778-2878596C99D4}"/>
    <cellStyle name="40% - Accent3 2 9" xfId="2578" xr:uid="{E08C8044-F68E-4C61-8736-0E6C5B2013C6}"/>
    <cellStyle name="40% - Accent3 2_ContasExternas" xfId="2579" xr:uid="{7D88CFF8-D9B4-4087-AFE6-F7C8C24C4EE4}"/>
    <cellStyle name="40% - Accent3 3" xfId="574" xr:uid="{B71F34F1-8C79-490C-B880-AB21F94110EA}"/>
    <cellStyle name="40% - Accent3 3 10" xfId="2580" xr:uid="{29A644AD-C6D3-4EE1-9C76-33952F014EBA}"/>
    <cellStyle name="40% - Accent3 3 11" xfId="2581" xr:uid="{9281FEA2-7B49-4E0A-9B02-089DD4C16F7F}"/>
    <cellStyle name="40% - Accent3 3 12" xfId="2582" xr:uid="{BB773A9D-38C7-41BA-89CE-498CC479902A}"/>
    <cellStyle name="40% - Accent3 3 2" xfId="575" xr:uid="{18016A7E-1591-447B-AA3C-8BA85B95A3A5}"/>
    <cellStyle name="40% - Accent3 3 3" xfId="576" xr:uid="{5BBE32D7-321E-4D48-A70E-BDEFCEBFEF0D}"/>
    <cellStyle name="40% - Accent3 3 4" xfId="577" xr:uid="{1FBEB675-5DB2-4C6C-B3D7-2D4FF88F1F5F}"/>
    <cellStyle name="40% - Accent3 3 5" xfId="578" xr:uid="{9673C4B6-2E44-4D73-8238-E71E6D6CF4BC}"/>
    <cellStyle name="40% - Accent3 3 6" xfId="579" xr:uid="{1B265695-B5DA-484E-8E7B-44C15FE5CB5F}"/>
    <cellStyle name="40% - Accent3 3 7" xfId="580" xr:uid="{97207A9B-B138-45FE-8CE5-A0FE3A446E21}"/>
    <cellStyle name="40% - Accent3 3 8" xfId="2583" xr:uid="{24518A8E-85B8-4058-9BC2-112EF632A282}"/>
    <cellStyle name="40% - Accent3 3 9" xfId="2584" xr:uid="{DC90F2A1-8F50-406F-B853-1D14A48A77FB}"/>
    <cellStyle name="40% - Accent3 3_ContasExternas" xfId="2585" xr:uid="{40D41203-DCD9-4385-8C4B-D489050A15CB}"/>
    <cellStyle name="40% - Accent3 4" xfId="581" xr:uid="{2AEDE054-D375-4CEF-904C-FB95EE0200A5}"/>
    <cellStyle name="40% - Accent3 4 10" xfId="2586" xr:uid="{FEDAAA73-3490-4933-9BB5-18A031ACD20E}"/>
    <cellStyle name="40% - Accent3 4 11" xfId="2587" xr:uid="{9EA7CC33-0A6D-4579-9ADE-3D2D979141D4}"/>
    <cellStyle name="40% - Accent3 4 12" xfId="2588" xr:uid="{483B09C0-0CFF-4A0C-B60A-2F1D1B92362C}"/>
    <cellStyle name="40% - Accent3 4 2" xfId="582" xr:uid="{B40BA195-103B-4842-A508-13E25DDDDB8C}"/>
    <cellStyle name="40% - Accent3 4 3" xfId="583" xr:uid="{19F8B5EE-3C12-4D50-849F-05DAB4307D4D}"/>
    <cellStyle name="40% - Accent3 4 4" xfId="584" xr:uid="{1EEAD9DE-03D1-464E-90E8-6E99124989C4}"/>
    <cellStyle name="40% - Accent3 4 5" xfId="585" xr:uid="{A0B2EEEA-B789-4723-99A7-1AAB9A800CCE}"/>
    <cellStyle name="40% - Accent3 4 6" xfId="586" xr:uid="{8CF786BD-B8C1-4E94-BF28-1DE47E97F4E9}"/>
    <cellStyle name="40% - Accent3 4 7" xfId="587" xr:uid="{90F4AA94-6C9F-4F30-A7B7-4BA89B459794}"/>
    <cellStyle name="40% - Accent3 4 8" xfId="2589" xr:uid="{C1F671A0-0F78-4D28-9385-3940F761E04D}"/>
    <cellStyle name="40% - Accent3 4 9" xfId="2590" xr:uid="{2B7086E3-7EF0-400D-94B7-25DF4946481D}"/>
    <cellStyle name="40% - Accent3 4_ContasExternas" xfId="2591" xr:uid="{ACEC8F44-FA3D-498B-8FE2-AADA3E162A35}"/>
    <cellStyle name="40% - Accent3 5" xfId="588" xr:uid="{1A57925D-D40C-4F3B-B15E-2A9CABD25B10}"/>
    <cellStyle name="40% - Accent3 5 10" xfId="2592" xr:uid="{FF976C92-CFC1-44C8-BC2A-00D2EB8D8555}"/>
    <cellStyle name="40% - Accent3 5 11" xfId="2593" xr:uid="{1D00C53A-6AFA-4B5E-B5F3-C22FBB6120F2}"/>
    <cellStyle name="40% - Accent3 5 12" xfId="2594" xr:uid="{77B15375-5BE5-465C-A019-777A396CBE11}"/>
    <cellStyle name="40% - Accent3 5 2" xfId="589" xr:uid="{430F2797-2AA9-4C34-BFCE-46622596E17B}"/>
    <cellStyle name="40% - Accent3 5 3" xfId="590" xr:uid="{5B328EA4-63D9-48BD-BB48-F27D994127C4}"/>
    <cellStyle name="40% - Accent3 5 4" xfId="591" xr:uid="{FBC2BF46-5DB8-4863-9A29-B6DD52352E06}"/>
    <cellStyle name="40% - Accent3 5 5" xfId="592" xr:uid="{87B0340D-25BB-4673-B8FC-6BFA51B02C71}"/>
    <cellStyle name="40% - Accent3 5 6" xfId="593" xr:uid="{A77D0D8E-A6B6-42A1-8A98-0EF73E0ED423}"/>
    <cellStyle name="40% - Accent3 5 7" xfId="594" xr:uid="{D6B4CC25-64F1-486C-B57C-9A7DAD8ED016}"/>
    <cellStyle name="40% - Accent3 5 8" xfId="2595" xr:uid="{03BA1390-3997-4B06-829A-6D90D9260045}"/>
    <cellStyle name="40% - Accent3 5 9" xfId="2596" xr:uid="{B5ED1644-AB6C-4FC2-BCFF-9F3E3CA5687F}"/>
    <cellStyle name="40% - Accent3 5_ContasExternas" xfId="2597" xr:uid="{E2407204-F776-4E45-A31E-639D27F23C7A}"/>
    <cellStyle name="40% - Accent3 6" xfId="595" xr:uid="{D2C95F96-664C-43AB-87A1-EAFFE1C3FBD2}"/>
    <cellStyle name="40% - Accent3 6 10" xfId="2598" xr:uid="{DBC8D447-1DEA-41BC-A414-8E953D1198B1}"/>
    <cellStyle name="40% - Accent3 6 11" xfId="2599" xr:uid="{7FA3724C-9EDC-4972-887C-62594AA13D11}"/>
    <cellStyle name="40% - Accent3 6 12" xfId="2600" xr:uid="{68479D91-1E9C-4F3B-ABCF-E70382BFE518}"/>
    <cellStyle name="40% - Accent3 6 2" xfId="596" xr:uid="{CC235B03-3EE6-4522-A9C7-EEF5062BE101}"/>
    <cellStyle name="40% - Accent3 6 3" xfId="597" xr:uid="{D2A82348-68ED-441D-9EDB-4BAC25136802}"/>
    <cellStyle name="40% - Accent3 6 4" xfId="598" xr:uid="{3368CD32-607E-4A30-A92D-8B4A4EEB32FB}"/>
    <cellStyle name="40% - Accent3 6 5" xfId="599" xr:uid="{AB12D617-EE22-42E8-9476-74FA94830CB3}"/>
    <cellStyle name="40% - Accent3 6 6" xfId="600" xr:uid="{28883BED-50B8-4705-95FE-10E0A57B83EE}"/>
    <cellStyle name="40% - Accent3 6 7" xfId="601" xr:uid="{BDE2736D-22B2-4C93-BD9C-BE5F2306D0C1}"/>
    <cellStyle name="40% - Accent3 6 8" xfId="2601" xr:uid="{5C910F29-44A6-4E68-9363-7D44F16129C6}"/>
    <cellStyle name="40% - Accent3 6 9" xfId="2602" xr:uid="{8958E04D-15E3-4DB0-B0FE-649653C484EA}"/>
    <cellStyle name="40% - Accent3 6_ContasExternas" xfId="2603" xr:uid="{58EA306D-218B-4C61-9053-2FFA9357DFCD}"/>
    <cellStyle name="40% - Accent3 7" xfId="602" xr:uid="{52521E6F-31B9-484E-B74C-F34D44A1FF4E}"/>
    <cellStyle name="40% - Accent3 7 10" xfId="2604" xr:uid="{A4E401AE-FF6A-45AE-9F35-B6BB4ACA60F1}"/>
    <cellStyle name="40% - Accent3 7 11" xfId="2605" xr:uid="{ECECE1A6-63CD-47DB-A403-2AAD420A230D}"/>
    <cellStyle name="40% - Accent3 7 12" xfId="2606" xr:uid="{50230D06-2BC7-4C3E-9DFE-472ABFAA7AE7}"/>
    <cellStyle name="40% - Accent3 7 2" xfId="603" xr:uid="{B65959EA-DE31-43FA-86FE-3E31BC0F00D0}"/>
    <cellStyle name="40% - Accent3 7 3" xfId="604" xr:uid="{0DBA1452-4BAF-4791-AC06-43E2BFCB58D2}"/>
    <cellStyle name="40% - Accent3 7 4" xfId="605" xr:uid="{BF903EC6-EF8A-4077-9A7D-6EB29E94DDA6}"/>
    <cellStyle name="40% - Accent3 7 5" xfId="606" xr:uid="{C0DF40A6-FA14-40CD-A638-E5CFB00A6419}"/>
    <cellStyle name="40% - Accent3 7 6" xfId="607" xr:uid="{E54ECDAE-3FA2-4FC0-8287-E7774C2B5AA7}"/>
    <cellStyle name="40% - Accent3 7 7" xfId="608" xr:uid="{FD7BC68C-DA54-460F-A2BF-CC439EB95532}"/>
    <cellStyle name="40% - Accent3 7 8" xfId="2607" xr:uid="{78DB8E7D-AF3C-481A-B07D-9B40D96B8509}"/>
    <cellStyle name="40% - Accent3 7 9" xfId="2608" xr:uid="{AB9FFDC8-9435-4BC1-BD5C-4EEDEFDF5EE2}"/>
    <cellStyle name="40% - Accent3 7_ContasExternas" xfId="2609" xr:uid="{49DC1652-1AF1-4B7E-BC23-7E0AE3D4BC46}"/>
    <cellStyle name="40% - Accent3 8" xfId="609" xr:uid="{03E9347C-CC8E-4388-9AE5-0020F321FC5A}"/>
    <cellStyle name="40% - Accent3 8 10" xfId="2610" xr:uid="{67E87E62-4EBC-4737-BDA7-847CF488E156}"/>
    <cellStyle name="40% - Accent3 8 11" xfId="2611" xr:uid="{2EDAED35-C3C4-4341-B8FA-5BCC5C8D8C47}"/>
    <cellStyle name="40% - Accent3 8 12" xfId="2612" xr:uid="{B10A4756-3306-43C8-AC89-57CD97E59749}"/>
    <cellStyle name="40% - Accent3 8 2" xfId="610" xr:uid="{67817F11-5002-4A71-9EFB-1D2B6F5C3481}"/>
    <cellStyle name="40% - Accent3 8 3" xfId="611" xr:uid="{98159C19-A90D-4540-AD9C-78B4FD333AA9}"/>
    <cellStyle name="40% - Accent3 8 4" xfId="612" xr:uid="{F4B9B469-112E-45AB-82D0-2A4E3CC687B4}"/>
    <cellStyle name="40% - Accent3 8 5" xfId="613" xr:uid="{5F08B7FC-752A-43F7-BFE1-3A40EDF1B799}"/>
    <cellStyle name="40% - Accent3 8 6" xfId="614" xr:uid="{D0470287-8375-4EC8-AAE9-417B1E9818F4}"/>
    <cellStyle name="40% - Accent3 8 7" xfId="615" xr:uid="{9DF37051-6C06-4844-8A70-11BF3443185D}"/>
    <cellStyle name="40% - Accent3 8 8" xfId="2613" xr:uid="{1159D7B8-1040-423A-AA16-D4EC7F2A5E69}"/>
    <cellStyle name="40% - Accent3 8 9" xfId="2614" xr:uid="{2D9390BE-AE26-4A37-8CAC-C7C0ED1EAF97}"/>
    <cellStyle name="40% - Accent3 8_ContasExternas" xfId="2615" xr:uid="{B30E60E4-F90E-4AF3-A4E0-19B7C1C38C37}"/>
    <cellStyle name="40% - Accent3 9" xfId="2616" xr:uid="{7BEC8BF3-D35C-4238-909E-389775F25247}"/>
    <cellStyle name="40% - Accent4 2" xfId="616" xr:uid="{CD135581-FA2F-471C-8C99-E632CBA3AEDA}"/>
    <cellStyle name="40% - Accent4 2 10" xfId="2617" xr:uid="{06B7E461-3F01-4779-95F6-04394A37BD0F}"/>
    <cellStyle name="40% - Accent4 2 11" xfId="2618" xr:uid="{CFCD991B-80C8-4648-BB04-560011BA2511}"/>
    <cellStyle name="40% - Accent4 2 12" xfId="2619" xr:uid="{E3B8B773-C1E7-4676-862B-36DA6C709B6E}"/>
    <cellStyle name="40% - Accent4 2 2" xfId="617" xr:uid="{BDA9DB2B-CE47-462B-8E36-75CC79E1939E}"/>
    <cellStyle name="40% - Accent4 2 3" xfId="618" xr:uid="{5B733B42-41B5-4144-B71A-2B47CE9292EA}"/>
    <cellStyle name="40% - Accent4 2 4" xfId="619" xr:uid="{C56B7207-B372-49D1-A307-1E3534F3A868}"/>
    <cellStyle name="40% - Accent4 2 5" xfId="620" xr:uid="{31C8EFBD-9220-4CDF-942F-4B53289D00AF}"/>
    <cellStyle name="40% - Accent4 2 6" xfId="621" xr:uid="{8FDAA472-3D5E-43BA-AD2F-7F58CC7620F5}"/>
    <cellStyle name="40% - Accent4 2 7" xfId="622" xr:uid="{6D648F9F-B6D4-4EBB-A807-6084403ABD1D}"/>
    <cellStyle name="40% - Accent4 2 8" xfId="2620" xr:uid="{8ABA6C80-7352-4BE0-8611-92E881DDFD06}"/>
    <cellStyle name="40% - Accent4 2 9" xfId="2621" xr:uid="{FE818835-359F-48D5-8003-53DF984199F2}"/>
    <cellStyle name="40% - Accent4 2_ContasExternas" xfId="2622" xr:uid="{69A2E6CE-6E93-4D76-BAB2-7287E6DC227B}"/>
    <cellStyle name="40% - Accent4 3" xfId="623" xr:uid="{4B4C6F0D-2808-4A34-A17A-E292B989EF58}"/>
    <cellStyle name="40% - Accent4 3 10" xfId="2623" xr:uid="{0EFBFFDF-1864-43BF-8952-9C10AAB13D14}"/>
    <cellStyle name="40% - Accent4 3 11" xfId="2624" xr:uid="{EF78AAB3-576E-44D5-9557-8FA1388E3C2C}"/>
    <cellStyle name="40% - Accent4 3 12" xfId="2625" xr:uid="{95BF1408-DF6F-453C-BB11-5AE2B003F23C}"/>
    <cellStyle name="40% - Accent4 3 2" xfId="624" xr:uid="{8B1AC54D-8DC1-4649-8F73-B6F86C3CC0E4}"/>
    <cellStyle name="40% - Accent4 3 3" xfId="625" xr:uid="{98B639EF-E871-4464-8E46-F97335A31E7C}"/>
    <cellStyle name="40% - Accent4 3 4" xfId="626" xr:uid="{59CC5FE8-FBAB-4618-9252-360C61B3BE42}"/>
    <cellStyle name="40% - Accent4 3 5" xfId="627" xr:uid="{A4A347F8-B866-4EB3-A335-BCCF97E0B710}"/>
    <cellStyle name="40% - Accent4 3 6" xfId="628" xr:uid="{8572E62A-652D-41AB-A056-391AEB0B1E07}"/>
    <cellStyle name="40% - Accent4 3 7" xfId="629" xr:uid="{404B9515-7D6A-4C53-86D7-1F6FE27D899F}"/>
    <cellStyle name="40% - Accent4 3 8" xfId="2626" xr:uid="{E77FD1BD-B982-45DC-82D7-E1C3989CCECE}"/>
    <cellStyle name="40% - Accent4 3 9" xfId="2627" xr:uid="{340429A1-2781-490C-AC81-86D84893BF1F}"/>
    <cellStyle name="40% - Accent4 3_ContasExternas" xfId="2628" xr:uid="{78C1ADB7-0051-47C2-9A2B-727B19C8AC56}"/>
    <cellStyle name="40% - Accent4 4" xfId="630" xr:uid="{12EACE2B-9CF5-41B7-A513-8776741AC906}"/>
    <cellStyle name="40% - Accent4 4 10" xfId="2629" xr:uid="{78A0850F-CF2E-47D0-98AD-F8AA538B014F}"/>
    <cellStyle name="40% - Accent4 4 11" xfId="2630" xr:uid="{D2248544-0BBC-4C71-82A2-4DDA4B216C75}"/>
    <cellStyle name="40% - Accent4 4 12" xfId="2631" xr:uid="{89EBED70-EFC6-45B2-993F-9B7FE4EFC3C9}"/>
    <cellStyle name="40% - Accent4 4 2" xfId="631" xr:uid="{AB83DCC1-03F2-4EC3-BA99-8B2F70BCF8D3}"/>
    <cellStyle name="40% - Accent4 4 3" xfId="632" xr:uid="{47AF3FEC-99EF-45F1-92E5-5BACBB0A4B5E}"/>
    <cellStyle name="40% - Accent4 4 4" xfId="633" xr:uid="{4F68F607-0759-44DC-A8E7-515B25AF086F}"/>
    <cellStyle name="40% - Accent4 4 5" xfId="634" xr:uid="{4D61ACFF-8F52-434F-9128-6C7410566776}"/>
    <cellStyle name="40% - Accent4 4 6" xfId="635" xr:uid="{7FCE2DFE-72DD-4B30-918C-30CC95FBC919}"/>
    <cellStyle name="40% - Accent4 4 7" xfId="636" xr:uid="{43A71F8B-5147-4D89-ADAB-479F1CAAAA96}"/>
    <cellStyle name="40% - Accent4 4 8" xfId="2632" xr:uid="{3D8CB7C2-498B-42BA-8461-73CE2CF26F3C}"/>
    <cellStyle name="40% - Accent4 4 9" xfId="2633" xr:uid="{73A822E3-BF29-4591-9E67-107B41D4F0FC}"/>
    <cellStyle name="40% - Accent4 4_ContasExternas" xfId="2634" xr:uid="{9B61F98F-9991-405A-9B10-6D43D31ECE68}"/>
    <cellStyle name="40% - Accent4 5" xfId="637" xr:uid="{49AAEBC6-18BB-41BE-B631-F083D690082E}"/>
    <cellStyle name="40% - Accent4 5 10" xfId="2635" xr:uid="{1087951C-8209-411E-92D7-D01730369623}"/>
    <cellStyle name="40% - Accent4 5 11" xfId="2636" xr:uid="{73E76D0B-5930-4D33-89E7-EEDD147D1398}"/>
    <cellStyle name="40% - Accent4 5 12" xfId="2637" xr:uid="{B5F8614C-41D7-489F-8265-1E4BCE503E9E}"/>
    <cellStyle name="40% - Accent4 5 2" xfId="638" xr:uid="{59BB0C2A-2D12-4991-B51C-B924F921F3DE}"/>
    <cellStyle name="40% - Accent4 5 3" xfId="639" xr:uid="{FABC1810-8C63-42ED-A769-BA3CA6C2CB46}"/>
    <cellStyle name="40% - Accent4 5 4" xfId="640" xr:uid="{F2D3E551-36C8-426B-8D2F-4F8DCFE1E992}"/>
    <cellStyle name="40% - Accent4 5 5" xfId="641" xr:uid="{06FC7800-482E-4592-A5E8-353796B79569}"/>
    <cellStyle name="40% - Accent4 5 6" xfId="642" xr:uid="{EBAC940B-456E-42DF-8FD6-6138B4ED300F}"/>
    <cellStyle name="40% - Accent4 5 7" xfId="643" xr:uid="{3092372F-6594-4969-AADF-CA7919FE8C0B}"/>
    <cellStyle name="40% - Accent4 5 8" xfId="2638" xr:uid="{CBE5F6B5-5CDC-4DD6-AF54-23A99235CE7F}"/>
    <cellStyle name="40% - Accent4 5 9" xfId="2639" xr:uid="{D743ADA1-7E31-4902-B263-1FC4BBADE5C1}"/>
    <cellStyle name="40% - Accent4 5_ContasExternas" xfId="2640" xr:uid="{23EA9EAC-9516-40EC-A897-6458FC79B9B2}"/>
    <cellStyle name="40% - Accent4 6" xfId="644" xr:uid="{AB561037-1C10-4BC7-BC80-75044B926368}"/>
    <cellStyle name="40% - Accent4 6 10" xfId="2641" xr:uid="{EA5936A1-B1FC-4C52-986C-5B612DA3B50D}"/>
    <cellStyle name="40% - Accent4 6 11" xfId="2642" xr:uid="{F6AE2C56-B433-4D27-BB92-4623B0144342}"/>
    <cellStyle name="40% - Accent4 6 12" xfId="2643" xr:uid="{7099BEF3-F26A-40D2-811D-CF73A623EA81}"/>
    <cellStyle name="40% - Accent4 6 2" xfId="645" xr:uid="{B1046F61-7C2C-4570-8D1D-CD8C71120E32}"/>
    <cellStyle name="40% - Accent4 6 3" xfId="646" xr:uid="{F9D0C49E-FDCE-4B20-924F-BDE710BA1D59}"/>
    <cellStyle name="40% - Accent4 6 4" xfId="647" xr:uid="{1FCF736B-2999-47E6-BA5A-7CD0C10B06D0}"/>
    <cellStyle name="40% - Accent4 6 5" xfId="648" xr:uid="{8795B676-5C27-4758-A3FF-32E4131AFDBD}"/>
    <cellStyle name="40% - Accent4 6 6" xfId="649" xr:uid="{A4E91366-277C-4247-B63B-9A4D702F6C20}"/>
    <cellStyle name="40% - Accent4 6 7" xfId="650" xr:uid="{0B40B318-E227-41FF-9123-490730FF0E88}"/>
    <cellStyle name="40% - Accent4 6 8" xfId="2644" xr:uid="{F37A2C65-E2F9-46C7-AD80-B6F66D74607F}"/>
    <cellStyle name="40% - Accent4 6 9" xfId="2645" xr:uid="{09075740-338D-4A4B-B68B-077B98D09080}"/>
    <cellStyle name="40% - Accent4 6_ContasExternas" xfId="2646" xr:uid="{154AC4C1-A2AD-4D2B-976F-001FF9F1895A}"/>
    <cellStyle name="40% - Accent4 7" xfId="651" xr:uid="{3FF90B8D-7E5F-4B39-916A-D8DFED7FC5CC}"/>
    <cellStyle name="40% - Accent4 7 10" xfId="2647" xr:uid="{146BC260-57F6-4780-9EFB-1AF86C9CC4E9}"/>
    <cellStyle name="40% - Accent4 7 11" xfId="2648" xr:uid="{41BA526D-887D-4787-B06B-3DA2D4A9489D}"/>
    <cellStyle name="40% - Accent4 7 12" xfId="2649" xr:uid="{63F57B06-6B33-4DBE-A5CD-AB5DB11A495D}"/>
    <cellStyle name="40% - Accent4 7 2" xfId="652" xr:uid="{933EA502-4DEF-450B-8A85-FCB485C6BFA9}"/>
    <cellStyle name="40% - Accent4 7 3" xfId="653" xr:uid="{C970B9DA-4F8F-4FF5-BB6E-2DBFAD766AE0}"/>
    <cellStyle name="40% - Accent4 7 4" xfId="654" xr:uid="{4B96D5F0-01AC-45D1-B084-B2D59F7DBDE7}"/>
    <cellStyle name="40% - Accent4 7 5" xfId="655" xr:uid="{CE4FA076-361A-477A-9350-9D2712CDB76F}"/>
    <cellStyle name="40% - Accent4 7 6" xfId="656" xr:uid="{4CEE5DA8-A4B8-423F-AB6E-6312FD3424D4}"/>
    <cellStyle name="40% - Accent4 7 7" xfId="657" xr:uid="{E130DEA4-1157-49E2-A34C-A12DBA34CA79}"/>
    <cellStyle name="40% - Accent4 7 8" xfId="2650" xr:uid="{CE1A0903-F4F6-47BC-ADCA-9D1399FDE012}"/>
    <cellStyle name="40% - Accent4 7 9" xfId="2651" xr:uid="{4165FF63-38A5-4966-86AF-0FF085553F05}"/>
    <cellStyle name="40% - Accent4 7_ContasExternas" xfId="2652" xr:uid="{0F783F5D-4C58-46CC-8B2C-B60D339545A5}"/>
    <cellStyle name="40% - Accent4 8" xfId="658" xr:uid="{8D91D63C-A8F9-4345-8B31-7D78924D9887}"/>
    <cellStyle name="40% - Accent4 8 10" xfId="2653" xr:uid="{55A27798-E480-49B4-B0E4-4B4EC8329256}"/>
    <cellStyle name="40% - Accent4 8 11" xfId="2654" xr:uid="{AF00B357-FC5C-440B-831C-DE52D3990229}"/>
    <cellStyle name="40% - Accent4 8 12" xfId="2655" xr:uid="{400DCC38-7BEE-4A4B-B537-FD603BCEBD3A}"/>
    <cellStyle name="40% - Accent4 8 2" xfId="659" xr:uid="{ACEABA12-45D0-42A9-896E-D93E931B6BE4}"/>
    <cellStyle name="40% - Accent4 8 3" xfId="660" xr:uid="{6955EA5A-E91A-46A0-82EE-C75212730BC1}"/>
    <cellStyle name="40% - Accent4 8 4" xfId="661" xr:uid="{7B5A6469-314B-4C65-9C8E-394D4C4122B1}"/>
    <cellStyle name="40% - Accent4 8 5" xfId="662" xr:uid="{627256DB-2530-4528-A167-8D6742E919AE}"/>
    <cellStyle name="40% - Accent4 8 6" xfId="663" xr:uid="{E947D6B5-29C0-49CF-95D8-7CCCB774AC1A}"/>
    <cellStyle name="40% - Accent4 8 7" xfId="664" xr:uid="{67A4A7FB-3ED0-49F6-A849-EA5E7482000B}"/>
    <cellStyle name="40% - Accent4 8 8" xfId="2656" xr:uid="{96471D18-41FD-4C8E-92B1-88A03A0424B4}"/>
    <cellStyle name="40% - Accent4 8 9" xfId="2657" xr:uid="{3E4BF42F-2E52-460B-92E6-61E8A55BC220}"/>
    <cellStyle name="40% - Accent4 8_ContasExternas" xfId="2658" xr:uid="{96A00A55-A0B4-44F4-82CA-F0671BD0861B}"/>
    <cellStyle name="40% - Accent4 9" xfId="2659" xr:uid="{5330FF07-284A-4024-958B-BB80C97E4D29}"/>
    <cellStyle name="40% - Accent5 2" xfId="665" xr:uid="{FE80137B-5D9D-46B8-A947-D2D642AB4ABD}"/>
    <cellStyle name="40% - Accent5 2 10" xfId="2660" xr:uid="{5C6E892D-1EC1-4885-BE78-B0A65D1F9C22}"/>
    <cellStyle name="40% - Accent5 2 11" xfId="2661" xr:uid="{0745F7C9-6AB8-4521-A28B-39228ED3E7C9}"/>
    <cellStyle name="40% - Accent5 2 12" xfId="2662" xr:uid="{9FA714BF-6009-4EBD-B68F-516E816FC448}"/>
    <cellStyle name="40% - Accent5 2 2" xfId="666" xr:uid="{15CB13E5-31BB-4D5E-85E2-07B2C6F1130C}"/>
    <cellStyle name="40% - Accent5 2 3" xfId="667" xr:uid="{3BFC2F03-1107-416B-B7D0-04B23331463A}"/>
    <cellStyle name="40% - Accent5 2 4" xfId="668" xr:uid="{65D73A7A-1976-4ED5-967D-E15DCA22EB04}"/>
    <cellStyle name="40% - Accent5 2 5" xfId="669" xr:uid="{A18EE78B-561B-47AB-B4AB-AF145EF6DC3B}"/>
    <cellStyle name="40% - Accent5 2 6" xfId="670" xr:uid="{2445EA64-88DE-450D-B7F2-82094C4C3F53}"/>
    <cellStyle name="40% - Accent5 2 7" xfId="671" xr:uid="{B0026FE5-7022-4AC0-BB19-45BCFB86F535}"/>
    <cellStyle name="40% - Accent5 2 8" xfId="2663" xr:uid="{EAAB858F-C71B-4D39-BDE2-DB510318A255}"/>
    <cellStyle name="40% - Accent5 2 9" xfId="2664" xr:uid="{E395B0E0-4890-4B9E-A919-5D961C5B3583}"/>
    <cellStyle name="40% - Accent5 2_ContasExternas" xfId="2665" xr:uid="{C525BBFF-D8F8-4149-8EA7-2486FB070B28}"/>
    <cellStyle name="40% - Accent5 3" xfId="672" xr:uid="{1E2FA28D-1478-47CC-9833-A9FFC295909C}"/>
    <cellStyle name="40% - Accent5 3 10" xfId="2666" xr:uid="{F867732E-54F5-4E55-9089-722A43D10725}"/>
    <cellStyle name="40% - Accent5 3 11" xfId="2667" xr:uid="{AE438BF1-4CB3-40D2-B294-ED26784EC469}"/>
    <cellStyle name="40% - Accent5 3 12" xfId="2668" xr:uid="{5EDF72AA-E203-45F6-BA15-2C19F03ACD0E}"/>
    <cellStyle name="40% - Accent5 3 2" xfId="673" xr:uid="{11E9AF60-1CA0-4EF6-9098-E8B1C818A5F3}"/>
    <cellStyle name="40% - Accent5 3 3" xfId="674" xr:uid="{DE95F9EF-FDE0-4049-A153-3F8F84DF5D26}"/>
    <cellStyle name="40% - Accent5 3 4" xfId="675" xr:uid="{7E676B90-2D86-4EF4-8A75-5B6F03C1570D}"/>
    <cellStyle name="40% - Accent5 3 5" xfId="676" xr:uid="{34B99D27-2CEE-4E8C-BEA8-F1DE3EA68834}"/>
    <cellStyle name="40% - Accent5 3 6" xfId="677" xr:uid="{D5848DCD-16E9-4D37-B3EE-431AEFD52906}"/>
    <cellStyle name="40% - Accent5 3 7" xfId="678" xr:uid="{6669A170-E458-443B-9662-C8F8588FE4BE}"/>
    <cellStyle name="40% - Accent5 3 8" xfId="2669" xr:uid="{6A71E86C-B535-47FF-89A8-6346AB3F170E}"/>
    <cellStyle name="40% - Accent5 3 9" xfId="2670" xr:uid="{771DD771-D97A-432A-BCD6-25DBDB409AB9}"/>
    <cellStyle name="40% - Accent5 3_ContasExternas" xfId="2671" xr:uid="{80A69E26-2B60-423A-9FE3-7BB61F154993}"/>
    <cellStyle name="40% - Accent5 4" xfId="679" xr:uid="{454DAD82-3663-439E-93A8-36DF8C784093}"/>
    <cellStyle name="40% - Accent5 4 10" xfId="2672" xr:uid="{7E8EC087-A142-42E8-8B72-AB006B6D3885}"/>
    <cellStyle name="40% - Accent5 4 11" xfId="2673" xr:uid="{ABC4F15B-6078-4951-960D-495226AE35C7}"/>
    <cellStyle name="40% - Accent5 4 12" xfId="2674" xr:uid="{8B39D4A1-7444-42EE-8956-521AEC1A4FB1}"/>
    <cellStyle name="40% - Accent5 4 2" xfId="680" xr:uid="{1916BB36-068E-4C63-A7B1-E93FBACB380D}"/>
    <cellStyle name="40% - Accent5 4 3" xfId="681" xr:uid="{AB4ABA82-063D-4687-9D10-F3C3AAA33231}"/>
    <cellStyle name="40% - Accent5 4 4" xfId="682" xr:uid="{A229DF82-420D-470C-92C5-FFAA800DA08E}"/>
    <cellStyle name="40% - Accent5 4 5" xfId="683" xr:uid="{860BDB01-9D06-48AC-BE1B-65C00CB73B40}"/>
    <cellStyle name="40% - Accent5 4 6" xfId="684" xr:uid="{84F80AAE-52BF-497A-B5A7-6FFD0EE04771}"/>
    <cellStyle name="40% - Accent5 4 7" xfId="685" xr:uid="{A7F50A3B-13E2-4D0D-8347-900C4B72E1C6}"/>
    <cellStyle name="40% - Accent5 4 8" xfId="2675" xr:uid="{4CAABC28-BFA6-4C13-B43A-03E6A8F29A3C}"/>
    <cellStyle name="40% - Accent5 4 9" xfId="2676" xr:uid="{7834B8A6-E3E4-41AF-92E1-011F9D21039D}"/>
    <cellStyle name="40% - Accent5 4_ContasExternas" xfId="2677" xr:uid="{39221C67-AD0D-4B5B-92FD-B670616FF6DB}"/>
    <cellStyle name="40% - Accent5 5" xfId="686" xr:uid="{B46EF2E8-BBF8-4CFF-9798-BBA84BF48AFB}"/>
    <cellStyle name="40% - Accent5 5 10" xfId="2678" xr:uid="{FCF588B8-46A9-46A8-BDF0-7FFAE4657234}"/>
    <cellStyle name="40% - Accent5 5 11" xfId="2679" xr:uid="{1F90BF53-159D-4E4D-8316-139637047FA3}"/>
    <cellStyle name="40% - Accent5 5 12" xfId="2680" xr:uid="{3FCAD441-EE3F-479D-B1AA-D9B7097FD2A1}"/>
    <cellStyle name="40% - Accent5 5 2" xfId="687" xr:uid="{3FC4CCB7-CAAA-4B44-8D73-FEA1E4065E3F}"/>
    <cellStyle name="40% - Accent5 5 3" xfId="688" xr:uid="{54BB446D-E011-4D80-A550-34571919D8B9}"/>
    <cellStyle name="40% - Accent5 5 4" xfId="689" xr:uid="{7D962C81-8A4F-42A0-9A14-6E72C1B8056C}"/>
    <cellStyle name="40% - Accent5 5 5" xfId="690" xr:uid="{5A112A3F-DB96-445C-A8A3-FC1B881FC2CA}"/>
    <cellStyle name="40% - Accent5 5 6" xfId="691" xr:uid="{E2B56D48-3075-4EF0-A563-FAA10CEE59F2}"/>
    <cellStyle name="40% - Accent5 5 7" xfId="692" xr:uid="{5B19E98A-8DD5-4030-B167-5F09B017F5C7}"/>
    <cellStyle name="40% - Accent5 5 8" xfId="2681" xr:uid="{E6817705-BA10-4975-816F-8A916E8B1BDC}"/>
    <cellStyle name="40% - Accent5 5 9" xfId="2682" xr:uid="{1A5D98D1-9611-4244-B3E7-BE6B6A446DEF}"/>
    <cellStyle name="40% - Accent5 5_ContasExternas" xfId="2683" xr:uid="{D1F8F894-F244-47D2-9FA1-BD1223FC509A}"/>
    <cellStyle name="40% - Accent5 6" xfId="693" xr:uid="{06FA4314-304F-42A6-B685-690C870156AE}"/>
    <cellStyle name="40% - Accent5 6 10" xfId="2684" xr:uid="{85FD5192-D337-4AF9-BDE4-B06E66869308}"/>
    <cellStyle name="40% - Accent5 6 11" xfId="2685" xr:uid="{FA50C285-3B48-4C40-A7AC-CFE852B78F3F}"/>
    <cellStyle name="40% - Accent5 6 12" xfId="2686" xr:uid="{F630098E-1330-4560-868D-9B790E601A2B}"/>
    <cellStyle name="40% - Accent5 6 2" xfId="694" xr:uid="{FB0008C6-1167-4543-8045-5032AF2A34C7}"/>
    <cellStyle name="40% - Accent5 6 3" xfId="695" xr:uid="{5779506D-F53D-4505-812D-1288AC38DDDE}"/>
    <cellStyle name="40% - Accent5 6 4" xfId="696" xr:uid="{68EAB059-C99F-4D06-9401-1C4E661C72D0}"/>
    <cellStyle name="40% - Accent5 6 5" xfId="697" xr:uid="{19A6CE70-CEB6-4669-9C53-58D309719C1E}"/>
    <cellStyle name="40% - Accent5 6 6" xfId="698" xr:uid="{555B1389-E633-4CC6-8E8F-76158BF9982E}"/>
    <cellStyle name="40% - Accent5 6 7" xfId="699" xr:uid="{D3429AC3-75B5-4B00-B139-DC9B9F2ABF58}"/>
    <cellStyle name="40% - Accent5 6 8" xfId="2687" xr:uid="{B6F163E3-0EDA-438B-B23E-2F2BF879AD77}"/>
    <cellStyle name="40% - Accent5 6 9" xfId="2688" xr:uid="{C2B6ADAC-E33B-4E5A-9BFC-5B80CC2B19D9}"/>
    <cellStyle name="40% - Accent5 6_ContasExternas" xfId="2689" xr:uid="{B9CF241E-C7A9-4BAE-BEC8-C8AC05A42ECD}"/>
    <cellStyle name="40% - Accent5 7" xfId="700" xr:uid="{9A2AA665-037B-4C85-B16F-2E3CB83EBE07}"/>
    <cellStyle name="40% - Accent5 7 10" xfId="2690" xr:uid="{5FD1EEDF-6EE9-4878-9B87-6CF69BB5B6BB}"/>
    <cellStyle name="40% - Accent5 7 11" xfId="2691" xr:uid="{D886567D-0063-4B22-9CE0-3AD84679C877}"/>
    <cellStyle name="40% - Accent5 7 12" xfId="2692" xr:uid="{E9542832-0EE3-4300-9166-A1829FCD6B88}"/>
    <cellStyle name="40% - Accent5 7 2" xfId="701" xr:uid="{CB31E807-9195-4A73-8D06-FFB36234638C}"/>
    <cellStyle name="40% - Accent5 7 3" xfId="702" xr:uid="{A382F55C-6D26-44B4-B15F-F9C7981FBCA1}"/>
    <cellStyle name="40% - Accent5 7 4" xfId="703" xr:uid="{433C1FCA-0974-4B95-AA14-BAB0B700A666}"/>
    <cellStyle name="40% - Accent5 7 5" xfId="704" xr:uid="{31D38327-1D23-47B0-9E56-709C183AB211}"/>
    <cellStyle name="40% - Accent5 7 6" xfId="705" xr:uid="{FFC5E182-CD2E-4E3B-9CD7-34596FD326D8}"/>
    <cellStyle name="40% - Accent5 7 7" xfId="706" xr:uid="{773E2AAF-9C70-4BCA-B22F-D9F718CEA3B9}"/>
    <cellStyle name="40% - Accent5 7 8" xfId="2693" xr:uid="{7F1C241A-1896-47E0-B7FA-344794E42418}"/>
    <cellStyle name="40% - Accent5 7 9" xfId="2694" xr:uid="{B449BC35-6099-40B3-8119-7E2678E4BF37}"/>
    <cellStyle name="40% - Accent5 7_ContasExternas" xfId="2695" xr:uid="{0B7E0A99-73BC-48E3-8E2F-FF64588267D1}"/>
    <cellStyle name="40% - Accent5 8" xfId="707" xr:uid="{D39E27AB-6D67-4D65-9DC4-EE83456D7376}"/>
    <cellStyle name="40% - Accent5 8 10" xfId="2696" xr:uid="{50F58A4C-8919-4B97-ADCC-D12C8DAE79D8}"/>
    <cellStyle name="40% - Accent5 8 11" xfId="2697" xr:uid="{2884F7D0-98C1-4DC8-8824-960762EE6C78}"/>
    <cellStyle name="40% - Accent5 8 12" xfId="2698" xr:uid="{E8F56A2D-E28B-4CB6-951F-98E0D9738F99}"/>
    <cellStyle name="40% - Accent5 8 2" xfId="708" xr:uid="{C053B323-D9A9-4539-9B25-5C6E33657E8F}"/>
    <cellStyle name="40% - Accent5 8 3" xfId="709" xr:uid="{F8B8E1C2-10F9-4F83-8909-77697A161A15}"/>
    <cellStyle name="40% - Accent5 8 4" xfId="710" xr:uid="{F4E023EF-F705-43EF-844C-94DAB9E256E8}"/>
    <cellStyle name="40% - Accent5 8 5" xfId="711" xr:uid="{58B02900-5B8D-4921-A76D-10D407056DDB}"/>
    <cellStyle name="40% - Accent5 8 6" xfId="712" xr:uid="{43897E74-0AFD-4D1A-B83F-51B62B34145E}"/>
    <cellStyle name="40% - Accent5 8 7" xfId="713" xr:uid="{E2AA5E67-D96D-48C4-99E4-0DAB66957EAD}"/>
    <cellStyle name="40% - Accent5 8 8" xfId="2699" xr:uid="{EC543E05-5B8C-4A7B-B5A4-3BA48E724863}"/>
    <cellStyle name="40% - Accent5 8 9" xfId="2700" xr:uid="{0C3FDD7C-AC55-4088-A3FE-36D5B3D25067}"/>
    <cellStyle name="40% - Accent5 8_ContasExternas" xfId="2701" xr:uid="{3C2B1821-DA0D-442F-A8D4-BE4845D24275}"/>
    <cellStyle name="40% - Accent5 9" xfId="2702" xr:uid="{B786A648-2A5C-45A6-885E-AA1B559B4964}"/>
    <cellStyle name="40% - Accent6 2" xfId="714" xr:uid="{1111DD1F-4D0E-456A-9A6B-9A44F5F44F2D}"/>
    <cellStyle name="40% - Accent6 2 10" xfId="2703" xr:uid="{197408B1-0B37-4553-BAA5-BC25CC0C0592}"/>
    <cellStyle name="40% - Accent6 2 11" xfId="2704" xr:uid="{22437491-B781-4DB6-9CD2-6B77550436AC}"/>
    <cellStyle name="40% - Accent6 2 12" xfId="2705" xr:uid="{7C714F81-F560-4DAD-8143-3885B99EDBA6}"/>
    <cellStyle name="40% - Accent6 2 2" xfId="715" xr:uid="{F159FAEA-52A9-47EC-A45D-80E70BF26638}"/>
    <cellStyle name="40% - Accent6 2 3" xfId="716" xr:uid="{2BBBFA91-A73A-4D87-A009-2168FDB45273}"/>
    <cellStyle name="40% - Accent6 2 4" xfId="717" xr:uid="{DC22815F-5925-4722-9EE2-9B31D60F90AB}"/>
    <cellStyle name="40% - Accent6 2 5" xfId="718" xr:uid="{3E531512-E6FA-43A9-9B08-276EE9DD4448}"/>
    <cellStyle name="40% - Accent6 2 6" xfId="719" xr:uid="{DBEEBE66-D83B-4862-91FA-6777E5E74AFC}"/>
    <cellStyle name="40% - Accent6 2 7" xfId="720" xr:uid="{A8F589A2-D5FF-4AAB-99DF-8ECD7AC035C0}"/>
    <cellStyle name="40% - Accent6 2 8" xfId="2706" xr:uid="{A548BFC9-E24F-4312-86CA-3763E8BC4EB4}"/>
    <cellStyle name="40% - Accent6 2 9" xfId="2707" xr:uid="{54D2F0C6-CEA7-4C4B-8AE7-CDCEB920C084}"/>
    <cellStyle name="40% - Accent6 2_ContasExternas" xfId="2708" xr:uid="{1FAA456A-495B-450E-AA1B-C0AF976CC181}"/>
    <cellStyle name="40% - Accent6 3" xfId="721" xr:uid="{9FD0339D-B3FB-4F8A-ACA4-C9E18A2A975A}"/>
    <cellStyle name="40% - Accent6 3 10" xfId="2709" xr:uid="{1E66B901-ABD5-4D78-9EA6-4A4CC13DD0A5}"/>
    <cellStyle name="40% - Accent6 3 11" xfId="2710" xr:uid="{22CB8A94-6946-4E78-B61A-C590DF5C4299}"/>
    <cellStyle name="40% - Accent6 3 12" xfId="2711" xr:uid="{1D2C4708-36E6-4768-9ACD-8DDD6C1D9091}"/>
    <cellStyle name="40% - Accent6 3 2" xfId="722" xr:uid="{1C09765C-8162-4695-B630-08EB61A2D6D5}"/>
    <cellStyle name="40% - Accent6 3 3" xfId="723" xr:uid="{52E3DC0A-9C1F-48D5-A7C6-423A0A227896}"/>
    <cellStyle name="40% - Accent6 3 4" xfId="724" xr:uid="{87834D8C-2630-4890-A131-AFE7D3F42086}"/>
    <cellStyle name="40% - Accent6 3 5" xfId="725" xr:uid="{556D1A70-FB5A-479E-8CC3-CA3AFA2CA3E7}"/>
    <cellStyle name="40% - Accent6 3 6" xfId="726" xr:uid="{C5E065AF-B495-4CDB-8CD5-1D30E4E6607E}"/>
    <cellStyle name="40% - Accent6 3 7" xfId="727" xr:uid="{F70FDD5F-A15A-44A3-8DEE-6D153243F0B9}"/>
    <cellStyle name="40% - Accent6 3 8" xfId="2712" xr:uid="{199CF46B-E152-4E5E-B07D-BDA9B0279272}"/>
    <cellStyle name="40% - Accent6 3 9" xfId="2713" xr:uid="{1193CF20-C0F0-44C6-87D4-38A1A41A24C4}"/>
    <cellStyle name="40% - Accent6 3_ContasExternas" xfId="2714" xr:uid="{87E19354-A4F6-41E4-9138-31D2815F9F86}"/>
    <cellStyle name="40% - Accent6 4" xfId="728" xr:uid="{D6959ED3-79FE-4B91-8AF4-14E0C11D69AB}"/>
    <cellStyle name="40% - Accent6 4 10" xfId="2715" xr:uid="{A9010869-4159-4A1D-8BE0-7857F54A8950}"/>
    <cellStyle name="40% - Accent6 4 11" xfId="2716" xr:uid="{9A7B9D2A-0791-4EB8-92AF-49BEA767E337}"/>
    <cellStyle name="40% - Accent6 4 12" xfId="2717" xr:uid="{0296BDE6-8216-4600-A528-835D6031932F}"/>
    <cellStyle name="40% - Accent6 4 2" xfId="729" xr:uid="{A19CD2F9-69DD-4F38-8C41-774B384FE088}"/>
    <cellStyle name="40% - Accent6 4 3" xfId="730" xr:uid="{AAB35C57-3F52-45D9-A1DF-3A52F31BA088}"/>
    <cellStyle name="40% - Accent6 4 4" xfId="731" xr:uid="{AC221DEE-4429-4763-BFC1-592F7FE7F8B6}"/>
    <cellStyle name="40% - Accent6 4 5" xfId="732" xr:uid="{17B71471-BCE3-4B6B-A6C3-8A4D8B7A15F5}"/>
    <cellStyle name="40% - Accent6 4 6" xfId="733" xr:uid="{AE06CDD3-0AF5-4D3C-BD04-C6875EFA4283}"/>
    <cellStyle name="40% - Accent6 4 7" xfId="734" xr:uid="{4ABE96DE-53C3-4C42-A6FF-B1B2C544473E}"/>
    <cellStyle name="40% - Accent6 4 8" xfId="2718" xr:uid="{367A8904-DDA7-42BD-87F1-A2069D61E2E6}"/>
    <cellStyle name="40% - Accent6 4 9" xfId="2719" xr:uid="{F75BA4F7-99CB-4B68-B12D-CD31D19084AD}"/>
    <cellStyle name="40% - Accent6 4_ContasExternas" xfId="2720" xr:uid="{2CEF3088-C857-4A62-9D68-F3E987CC165A}"/>
    <cellStyle name="40% - Accent6 5" xfId="735" xr:uid="{036CEEA3-DD87-403B-BA3A-BA59DD48E06F}"/>
    <cellStyle name="40% - Accent6 5 10" xfId="2721" xr:uid="{7B4F9612-81DD-479C-A9A2-E0B5D19BFECC}"/>
    <cellStyle name="40% - Accent6 5 11" xfId="2722" xr:uid="{CE614E28-F318-4828-BAE5-FE1CA7FD19D2}"/>
    <cellStyle name="40% - Accent6 5 12" xfId="2723" xr:uid="{525DFA4B-51CC-479B-A28C-3BF6353C6C67}"/>
    <cellStyle name="40% - Accent6 5 2" xfId="736" xr:uid="{E305053B-9557-4EEF-B47A-6D4BD72A10AB}"/>
    <cellStyle name="40% - Accent6 5 3" xfId="737" xr:uid="{7A4A871C-A12D-43BA-A513-E7F0F4A535BF}"/>
    <cellStyle name="40% - Accent6 5 4" xfId="738" xr:uid="{54D3384E-77E5-4278-BBCE-8223A590A96B}"/>
    <cellStyle name="40% - Accent6 5 5" xfId="739" xr:uid="{C17C2949-8A58-44C5-B71A-9B55F13AE729}"/>
    <cellStyle name="40% - Accent6 5 6" xfId="740" xr:uid="{0D84F7F0-1243-4C78-A5C1-1065A86F22BD}"/>
    <cellStyle name="40% - Accent6 5 7" xfId="741" xr:uid="{A30B64C3-63C5-4706-A622-9DA1D4AA0FFA}"/>
    <cellStyle name="40% - Accent6 5 8" xfId="2724" xr:uid="{DBABFE45-EC42-4C97-B82D-568C0017D7AD}"/>
    <cellStyle name="40% - Accent6 5 9" xfId="2725" xr:uid="{13E7D085-02EA-4444-B4DC-87925179DCEC}"/>
    <cellStyle name="40% - Accent6 5_ContasExternas" xfId="2726" xr:uid="{E794CFB2-2B96-4DEA-A7C4-5E8292A5E928}"/>
    <cellStyle name="40% - Accent6 6" xfId="742" xr:uid="{2A1B4C7B-AE1F-4C48-B356-55BB4FA34592}"/>
    <cellStyle name="40% - Accent6 6 10" xfId="2727" xr:uid="{F28048F5-DB18-45D7-BEA3-0119A9B3D74E}"/>
    <cellStyle name="40% - Accent6 6 11" xfId="2728" xr:uid="{DABB4E11-5CF9-407D-A8D5-E68BCDEE8905}"/>
    <cellStyle name="40% - Accent6 6 12" xfId="2729" xr:uid="{82023707-B4EB-490A-B9B0-3903B51DD0B2}"/>
    <cellStyle name="40% - Accent6 6 2" xfId="743" xr:uid="{4B4534F8-F4D6-4241-8909-77213794DE78}"/>
    <cellStyle name="40% - Accent6 6 3" xfId="744" xr:uid="{2152B05D-E174-44A2-947E-18824ECEF9BD}"/>
    <cellStyle name="40% - Accent6 6 4" xfId="745" xr:uid="{1669C5C5-9C17-4279-A71F-0B85C9DE684B}"/>
    <cellStyle name="40% - Accent6 6 5" xfId="746" xr:uid="{3CCD47C6-EE31-4893-A9CB-30EE49301B5F}"/>
    <cellStyle name="40% - Accent6 6 6" xfId="747" xr:uid="{05F8403E-F57B-427E-9F37-6D094DFBD467}"/>
    <cellStyle name="40% - Accent6 6 7" xfId="748" xr:uid="{DC7C2194-C8EA-4DF5-85DA-18A1AD898BBA}"/>
    <cellStyle name="40% - Accent6 6 8" xfId="2730" xr:uid="{A0709740-0477-4005-B97C-600ECFC344B2}"/>
    <cellStyle name="40% - Accent6 6 9" xfId="2731" xr:uid="{6D5CAE2B-FBA5-41FF-A259-753EB68B01CA}"/>
    <cellStyle name="40% - Accent6 6_ContasExternas" xfId="2732" xr:uid="{289AED73-6C18-4CBE-BDA2-A144A56BECF8}"/>
    <cellStyle name="40% - Accent6 7" xfId="749" xr:uid="{06F8BB08-EF77-4B52-AE57-A08A3833BB25}"/>
    <cellStyle name="40% - Accent6 7 10" xfId="2733" xr:uid="{F0CD1494-4BDD-42D5-BBDA-D2BCDA744C23}"/>
    <cellStyle name="40% - Accent6 7 11" xfId="2734" xr:uid="{3DE09C69-3AF7-434E-A9AD-4985BB6B4A44}"/>
    <cellStyle name="40% - Accent6 7 12" xfId="2735" xr:uid="{6E967C76-65CA-441C-8EFB-DDF7299F002D}"/>
    <cellStyle name="40% - Accent6 7 2" xfId="750" xr:uid="{9D68830B-535F-476C-AB8C-37E191D92FB7}"/>
    <cellStyle name="40% - Accent6 7 3" xfId="751" xr:uid="{FE070B83-6447-406C-BD0F-4594664ABBE2}"/>
    <cellStyle name="40% - Accent6 7 4" xfId="752" xr:uid="{1E6691C6-E435-47A1-8D65-27EFCE7883C2}"/>
    <cellStyle name="40% - Accent6 7 5" xfId="753" xr:uid="{438E9212-A74C-435F-AC06-F7776C16D1E5}"/>
    <cellStyle name="40% - Accent6 7 6" xfId="754" xr:uid="{B4A43112-0190-42D0-9BD4-41BFA97454A7}"/>
    <cellStyle name="40% - Accent6 7 7" xfId="755" xr:uid="{BCAF1866-F4E0-4574-9603-5FB837C9C79F}"/>
    <cellStyle name="40% - Accent6 7 8" xfId="2736" xr:uid="{AE0655A7-DC5C-48C3-AD24-3A72C76F8FB9}"/>
    <cellStyle name="40% - Accent6 7 9" xfId="2737" xr:uid="{CC8A94B6-4221-4C4C-B705-2C639BDAD449}"/>
    <cellStyle name="40% - Accent6 7_ContasExternas" xfId="2738" xr:uid="{CE16E009-446B-41EC-A757-D4B885FE1675}"/>
    <cellStyle name="40% - Accent6 8" xfId="756" xr:uid="{C58B7D6F-B0A0-4802-9895-2D15CF4207F6}"/>
    <cellStyle name="40% - Accent6 8 10" xfId="2739" xr:uid="{06F571DA-6F9B-46B3-8B17-71A7A853820D}"/>
    <cellStyle name="40% - Accent6 8 11" xfId="2740" xr:uid="{DA3DC48F-C627-4C70-BE81-B2060E24ABFA}"/>
    <cellStyle name="40% - Accent6 8 12" xfId="2741" xr:uid="{877D267F-028D-466B-A8C0-A7D0831EAE6E}"/>
    <cellStyle name="40% - Accent6 8 2" xfId="757" xr:uid="{B90D1DAC-80E9-4AD1-AAED-4836DF984D81}"/>
    <cellStyle name="40% - Accent6 8 3" xfId="758" xr:uid="{D5ABDA6C-4D55-4D67-BB2B-9D66307E8F6B}"/>
    <cellStyle name="40% - Accent6 8 4" xfId="759" xr:uid="{02EF1656-A229-4786-87E0-2F372B580A76}"/>
    <cellStyle name="40% - Accent6 8 5" xfId="760" xr:uid="{5646879D-3AA7-4FF7-8BFD-2F23EA70E842}"/>
    <cellStyle name="40% - Accent6 8 6" xfId="761" xr:uid="{A2B44357-740A-4A8D-9CC0-F7E6BAF3C067}"/>
    <cellStyle name="40% - Accent6 8 7" xfId="762" xr:uid="{13B493C2-3E61-49F6-B8C1-48936F14DBB0}"/>
    <cellStyle name="40% - Accent6 8 8" xfId="2742" xr:uid="{5308B422-A478-417C-94C7-2632E789AA91}"/>
    <cellStyle name="40% - Accent6 8 9" xfId="2743" xr:uid="{BBB9918A-A43F-413D-BBEC-A3940AC2AB42}"/>
    <cellStyle name="40% - Accent6 8_ContasExternas" xfId="2744" xr:uid="{AF3EAB0F-FF92-40B9-A286-A08180CEEA54}"/>
    <cellStyle name="40% - Accent6 9" xfId="2745" xr:uid="{713E32B0-2D65-452A-8C6C-DD7070C873CB}"/>
    <cellStyle name="40% - Ênfase1 2" xfId="49" xr:uid="{781B376A-5A51-474B-A3CF-75084FC1D4B0}"/>
    <cellStyle name="40% - Ênfase2 2" xfId="50" xr:uid="{3AA77A90-2D4C-48BD-81ED-F40C3220DCF9}"/>
    <cellStyle name="40% - Ênfase3 2" xfId="51" xr:uid="{DD4F9803-74BC-438F-8A77-20B1A8A640AF}"/>
    <cellStyle name="40% - Ênfase4 2" xfId="52" xr:uid="{DF221C12-F56E-4463-8D5A-F24C298A8927}"/>
    <cellStyle name="40% - Ênfase5 2" xfId="53" xr:uid="{8377BF70-71D6-448C-9E5A-4B3F7973C1D4}"/>
    <cellStyle name="40% - Ênfase6 2" xfId="54" xr:uid="{FA2F4326-CB70-4027-BF01-50622AC5549E}"/>
    <cellStyle name="60% - Accent1 2" xfId="763" xr:uid="{13DA1731-B8F7-4D4C-BDAF-9E9C0141FCD8}"/>
    <cellStyle name="60% - Accent1 2 10" xfId="2747" xr:uid="{C84EA2AD-F2AD-4DA8-8423-76F0CECA603B}"/>
    <cellStyle name="60% - Accent1 2 11" xfId="2748" xr:uid="{379E9F77-1ABD-4C98-8051-F09FC40D909D}"/>
    <cellStyle name="60% - Accent1 2 12" xfId="2749" xr:uid="{B2843708-C18B-494B-B6E4-9DB89AE50A63}"/>
    <cellStyle name="60% - Accent1 2 2" xfId="764" xr:uid="{A0F0AC6B-C126-40E7-98CA-06F555A013FC}"/>
    <cellStyle name="60% - Accent1 2 3" xfId="765" xr:uid="{F513624C-DEAC-430E-AADB-B52536255D4A}"/>
    <cellStyle name="60% - Accent1 2 4" xfId="766" xr:uid="{0A182A29-A3C7-4D8F-8447-FCD1E04733BD}"/>
    <cellStyle name="60% - Accent1 2 5" xfId="767" xr:uid="{F6BBFCBA-E3F8-4F3A-A1C9-1E7256BD0CD1}"/>
    <cellStyle name="60% - Accent1 2 6" xfId="768" xr:uid="{4E3F27BD-5B51-4851-8689-8E9A3C04D439}"/>
    <cellStyle name="60% - Accent1 2 7" xfId="769" xr:uid="{8841205C-5126-4B03-A9D5-75B245D3F6F6}"/>
    <cellStyle name="60% - Accent1 2 8" xfId="2750" xr:uid="{E0186397-682B-4858-A572-C4E366BC1C53}"/>
    <cellStyle name="60% - Accent1 2 9" xfId="2751" xr:uid="{1266EF97-5021-4AB2-B83F-95F6A19DAC8C}"/>
    <cellStyle name="60% - Accent1 2_Trimestral" xfId="2746" xr:uid="{649B6F4F-4504-4D23-9507-F89CC9066781}"/>
    <cellStyle name="60% - Accent1 3" xfId="770" xr:uid="{297158CF-3E1B-4824-9DBE-C7A147998D19}"/>
    <cellStyle name="60% - Accent1 3 10" xfId="2753" xr:uid="{58E64D01-AB60-4FE8-83AD-6A3027DC5B00}"/>
    <cellStyle name="60% - Accent1 3 11" xfId="2754" xr:uid="{24EB6C8B-E8A9-42B5-99E2-7735CB2646E1}"/>
    <cellStyle name="60% - Accent1 3 12" xfId="2755" xr:uid="{A48BCE94-090F-49E3-8D06-4D70C28CC424}"/>
    <cellStyle name="60% - Accent1 3 2" xfId="771" xr:uid="{16BAEFF4-8755-4982-ABB4-B98A8ECBB99D}"/>
    <cellStyle name="60% - Accent1 3 3" xfId="772" xr:uid="{9F8DE550-6032-436C-945C-557F4D6F60C8}"/>
    <cellStyle name="60% - Accent1 3 4" xfId="773" xr:uid="{1CAB9F40-3EC2-4CD7-9472-791ED3451FD4}"/>
    <cellStyle name="60% - Accent1 3 5" xfId="774" xr:uid="{2AB2F13E-B7D1-4159-A205-AB660D0D5FA3}"/>
    <cellStyle name="60% - Accent1 3 6" xfId="775" xr:uid="{061274F7-3A6D-4462-891B-3EE38CDBBF69}"/>
    <cellStyle name="60% - Accent1 3 7" xfId="776" xr:uid="{BC0753FB-9866-4329-9DED-04B0855DB737}"/>
    <cellStyle name="60% - Accent1 3 8" xfId="2756" xr:uid="{E5B3C49E-7336-434B-B9F6-A23CA79D2F75}"/>
    <cellStyle name="60% - Accent1 3 9" xfId="2757" xr:uid="{8A1E0BD4-8910-4C48-9AA0-16319BBA2DF7}"/>
    <cellStyle name="60% - Accent1 3_Trimestral" xfId="2752" xr:uid="{1ECBDC5D-00BB-4152-A778-AB5055C33E6B}"/>
    <cellStyle name="60% - Accent1 4" xfId="777" xr:uid="{E839AB3A-DCE2-4CB6-A93F-E23419FC8A1D}"/>
    <cellStyle name="60% - Accent1 4 10" xfId="2759" xr:uid="{95206C8E-8F97-4BA3-81D3-3702E9617DD4}"/>
    <cellStyle name="60% - Accent1 4 11" xfId="2760" xr:uid="{9FE6EC05-37F0-4881-A899-CE0AD1C51B13}"/>
    <cellStyle name="60% - Accent1 4 12" xfId="2761" xr:uid="{FF0282A0-23D5-4D39-B3F9-E6F0D5F517A0}"/>
    <cellStyle name="60% - Accent1 4 2" xfId="778" xr:uid="{C63626B3-D16E-4FC6-9F30-56C84E09F9A1}"/>
    <cellStyle name="60% - Accent1 4 3" xfId="779" xr:uid="{DDA9AC24-42D3-4917-8E05-4F37DC0A4F69}"/>
    <cellStyle name="60% - Accent1 4 4" xfId="780" xr:uid="{492D802C-2B4C-485A-B37B-CB2D948E7F5D}"/>
    <cellStyle name="60% - Accent1 4 5" xfId="781" xr:uid="{EE118E9C-F1F3-44E3-9E56-9C5F88EF2D72}"/>
    <cellStyle name="60% - Accent1 4 6" xfId="782" xr:uid="{9E317C87-CA6D-4500-9271-58F8CE7B35DE}"/>
    <cellStyle name="60% - Accent1 4 7" xfId="783" xr:uid="{A2DDF665-1391-4C8D-803B-86E332D4F8F0}"/>
    <cellStyle name="60% - Accent1 4 8" xfId="2762" xr:uid="{16970697-740E-41E2-85E5-FCF26BB6F880}"/>
    <cellStyle name="60% - Accent1 4 9" xfId="2763" xr:uid="{94BB8E24-A67A-4CCC-AA3A-0E31D017642E}"/>
    <cellStyle name="60% - Accent1 4_Trimestral" xfId="2758" xr:uid="{09CE4108-D2FD-4B2A-A24D-6DC0C03B84A6}"/>
    <cellStyle name="60% - Accent1 5" xfId="784" xr:uid="{723ED781-B955-4571-A433-E042BA763072}"/>
    <cellStyle name="60% - Accent1 5 10" xfId="2765" xr:uid="{38697241-2B48-4CD7-9DA1-D4418D612A37}"/>
    <cellStyle name="60% - Accent1 5 11" xfId="2766" xr:uid="{567DD147-6008-4377-8D10-87CC2194D320}"/>
    <cellStyle name="60% - Accent1 5 12" xfId="2767" xr:uid="{D1360F08-7980-416F-8290-BE1519FB3D0F}"/>
    <cellStyle name="60% - Accent1 5 2" xfId="785" xr:uid="{52BB57AC-BC28-465F-B5CD-B61891F6E334}"/>
    <cellStyle name="60% - Accent1 5 3" xfId="786" xr:uid="{0AFE56FD-FAFF-44FE-8814-CADA01CBBAF3}"/>
    <cellStyle name="60% - Accent1 5 4" xfId="787" xr:uid="{AB4DDF15-F649-40E9-88B8-20BB9E379FEF}"/>
    <cellStyle name="60% - Accent1 5 5" xfId="788" xr:uid="{3E7AB27A-AF29-479A-B06A-811BD13303E2}"/>
    <cellStyle name="60% - Accent1 5 6" xfId="789" xr:uid="{D6C675B2-AA36-4081-96CE-CC33A2D7A5C9}"/>
    <cellStyle name="60% - Accent1 5 7" xfId="790" xr:uid="{C254D5AF-755E-4FA6-926F-ACE461BF512B}"/>
    <cellStyle name="60% - Accent1 5 8" xfId="2768" xr:uid="{5EE6BB97-B817-4FB1-95B9-5EB65A3A7046}"/>
    <cellStyle name="60% - Accent1 5 9" xfId="2769" xr:uid="{90CB4B86-778D-48E2-B558-B4FFB6839C8B}"/>
    <cellStyle name="60% - Accent1 5_Trimestral" xfId="2764" xr:uid="{7C58C761-E473-4F2B-9FCF-208B480A1CD1}"/>
    <cellStyle name="60% - Accent1 6" xfId="791" xr:uid="{A3C918FD-4F7A-4360-BD06-A66E06FFD3C8}"/>
    <cellStyle name="60% - Accent1 6 10" xfId="2771" xr:uid="{1DD209C4-A601-4B37-B888-39FFFEC84B04}"/>
    <cellStyle name="60% - Accent1 6 11" xfId="2772" xr:uid="{B45BB101-CD06-433E-9E94-781AD984BFEE}"/>
    <cellStyle name="60% - Accent1 6 12" xfId="2773" xr:uid="{94B5C2A4-5984-41FD-ACF5-9BA7DF4DC9B9}"/>
    <cellStyle name="60% - Accent1 6 2" xfId="792" xr:uid="{2DDC4CA3-B93A-4CC3-AA31-01D08041B0BF}"/>
    <cellStyle name="60% - Accent1 6 3" xfId="793" xr:uid="{FE8BBFB3-5827-4DC0-A8E3-C3F7E6C12100}"/>
    <cellStyle name="60% - Accent1 6 4" xfId="794" xr:uid="{D39E658F-CA4B-4055-B2B1-BDA219C0EFB0}"/>
    <cellStyle name="60% - Accent1 6 5" xfId="795" xr:uid="{79A4107F-2B05-40A5-A2C8-77A30797558F}"/>
    <cellStyle name="60% - Accent1 6 6" xfId="796" xr:uid="{903C1F3B-1BBA-44F6-8C6E-BD67F63EE3CA}"/>
    <cellStyle name="60% - Accent1 6 7" xfId="797" xr:uid="{06471995-305C-4B05-B4E3-CF8C6C00FA7E}"/>
    <cellStyle name="60% - Accent1 6 8" xfId="2774" xr:uid="{3CBBBDFC-0DB7-47BB-811F-7215EC677403}"/>
    <cellStyle name="60% - Accent1 6 9" xfId="2775" xr:uid="{FBEF9600-8AF8-4F8C-9F3E-5D330383E2C8}"/>
    <cellStyle name="60% - Accent1 6_Trimestral" xfId="2770" xr:uid="{B64D5BD3-EBA9-4758-A4C0-323F9C86AB73}"/>
    <cellStyle name="60% - Accent1 7" xfId="798" xr:uid="{DE1B84D2-2766-402D-A5B3-A33DCAB72341}"/>
    <cellStyle name="60% - Accent1 7 10" xfId="2777" xr:uid="{C0F03386-BF39-4C91-A8B8-803EC322AF95}"/>
    <cellStyle name="60% - Accent1 7 11" xfId="2778" xr:uid="{C36C7AFF-7E7E-407E-A228-9DFE78B6E952}"/>
    <cellStyle name="60% - Accent1 7 12" xfId="2779" xr:uid="{B5DD38E2-BD88-4264-A659-066DF7204F3B}"/>
    <cellStyle name="60% - Accent1 7 2" xfId="799" xr:uid="{08149033-7C8C-46F3-976E-00910556F28F}"/>
    <cellStyle name="60% - Accent1 7 3" xfId="800" xr:uid="{D9B0F378-E1A8-4508-8393-A7EA580E9533}"/>
    <cellStyle name="60% - Accent1 7 4" xfId="801" xr:uid="{EACAD33B-C59D-4183-9B18-61354B27CC74}"/>
    <cellStyle name="60% - Accent1 7 5" xfId="802" xr:uid="{E2402E7E-430D-4D76-91E8-F86CA865A5F5}"/>
    <cellStyle name="60% - Accent1 7 6" xfId="803" xr:uid="{4A7CD668-A215-4CB0-9F35-C7B5B733FEF8}"/>
    <cellStyle name="60% - Accent1 7 7" xfId="804" xr:uid="{3F2893C5-F291-48ED-B20F-0114C6A86096}"/>
    <cellStyle name="60% - Accent1 7 8" xfId="2780" xr:uid="{1E9B5A15-D17F-4D09-BB6D-94FAB1D6B3E2}"/>
    <cellStyle name="60% - Accent1 7 9" xfId="2781" xr:uid="{C3B2CE85-0E31-4147-8B80-627C192D14CB}"/>
    <cellStyle name="60% - Accent1 7_Trimestral" xfId="2776" xr:uid="{AD132D30-61E6-4E9F-8B34-A230DA13156F}"/>
    <cellStyle name="60% - Accent1 8" xfId="805" xr:uid="{655C3A10-DDB7-41B5-ADD1-9B1148995793}"/>
    <cellStyle name="60% - Accent1 8 10" xfId="2783" xr:uid="{24FA5C84-3F39-4838-8795-2ED5C08D2DDA}"/>
    <cellStyle name="60% - Accent1 8 11" xfId="2784" xr:uid="{2550FC54-1CC4-48DA-B7F5-9C02F5C8C1AC}"/>
    <cellStyle name="60% - Accent1 8 12" xfId="2785" xr:uid="{C0296A86-B7B2-41BD-9797-BEBBD5584B1C}"/>
    <cellStyle name="60% - Accent1 8 2" xfId="806" xr:uid="{D3529615-F5C2-4015-86FE-3F4F10A9D7F9}"/>
    <cellStyle name="60% - Accent1 8 3" xfId="807" xr:uid="{50418767-BC98-4FB9-AF2C-C120281957B4}"/>
    <cellStyle name="60% - Accent1 8 4" xfId="808" xr:uid="{342597D0-3723-476F-AA83-72235BAA32E4}"/>
    <cellStyle name="60% - Accent1 8 5" xfId="809" xr:uid="{2BE1B275-5EF1-43D6-BA13-91A89A956185}"/>
    <cellStyle name="60% - Accent1 8 6" xfId="810" xr:uid="{DF5BAA61-15E7-426F-8036-A18DF557797E}"/>
    <cellStyle name="60% - Accent1 8 7" xfId="811" xr:uid="{385DA05C-7ACD-440B-B5D3-FDBCCAE2DC81}"/>
    <cellStyle name="60% - Accent1 8 8" xfId="2786" xr:uid="{FB48EF6C-B84B-47B9-9140-662BEA0ACAF2}"/>
    <cellStyle name="60% - Accent1 8 9" xfId="2787" xr:uid="{E625F852-83CC-46A0-BB62-A50DC7A7CAD4}"/>
    <cellStyle name="60% - Accent1 8_Trimestral" xfId="2782" xr:uid="{3E906421-E72C-4CEE-8D95-C7284CC406C8}"/>
    <cellStyle name="60% - Accent1 9" xfId="2788" xr:uid="{CE73FA7F-4F11-443E-A392-AB15C8745448}"/>
    <cellStyle name="60% - Accent2 2" xfId="812" xr:uid="{0589ACDF-806F-42FA-B7EE-1DC2F2BD6FAD}"/>
    <cellStyle name="60% - Accent2 2 10" xfId="2790" xr:uid="{0D96541F-4A71-4CDF-A939-F6EBB06C5859}"/>
    <cellStyle name="60% - Accent2 2 11" xfId="2791" xr:uid="{7DAC1349-6499-4A0A-B85E-1D635EDD0D15}"/>
    <cellStyle name="60% - Accent2 2 12" xfId="2792" xr:uid="{35D43AB2-B76F-419F-8ADE-D5712F260720}"/>
    <cellStyle name="60% - Accent2 2 2" xfId="813" xr:uid="{4FF5B47C-6E22-4707-A7E8-C711BBD9FF59}"/>
    <cellStyle name="60% - Accent2 2 3" xfId="814" xr:uid="{2C378AD4-EFDC-410F-90BF-D00E6F165FB4}"/>
    <cellStyle name="60% - Accent2 2 4" xfId="815" xr:uid="{EB7D9A09-EB30-4757-A137-FA07FDBBDA0F}"/>
    <cellStyle name="60% - Accent2 2 5" xfId="816" xr:uid="{8D5CDC10-9A93-454E-A8C6-1CE6F1081E34}"/>
    <cellStyle name="60% - Accent2 2 6" xfId="817" xr:uid="{89D18A63-2560-4D0E-A93E-C5A86020A594}"/>
    <cellStyle name="60% - Accent2 2 7" xfId="818" xr:uid="{6A17E5BE-AD2C-42FD-936A-DFD0EC53F7C6}"/>
    <cellStyle name="60% - Accent2 2 8" xfId="2793" xr:uid="{C62CE89F-15E1-4100-A7C8-20A8B690B6CC}"/>
    <cellStyle name="60% - Accent2 2 9" xfId="2794" xr:uid="{97A6A31E-C4B5-4331-AD44-33B1318AE0D3}"/>
    <cellStyle name="60% - Accent2 2_Trimestral" xfId="2789" xr:uid="{062DC183-7BC0-4577-ABC7-B806BD269EB9}"/>
    <cellStyle name="60% - Accent2 3" xfId="819" xr:uid="{723D871B-6D83-480D-9217-E0B306C74A8E}"/>
    <cellStyle name="60% - Accent2 3 10" xfId="2796" xr:uid="{CC6E734E-AEA1-4056-A73D-0C8141B33890}"/>
    <cellStyle name="60% - Accent2 3 11" xfId="2797" xr:uid="{6899FADA-678C-484E-97F3-D22AF2356CAF}"/>
    <cellStyle name="60% - Accent2 3 12" xfId="2798" xr:uid="{C3010AB5-189F-4757-96C0-47C35EB0D9E3}"/>
    <cellStyle name="60% - Accent2 3 2" xfId="820" xr:uid="{D66451C8-6A51-4B26-89F9-832819CB9235}"/>
    <cellStyle name="60% - Accent2 3 3" xfId="821" xr:uid="{3FF4234B-D7C7-434C-8586-15A46E60B0D0}"/>
    <cellStyle name="60% - Accent2 3 4" xfId="822" xr:uid="{AC87E623-1AAA-4FDE-9407-3D9FA335B928}"/>
    <cellStyle name="60% - Accent2 3 5" xfId="823" xr:uid="{3E1FEC3D-9979-4960-98DB-F7EFF3AC5485}"/>
    <cellStyle name="60% - Accent2 3 6" xfId="824" xr:uid="{06BA2A92-EE5A-4D3C-9240-3AA0A06288F3}"/>
    <cellStyle name="60% - Accent2 3 7" xfId="825" xr:uid="{2B9CDA0F-85BD-457C-BDDF-9AED739E0B7D}"/>
    <cellStyle name="60% - Accent2 3 8" xfId="2799" xr:uid="{C1EA5609-6918-4998-8636-7EE0497B490D}"/>
    <cellStyle name="60% - Accent2 3 9" xfId="2800" xr:uid="{07D70779-5B0C-4912-969F-A2364AC587BC}"/>
    <cellStyle name="60% - Accent2 3_Trimestral" xfId="2795" xr:uid="{52F5AB81-AF50-41E3-A08B-6ADCCE985A61}"/>
    <cellStyle name="60% - Accent2 4" xfId="826" xr:uid="{E7969626-2D49-4653-857D-9657F62B7D1A}"/>
    <cellStyle name="60% - Accent2 4 10" xfId="2802" xr:uid="{EB71436F-D446-4177-93FE-745B8D9F40C9}"/>
    <cellStyle name="60% - Accent2 4 11" xfId="2803" xr:uid="{A28D6B76-0DEB-41DD-BC4C-40BDEBFFBAA7}"/>
    <cellStyle name="60% - Accent2 4 12" xfId="2804" xr:uid="{05859125-666D-4845-9413-F9199AF2D47F}"/>
    <cellStyle name="60% - Accent2 4 2" xfId="827" xr:uid="{00171E87-D0F7-4D35-B6C4-31F154702683}"/>
    <cellStyle name="60% - Accent2 4 3" xfId="828" xr:uid="{3C98878C-95D4-4E83-B9DC-2B6F76676B95}"/>
    <cellStyle name="60% - Accent2 4 4" xfId="829" xr:uid="{F3471A0D-E3D8-41B3-A559-75BDF2E3675B}"/>
    <cellStyle name="60% - Accent2 4 5" xfId="830" xr:uid="{2399FEA6-437A-42D4-9D32-BF6CE608752D}"/>
    <cellStyle name="60% - Accent2 4 6" xfId="831" xr:uid="{8A6D280C-3145-4D05-B861-183C945A087B}"/>
    <cellStyle name="60% - Accent2 4 7" xfId="832" xr:uid="{A1534D54-EAA1-4B5C-A0BE-6FC20363B737}"/>
    <cellStyle name="60% - Accent2 4 8" xfId="2805" xr:uid="{3E0BAE6D-59EF-442C-962B-CD96CC30BDAE}"/>
    <cellStyle name="60% - Accent2 4 9" xfId="2806" xr:uid="{AA4826E5-357D-4CEF-9438-4C5A60212D4A}"/>
    <cellStyle name="60% - Accent2 4_Trimestral" xfId="2801" xr:uid="{6EF5758B-A632-436A-822D-72E86D278BFC}"/>
    <cellStyle name="60% - Accent2 5" xfId="833" xr:uid="{13D1CB1C-DF17-4278-B117-9D0EC28C8591}"/>
    <cellStyle name="60% - Accent2 5 10" xfId="2808" xr:uid="{CDDB9760-141E-47D8-85C0-F5E5D8C9C4F0}"/>
    <cellStyle name="60% - Accent2 5 11" xfId="2809" xr:uid="{A0EB3D61-7AE9-4C11-9422-7D434D058026}"/>
    <cellStyle name="60% - Accent2 5 12" xfId="2810" xr:uid="{B77EBC7C-F547-414B-A4F3-3407848B427D}"/>
    <cellStyle name="60% - Accent2 5 2" xfId="834" xr:uid="{0270ABDB-89C4-4D77-8CF0-6DAB43387060}"/>
    <cellStyle name="60% - Accent2 5 3" xfId="835" xr:uid="{CB298B4F-7E78-41CF-BBF6-C7F2AC592314}"/>
    <cellStyle name="60% - Accent2 5 4" xfId="836" xr:uid="{F76D0556-CE32-4383-86BC-1A8277AFC986}"/>
    <cellStyle name="60% - Accent2 5 5" xfId="837" xr:uid="{6BE6EB5B-7021-4EB4-8BD7-8869B2FFF8CC}"/>
    <cellStyle name="60% - Accent2 5 6" xfId="838" xr:uid="{33746EDA-9E73-44AF-92A9-E7DAB3E107F2}"/>
    <cellStyle name="60% - Accent2 5 7" xfId="839" xr:uid="{BBFF184D-1A2D-4A25-80D0-5C1E06D9503D}"/>
    <cellStyle name="60% - Accent2 5 8" xfId="2811" xr:uid="{5EBB671F-1EB9-4F08-9EFD-5B98C3B04691}"/>
    <cellStyle name="60% - Accent2 5 9" xfId="2812" xr:uid="{2EA19D3D-67CC-4B11-A248-50AC54CF21F7}"/>
    <cellStyle name="60% - Accent2 5_Trimestral" xfId="2807" xr:uid="{F8948DBA-50F7-42AF-B56C-2E97553CA46C}"/>
    <cellStyle name="60% - Accent2 6" xfId="840" xr:uid="{C1F9B4D0-A07C-4417-8EFE-96C49D8D7760}"/>
    <cellStyle name="60% - Accent2 6 10" xfId="2814" xr:uid="{A290615A-D494-4F4A-9B57-DF7567466532}"/>
    <cellStyle name="60% - Accent2 6 11" xfId="2815" xr:uid="{C425F747-B914-4A8D-BB67-A2114F690E41}"/>
    <cellStyle name="60% - Accent2 6 12" xfId="2816" xr:uid="{7785E75C-BA0E-4D13-8C86-A65DE9EA45F6}"/>
    <cellStyle name="60% - Accent2 6 2" xfId="841" xr:uid="{25CF0183-13A9-4EF1-931C-53D4A82307EF}"/>
    <cellStyle name="60% - Accent2 6 3" xfId="842" xr:uid="{A2EA3BB4-0DC1-4DF9-93AC-5D0396A0B7F8}"/>
    <cellStyle name="60% - Accent2 6 4" xfId="843" xr:uid="{08AB1010-BC19-4E62-8578-1CC37908AF0E}"/>
    <cellStyle name="60% - Accent2 6 5" xfId="844" xr:uid="{58CD37B3-1707-499B-85EE-AE283564E1A5}"/>
    <cellStyle name="60% - Accent2 6 6" xfId="845" xr:uid="{6C27E56D-415F-4CF4-BBBA-219B4635EE54}"/>
    <cellStyle name="60% - Accent2 6 7" xfId="846" xr:uid="{913BC5C9-F51E-4F2E-936B-03E4B5D9516E}"/>
    <cellStyle name="60% - Accent2 6 8" xfId="2817" xr:uid="{921C8EE1-79B3-4981-B44A-2BA0E349CC32}"/>
    <cellStyle name="60% - Accent2 6 9" xfId="2818" xr:uid="{BC2D6F59-16AA-438A-B747-1D5CB28AE7E3}"/>
    <cellStyle name="60% - Accent2 6_Trimestral" xfId="2813" xr:uid="{369BA040-508A-48FF-B5E6-C2B91F254E90}"/>
    <cellStyle name="60% - Accent2 7" xfId="847" xr:uid="{F41743EA-8258-4DA5-B59E-C7D19B47827B}"/>
    <cellStyle name="60% - Accent2 7 10" xfId="2820" xr:uid="{10AE55AE-17B3-491A-8CC4-F4031E2E4064}"/>
    <cellStyle name="60% - Accent2 7 11" xfId="2821" xr:uid="{CAA1CBD8-C39D-47DB-80ED-110F0700D477}"/>
    <cellStyle name="60% - Accent2 7 12" xfId="2822" xr:uid="{6F52706A-293D-45EA-881D-29D902904AFD}"/>
    <cellStyle name="60% - Accent2 7 2" xfId="848" xr:uid="{42843DFA-BBA9-4387-A8F4-88B5D50CC877}"/>
    <cellStyle name="60% - Accent2 7 3" xfId="849" xr:uid="{090537C5-669D-4E52-9343-547CCA5BC594}"/>
    <cellStyle name="60% - Accent2 7 4" xfId="850" xr:uid="{F47F6C3A-C127-4115-8C8B-CD3F685034B8}"/>
    <cellStyle name="60% - Accent2 7 5" xfId="851" xr:uid="{F78E35F0-2943-4E79-B688-8E1CDB96824B}"/>
    <cellStyle name="60% - Accent2 7 6" xfId="852" xr:uid="{F644BBA7-222C-4576-92F0-263AE79123EE}"/>
    <cellStyle name="60% - Accent2 7 7" xfId="853" xr:uid="{E89C8829-074A-43E1-899B-6ED58FDE6EE1}"/>
    <cellStyle name="60% - Accent2 7 8" xfId="2823" xr:uid="{FC2810B1-A838-4CA0-BEFF-389435E768EF}"/>
    <cellStyle name="60% - Accent2 7 9" xfId="2824" xr:uid="{1D0FB923-4BDC-45C4-9015-87867D72678C}"/>
    <cellStyle name="60% - Accent2 7_Trimestral" xfId="2819" xr:uid="{39740E5F-D6FF-4AA5-8040-C4BA625083EC}"/>
    <cellStyle name="60% - Accent2 8" xfId="854" xr:uid="{EEF0A477-8BB5-4AB9-A4A5-91309A2C85C7}"/>
    <cellStyle name="60% - Accent2 8 10" xfId="2826" xr:uid="{EE6D2A76-BC91-4A84-AFE0-30668E14CCF8}"/>
    <cellStyle name="60% - Accent2 8 11" xfId="2827" xr:uid="{1DBC06DB-52AE-40D9-BAE7-262B8256D1B4}"/>
    <cellStyle name="60% - Accent2 8 12" xfId="2828" xr:uid="{5CC51EB6-7F7C-4CAF-90F2-37C94A9EA73F}"/>
    <cellStyle name="60% - Accent2 8 2" xfId="855" xr:uid="{0D4E46B6-DD9C-40A0-A488-DE565B36F71C}"/>
    <cellStyle name="60% - Accent2 8 3" xfId="856" xr:uid="{4FED190D-CF4E-4D42-BCF5-97507ABE2B2C}"/>
    <cellStyle name="60% - Accent2 8 4" xfId="857" xr:uid="{BF5BA55F-3C9C-4CC5-9676-712F196CEDD6}"/>
    <cellStyle name="60% - Accent2 8 5" xfId="858" xr:uid="{64F32516-0A9D-45F1-AED8-73601E95CF37}"/>
    <cellStyle name="60% - Accent2 8 6" xfId="859" xr:uid="{2EFADBBF-CEDB-4B57-9F53-440D303D3037}"/>
    <cellStyle name="60% - Accent2 8 7" xfId="860" xr:uid="{4B19523B-6123-4B60-90C9-B1386F838E66}"/>
    <cellStyle name="60% - Accent2 8 8" xfId="2829" xr:uid="{010547F8-61AF-49B8-9D0A-23651FC56EDC}"/>
    <cellStyle name="60% - Accent2 8 9" xfId="2830" xr:uid="{D2B062CF-7A2C-4013-A341-A0886FCA224F}"/>
    <cellStyle name="60% - Accent2 8_Trimestral" xfId="2825" xr:uid="{38B4F980-08CD-49E1-9E52-99C398B5AB16}"/>
    <cellStyle name="60% - Accent2 9" xfId="2831" xr:uid="{99456C11-EE2A-48A5-8735-7A6C3DC9CEE9}"/>
    <cellStyle name="60% - Accent3 2" xfId="861" xr:uid="{BCE86739-40A3-4BBE-88C8-CC26CF43F864}"/>
    <cellStyle name="60% - Accent3 2 10" xfId="2833" xr:uid="{14AD6F0D-0105-422F-B1C3-E2BF3E2FC73A}"/>
    <cellStyle name="60% - Accent3 2 11" xfId="2834" xr:uid="{58AAF134-5ECA-484F-9EA3-86836242B974}"/>
    <cellStyle name="60% - Accent3 2 12" xfId="2835" xr:uid="{97FCD216-31F8-42D6-A6D3-413FDBACD0F0}"/>
    <cellStyle name="60% - Accent3 2 2" xfId="862" xr:uid="{E243C2E8-547D-44A7-A9AF-BCB375298848}"/>
    <cellStyle name="60% - Accent3 2 3" xfId="863" xr:uid="{97F2A168-5353-425D-BF16-992CAF059E5C}"/>
    <cellStyle name="60% - Accent3 2 4" xfId="864" xr:uid="{D3EF0FA5-01B6-4037-A2F3-8B8D6D17AD3C}"/>
    <cellStyle name="60% - Accent3 2 5" xfId="865" xr:uid="{17B16E48-DEA2-4D65-AEE1-D19912CAB434}"/>
    <cellStyle name="60% - Accent3 2 6" xfId="866" xr:uid="{E59EB7CF-70A0-4934-A041-D72585A7FEDF}"/>
    <cellStyle name="60% - Accent3 2 7" xfId="867" xr:uid="{9CDD2E4B-15DF-4232-8CC3-9D569893FE0A}"/>
    <cellStyle name="60% - Accent3 2 8" xfId="2836" xr:uid="{11AD1F31-74F8-4DC0-92FF-F96FECB45A21}"/>
    <cellStyle name="60% - Accent3 2 9" xfId="2837" xr:uid="{F62A6FE6-7C75-4F18-B597-6B8E72E5E34E}"/>
    <cellStyle name="60% - Accent3 2_Trimestral" xfId="2832" xr:uid="{046925A0-D55E-4C03-81D0-C98BD167D35F}"/>
    <cellStyle name="60% - Accent3 3" xfId="868" xr:uid="{8E52FB35-6F81-4E21-8693-CEB17ED0E6F1}"/>
    <cellStyle name="60% - Accent3 3 10" xfId="2839" xr:uid="{EF3C3853-E5B7-4538-81BE-F25D145E15F0}"/>
    <cellStyle name="60% - Accent3 3 11" xfId="2840" xr:uid="{DCBFDABF-93DF-4A7E-9A54-4FDC43EB3E6A}"/>
    <cellStyle name="60% - Accent3 3 12" xfId="2841" xr:uid="{845377CA-3EAC-4D61-9650-A5796C6C804C}"/>
    <cellStyle name="60% - Accent3 3 2" xfId="869" xr:uid="{3FA11203-3E64-41DA-A7B1-835B1628160C}"/>
    <cellStyle name="60% - Accent3 3 3" xfId="870" xr:uid="{95F6DAFB-B57E-4B5B-ACC9-06548C0DE8AB}"/>
    <cellStyle name="60% - Accent3 3 4" xfId="871" xr:uid="{45E7DB71-414B-4C4E-B116-60C1C4C0913F}"/>
    <cellStyle name="60% - Accent3 3 5" xfId="872" xr:uid="{E94EC0E4-BF71-4D18-8441-57D8F5405208}"/>
    <cellStyle name="60% - Accent3 3 6" xfId="873" xr:uid="{41F7440C-C1D4-4A55-BFE2-2AEFBC8DA330}"/>
    <cellStyle name="60% - Accent3 3 7" xfId="874" xr:uid="{B7D35D8C-B792-4035-8387-0F6EEF58AAAB}"/>
    <cellStyle name="60% - Accent3 3 8" xfId="2842" xr:uid="{C3C3277E-2A44-453B-B79A-E1FC41B23C1A}"/>
    <cellStyle name="60% - Accent3 3 9" xfId="2843" xr:uid="{7C5EAEBF-4106-4D63-96B6-424D607B84CA}"/>
    <cellStyle name="60% - Accent3 3_Trimestral" xfId="2838" xr:uid="{61C8947C-A3CF-4351-BAA7-4FCC8658DF9D}"/>
    <cellStyle name="60% - Accent3 4" xfId="875" xr:uid="{A0B361E3-E712-4B53-8390-CBDC290777A2}"/>
    <cellStyle name="60% - Accent3 4 10" xfId="2845" xr:uid="{DA2DF79B-F43F-47C0-911D-943EB16257C3}"/>
    <cellStyle name="60% - Accent3 4 11" xfId="2846" xr:uid="{CD50B7CB-6E6C-46A8-8C50-4EE4EAC4D023}"/>
    <cellStyle name="60% - Accent3 4 12" xfId="2847" xr:uid="{B0EAB5D9-3E55-491D-A09B-5BAE40DCC9CE}"/>
    <cellStyle name="60% - Accent3 4 2" xfId="876" xr:uid="{23D7C65D-68FA-4E6C-89D2-DFEE667550BA}"/>
    <cellStyle name="60% - Accent3 4 3" xfId="877" xr:uid="{314A1C7D-FDEF-46C1-BF1B-37BFDBE2FF28}"/>
    <cellStyle name="60% - Accent3 4 4" xfId="878" xr:uid="{0F0E495A-C3AC-48F5-85CE-D03A7EF7803F}"/>
    <cellStyle name="60% - Accent3 4 5" xfId="879" xr:uid="{FFF18349-3817-49D6-BB83-599BF4B8FC77}"/>
    <cellStyle name="60% - Accent3 4 6" xfId="880" xr:uid="{1AE46477-129C-4A53-B555-5A53BEEC6F96}"/>
    <cellStyle name="60% - Accent3 4 7" xfId="881" xr:uid="{E19308B0-2EF6-4AA7-83BB-5B760045FE57}"/>
    <cellStyle name="60% - Accent3 4 8" xfId="2848" xr:uid="{2D67EA85-10E7-4C4B-A862-5B61F5F4F345}"/>
    <cellStyle name="60% - Accent3 4 9" xfId="2849" xr:uid="{67E69984-87B5-4DE8-A5EB-229EC4B2F3BA}"/>
    <cellStyle name="60% - Accent3 4_Trimestral" xfId="2844" xr:uid="{961A3411-0E97-49E9-82F2-F74110D72B8C}"/>
    <cellStyle name="60% - Accent3 5" xfId="882" xr:uid="{8540D361-5763-400B-BB18-01B450726FD2}"/>
    <cellStyle name="60% - Accent3 5 10" xfId="2851" xr:uid="{6CB279CF-8868-42C1-AFAB-35C468F486BC}"/>
    <cellStyle name="60% - Accent3 5 11" xfId="2852" xr:uid="{29216CCD-8E48-4E5E-9C32-ED7FE72DF48D}"/>
    <cellStyle name="60% - Accent3 5 12" xfId="2853" xr:uid="{6DC7C59C-1FF7-406F-8C65-195624097222}"/>
    <cellStyle name="60% - Accent3 5 2" xfId="883" xr:uid="{6A921CEA-B233-44C5-AE52-35405813B1E3}"/>
    <cellStyle name="60% - Accent3 5 3" xfId="884" xr:uid="{15758350-8B7B-4D68-AC46-AEEDCE3690F7}"/>
    <cellStyle name="60% - Accent3 5 4" xfId="885" xr:uid="{7561FCBD-402A-475A-AA74-27682B025CFB}"/>
    <cellStyle name="60% - Accent3 5 5" xfId="886" xr:uid="{C4CF3540-4A4B-41AC-8871-B945358157AB}"/>
    <cellStyle name="60% - Accent3 5 6" xfId="887" xr:uid="{29C94A02-FA15-478D-B76A-7F5C227D4927}"/>
    <cellStyle name="60% - Accent3 5 7" xfId="888" xr:uid="{AC6D2C7C-9DD3-4379-BD53-AA7053A03CED}"/>
    <cellStyle name="60% - Accent3 5 8" xfId="2854" xr:uid="{55FA190F-043E-43A0-8E1A-72B924A48C58}"/>
    <cellStyle name="60% - Accent3 5 9" xfId="2855" xr:uid="{76826217-9E17-443A-BA0B-9418FD8F90DB}"/>
    <cellStyle name="60% - Accent3 5_Trimestral" xfId="2850" xr:uid="{816CCED4-87EB-4748-B053-AC4750A6C43E}"/>
    <cellStyle name="60% - Accent3 6" xfId="889" xr:uid="{0E92EDD8-DEB2-4C1C-B912-A9943D255848}"/>
    <cellStyle name="60% - Accent3 6 10" xfId="2857" xr:uid="{BFDF9316-4415-4C1F-816D-F189070C0D46}"/>
    <cellStyle name="60% - Accent3 6 11" xfId="2858" xr:uid="{E1B92C61-04A1-44A6-A671-BE280DA9C740}"/>
    <cellStyle name="60% - Accent3 6 12" xfId="2859" xr:uid="{C70B3512-ADD4-4A01-A165-8004FF6833FB}"/>
    <cellStyle name="60% - Accent3 6 2" xfId="890" xr:uid="{37596EA5-90EF-42F3-843A-E305A33FD62E}"/>
    <cellStyle name="60% - Accent3 6 3" xfId="891" xr:uid="{FA0275C7-5768-4FCC-AA71-90F49A397E59}"/>
    <cellStyle name="60% - Accent3 6 4" xfId="892" xr:uid="{434ED097-4ED8-426F-B4EB-0C58BFBE42F8}"/>
    <cellStyle name="60% - Accent3 6 5" xfId="893" xr:uid="{260FC38F-3619-409F-AD61-8D94534A9DD5}"/>
    <cellStyle name="60% - Accent3 6 6" xfId="894" xr:uid="{3D400F36-CEDA-4585-951D-AA1DA38542FB}"/>
    <cellStyle name="60% - Accent3 6 7" xfId="895" xr:uid="{7EB68CD7-1799-4E85-9E56-19B0F9DC7B53}"/>
    <cellStyle name="60% - Accent3 6 8" xfId="2860" xr:uid="{49942100-5A97-4673-B1D0-DB60C4E5810A}"/>
    <cellStyle name="60% - Accent3 6 9" xfId="2861" xr:uid="{42B6EB4A-1FFC-4D48-A5E3-68F0C28DD88E}"/>
    <cellStyle name="60% - Accent3 6_Trimestral" xfId="2856" xr:uid="{7E90FC9C-FADA-4D3D-B433-8F6835BA54E6}"/>
    <cellStyle name="60% - Accent3 7" xfId="896" xr:uid="{938D153A-35B1-4DDF-A871-3E29A3A3DD0B}"/>
    <cellStyle name="60% - Accent3 7 10" xfId="2863" xr:uid="{5718AF87-67F6-47BE-AAD1-A90FE3900859}"/>
    <cellStyle name="60% - Accent3 7 11" xfId="2864" xr:uid="{1DE8D14A-46E6-4062-9E4B-36B17F5EA348}"/>
    <cellStyle name="60% - Accent3 7 12" xfId="2865" xr:uid="{D3D240C2-3308-4D51-AF5B-599B86C55672}"/>
    <cellStyle name="60% - Accent3 7 2" xfId="897" xr:uid="{B304AA30-E623-467E-900F-9DA271009CDC}"/>
    <cellStyle name="60% - Accent3 7 3" xfId="898" xr:uid="{FB59413D-12DC-4FE4-AC21-4D80BDD272E8}"/>
    <cellStyle name="60% - Accent3 7 4" xfId="899" xr:uid="{76D1B1CB-1ED4-415F-8079-B28D42F8E574}"/>
    <cellStyle name="60% - Accent3 7 5" xfId="900" xr:uid="{EA5C6BF0-C3DE-49CE-B248-0B32D7B17FC5}"/>
    <cellStyle name="60% - Accent3 7 6" xfId="901" xr:uid="{DB7976AE-21AA-4DB8-AFAB-53A8ACA16868}"/>
    <cellStyle name="60% - Accent3 7 7" xfId="902" xr:uid="{4C475515-D3C3-41EE-AAB3-FD52F21806BC}"/>
    <cellStyle name="60% - Accent3 7 8" xfId="2866" xr:uid="{4830093F-EFC2-4FD6-9561-CBDA8B25D6EA}"/>
    <cellStyle name="60% - Accent3 7 9" xfId="2867" xr:uid="{E07FAED4-6779-4FF0-BED7-3670CA7FF429}"/>
    <cellStyle name="60% - Accent3 7_Trimestral" xfId="2862" xr:uid="{D09BC742-C5D0-4876-B3F6-5A4520C45903}"/>
    <cellStyle name="60% - Accent3 8" xfId="903" xr:uid="{E0866E05-8639-4C64-B0D3-3C6AD0CD52D6}"/>
    <cellStyle name="60% - Accent3 8 10" xfId="2869" xr:uid="{FF590313-BF22-48A2-B491-25A3458E0F45}"/>
    <cellStyle name="60% - Accent3 8 11" xfId="2870" xr:uid="{F7719258-6E6C-4618-9D46-5291924B5E71}"/>
    <cellStyle name="60% - Accent3 8 12" xfId="2871" xr:uid="{26860D00-1B27-42C5-9CAA-521D72448780}"/>
    <cellStyle name="60% - Accent3 8 2" xfId="904" xr:uid="{608ED996-9698-4274-910A-480C8B26B98A}"/>
    <cellStyle name="60% - Accent3 8 3" xfId="905" xr:uid="{7F614370-1531-42D1-99F9-4720DD85F64E}"/>
    <cellStyle name="60% - Accent3 8 4" xfId="906" xr:uid="{649145B5-49DE-4C0D-9B89-0DC3BC0E120A}"/>
    <cellStyle name="60% - Accent3 8 5" xfId="907" xr:uid="{7A9D9827-4494-4536-92A5-7FF99E218ABD}"/>
    <cellStyle name="60% - Accent3 8 6" xfId="908" xr:uid="{7B811E89-BCCA-419A-B343-90CAC7A6E69E}"/>
    <cellStyle name="60% - Accent3 8 7" xfId="909" xr:uid="{B8084726-9176-456E-877A-41A3800FDAFC}"/>
    <cellStyle name="60% - Accent3 8 8" xfId="2872" xr:uid="{416E7B96-5C1D-4268-8F8D-09C4F8EB9D5F}"/>
    <cellStyle name="60% - Accent3 8 9" xfId="2873" xr:uid="{23775FD9-46A3-4780-8938-07039488FD57}"/>
    <cellStyle name="60% - Accent3 8_Trimestral" xfId="2868" xr:uid="{097D99F5-B018-47E0-B35E-E2508808FE0E}"/>
    <cellStyle name="60% - Accent3 9" xfId="2874" xr:uid="{968F2720-500F-487B-898F-5C387FC9F0CA}"/>
    <cellStyle name="60% - Accent4 2" xfId="910" xr:uid="{129A9C83-ECA7-4359-BF1B-6C531B0AF0C1}"/>
    <cellStyle name="60% - Accent4 2 10" xfId="2876" xr:uid="{EE89B785-45AD-4512-8F61-2EC7B6FC8A8A}"/>
    <cellStyle name="60% - Accent4 2 11" xfId="2877" xr:uid="{A845261E-B9BC-4016-97DA-E3C9E8D487B5}"/>
    <cellStyle name="60% - Accent4 2 12" xfId="2878" xr:uid="{472EF1C0-C6D4-448F-9B32-4465E11FEEB3}"/>
    <cellStyle name="60% - Accent4 2 2" xfId="911" xr:uid="{B3E88561-3A06-45E4-BCDF-B16C8C1F41BC}"/>
    <cellStyle name="60% - Accent4 2 3" xfId="912" xr:uid="{2596B993-F674-44A9-9939-0BC8D4ADED49}"/>
    <cellStyle name="60% - Accent4 2 4" xfId="913" xr:uid="{DB5C5732-BD0E-4E93-B852-F0023F6F52AB}"/>
    <cellStyle name="60% - Accent4 2 5" xfId="914" xr:uid="{A22C16E6-A3FA-467F-B2B8-377FEBBB9204}"/>
    <cellStyle name="60% - Accent4 2 6" xfId="915" xr:uid="{4375B562-6F13-43DE-8C41-80CC2196EAA2}"/>
    <cellStyle name="60% - Accent4 2 7" xfId="916" xr:uid="{54A87E22-63F7-4B8D-B017-1D9B04E00521}"/>
    <cellStyle name="60% - Accent4 2 8" xfId="2879" xr:uid="{484FDB22-29EB-45A3-ACFE-8E7A896E74C5}"/>
    <cellStyle name="60% - Accent4 2 9" xfId="2880" xr:uid="{06698E29-7E15-4E13-B826-FCAE88484D1A}"/>
    <cellStyle name="60% - Accent4 2_Trimestral" xfId="2875" xr:uid="{BA9B95A6-E182-477F-8B29-2800CADD0F7D}"/>
    <cellStyle name="60% - Accent4 3" xfId="917" xr:uid="{CD3ECB02-6D9B-4A82-8256-8B0AA7080E55}"/>
    <cellStyle name="60% - Accent4 3 10" xfId="2882" xr:uid="{BA09E1C8-06B5-4492-BBA7-18871E410664}"/>
    <cellStyle name="60% - Accent4 3 11" xfId="2883" xr:uid="{A233C31B-8AC8-48F6-8F71-F20DB9016C3F}"/>
    <cellStyle name="60% - Accent4 3 12" xfId="2884" xr:uid="{7287A9E8-06A9-4BEB-9A30-D8B330E12E5A}"/>
    <cellStyle name="60% - Accent4 3 2" xfId="918" xr:uid="{A7A30943-5D16-4CE2-8CB7-86DAB02F3079}"/>
    <cellStyle name="60% - Accent4 3 3" xfId="919" xr:uid="{EA2D2BB6-E484-4A4A-A5A3-2D197D3CE26A}"/>
    <cellStyle name="60% - Accent4 3 4" xfId="920" xr:uid="{7FB3D390-74E8-4267-BC9E-2DAC64A9034C}"/>
    <cellStyle name="60% - Accent4 3 5" xfId="921" xr:uid="{92BCE3CE-597B-4C75-9F2A-F6A45C017469}"/>
    <cellStyle name="60% - Accent4 3 6" xfId="922" xr:uid="{8A31457B-F4FD-42E7-9AEB-92C34E7D0B36}"/>
    <cellStyle name="60% - Accent4 3 7" xfId="923" xr:uid="{F927EC11-DE16-48E4-93A1-9B0BFB84279D}"/>
    <cellStyle name="60% - Accent4 3 8" xfId="2885" xr:uid="{78FA45E5-9D52-4997-B67D-E4E5C2AAA9B8}"/>
    <cellStyle name="60% - Accent4 3 9" xfId="2886" xr:uid="{AF70CE41-6FC7-45B0-B83D-8557FA90146D}"/>
    <cellStyle name="60% - Accent4 3_Trimestral" xfId="2881" xr:uid="{412484C5-3B96-4DC6-AB1F-A92CCB71F384}"/>
    <cellStyle name="60% - Accent4 4" xfId="924" xr:uid="{55EC2CD4-2EAB-48ED-844A-933E5BA9266D}"/>
    <cellStyle name="60% - Accent4 4 10" xfId="2888" xr:uid="{E722E3FF-FF3E-4C2D-8B69-57861843262E}"/>
    <cellStyle name="60% - Accent4 4 11" xfId="2889" xr:uid="{344510AB-6440-4BCB-A526-4C91D2EC2925}"/>
    <cellStyle name="60% - Accent4 4 12" xfId="2890" xr:uid="{8101166A-343B-4640-B5F8-998C116A1463}"/>
    <cellStyle name="60% - Accent4 4 2" xfId="925" xr:uid="{F0FBC2B6-07ED-4496-A850-C6CD13DCE926}"/>
    <cellStyle name="60% - Accent4 4 3" xfId="926" xr:uid="{C3FF5A32-E444-4BFC-9FE6-34CF4E291A1B}"/>
    <cellStyle name="60% - Accent4 4 4" xfId="927" xr:uid="{91E51E2A-2C18-4C1A-9478-D7D293DB9391}"/>
    <cellStyle name="60% - Accent4 4 5" xfId="928" xr:uid="{8ACADBB5-B392-411A-A8B3-394A551AA519}"/>
    <cellStyle name="60% - Accent4 4 6" xfId="929" xr:uid="{E93B4E99-0B99-4820-9D92-4F0100ADB693}"/>
    <cellStyle name="60% - Accent4 4 7" xfId="930" xr:uid="{B6A86A0D-09CC-4494-A126-2E8DEA9466CF}"/>
    <cellStyle name="60% - Accent4 4 8" xfId="2891" xr:uid="{4F4392BE-ED55-4102-BB84-7DFDDFDFC631}"/>
    <cellStyle name="60% - Accent4 4 9" xfId="2892" xr:uid="{5BE1A11D-07C2-4820-B2E3-02D4CFEB65D9}"/>
    <cellStyle name="60% - Accent4 4_Trimestral" xfId="2887" xr:uid="{D18C47FE-9A05-447D-8A4C-6E0769355755}"/>
    <cellStyle name="60% - Accent4 5" xfId="931" xr:uid="{5E99904B-9659-4F19-9EF1-DE73E3173400}"/>
    <cellStyle name="60% - Accent4 5 10" xfId="2894" xr:uid="{977726E5-7CD5-4ED8-B3B2-EB4A7BC89EAC}"/>
    <cellStyle name="60% - Accent4 5 11" xfId="2895" xr:uid="{520EBD5C-FE1B-4089-B5FD-B4CB5BAD8C1C}"/>
    <cellStyle name="60% - Accent4 5 12" xfId="2896" xr:uid="{DA65155F-FDEB-4635-AD54-2FD6526E0FB1}"/>
    <cellStyle name="60% - Accent4 5 2" xfId="932" xr:uid="{D16EA102-00EB-4A5F-97A5-3FC7688E85C9}"/>
    <cellStyle name="60% - Accent4 5 3" xfId="933" xr:uid="{79F7BE2E-CD99-4A88-B6A3-7773E239F8EA}"/>
    <cellStyle name="60% - Accent4 5 4" xfId="934" xr:uid="{A1668F0E-5600-492A-AF00-22F2CB96F912}"/>
    <cellStyle name="60% - Accent4 5 5" xfId="935" xr:uid="{1714B648-2470-441C-8D5F-8EB9C54E8F4A}"/>
    <cellStyle name="60% - Accent4 5 6" xfId="936" xr:uid="{16F9BA0D-8FD6-4538-8894-85DC27C67EDD}"/>
    <cellStyle name="60% - Accent4 5 7" xfId="937" xr:uid="{4527B273-80B1-422B-A038-5718689BBE04}"/>
    <cellStyle name="60% - Accent4 5 8" xfId="2897" xr:uid="{E9E56784-ECCD-4EEF-BF51-CD4DBFBDA217}"/>
    <cellStyle name="60% - Accent4 5 9" xfId="2898" xr:uid="{D434F5B7-AF88-45CE-B94D-24344095A9F7}"/>
    <cellStyle name="60% - Accent4 5_Trimestral" xfId="2893" xr:uid="{201D8273-B765-493A-880D-1DE9219FA3CE}"/>
    <cellStyle name="60% - Accent4 6" xfId="938" xr:uid="{899E6F54-B081-4BF5-BA04-466DD318E860}"/>
    <cellStyle name="60% - Accent4 6 10" xfId="2900" xr:uid="{AB6BCE84-2B29-4F6D-8978-9771BD16F9EE}"/>
    <cellStyle name="60% - Accent4 6 11" xfId="2901" xr:uid="{47200C3D-AC87-4864-8F24-EBE3FF620BF9}"/>
    <cellStyle name="60% - Accent4 6 12" xfId="2902" xr:uid="{9539FC17-13B2-4EB6-8D73-3BA86B00327B}"/>
    <cellStyle name="60% - Accent4 6 2" xfId="939" xr:uid="{63603008-38C9-47D1-B919-7E90D28E78B0}"/>
    <cellStyle name="60% - Accent4 6 3" xfId="940" xr:uid="{68C8FE53-73EC-4D56-A2AA-0FCEE4726022}"/>
    <cellStyle name="60% - Accent4 6 4" xfId="941" xr:uid="{A7BC29D9-A22F-4FA9-9355-6189FECBD5DF}"/>
    <cellStyle name="60% - Accent4 6 5" xfId="942" xr:uid="{FC692091-F554-4423-A383-A2BF1DA699F8}"/>
    <cellStyle name="60% - Accent4 6 6" xfId="943" xr:uid="{C11BC078-485D-4F6A-9987-5B61651E08AF}"/>
    <cellStyle name="60% - Accent4 6 7" xfId="944" xr:uid="{F228512F-DCEC-470D-A974-4C92987FE470}"/>
    <cellStyle name="60% - Accent4 6 8" xfId="2903" xr:uid="{6A120449-52B5-4F4D-90C5-71AC1E4FEFE5}"/>
    <cellStyle name="60% - Accent4 6 9" xfId="2904" xr:uid="{4D075AA0-4EB4-47E7-B647-D32B37D4D5DE}"/>
    <cellStyle name="60% - Accent4 6_Trimestral" xfId="2899" xr:uid="{0F4A5323-8716-4EBD-BDBB-C04B1C2B5ED1}"/>
    <cellStyle name="60% - Accent4 7" xfId="945" xr:uid="{43AF259D-EE08-4E0E-8D4B-9ED991F30F67}"/>
    <cellStyle name="60% - Accent4 7 10" xfId="2906" xr:uid="{762BA4A3-2A02-40F9-BA96-ACBF5B4CF25D}"/>
    <cellStyle name="60% - Accent4 7 11" xfId="2907" xr:uid="{798FECF2-0F11-4CD9-9B6E-BB75F26475AE}"/>
    <cellStyle name="60% - Accent4 7 12" xfId="2908" xr:uid="{47376555-88C1-4378-99DC-FB752FC03028}"/>
    <cellStyle name="60% - Accent4 7 2" xfId="946" xr:uid="{BD97FF30-6842-46E1-AF9E-A690A16F41A0}"/>
    <cellStyle name="60% - Accent4 7 3" xfId="947" xr:uid="{22058F73-73E1-43B5-93E8-5682A5D2A8C6}"/>
    <cellStyle name="60% - Accent4 7 4" xfId="948" xr:uid="{5E1F8AFB-60E8-49B6-889F-591751F3BA4F}"/>
    <cellStyle name="60% - Accent4 7 5" xfId="949" xr:uid="{10361C26-9956-404C-98C0-C40544C520C3}"/>
    <cellStyle name="60% - Accent4 7 6" xfId="950" xr:uid="{E1C4DA15-D979-465E-B5F9-6BBC340CC245}"/>
    <cellStyle name="60% - Accent4 7 7" xfId="951" xr:uid="{5045476B-B584-4C4A-A1D1-BC096986CC4C}"/>
    <cellStyle name="60% - Accent4 7 8" xfId="2909" xr:uid="{9F490ED5-7A84-425B-BF00-F21C6872059F}"/>
    <cellStyle name="60% - Accent4 7 9" xfId="2910" xr:uid="{990088E3-4425-4666-B5B4-CC8860B538E8}"/>
    <cellStyle name="60% - Accent4 7_Trimestral" xfId="2905" xr:uid="{92F2ED31-B60B-419B-89D7-D80974370DB9}"/>
    <cellStyle name="60% - Accent4 8" xfId="952" xr:uid="{9C7D3469-FEFA-4070-992A-D8854662A6E1}"/>
    <cellStyle name="60% - Accent4 8 10" xfId="2912" xr:uid="{30EC7298-B194-4978-8DCE-7A6C0D1148F7}"/>
    <cellStyle name="60% - Accent4 8 11" xfId="2913" xr:uid="{71B15ACD-AD9B-4E67-A0F9-11C0EABAA3D5}"/>
    <cellStyle name="60% - Accent4 8 12" xfId="2914" xr:uid="{342D2A79-6DBB-4265-8A77-46DD17E7ABB7}"/>
    <cellStyle name="60% - Accent4 8 2" xfId="953" xr:uid="{D34C524B-4E83-4A84-9395-55A586AFF4A7}"/>
    <cellStyle name="60% - Accent4 8 3" xfId="954" xr:uid="{F89F14D9-7460-4B16-ADA2-5CAA4158D1D9}"/>
    <cellStyle name="60% - Accent4 8 4" xfId="955" xr:uid="{E4EFE5D7-0462-4DE2-88B4-1CDA752D6679}"/>
    <cellStyle name="60% - Accent4 8 5" xfId="956" xr:uid="{32FAB80B-D914-4535-85CD-4A1B496455AE}"/>
    <cellStyle name="60% - Accent4 8 6" xfId="957" xr:uid="{AA2650B0-F24A-4B3A-BBA9-C3E0D277060C}"/>
    <cellStyle name="60% - Accent4 8 7" xfId="958" xr:uid="{C43A9523-6E1D-4B31-BB6F-BF0960018F1E}"/>
    <cellStyle name="60% - Accent4 8 8" xfId="2915" xr:uid="{21AC87C2-41A2-469F-AF7D-7A6AE8E7984E}"/>
    <cellStyle name="60% - Accent4 8 9" xfId="2916" xr:uid="{8C3EAD2B-B0ED-4DAD-B97E-750270F0BBC5}"/>
    <cellStyle name="60% - Accent4 8_Trimestral" xfId="2911" xr:uid="{8FB72905-3B02-4B2F-BE00-F75B39C0D6B1}"/>
    <cellStyle name="60% - Accent4 9" xfId="2917" xr:uid="{E45E33A6-2B56-4E1F-9EF2-D46584023153}"/>
    <cellStyle name="60% - Accent5 2" xfId="959" xr:uid="{3756709C-D70F-49D1-8A1E-E34AB0BEB82A}"/>
    <cellStyle name="60% - Accent5 2 10" xfId="2919" xr:uid="{3BBACCE5-FC88-4943-A73A-9DACE8AEC3A5}"/>
    <cellStyle name="60% - Accent5 2 11" xfId="2920" xr:uid="{4DB40E88-62F4-47E5-994A-763EC5860F64}"/>
    <cellStyle name="60% - Accent5 2 12" xfId="2921" xr:uid="{C5147478-272D-49F5-83E3-6026B3C1C6C9}"/>
    <cellStyle name="60% - Accent5 2 2" xfId="960" xr:uid="{BA0617B1-873B-415D-97CD-2574D3CA8836}"/>
    <cellStyle name="60% - Accent5 2 3" xfId="961" xr:uid="{8988FC64-2443-4D8D-AAE8-859900DA7480}"/>
    <cellStyle name="60% - Accent5 2 4" xfId="962" xr:uid="{85E4FDB5-87C5-4B6E-9F8B-F6241F52ED3E}"/>
    <cellStyle name="60% - Accent5 2 5" xfId="963" xr:uid="{9123F132-445D-42AE-A0C8-63ABDFC70B99}"/>
    <cellStyle name="60% - Accent5 2 6" xfId="964" xr:uid="{26BC1C49-0410-4F51-B9BF-518BB7B59FBF}"/>
    <cellStyle name="60% - Accent5 2 7" xfId="965" xr:uid="{B4C03799-6AD0-47C9-9E9C-84895AA073B8}"/>
    <cellStyle name="60% - Accent5 2 8" xfId="2922" xr:uid="{29F74E26-2D2C-4F0A-A4C6-A73EA84DB9AA}"/>
    <cellStyle name="60% - Accent5 2 9" xfId="2923" xr:uid="{4345DF23-0BD8-42C8-B489-D8263286DC92}"/>
    <cellStyle name="60% - Accent5 2_Trimestral" xfId="2918" xr:uid="{A1E452FB-AE3A-4A69-AA1C-1144200E217F}"/>
    <cellStyle name="60% - Accent5 3" xfId="966" xr:uid="{6D97B403-C9DD-455B-BCE7-277795173F82}"/>
    <cellStyle name="60% - Accent5 3 10" xfId="2925" xr:uid="{D33C0BBE-F15F-48D0-9CE8-0373F6D6E51E}"/>
    <cellStyle name="60% - Accent5 3 11" xfId="2926" xr:uid="{46DF881B-05EB-4F5C-8D24-C13384438273}"/>
    <cellStyle name="60% - Accent5 3 12" xfId="2927" xr:uid="{23F7C0BB-04FD-442A-BFE3-3EFC408132C8}"/>
    <cellStyle name="60% - Accent5 3 2" xfId="967" xr:uid="{BEE18F7B-0333-41FE-9C6C-D8B1D6EFA26F}"/>
    <cellStyle name="60% - Accent5 3 3" xfId="968" xr:uid="{8BFE0525-E4AF-4C72-841E-9C936E438891}"/>
    <cellStyle name="60% - Accent5 3 4" xfId="969" xr:uid="{53629CCB-DF3D-4A45-B5B2-D24878BB2859}"/>
    <cellStyle name="60% - Accent5 3 5" xfId="970" xr:uid="{5FFA1FC9-325B-4B69-B417-99D41C260933}"/>
    <cellStyle name="60% - Accent5 3 6" xfId="971" xr:uid="{5FE4F2B9-FF6A-485D-B639-E84022F0BE86}"/>
    <cellStyle name="60% - Accent5 3 7" xfId="972" xr:uid="{0A2737D5-0198-4534-B9E4-7B44A5B8BA10}"/>
    <cellStyle name="60% - Accent5 3 8" xfId="2928" xr:uid="{9EEEE9ED-1F49-4E27-B88E-C42CAE0D64C6}"/>
    <cellStyle name="60% - Accent5 3 9" xfId="2929" xr:uid="{DA8086F1-5C96-4B02-8DE2-9E2738BB16C5}"/>
    <cellStyle name="60% - Accent5 3_Trimestral" xfId="2924" xr:uid="{02B91959-D5F9-4CA3-88EF-EE78E596B731}"/>
    <cellStyle name="60% - Accent5 4" xfId="973" xr:uid="{597DC4E6-C27F-4EAB-B629-786C7FF4698B}"/>
    <cellStyle name="60% - Accent5 4 10" xfId="2931" xr:uid="{14B91549-FA9E-42A5-BD48-4954551AB2B8}"/>
    <cellStyle name="60% - Accent5 4 11" xfId="2932" xr:uid="{4C35C5A7-722F-4F7F-A6F7-5A05C8E8204F}"/>
    <cellStyle name="60% - Accent5 4 12" xfId="2933" xr:uid="{F227D273-7ED7-42F7-9424-A35FBA49450F}"/>
    <cellStyle name="60% - Accent5 4 2" xfId="974" xr:uid="{BA0AA451-5B03-4AD9-9C4A-8E695E1D2F6F}"/>
    <cellStyle name="60% - Accent5 4 3" xfId="975" xr:uid="{131E6FFE-CF08-4B8E-85B1-A65EDE8E28EF}"/>
    <cellStyle name="60% - Accent5 4 4" xfId="976" xr:uid="{87790CEF-C5B3-4306-A92A-91C25FFBD1D9}"/>
    <cellStyle name="60% - Accent5 4 5" xfId="977" xr:uid="{26085C17-70A9-4630-B178-EE2BC92B72EA}"/>
    <cellStyle name="60% - Accent5 4 6" xfId="978" xr:uid="{73D09139-47E7-4C2B-AF40-05DCFB545FC0}"/>
    <cellStyle name="60% - Accent5 4 7" xfId="979" xr:uid="{23506B51-782E-48FB-A3CF-E6F852EA5BE1}"/>
    <cellStyle name="60% - Accent5 4 8" xfId="2934" xr:uid="{E70D55E7-C1D6-4A90-A831-B7A7EC638CC8}"/>
    <cellStyle name="60% - Accent5 4 9" xfId="2935" xr:uid="{827CB340-6582-4AF4-A962-1BE1A13D2519}"/>
    <cellStyle name="60% - Accent5 4_Trimestral" xfId="2930" xr:uid="{04EEF4A6-EB74-469F-915E-832C5F376092}"/>
    <cellStyle name="60% - Accent5 5" xfId="980" xr:uid="{3F0FDFDC-8777-4E12-BE5C-68DF7F62F2A3}"/>
    <cellStyle name="60% - Accent5 5 10" xfId="2937" xr:uid="{6C3BE781-3B15-436F-9382-A73B898CB738}"/>
    <cellStyle name="60% - Accent5 5 11" xfId="2938" xr:uid="{33470EFA-4708-41F5-974C-527B09844FA6}"/>
    <cellStyle name="60% - Accent5 5 12" xfId="2939" xr:uid="{28F4A37B-35B3-40E9-B4FE-4B1E82FD4836}"/>
    <cellStyle name="60% - Accent5 5 2" xfId="981" xr:uid="{15DB8EED-6DF6-488F-8DEF-544A2E76FCDE}"/>
    <cellStyle name="60% - Accent5 5 3" xfId="982" xr:uid="{38315BAE-D0E7-4498-8AE0-F152965B77F7}"/>
    <cellStyle name="60% - Accent5 5 4" xfId="983" xr:uid="{96C2C8AD-6D2B-4B2F-8AD0-EBC382C436C8}"/>
    <cellStyle name="60% - Accent5 5 5" xfId="984" xr:uid="{3FA84775-DC52-4CD4-8691-3AE5A7C007BE}"/>
    <cellStyle name="60% - Accent5 5 6" xfId="985" xr:uid="{A645E6ED-7F50-4289-A67B-ACE666F15AF1}"/>
    <cellStyle name="60% - Accent5 5 7" xfId="986" xr:uid="{DC7103BA-252C-448E-99CD-4C3C025EBAE5}"/>
    <cellStyle name="60% - Accent5 5 8" xfId="2940" xr:uid="{C0915531-8CE4-4970-B4F0-9543CCC5FF30}"/>
    <cellStyle name="60% - Accent5 5 9" xfId="2941" xr:uid="{06B139A5-5BB6-49C4-952E-DFEFE592847D}"/>
    <cellStyle name="60% - Accent5 5_Trimestral" xfId="2936" xr:uid="{377C14D5-18C4-456A-B27D-952E5563D293}"/>
    <cellStyle name="60% - Accent5 6" xfId="987" xr:uid="{0072756D-C760-4C92-A774-B9B718170CCF}"/>
    <cellStyle name="60% - Accent5 6 10" xfId="2943" xr:uid="{07F6940D-E614-4291-A40C-A8BD8470B9FF}"/>
    <cellStyle name="60% - Accent5 6 11" xfId="2944" xr:uid="{D7BECC3A-5A1F-478B-92EE-1EC402BE73C5}"/>
    <cellStyle name="60% - Accent5 6 12" xfId="2945" xr:uid="{290B7EF7-02B9-403F-B067-8F269AD37C64}"/>
    <cellStyle name="60% - Accent5 6 2" xfId="988" xr:uid="{C20E8B83-BADD-4B6C-846C-A469E46C16F0}"/>
    <cellStyle name="60% - Accent5 6 3" xfId="989" xr:uid="{54FF29EA-AABB-4089-A275-EC3C454637C2}"/>
    <cellStyle name="60% - Accent5 6 4" xfId="990" xr:uid="{20D55B45-3BE5-4852-96E0-1AFC723F67DB}"/>
    <cellStyle name="60% - Accent5 6 5" xfId="991" xr:uid="{280397D5-0777-4692-AD58-2E5DDDD88989}"/>
    <cellStyle name="60% - Accent5 6 6" xfId="992" xr:uid="{D7D63FC7-0BB7-4AB3-9002-6A45DA33BC85}"/>
    <cellStyle name="60% - Accent5 6 7" xfId="993" xr:uid="{EB5FCD7B-22F9-4AF8-887B-87975E6FF190}"/>
    <cellStyle name="60% - Accent5 6 8" xfId="2946" xr:uid="{F1B13A80-AEA3-46CE-AC52-756C9B333237}"/>
    <cellStyle name="60% - Accent5 6 9" xfId="2947" xr:uid="{0901635B-5D0C-44D7-BD78-2A03AE39B008}"/>
    <cellStyle name="60% - Accent5 6_Trimestral" xfId="2942" xr:uid="{E4AA3AD8-EBBF-4FC2-AE37-956376BC3687}"/>
    <cellStyle name="60% - Accent5 7" xfId="994" xr:uid="{0879BB53-8DE4-45AC-BEC2-006FCC489802}"/>
    <cellStyle name="60% - Accent5 7 10" xfId="2949" xr:uid="{76400C7B-B69D-44BB-8404-0F9529C368D7}"/>
    <cellStyle name="60% - Accent5 7 11" xfId="2950" xr:uid="{E27F064B-AC50-4328-9865-08094AE5C25F}"/>
    <cellStyle name="60% - Accent5 7 12" xfId="2951" xr:uid="{E1CC3E13-68AA-4520-847D-DD1E1DBB6332}"/>
    <cellStyle name="60% - Accent5 7 2" xfId="995" xr:uid="{F4234BA7-FAA0-4EA9-85AF-F0212AF7C264}"/>
    <cellStyle name="60% - Accent5 7 3" xfId="996" xr:uid="{96DFFDF5-AF37-4377-8C63-51BC3EE6164D}"/>
    <cellStyle name="60% - Accent5 7 4" xfId="997" xr:uid="{8CC4136B-261E-40B7-9B05-07811F8E47B6}"/>
    <cellStyle name="60% - Accent5 7 5" xfId="998" xr:uid="{BFA3D23E-1DB2-46F8-9D39-2B31A37848CC}"/>
    <cellStyle name="60% - Accent5 7 6" xfId="999" xr:uid="{FD787981-8A1E-4281-8AD9-D58E5EDECFD7}"/>
    <cellStyle name="60% - Accent5 7 7" xfId="1000" xr:uid="{C61F5AC2-701A-41C3-91E2-27220CA677E2}"/>
    <cellStyle name="60% - Accent5 7 8" xfId="2952" xr:uid="{F84C9DD6-D489-4F91-B78F-EDBB2F1FA7FE}"/>
    <cellStyle name="60% - Accent5 7 9" xfId="2953" xr:uid="{90D5E154-27B0-4892-833F-9BBE9E88AE4B}"/>
    <cellStyle name="60% - Accent5 7_Trimestral" xfId="2948" xr:uid="{AE9D5B4E-3973-4028-8B5F-EEDB35B19783}"/>
    <cellStyle name="60% - Accent5 8" xfId="1001" xr:uid="{0213B20A-0D45-451A-8710-FB413C569676}"/>
    <cellStyle name="60% - Accent5 8 10" xfId="2955" xr:uid="{50FF2546-6F44-4403-8117-1795B1B9A3D4}"/>
    <cellStyle name="60% - Accent5 8 11" xfId="2956" xr:uid="{0113B86D-82A2-49BB-A908-96343CF449F1}"/>
    <cellStyle name="60% - Accent5 8 12" xfId="2957" xr:uid="{8F634BE8-A6D2-45FE-8A2E-7030F7DFD6D9}"/>
    <cellStyle name="60% - Accent5 8 2" xfId="1002" xr:uid="{C60E34EF-F644-4511-AD32-CDFF1685CDA3}"/>
    <cellStyle name="60% - Accent5 8 3" xfId="1003" xr:uid="{DC4EE3CE-96C2-477B-BB84-84C817AF5587}"/>
    <cellStyle name="60% - Accent5 8 4" xfId="1004" xr:uid="{C6388B28-C965-40CA-96C6-9845BCBCE773}"/>
    <cellStyle name="60% - Accent5 8 5" xfId="1005" xr:uid="{1ECB24CD-7032-41F1-B658-772AD9B0B9CF}"/>
    <cellStyle name="60% - Accent5 8 6" xfId="1006" xr:uid="{CE79CF15-001D-4897-BD04-595F93E06D64}"/>
    <cellStyle name="60% - Accent5 8 7" xfId="1007" xr:uid="{AC6DF344-567D-4749-91FF-29C8964C20F1}"/>
    <cellStyle name="60% - Accent5 8 8" xfId="2958" xr:uid="{8AD60F49-82DD-46B5-A42B-74B754556E8A}"/>
    <cellStyle name="60% - Accent5 8 9" xfId="2959" xr:uid="{095D66D1-E4A7-47D9-8CAE-0052880F8131}"/>
    <cellStyle name="60% - Accent5 8_Trimestral" xfId="2954" xr:uid="{A66D17C0-5952-42FE-BC25-40EEA477B0B5}"/>
    <cellStyle name="60% - Accent5 9" xfId="2960" xr:uid="{66C65D4B-E568-4508-B84A-B71432C7EAD3}"/>
    <cellStyle name="60% - Accent6 2" xfId="1008" xr:uid="{1735D40A-E738-4334-A733-E275A91F71A2}"/>
    <cellStyle name="60% - Accent6 2 10" xfId="2962" xr:uid="{1D8E7523-351E-4EA4-956A-8DDF74005D10}"/>
    <cellStyle name="60% - Accent6 2 11" xfId="2963" xr:uid="{B5CC6EFE-6533-4948-BDFC-8418F6260D35}"/>
    <cellStyle name="60% - Accent6 2 12" xfId="2964" xr:uid="{2C4B7A84-E86D-4531-B9DD-21BA648E3BE0}"/>
    <cellStyle name="60% - Accent6 2 2" xfId="1009" xr:uid="{EC23A36D-6923-44EC-A291-D8929EFA9FF1}"/>
    <cellStyle name="60% - Accent6 2 3" xfId="1010" xr:uid="{FE5B4623-A2E7-430C-957A-5E8CA447CF10}"/>
    <cellStyle name="60% - Accent6 2 4" xfId="1011" xr:uid="{3772A7A6-2C05-4628-839D-5D6BB6F3431D}"/>
    <cellStyle name="60% - Accent6 2 5" xfId="1012" xr:uid="{B1EE8614-0530-4A61-93C1-2531E690AB63}"/>
    <cellStyle name="60% - Accent6 2 6" xfId="1013" xr:uid="{F34030D6-998A-4203-AA89-C1CF3B03846E}"/>
    <cellStyle name="60% - Accent6 2 7" xfId="1014" xr:uid="{AC32521B-05DD-4112-BB95-5ED8352E030C}"/>
    <cellStyle name="60% - Accent6 2 8" xfId="2965" xr:uid="{A330433C-7293-4A10-B06C-1339EAEB64BC}"/>
    <cellStyle name="60% - Accent6 2 9" xfId="2966" xr:uid="{4C0E6A02-148A-4D09-91FB-196AA9831D53}"/>
    <cellStyle name="60% - Accent6 2_Trimestral" xfId="2961" xr:uid="{BE0533CF-B37D-4394-84FE-1A564FA40173}"/>
    <cellStyle name="60% - Accent6 3" xfId="1015" xr:uid="{0BA63D41-FCD1-4C5F-B632-3B97C8FED5A2}"/>
    <cellStyle name="60% - Accent6 3 10" xfId="2968" xr:uid="{6EA40699-19E9-40EC-A017-D83E9BC1866A}"/>
    <cellStyle name="60% - Accent6 3 11" xfId="2969" xr:uid="{B4B25457-256E-45C8-8A77-9D041A4ABC7F}"/>
    <cellStyle name="60% - Accent6 3 12" xfId="2970" xr:uid="{A4C1C148-F550-473C-BCB1-27B367B57343}"/>
    <cellStyle name="60% - Accent6 3 2" xfId="1016" xr:uid="{4787B044-DC8A-418F-A5F5-06F033C24412}"/>
    <cellStyle name="60% - Accent6 3 3" xfId="1017" xr:uid="{099519AE-0751-47E3-83FE-859DB88FDCCF}"/>
    <cellStyle name="60% - Accent6 3 4" xfId="1018" xr:uid="{EC5B8A89-1745-4063-A04E-266743A21BC2}"/>
    <cellStyle name="60% - Accent6 3 5" xfId="1019" xr:uid="{B53DDFB7-60EF-448C-AC62-8F9B97C0386D}"/>
    <cellStyle name="60% - Accent6 3 6" xfId="1020" xr:uid="{3EDEC8AE-82EE-4DFA-AF0A-9E8FFE52F1A8}"/>
    <cellStyle name="60% - Accent6 3 7" xfId="1021" xr:uid="{804C6A38-1F0F-4BC6-A21A-85F58C640EB3}"/>
    <cellStyle name="60% - Accent6 3 8" xfId="2971" xr:uid="{0822D8D9-2028-4B24-915D-F8711F826ED0}"/>
    <cellStyle name="60% - Accent6 3 9" xfId="2972" xr:uid="{01CE7D0A-0488-4BA9-BC96-6E421470E59F}"/>
    <cellStyle name="60% - Accent6 3_Trimestral" xfId="2967" xr:uid="{99367A8E-AE42-4C6B-81D7-D5C42383487F}"/>
    <cellStyle name="60% - Accent6 4" xfId="1022" xr:uid="{CCC4130E-EA01-4C93-9F12-AB567028FE10}"/>
    <cellStyle name="60% - Accent6 4 10" xfId="2974" xr:uid="{ED8686F4-2C48-4586-81FB-0F2B0D3107FF}"/>
    <cellStyle name="60% - Accent6 4 11" xfId="2975" xr:uid="{85DCCA52-C6BF-40ED-879A-834FC9270DD6}"/>
    <cellStyle name="60% - Accent6 4 12" xfId="2976" xr:uid="{5DE7717C-5894-49BE-AB81-943B97561E07}"/>
    <cellStyle name="60% - Accent6 4 2" xfId="1023" xr:uid="{E3B2F02B-B3FF-46B3-AB0B-B2998BB66B45}"/>
    <cellStyle name="60% - Accent6 4 3" xfId="1024" xr:uid="{5C118578-282A-483E-B91D-CEF2AB897193}"/>
    <cellStyle name="60% - Accent6 4 4" xfId="1025" xr:uid="{D2D2F83D-6993-4004-B0F3-D3FC3915B3A1}"/>
    <cellStyle name="60% - Accent6 4 5" xfId="1026" xr:uid="{B22FEEDD-30D6-4928-914A-C666845212C7}"/>
    <cellStyle name="60% - Accent6 4 6" xfId="1027" xr:uid="{17389466-C0F6-451F-8867-9ECC8099C183}"/>
    <cellStyle name="60% - Accent6 4 7" xfId="1028" xr:uid="{3342F0E0-8FDD-44EC-B75F-E2798609DF18}"/>
    <cellStyle name="60% - Accent6 4 8" xfId="2977" xr:uid="{0B05565E-026B-4CD8-AF36-40CDBB92D3B8}"/>
    <cellStyle name="60% - Accent6 4 9" xfId="2978" xr:uid="{7957E3B2-5A4E-454E-84C2-4B1AA4919C6D}"/>
    <cellStyle name="60% - Accent6 4_Trimestral" xfId="2973" xr:uid="{590B390C-BCE6-4A93-8134-7526E638B0E4}"/>
    <cellStyle name="60% - Accent6 5" xfId="1029" xr:uid="{B4520670-416E-4533-A5F8-EE012FC3C3E1}"/>
    <cellStyle name="60% - Accent6 5 10" xfId="2980" xr:uid="{A2BE1C71-AB20-4178-8393-5AD9E4BE6C11}"/>
    <cellStyle name="60% - Accent6 5 11" xfId="2981" xr:uid="{C03137A3-CC9B-4D2C-A28A-CCDEAA6F8E6A}"/>
    <cellStyle name="60% - Accent6 5 12" xfId="2982" xr:uid="{A2BEED46-69CD-4BF2-BED1-E64D61BA2654}"/>
    <cellStyle name="60% - Accent6 5 2" xfId="1030" xr:uid="{B0B6C718-7DD9-423E-87DA-E857498E68D1}"/>
    <cellStyle name="60% - Accent6 5 3" xfId="1031" xr:uid="{D18313C3-68CA-49E0-AC7A-892A0858174C}"/>
    <cellStyle name="60% - Accent6 5 4" xfId="1032" xr:uid="{0EE2A753-66FF-453C-8FDE-4F4ED8FF6A66}"/>
    <cellStyle name="60% - Accent6 5 5" xfId="1033" xr:uid="{BD3953D5-27B9-4AA1-940D-D02B06BE23D2}"/>
    <cellStyle name="60% - Accent6 5 6" xfId="1034" xr:uid="{C6E12C22-5E50-41C4-914C-3E5FA580773A}"/>
    <cellStyle name="60% - Accent6 5 7" xfId="1035" xr:uid="{B6D48CDF-FD4C-4139-8C9B-1A46DA314FE4}"/>
    <cellStyle name="60% - Accent6 5 8" xfId="2983" xr:uid="{F954FF74-7073-418B-9BC2-48A95A443D24}"/>
    <cellStyle name="60% - Accent6 5 9" xfId="2984" xr:uid="{6E2B781C-0681-46FC-A9F0-77E4071340E1}"/>
    <cellStyle name="60% - Accent6 5_Trimestral" xfId="2979" xr:uid="{295D03BC-89EA-4C42-B690-E96CDC269CC0}"/>
    <cellStyle name="60% - Accent6 6" xfId="1036" xr:uid="{CDBA0C95-6ECC-4C5C-9DC0-C70C38859447}"/>
    <cellStyle name="60% - Accent6 6 10" xfId="2986" xr:uid="{31FACA17-60E1-4DF1-99A1-8F4C010751F3}"/>
    <cellStyle name="60% - Accent6 6 11" xfId="2987" xr:uid="{3E42338D-56C7-4AA1-9ED9-6B4F904E7BE7}"/>
    <cellStyle name="60% - Accent6 6 12" xfId="2988" xr:uid="{CB5D2C17-23D1-4767-A863-E145D78BDD45}"/>
    <cellStyle name="60% - Accent6 6 2" xfId="1037" xr:uid="{88D06C48-4676-477B-A3FB-2FB46A708DD2}"/>
    <cellStyle name="60% - Accent6 6 3" xfId="1038" xr:uid="{EB922E25-0EB1-4E4B-9E15-AD3C93835E0D}"/>
    <cellStyle name="60% - Accent6 6 4" xfId="1039" xr:uid="{B7265223-1583-45DF-92FF-4FC5969300FE}"/>
    <cellStyle name="60% - Accent6 6 5" xfId="1040" xr:uid="{B85E2289-ED9E-4E4A-9810-7734F6DA8249}"/>
    <cellStyle name="60% - Accent6 6 6" xfId="1041" xr:uid="{C590F306-F7FA-400E-97DF-13A313B551E8}"/>
    <cellStyle name="60% - Accent6 6 7" xfId="1042" xr:uid="{8C56E862-CD3E-4966-B496-D8DCB3A108BD}"/>
    <cellStyle name="60% - Accent6 6 8" xfId="2989" xr:uid="{C3772C70-FB5A-4496-A37C-26924151AA3A}"/>
    <cellStyle name="60% - Accent6 6 9" xfId="2990" xr:uid="{1D0204B9-73F4-49E1-B021-6178873E48CC}"/>
    <cellStyle name="60% - Accent6 6_Trimestral" xfId="2985" xr:uid="{48590FEE-5CAC-4AD2-8C10-883FA002B933}"/>
    <cellStyle name="60% - Accent6 7" xfId="1043" xr:uid="{C2C9A0EE-E015-4C6E-AA7F-D55019A75F52}"/>
    <cellStyle name="60% - Accent6 7 10" xfId="2992" xr:uid="{DCE8E200-5F2E-46D8-9CA3-14BFAF25B5FA}"/>
    <cellStyle name="60% - Accent6 7 11" xfId="2993" xr:uid="{CA3B3ADD-B9A6-48F8-A6BC-80268BF72C4A}"/>
    <cellStyle name="60% - Accent6 7 12" xfId="2994" xr:uid="{506AAA0D-77AC-4980-A572-86131ABFE0F6}"/>
    <cellStyle name="60% - Accent6 7 2" xfId="1044" xr:uid="{079F776F-708F-47EE-AA2B-292C2928239D}"/>
    <cellStyle name="60% - Accent6 7 3" xfId="1045" xr:uid="{B978E3E9-AFE4-4B8D-AA71-577258631BA3}"/>
    <cellStyle name="60% - Accent6 7 4" xfId="1046" xr:uid="{88C68163-01F1-4F65-8B19-47BB47398A08}"/>
    <cellStyle name="60% - Accent6 7 5" xfId="1047" xr:uid="{94A7576A-46F3-4470-A5F1-6A5491C2153E}"/>
    <cellStyle name="60% - Accent6 7 6" xfId="1048" xr:uid="{53A9675D-A18C-4AE0-949B-83EE3ABA14C5}"/>
    <cellStyle name="60% - Accent6 7 7" xfId="1049" xr:uid="{F02F6B80-16FB-4D03-BECA-78B776E0DB80}"/>
    <cellStyle name="60% - Accent6 7 8" xfId="2995" xr:uid="{DACC03E3-921B-4FE3-84B5-3D9B86CC784C}"/>
    <cellStyle name="60% - Accent6 7 9" xfId="2996" xr:uid="{62D72D96-CDB5-47B7-9ADA-BA19AD1D1AC5}"/>
    <cellStyle name="60% - Accent6 7_Trimestral" xfId="2991" xr:uid="{A2251932-4708-48C2-BBF0-D2F556F61061}"/>
    <cellStyle name="60% - Accent6 8" xfId="1050" xr:uid="{66944788-6E89-444F-8763-97D820B3A967}"/>
    <cellStyle name="60% - Accent6 8 10" xfId="2998" xr:uid="{257AB520-17B5-4382-B715-04BB1A205191}"/>
    <cellStyle name="60% - Accent6 8 11" xfId="2999" xr:uid="{1532E3B3-4BE5-4E70-BBED-1C6C8361E860}"/>
    <cellStyle name="60% - Accent6 8 12" xfId="3000" xr:uid="{8837800A-3449-47D7-8CC0-9F3D639DC26A}"/>
    <cellStyle name="60% - Accent6 8 2" xfId="1051" xr:uid="{DCC7B114-7A55-4448-919D-D16E897F1B69}"/>
    <cellStyle name="60% - Accent6 8 3" xfId="1052" xr:uid="{EBB63274-1F20-4BFC-B2A8-5CC3D65D0EF5}"/>
    <cellStyle name="60% - Accent6 8 4" xfId="1053" xr:uid="{B6904A3B-DB51-479A-8B05-CC3D8D590EB1}"/>
    <cellStyle name="60% - Accent6 8 5" xfId="1054" xr:uid="{F64D15FD-392D-422F-B66F-D067AA489E2E}"/>
    <cellStyle name="60% - Accent6 8 6" xfId="1055" xr:uid="{1EA14BE6-9D44-4FC4-9F4A-D1812AA3329F}"/>
    <cellStyle name="60% - Accent6 8 7" xfId="1056" xr:uid="{B9F1E1B3-5781-4FE4-9D49-84213E3A26D0}"/>
    <cellStyle name="60% - Accent6 8 8" xfId="3001" xr:uid="{33C770FD-8C78-4438-975F-88629B70A2D9}"/>
    <cellStyle name="60% - Accent6 8 9" xfId="3002" xr:uid="{CBBF7D04-8EB0-424E-A98C-B7800A715AC5}"/>
    <cellStyle name="60% - Accent6 8_Trimestral" xfId="2997" xr:uid="{17124AE7-56AA-431A-A790-2880B503050C}"/>
    <cellStyle name="60% - Accent6 9" xfId="3003" xr:uid="{C6053FBD-E36E-4A26-892D-89BC95D1E8E1}"/>
    <cellStyle name="60% - Ênfase1 2" xfId="55" xr:uid="{69CD19E2-0528-4107-9743-C3D0FC248A60}"/>
    <cellStyle name="60% - Ênfase2 2" xfId="56" xr:uid="{B5BE6ED9-383C-41E2-A970-FD024AE46EAA}"/>
    <cellStyle name="60% - Ênfase3 2" xfId="57" xr:uid="{3FAC5E36-5427-4241-8C9B-4E6582D979AA}"/>
    <cellStyle name="60% - Ênfase4 2" xfId="58" xr:uid="{DA6D3B56-9F87-472D-8A16-8662021077E7}"/>
    <cellStyle name="60% - Ênfase5 2" xfId="59" xr:uid="{AE06FB99-7D2D-4C4A-8859-075CA1BC2D75}"/>
    <cellStyle name="60% - Ênfase6 2" xfId="60" xr:uid="{1B76F980-8E89-42D3-BC90-7E798A098D79}"/>
    <cellStyle name="Accent1 2" xfId="1057" xr:uid="{4C1FD6AD-8834-4FA5-938D-F35AE1A99900}"/>
    <cellStyle name="Accent1 2 10" xfId="3005" xr:uid="{3FFD7E47-6AF5-41B1-B41C-F754BDD755E4}"/>
    <cellStyle name="Accent1 2 11" xfId="3006" xr:uid="{B3A06341-2E68-4689-B103-FB5B8C120282}"/>
    <cellStyle name="Accent1 2 12" xfId="3007" xr:uid="{1E9FA247-B387-4DFF-B88D-5F2024F9FB84}"/>
    <cellStyle name="Accent1 2 2" xfId="1058" xr:uid="{AB7B14CF-C6DF-4337-9C4E-737B63F5D27B}"/>
    <cellStyle name="Accent1 2 3" xfId="1059" xr:uid="{DA7982EF-ADC5-4591-A953-67B7F63A4F35}"/>
    <cellStyle name="Accent1 2 4" xfId="1060" xr:uid="{5E2A6C58-4832-42C5-A80D-165F38DBD658}"/>
    <cellStyle name="Accent1 2 5" xfId="1061" xr:uid="{D26452B2-8DF0-4298-8438-602BFA77601A}"/>
    <cellStyle name="Accent1 2 6" xfId="1062" xr:uid="{39CB2300-3920-4CB2-A915-1F894FF8D2C2}"/>
    <cellStyle name="Accent1 2 7" xfId="1063" xr:uid="{0599EEF7-D64A-45DD-A8B2-D2C45F1F8675}"/>
    <cellStyle name="Accent1 2 8" xfId="3008" xr:uid="{839C1C43-4AA2-4F58-9547-BFD4070BE05F}"/>
    <cellStyle name="Accent1 2 9" xfId="3009" xr:uid="{BE3C02A5-9040-4763-B312-13A4A4E9F7E3}"/>
    <cellStyle name="Accent1 2_Trimestral" xfId="3004" xr:uid="{B21C7271-CB83-42AC-B0E2-CFF84D8F4616}"/>
    <cellStyle name="Accent1 3" xfId="1064" xr:uid="{343DD9FC-2B53-4A1D-9288-C73DB0DD977F}"/>
    <cellStyle name="Accent1 3 10" xfId="3011" xr:uid="{32DE691A-D063-4724-A3B9-C97725694265}"/>
    <cellStyle name="Accent1 3 11" xfId="3012" xr:uid="{106689E4-0D3A-49ED-839A-6ECF86CFEE82}"/>
    <cellStyle name="Accent1 3 12" xfId="3013" xr:uid="{C54ADD3D-954C-4AC3-9ED6-4F57F8CFBFEF}"/>
    <cellStyle name="Accent1 3 2" xfId="1065" xr:uid="{1C44E004-4167-4DAE-8695-64174C96AB2C}"/>
    <cellStyle name="Accent1 3 3" xfId="1066" xr:uid="{A36CB02A-7ADD-4D6F-B50C-F75C0D5080E6}"/>
    <cellStyle name="Accent1 3 4" xfId="1067" xr:uid="{FD415121-ECCC-43F3-B00F-621656E80F7B}"/>
    <cellStyle name="Accent1 3 5" xfId="1068" xr:uid="{B3DEFDF9-2868-4F9A-8FEF-818941424A8D}"/>
    <cellStyle name="Accent1 3 6" xfId="1069" xr:uid="{9060C158-63EC-4E5E-8030-6A4F29B8D284}"/>
    <cellStyle name="Accent1 3 7" xfId="1070" xr:uid="{7DFDD8A2-F034-4B8D-8F4C-91C9C0191898}"/>
    <cellStyle name="Accent1 3 8" xfId="3014" xr:uid="{246557F5-92F4-4920-8591-9BF1C964D3AD}"/>
    <cellStyle name="Accent1 3 9" xfId="3015" xr:uid="{81E9C133-CF55-46C1-B1E6-BFCBC74D1374}"/>
    <cellStyle name="Accent1 3_Trimestral" xfId="3010" xr:uid="{F2C93D00-ECDD-46B1-A145-9CA44C39FFC1}"/>
    <cellStyle name="Accent1 4" xfId="1071" xr:uid="{119705C0-7F27-4167-A8A0-30738353DBDE}"/>
    <cellStyle name="Accent1 4 10" xfId="3017" xr:uid="{1B630532-414D-45B5-BE4D-DBEEDEC10F50}"/>
    <cellStyle name="Accent1 4 11" xfId="3018" xr:uid="{0317F622-C004-408A-B85A-F145281B4BB4}"/>
    <cellStyle name="Accent1 4 12" xfId="3019" xr:uid="{C694FE47-88CD-492D-B10E-061D6E451049}"/>
    <cellStyle name="Accent1 4 2" xfId="1072" xr:uid="{186BDDF0-3D99-42C3-AA08-91657EAD40C8}"/>
    <cellStyle name="Accent1 4 3" xfId="1073" xr:uid="{14C6364C-98AA-4EE7-9421-660A27F43CE0}"/>
    <cellStyle name="Accent1 4 4" xfId="1074" xr:uid="{C71CEB3B-C477-416A-AA70-3ADFD14862F2}"/>
    <cellStyle name="Accent1 4 5" xfId="1075" xr:uid="{0FCF60EA-21CB-41FA-89A6-57A69C3408B6}"/>
    <cellStyle name="Accent1 4 6" xfId="1076" xr:uid="{C9EAB67C-EB6F-4811-91DD-ABAB83C98E7B}"/>
    <cellStyle name="Accent1 4 7" xfId="1077" xr:uid="{31ADF822-AF38-4147-8916-6D6F43AE8358}"/>
    <cellStyle name="Accent1 4 8" xfId="3020" xr:uid="{C1308CB7-A4B4-4EC3-9BAA-EC5279DE6F06}"/>
    <cellStyle name="Accent1 4 9" xfId="3021" xr:uid="{34E02720-97CC-4BA0-B1C8-4991FEB05159}"/>
    <cellStyle name="Accent1 4_Trimestral" xfId="3016" xr:uid="{AC9CA784-F752-4CED-B002-63179661043D}"/>
    <cellStyle name="Accent1 5" xfId="1078" xr:uid="{626374E1-FFBE-4F0F-8CD8-D0DABC54C611}"/>
    <cellStyle name="Accent1 5 10" xfId="3023" xr:uid="{54C4476D-94D2-4C1F-8483-6F3D65A2BD6A}"/>
    <cellStyle name="Accent1 5 11" xfId="3024" xr:uid="{18E9A98D-949E-4C7C-AE17-94F6A6AE2228}"/>
    <cellStyle name="Accent1 5 12" xfId="3025" xr:uid="{029973FB-A807-4679-AFAF-2E6FFB81757C}"/>
    <cellStyle name="Accent1 5 2" xfId="1079" xr:uid="{50854B9C-BA30-4CD0-9885-103DC6661D40}"/>
    <cellStyle name="Accent1 5 3" xfId="1080" xr:uid="{DC2FA837-8D07-4717-8189-51C9DCF7B07E}"/>
    <cellStyle name="Accent1 5 4" xfId="1081" xr:uid="{162E8516-3397-48C8-8BC7-909AC6390BC4}"/>
    <cellStyle name="Accent1 5 5" xfId="1082" xr:uid="{FB86D42A-18C4-4984-AB48-78E4FC7E2218}"/>
    <cellStyle name="Accent1 5 6" xfId="1083" xr:uid="{052EF4E0-34B6-433B-9B56-9086E80252DC}"/>
    <cellStyle name="Accent1 5 7" xfId="1084" xr:uid="{17D7D048-66DC-494A-97B9-A791F22EB893}"/>
    <cellStyle name="Accent1 5 8" xfId="3026" xr:uid="{A3593AE2-4E5A-4443-9CAA-A948ECEFC9E2}"/>
    <cellStyle name="Accent1 5 9" xfId="3027" xr:uid="{FEB6C2D6-4DF5-4690-A866-C9E685F06EE6}"/>
    <cellStyle name="Accent1 5_Trimestral" xfId="3022" xr:uid="{FBFC5459-B8E9-4FB4-8164-358726CCDEB3}"/>
    <cellStyle name="Accent1 6" xfId="1085" xr:uid="{8F8E2FB5-1651-4E82-AA80-24A9913449C4}"/>
    <cellStyle name="Accent1 6 10" xfId="3029" xr:uid="{8523AF06-6F1A-4F0B-88B4-7A1E39D068F7}"/>
    <cellStyle name="Accent1 6 11" xfId="3030" xr:uid="{E2054FFC-032A-4715-A5D1-B52B958A0F0A}"/>
    <cellStyle name="Accent1 6 12" xfId="3031" xr:uid="{22FAEEBB-D058-4647-9B69-C52B9AA008C4}"/>
    <cellStyle name="Accent1 6 2" xfId="1086" xr:uid="{1A3EC6AB-66A9-4F3B-B93E-07B86A0EF00A}"/>
    <cellStyle name="Accent1 6 3" xfId="1087" xr:uid="{FD5A77C6-EC0F-4F9B-B79F-4F485870B6A0}"/>
    <cellStyle name="Accent1 6 4" xfId="1088" xr:uid="{87AA5AB8-546A-4CFC-9F7F-05DBC6223024}"/>
    <cellStyle name="Accent1 6 5" xfId="1089" xr:uid="{5341D39D-2605-47D1-AD3D-ABE3067D300F}"/>
    <cellStyle name="Accent1 6 6" xfId="1090" xr:uid="{069FDAEE-81AC-4112-8CE5-A446D9A5A867}"/>
    <cellStyle name="Accent1 6 7" xfId="1091" xr:uid="{A8264C75-212E-47E7-95CE-6328D1DBF46B}"/>
    <cellStyle name="Accent1 6 8" xfId="3032" xr:uid="{0C938E0A-415C-4016-A08B-DF8DA435C525}"/>
    <cellStyle name="Accent1 6 9" xfId="3033" xr:uid="{9E7F0D43-557F-4544-AF0F-373B4B17BE1D}"/>
    <cellStyle name="Accent1 6_Trimestral" xfId="3028" xr:uid="{BB2D47B0-FD40-4752-9407-776B12EB7046}"/>
    <cellStyle name="Accent1 7" xfId="1092" xr:uid="{94624F3D-49ED-4421-9678-955F7FD4F013}"/>
    <cellStyle name="Accent1 7 10" xfId="3035" xr:uid="{97CE46E6-8630-464A-8F32-44E5CCAC2F17}"/>
    <cellStyle name="Accent1 7 11" xfId="3036" xr:uid="{15E11CA0-34E1-4BCE-BEC3-079739232E11}"/>
    <cellStyle name="Accent1 7 12" xfId="3037" xr:uid="{38BB1B7A-2AD6-40EE-B5EC-6D2366A6E111}"/>
    <cellStyle name="Accent1 7 2" xfId="1093" xr:uid="{4CCF506D-7460-40C7-A29F-0BB40F50C21F}"/>
    <cellStyle name="Accent1 7 3" xfId="1094" xr:uid="{C35EF691-5CCD-475B-9BC4-C4CFF6E38CFB}"/>
    <cellStyle name="Accent1 7 4" xfId="1095" xr:uid="{A3C2B603-E254-44CA-A28C-DD7CF4B8F5AC}"/>
    <cellStyle name="Accent1 7 5" xfId="1096" xr:uid="{B85CF703-6B2D-4762-9F37-1F9971F9EB37}"/>
    <cellStyle name="Accent1 7 6" xfId="1097" xr:uid="{CB751E97-4534-4EAF-9B65-EC05481A6513}"/>
    <cellStyle name="Accent1 7 7" xfId="1098" xr:uid="{619903D7-6C94-4E5D-8F3E-B5DD0EE6E292}"/>
    <cellStyle name="Accent1 7 8" xfId="3038" xr:uid="{D26B94BA-B5D8-4914-A5EE-5E63A6E68C3A}"/>
    <cellStyle name="Accent1 7 9" xfId="3039" xr:uid="{C02BEC8F-1483-471A-B315-7600F56227A6}"/>
    <cellStyle name="Accent1 7_Trimestral" xfId="3034" xr:uid="{51CC8889-F512-4043-A5EB-47AAE2EF85D0}"/>
    <cellStyle name="Accent1 8" xfId="1099" xr:uid="{3C9E3D79-215D-4210-9ED7-8F2922032D25}"/>
    <cellStyle name="Accent1 8 10" xfId="3041" xr:uid="{32374010-20A7-46E0-BD0A-D3AF972B530C}"/>
    <cellStyle name="Accent1 8 11" xfId="3042" xr:uid="{2E2EB297-F3AE-473C-B0CB-079BDA87DC83}"/>
    <cellStyle name="Accent1 8 12" xfId="3043" xr:uid="{9E903FEE-F35A-43C1-8A71-90CCEF640626}"/>
    <cellStyle name="Accent1 8 2" xfId="1100" xr:uid="{49D2A645-0B41-4D69-8990-C787DA285B37}"/>
    <cellStyle name="Accent1 8 3" xfId="1101" xr:uid="{CCB9F9F4-BA37-4B36-9426-35E12B6C67B6}"/>
    <cellStyle name="Accent1 8 4" xfId="1102" xr:uid="{012C14BD-0F8D-4735-A9BA-97AE0B132E10}"/>
    <cellStyle name="Accent1 8 5" xfId="1103" xr:uid="{FBE5A017-1961-4C13-BF53-D4D9416129A0}"/>
    <cellStyle name="Accent1 8 6" xfId="1104" xr:uid="{B9F99D65-0297-441A-9BA2-169A03490CD7}"/>
    <cellStyle name="Accent1 8 7" xfId="1105" xr:uid="{55150D1F-D747-4743-AD1C-D878861A3CC3}"/>
    <cellStyle name="Accent1 8 8" xfId="3044" xr:uid="{8E75CBB9-E8FD-4BCC-A9FF-EE74875E9F31}"/>
    <cellStyle name="Accent1 8 9" xfId="3045" xr:uid="{3768BC87-9C27-4B40-A227-C0F0EE7804FA}"/>
    <cellStyle name="Accent1 8_Trimestral" xfId="3040" xr:uid="{BD22CAB1-DED8-41D2-B688-A2F7EA554CD9}"/>
    <cellStyle name="Accent1 9" xfId="3046" xr:uid="{EEE87DD3-5349-4337-AB6D-F8AE5FC1D184}"/>
    <cellStyle name="Accent2 2" xfId="1106" xr:uid="{B8140107-AC99-4339-BA91-3F9CAFBCEDCD}"/>
    <cellStyle name="Accent2 2 10" xfId="3048" xr:uid="{8F1A64B8-65EC-47F7-8098-589453B5076A}"/>
    <cellStyle name="Accent2 2 11" xfId="3049" xr:uid="{E58F9D96-35C1-4B08-B849-5241DA864222}"/>
    <cellStyle name="Accent2 2 12" xfId="3050" xr:uid="{36AF6E91-FE48-4155-8602-8092DC1BDDFC}"/>
    <cellStyle name="Accent2 2 2" xfId="1107" xr:uid="{A8FC2091-637A-4DFA-87ED-F1FF6A140483}"/>
    <cellStyle name="Accent2 2 3" xfId="1108" xr:uid="{D42B3443-82E1-4152-892D-484B21E8F75C}"/>
    <cellStyle name="Accent2 2 4" xfId="1109" xr:uid="{1403B284-614A-413A-9889-92616F2230F6}"/>
    <cellStyle name="Accent2 2 5" xfId="1110" xr:uid="{FA3113D4-A246-446F-99E9-6CD0B7017B3D}"/>
    <cellStyle name="Accent2 2 6" xfId="1111" xr:uid="{C759EDFE-505C-46E9-BAE5-1CB956D78F96}"/>
    <cellStyle name="Accent2 2 7" xfId="1112" xr:uid="{102BECB0-A1C7-46FB-B861-7B9E65536648}"/>
    <cellStyle name="Accent2 2 8" xfId="3051" xr:uid="{B84BC817-9EA1-429B-A30F-F8A9C3E005DD}"/>
    <cellStyle name="Accent2 2 9" xfId="3052" xr:uid="{81F921FC-8A62-4CBA-8841-12CC1407CE5F}"/>
    <cellStyle name="Accent2 2_Trimestral" xfId="3047" xr:uid="{1D8B1ECF-78E6-484E-8032-B1C4FE3DEAB2}"/>
    <cellStyle name="Accent2 3" xfId="1113" xr:uid="{4C5F448E-0E9C-492C-97CC-4216F99BDC35}"/>
    <cellStyle name="Accent2 3 10" xfId="3054" xr:uid="{50A82834-0239-40AF-BD1C-8EEBCDF31C5D}"/>
    <cellStyle name="Accent2 3 11" xfId="3055" xr:uid="{2AD71E8D-4B76-42FC-826C-0C62D76DB911}"/>
    <cellStyle name="Accent2 3 12" xfId="3056" xr:uid="{F29B02BB-81E1-4657-80D0-FC30D66CD993}"/>
    <cellStyle name="Accent2 3 2" xfId="1114" xr:uid="{855D31F1-2AFD-4FC0-BD7F-1B0CCFE36424}"/>
    <cellStyle name="Accent2 3 3" xfId="1115" xr:uid="{72B6B9BC-5795-4CE2-A21B-345B109EB7DF}"/>
    <cellStyle name="Accent2 3 4" xfId="1116" xr:uid="{A84F6719-AE16-4287-9519-83F63DD4A4A0}"/>
    <cellStyle name="Accent2 3 5" xfId="1117" xr:uid="{66029A47-CDD4-45FD-BA08-7CF84E1F0445}"/>
    <cellStyle name="Accent2 3 6" xfId="1118" xr:uid="{CBF0CEAA-26BA-4220-A528-E993C42847CB}"/>
    <cellStyle name="Accent2 3 7" xfId="1119" xr:uid="{A403C91C-4484-496D-8D78-2661C766A52F}"/>
    <cellStyle name="Accent2 3 8" xfId="3057" xr:uid="{F3F0151F-A490-4F33-A17A-917F15DB1BF9}"/>
    <cellStyle name="Accent2 3 9" xfId="3058" xr:uid="{9D77B9D5-E285-45CC-9399-4A5ACE89F114}"/>
    <cellStyle name="Accent2 3_Trimestral" xfId="3053" xr:uid="{DAE35F9D-AEC0-442A-9841-BADB7ABBC2A8}"/>
    <cellStyle name="Accent2 4" xfId="1120" xr:uid="{B9DCA856-B7A9-4AF4-AD5D-A7B9EE6B1D78}"/>
    <cellStyle name="Accent2 4 10" xfId="3060" xr:uid="{B96DB108-270C-4BCD-BF56-AC5E35775360}"/>
    <cellStyle name="Accent2 4 11" xfId="3061" xr:uid="{7EB8EF00-8592-40C4-AFE0-9BA7B7A260EA}"/>
    <cellStyle name="Accent2 4 12" xfId="3062" xr:uid="{443018FF-50D4-42C2-B687-5BD615052C8F}"/>
    <cellStyle name="Accent2 4 2" xfId="1121" xr:uid="{8C0A6D9D-DC9A-4552-891C-816A934679D6}"/>
    <cellStyle name="Accent2 4 3" xfId="1122" xr:uid="{9D3B916E-6CD8-4484-BB61-B35CFF25AF81}"/>
    <cellStyle name="Accent2 4 4" xfId="1123" xr:uid="{8C518201-DA0A-4F4C-B938-5FBA13DE4ED3}"/>
    <cellStyle name="Accent2 4 5" xfId="1124" xr:uid="{BE4E73AA-684F-4475-9216-ECFF81F11D81}"/>
    <cellStyle name="Accent2 4 6" xfId="1125" xr:uid="{CD8057A9-7F6B-4950-9BCC-818A8A5374E1}"/>
    <cellStyle name="Accent2 4 7" xfId="1126" xr:uid="{0B39861A-CD34-48BD-A91F-2874ED6E81F4}"/>
    <cellStyle name="Accent2 4 8" xfId="3063" xr:uid="{2194BD33-DAAB-4048-8B18-FF13BB2674AF}"/>
    <cellStyle name="Accent2 4 9" xfId="3064" xr:uid="{CD75C6B3-B7B5-4C22-99F8-E379FF6EC5E6}"/>
    <cellStyle name="Accent2 4_Trimestral" xfId="3059" xr:uid="{4DBB2179-4B8D-439F-959E-250C7A4D0A31}"/>
    <cellStyle name="Accent2 5" xfId="1127" xr:uid="{7E308248-FA40-4C01-AA22-7360AD204C0A}"/>
    <cellStyle name="Accent2 5 10" xfId="3066" xr:uid="{C2F61FC6-F999-4191-A3E8-75F5C4600755}"/>
    <cellStyle name="Accent2 5 11" xfId="3067" xr:uid="{4AF72E73-D696-4589-90CA-5D9EC5E38D9D}"/>
    <cellStyle name="Accent2 5 12" xfId="3068" xr:uid="{42BB9120-DF61-41B1-874A-556C85DBD121}"/>
    <cellStyle name="Accent2 5 2" xfId="1128" xr:uid="{FF59460C-1EA3-4CF0-A0C4-91E86365CBF1}"/>
    <cellStyle name="Accent2 5 3" xfId="1129" xr:uid="{32D5B77D-FBE1-4552-B6D7-26D34460CC5D}"/>
    <cellStyle name="Accent2 5 4" xfId="1130" xr:uid="{29071E79-7EC6-434E-950A-FE529225AD71}"/>
    <cellStyle name="Accent2 5 5" xfId="1131" xr:uid="{3016C065-ACB9-4CC8-A9A5-AE44895E0448}"/>
    <cellStyle name="Accent2 5 6" xfId="1132" xr:uid="{535D53C7-6F62-4BF3-AF06-54E1FD92DF57}"/>
    <cellStyle name="Accent2 5 7" xfId="1133" xr:uid="{652E9497-4A90-49BA-8730-A80992851CB4}"/>
    <cellStyle name="Accent2 5 8" xfId="3069" xr:uid="{ABFB6B9A-9AF1-4E74-B6BB-D97A873C47CD}"/>
    <cellStyle name="Accent2 5 9" xfId="3070" xr:uid="{1F365CA5-9161-43D1-A0A4-2007D467EB3F}"/>
    <cellStyle name="Accent2 5_Trimestral" xfId="3065" xr:uid="{0EB6497E-D46A-4CD3-9ED2-B877A85B7725}"/>
    <cellStyle name="Accent2 6" xfId="1134" xr:uid="{F0215988-596E-4B30-A993-DFFF02C85177}"/>
    <cellStyle name="Accent2 6 10" xfId="3072" xr:uid="{5A30044E-0F59-40C6-BFBA-AC256542A233}"/>
    <cellStyle name="Accent2 6 11" xfId="3073" xr:uid="{5961BAA2-10F8-455F-B100-BA36C3A4819F}"/>
    <cellStyle name="Accent2 6 12" xfId="3074" xr:uid="{FFEFB65A-7369-4A2B-8A8F-EDB5D995258C}"/>
    <cellStyle name="Accent2 6 2" xfId="1135" xr:uid="{48DE57A6-C1E2-4353-930A-718230606A95}"/>
    <cellStyle name="Accent2 6 3" xfId="1136" xr:uid="{104C6529-902F-4C4B-81BD-83F444C02468}"/>
    <cellStyle name="Accent2 6 4" xfId="1137" xr:uid="{64DB9926-C827-4348-AEEE-8CA22F199C59}"/>
    <cellStyle name="Accent2 6 5" xfId="1138" xr:uid="{F66DA830-BA0A-4DC1-97AE-95B8D8E3B27F}"/>
    <cellStyle name="Accent2 6 6" xfId="1139" xr:uid="{4335F1A0-F336-4E84-9B15-2B9FB1884ECA}"/>
    <cellStyle name="Accent2 6 7" xfId="1140" xr:uid="{81CCE36B-2EEE-4A0B-AD6D-A9D92B1C928B}"/>
    <cellStyle name="Accent2 6 8" xfId="3075" xr:uid="{713FF35D-2489-4054-9505-DAB69563A01B}"/>
    <cellStyle name="Accent2 6 9" xfId="3076" xr:uid="{9E74D6C7-B53D-4515-94F3-59F0D6CB336E}"/>
    <cellStyle name="Accent2 6_Trimestral" xfId="3071" xr:uid="{F1226953-20CD-4BCB-9FF7-A82A6D1D9187}"/>
    <cellStyle name="Accent2 7" xfId="1141" xr:uid="{70853EC2-89FA-44E5-94F9-B590BC9C109F}"/>
    <cellStyle name="Accent2 7 10" xfId="3078" xr:uid="{B2607920-8A95-4C55-B104-45BB4589D492}"/>
    <cellStyle name="Accent2 7 11" xfId="3079" xr:uid="{C4C171BE-0867-4E37-B1E3-D3A85CFDD170}"/>
    <cellStyle name="Accent2 7 12" xfId="3080" xr:uid="{FD04BC9F-D306-43B8-A836-E3521EBE128F}"/>
    <cellStyle name="Accent2 7 2" xfId="1142" xr:uid="{F31DE4AD-3073-43A8-9F4C-A1198D6B602E}"/>
    <cellStyle name="Accent2 7 3" xfId="1143" xr:uid="{F6117D18-0B68-4996-AEF4-331DB4104AE5}"/>
    <cellStyle name="Accent2 7 4" xfId="1144" xr:uid="{44C6BDCE-BDDF-45C6-A434-3C0D21DB7A0C}"/>
    <cellStyle name="Accent2 7 5" xfId="1145" xr:uid="{F4F5ED4D-E0B4-490B-AE6B-D4E285A7C9A2}"/>
    <cellStyle name="Accent2 7 6" xfId="1146" xr:uid="{410090E4-1D52-4798-896D-E601403F2DBC}"/>
    <cellStyle name="Accent2 7 7" xfId="1147" xr:uid="{2E053310-0B3E-4BF5-9048-EED8AAABFAEA}"/>
    <cellStyle name="Accent2 7 8" xfId="3081" xr:uid="{D2AF1EB8-7001-4186-8EBE-A8A58CF0FCB3}"/>
    <cellStyle name="Accent2 7 9" xfId="3082" xr:uid="{7F86CC76-19BC-49A8-811C-4AF7C3B556B2}"/>
    <cellStyle name="Accent2 7_Trimestral" xfId="3077" xr:uid="{19E452DF-F55F-4E67-A81F-C1DBF8895D52}"/>
    <cellStyle name="Accent2 8" xfId="1148" xr:uid="{7915BEA7-9926-49B1-A9E5-C1C0E4954755}"/>
    <cellStyle name="Accent2 8 10" xfId="3084" xr:uid="{08AF6BD6-C9CA-4B62-B1C0-99D6467E6250}"/>
    <cellStyle name="Accent2 8 11" xfId="3085" xr:uid="{CC9E4942-D2E9-4C4F-B827-6187229E9ECC}"/>
    <cellStyle name="Accent2 8 12" xfId="3086" xr:uid="{D04811DB-1799-4710-9894-76037B07B65B}"/>
    <cellStyle name="Accent2 8 2" xfId="1149" xr:uid="{3834490A-64ED-45FF-8AC2-25A888CF489E}"/>
    <cellStyle name="Accent2 8 3" xfId="1150" xr:uid="{D23AE024-249B-49D0-8076-A3333134EE1C}"/>
    <cellStyle name="Accent2 8 4" xfId="1151" xr:uid="{92E0F57C-98C5-4836-AA41-E5EFE49D6790}"/>
    <cellStyle name="Accent2 8 5" xfId="1152" xr:uid="{AD5A67F1-A7E2-45E3-AD96-9A7520D6C9E8}"/>
    <cellStyle name="Accent2 8 6" xfId="1153" xr:uid="{DCA0DE38-8C38-4822-A522-DA645A6FD822}"/>
    <cellStyle name="Accent2 8 7" xfId="1154" xr:uid="{AE43B061-5A5D-4BEA-A9B8-7044FED2ACDB}"/>
    <cellStyle name="Accent2 8 8" xfId="3087" xr:uid="{78B04512-B1BD-4A92-910F-C99333D86B16}"/>
    <cellStyle name="Accent2 8 9" xfId="3088" xr:uid="{E334D680-28B5-44C1-A062-7BB6E322BFE0}"/>
    <cellStyle name="Accent2 8_Trimestral" xfId="3083" xr:uid="{76C48E40-EC6B-405A-B8B4-DD59202EB216}"/>
    <cellStyle name="Accent2 9" xfId="3089" xr:uid="{DD903E97-3B62-416D-A3C3-D48421CF36AF}"/>
    <cellStyle name="Accent3 2" xfId="1155" xr:uid="{F28A0644-B0B9-4318-A6F4-B775B3033A00}"/>
    <cellStyle name="Accent3 2 10" xfId="3091" xr:uid="{9BB1FF67-1D52-46CD-9C34-73D220169EF6}"/>
    <cellStyle name="Accent3 2 11" xfId="3092" xr:uid="{98436FA3-B64B-40A0-ACF9-5851F44A95AB}"/>
    <cellStyle name="Accent3 2 12" xfId="3093" xr:uid="{0D0C7F0D-C264-4726-896B-0787BDB2C575}"/>
    <cellStyle name="Accent3 2 2" xfId="1156" xr:uid="{E9F0962B-EDA9-446D-8965-7133F23622DE}"/>
    <cellStyle name="Accent3 2 3" xfId="1157" xr:uid="{63AC09EB-401B-4768-8CB0-66AA68E89F03}"/>
    <cellStyle name="Accent3 2 4" xfId="1158" xr:uid="{00434C1B-4FF8-4922-9E06-E2B1BAD5F527}"/>
    <cellStyle name="Accent3 2 5" xfId="1159" xr:uid="{BD8237B5-77FB-46EE-93E5-1B36CA595E10}"/>
    <cellStyle name="Accent3 2 6" xfId="1160" xr:uid="{8B254D85-8203-4838-9994-E876C02CE40C}"/>
    <cellStyle name="Accent3 2 7" xfId="1161" xr:uid="{2AD11F07-079F-4EBC-89F5-9BB9D1F1593E}"/>
    <cellStyle name="Accent3 2 8" xfId="3094" xr:uid="{DABB41A0-9E7C-436D-B85B-9F62F5BE155D}"/>
    <cellStyle name="Accent3 2 9" xfId="3095" xr:uid="{D665C584-B9F2-4681-8498-8612A5D8656F}"/>
    <cellStyle name="Accent3 2_Trimestral" xfId="3090" xr:uid="{36F8DB0F-D5E5-42B9-8407-080E11FD09AC}"/>
    <cellStyle name="Accent3 3" xfId="1162" xr:uid="{36BA3A06-AC31-473A-915D-60477067AAE8}"/>
    <cellStyle name="Accent3 3 10" xfId="3097" xr:uid="{DFDC27C3-1E09-4F0B-AF7A-F7DAB148C647}"/>
    <cellStyle name="Accent3 3 11" xfId="3098" xr:uid="{420D656E-EE23-45D9-8AF6-4854D6396579}"/>
    <cellStyle name="Accent3 3 12" xfId="3099" xr:uid="{BBB77BA5-04D7-4288-901F-1E97A84E2EF1}"/>
    <cellStyle name="Accent3 3 2" xfId="1163" xr:uid="{BEDED206-F727-46AB-A9D8-14D671F5C458}"/>
    <cellStyle name="Accent3 3 3" xfId="1164" xr:uid="{266462BA-439A-4FE2-B76E-481A8553C752}"/>
    <cellStyle name="Accent3 3 4" xfId="1165" xr:uid="{EEBD5788-F3B1-4D2B-8710-78580C920B37}"/>
    <cellStyle name="Accent3 3 5" xfId="1166" xr:uid="{5A27E496-98DB-4467-A36B-AA335EB6BB73}"/>
    <cellStyle name="Accent3 3 6" xfId="1167" xr:uid="{2AF072CF-516D-443B-8948-5BABA3CAE772}"/>
    <cellStyle name="Accent3 3 7" xfId="1168" xr:uid="{588DCEB2-19EB-42EA-AAE6-3C114E19E44D}"/>
    <cellStyle name="Accent3 3 8" xfId="3100" xr:uid="{2E3C96F1-6FD6-4A6F-963B-C2ACD29FA639}"/>
    <cellStyle name="Accent3 3 9" xfId="3101" xr:uid="{47D8C6A0-699C-4B06-A5AE-95C7E983D552}"/>
    <cellStyle name="Accent3 3_Trimestral" xfId="3096" xr:uid="{973A20F3-070A-45A1-AE94-9098E26176D5}"/>
    <cellStyle name="Accent3 4" xfId="1169" xr:uid="{8B323340-15BD-4060-B999-85B9AB8B4C45}"/>
    <cellStyle name="Accent3 4 10" xfId="3103" xr:uid="{BAE7F84B-F366-4313-8D6B-EF5A77FFDDD8}"/>
    <cellStyle name="Accent3 4 11" xfId="3104" xr:uid="{45F646E4-5888-4CD3-9D5F-ABBDB58E1FFD}"/>
    <cellStyle name="Accent3 4 12" xfId="3105" xr:uid="{7EF6F2FC-19BB-4ABA-8B6F-71004C0ED037}"/>
    <cellStyle name="Accent3 4 2" xfId="1170" xr:uid="{ABCAF412-378E-4FB5-A482-99D947DE6DC2}"/>
    <cellStyle name="Accent3 4 3" xfId="1171" xr:uid="{AC40B43C-89D6-40E5-9D1F-3AE9F2A78DB2}"/>
    <cellStyle name="Accent3 4 4" xfId="1172" xr:uid="{BBBBE59B-B013-4023-AF47-90403564F21E}"/>
    <cellStyle name="Accent3 4 5" xfId="1173" xr:uid="{076080D5-8442-437A-A41D-DC295B339EF6}"/>
    <cellStyle name="Accent3 4 6" xfId="1174" xr:uid="{0579C089-AE1B-4E45-B9AD-6B2520D32187}"/>
    <cellStyle name="Accent3 4 7" xfId="1175" xr:uid="{ED2549A7-9DFF-402D-B389-2BE77A98BD14}"/>
    <cellStyle name="Accent3 4 8" xfId="3106" xr:uid="{DE05C8E2-5F73-4501-9677-9607CDC80D35}"/>
    <cellStyle name="Accent3 4 9" xfId="3107" xr:uid="{E811D58A-97CF-4328-BB53-33B357B9860B}"/>
    <cellStyle name="Accent3 4_Trimestral" xfId="3102" xr:uid="{F3A078B8-873D-404C-A8F9-F340A9CB44B2}"/>
    <cellStyle name="Accent3 5" xfId="1176" xr:uid="{900969F7-515F-4D3B-9DB4-F85A772AB116}"/>
    <cellStyle name="Accent3 5 10" xfId="3109" xr:uid="{12D0DB2A-D712-44A1-B228-A01B9F6A1103}"/>
    <cellStyle name="Accent3 5 11" xfId="3110" xr:uid="{EF131745-CA1A-4110-B5BC-BF3A6ACDB22A}"/>
    <cellStyle name="Accent3 5 12" xfId="3111" xr:uid="{C07DDC13-F19F-46EB-A1C4-682A013D05F8}"/>
    <cellStyle name="Accent3 5 2" xfId="1177" xr:uid="{843573B9-2534-454B-AA53-564EF3C9D2CE}"/>
    <cellStyle name="Accent3 5 3" xfId="1178" xr:uid="{1FC0F3DC-048E-423D-B8C4-26415E209E17}"/>
    <cellStyle name="Accent3 5 4" xfId="1179" xr:uid="{0B55B6EE-D7A1-4970-9916-A422B517D8B1}"/>
    <cellStyle name="Accent3 5 5" xfId="1180" xr:uid="{89D50422-C240-4281-B641-202CE3B1E452}"/>
    <cellStyle name="Accent3 5 6" xfId="1181" xr:uid="{051A5240-290D-4EAB-9956-1D086FBA3BCB}"/>
    <cellStyle name="Accent3 5 7" xfId="1182" xr:uid="{A42D42EE-2CAF-4C0E-B5DF-B8D6A3CB865A}"/>
    <cellStyle name="Accent3 5 8" xfId="3112" xr:uid="{333B9463-5F59-436F-8DA6-B3CD775AD6DC}"/>
    <cellStyle name="Accent3 5 9" xfId="3113" xr:uid="{46E7D788-0030-40C0-9854-985E5611F9C7}"/>
    <cellStyle name="Accent3 5_Trimestral" xfId="3108" xr:uid="{1D7339CA-F9EA-4CEF-9CF2-667998B529EC}"/>
    <cellStyle name="Accent3 6" xfId="1183" xr:uid="{E2C3B7E8-55B2-43DF-9FAE-43CFB956DACC}"/>
    <cellStyle name="Accent3 6 10" xfId="3115" xr:uid="{25748FED-FC97-406C-92C7-4ED23C29024A}"/>
    <cellStyle name="Accent3 6 11" xfId="3116" xr:uid="{03D137B2-FFAA-43B2-A28B-17ABA5938943}"/>
    <cellStyle name="Accent3 6 12" xfId="3117" xr:uid="{039569DB-0202-4028-9650-76D7DD1265E6}"/>
    <cellStyle name="Accent3 6 2" xfId="1184" xr:uid="{FD599D27-A0E8-43C4-883F-0A199FF258AD}"/>
    <cellStyle name="Accent3 6 3" xfId="1185" xr:uid="{6BC47B1D-A2E7-40B1-AE04-639986A28352}"/>
    <cellStyle name="Accent3 6 4" xfId="1186" xr:uid="{72292E70-7AD4-4AD3-86CF-45C30DB7E988}"/>
    <cellStyle name="Accent3 6 5" xfId="1187" xr:uid="{8E7C4DEF-4CE5-44CB-8D1C-9A19EAE99800}"/>
    <cellStyle name="Accent3 6 6" xfId="1188" xr:uid="{7DCE6FC2-0DA7-415F-812D-6DFB583A8559}"/>
    <cellStyle name="Accent3 6 7" xfId="1189" xr:uid="{FEE8E47D-7E4B-49A1-A9D2-512BA3006055}"/>
    <cellStyle name="Accent3 6 8" xfId="3118" xr:uid="{98936415-D054-468B-A96C-50DEEBF3E8D5}"/>
    <cellStyle name="Accent3 6 9" xfId="3119" xr:uid="{9DA889A1-54AE-454D-A16B-5DD6990FD302}"/>
    <cellStyle name="Accent3 6_Trimestral" xfId="3114" xr:uid="{645FD863-9B6B-4104-A162-F9341047CDF8}"/>
    <cellStyle name="Accent3 7" xfId="1190" xr:uid="{A3B1C179-C45E-4280-BA1E-9233818B6223}"/>
    <cellStyle name="Accent3 7 10" xfId="3121" xr:uid="{994F37CA-A72D-49E7-B490-D7DA98BF2901}"/>
    <cellStyle name="Accent3 7 11" xfId="3122" xr:uid="{99317CFC-E37D-4A7F-91F1-29064E5825C3}"/>
    <cellStyle name="Accent3 7 12" xfId="3123" xr:uid="{3988F724-FD4A-47EE-96C8-DAFF1558EF06}"/>
    <cellStyle name="Accent3 7 2" xfId="1191" xr:uid="{E3459882-2C88-4BE5-BF1D-3E4345C87560}"/>
    <cellStyle name="Accent3 7 3" xfId="1192" xr:uid="{2143F78B-A945-4EA9-BCAE-993E0454E6E6}"/>
    <cellStyle name="Accent3 7 4" xfId="1193" xr:uid="{F0DF41DC-85B9-43B5-A6D0-CFD610880B08}"/>
    <cellStyle name="Accent3 7 5" xfId="1194" xr:uid="{4AC5DC3A-7E92-467A-A8EB-72D9030E83D1}"/>
    <cellStyle name="Accent3 7 6" xfId="1195" xr:uid="{C5AA3054-5769-4953-A59E-4C8D38EAEE75}"/>
    <cellStyle name="Accent3 7 7" xfId="1196" xr:uid="{379A6544-E263-4E2E-B446-B18B4718A03F}"/>
    <cellStyle name="Accent3 7 8" xfId="3124" xr:uid="{4A6BCAE7-2616-40DA-9645-28ED4FD73903}"/>
    <cellStyle name="Accent3 7 9" xfId="3125" xr:uid="{B29DB2F2-C254-461C-ACEE-E8CE88D40BE0}"/>
    <cellStyle name="Accent3 7_Trimestral" xfId="3120" xr:uid="{D2F82376-8861-476C-97E3-5166B609FE06}"/>
    <cellStyle name="Accent3 8" xfId="1197" xr:uid="{0FC833AE-0EE2-4112-821E-2C5A0EAA4341}"/>
    <cellStyle name="Accent3 8 10" xfId="3127" xr:uid="{BE061529-A556-4F04-9777-A7D98674145A}"/>
    <cellStyle name="Accent3 8 11" xfId="3128" xr:uid="{4D63C448-8097-427F-A674-480738F89D6A}"/>
    <cellStyle name="Accent3 8 12" xfId="3129" xr:uid="{76C18C16-A711-4606-85BF-DABF5F9FF805}"/>
    <cellStyle name="Accent3 8 2" xfId="1198" xr:uid="{C3C73554-4D03-4EE7-A0FD-667431502045}"/>
    <cellStyle name="Accent3 8 3" xfId="1199" xr:uid="{BFBB2021-139C-47A6-8414-7021F22C2FCE}"/>
    <cellStyle name="Accent3 8 4" xfId="1200" xr:uid="{CFFF1E39-B5CE-4285-9172-997801D6A3ED}"/>
    <cellStyle name="Accent3 8 5" xfId="1201" xr:uid="{24C289DF-0CF9-4120-A5A3-735427BEF8C8}"/>
    <cellStyle name="Accent3 8 6" xfId="1202" xr:uid="{B7E80999-E908-4FA6-9997-19045B6AAE45}"/>
    <cellStyle name="Accent3 8 7" xfId="1203" xr:uid="{F46D83D2-CC6C-4F6A-90AF-791CC598D773}"/>
    <cellStyle name="Accent3 8 8" xfId="3130" xr:uid="{59DA073F-D3C6-4540-B99C-00A89F45DF67}"/>
    <cellStyle name="Accent3 8 9" xfId="3131" xr:uid="{2CA0473E-E960-48EC-A7C1-E061A346248F}"/>
    <cellStyle name="Accent3 8_Trimestral" xfId="3126" xr:uid="{B8BB9AEE-7F5D-45F5-9DAC-0DDA85C8D4A7}"/>
    <cellStyle name="Accent3 9" xfId="3132" xr:uid="{BCAFCB4A-F854-4B62-8084-33A098C56136}"/>
    <cellStyle name="Accent4 2" xfId="1204" xr:uid="{68C0415F-BDD9-479F-8FBB-6507CF7EEED2}"/>
    <cellStyle name="Accent4 2 10" xfId="3134" xr:uid="{4A7D1383-182F-44C8-9669-DFAB406F037D}"/>
    <cellStyle name="Accent4 2 11" xfId="3135" xr:uid="{C2E707BB-12CB-41FE-B7F5-592BBBED2E5B}"/>
    <cellStyle name="Accent4 2 12" xfId="3136" xr:uid="{D67AED26-2973-43E9-81EA-7A78FDF38941}"/>
    <cellStyle name="Accent4 2 2" xfId="1205" xr:uid="{C51FFD5B-A971-49BE-9912-5E9BB2B7C440}"/>
    <cellStyle name="Accent4 2 3" xfId="1206" xr:uid="{DA34A20D-27FA-4E2D-9EDE-59C26D9E253B}"/>
    <cellStyle name="Accent4 2 4" xfId="1207" xr:uid="{D98B9C93-9B80-4BE0-801F-B12D9C8088F2}"/>
    <cellStyle name="Accent4 2 5" xfId="1208" xr:uid="{E4B5599A-2E6F-442C-B0CE-617C0D2D19B9}"/>
    <cellStyle name="Accent4 2 6" xfId="1209" xr:uid="{0C5EB61B-B53C-4CE4-BEE3-3BD790E120CF}"/>
    <cellStyle name="Accent4 2 7" xfId="1210" xr:uid="{3C241B0C-D478-4E72-BBB4-0EF7E06DBB4C}"/>
    <cellStyle name="Accent4 2 8" xfId="3137" xr:uid="{BFA06803-556B-48EF-B7EE-23AB0C904712}"/>
    <cellStyle name="Accent4 2 9" xfId="3138" xr:uid="{0BCFB562-2B9B-436B-B713-3472349B9D81}"/>
    <cellStyle name="Accent4 2_Trimestral" xfId="3133" xr:uid="{DC5FBA6B-60BF-4A2D-B7D7-860179E999D4}"/>
    <cellStyle name="Accent4 3" xfId="1211" xr:uid="{CC311400-9FBB-4628-B49B-2ED0F907C111}"/>
    <cellStyle name="Accent4 3 10" xfId="3140" xr:uid="{FEF45A44-83AE-4ACF-9DAE-27DC836CE966}"/>
    <cellStyle name="Accent4 3 11" xfId="3141" xr:uid="{85C6AD8E-F2ED-4EC5-8D52-840EA0E301CF}"/>
    <cellStyle name="Accent4 3 12" xfId="3142" xr:uid="{55F39DCF-19B8-4866-BCA1-D85ABCB8B0BA}"/>
    <cellStyle name="Accent4 3 2" xfId="1212" xr:uid="{E6722A07-1252-4F8D-9B99-E1FBE7EC8D17}"/>
    <cellStyle name="Accent4 3 3" xfId="1213" xr:uid="{7C096E84-CEB2-4B53-8833-634ED2C85AC8}"/>
    <cellStyle name="Accent4 3 4" xfId="1214" xr:uid="{029CD7A9-C6DE-42F3-B288-F1055339BD4F}"/>
    <cellStyle name="Accent4 3 5" xfId="1215" xr:uid="{9F645935-FCF2-4DB1-9B52-CEA32474B8A7}"/>
    <cellStyle name="Accent4 3 6" xfId="1216" xr:uid="{54984D9B-32FE-446F-8745-D551D38AD9A4}"/>
    <cellStyle name="Accent4 3 7" xfId="1217" xr:uid="{00B03EE8-9592-40B2-BAC7-39831CDA84B5}"/>
    <cellStyle name="Accent4 3 8" xfId="3143" xr:uid="{8F93E54D-15FB-42FE-883D-29DEBED14418}"/>
    <cellStyle name="Accent4 3 9" xfId="3144" xr:uid="{490047BD-5257-403E-A9F9-62E6B97DDC0A}"/>
    <cellStyle name="Accent4 3_Trimestral" xfId="3139" xr:uid="{2B7B049A-F2B9-4546-A3C0-7419AE9C866C}"/>
    <cellStyle name="Accent4 4" xfId="1218" xr:uid="{00E22C13-2FBE-4D3B-9B32-B5011E298FB3}"/>
    <cellStyle name="Accent4 4 10" xfId="3146" xr:uid="{99E69497-B7DD-4860-A149-5D23C4AAE3D5}"/>
    <cellStyle name="Accent4 4 11" xfId="3147" xr:uid="{DEE1BF60-4678-4177-A2E0-554CB9AB6BE4}"/>
    <cellStyle name="Accent4 4 12" xfId="3148" xr:uid="{C07F2D48-50AF-46C8-B9B4-AD5B8A066090}"/>
    <cellStyle name="Accent4 4 2" xfId="1219" xr:uid="{CF838AB0-FC66-492D-B9B7-97C3FD663756}"/>
    <cellStyle name="Accent4 4 3" xfId="1220" xr:uid="{EE31714A-C015-4F40-8C91-D4E8A059706A}"/>
    <cellStyle name="Accent4 4 4" xfId="1221" xr:uid="{03180A99-6D4A-40DE-95BD-FA8E2C39F0C8}"/>
    <cellStyle name="Accent4 4 5" xfId="1222" xr:uid="{515A0C60-7A94-4058-B92D-ED8F1B17953B}"/>
    <cellStyle name="Accent4 4 6" xfId="1223" xr:uid="{2F1D9B64-406C-467C-9BB4-45F6C6E64768}"/>
    <cellStyle name="Accent4 4 7" xfId="1224" xr:uid="{DD050CCE-D191-452F-9C82-7C31B7CC8421}"/>
    <cellStyle name="Accent4 4 8" xfId="3149" xr:uid="{05693433-D3D1-405E-86B1-DB65B972E118}"/>
    <cellStyle name="Accent4 4 9" xfId="3150" xr:uid="{22356534-F481-4022-941B-E2F55FA94FC6}"/>
    <cellStyle name="Accent4 4_Trimestral" xfId="3145" xr:uid="{FC20C8DE-B78C-40A9-B3DE-FF574D6192D0}"/>
    <cellStyle name="Accent4 5" xfId="1225" xr:uid="{846F3F34-9D4E-47B9-8A77-48987A6E7E8B}"/>
    <cellStyle name="Accent4 5 10" xfId="3152" xr:uid="{C7CB930E-2EDC-4962-A4ED-01CAD50FCE16}"/>
    <cellStyle name="Accent4 5 11" xfId="3153" xr:uid="{3D48887E-15A3-47C2-AC4F-A2D157CEAC7A}"/>
    <cellStyle name="Accent4 5 12" xfId="3154" xr:uid="{C62D59E7-65BC-463A-928F-42A0CB260F11}"/>
    <cellStyle name="Accent4 5 2" xfId="1226" xr:uid="{5FB4856D-E21E-40B8-B4AE-05B40DD27BC2}"/>
    <cellStyle name="Accent4 5 3" xfId="1227" xr:uid="{200B44D9-EA0C-40B4-942E-3973AB5C8978}"/>
    <cellStyle name="Accent4 5 4" xfId="1228" xr:uid="{6E417E3C-0B34-4C4C-8618-F8A8BD642191}"/>
    <cellStyle name="Accent4 5 5" xfId="1229" xr:uid="{F8C5BEEE-C09E-4680-9205-4CD33134387B}"/>
    <cellStyle name="Accent4 5 6" xfId="1230" xr:uid="{9B71F1EB-9947-42E2-86BB-AD7617EDC14C}"/>
    <cellStyle name="Accent4 5 7" xfId="1231" xr:uid="{5F782212-9F0B-4E75-B54E-3E2024BEB528}"/>
    <cellStyle name="Accent4 5 8" xfId="3155" xr:uid="{4FFE0191-B575-4212-AA53-5A9A785D8B70}"/>
    <cellStyle name="Accent4 5 9" xfId="3156" xr:uid="{87112DA5-C8DA-4813-A948-A518A94F5CA7}"/>
    <cellStyle name="Accent4 5_Trimestral" xfId="3151" xr:uid="{384B8CF4-192D-4F1F-8FEE-286A85990658}"/>
    <cellStyle name="Accent4 6" xfId="1232" xr:uid="{5BB52B5B-B54E-4A50-A6A4-D46C2F7B3B46}"/>
    <cellStyle name="Accent4 6 10" xfId="3158" xr:uid="{BD44C2A0-536F-4D79-924C-9B01E2E966B2}"/>
    <cellStyle name="Accent4 6 11" xfId="3159" xr:uid="{404C615B-7263-4CC0-9CFA-57C1285B70EB}"/>
    <cellStyle name="Accent4 6 12" xfId="3160" xr:uid="{843CF294-C398-4ADE-A610-D477F37BC890}"/>
    <cellStyle name="Accent4 6 2" xfId="1233" xr:uid="{07F47286-EB6C-440C-AA81-02FE00813ED7}"/>
    <cellStyle name="Accent4 6 3" xfId="1234" xr:uid="{5DD3DD4B-4F0D-44E9-8E2D-2B76EE175169}"/>
    <cellStyle name="Accent4 6 4" xfId="1235" xr:uid="{79B09C58-79E6-4F93-A952-5179FFA5B81A}"/>
    <cellStyle name="Accent4 6 5" xfId="1236" xr:uid="{EB3E099D-02EE-4DD6-B0D5-86D95EA593FC}"/>
    <cellStyle name="Accent4 6 6" xfId="1237" xr:uid="{3AACFF16-EAF9-4886-B99D-4AD3C5B3DD5D}"/>
    <cellStyle name="Accent4 6 7" xfId="1238" xr:uid="{FCABB5C0-CD44-47AF-AD20-565694F03844}"/>
    <cellStyle name="Accent4 6 8" xfId="3161" xr:uid="{4DA02066-2706-46E5-AA19-57E7074E0F0F}"/>
    <cellStyle name="Accent4 6 9" xfId="3162" xr:uid="{023A8C4D-B6C9-4748-98E5-E1F2C77EC7BC}"/>
    <cellStyle name="Accent4 6_Trimestral" xfId="3157" xr:uid="{B27CE67F-8320-4056-8909-002CC098C125}"/>
    <cellStyle name="Accent4 7" xfId="1239" xr:uid="{81DF6F16-B948-4145-BB7A-7E16D4A7A8A5}"/>
    <cellStyle name="Accent4 7 10" xfId="3164" xr:uid="{E76B87C0-DE54-4984-A198-D665AE3D7BAB}"/>
    <cellStyle name="Accent4 7 11" xfId="3165" xr:uid="{FCF920F1-FECC-4865-A274-F2E5FB6E4710}"/>
    <cellStyle name="Accent4 7 12" xfId="3166" xr:uid="{E79140D5-0771-43B0-905E-9E37B0C6157F}"/>
    <cellStyle name="Accent4 7 2" xfId="1240" xr:uid="{5002C86E-88DB-4419-9F22-DF706CA35887}"/>
    <cellStyle name="Accent4 7 3" xfId="1241" xr:uid="{C7EC3E31-2BE2-446F-8C6C-92FD4C093D02}"/>
    <cellStyle name="Accent4 7 4" xfId="1242" xr:uid="{5A8F7CA8-7652-4429-AEFB-23C993807E92}"/>
    <cellStyle name="Accent4 7 5" xfId="1243" xr:uid="{2B6CB735-E5CC-4D23-A14F-0532CCA9E0B1}"/>
    <cellStyle name="Accent4 7 6" xfId="1244" xr:uid="{7F371678-11E3-4216-8EB7-4C0C05DFF025}"/>
    <cellStyle name="Accent4 7 7" xfId="1245" xr:uid="{CA9F672F-DBCB-4599-B37A-2C3854C128ED}"/>
    <cellStyle name="Accent4 7 8" xfId="3167" xr:uid="{10ECF6A4-626E-40FC-8F8A-776A2B5389C6}"/>
    <cellStyle name="Accent4 7 9" xfId="3168" xr:uid="{13398F78-8881-45B2-80CA-A7305CB9CF1F}"/>
    <cellStyle name="Accent4 7_Trimestral" xfId="3163" xr:uid="{FF0B27C4-373C-4071-85CE-56BF1DAE3A8F}"/>
    <cellStyle name="Accent4 8" xfId="1246" xr:uid="{11B03A59-BC37-4D02-8241-A5754341A3B5}"/>
    <cellStyle name="Accent4 8 10" xfId="3170" xr:uid="{A32BD1C5-CCC6-432E-B788-4F221B4C1BB0}"/>
    <cellStyle name="Accent4 8 11" xfId="3171" xr:uid="{682FB996-3796-4E46-820E-2C4DC28930BA}"/>
    <cellStyle name="Accent4 8 12" xfId="3172" xr:uid="{E5F0C602-79B9-40D1-B019-7274065B4B89}"/>
    <cellStyle name="Accent4 8 2" xfId="1247" xr:uid="{100105F9-BDFE-43F2-AAC5-2B4C7CAA80A2}"/>
    <cellStyle name="Accent4 8 3" xfId="1248" xr:uid="{D36A23AA-645F-4B35-B5CA-B0E2BACA4DDE}"/>
    <cellStyle name="Accent4 8 4" xfId="1249" xr:uid="{5BCD28DE-8BED-4662-BF92-DF517D341BAA}"/>
    <cellStyle name="Accent4 8 5" xfId="1250" xr:uid="{8188C293-A149-409D-A72B-411E107513D9}"/>
    <cellStyle name="Accent4 8 6" xfId="1251" xr:uid="{75408C22-FA43-45A9-B0C0-82273E14321C}"/>
    <cellStyle name="Accent4 8 7" xfId="1252" xr:uid="{BEFDC1E6-963D-42D8-A4DF-F72FA56405B1}"/>
    <cellStyle name="Accent4 8 8" xfId="3173" xr:uid="{168756C9-5BF0-4025-8E2B-9B3DCF263B8F}"/>
    <cellStyle name="Accent4 8 9" xfId="3174" xr:uid="{4CB02BB0-AF82-4664-8CBC-AE7D74BB88D7}"/>
    <cellStyle name="Accent4 8_Trimestral" xfId="3169" xr:uid="{2D8CDA6E-65F9-4687-A7CF-8DA1F367B4AD}"/>
    <cellStyle name="Accent4 9" xfId="3175" xr:uid="{2BD60C2B-15FC-4466-A789-6D3A9F250D58}"/>
    <cellStyle name="Accent5 2" xfId="1253" xr:uid="{CA4789F2-A867-4DB2-AE54-A6194FFDC0DE}"/>
    <cellStyle name="Accent5 2 10" xfId="3177" xr:uid="{DA373478-3284-4C1E-B92A-83BE7633C590}"/>
    <cellStyle name="Accent5 2 11" xfId="3178" xr:uid="{87F9D932-F9A2-4B7E-9A64-2C5C29BCDC2D}"/>
    <cellStyle name="Accent5 2 12" xfId="3179" xr:uid="{337D721D-B16E-40F8-8D61-6FECAFB372F7}"/>
    <cellStyle name="Accent5 2 2" xfId="1254" xr:uid="{1BCE10DB-0ABD-4F0E-B66C-4C3D836D4F61}"/>
    <cellStyle name="Accent5 2 3" xfId="1255" xr:uid="{23E51B31-1EEF-43F4-B5FF-07FDCC2155C9}"/>
    <cellStyle name="Accent5 2 4" xfId="1256" xr:uid="{093C033F-D709-41A0-8E69-40956F9BEE82}"/>
    <cellStyle name="Accent5 2 5" xfId="1257" xr:uid="{E628F187-B02E-4014-A0EA-640F903A341A}"/>
    <cellStyle name="Accent5 2 6" xfId="1258" xr:uid="{A914085B-FF39-4D42-A67C-A67FE6A1868A}"/>
    <cellStyle name="Accent5 2 7" xfId="1259" xr:uid="{B8004397-5397-4710-A1A1-0A9D94E9B3E3}"/>
    <cellStyle name="Accent5 2 8" xfId="3180" xr:uid="{529390DD-D690-441D-B678-AC19612CEEB1}"/>
    <cellStyle name="Accent5 2 9" xfId="3181" xr:uid="{B2416774-CAB6-4AF9-851B-16850BD2EB96}"/>
    <cellStyle name="Accent5 2_Trimestral" xfId="3176" xr:uid="{55DF95F2-5C72-4078-A3A5-D602B6CE52F9}"/>
    <cellStyle name="Accent5 3" xfId="1260" xr:uid="{3C37958C-EB3E-4126-AF55-9D85105EAD98}"/>
    <cellStyle name="Accent5 3 10" xfId="3183" xr:uid="{72DC7524-19E9-4E6D-8C7A-35BC946083FF}"/>
    <cellStyle name="Accent5 3 11" xfId="3184" xr:uid="{AC875658-5CEA-4F06-B6D3-A630274E19A6}"/>
    <cellStyle name="Accent5 3 12" xfId="3185" xr:uid="{869C927A-9357-48F4-AB01-FF89307536A1}"/>
    <cellStyle name="Accent5 3 2" xfId="1261" xr:uid="{0EB0D8C0-09F3-4B2E-966F-1931E500B280}"/>
    <cellStyle name="Accent5 3 3" xfId="1262" xr:uid="{3AB0BCF1-4DE8-4478-9939-23817D3779FD}"/>
    <cellStyle name="Accent5 3 4" xfId="1263" xr:uid="{38BAF1AD-3A2C-402C-B87F-279571D1FBE8}"/>
    <cellStyle name="Accent5 3 5" xfId="1264" xr:uid="{6E863083-A3B9-49AC-983E-E85721826295}"/>
    <cellStyle name="Accent5 3 6" xfId="1265" xr:uid="{2B00B9FC-46CC-43D0-80CA-0E162BE89BEE}"/>
    <cellStyle name="Accent5 3 7" xfId="1266" xr:uid="{85502371-2FB5-4A4C-9ED9-DF4508B2AF31}"/>
    <cellStyle name="Accent5 3 8" xfId="3186" xr:uid="{277AF874-4552-480F-81B6-99BFD666AB28}"/>
    <cellStyle name="Accent5 3 9" xfId="3187" xr:uid="{341AF53F-2722-4973-84AD-99EDA6EEB1CB}"/>
    <cellStyle name="Accent5 3_Trimestral" xfId="3182" xr:uid="{01D988C1-E3BC-49B6-95A3-C07EAD40E2C4}"/>
    <cellStyle name="Accent5 4" xfId="1267" xr:uid="{47CDC312-E9A0-4446-9E54-9F230336019B}"/>
    <cellStyle name="Accent5 4 10" xfId="3189" xr:uid="{982EBC8D-18E0-4405-A4E6-93719A44D45A}"/>
    <cellStyle name="Accent5 4 11" xfId="3190" xr:uid="{D7554064-D4CC-437D-B751-C2814BF02BB6}"/>
    <cellStyle name="Accent5 4 12" xfId="3191" xr:uid="{E76AB65D-000F-4F34-BCDE-D3C8304D9111}"/>
    <cellStyle name="Accent5 4 2" xfId="1268" xr:uid="{5924E548-8CAA-4992-A2A1-2782DF7231C0}"/>
    <cellStyle name="Accent5 4 3" xfId="1269" xr:uid="{55E38112-7A2B-4CC3-B0DB-AE7D62152E78}"/>
    <cellStyle name="Accent5 4 4" xfId="1270" xr:uid="{A27A904A-2699-48FB-96C3-3217B1817F7B}"/>
    <cellStyle name="Accent5 4 5" xfId="1271" xr:uid="{18695A92-3B11-4E42-BC51-69BC8970110A}"/>
    <cellStyle name="Accent5 4 6" xfId="1272" xr:uid="{19FDCD66-DD87-48DA-8340-9E449CA5F9F7}"/>
    <cellStyle name="Accent5 4 7" xfId="1273" xr:uid="{FEBA7756-224E-4E51-9F77-EC91B830CABE}"/>
    <cellStyle name="Accent5 4 8" xfId="3192" xr:uid="{A699A6DF-56DF-45EB-94E6-328175FE578E}"/>
    <cellStyle name="Accent5 4 9" xfId="3193" xr:uid="{CA500A1A-56AD-4D36-B454-5CE067CCEAD3}"/>
    <cellStyle name="Accent5 4_Trimestral" xfId="3188" xr:uid="{1D244457-B6EB-430A-B666-301B493C59F5}"/>
    <cellStyle name="Accent5 5" xfId="1274" xr:uid="{5C36701F-4CF9-4A28-8855-1265BBB53062}"/>
    <cellStyle name="Accent5 5 10" xfId="3195" xr:uid="{9BE5EE30-435B-4736-BD08-95944C0FAD69}"/>
    <cellStyle name="Accent5 5 11" xfId="3196" xr:uid="{F45D8AA5-26C3-4D22-AEB3-C172FD1D32B5}"/>
    <cellStyle name="Accent5 5 12" xfId="3197" xr:uid="{5A64207D-D54F-41EC-A006-DFB0B2FD42D7}"/>
    <cellStyle name="Accent5 5 2" xfId="1275" xr:uid="{EC58F5CF-0166-4BD2-AAC3-F43D3A53E0CE}"/>
    <cellStyle name="Accent5 5 3" xfId="1276" xr:uid="{45ED4C73-685E-498D-9A8B-E4E862B8EB5A}"/>
    <cellStyle name="Accent5 5 4" xfId="1277" xr:uid="{7E191A4C-6091-4B33-B87E-4EC2FA44DFA7}"/>
    <cellStyle name="Accent5 5 5" xfId="1278" xr:uid="{BFF624BE-AB49-47B9-B112-CC4DF65B3C04}"/>
    <cellStyle name="Accent5 5 6" xfId="1279" xr:uid="{93819BE6-0CEF-47D8-9ED2-1C48FA0C92E4}"/>
    <cellStyle name="Accent5 5 7" xfId="1280" xr:uid="{2B736D31-DD35-48E6-B1FC-D4C38EF68C03}"/>
    <cellStyle name="Accent5 5 8" xfId="3198" xr:uid="{A26B30A6-327D-4047-895B-D4A4F5381A7C}"/>
    <cellStyle name="Accent5 5 9" xfId="3199" xr:uid="{9F3CE6A4-794B-49EB-AC90-EFB9C9E9A855}"/>
    <cellStyle name="Accent5 5_Trimestral" xfId="3194" xr:uid="{20EE2EFF-794B-49EF-B7BC-AE500A1ACBD5}"/>
    <cellStyle name="Accent5 6" xfId="3200" xr:uid="{570FE42A-71D5-450C-8066-422433657A01}"/>
    <cellStyle name="Accent6 2" xfId="1281" xr:uid="{6A785C10-04B8-4D23-BC67-F3B47EE631A1}"/>
    <cellStyle name="Accent6 2 10" xfId="3202" xr:uid="{5B5D6349-EC41-4DA2-A572-D3C5D4B851E2}"/>
    <cellStyle name="Accent6 2 11" xfId="3203" xr:uid="{E38A785C-63B7-4FB5-95FA-ACC6337ABF63}"/>
    <cellStyle name="Accent6 2 12" xfId="3204" xr:uid="{87DA36BF-2D2D-4FEC-B85B-0E476E7C53C3}"/>
    <cellStyle name="Accent6 2 2" xfId="1282" xr:uid="{D37C1572-EF62-4BE4-91CB-8A3424AB4AAA}"/>
    <cellStyle name="Accent6 2 3" xfId="1283" xr:uid="{C1A84195-F922-4472-BC0C-69B2DF07C528}"/>
    <cellStyle name="Accent6 2 4" xfId="1284" xr:uid="{41A52A49-2787-497D-B175-35EAD1B6BD4E}"/>
    <cellStyle name="Accent6 2 5" xfId="1285" xr:uid="{6829ABE2-EA1F-4114-AAA8-6855651D7A7F}"/>
    <cellStyle name="Accent6 2 6" xfId="1286" xr:uid="{33CAED8F-73EC-466D-9AC0-EF7BE7AB1C10}"/>
    <cellStyle name="Accent6 2 7" xfId="1287" xr:uid="{D3D82789-A3DA-48A6-9AF9-7E76F0BD52E6}"/>
    <cellStyle name="Accent6 2 8" xfId="3205" xr:uid="{BC24C0F4-2417-41E1-B7C3-EE1EAEF5FB2F}"/>
    <cellStyle name="Accent6 2 9" xfId="3206" xr:uid="{4A3ED420-720A-4DD8-B419-C31EB1E29F3B}"/>
    <cellStyle name="Accent6 2_Trimestral" xfId="3201" xr:uid="{0146EB35-7EB7-4D22-8474-20F9338723CE}"/>
    <cellStyle name="Accent6 3" xfId="1288" xr:uid="{89367049-D4E9-4B36-97BE-0F87953293D8}"/>
    <cellStyle name="Accent6 3 10" xfId="3208" xr:uid="{89E7869F-98FB-407A-AB6F-36128FF01F23}"/>
    <cellStyle name="Accent6 3 11" xfId="3209" xr:uid="{E2CA8817-589D-4C38-82C6-3D54399EE699}"/>
    <cellStyle name="Accent6 3 12" xfId="3210" xr:uid="{E7CDDE36-786E-4F19-99CE-F45AFA0FC28E}"/>
    <cellStyle name="Accent6 3 2" xfId="1289" xr:uid="{431D0BBC-C504-44F6-B292-B2DF331F8ABA}"/>
    <cellStyle name="Accent6 3 3" xfId="1290" xr:uid="{6217C4F3-808F-47AD-ADAC-8B9D35CAC3AF}"/>
    <cellStyle name="Accent6 3 4" xfId="1291" xr:uid="{DED7E92B-D82E-491B-A37E-C71A2B17E538}"/>
    <cellStyle name="Accent6 3 5" xfId="1292" xr:uid="{1D6A61F3-3E79-450A-A1DF-FB4F2948D58E}"/>
    <cellStyle name="Accent6 3 6" xfId="1293" xr:uid="{9C26CF2F-7103-4061-B0CC-A2B10DBDEEB6}"/>
    <cellStyle name="Accent6 3 7" xfId="1294" xr:uid="{E51C7745-76EE-41ED-93AB-FB769CD2E085}"/>
    <cellStyle name="Accent6 3 8" xfId="3211" xr:uid="{25F176AD-A523-49D3-A089-119C8F629805}"/>
    <cellStyle name="Accent6 3 9" xfId="3212" xr:uid="{19883398-D6F4-4071-A602-9639D1D376D8}"/>
    <cellStyle name="Accent6 3_Trimestral" xfId="3207" xr:uid="{51807D03-C585-4568-A90E-58D6FF812666}"/>
    <cellStyle name="Accent6 4" xfId="1295" xr:uid="{CF1D1E1B-6233-4E57-868F-D16E9E6A8A96}"/>
    <cellStyle name="Accent6 4 10" xfId="3214" xr:uid="{73C6FF85-00C3-4505-BDDE-F6A5F71FE533}"/>
    <cellStyle name="Accent6 4 11" xfId="3215" xr:uid="{E22BCB3D-0EEE-4AB3-B6D3-5AD53AA046B6}"/>
    <cellStyle name="Accent6 4 12" xfId="3216" xr:uid="{864F496C-318B-4FBF-9966-D29B0F2FD456}"/>
    <cellStyle name="Accent6 4 2" xfId="1296" xr:uid="{1993A2B2-3A95-40EA-AE62-5BE1E1B53DB8}"/>
    <cellStyle name="Accent6 4 3" xfId="1297" xr:uid="{36080FF9-D442-4C1D-8DFF-0CFA6155CC69}"/>
    <cellStyle name="Accent6 4 4" xfId="1298" xr:uid="{6A5E4F55-9BEB-4386-86C9-062EF880A02A}"/>
    <cellStyle name="Accent6 4 5" xfId="1299" xr:uid="{9064E181-1F94-4077-A226-7F679D7663A9}"/>
    <cellStyle name="Accent6 4 6" xfId="1300" xr:uid="{6037899B-5229-4523-AC2F-96E442F664EB}"/>
    <cellStyle name="Accent6 4 7" xfId="1301" xr:uid="{04829FA9-E55A-4124-973A-75F6A221A271}"/>
    <cellStyle name="Accent6 4 8" xfId="3217" xr:uid="{379788CF-30E4-4473-B0C8-9783F95776BA}"/>
    <cellStyle name="Accent6 4 9" xfId="3218" xr:uid="{BD4DE08A-B70A-42B1-BC0B-57A625BF1A47}"/>
    <cellStyle name="Accent6 4_Trimestral" xfId="3213" xr:uid="{CDA355B4-B08E-41BE-92E7-34DBE163C6A2}"/>
    <cellStyle name="Accent6 5" xfId="1302" xr:uid="{0D2B2932-6D73-4401-936C-FC2ACFD5DD34}"/>
    <cellStyle name="Accent6 5 10" xfId="3220" xr:uid="{E8C8487D-CA16-4EF5-B5DD-6B044D08028C}"/>
    <cellStyle name="Accent6 5 11" xfId="3221" xr:uid="{A4297F25-E4CE-46A1-8AFF-4463E3205401}"/>
    <cellStyle name="Accent6 5 12" xfId="3222" xr:uid="{9456470D-8755-48C9-9BB6-309616470192}"/>
    <cellStyle name="Accent6 5 2" xfId="1303" xr:uid="{5DF0740D-9B2C-4140-BD3B-57580C525B8D}"/>
    <cellStyle name="Accent6 5 3" xfId="1304" xr:uid="{1E8E0C91-7D2C-48E6-8226-53C6303E5CEB}"/>
    <cellStyle name="Accent6 5 4" xfId="1305" xr:uid="{6B93B780-3485-4BA7-9A98-F1D4FCEEC55E}"/>
    <cellStyle name="Accent6 5 5" xfId="1306" xr:uid="{E8A0AB87-4F69-4D29-9D44-28408239DEEE}"/>
    <cellStyle name="Accent6 5 6" xfId="1307" xr:uid="{5A0708AB-A14E-49E4-9E10-9CA225A982B0}"/>
    <cellStyle name="Accent6 5 7" xfId="1308" xr:uid="{B3B7FFCE-BA0D-4483-8D1E-BC0B3FF6E12A}"/>
    <cellStyle name="Accent6 5 8" xfId="3223" xr:uid="{3D0EF727-D241-48CF-9C06-C62C226B854D}"/>
    <cellStyle name="Accent6 5 9" xfId="3224" xr:uid="{0FF39A73-2AFF-4D60-AF74-D3C13AFF190D}"/>
    <cellStyle name="Accent6 5_Trimestral" xfId="3219" xr:uid="{8907108D-9D76-4953-B4F4-F7029128FBD1}"/>
    <cellStyle name="Accent6 6" xfId="1309" xr:uid="{F50C059E-E025-46CC-8D18-3E3267F1F350}"/>
    <cellStyle name="Accent6 6 10" xfId="3226" xr:uid="{5DC63F9B-88C7-417A-88BF-770C39D27F9A}"/>
    <cellStyle name="Accent6 6 11" xfId="3227" xr:uid="{F0252175-089D-4FB1-9450-135FE28718A8}"/>
    <cellStyle name="Accent6 6 12" xfId="3228" xr:uid="{45A568FD-5D08-4CFC-B3CE-39E08A116E39}"/>
    <cellStyle name="Accent6 6 2" xfId="1310" xr:uid="{407FEA96-9C50-4B58-9700-7EAEE4257EFF}"/>
    <cellStyle name="Accent6 6 3" xfId="1311" xr:uid="{940CBEEF-463D-45C4-AE7A-F774C2659735}"/>
    <cellStyle name="Accent6 6 4" xfId="1312" xr:uid="{C8B80ED4-F07B-4CD4-8229-282E084D50FA}"/>
    <cellStyle name="Accent6 6 5" xfId="1313" xr:uid="{2719A545-AB36-4C18-95ED-5E0B3E50917A}"/>
    <cellStyle name="Accent6 6 6" xfId="1314" xr:uid="{CFC5FCA9-BA22-4525-903F-2375537984CA}"/>
    <cellStyle name="Accent6 6 7" xfId="1315" xr:uid="{DBDC3CC3-2C6B-4AB8-BB99-34833D5FE299}"/>
    <cellStyle name="Accent6 6 8" xfId="3229" xr:uid="{903E4A15-4E8B-4D05-9779-9E43081C2D4A}"/>
    <cellStyle name="Accent6 6 9" xfId="3230" xr:uid="{3074AFAB-C87C-4094-9FC9-F9458909A042}"/>
    <cellStyle name="Accent6 6_Trimestral" xfId="3225" xr:uid="{4ABB4148-C812-4F4D-A983-7876B9E0AB2A}"/>
    <cellStyle name="Accent6 7" xfId="1316" xr:uid="{FA829A10-FDE0-4E49-9128-13E6E4DC94BB}"/>
    <cellStyle name="Accent6 7 10" xfId="3232" xr:uid="{341BAAF3-A568-4F10-A942-A0BF7E8BA4CA}"/>
    <cellStyle name="Accent6 7 11" xfId="3233" xr:uid="{814701E4-FC74-46E2-B200-D9CD1B19F6EC}"/>
    <cellStyle name="Accent6 7 12" xfId="3234" xr:uid="{B3EB8072-9CC6-4C76-AD95-42FBDB05127F}"/>
    <cellStyle name="Accent6 7 2" xfId="1317" xr:uid="{EB97D28F-436E-4147-9E6F-02DF288E0257}"/>
    <cellStyle name="Accent6 7 3" xfId="1318" xr:uid="{D8B4D989-C3D8-4962-892E-D9F3EB549DD3}"/>
    <cellStyle name="Accent6 7 4" xfId="1319" xr:uid="{234ADCC7-A149-4853-8E80-852B57C515DD}"/>
    <cellStyle name="Accent6 7 5" xfId="1320" xr:uid="{91F5909C-3739-4B55-B127-99FEBCC4562B}"/>
    <cellStyle name="Accent6 7 6" xfId="1321" xr:uid="{B36960D9-8BB4-4E0E-9544-E2A67E0848E6}"/>
    <cellStyle name="Accent6 7 7" xfId="1322" xr:uid="{656771FD-A29E-4E04-BB3E-A03164F2C730}"/>
    <cellStyle name="Accent6 7 8" xfId="3235" xr:uid="{443B27C3-9C24-4FD9-A7DD-A3ACBC0485E5}"/>
    <cellStyle name="Accent6 7 9" xfId="3236" xr:uid="{08A98D1A-0D62-4EC5-BF65-9663F176B735}"/>
    <cellStyle name="Accent6 7_Trimestral" xfId="3231" xr:uid="{F8305E83-3A6D-4A94-80C6-086F97ED720A}"/>
    <cellStyle name="Accent6 8" xfId="1323" xr:uid="{8E4A2A52-4666-484B-857E-DF12A141951E}"/>
    <cellStyle name="Accent6 8 10" xfId="3238" xr:uid="{4629860F-16C0-483C-BC85-1C35A811F033}"/>
    <cellStyle name="Accent6 8 11" xfId="3239" xr:uid="{C7B9D9D3-9E52-4FDE-8C6E-498CBB9AF2DF}"/>
    <cellStyle name="Accent6 8 12" xfId="3240" xr:uid="{47C75D7C-5427-4D28-8248-EA4FE7322B15}"/>
    <cellStyle name="Accent6 8 2" xfId="1324" xr:uid="{551B3CF5-29D0-4E1D-A9D7-1591DD56BBB1}"/>
    <cellStyle name="Accent6 8 3" xfId="1325" xr:uid="{312CE6A7-20A2-490D-B964-4675D2874C13}"/>
    <cellStyle name="Accent6 8 4" xfId="1326" xr:uid="{D1BC7CCD-3B26-4FC9-8803-25FB0722EAA8}"/>
    <cellStyle name="Accent6 8 5" xfId="1327" xr:uid="{547B7858-E9AD-44CA-8339-13F472DA6B24}"/>
    <cellStyle name="Accent6 8 6" xfId="1328" xr:uid="{C8743903-DE98-4DF7-837E-FAAF43C73434}"/>
    <cellStyle name="Accent6 8 7" xfId="1329" xr:uid="{28B6DACD-AE13-4C68-AD86-92EB05B233D6}"/>
    <cellStyle name="Accent6 8 8" xfId="3241" xr:uid="{82D3D074-C785-469D-B9EA-E47EB7AA1041}"/>
    <cellStyle name="Accent6 8 9" xfId="3242" xr:uid="{1CC7ADB4-543D-4756-BB50-77660E6E4591}"/>
    <cellStyle name="Accent6 8_Trimestral" xfId="3237" xr:uid="{489FE218-C0DD-4FB1-A761-A7E8B2C74913}"/>
    <cellStyle name="Accent6 9" xfId="3243" xr:uid="{429BF292-9C78-4D31-97A2-38E8EDE75A33}"/>
    <cellStyle name="b0let" xfId="61" xr:uid="{9344E749-EFD5-470D-A0AC-AEDC32941041}"/>
    <cellStyle name="Bad 2" xfId="1330" xr:uid="{00F3FFFC-B821-4A6B-82A2-91251D7CF571}"/>
    <cellStyle name="Bad 2 10" xfId="3245" xr:uid="{0D71D4F4-9B53-4EDE-8443-A78CB008784E}"/>
    <cellStyle name="Bad 2 11" xfId="3246" xr:uid="{3990ED43-F5A5-4441-8727-57871A155B1D}"/>
    <cellStyle name="Bad 2 12" xfId="3247" xr:uid="{496AE70A-C7DD-4960-A1B6-13204668E659}"/>
    <cellStyle name="Bad 2 2" xfId="1331" xr:uid="{97B0B826-7EBE-4F2E-9A95-009434B9A8D7}"/>
    <cellStyle name="Bad 2 3" xfId="1332" xr:uid="{BA0033E8-AE33-46AD-BEF5-BEA1B2FA1A99}"/>
    <cellStyle name="Bad 2 4" xfId="1333" xr:uid="{6D6174A6-A2A0-4A84-BD6A-3B3179A3D53D}"/>
    <cellStyle name="Bad 2 5" xfId="1334" xr:uid="{AB393BFD-546D-429A-921C-8CB0C93C593B}"/>
    <cellStyle name="Bad 2 6" xfId="1335" xr:uid="{14709430-12CE-478D-B2EE-09CD019C909E}"/>
    <cellStyle name="Bad 2 7" xfId="1336" xr:uid="{F90393BA-0124-49E5-9F74-5E33D3A28998}"/>
    <cellStyle name="Bad 2 8" xfId="3248" xr:uid="{663891A2-4A86-417F-AF6C-403E1D06CA8E}"/>
    <cellStyle name="Bad 2 9" xfId="3249" xr:uid="{31A581D2-1CED-4734-AFA0-33F439E62957}"/>
    <cellStyle name="Bad 2_Trimestral" xfId="3244" xr:uid="{BADC88E9-D8DE-4891-84A0-B0285CAB4CF7}"/>
    <cellStyle name="Bad 3" xfId="1337" xr:uid="{6F19D762-5542-49A1-9DD5-75C19C68A216}"/>
    <cellStyle name="Bad 3 10" xfId="3251" xr:uid="{F5CE039B-C0B0-4F53-AEA6-1C2B9C0EDF03}"/>
    <cellStyle name="Bad 3 11" xfId="3252" xr:uid="{20605CE7-B63B-4929-BAA2-074F10F5D61E}"/>
    <cellStyle name="Bad 3 12" xfId="3253" xr:uid="{7D2677A1-FB0C-4090-93BA-4C318571A29E}"/>
    <cellStyle name="Bad 3 2" xfId="1338" xr:uid="{377E8286-5B38-4434-A058-7838BAC489FE}"/>
    <cellStyle name="Bad 3 3" xfId="1339" xr:uid="{4FDF7D7C-45E0-47FF-9B40-F205EBADFF76}"/>
    <cellStyle name="Bad 3 4" xfId="1340" xr:uid="{F597B0A9-681B-4027-9DA2-3507DC5AEB50}"/>
    <cellStyle name="Bad 3 5" xfId="1341" xr:uid="{3B9548C3-9F74-4806-ABA2-BE8C00F196C6}"/>
    <cellStyle name="Bad 3 6" xfId="1342" xr:uid="{74F068BE-A4A4-4768-9AA3-CAA14D6D4DC1}"/>
    <cellStyle name="Bad 3 7" xfId="1343" xr:uid="{7FB34B99-E55E-43BC-83CD-03F43D1013DC}"/>
    <cellStyle name="Bad 3 8" xfId="3254" xr:uid="{D4DD4146-CE2A-4ABE-8A75-DAF38D8F4135}"/>
    <cellStyle name="Bad 3 9" xfId="3255" xr:uid="{326A9516-0FEA-46D5-8FE4-DDECE7665093}"/>
    <cellStyle name="Bad 3_Trimestral" xfId="3250" xr:uid="{4D59F6D3-3EA1-4693-B364-2C3BA4012126}"/>
    <cellStyle name="Bad 4" xfId="1344" xr:uid="{112446CD-F141-4576-AD5E-CE28D39510AD}"/>
    <cellStyle name="Bad 4 10" xfId="3257" xr:uid="{D9E09B68-B2D5-4923-A90C-91DE6C7656CD}"/>
    <cellStyle name="Bad 4 11" xfId="3258" xr:uid="{6C54A594-42EA-4CD8-8BD7-DC793BD0BF59}"/>
    <cellStyle name="Bad 4 12" xfId="3259" xr:uid="{975AAA84-940C-4566-9892-5D0E79208EE9}"/>
    <cellStyle name="Bad 4 2" xfId="1345" xr:uid="{DDE4B255-91BD-4CFD-9519-75A2AB493834}"/>
    <cellStyle name="Bad 4 3" xfId="1346" xr:uid="{1DC59D8F-92D0-4657-A58B-5747FC8CC432}"/>
    <cellStyle name="Bad 4 4" xfId="1347" xr:uid="{60401F3F-89D3-4386-A57D-A1EC04D23A76}"/>
    <cellStyle name="Bad 4 5" xfId="1348" xr:uid="{7C3FF982-34A1-485F-96E3-36A65DA02157}"/>
    <cellStyle name="Bad 4 6" xfId="1349" xr:uid="{CBFD0843-454C-4D86-B78A-4BB559665839}"/>
    <cellStyle name="Bad 4 7" xfId="1350" xr:uid="{6503FD78-04AA-48B6-BDB9-28A9B298A834}"/>
    <cellStyle name="Bad 4 8" xfId="3260" xr:uid="{2409DA9A-3BAE-4CCD-AC51-B53D31E1943B}"/>
    <cellStyle name="Bad 4 9" xfId="3261" xr:uid="{B4ECB1A1-593F-48B6-9602-6B8C4F9D1BB9}"/>
    <cellStyle name="Bad 4_Trimestral" xfId="3256" xr:uid="{DBD841BE-47DA-4646-9AC0-5D9EA5AC06B4}"/>
    <cellStyle name="Bad 5" xfId="1351" xr:uid="{24B07585-BC6B-4829-B4A9-0ABE390425B3}"/>
    <cellStyle name="Bad 5 10" xfId="3263" xr:uid="{0AA6DDDE-BE71-43CB-8B6C-4B7870F37E71}"/>
    <cellStyle name="Bad 5 11" xfId="3264" xr:uid="{0122B601-3CA0-4E00-8E95-2104F8F77E30}"/>
    <cellStyle name="Bad 5 12" xfId="3265" xr:uid="{DD5D99A5-5B29-4458-8006-89D5E0CE060F}"/>
    <cellStyle name="Bad 5 2" xfId="1352" xr:uid="{B75A540F-E275-4B9C-9079-E54E64FB3BC6}"/>
    <cellStyle name="Bad 5 3" xfId="1353" xr:uid="{B825B4EB-B232-4C3F-8BFE-F83E61A7C060}"/>
    <cellStyle name="Bad 5 4" xfId="1354" xr:uid="{7C3CCD6C-2C61-46C4-A4EC-5059CA54E146}"/>
    <cellStyle name="Bad 5 5" xfId="1355" xr:uid="{0B4AE1DB-3B49-416F-A3A8-FC5DD7CC5FDA}"/>
    <cellStyle name="Bad 5 6" xfId="1356" xr:uid="{D35753CC-FA71-40DB-86C3-8C2DAF9B559A}"/>
    <cellStyle name="Bad 5 7" xfId="1357" xr:uid="{43E14C14-B945-4D0B-9354-E91C71774195}"/>
    <cellStyle name="Bad 5 8" xfId="3266" xr:uid="{82C28BB0-32D9-4C81-9840-2644209E4AC0}"/>
    <cellStyle name="Bad 5 9" xfId="3267" xr:uid="{C37C72A7-DB77-41E4-8B30-1F3585B76999}"/>
    <cellStyle name="Bad 5_Trimestral" xfId="3262" xr:uid="{9A6A6C4D-CA18-4F50-940D-F190D18EEC95}"/>
    <cellStyle name="Bad 6" xfId="1358" xr:uid="{09D33055-EA75-41FA-82FE-87FEABD8EA73}"/>
    <cellStyle name="Bad 6 10" xfId="3269" xr:uid="{6D830932-83D6-429C-8D6D-3E24B5451484}"/>
    <cellStyle name="Bad 6 11" xfId="3270" xr:uid="{AF2BBC38-82DD-4A42-8EE2-4BE288CE7A45}"/>
    <cellStyle name="Bad 6 12" xfId="3271" xr:uid="{8162A7B4-AE07-49E3-81AE-A0866C17B9F4}"/>
    <cellStyle name="Bad 6 2" xfId="1359" xr:uid="{46529ED7-66BA-4228-8B9A-C2AB9E18A1C0}"/>
    <cellStyle name="Bad 6 3" xfId="1360" xr:uid="{03BB6115-2FBA-49A9-99C5-7646981D16C2}"/>
    <cellStyle name="Bad 6 4" xfId="1361" xr:uid="{15C56F54-6CFB-4625-827B-87F5EBAF00C2}"/>
    <cellStyle name="Bad 6 5" xfId="1362" xr:uid="{2FB04B26-ED0E-4C45-B8A1-0FF8D5DC6FED}"/>
    <cellStyle name="Bad 6 6" xfId="1363" xr:uid="{E2299FD6-76E3-48F8-9B2E-1FBC532E6C78}"/>
    <cellStyle name="Bad 6 7" xfId="1364" xr:uid="{0278451E-90D1-4D09-84AD-A632642F4522}"/>
    <cellStyle name="Bad 6 8" xfId="3272" xr:uid="{78C7144F-02BE-4CF8-AB42-E32D4E907FE7}"/>
    <cellStyle name="Bad 6 9" xfId="3273" xr:uid="{1B61E45F-3944-4A81-B14A-F6B9B4096D8D}"/>
    <cellStyle name="Bad 6_Trimestral" xfId="3268" xr:uid="{8A0D7B8B-8140-462C-9275-AA0CFD26E4EC}"/>
    <cellStyle name="Bad 7" xfId="1365" xr:uid="{4BAC6BA0-54DB-4D86-888B-691CCAF6EDB6}"/>
    <cellStyle name="Bad 7 10" xfId="3275" xr:uid="{F51D777B-C07B-4552-805A-81FD1F32EEF8}"/>
    <cellStyle name="Bad 7 11" xfId="3276" xr:uid="{145ABE87-EAE1-439B-B609-A59FDB3D6A4F}"/>
    <cellStyle name="Bad 7 12" xfId="3277" xr:uid="{D06CFA84-2D18-4DF7-BC0B-52DCFE95928D}"/>
    <cellStyle name="Bad 7 2" xfId="1366" xr:uid="{A732C4B9-7020-4273-9CE7-72916E7891B7}"/>
    <cellStyle name="Bad 7 3" xfId="1367" xr:uid="{0AC555BF-99F4-403F-B723-1792A2000AE0}"/>
    <cellStyle name="Bad 7 4" xfId="1368" xr:uid="{59412321-F6C0-48FE-A160-35013D1EA446}"/>
    <cellStyle name="Bad 7 5" xfId="1369" xr:uid="{C928B997-6169-496D-9FE7-D9DBAA116924}"/>
    <cellStyle name="Bad 7 6" xfId="1370" xr:uid="{006CACF7-31E9-4300-B659-1352505FDFFF}"/>
    <cellStyle name="Bad 7 7" xfId="1371" xr:uid="{F2D3FF1D-EA5C-4A2E-ACBA-176A9F37E2BE}"/>
    <cellStyle name="Bad 7 8" xfId="3278" xr:uid="{B1682BA7-76E0-41E0-87C0-F7A7F5FBE347}"/>
    <cellStyle name="Bad 7 9" xfId="3279" xr:uid="{5627EE90-2B8D-40BD-A3F4-114B68D06770}"/>
    <cellStyle name="Bad 7_Trimestral" xfId="3274" xr:uid="{E487FF12-4953-4F3E-BDFF-028314E46AF5}"/>
    <cellStyle name="Bad 8" xfId="1372" xr:uid="{36B12F25-E53A-48BE-BCAD-BF5C9244DD1D}"/>
    <cellStyle name="Bad 8 10" xfId="3281" xr:uid="{15C328FD-9D73-4DB9-A418-AE33E0926A48}"/>
    <cellStyle name="Bad 8 11" xfId="3282" xr:uid="{DC9FE8D6-0DDD-4585-A9D3-43F827B905E5}"/>
    <cellStyle name="Bad 8 12" xfId="3283" xr:uid="{1A24A21D-D33A-4DEA-9AE0-2169ED240BC1}"/>
    <cellStyle name="Bad 8 2" xfId="1373" xr:uid="{BB37F5AF-D6D6-48A8-804A-21393B77E11F}"/>
    <cellStyle name="Bad 8 3" xfId="1374" xr:uid="{17F1AE71-7CFE-4255-BEFD-AAAEDA85EC5A}"/>
    <cellStyle name="Bad 8 4" xfId="1375" xr:uid="{5E1193CC-174E-4445-87C0-871C2E379A91}"/>
    <cellStyle name="Bad 8 5" xfId="1376" xr:uid="{9FA7C925-FFBF-430C-8D78-3D49430EABD7}"/>
    <cellStyle name="Bad 8 6" xfId="1377" xr:uid="{9BEBC8FA-F748-436F-9E3E-D4C34F2F3BD0}"/>
    <cellStyle name="Bad 8 7" xfId="1378" xr:uid="{E832378F-F466-4878-8ADA-190C909DD8E4}"/>
    <cellStyle name="Bad 8 8" xfId="3284" xr:uid="{49CAC430-76A4-4C71-B3ED-50712E958D71}"/>
    <cellStyle name="Bad 8 9" xfId="3285" xr:uid="{CA2971D3-CD0A-4FF3-9555-96F03352C174}"/>
    <cellStyle name="Bad 8_Trimestral" xfId="3280" xr:uid="{A258D075-1228-4612-9AF5-2C487D73DC8C}"/>
    <cellStyle name="Bad 9" xfId="3286" xr:uid="{A719EC2D-6E4B-4828-A6E7-12501199B4B8}"/>
    <cellStyle name="Bold" xfId="5" xr:uid="{93B6559C-C6C1-4C27-9BF4-F1FA0ABA8FC9}"/>
    <cellStyle name="Bol-Data" xfId="6" xr:uid="{CEF8E20F-1379-483E-9DBB-6C28A5A6FC9E}"/>
    <cellStyle name="BoldRight" xfId="7" xr:uid="{AD2E24A8-280D-4ABB-A72A-37F5BDC7B0F8}"/>
    <cellStyle name="bolet" xfId="8" xr:uid="{11C6BB92-201C-4014-8245-BAE846F918F5}"/>
    <cellStyle name="bolet 2" xfId="1379" xr:uid="{A58E49A0-D59D-433F-B424-A32B76570115}"/>
    <cellStyle name="bolet_Trimestral" xfId="3287" xr:uid="{08329B8F-67DB-4231-8A9D-29A04DB87A86}"/>
    <cellStyle name="Boletim" xfId="9" xr:uid="{857D20C4-5B2C-4D74-979B-0E091BDF7351}"/>
    <cellStyle name="Boletim 2" xfId="1380" xr:uid="{4D052177-F11E-450F-9DA4-D81935D11204}"/>
    <cellStyle name="Boletim_Trimestral" xfId="3288" xr:uid="{C7A28929-2E44-483F-BCB2-37862EFAEB51}"/>
    <cellStyle name="Bom 2" xfId="62" xr:uid="{EBCBD80C-4475-4885-9115-EDFDCFA99195}"/>
    <cellStyle name="Cabe‡alho 1" xfId="3289" xr:uid="{3B4E4E8B-6E11-4C4A-96D2-E0C837436B79}"/>
    <cellStyle name="Cabe‡alho 2" xfId="3290" xr:uid="{AB36CAC6-9BA9-45C7-B63A-D3235F914305}"/>
    <cellStyle name="Cabeçalho 1" xfId="3291" xr:uid="{C12B2BAB-51BC-49DE-BB8E-F763A9D36236}"/>
    <cellStyle name="Cabeçalho 2" xfId="3292" xr:uid="{47978E59-6496-48C6-A45D-04796F695843}"/>
    <cellStyle name="Calculation 2" xfId="1381" xr:uid="{0B99CAA3-B04A-44A6-903F-73E2293A115D}"/>
    <cellStyle name="Calculation 2 10" xfId="3294" xr:uid="{CBF8A3A9-7A06-4988-9927-19EC7E78527F}"/>
    <cellStyle name="Calculation 2 10 10" xfId="6560" xr:uid="{1C915703-26FA-4722-AF12-4468EB885E7C}"/>
    <cellStyle name="Calculation 2 10 11" xfId="5771" xr:uid="{95EEFEFD-CAB3-47ED-8329-E9D7BED7F4F2}"/>
    <cellStyle name="Calculation 2 10 12" xfId="5600" xr:uid="{5072D203-CC6C-4C97-A080-B5C0BB41A698}"/>
    <cellStyle name="Calculation 2 10 13" xfId="4085" xr:uid="{85BE5F04-5533-4FEB-BBBD-EC88C0ECA55D}"/>
    <cellStyle name="Calculation 2 10 14" xfId="5368" xr:uid="{E28425BA-EEB8-4F04-880F-6C0007ADA80C}"/>
    <cellStyle name="Calculation 2 10 15" xfId="5932" xr:uid="{07FD9093-1F38-405A-AD63-A44996D4F299}"/>
    <cellStyle name="Calculation 2 10 2" xfId="5703" xr:uid="{91859B1A-5F71-4691-AEF2-290B4FE13998}"/>
    <cellStyle name="Calculation 2 10 3" xfId="5308" xr:uid="{20FC8C55-8D94-4E3D-B64D-5D67B345322E}"/>
    <cellStyle name="Calculation 2 10 4" xfId="5497" xr:uid="{F2AD4AD1-AEC5-46F5-A806-CEC77A7473C5}"/>
    <cellStyle name="Calculation 2 10 5" xfId="5921" xr:uid="{04BCE561-7BF4-4693-8DCF-9021692A1B58}"/>
    <cellStyle name="Calculation 2 10 6" xfId="6148" xr:uid="{C366E792-7424-4429-8882-6AE8F20FA9E0}"/>
    <cellStyle name="Calculation 2 10 7" xfId="4397" xr:uid="{9C8C315F-A35C-42A4-A9DB-C2FEF7194959}"/>
    <cellStyle name="Calculation 2 10 8" xfId="5596" xr:uid="{11AB66E2-BA9E-49ED-96BF-7545CCFE4D9C}"/>
    <cellStyle name="Calculation 2 10 9" xfId="4949" xr:uid="{0083F1A7-46F5-4411-B47A-7D134B9DA1D8}"/>
    <cellStyle name="Calculation 2 11" xfId="3295" xr:uid="{FBE2309A-0C68-4E55-8FCB-FB2148FDE879}"/>
    <cellStyle name="Calculation 2 11 10" xfId="4478" xr:uid="{D6BBE6A5-42D2-435D-AF7E-A4633B8B8E2D}"/>
    <cellStyle name="Calculation 2 11 11" xfId="4294" xr:uid="{0611A7BA-B18C-4647-AC3F-60C8B03C0ACE}"/>
    <cellStyle name="Calculation 2 11 12" xfId="7377" xr:uid="{EA14D7BB-0D04-4ED9-901D-29B2CF062446}"/>
    <cellStyle name="Calculation 2 11 13" xfId="7539" xr:uid="{4B02EDBB-ECFE-4AEB-AE4C-C5B03E37DD2E}"/>
    <cellStyle name="Calculation 2 11 14" xfId="7688" xr:uid="{D418AD27-EFA3-4041-9591-2D6CFF569AB4}"/>
    <cellStyle name="Calculation 2 11 15" xfId="7828" xr:uid="{A956E5B5-85BD-4B56-911B-100AEFF05CEB}"/>
    <cellStyle name="Calculation 2 11 2" xfId="5704" xr:uid="{ACF28DB2-D01E-4875-B96E-6B2BB7016917}"/>
    <cellStyle name="Calculation 2 11 3" xfId="4312" xr:uid="{C333E955-8178-4098-8F5D-48EFAA16B1D4}"/>
    <cellStyle name="Calculation 2 11 4" xfId="5034" xr:uid="{CF784148-C7BE-42CA-8F02-F59F4A91732C}"/>
    <cellStyle name="Calculation 2 11 5" xfId="5809" xr:uid="{CCA2C304-A441-496C-9A45-A747FA8CAA44}"/>
    <cellStyle name="Calculation 2 11 6" xfId="4211" xr:uid="{F47E79C9-53A9-491B-A2D4-28EB4762566F}"/>
    <cellStyle name="Calculation 2 11 7" xfId="4196" xr:uid="{3DE4DCE7-0251-4E14-8044-354BE72F3E00}"/>
    <cellStyle name="Calculation 2 11 8" xfId="5911" xr:uid="{47C0B6D2-F45A-4C53-99C8-8E503F4E01A3}"/>
    <cellStyle name="Calculation 2 11 9" xfId="4506" xr:uid="{AD71B222-ECA8-4420-AB3F-C8A7086C0C1D}"/>
    <cellStyle name="Calculation 2 12" xfId="3296" xr:uid="{66D823D1-BD53-4A9C-895E-7F8AD24B7504}"/>
    <cellStyle name="Calculation 2 12 10" xfId="5517" xr:uid="{51F88719-F5BC-4A4C-9CE1-1D42213F2052}"/>
    <cellStyle name="Calculation 2 12 11" xfId="4539" xr:uid="{DD63DA36-F085-4AE2-AD40-D545FD116A18}"/>
    <cellStyle name="Calculation 2 12 12" xfId="5758" xr:uid="{1B925F83-F372-4788-97AE-83A19A07EF5D}"/>
    <cellStyle name="Calculation 2 12 13" xfId="4292" xr:uid="{E95E132B-ADB1-474E-AECE-14C97F88638A}"/>
    <cellStyle name="Calculation 2 12 14" xfId="6630" xr:uid="{8424148C-2532-4B0B-8601-66E7A947A675}"/>
    <cellStyle name="Calculation 2 12 15" xfId="7203" xr:uid="{B9F8C0E3-0C9C-40AC-B5AE-D9E70DF7EFFC}"/>
    <cellStyle name="Calculation 2 12 2" xfId="5705" xr:uid="{B8868A42-456B-4646-B70D-1B7E3E464840}"/>
    <cellStyle name="Calculation 2 12 3" xfId="4311" xr:uid="{E049CBCE-5879-4977-A0C1-B9ABB8327F82}"/>
    <cellStyle name="Calculation 2 12 4" xfId="5498" xr:uid="{EDD7210E-5AC0-4919-B2AF-B23BFC0CED89}"/>
    <cellStyle name="Calculation 2 12 5" xfId="5446" xr:uid="{B4ADF579-FE2C-4977-A6ED-5E8EDDE54772}"/>
    <cellStyle name="Calculation 2 12 6" xfId="5587" xr:uid="{170218D4-E1BF-4FBB-8D26-56CFB8D32A40}"/>
    <cellStyle name="Calculation 2 12 7" xfId="6102" xr:uid="{45DD1AA3-AD9C-4632-9744-927EA823B320}"/>
    <cellStyle name="Calculation 2 12 8" xfId="4752" xr:uid="{058EA3D8-E550-4436-B620-48497B6D0EF6}"/>
    <cellStyle name="Calculation 2 12 9" xfId="5451" xr:uid="{F8C37AE8-1295-4BDF-96B1-3F01321A2A9D}"/>
    <cellStyle name="Calculation 2 2" xfId="1382" xr:uid="{0D5206C0-0B9D-4094-8939-60B5DED78883}"/>
    <cellStyle name="Calculation 2 3" xfId="1383" xr:uid="{34CD0763-8EF9-4356-9F80-0194712D0E35}"/>
    <cellStyle name="Calculation 2 4" xfId="1384" xr:uid="{99AEDA4D-539A-4766-A359-87D5E8DC1233}"/>
    <cellStyle name="Calculation 2 5" xfId="1385" xr:uid="{D634A5E4-D301-4B30-84B4-244F2DECF159}"/>
    <cellStyle name="Calculation 2 6" xfId="1386" xr:uid="{752441F6-7A01-4923-B96E-F9D2A0E2F186}"/>
    <cellStyle name="Calculation 2 7" xfId="1387" xr:uid="{D7AB0DD9-5C4E-4303-8921-51B4B05307E9}"/>
    <cellStyle name="Calculation 2 8" xfId="3297" xr:uid="{096B990B-3FA5-4051-A0AB-D6F4FF7D8F6D}"/>
    <cellStyle name="Calculation 2 8 10" xfId="4537" xr:uid="{591CB9A8-F090-41F6-93E9-2BBB29CACE97}"/>
    <cellStyle name="Calculation 2 8 11" xfId="6482" xr:uid="{42648F07-14AF-4533-9FFB-9FCE55576696}"/>
    <cellStyle name="Calculation 2 8 12" xfId="4417" xr:uid="{F3ABFC72-AFE4-43F0-9817-76E8095660CD}"/>
    <cellStyle name="Calculation 2 8 13" xfId="5972" xr:uid="{08D8C95F-B182-4625-B280-77F59D800C85}"/>
    <cellStyle name="Calculation 2 8 14" xfId="5691" xr:uid="{AA6E33C8-A129-4BE2-A8EC-1CC1430A91F7}"/>
    <cellStyle name="Calculation 2 8 15" xfId="6477" xr:uid="{26422CEB-1280-48E4-8E59-7850ADE81A22}"/>
    <cellStyle name="Calculation 2 8 2" xfId="5706" xr:uid="{318A8248-6B99-4D70-AA15-0D0324DBB246}"/>
    <cellStyle name="Calculation 2 8 3" xfId="4310" xr:uid="{83E0184F-43E9-405B-8B8E-A57D395C42B3}"/>
    <cellStyle name="Calculation 2 8 4" xfId="5499" xr:uid="{C7D6E57E-0B7D-429C-8E61-E48D145E312C}"/>
    <cellStyle name="Calculation 2 8 5" xfId="5229" xr:uid="{82926B93-F02E-4033-97AD-B7259FD2CC1B}"/>
    <cellStyle name="Calculation 2 8 6" xfId="5905" xr:uid="{C09C19E2-4419-4C8B-93E4-9F520083B61B}"/>
    <cellStyle name="Calculation 2 8 7" xfId="4394" xr:uid="{C9A85C9E-CD3E-4100-97FD-C55C12F8C37E}"/>
    <cellStyle name="Calculation 2 8 8" xfId="4657" xr:uid="{B8C0BEBC-EAE1-4543-87D1-CBF1DC653DF8}"/>
    <cellStyle name="Calculation 2 8 9" xfId="4659" xr:uid="{EF22D48C-7AF9-4B95-9CE9-D6D85148BDF8}"/>
    <cellStyle name="Calculation 2 9" xfId="3298" xr:uid="{51F00AF4-1549-4868-93B7-D2C93E0C6B34}"/>
    <cellStyle name="Calculation 2 9 10" xfId="5903" xr:uid="{FFA5A3C4-18EE-4C5A-870C-F57086851721}"/>
    <cellStyle name="Calculation 2 9 11" xfId="6526" xr:uid="{5502223D-DF9C-4D1C-9773-BC0C936D6897}"/>
    <cellStyle name="Calculation 2 9 12" xfId="6784" xr:uid="{1303403E-386C-4A04-9F97-A0AB546CD96F}"/>
    <cellStyle name="Calculation 2 9 13" xfId="6964" xr:uid="{47D1D69D-6E69-4726-BB1F-405943C4E87F}"/>
    <cellStyle name="Calculation 2 9 14" xfId="4914" xr:uid="{A5B229E9-5AB7-4777-8766-4D9030166CAB}"/>
    <cellStyle name="Calculation 2 9 15" xfId="7311" xr:uid="{4578B98E-C548-4248-BAEF-5B9DF61E8612}"/>
    <cellStyle name="Calculation 2 9 2" xfId="5707" xr:uid="{DF77C6AB-9A9C-4C64-B500-B757DC1F2D74}"/>
    <cellStyle name="Calculation 2 9 3" xfId="4309" xr:uid="{2C751FAC-DAF0-4993-9990-D375E7078CAE}"/>
    <cellStyle name="Calculation 2 9 4" xfId="4493" xr:uid="{FFF9E1B5-0A7F-4FCB-8BB3-E5615B31D631}"/>
    <cellStyle name="Calculation 2 9 5" xfId="4442" xr:uid="{AB50C744-D3C6-4988-8E56-16619757C74A}"/>
    <cellStyle name="Calculation 2 9 6" xfId="4523" xr:uid="{C6372C13-C812-4CAA-9AAB-9F03F01C2ED0}"/>
    <cellStyle name="Calculation 2 9 7" xfId="6214" xr:uid="{BEDD001F-4ADB-402C-8865-C841CDDE6FA2}"/>
    <cellStyle name="Calculation 2 9 8" xfId="5539" xr:uid="{BAA2977F-31CF-4956-BA86-76F4C0F3529A}"/>
    <cellStyle name="Calculation 2 9 9" xfId="4314" xr:uid="{3C2A9AFB-853C-46BD-8341-3DD090469B4B}"/>
    <cellStyle name="Calculation 2_Trimestral" xfId="3293" xr:uid="{806904D3-0332-46C2-AB8D-878FD8BD43C4}"/>
    <cellStyle name="Calculation 3" xfId="1388" xr:uid="{AC45263F-B540-42A0-90AA-959B7102259D}"/>
    <cellStyle name="Calculation 3 10" xfId="3300" xr:uid="{A6C22435-29AC-4AF0-97DE-F8FC0D3A7A28}"/>
    <cellStyle name="Calculation 3 10 10" xfId="7037" xr:uid="{683C6080-DD13-4122-96D1-DD82D296F8EB}"/>
    <cellStyle name="Calculation 3 10 11" xfId="7209" xr:uid="{A12B8D1E-6DCA-4FFF-A094-031C384099DB}"/>
    <cellStyle name="Calculation 3 10 12" xfId="7378" xr:uid="{1550C63E-CFD9-4C94-8E9F-B72DB07171FF}"/>
    <cellStyle name="Calculation 3 10 13" xfId="7540" xr:uid="{9EEF78A1-C932-4170-8ECA-43E750CC66BB}"/>
    <cellStyle name="Calculation 3 10 14" xfId="7689" xr:uid="{281E08C4-0D93-4C46-9853-A23C769EF5CC}"/>
    <cellStyle name="Calculation 3 10 15" xfId="7829" xr:uid="{C456992B-63BD-487E-8C17-9BAAC44CEAF4}"/>
    <cellStyle name="Calculation 3 10 2" xfId="5708" xr:uid="{C9100AAB-6CDE-4770-8F38-EC94AF9D73BB}"/>
    <cellStyle name="Calculation 3 10 3" xfId="4308" xr:uid="{E1FB971B-27E6-461D-B129-19DC29F915B2}"/>
    <cellStyle name="Calculation 3 10 4" xfId="6016" xr:uid="{EE6E1E2C-BBF9-4F4E-88AE-0DB5C5B00194}"/>
    <cellStyle name="Calculation 3 10 5" xfId="6341" xr:uid="{625C81B6-2CD3-4421-9A5E-DA096D33088A}"/>
    <cellStyle name="Calculation 3 10 6" xfId="5586" xr:uid="{7F57CCD2-9FE3-4E7A-87B8-080DF7D48CBB}"/>
    <cellStyle name="Calculation 3 10 7" xfId="6629" xr:uid="{2585F22B-9AE6-4041-96F2-871B69F1E111}"/>
    <cellStyle name="Calculation 3 10 8" xfId="6323" xr:uid="{4F8DA16B-F269-41A6-B443-25233A8EAAE5}"/>
    <cellStyle name="Calculation 3 10 9" xfId="6865" xr:uid="{1B66F0FF-314A-4821-9916-D4F737948AF6}"/>
    <cellStyle name="Calculation 3 11" xfId="3301" xr:uid="{AA08FD81-E49C-48C3-8D9E-80BBBFECE0B3}"/>
    <cellStyle name="Calculation 3 11 10" xfId="7038" xr:uid="{8E087779-0266-43A1-A447-9828CC779FB9}"/>
    <cellStyle name="Calculation 3 11 11" xfId="7210" xr:uid="{D68B263C-9A0D-4296-A8EE-AE4F075EDCE8}"/>
    <cellStyle name="Calculation 3 11 12" xfId="7379" xr:uid="{FB5A3136-03C7-4AE9-963E-3705EC574B01}"/>
    <cellStyle name="Calculation 3 11 13" xfId="7541" xr:uid="{CCF5F0FA-80DD-4F0B-B343-EF6821A8EC75}"/>
    <cellStyle name="Calculation 3 11 14" xfId="7690" xr:uid="{A500073C-7040-402A-A2E4-530D9BECA203}"/>
    <cellStyle name="Calculation 3 11 15" xfId="7830" xr:uid="{40270421-211B-4D06-9EAE-628F7FEF42BC}"/>
    <cellStyle name="Calculation 3 11 2" xfId="5709" xr:uid="{EB2DD135-0262-43DE-AB90-259191A64BCC}"/>
    <cellStyle name="Calculation 3 11 3" xfId="5307" xr:uid="{7F4E7A5E-EAD9-4394-A6F8-B22C02A74D9F}"/>
    <cellStyle name="Calculation 3 11 4" xfId="5035" xr:uid="{F7843F3E-5186-4D35-BCD6-45FCE59C1734}"/>
    <cellStyle name="Calculation 3 11 5" xfId="6342" xr:uid="{87BAF7B9-F3DA-47B7-BC78-1365094B5DBC}"/>
    <cellStyle name="Calculation 3 11 6" xfId="6236" xr:uid="{0764AC60-84BF-434A-A366-58BC777C7C13}"/>
    <cellStyle name="Calculation 3 11 7" xfId="5061" xr:uid="{8B76950E-9513-4DBE-BE22-226B7EFF4F16}"/>
    <cellStyle name="Calculation 3 11 8" xfId="6569" xr:uid="{4279D35F-E0D7-406D-94DF-8F4299FDA7C4}"/>
    <cellStyle name="Calculation 3 11 9" xfId="6866" xr:uid="{BE55B21F-A511-4A29-9735-44EEFEFA93D3}"/>
    <cellStyle name="Calculation 3 12" xfId="3302" xr:uid="{085F1E9F-828D-4902-BC5A-59302D7B1F2D}"/>
    <cellStyle name="Calculation 3 12 10" xfId="7039" xr:uid="{27F7CB24-4E47-48A5-85C0-757B706A4A81}"/>
    <cellStyle name="Calculation 3 12 11" xfId="4320" xr:uid="{E71DBDB4-193D-454D-8BC7-6724C640EB1A}"/>
    <cellStyle name="Calculation 3 12 12" xfId="7380" xr:uid="{D8AD3A62-9D2A-4833-AF07-D92972A7C04C}"/>
    <cellStyle name="Calculation 3 12 13" xfId="7542" xr:uid="{C038F637-F13C-4200-A3DA-B68173C156FA}"/>
    <cellStyle name="Calculation 3 12 14" xfId="7691" xr:uid="{E2F9025F-5FF3-48A0-BA0D-FCC048384919}"/>
    <cellStyle name="Calculation 3 12 15" xfId="7831" xr:uid="{85FBDC24-D734-487D-BA1A-0CF4E23338EB}"/>
    <cellStyle name="Calculation 3 12 2" xfId="5710" xr:uid="{AE66C05F-C212-4B97-9E34-116B674A774F}"/>
    <cellStyle name="Calculation 3 12 3" xfId="5306" xr:uid="{2331D0B3-A5ED-4F78-8185-8C770B9ECDEA}"/>
    <cellStyle name="Calculation 3 12 4" xfId="5036" xr:uid="{DBF1C7A4-DFF5-4121-971B-446C83677F09}"/>
    <cellStyle name="Calculation 3 12 5" xfId="5810" xr:uid="{94BA1F59-935D-4C55-93A7-D886FC2EA07C}"/>
    <cellStyle name="Calculation 3 12 6" xfId="5379" xr:uid="{08B7A3DB-6FA0-4D0C-A7F7-F194EF25EAD9}"/>
    <cellStyle name="Calculation 3 12 7" xfId="4198" xr:uid="{47AF6D58-AAF0-4356-BBF9-B1C259E09D5C}"/>
    <cellStyle name="Calculation 3 12 8" xfId="4936" xr:uid="{A3454709-CBA0-4EB8-883F-7B0C7A6CE21A}"/>
    <cellStyle name="Calculation 3 12 9" xfId="6867" xr:uid="{45394169-81CB-47B4-AF11-88CFC8C493EC}"/>
    <cellStyle name="Calculation 3 2" xfId="1389" xr:uid="{0B79B952-275B-49A8-9890-F42CE53A7AB6}"/>
    <cellStyle name="Calculation 3 3" xfId="1390" xr:uid="{5824B06D-2F57-43A2-ABC0-0055BF022D47}"/>
    <cellStyle name="Calculation 3 4" xfId="1391" xr:uid="{E0CE4F8C-8687-4F93-9930-659E5CC36B99}"/>
    <cellStyle name="Calculation 3 5" xfId="1392" xr:uid="{0993560D-C4D3-4C03-875B-36269BF4FDBA}"/>
    <cellStyle name="Calculation 3 6" xfId="1393" xr:uid="{AFC19E02-118B-4C27-95FB-C68E95C26C9A}"/>
    <cellStyle name="Calculation 3 7" xfId="1394" xr:uid="{3F04EB5C-BF56-4C7B-B83C-F50C75E73777}"/>
    <cellStyle name="Calculation 3 8" xfId="3303" xr:uid="{DF55100E-0E25-4118-8906-9D4B2A608F5A}"/>
    <cellStyle name="Calculation 3 8 10" xfId="5750" xr:uid="{FADF6FBE-9036-4596-B9D7-4717BA5204B8}"/>
    <cellStyle name="Calculation 3 8 11" xfId="5231" xr:uid="{630DE5F7-9200-4D9F-85D0-BF7EB72ED3D4}"/>
    <cellStyle name="Calculation 3 8 12" xfId="5289" xr:uid="{60D2B8EA-8FE9-4D14-A569-704DD8666C54}"/>
    <cellStyle name="Calculation 3 8 13" xfId="4771" xr:uid="{CEEA63FF-B45C-41BC-A72D-FE1D50E6C791}"/>
    <cellStyle name="Calculation 3 8 14" xfId="5761" xr:uid="{F44105D5-5D0A-4B0D-B613-DF2E5CFE7459}"/>
    <cellStyle name="Calculation 3 8 15" xfId="4679" xr:uid="{F23B9B6E-E7E6-4C70-A1EA-91D517A065F8}"/>
    <cellStyle name="Calculation 3 8 2" xfId="5711" xr:uid="{ADD51296-60C4-458C-9B9D-70AEB9FE6C2E}"/>
    <cellStyle name="Calculation 3 8 3" xfId="5305" xr:uid="{DCFDB66F-94A9-49BA-B537-BD132321D005}"/>
    <cellStyle name="Calculation 3 8 4" xfId="5037" xr:uid="{BAD0D314-E7BD-40F0-BF21-BC6EA5FCEB29}"/>
    <cellStyle name="Calculation 3 8 5" xfId="4835" xr:uid="{068069C0-B866-4D82-893D-E65A1B17D511}"/>
    <cellStyle name="Calculation 3 8 6" xfId="5967" xr:uid="{DCEF9CB2-DF79-4195-9502-891611127FD8}"/>
    <cellStyle name="Calculation 3 8 7" xfId="5416" xr:uid="{52E6A474-3AAE-4614-B3C2-9F6CB4F04AC1}"/>
    <cellStyle name="Calculation 3 8 8" xfId="4935" xr:uid="{A1F69769-DB9E-4E73-826F-6C7CA8C14430}"/>
    <cellStyle name="Calculation 3 8 9" xfId="5452" xr:uid="{237A672D-CA4F-4B65-AF2B-6F2498980D64}"/>
    <cellStyle name="Calculation 3 9" xfId="3304" xr:uid="{C8936971-EEA5-4BC5-A734-144B60C7F162}"/>
    <cellStyle name="Calculation 3 9 10" xfId="5078" xr:uid="{12098E2D-CE4E-467E-BA54-8F9CDDB08ECD}"/>
    <cellStyle name="Calculation 3 9 11" xfId="5752" xr:uid="{8F1DBA17-D10F-45CB-BEB9-F79308733481}"/>
    <cellStyle name="Calculation 3 9 12" xfId="5107" xr:uid="{ABCC4696-BC03-4AF2-998A-BD68AA928D2E}"/>
    <cellStyle name="Calculation 3 9 13" xfId="4352" xr:uid="{E89A5242-3DBE-4647-A19E-721378D3779A}"/>
    <cellStyle name="Calculation 3 9 14" xfId="4147" xr:uid="{1E7D85D4-CDF3-4F5F-80BA-5F00EB605315}"/>
    <cellStyle name="Calculation 3 9 15" xfId="4507" xr:uid="{3227780A-143C-46AE-A89A-99AA6E5CDA26}"/>
    <cellStyle name="Calculation 3 9 2" xfId="5712" xr:uid="{A606DFEC-8E95-483C-A043-B9DADB2F7A8F}"/>
    <cellStyle name="Calculation 3 9 3" xfId="4307" xr:uid="{343C2D0A-5B4C-4042-A246-6E02700E8608}"/>
    <cellStyle name="Calculation 3 9 4" xfId="5038" xr:uid="{89BA6B0D-F738-4997-BB3C-D527F4915AE9}"/>
    <cellStyle name="Calculation 3 9 5" xfId="5811" xr:uid="{FB2F4721-B72A-46DC-B9F3-43439D67E935}"/>
    <cellStyle name="Calculation 3 9 6" xfId="4588" xr:uid="{3E9BD7F7-DCC9-4ED5-952E-8BA229836DC6}"/>
    <cellStyle name="Calculation 3 9 7" xfId="4197" xr:uid="{5A7DDB98-4214-4B08-818B-BFCAB013F1F7}"/>
    <cellStyle name="Calculation 3 9 8" xfId="6322" xr:uid="{8CB697FF-A120-4C4B-9A47-40C62E8026D5}"/>
    <cellStyle name="Calculation 3 9 9" xfId="4411" xr:uid="{F38E03B1-3BA9-4CD4-924D-A4AFF717510B}"/>
    <cellStyle name="Calculation 3_Trimestral" xfId="3299" xr:uid="{C89BAE1D-4AA7-42ED-8153-AEF29AC3E8B9}"/>
    <cellStyle name="Calculation 4" xfId="1395" xr:uid="{47DBA01A-C363-458F-8C31-C8B738524977}"/>
    <cellStyle name="Calculation 4 10" xfId="3306" xr:uid="{F17FEDD1-06E9-4704-985A-A48DEC5053CD}"/>
    <cellStyle name="Calculation 4 10 10" xfId="5380" xr:uid="{AFC483D0-B64A-4B0B-A53B-C63111ABF10C}"/>
    <cellStyle name="Calculation 4 10 11" xfId="6661" xr:uid="{6737A7FA-37C2-42A9-9EF7-9BE1F5AC30D7}"/>
    <cellStyle name="Calculation 4 10 12" xfId="5775" xr:uid="{629B5110-E8CC-481C-91DB-5BB07B5CD8D4}"/>
    <cellStyle name="Calculation 4 10 13" xfId="6608" xr:uid="{8BBA05BB-D1A8-49E3-8EBB-74C36224B1CE}"/>
    <cellStyle name="Calculation 4 10 14" xfId="5327" xr:uid="{7E9CA8FB-85EB-4912-849D-2C216BD9E22F}"/>
    <cellStyle name="Calculation 4 10 15" xfId="4318" xr:uid="{D0263140-8660-47AE-B0DA-2D1BE5E380AE}"/>
    <cellStyle name="Calculation 4 10 2" xfId="5713" xr:uid="{0B6CFACE-3FC6-48F9-97AD-20C771A6DEBE}"/>
    <cellStyle name="Calculation 4 10 3" xfId="5304" xr:uid="{E11E6C41-60BE-4F8B-8C9E-F23265510CBF}"/>
    <cellStyle name="Calculation 4 10 4" xfId="4494" xr:uid="{0340094B-38EA-4E7C-A15B-EF3F9C2DBE50}"/>
    <cellStyle name="Calculation 4 10 5" xfId="4443" xr:uid="{191A5EB4-ADD9-477E-8AAF-BA87A5F9E155}"/>
    <cellStyle name="Calculation 4 10 6" xfId="4804" xr:uid="{F33BBF78-C9B5-487E-83E3-56321E9DAFB8}"/>
    <cellStyle name="Calculation 4 10 7" xfId="4128" xr:uid="{FACB4DA5-5C31-4ED4-969A-B1275F8AD032}"/>
    <cellStyle name="Calculation 4 10 8" xfId="5665" xr:uid="{12FAE6F5-0CB6-4E05-BCA9-65E59454F196}"/>
    <cellStyle name="Calculation 4 10 9" xfId="5227" xr:uid="{101C613C-DD6A-471C-8CA7-BA61E1332B51}"/>
    <cellStyle name="Calculation 4 11" xfId="3307" xr:uid="{23816678-038F-4B60-A1BE-B060F7AA1491}"/>
    <cellStyle name="Calculation 4 11 10" xfId="6468" xr:uid="{C6AED530-CA5A-4DFB-A1C2-E37385769513}"/>
    <cellStyle name="Calculation 4 11 11" xfId="5481" xr:uid="{5996199C-E8B2-4049-B1FE-5C69F951129B}"/>
    <cellStyle name="Calculation 4 11 12" xfId="6576" xr:uid="{A1A2FCF0-8D39-435F-B2BD-4393701F10EA}"/>
    <cellStyle name="Calculation 4 11 13" xfId="4946" xr:uid="{780312A4-F5C9-47EA-A919-2869075C0678}"/>
    <cellStyle name="Calculation 4 11 14" xfId="4409" xr:uid="{9271ECE4-968B-4A23-89ED-8263787C1035}"/>
    <cellStyle name="Calculation 4 11 15" xfId="4651" xr:uid="{DD52C825-A83A-458A-9914-EE78E4655171}"/>
    <cellStyle name="Calculation 4 11 2" xfId="5714" xr:uid="{58ADB583-0CEC-42FE-88CC-09A7989F1825}"/>
    <cellStyle name="Calculation 4 11 3" xfId="5303" xr:uid="{6A3C8D09-8EE2-41BC-92E6-D9BC3099EF7B}"/>
    <cellStyle name="Calculation 4 11 4" xfId="4495" xr:uid="{AFAF003D-73B9-4E86-BB41-CA259FA9F719}"/>
    <cellStyle name="Calculation 4 11 5" xfId="4241" xr:uid="{011A0F26-6E95-4F5C-AAE1-0C3104C32B15}"/>
    <cellStyle name="Calculation 4 11 6" xfId="6074" xr:uid="{5635E92D-A3DC-4843-AFC7-DA5606B5C6FB}"/>
    <cellStyle name="Calculation 4 11 7" xfId="4692" xr:uid="{2EB41EEB-13AB-43ED-92CB-6585B493FF1B}"/>
    <cellStyle name="Calculation 4 11 8" xfId="4925" xr:uid="{2AF1592D-4B70-4449-8095-5BCF0EF152D6}"/>
    <cellStyle name="Calculation 4 11 9" xfId="6550" xr:uid="{4EB27C0B-50AC-4425-9EBB-5F1F6ECF5E6F}"/>
    <cellStyle name="Calculation 4 12" xfId="3308" xr:uid="{E6B423F8-6E50-4C1D-A25B-773E3F7E0E9E}"/>
    <cellStyle name="Calculation 4 12 10" xfId="4125" xr:uid="{186C9200-CD7E-4FD5-85F6-F6BAD081FF41}"/>
    <cellStyle name="Calculation 4 12 11" xfId="4589" xr:uid="{BEE17D99-B93F-4B33-976D-0FC73A6887EA}"/>
    <cellStyle name="Calculation 4 12 12" xfId="5072" xr:uid="{2E4002BA-EB7D-489F-A9FF-37602FD26391}"/>
    <cellStyle name="Calculation 4 12 13" xfId="4671" xr:uid="{ADE66A60-F0E1-4546-B686-6F1741E9114D}"/>
    <cellStyle name="Calculation 4 12 14" xfId="4250" xr:uid="{DD589235-97FA-4A18-BE1B-DCF7A8E0DD35}"/>
    <cellStyle name="Calculation 4 12 15" xfId="4601" xr:uid="{9FD6ED0D-1000-4AFA-8B7C-A4A10003D2C4}"/>
    <cellStyle name="Calculation 4 12 2" xfId="5715" xr:uid="{D71C4EF8-BCA3-4708-BD05-1955D3803A9A}"/>
    <cellStyle name="Calculation 4 12 3" xfId="4306" xr:uid="{FE3345C7-7198-4034-953A-F58C3ABBD4A3}"/>
    <cellStyle name="Calculation 4 12 4" xfId="5039" xr:uid="{509763C1-C809-49E9-B186-269EF6D822BC}"/>
    <cellStyle name="Calculation 4 12 5" xfId="5812" xr:uid="{552A6949-18AA-4D1D-A650-3670AFC68881}"/>
    <cellStyle name="Calculation 4 12 6" xfId="6073" xr:uid="{9B138CDF-E024-427D-9508-26CFB426E8AC}"/>
    <cellStyle name="Calculation 4 12 7" xfId="4784" xr:uid="{403636E4-2954-4A6B-BBAF-AF8B11652B7C}"/>
    <cellStyle name="Calculation 4 12 8" xfId="4658" xr:uid="{3D530703-C19D-44F5-8D79-B93771884C6E}"/>
    <cellStyle name="Calculation 4 12 9" xfId="6549" xr:uid="{C07B58F6-D082-4C1E-98BB-482DE94EAAAE}"/>
    <cellStyle name="Calculation 4 2" xfId="1396" xr:uid="{A6922A21-9F6B-4894-B709-DA6BD4C3478E}"/>
    <cellStyle name="Calculation 4 3" xfId="1397" xr:uid="{8F9B9112-6E46-4EC6-B880-265A4328F156}"/>
    <cellStyle name="Calculation 4 4" xfId="1398" xr:uid="{CCA55D95-65CB-4315-8238-AE4C8BD00A04}"/>
    <cellStyle name="Calculation 4 5" xfId="1399" xr:uid="{A7AB8B5B-E4F4-4F3E-87CC-A7C6902563B8}"/>
    <cellStyle name="Calculation 4 6" xfId="1400" xr:uid="{742D6414-AD3D-4066-9FAB-E3AEDE6C65DD}"/>
    <cellStyle name="Calculation 4 7" xfId="1401" xr:uid="{7C6C73FC-2B18-4665-80BA-4F74A7767791}"/>
    <cellStyle name="Calculation 4 8" xfId="3309" xr:uid="{7C595620-A785-48B5-BE1E-B4A01C816530}"/>
    <cellStyle name="Calculation 4 8 10" xfId="6478" xr:uid="{F97B457B-6EA4-40A0-89D8-B7CA4E9ACAA0}"/>
    <cellStyle name="Calculation 4 8 11" xfId="4235" xr:uid="{0C98810E-7496-4943-A3E6-A8FE0BEE31CE}"/>
    <cellStyle name="Calculation 4 8 12" xfId="5410" xr:uid="{393DD332-F942-42A8-8B8A-5A673C403646}"/>
    <cellStyle name="Calculation 4 8 13" xfId="4673" xr:uid="{53F8B5DC-1A27-4835-8CBE-E9278E714CD7}"/>
    <cellStyle name="Calculation 4 8 14" xfId="4295" xr:uid="{C17B1321-57DD-447C-8F5F-A0B4C64E91B1}"/>
    <cellStyle name="Calculation 4 8 15" xfId="5765" xr:uid="{F4F83CF9-B5EF-41FC-AEE3-F001B74637A7}"/>
    <cellStyle name="Calculation 4 8 2" xfId="5716" xr:uid="{5CAC6F70-8B6C-4BF4-BB28-8C120A2F0941}"/>
    <cellStyle name="Calculation 4 8 3" xfId="4305" xr:uid="{E9F710FC-5D24-4107-9130-CABAEE31CC81}"/>
    <cellStyle name="Calculation 4 8 4" xfId="4496" xr:uid="{4D35C51A-330E-4E92-B968-98EF53BC553D}"/>
    <cellStyle name="Calculation 4 8 5" xfId="4707" xr:uid="{FD1A8918-E762-4086-B2C6-D1615645EC96}"/>
    <cellStyle name="Calculation 4 8 6" xfId="4882" xr:uid="{09BCFBF4-E895-4D68-AD8D-692F7A529B3B}"/>
    <cellStyle name="Calculation 4 8 7" xfId="6213" xr:uid="{632CAC52-019F-4AD9-8A6E-750E67DB683A}"/>
    <cellStyle name="Calculation 4 8 8" xfId="5436" xr:uid="{CFF717EF-2F32-4747-A6E2-EFE199EC075C}"/>
    <cellStyle name="Calculation 4 8 9" xfId="6245" xr:uid="{AE90E151-01C2-4828-8971-CA51E19B4618}"/>
    <cellStyle name="Calculation 4 9" xfId="3310" xr:uid="{61A2B48D-18E7-43FF-BE78-0B0F22E5D050}"/>
    <cellStyle name="Calculation 4 9 10" xfId="5104" xr:uid="{BD464339-D419-400B-82C4-BB75E67F4DD5}"/>
    <cellStyle name="Calculation 4 9 11" xfId="5825" xr:uid="{3D3A3F88-0EF3-430C-9B12-01FB8A35F462}"/>
    <cellStyle name="Calculation 4 9 12" xfId="5404" xr:uid="{8D4BA895-688A-4C4B-AC25-47BD6B20F08D}"/>
    <cellStyle name="Calculation 4 9 13" xfId="4687" xr:uid="{8B9723BC-84FA-47CC-9D8A-E02763973820}"/>
    <cellStyle name="Calculation 4 9 14" xfId="4395" xr:uid="{5CF637EF-25D0-4DC6-8293-FEE0CB55FEE6}"/>
    <cellStyle name="Calculation 4 9 15" xfId="5854" xr:uid="{B667D623-D8A5-47DC-9647-081A8DA59521}"/>
    <cellStyle name="Calculation 4 9 2" xfId="5717" xr:uid="{6E0E0A7B-BE61-47D8-AFFD-A48824ED334A}"/>
    <cellStyle name="Calculation 4 9 3" xfId="4304" xr:uid="{195887F1-7CF8-449B-96D0-08A7BA2A8E89}"/>
    <cellStyle name="Calculation 4 9 4" xfId="4497" xr:uid="{B27B095B-57A2-4DD7-975A-C58D98FDACD1}"/>
    <cellStyle name="Calculation 4 9 5" xfId="4708" xr:uid="{32EDCD54-EC3D-4ACB-AF5D-942D8BAF632F}"/>
    <cellStyle name="Calculation 4 9 6" xfId="6306" xr:uid="{66C469F8-FD28-4066-987A-EEE29A3416CE}"/>
    <cellStyle name="Calculation 4 9 7" xfId="5800" xr:uid="{06D8E812-3E30-4222-83C7-2D831B8A56E9}"/>
    <cellStyle name="Calculation 4 9 8" xfId="4162" xr:uid="{0CB33D69-3A1E-4255-9A35-66839F38F12D}"/>
    <cellStyle name="Calculation 4 9 9" xfId="6548" xr:uid="{58D5657D-56DF-46BA-81C1-E3FFA8D9F3A9}"/>
    <cellStyle name="Calculation 4_Trimestral" xfId="3305" xr:uid="{5B6BB7BA-355A-450B-A202-46666C751631}"/>
    <cellStyle name="Calculation 5" xfId="1402" xr:uid="{95B87E6D-18D3-4E3B-9F7C-5E69DC3FECAD}"/>
    <cellStyle name="Calculation 5 10" xfId="3312" xr:uid="{D366C4B7-465F-43DB-8552-EF742D9D9BD1}"/>
    <cellStyle name="Calculation 5 10 10" xfId="5551" xr:uid="{698EAC38-2A5B-48EC-A738-31ABD4823AE3}"/>
    <cellStyle name="Calculation 5 10 11" xfId="5353" xr:uid="{FAD2625D-FDC4-4A8F-9C4F-D697EEE4FB22}"/>
    <cellStyle name="Calculation 5 10 12" xfId="5493" xr:uid="{2AE0D367-D677-4FA2-B00F-A2773B7DADE6}"/>
    <cellStyle name="Calculation 5 10 13" xfId="6233" xr:uid="{01502391-315C-4318-A07F-FF8D5200F30B}"/>
    <cellStyle name="Calculation 5 10 14" xfId="5483" xr:uid="{15A0B0E4-FEB0-4F46-82D3-F59E513E3E7D}"/>
    <cellStyle name="Calculation 5 10 15" xfId="4513" xr:uid="{CBAB0E8B-E987-482E-9B2B-0EC3BB6F3220}"/>
    <cellStyle name="Calculation 5 10 2" xfId="5718" xr:uid="{52AD42CE-400D-4B93-93B6-4E1C4DEA292E}"/>
    <cellStyle name="Calculation 5 10 3" xfId="4303" xr:uid="{3F70CE86-9BA7-4AC9-BF2B-1B242332C6BD}"/>
    <cellStyle name="Calculation 5 10 4" xfId="5500" xr:uid="{30DA5B52-6292-4C8F-B296-2D9A90877CC1}"/>
    <cellStyle name="Calculation 5 10 5" xfId="5687" xr:uid="{6101EC0B-C503-4AD4-A434-65EB1C2ABE26}"/>
    <cellStyle name="Calculation 5 10 6" xfId="6621" xr:uid="{BB975023-D9DB-4F72-85B0-E023F7F9DB7B}"/>
    <cellStyle name="Calculation 5 10 7" xfId="4348" xr:uid="{81607A95-F22A-4681-B629-D78FD04AEB72}"/>
    <cellStyle name="Calculation 5 10 8" xfId="5179" xr:uid="{6CDF106B-C4F2-4B1D-AFDE-5CC46B7C55AD}"/>
    <cellStyle name="Calculation 5 10 9" xfId="6547" xr:uid="{378CC8EA-F43A-41D1-982C-21CF1D90B4B3}"/>
    <cellStyle name="Calculation 5 11" xfId="3313" xr:uid="{C371EE46-4510-4DF9-8D5D-2EA939981368}"/>
    <cellStyle name="Calculation 5 11 10" xfId="5652" xr:uid="{B475336A-45C6-4B71-846E-B3BDC6F69BF8}"/>
    <cellStyle name="Calculation 5 11 11" xfId="4965" xr:uid="{231B5CAC-D3E2-4FFC-9CC2-21AEB58BB8C2}"/>
    <cellStyle name="Calculation 5 11 12" xfId="5689" xr:uid="{CD676CB4-9345-43E1-8812-B55343B0158C}"/>
    <cellStyle name="Calculation 5 11 13" xfId="6241" xr:uid="{ED73CC3A-43B6-4DDF-8BD4-6F49EC230C04}"/>
    <cellStyle name="Calculation 5 11 14" xfId="5271" xr:uid="{2B818EBE-BF56-486C-956F-B136A8D20ADA}"/>
    <cellStyle name="Calculation 5 11 15" xfId="5953" xr:uid="{5B7152CD-5C57-472B-864B-679B8B0D7775}"/>
    <cellStyle name="Calculation 5 11 2" xfId="5719" xr:uid="{E56FFBA7-87F3-458D-AC25-9E9B4160B344}"/>
    <cellStyle name="Calculation 5 11 3" xfId="4302" xr:uid="{E7A47A59-CB72-4271-A153-124D8DD3DA8D}"/>
    <cellStyle name="Calculation 5 11 4" xfId="5496" xr:uid="{DDCD38B6-93F2-44E8-9181-4183575E5046}"/>
    <cellStyle name="Calculation 5 11 5" xfId="5688" xr:uid="{64BB7D5E-4AD8-40B7-9762-DD2D747D060E}"/>
    <cellStyle name="Calculation 5 11 6" xfId="6622" xr:uid="{B6A90DC2-FA49-4F58-B4FF-A859D0053470}"/>
    <cellStyle name="Calculation 5 11 7" xfId="4091" xr:uid="{A4F8BA65-D0FE-4303-AF89-1D7390B1938F}"/>
    <cellStyle name="Calculation 5 11 8" xfId="5407" xr:uid="{D61BEE16-183E-428A-B885-690CE95C75C4}"/>
    <cellStyle name="Calculation 5 11 9" xfId="4459" xr:uid="{9E6F01F8-DC74-4A20-8E61-FCA85C542E6E}"/>
    <cellStyle name="Calculation 5 12" xfId="3314" xr:uid="{891622A0-E928-4D3B-A7A5-60ECE6FEEC73}"/>
    <cellStyle name="Calculation 5 12 10" xfId="5349" xr:uid="{E55468AF-E3E5-4A2C-8196-0F3F3BCB6030}"/>
    <cellStyle name="Calculation 5 12 11" xfId="5798" xr:uid="{337E336A-8278-463C-B256-0A5BDBCC6303}"/>
    <cellStyle name="Calculation 5 12 12" xfId="6099" xr:uid="{B95ABE1E-C54A-4281-9E09-3B480520C418}"/>
    <cellStyle name="Calculation 5 12 13" xfId="4361" xr:uid="{DA85CBF0-E83A-4356-B564-56BF90E20228}"/>
    <cellStyle name="Calculation 5 12 14" xfId="6582" xr:uid="{82526B65-8A97-4B3C-880F-06893F391CC4}"/>
    <cellStyle name="Calculation 5 12 15" xfId="6580" xr:uid="{E7912852-F354-45C6-AB2A-E7356196200B}"/>
    <cellStyle name="Calculation 5 12 2" xfId="5720" xr:uid="{BE51C2AE-CE43-41AD-A272-AA858D14E13A}"/>
    <cellStyle name="Calculation 5 12 3" xfId="5302" xr:uid="{4738A3B0-3E0D-4DFF-AA96-4D692512A732}"/>
    <cellStyle name="Calculation 5 12 4" xfId="4498" xr:uid="{0EB61395-1722-41B4-83F9-4B9D59EC1212}"/>
    <cellStyle name="Calculation 5 12 5" xfId="5813" xr:uid="{231D9549-AF23-486A-B0BF-493D1F40231D}"/>
    <cellStyle name="Calculation 5 12 6" xfId="6623" xr:uid="{97EC62D8-5430-481F-8667-8E986DD4A7FF}"/>
    <cellStyle name="Calculation 5 12 7" xfId="5486" xr:uid="{902C44AE-9641-4F7C-B8CA-AC364EC4E0CC}"/>
    <cellStyle name="Calculation 5 12 8" xfId="5003" xr:uid="{6BDBFDDA-08E4-43E7-A8C6-DA743FD23EBA}"/>
    <cellStyle name="Calculation 5 12 9" xfId="5364" xr:uid="{DD265A12-81F6-4CB7-B08E-CCF427589F6B}"/>
    <cellStyle name="Calculation 5 2" xfId="1403" xr:uid="{3552C187-A9E9-4B5D-8D50-09EF9E02DCC8}"/>
    <cellStyle name="Calculation 5 3" xfId="1404" xr:uid="{2F96ADB8-1730-4F8E-B9B9-065C46849707}"/>
    <cellStyle name="Calculation 5 4" xfId="1405" xr:uid="{303C4547-624B-4A92-A2CF-F7D9EA375FA3}"/>
    <cellStyle name="Calculation 5 5" xfId="1406" xr:uid="{19600201-BD16-4026-9E12-51EE4C0CC2F6}"/>
    <cellStyle name="Calculation 5 6" xfId="1407" xr:uid="{79BD6AC8-063C-4282-96F2-4F3665421D28}"/>
    <cellStyle name="Calculation 5 7" xfId="1408" xr:uid="{412B896B-FFD2-48C3-A8A0-EEBC59F5F4B5}"/>
    <cellStyle name="Calculation 5 8" xfId="3315" xr:uid="{41908E89-4332-415C-9593-3075B97CE89F}"/>
    <cellStyle name="Calculation 5 8 10" xfId="4927" xr:uid="{4F8DBA50-9DCF-4835-B01D-4E0F582D8AFE}"/>
    <cellStyle name="Calculation 5 8 11" xfId="5909" xr:uid="{08240C1D-E4DF-4EC8-8D7B-48E58B324406}"/>
    <cellStyle name="Calculation 5 8 12" xfId="4815" xr:uid="{10F956E7-6328-4A89-97FC-8F0968339D62}"/>
    <cellStyle name="Calculation 5 8 13" xfId="6061" xr:uid="{22EAA75E-98CE-4305-91E8-B7E18BA9957A}"/>
    <cellStyle name="Calculation 5 8 14" xfId="4632" xr:uid="{3D7223D8-608F-4518-8040-38CF239EA474}"/>
    <cellStyle name="Calculation 5 8 15" xfId="6329" xr:uid="{EB94614C-F73B-42C6-8897-F48F035F0176}"/>
    <cellStyle name="Calculation 5 8 2" xfId="5721" xr:uid="{D2517067-6A77-4736-B164-DAD88C8FBE8C}"/>
    <cellStyle name="Calculation 5 8 3" xfId="5301" xr:uid="{ADCA0D95-2EB9-4A93-AC3D-EBC3F379564D}"/>
    <cellStyle name="Calculation 5 8 4" xfId="5502" xr:uid="{CBBC4E12-AF1F-4E4E-BCA9-FDC11E234075}"/>
    <cellStyle name="Calculation 5 8 5" xfId="4359" xr:uid="{E58CA7AF-E076-497A-B7AD-00CBABA1B52B}"/>
    <cellStyle name="Calculation 5 8 6" xfId="5553" xr:uid="{87136871-75F7-4AC1-91FA-35E9E6BBBA02}"/>
    <cellStyle name="Calculation 5 8 7" xfId="5018" xr:uid="{1565B8E9-3C38-4433-A32B-001B4815981B}"/>
    <cellStyle name="Calculation 5 8 8" xfId="5664" xr:uid="{EE16AC3E-D5A1-4E68-974E-BF466BB3F3F3}"/>
    <cellStyle name="Calculation 5 8 9" xfId="4482" xr:uid="{AD020E16-8E9B-4EAB-87ED-9F45A0ACEE88}"/>
    <cellStyle name="Calculation 5 9" xfId="3316" xr:uid="{2BD0E044-350C-4E2E-A344-08CC78B6021B}"/>
    <cellStyle name="Calculation 5 9 10" xfId="5101" xr:uid="{DEDF5880-F4BD-4C3D-B310-A13627D52CC3}"/>
    <cellStyle name="Calculation 5 9 11" xfId="4511" xr:uid="{01D3A576-43FF-4EBD-86FE-89B815F8DC6C}"/>
    <cellStyle name="Calculation 5 9 12" xfId="5051" xr:uid="{1E3196CA-98AF-4166-8DA3-2D710B7642A4}"/>
    <cellStyle name="Calculation 5 9 13" xfId="4959" xr:uid="{366DB4F1-E8B0-49DA-90CE-32A9046E410A}"/>
    <cellStyle name="Calculation 5 9 14" xfId="4432" xr:uid="{7B0F3B19-4D34-4DC3-838F-2C22CF7ECC9C}"/>
    <cellStyle name="Calculation 5 9 15" xfId="5119" xr:uid="{44A2E8FC-B2C8-42DF-B292-16BB9495A6E6}"/>
    <cellStyle name="Calculation 5 9 2" xfId="5722" xr:uid="{7E3EEB3F-B5B6-488D-AA4D-F9950C5F9408}"/>
    <cellStyle name="Calculation 5 9 3" xfId="5300" xr:uid="{70674F0A-2B65-4F2E-9ECE-8AACC7E2408D}"/>
    <cellStyle name="Calculation 5 9 4" xfId="5503" xr:uid="{3000C9B1-2ADB-45DA-90A2-719E7717BC9C}"/>
    <cellStyle name="Calculation 5 9 5" xfId="6343" xr:uid="{D98A17FD-99C1-4943-B78E-BFBD5F1025F2}"/>
    <cellStyle name="Calculation 5 9 6" xfId="4803" xr:uid="{0DE89144-66ED-4C61-8300-F207CCA3EF25}"/>
    <cellStyle name="Calculation 5 9 7" xfId="5016" xr:uid="{F15A6377-7218-493F-8BD8-E46F5C1C3252}"/>
    <cellStyle name="Calculation 5 9 8" xfId="4597" xr:uid="{5B821203-307A-41CE-8F75-DE2457A061CC}"/>
    <cellStyle name="Calculation 5 9 9" xfId="6546" xr:uid="{8AFBCF52-94DB-487D-ABE9-44C856133A39}"/>
    <cellStyle name="Calculation 5_Trimestral" xfId="3311" xr:uid="{AF143A60-9D1F-41C3-B693-E3DF1A25C607}"/>
    <cellStyle name="Calculation 6" xfId="1409" xr:uid="{24BC4D6C-697E-42FF-A7E5-503E722514E3}"/>
    <cellStyle name="Calculation 6 10" xfId="3318" xr:uid="{BC5960A2-36F0-493D-A2FA-400C3EF54D66}"/>
    <cellStyle name="Calculation 6 10 10" xfId="5540" xr:uid="{784D1526-4C66-458B-ACFA-9A55B68D46EF}"/>
    <cellStyle name="Calculation 6 10 11" xfId="6330" xr:uid="{D0749276-EE0F-4C24-A1B9-7C24D94498FE}"/>
    <cellStyle name="Calculation 6 10 12" xfId="4688" xr:uid="{48BD61BE-7B51-4346-8812-3822D17C06C6}"/>
    <cellStyle name="Calculation 6 10 13" xfId="4083" xr:uid="{8CC580C5-08E8-4783-A969-EE92DF9BCEC0}"/>
    <cellStyle name="Calculation 6 10 14" xfId="4937" xr:uid="{AA8F783E-42D4-4D3B-9DAE-446554173274}"/>
    <cellStyle name="Calculation 6 10 15" xfId="5902" xr:uid="{FD82FF0B-2AA3-4435-AD64-540733205AF3}"/>
    <cellStyle name="Calculation 6 10 2" xfId="5723" xr:uid="{9D9B737E-C839-4E70-955C-2176D1AE31EA}"/>
    <cellStyle name="Calculation 6 10 3" xfId="4099" xr:uid="{C0B4D481-0B9C-457B-83CB-EBFA271DABCF}"/>
    <cellStyle name="Calculation 6 10 4" xfId="4499" xr:uid="{0A39675B-B1E3-4525-9439-54AAB790F357}"/>
    <cellStyle name="Calculation 6 10 5" xfId="6344" xr:uid="{F6B3F97A-84FE-413C-839F-471ADDAA12F1}"/>
    <cellStyle name="Calculation 6 10 6" xfId="5424" xr:uid="{C88168B7-5F27-4D73-89DC-E6DF1C832865}"/>
    <cellStyle name="Calculation 6 10 7" xfId="5484" xr:uid="{C3F5AB8F-1639-4602-9800-DD178DDA4129}"/>
    <cellStyle name="Calculation 6 10 8" xfId="5533" xr:uid="{E9FD5DC2-6682-4F49-9F2D-0DEC62285BA5}"/>
    <cellStyle name="Calculation 6 10 9" xfId="5912" xr:uid="{7C63533D-A405-40C2-B618-E11988329753}"/>
    <cellStyle name="Calculation 6 11" xfId="3319" xr:uid="{1CC67E37-61C8-44E9-8BA9-05425D0134E2}"/>
    <cellStyle name="Calculation 6 11 10" xfId="4431" xr:uid="{AF4A3656-A9A0-44A4-9037-C319C78E422D}"/>
    <cellStyle name="Calculation 6 11 11" xfId="4214" xr:uid="{BDFE3631-D040-49D0-81E2-539CAF88FEFC}"/>
    <cellStyle name="Calculation 6 11 12" xfId="4510" xr:uid="{FDE9055B-81DC-4225-B1D8-9BC24FC63623}"/>
    <cellStyle name="Calculation 6 11 13" xfId="5230" xr:uid="{B114363E-605A-4959-9D61-AE5EA1708916}"/>
    <cellStyle name="Calculation 6 11 14" xfId="5914" xr:uid="{B09FD0D9-A85D-44E4-BBF2-C4D4A00EC926}"/>
    <cellStyle name="Calculation 6 11 15" xfId="4453" xr:uid="{74D4CBA9-3C4F-4353-A987-D77383C043D4}"/>
    <cellStyle name="Calculation 6 11 2" xfId="5724" xr:uid="{4649FBB9-D63A-4A55-B531-8C12EC4A102C}"/>
    <cellStyle name="Calculation 6 11 3" xfId="4098" xr:uid="{3A3BA6CD-6B5C-454E-81A4-D49C168065DB}"/>
    <cellStyle name="Calculation 6 11 4" xfId="4500" xr:uid="{CEF222E5-851D-426F-AA90-313A4D907D03}"/>
    <cellStyle name="Calculation 6 11 5" xfId="6345" xr:uid="{0BE0AF92-C648-4603-8773-DA656622B86D}"/>
    <cellStyle name="Calculation 6 11 6" xfId="6149" xr:uid="{98AFF0B3-D0E6-4A72-B537-484E41754BAE}"/>
    <cellStyle name="Calculation 6 11 7" xfId="5342" xr:uid="{E39CDC68-E032-4C7D-AF90-76F57799D8A6}"/>
    <cellStyle name="Calculation 6 11 8" xfId="5592" xr:uid="{5C479CF5-014F-4B77-9D54-01D297CB1B3E}"/>
    <cellStyle name="Calculation 6 11 9" xfId="4157" xr:uid="{73869633-7853-4EF1-9D3E-E4D2379FE771}"/>
    <cellStyle name="Calculation 6 12" xfId="3320" xr:uid="{360B2CC0-9AA6-46E4-8E84-75A6CDA0ACDA}"/>
    <cellStyle name="Calculation 6 12 10" xfId="6096" xr:uid="{C7089341-20B4-42A4-9AB0-DAAA37769C03}"/>
    <cellStyle name="Calculation 6 12 11" xfId="4282" xr:uid="{3396D107-7965-441C-B0E8-3458A6F4B460}"/>
    <cellStyle name="Calculation 6 12 12" xfId="5186" xr:uid="{36107112-679A-46B0-83C6-46715D93EA84}"/>
    <cellStyle name="Calculation 6 12 13" xfId="4293" xr:uid="{E74CA083-51A6-4DF9-A1A0-2421E0E33D7A}"/>
    <cellStyle name="Calculation 6 12 14" xfId="4338" xr:uid="{95B29D70-99D7-4AF5-B245-8915CA28E67C}"/>
    <cellStyle name="Calculation 6 12 15" xfId="5516" xr:uid="{B3647F01-50F8-4F07-B9D7-3C73BF5F67D7}"/>
    <cellStyle name="Calculation 6 12 2" xfId="5725" xr:uid="{DBCEAD72-4A1E-4319-AAEE-0B09903FDED1}"/>
    <cellStyle name="Calculation 6 12 3" xfId="4097" xr:uid="{00D1602B-CC59-4E30-848E-E749F2D5D369}"/>
    <cellStyle name="Calculation 6 12 4" xfId="5040" xr:uid="{42BBECF2-513C-4EF0-A599-3C9755EB923B}"/>
    <cellStyle name="Calculation 6 12 5" xfId="5923" xr:uid="{81187370-AB1E-4BCB-B2EE-217B8DDBCDF8}"/>
    <cellStyle name="Calculation 6 12 6" xfId="4283" xr:uid="{623538AF-14A7-439B-87FC-1482DA80B9A3}"/>
    <cellStyle name="Calculation 6 12 7" xfId="5062" xr:uid="{48F6459D-F1B7-40C9-AEAC-BCB720D3E1BE}"/>
    <cellStyle name="Calculation 6 12 8" xfId="5594" xr:uid="{50AF5F35-71C1-460C-A428-270F9A7C4501}"/>
    <cellStyle name="Calculation 6 12 9" xfId="5783" xr:uid="{5644B748-5FD1-471C-887B-4F742A6DA5D5}"/>
    <cellStyle name="Calculation 6 2" xfId="1410" xr:uid="{9D9761F2-49F7-4545-8B23-13B41C1C2DFF}"/>
    <cellStyle name="Calculation 6 3" xfId="1411" xr:uid="{4E8AB998-3C91-42BC-9D5F-C076A23BE366}"/>
    <cellStyle name="Calculation 6 4" xfId="1412" xr:uid="{5DB5B557-F84B-4A41-82CF-F5DA9553D4EA}"/>
    <cellStyle name="Calculation 6 5" xfId="1413" xr:uid="{0287CD4C-E242-4677-95C9-DBCA1E736C7C}"/>
    <cellStyle name="Calculation 6 6" xfId="1414" xr:uid="{0ABEA8A2-D024-47AE-8058-C644C03E2A5F}"/>
    <cellStyle name="Calculation 6 7" xfId="1415" xr:uid="{7DA22C7A-D6D6-42DF-9AA8-4B757014A4EB}"/>
    <cellStyle name="Calculation 6 8" xfId="3321" xr:uid="{236D4BC5-D184-426A-AF60-487800FDCFD7}"/>
    <cellStyle name="Calculation 6 8 10" xfId="5925" xr:uid="{D4DBF5E1-69AE-4FA9-8455-10777AB12401}"/>
    <cellStyle name="Calculation 6 8 11" xfId="6474" xr:uid="{D00D85FF-0977-4037-99A6-62AD8DFDF094}"/>
    <cellStyle name="Calculation 6 8 12" xfId="5433" xr:uid="{C6BF2F36-9F90-4514-8F7A-C315C3C4C261}"/>
    <cellStyle name="Calculation 6 8 13" xfId="5739" xr:uid="{551E932E-0BDD-456E-85A7-A22163D1AA4B}"/>
    <cellStyle name="Calculation 6 8 14" xfId="5356" xr:uid="{7ED7F3D0-D1F0-4630-8A28-B2E45671A63E}"/>
    <cellStyle name="Calculation 6 8 15" xfId="4600" xr:uid="{A55B807C-4940-4836-A50E-34B55DAD5D13}"/>
    <cellStyle name="Calculation 6 8 2" xfId="5726" xr:uid="{346C5386-6368-42AB-9BA9-F4F3104F15BB}"/>
    <cellStyle name="Calculation 6 8 3" xfId="4096" xr:uid="{02EEB5AF-E3B0-4950-AE1E-605AD479BB1B}"/>
    <cellStyle name="Calculation 6 8 4" xfId="5041" xr:uid="{6D8678FA-B6C1-430D-A491-A0A8DBB3F52F}"/>
    <cellStyle name="Calculation 6 8 5" xfId="4444" xr:uid="{554344B6-ED9D-44E7-B044-BCD3ACA6600C}"/>
    <cellStyle name="Calculation 6 8 6" xfId="4767" xr:uid="{AF4CAE73-4BD2-48EE-B403-96C4D7003545}"/>
    <cellStyle name="Calculation 6 8 7" xfId="5063" xr:uid="{793F7DE7-0934-4756-BB4F-EF5806412732}"/>
    <cellStyle name="Calculation 6 8 8" xfId="4156" xr:uid="{9D021944-45F5-438D-927A-9D8F06505460}"/>
    <cellStyle name="Calculation 6 8 9" xfId="6249" xr:uid="{8E497F44-BBA4-45AD-A79A-7026F5740796}"/>
    <cellStyle name="Calculation 6 9" xfId="3322" xr:uid="{C6409036-30C2-4B5E-BB8C-7D96F71AFD0C}"/>
    <cellStyle name="Calculation 6 9 10" xfId="4246" xr:uid="{209D7ECB-A8CC-4275-8E2F-6B5F2C000BA8}"/>
    <cellStyle name="Calculation 6 9 11" xfId="7211" xr:uid="{94A832C9-B8ED-45BA-B8F9-D7B7CEB0094A}"/>
    <cellStyle name="Calculation 6 9 12" xfId="5115" xr:uid="{F85843E5-84C8-42F0-AD32-D81067B0621A}"/>
    <cellStyle name="Calculation 6 9 13" xfId="4950" xr:uid="{64EC17B7-BCD0-4274-9982-F3A8DADBE09F}"/>
    <cellStyle name="Calculation 6 9 14" xfId="6704" xr:uid="{52A60AD0-10B7-491C-95F2-49407A1C9552}"/>
    <cellStyle name="Calculation 6 9 15" xfId="6336" xr:uid="{6A8320D9-60A8-4BA3-A5E0-C7EE864842E4}"/>
    <cellStyle name="Calculation 6 9 2" xfId="5727" xr:uid="{A5F1B71C-A61B-41B5-821E-8EE7DE907812}"/>
    <cellStyle name="Calculation 6 9 3" xfId="4095" xr:uid="{9E8FBA55-8315-4703-A10C-A7FA5356D5C3}"/>
    <cellStyle name="Calculation 6 9 4" xfId="6022" xr:uid="{27EF3D88-D6FA-456A-A1AA-81443C7CA4D9}"/>
    <cellStyle name="Calculation 6 9 5" xfId="5922" xr:uid="{10DE7075-72F6-4177-A07E-1560D597E0A2}"/>
    <cellStyle name="Calculation 6 9 6" xfId="5273" xr:uid="{B90FEC44-020C-4F25-A88B-F32AC964DC12}"/>
    <cellStyle name="Calculation 6 9 7" xfId="5064" xr:uid="{852334F1-8638-45DF-9AA6-3B17F89A4B9A}"/>
    <cellStyle name="Calculation 6 9 8" xfId="4957" xr:uid="{BB520FD3-874B-4C7C-B7D5-239A3413639E}"/>
    <cellStyle name="Calculation 6 9 9" xfId="5275" xr:uid="{EFA78A28-8AAF-4733-8D33-DD4B5D150F2C}"/>
    <cellStyle name="Calculation 6_Trimestral" xfId="3317" xr:uid="{7F30D38F-1B6D-4E51-AD14-3FA98F29365E}"/>
    <cellStyle name="Calculation 7" xfId="1416" xr:uid="{C42443B8-5A40-476C-9D7F-6DC0357196B3}"/>
    <cellStyle name="Calculation 7 10" xfId="3324" xr:uid="{D7309AEC-D0B3-4EF0-B76D-438634EEADE6}"/>
    <cellStyle name="Calculation 7 10 10" xfId="7040" xr:uid="{4496C575-7CB5-426F-8343-970E67E2420F}"/>
    <cellStyle name="Calculation 7 10 11" xfId="7212" xr:uid="{79F9A5C5-070A-496E-AE88-E9DE23CAEC01}"/>
    <cellStyle name="Calculation 7 10 12" xfId="7381" xr:uid="{00D600F8-53A7-442E-967C-14126F40AD4B}"/>
    <cellStyle name="Calculation 7 10 13" xfId="7543" xr:uid="{8141291A-280A-43CC-AB33-36A315D5E4B5}"/>
    <cellStyle name="Calculation 7 10 14" xfId="7692" xr:uid="{4E873B47-C15E-4C30-A5D5-E2AAB51EAEC5}"/>
    <cellStyle name="Calculation 7 10 15" xfId="7832" xr:uid="{5A3FB82C-2BEE-414C-BBC7-98387D01BFA9}"/>
    <cellStyle name="Calculation 7 10 2" xfId="5728" xr:uid="{6F92C7D4-CF41-4EBE-AE2E-7FB1004A6960}"/>
    <cellStyle name="Calculation 7 10 3" xfId="5299" xr:uid="{CE076307-B55A-4C92-ABA6-D0342CF144AB}"/>
    <cellStyle name="Calculation 7 10 4" xfId="5042" xr:uid="{9194E85A-DE85-49F8-9F98-2018D06A20BC}"/>
    <cellStyle name="Calculation 7 10 5" xfId="5684" xr:uid="{1C3E4A21-0E9A-41FE-BD9E-E44DF4C02098}"/>
    <cellStyle name="Calculation 7 10 6" xfId="5272" xr:uid="{EA0C8D7D-F2A1-4B65-82A6-A9D49EAE879F}"/>
    <cellStyle name="Calculation 7 10 7" xfId="5773" xr:uid="{E7F07260-3381-41C2-86A3-4ABC513902EC}"/>
    <cellStyle name="Calculation 7 10 8" xfId="4206" xr:uid="{BD4FDF49-B6BE-4856-A95F-D08DE4D8CE3B}"/>
    <cellStyle name="Calculation 7 10 9" xfId="6868" xr:uid="{4B54D84A-F421-4074-8913-327EF4A3A3BA}"/>
    <cellStyle name="Calculation 7 11" xfId="3325" xr:uid="{57E0902B-C2B1-4505-9D40-E0A2E9BFA974}"/>
    <cellStyle name="Calculation 7 11 10" xfId="7041" xr:uid="{88D12BD3-1A9C-4D01-B562-D63C0DFEBB74}"/>
    <cellStyle name="Calculation 7 11 11" xfId="7213" xr:uid="{6492948D-D7A4-4283-8134-11FF59CA4A88}"/>
    <cellStyle name="Calculation 7 11 12" xfId="7382" xr:uid="{F0D010E1-1901-48B9-B059-A9D53DCF372D}"/>
    <cellStyle name="Calculation 7 11 13" xfId="7544" xr:uid="{89D74863-C778-4961-84C0-A3E93B07C2C5}"/>
    <cellStyle name="Calculation 7 11 14" xfId="7693" xr:uid="{9F109D3B-8848-4725-BA65-DD411ADB736D}"/>
    <cellStyle name="Calculation 7 11 15" xfId="7833" xr:uid="{DA253C5C-0861-49BF-9F56-A26CCB19681B}"/>
    <cellStyle name="Calculation 7 11 2" xfId="5729" xr:uid="{320258E3-0822-4F0A-9D28-08A907F3EB78}"/>
    <cellStyle name="Calculation 7 11 3" xfId="5298" xr:uid="{44574016-6C94-4FCC-9514-30E939614257}"/>
    <cellStyle name="Calculation 7 11 4" xfId="5043" xr:uid="{46726CFA-2B20-4A28-9C48-1660340DE22F}"/>
    <cellStyle name="Calculation 7 11 5" xfId="4445" xr:uid="{C5813705-6C84-4ECC-B5D6-CD96AFAC8C61}"/>
    <cellStyle name="Calculation 7 11 6" xfId="4766" xr:uid="{7F52DD66-260F-4937-A7BA-12AF3E2FFE93}"/>
    <cellStyle name="Calculation 7 11 7" xfId="4100" xr:uid="{3B4232FA-8E1A-4277-96B7-7A52BE1D7E36}"/>
    <cellStyle name="Calculation 7 11 8" xfId="6570" xr:uid="{37164C87-7195-4E0F-A024-F7E91983A2A8}"/>
    <cellStyle name="Calculation 7 11 9" xfId="6869" xr:uid="{583C7572-BD06-4A63-98B6-98F838E4F545}"/>
    <cellStyle name="Calculation 7 12" xfId="3326" xr:uid="{1A5A996E-C701-41C4-8F15-2DA4CD5D8B97}"/>
    <cellStyle name="Calculation 7 12 10" xfId="7042" xr:uid="{50BE07ED-F4C4-43F0-949E-CEE19F3EAB1B}"/>
    <cellStyle name="Calculation 7 12 11" xfId="4899" xr:uid="{A1916BDC-EFA1-4633-BE8C-727C3F6A5D69}"/>
    <cellStyle name="Calculation 7 12 12" xfId="4514" xr:uid="{75D5C89A-8421-4BC7-A2B9-3B552E98AF94}"/>
    <cellStyle name="Calculation 7 12 13" xfId="5904" xr:uid="{0F1CD8C1-77EE-4438-8FC3-F9B84A7A9423}"/>
    <cellStyle name="Calculation 7 12 14" xfId="5672" xr:uid="{40170D37-DFE9-45E7-99F6-EFD2CC430778}"/>
    <cellStyle name="Calculation 7 12 15" xfId="6252" xr:uid="{9FCB4A43-B9B8-4463-B4D2-1D3431975D91}"/>
    <cellStyle name="Calculation 7 12 2" xfId="5730" xr:uid="{2BDAFAFB-97A4-4C8E-BD54-4B3D771F455C}"/>
    <cellStyle name="Calculation 7 12 3" xfId="5297" xr:uid="{406F98DC-D69E-4F49-B4EC-3F86DD1B3AF4}"/>
    <cellStyle name="Calculation 7 12 4" xfId="4501" xr:uid="{0F5DE858-6161-4CC6-ADFB-2498144E7ABB}"/>
    <cellStyle name="Calculation 7 12 5" xfId="4961" xr:uid="{E2791D40-9514-45E8-B186-7434D4BD8F5E}"/>
    <cellStyle name="Calculation 7 12 6" xfId="4802" xr:uid="{3BA4B4F1-B345-4682-B783-0507ED7FA0BF}"/>
    <cellStyle name="Calculation 7 12 7" xfId="5669" xr:uid="{23F8B295-2653-4B2A-9EFA-429FBAE5A997}"/>
    <cellStyle name="Calculation 7 12 8" xfId="4793" xr:uid="{7F4BAB0F-630B-4013-8692-323CAAA28EE0}"/>
    <cellStyle name="Calculation 7 12 9" xfId="6870" xr:uid="{7B8AC65F-BD8F-4EE0-9A7B-BC01D26B8A68}"/>
    <cellStyle name="Calculation 7 2" xfId="1417" xr:uid="{9EDD9362-D82B-40BE-9EC8-446BFF4718FF}"/>
    <cellStyle name="Calculation 7 3" xfId="1418" xr:uid="{90EC0A86-2882-4744-BB4C-8D2DB97B77DC}"/>
    <cellStyle name="Calculation 7 4" xfId="1419" xr:uid="{4A5BE5C5-C4D7-4B8C-BA3B-A5A456C01419}"/>
    <cellStyle name="Calculation 7 5" xfId="1420" xr:uid="{B3545EF0-7C54-4944-BF1A-2C84563A17D0}"/>
    <cellStyle name="Calculation 7 6" xfId="1421" xr:uid="{F64DAC8F-112F-4091-A82F-8E3C98ADB0BC}"/>
    <cellStyle name="Calculation 7 7" xfId="1422" xr:uid="{80B7D88D-8238-4D53-9EDC-C931A315F887}"/>
    <cellStyle name="Calculation 7 8" xfId="3327" xr:uid="{483BD6ED-F78F-41CB-8A95-166BC22973C4}"/>
    <cellStyle name="Calculation 7 8 10" xfId="5118" xr:uid="{BC092F10-41CA-41E0-8450-4FF16B3738F1}"/>
    <cellStyle name="Calculation 7 8 11" xfId="4787" xr:uid="{27EFF72C-B8D2-42C9-A73B-7DD3DF16EE98}"/>
    <cellStyle name="Calculation 7 8 12" xfId="6091" xr:uid="{D88B82E9-063D-442F-838C-E7A2768C2BD1}"/>
    <cellStyle name="Calculation 7 8 13" xfId="6977" xr:uid="{A2C0FBED-9E6C-4DAF-9804-E9A68E5A044F}"/>
    <cellStyle name="Calculation 7 8 14" xfId="4912" xr:uid="{52988315-489F-4ECF-991C-987D595493DD}"/>
    <cellStyle name="Calculation 7 8 15" xfId="7323" xr:uid="{A8A5A747-7E3A-473F-BA56-BD9E3AE487F0}"/>
    <cellStyle name="Calculation 7 8 2" xfId="5731" xr:uid="{E4FC1D7C-2F0A-4BEF-A7B8-A5611D3B996B}"/>
    <cellStyle name="Calculation 7 8 3" xfId="5296" xr:uid="{C4FCD48E-212D-4354-8485-4061995EC957}"/>
    <cellStyle name="Calculation 7 8 4" xfId="4502" xr:uid="{DC6AB917-435A-4933-A5A8-BDCBA5464B29}"/>
    <cellStyle name="Calculation 7 8 5" xfId="6346" xr:uid="{02E6968A-CBA0-4267-9412-3E30DF7FB613}"/>
    <cellStyle name="Calculation 7 8 6" xfId="4678" xr:uid="{20782A2B-519D-4D03-9B4B-23C3150EF83F}"/>
    <cellStyle name="Calculation 7 8 7" xfId="5341" xr:uid="{9A0584D0-4059-48B8-9BB8-03A7EE59C85D}"/>
    <cellStyle name="Calculation 7 8 8" xfId="6059" xr:uid="{2CA4FAC4-7157-4BD4-B843-8A2E732C2ADF}"/>
    <cellStyle name="Calculation 7 8 9" xfId="5678" xr:uid="{8CAE19FD-161D-443A-9169-3E87E7B5FF08}"/>
    <cellStyle name="Calculation 7 9" xfId="3328" xr:uid="{B9311A4D-DEE9-4570-95DB-8F6AFABA6E05}"/>
    <cellStyle name="Calculation 7 9 10" xfId="4447" xr:uid="{CECB06ED-B258-4AE7-A64A-AADF6BE16C5E}"/>
    <cellStyle name="Calculation 7 9 11" xfId="4321" xr:uid="{DD53FC21-2386-4FEE-BDDE-5A8E74B13961}"/>
    <cellStyle name="Calculation 7 9 12" xfId="6797" xr:uid="{0F5D9944-8369-4ADB-9D6A-D9F76B197D57}"/>
    <cellStyle name="Calculation 7 9 13" xfId="6975" xr:uid="{1A36D3FB-10CF-4AFB-8BA6-E17555F4D710}"/>
    <cellStyle name="Calculation 7 9 14" xfId="7147" xr:uid="{B9737DEC-9435-4B4A-9454-9762F3965915}"/>
    <cellStyle name="Calculation 7 9 15" xfId="7321" xr:uid="{2EA0FFC6-4005-4214-BEA8-1CC8A34D0BAE}"/>
    <cellStyle name="Calculation 7 9 2" xfId="5732" xr:uid="{731BAA64-DC7C-485A-B21C-AEED50B924FD}"/>
    <cellStyle name="Calculation 7 9 3" xfId="4301" xr:uid="{F74E49CD-1822-44E5-A66A-A435D62D88F7}"/>
    <cellStyle name="Calculation 7 9 4" xfId="4503" xr:uid="{5C9D4BAD-8836-4E69-9270-3D9E4B784465}"/>
    <cellStyle name="Calculation 7 9 5" xfId="6347" xr:uid="{9CA71CCA-A186-4116-B490-CCFFA298CFB6}"/>
    <cellStyle name="Calculation 7 9 6" xfId="5197" xr:uid="{89E9875F-6210-49D3-997A-4E61759A6283}"/>
    <cellStyle name="Calculation 7 9 7" xfId="6212" xr:uid="{F04CEE3D-3F1E-4667-9D0F-599D8A1D1730}"/>
    <cellStyle name="Calculation 7 9 8" xfId="6058" xr:uid="{12C26C21-BF60-4D27-AD69-6DFB8116431D}"/>
    <cellStyle name="Calculation 7 9 9" xfId="4185" xr:uid="{5DF3A102-884B-468D-939C-91C8E090EBDD}"/>
    <cellStyle name="Calculation 7_Trimestral" xfId="3323" xr:uid="{E0293436-8E01-4AAA-BEE4-1C134558C1AA}"/>
    <cellStyle name="Calculation 8" xfId="1423" xr:uid="{01F15830-8B6F-4CA8-9153-717F5470B48B}"/>
    <cellStyle name="Calculation 8 10" xfId="3330" xr:uid="{FB3732EE-DD4C-4A21-A3A4-A86AD612450F}"/>
    <cellStyle name="Calculation 8 10 10" xfId="7043" xr:uid="{1511D979-9D30-4A81-96E7-4C17FCE8788B}"/>
    <cellStyle name="Calculation 8 10 11" xfId="5314" xr:uid="{22345EF8-8FA8-4E2A-9B07-FD44C8BEC9EB}"/>
    <cellStyle name="Calculation 8 10 12" xfId="6796" xr:uid="{6287F72E-F487-44B4-9E17-584BDA5B5D24}"/>
    <cellStyle name="Calculation 8 10 13" xfId="4808" xr:uid="{B328750A-D8FF-471D-BEAE-27AD1FB149D0}"/>
    <cellStyle name="Calculation 8 10 14" xfId="7146" xr:uid="{6A8E36E9-FDB4-43F2-B335-C8925E1C4A00}"/>
    <cellStyle name="Calculation 8 10 15" xfId="5836" xr:uid="{279F0C49-924B-495B-85AE-D799ECA9D798}"/>
    <cellStyle name="Calculation 8 10 2" xfId="5733" xr:uid="{D637D854-BEE8-460C-A1F3-52EDE13173F1}"/>
    <cellStyle name="Calculation 8 10 3" xfId="4300" xr:uid="{8A396E88-70B6-4859-9D4F-3950BF8FEC5F}"/>
    <cellStyle name="Calculation 8 10 4" xfId="4504" xr:uid="{A8F62454-0BAA-457B-86D0-878D75A1F7EF}"/>
    <cellStyle name="Calculation 8 10 5" xfId="6348" xr:uid="{198DBB19-BD0C-4738-A1CC-2284AAF1912C}"/>
    <cellStyle name="Calculation 8 10 6" xfId="5196" xr:uid="{2D344AD0-4561-4836-BC6A-F3DC6D1246C0}"/>
    <cellStyle name="Calculation 8 10 7" xfId="4952" xr:uid="{A2348E60-3587-4A36-99E9-50F8827C6A6E}"/>
    <cellStyle name="Calculation 8 10 8" xfId="4792" xr:uid="{1F72DB85-70E0-4204-914F-28E9F1303CDB}"/>
    <cellStyle name="Calculation 8 10 9" xfId="6871" xr:uid="{28967D3A-BFF7-421D-84BF-7F479E39920C}"/>
    <cellStyle name="Calculation 8 11" xfId="3331" xr:uid="{00B785CD-83CB-4F79-8652-A7313B6B756D}"/>
    <cellStyle name="Calculation 8 11 10" xfId="4247" xr:uid="{65FB8490-0ACD-4C61-99AA-CE559F2DC808}"/>
    <cellStyle name="Calculation 8 11 11" xfId="5650" xr:uid="{E17C9B49-F085-4239-9D0D-144797CBEB45}"/>
    <cellStyle name="Calculation 8 11 12" xfId="4934" xr:uid="{5B093E19-FB02-49A4-8793-359B92C62C96}"/>
    <cellStyle name="Calculation 8 11 13" xfId="6857" xr:uid="{4ADE5E10-7865-4E07-BB2C-6F45720D430D}"/>
    <cellStyle name="Calculation 8 11 14" xfId="5141" xr:uid="{ED52E774-7BC2-4A9F-B424-AADF7ED3C25A}"/>
    <cellStyle name="Calculation 8 11 15" xfId="5510" xr:uid="{BA7F3E36-6141-4459-8F98-FBBC45E46A12}"/>
    <cellStyle name="Calculation 8 11 2" xfId="5734" xr:uid="{89F6D6E8-300F-4D3D-86B7-EF04197B03C5}"/>
    <cellStyle name="Calculation 8 11 3" xfId="4299" xr:uid="{66C5279D-0487-44FB-A7B1-69EAF8568651}"/>
    <cellStyle name="Calculation 8 11 4" xfId="5504" xr:uid="{9EA17C8D-AF33-4698-A8A4-035DED993DB9}"/>
    <cellStyle name="Calculation 8 11 5" xfId="6349" xr:uid="{D986AB2B-670D-4215-BC4B-AFB1631635CC}"/>
    <cellStyle name="Calculation 8 11 6" xfId="4801" xr:uid="{A45FA897-C981-415E-812E-C28756C44D5D}"/>
    <cellStyle name="Calculation 8 11 7" xfId="5801" xr:uid="{836CB31F-E7FC-4C58-8157-418E0E236437}"/>
    <cellStyle name="Calculation 8 11 8" xfId="5056" xr:uid="{0A04AC50-5B4B-42E4-9519-9E2F36C51232}"/>
    <cellStyle name="Calculation 8 11 9" xfId="5685" xr:uid="{E9C6C772-9F80-4527-8F8A-D35DCDED088B}"/>
    <cellStyle name="Calculation 8 12" xfId="3332" xr:uid="{88B7D00F-9EA4-40EC-B5A7-4ECDB21467D8}"/>
    <cellStyle name="Calculation 8 12 10" xfId="4384" xr:uid="{8C1CE9D1-8DA1-46B1-B03C-152C91B3E4AD}"/>
    <cellStyle name="Calculation 8 12 11" xfId="4184" xr:uid="{32FC20F5-ACE1-415A-ABEA-693EEF358028}"/>
    <cellStyle name="Calculation 8 12 12" xfId="5443" xr:uid="{AE0A0CBF-1B53-4E3A-B798-DE57BDB86ABA}"/>
    <cellStyle name="Calculation 8 12 13" xfId="4430" xr:uid="{76BCBF71-AD60-4C0B-8822-B0A070837FBE}"/>
    <cellStyle name="Calculation 8 12 14" xfId="7033" xr:uid="{9DE0A4D0-7815-41CD-A976-FE322EA2F794}"/>
    <cellStyle name="Calculation 8 12 15" xfId="6563" xr:uid="{FB857354-42AC-45E8-AB74-E7FFD50A159A}"/>
    <cellStyle name="Calculation 8 12 2" xfId="5735" xr:uid="{72A46AE7-EFE7-4348-920B-14DBDC406FF7}"/>
    <cellStyle name="Calculation 8 12 3" xfId="4298" xr:uid="{2371948F-167F-428B-B8CF-7188628142D9}"/>
    <cellStyle name="Calculation 8 12 4" xfId="5505" xr:uid="{F726F39A-CE02-4260-A6BB-89935AEAC76F}"/>
    <cellStyle name="Calculation 8 12 5" xfId="6350" xr:uid="{4CC521A7-B1DA-43B3-8181-9C1C846EE232}"/>
    <cellStyle name="Calculation 8 12 6" xfId="5788" xr:uid="{81E16591-B6BF-41FB-A6DC-9AEE9ABD6B7E}"/>
    <cellStyle name="Calculation 8 12 7" xfId="4433" xr:uid="{B2A47917-BFC0-49AC-B3A0-578FFFF3268C}"/>
    <cellStyle name="Calculation 8 12 8" xfId="6056" xr:uid="{88C65E13-2229-4186-B1F4-80386E5204A2}"/>
    <cellStyle name="Calculation 8 12 9" xfId="5686" xr:uid="{110E4269-84F9-44E7-ABB7-BB31498B7961}"/>
    <cellStyle name="Calculation 8 2" xfId="1424" xr:uid="{79A28F2D-3874-4291-81EA-8CCB2FFE6DE1}"/>
    <cellStyle name="Calculation 8 3" xfId="1425" xr:uid="{EEDBB7A3-B87D-4AEF-8A81-D0615582A540}"/>
    <cellStyle name="Calculation 8 4" xfId="1426" xr:uid="{B6655E3A-1351-403A-BF63-BD4360F558A8}"/>
    <cellStyle name="Calculation 8 5" xfId="1427" xr:uid="{FFB0FD5B-845E-4A9B-AF69-7DEB69BD4E90}"/>
    <cellStyle name="Calculation 8 6" xfId="1428" xr:uid="{5CF0D03A-5C40-4869-8DFE-105A3E37A0B9}"/>
    <cellStyle name="Calculation 8 7" xfId="1429" xr:uid="{DCBD4D52-078A-43FF-AF9F-EE2563519F70}"/>
    <cellStyle name="Calculation 8 8" xfId="3333" xr:uid="{836E6F67-4491-4E0A-97C7-3811229E09A2}"/>
    <cellStyle name="Calculation 8 8 10" xfId="5642" xr:uid="{509DF5A2-4CAA-42BB-89ED-AACF9403FF01}"/>
    <cellStyle name="Calculation 8 8 11" xfId="7214" xr:uid="{DB5688DA-A79D-43EB-8FD5-1141A8689B95}"/>
    <cellStyle name="Calculation 8 8 12" xfId="7383" xr:uid="{65E5164E-B5DC-4BFD-8C2A-53C95A15BA20}"/>
    <cellStyle name="Calculation 8 8 13" xfId="7545" xr:uid="{8F6A0043-1603-41D0-8AB9-3FCD3203D0DA}"/>
    <cellStyle name="Calculation 8 8 14" xfId="7694" xr:uid="{7FB30DFD-1ED7-4998-9FE4-CCD8B51DDB7A}"/>
    <cellStyle name="Calculation 8 8 15" xfId="7834" xr:uid="{39307FE3-492C-4888-B67A-25879692B161}"/>
    <cellStyle name="Calculation 8 8 2" xfId="5736" xr:uid="{1070F612-C559-4067-9022-4200DB7A9108}"/>
    <cellStyle name="Calculation 8 8 3" xfId="4297" xr:uid="{AA6AC864-F413-4681-8263-5822223CFFDA}"/>
    <cellStyle name="Calculation 8 8 4" xfId="5044" xr:uid="{B42D7E11-26BB-48C5-AFC4-CE31CC526DCE}"/>
    <cellStyle name="Calculation 8 8 5" xfId="5924" xr:uid="{D2EAC1B8-6172-451F-829F-02699F610213}"/>
    <cellStyle name="Calculation 8 8 6" xfId="5842" xr:uid="{C035CF62-3B88-46E1-BEB4-B197D483EE78}"/>
    <cellStyle name="Calculation 8 8 7" xfId="4930" xr:uid="{21604672-FE03-43B7-952D-87AFC9F0BB40}"/>
    <cellStyle name="Calculation 8 8 8" xfId="4415" xr:uid="{707E56EE-FE14-4B55-9331-E29FEF348731}"/>
    <cellStyle name="Calculation 8 8 9" xfId="5457" xr:uid="{C80D6921-D336-408E-8FF6-84252933A628}"/>
    <cellStyle name="Calculation 8 9" xfId="3334" xr:uid="{67565156-4BB9-41DF-97C5-C0C7DAF33441}"/>
    <cellStyle name="Calculation 8 9 10" xfId="7044" xr:uid="{6C924A52-66DA-48CE-AC62-C27F44291038}"/>
    <cellStyle name="Calculation 8 9 11" xfId="7215" xr:uid="{744CE91E-D4EA-4E4D-B09D-74D0E96DE6A4}"/>
    <cellStyle name="Calculation 8 9 12" xfId="7384" xr:uid="{7CDD354B-45FD-48C4-A6BC-C6EA0A5EE977}"/>
    <cellStyle name="Calculation 8 9 13" xfId="7546" xr:uid="{F06BA2B1-FC7B-4C59-9678-F9E6AEDC24C4}"/>
    <cellStyle name="Calculation 8 9 14" xfId="7695" xr:uid="{A98E02D8-4EDE-49B5-8646-D3A0D2663CCF}"/>
    <cellStyle name="Calculation 8 9 15" xfId="7835" xr:uid="{7184F196-8594-4363-BEC6-0E6168883C3F}"/>
    <cellStyle name="Calculation 8 9 2" xfId="5737" xr:uid="{7E7F7ADF-7745-4663-9708-5F985F87B12B}"/>
    <cellStyle name="Calculation 8 9 3" xfId="5295" xr:uid="{8103DDEC-C9EB-46D6-90D5-A968D00C3294}"/>
    <cellStyle name="Calculation 8 9 4" xfId="5045" xr:uid="{7C351150-FFE9-4C79-B312-BB86F0498DF7}"/>
    <cellStyle name="Calculation 8 9 5" xfId="4242" xr:uid="{84E45D95-9109-4949-8283-85899DC26212}"/>
    <cellStyle name="Calculation 8 9 6" xfId="6237" xr:uid="{270DC960-59E3-4108-A3D4-A5F28558E54E}"/>
    <cellStyle name="Calculation 8 9 7" xfId="4317" xr:uid="{37BB0F6C-6028-483F-BD3E-4E92DF1CBC47}"/>
    <cellStyle name="Calculation 8 9 8" xfId="5075" xr:uid="{C602592B-9F86-4769-865E-2A900F17D39E}"/>
    <cellStyle name="Calculation 8 9 9" xfId="6872" xr:uid="{A8CBC867-DF86-438E-B060-E1341CDED257}"/>
    <cellStyle name="Calculation 8_Trimestral" xfId="3329" xr:uid="{6F2B2DCA-DEF8-40CC-8D69-A577F261B31F}"/>
    <cellStyle name="Calculation 9" xfId="3335" xr:uid="{FD409599-21DD-4791-B2BE-9C3446826CAB}"/>
    <cellStyle name="Calculation 9 10" xfId="7045" xr:uid="{3F504A17-E99E-4E42-8FA1-3590C23EBC27}"/>
    <cellStyle name="Calculation 9 11" xfId="7216" xr:uid="{935CC6E7-2516-4710-B2C1-B8B0BF59F4B9}"/>
    <cellStyle name="Calculation 9 12" xfId="7385" xr:uid="{82746016-FC99-4BC8-B766-2AE797DA9655}"/>
    <cellStyle name="Calculation 9 13" xfId="7547" xr:uid="{30AB0A22-B6BF-4E7E-A4DD-181ECE6779AC}"/>
    <cellStyle name="Calculation 9 14" xfId="7696" xr:uid="{1F941367-3789-46D2-9283-1FA2A93500B2}"/>
    <cellStyle name="Calculation 9 15" xfId="7836" xr:uid="{2DD5B705-C82A-49C4-AD04-7617EA75571D}"/>
    <cellStyle name="Calculation 9 2" xfId="5738" xr:uid="{610FA3DE-06E9-412C-A7DB-4337D34E934B}"/>
    <cellStyle name="Calculation 9 3" xfId="5294" xr:uid="{E74599AD-2C99-4152-9A2F-4BE29A950B95}"/>
    <cellStyle name="Calculation 9 4" xfId="5046" xr:uid="{865B9BFF-8758-458A-8BB3-187785886DBA}"/>
    <cellStyle name="Calculation 9 5" xfId="4243" xr:uid="{7AC3194D-5A79-4351-A5D8-AB938FBA3BC8}"/>
    <cellStyle name="Calculation 9 6" xfId="5966" xr:uid="{2CE75364-0309-467E-AAAC-7A75ED1A2AD2}"/>
    <cellStyle name="Calculation 9 7" xfId="4931" xr:uid="{7AD5BE2F-094C-489E-ADEB-4789B0390266}"/>
    <cellStyle name="Calculation 9 8" xfId="5260" xr:uid="{89A8DDB0-AF7F-49ED-8209-0031A788BF0F}"/>
    <cellStyle name="Calculation 9 9" xfId="6873" xr:uid="{E4F04BBB-8352-449A-8EC9-F9FC7EA7399A}"/>
    <cellStyle name="Cálculo 10" xfId="6851" xr:uid="{1153EFA2-0EC1-418E-AF78-6AEAB5924088}"/>
    <cellStyle name="Cálculo 11" xfId="7028" xr:uid="{2CF3C302-0376-47B4-8554-FB8E8216893B}"/>
    <cellStyle name="Cálculo 12" xfId="7198" xr:uid="{2CD4C41B-7752-4A10-BA1E-18E966C3DF46}"/>
    <cellStyle name="Cálculo 13" xfId="7370" xr:uid="{A652D8C2-1E8C-4B91-AE2B-C14BBAAA732A}"/>
    <cellStyle name="Cálculo 14" xfId="7535" xr:uid="{3315DF22-8292-4EA6-85C7-FBF0DAB0D8D2}"/>
    <cellStyle name="Cálculo 15" xfId="7686" xr:uid="{BFC41B6C-46D7-4EE3-A470-348A60DDCE20}"/>
    <cellStyle name="Cálculo 16" xfId="7826" xr:uid="{D8981332-6909-4261-8517-EAB6E3898189}"/>
    <cellStyle name="Cálculo 17" xfId="7966" xr:uid="{22922612-A9C5-4614-8F3D-964A30921891}"/>
    <cellStyle name="Cálculo 2" xfId="63" xr:uid="{22B708B6-0E42-427A-A259-61CE22CB5D31}"/>
    <cellStyle name="Cálculo 3" xfId="4104" xr:uid="{D171F1FC-2279-4C88-A77C-D3F71FCDCEE6}"/>
    <cellStyle name="Cálculo 4" xfId="5142" xr:uid="{786E4A46-4581-4A80-90D0-A0F299A7727E}"/>
    <cellStyle name="Cálculo 5" xfId="6154" xr:uid="{0962C6B2-9969-4BE6-AF12-C45F17E10B2F}"/>
    <cellStyle name="Cálculo 6" xfId="5375" xr:uid="{D44190DA-F612-4F0A-AC65-D9E40CD9CA3F}"/>
    <cellStyle name="Cálculo 7" xfId="6617" xr:uid="{2F646C36-563E-434D-8A70-FDE4F996E025}"/>
    <cellStyle name="Cálculo 8" xfId="4518" xr:uid="{19C67BDB-1A70-4C03-9646-67C7D3F5DED6}"/>
    <cellStyle name="Cálculo 9" xfId="6706" xr:uid="{7147C261-3086-4856-815D-7EEFF2448E6C}"/>
    <cellStyle name="Capítulo" xfId="3336" xr:uid="{CB44623F-E9B8-4BF7-91C1-4458F6B665E4}"/>
    <cellStyle name="Célula de Verificação 2" xfId="64" xr:uid="{5953E5D0-E4EE-4932-BB60-B13F4C0F81EA}"/>
    <cellStyle name="Célula Vinculada 2" xfId="65" xr:uid="{D68B77E8-5C45-4AAB-84D1-015D7583BC32}"/>
    <cellStyle name="Check Cell 10" xfId="3337" xr:uid="{C79E894C-B74F-4164-B936-434FE474ED80}"/>
    <cellStyle name="Check Cell 2" xfId="1430" xr:uid="{B85A8F40-9988-4AEF-B63B-2F75383708C3}"/>
    <cellStyle name="Check Cell 2 10" xfId="3339" xr:uid="{C3E8D598-6EBA-45E4-B264-108DC528EB93}"/>
    <cellStyle name="Check Cell 2 11" xfId="3340" xr:uid="{6A7029E8-4E71-4DDA-BAD4-B9A0615751BA}"/>
    <cellStyle name="Check Cell 2 12" xfId="3341" xr:uid="{B0EDB3A4-404C-47CA-B618-06519F888568}"/>
    <cellStyle name="Check Cell 2 2" xfId="1431" xr:uid="{AF149B4F-86B9-4980-86E9-4F5F5972C6FE}"/>
    <cellStyle name="Check Cell 2 3" xfId="1432" xr:uid="{959B1AEF-9BD3-40C6-A5E8-A7354946B010}"/>
    <cellStyle name="Check Cell 2 4" xfId="1433" xr:uid="{C21EB12A-33E0-4A7D-9E75-74A6F07DDAC6}"/>
    <cellStyle name="Check Cell 2 5" xfId="1434" xr:uid="{9D92B952-4F87-4215-AD79-E4B5B1F41165}"/>
    <cellStyle name="Check Cell 2 6" xfId="1435" xr:uid="{F9C6C171-B245-4D60-8572-C66E9FFF6EB4}"/>
    <cellStyle name="Check Cell 2 7" xfId="1436" xr:uid="{2508F057-9511-4DE1-9A66-BF927A9FC5A8}"/>
    <cellStyle name="Check Cell 2 8" xfId="3342" xr:uid="{C834F856-794D-4E03-B83A-0CE689845A52}"/>
    <cellStyle name="Check Cell 2 9" xfId="3343" xr:uid="{8767A9BE-EEEC-4097-8BEA-68CABC430E9E}"/>
    <cellStyle name="Check Cell 2_Trimestral" xfId="3338" xr:uid="{CBC45801-EEC9-46AB-9971-C6D5F92EAFDD}"/>
    <cellStyle name="Check Cell 3" xfId="1437" xr:uid="{DAC6FC7F-2393-4B56-8EED-8934FB08768D}"/>
    <cellStyle name="Check Cell 3 10" xfId="3345" xr:uid="{5D3327BD-9949-4B9A-A89C-3FF9856225CC}"/>
    <cellStyle name="Check Cell 3 11" xfId="3346" xr:uid="{AD02839F-4FC8-4CBB-B794-9D94180F79CB}"/>
    <cellStyle name="Check Cell 3 12" xfId="3347" xr:uid="{88937695-9EC1-41E1-9AC6-F5F30C10EB04}"/>
    <cellStyle name="Check Cell 3 2" xfId="1438" xr:uid="{36C90C38-AE43-4B51-8422-D26A6531675D}"/>
    <cellStyle name="Check Cell 3 3" xfId="1439" xr:uid="{F1127252-2436-4A20-8BF9-A30C1715ED0A}"/>
    <cellStyle name="Check Cell 3 4" xfId="1440" xr:uid="{4F901A66-B03B-4FBC-B3B1-E9C25C2A1E4C}"/>
    <cellStyle name="Check Cell 3 5" xfId="1441" xr:uid="{DA63F7A5-2250-49FA-AF59-A39D32FF63E8}"/>
    <cellStyle name="Check Cell 3 6" xfId="1442" xr:uid="{17718888-7D05-4717-A328-50A6B7AA461F}"/>
    <cellStyle name="Check Cell 3 7" xfId="1443" xr:uid="{575EF1F4-1D2F-49E9-800C-EFF83D00F4C2}"/>
    <cellStyle name="Check Cell 3 8" xfId="3348" xr:uid="{0B9329CE-1D9A-472B-B7F8-D3F0B8A98E9B}"/>
    <cellStyle name="Check Cell 3 9" xfId="3349" xr:uid="{21C644CE-1EAA-4A79-B315-868ADFF26BDA}"/>
    <cellStyle name="Check Cell 3_Trimestral" xfId="3344" xr:uid="{AB7D42CA-81B0-4532-9375-F17A487A5AEF}"/>
    <cellStyle name="Check Cell 4" xfId="1444" xr:uid="{6680F014-E4D7-4429-8948-871CEC079CB3}"/>
    <cellStyle name="Check Cell 4 10" xfId="3351" xr:uid="{295DA2C0-ABB3-42C2-ADA4-230569A667B0}"/>
    <cellStyle name="Check Cell 4 11" xfId="3352" xr:uid="{2C18CE23-FE66-42B6-9B27-D50254C734A4}"/>
    <cellStyle name="Check Cell 4 12" xfId="3353" xr:uid="{C2F9B74F-3C01-45A7-ADF5-15FF6B866DCC}"/>
    <cellStyle name="Check Cell 4 2" xfId="1445" xr:uid="{B97FA8E4-BFCD-4F6E-85A5-A398D1AFBB59}"/>
    <cellStyle name="Check Cell 4 3" xfId="1446" xr:uid="{A42FE42A-DB21-4D88-9D55-2535D84779B3}"/>
    <cellStyle name="Check Cell 4 4" xfId="1447" xr:uid="{C8AA572D-8667-4A2F-8B42-73A80AB995EA}"/>
    <cellStyle name="Check Cell 4 5" xfId="1448" xr:uid="{96964C93-89A7-4F76-A661-1A98C50B819D}"/>
    <cellStyle name="Check Cell 4 6" xfId="1449" xr:uid="{F46D0BF2-19FB-4536-99D5-1ACCD5EE4F72}"/>
    <cellStyle name="Check Cell 4 7" xfId="1450" xr:uid="{AE235E47-4CE9-460D-AE32-2A5CC9F9D64B}"/>
    <cellStyle name="Check Cell 4 8" xfId="3354" xr:uid="{9EC8BE46-ADCB-4C23-8B46-60FFE355709D}"/>
    <cellStyle name="Check Cell 4 9" xfId="3355" xr:uid="{CED00F7C-8AB7-4B3F-BEB7-BAD76B93CF4A}"/>
    <cellStyle name="Check Cell 4_Trimestral" xfId="3350" xr:uid="{314B855C-44F7-4DD2-A87F-862F572AD975}"/>
    <cellStyle name="Check Cell 5" xfId="1451" xr:uid="{31742E00-A521-42F8-A727-DAA8B2A3D3D8}"/>
    <cellStyle name="Check Cell 5 10" xfId="3357" xr:uid="{C40A4F34-D418-45C6-8B0B-519BB44FFAA8}"/>
    <cellStyle name="Check Cell 5 11" xfId="3358" xr:uid="{DC85007C-21D3-4CEC-B373-3F4E78E2A2C0}"/>
    <cellStyle name="Check Cell 5 12" xfId="3359" xr:uid="{779AD130-0EFB-4C3A-90B7-44CFF929A104}"/>
    <cellStyle name="Check Cell 5 2" xfId="1452" xr:uid="{E22C836E-D49E-47AC-AF20-1ED1FB3B195A}"/>
    <cellStyle name="Check Cell 5 3" xfId="1453" xr:uid="{F85E1E77-80D9-4AE3-AB42-925F873B5D24}"/>
    <cellStyle name="Check Cell 5 4" xfId="1454" xr:uid="{7F5CF87E-9F3A-425F-A284-F3F744039E91}"/>
    <cellStyle name="Check Cell 5 5" xfId="1455" xr:uid="{E51F0EA9-F351-4708-ADC7-44078DBFBBE2}"/>
    <cellStyle name="Check Cell 5 6" xfId="1456" xr:uid="{C0DB3F28-095B-44CF-A82B-1656ED8BB36E}"/>
    <cellStyle name="Check Cell 5 7" xfId="1457" xr:uid="{505EA8C0-F416-4D01-8F59-1B5D5C86727D}"/>
    <cellStyle name="Check Cell 5 8" xfId="3360" xr:uid="{38873447-4ED8-42B2-AE73-A27C00382C02}"/>
    <cellStyle name="Check Cell 5 9" xfId="3361" xr:uid="{64777275-0798-43AE-8414-31356486C905}"/>
    <cellStyle name="Check Cell 5_Trimestral" xfId="3356" xr:uid="{14A9CDC6-7CAD-4935-926A-E576558216CA}"/>
    <cellStyle name="Check Cell 6" xfId="3362" xr:uid="{9761510E-4D79-4D3F-AA71-8E0896DFD9FD}"/>
    <cellStyle name="Check Cell 6 2" xfId="3363" xr:uid="{E84BDC57-DA48-438B-B570-62FAED6C3B12}"/>
    <cellStyle name="Check Cell 6 3" xfId="3364" xr:uid="{ABE98A47-D6A0-415E-904F-1C21F598DED4}"/>
    <cellStyle name="Check Cell 6 4" xfId="3365" xr:uid="{A5DE9137-1BE2-49C6-BEBB-0918A85BAF94}"/>
    <cellStyle name="Check Cell 7" xfId="3366" xr:uid="{75C21B9E-2F02-4C80-917C-79CCAA57BCFE}"/>
    <cellStyle name="Check Cell 8" xfId="3367" xr:uid="{D5577705-784E-4FFE-8047-2D615FA7B3CD}"/>
    <cellStyle name="Check Cell 9" xfId="3368" xr:uid="{0A269E45-98C0-43A6-88EF-AE0F92B0D820}"/>
    <cellStyle name="clsAltData" xfId="66" xr:uid="{868175D8-89A5-42A0-99B8-310B5012F532}"/>
    <cellStyle name="clsAltData 10" xfId="7159" xr:uid="{A43D6D4C-354D-41F4-AD2B-69C77F1F2968}"/>
    <cellStyle name="clsAltData 11" xfId="7332" xr:uid="{6A2059C4-A02B-461B-B84C-0A2B4D93FD81}"/>
    <cellStyle name="clsAltData 12" xfId="7497" xr:uid="{C96FFEAD-546F-49AF-A411-04D6C0560830}"/>
    <cellStyle name="clsAltData 13" xfId="7648" xr:uid="{E6D15191-7FD6-4DFE-BDFE-8A93F5AE1977}"/>
    <cellStyle name="clsAltData 14" xfId="7789" xr:uid="{950C1526-1386-47D4-92F2-5E03591E442F}"/>
    <cellStyle name="clsAltData 15" xfId="7929" xr:uid="{57A450E5-B19A-4BFB-A871-EFBDC7194705}"/>
    <cellStyle name="clsAltData 16" xfId="8050" xr:uid="{29AEFD70-4264-435B-B35A-1760E8C09A6E}"/>
    <cellStyle name="clsAltData 2" xfId="4106" xr:uid="{9F60D11D-B22B-4024-8504-5A516B6EDDC7}"/>
    <cellStyle name="clsAltData 3" xfId="5140" xr:uid="{91D8B21E-8F57-4D68-AA11-5CA5EDA02E98}"/>
    <cellStyle name="clsAltData 4" xfId="6266" xr:uid="{6E81C101-8FC0-47DC-8279-6018BE623F0D}"/>
    <cellStyle name="clsAltData 5" xfId="4879" xr:uid="{4B678701-DEB7-431A-ACC9-BC0121E6467C}"/>
    <cellStyle name="clsAltData 6" xfId="6615" xr:uid="{8510D617-6BDB-4DEA-BBC6-C0B7DC2CE871}"/>
    <cellStyle name="clsAltData 7" xfId="5521" xr:uid="{9ADA1590-B251-4326-943F-D6423457778E}"/>
    <cellStyle name="clsAltData 8" xfId="6812" xr:uid="{2C5C1527-633F-4A4F-A513-0AE646C357A8}"/>
    <cellStyle name="clsAltData 9" xfId="6989" xr:uid="{0CF76424-B696-4B3C-8601-F2688D5C20F3}"/>
    <cellStyle name="clsColumnHeader" xfId="67" xr:uid="{C154175D-12BD-40D1-9EE0-6F1661667E8C}"/>
    <cellStyle name="clsColumnHeader 10" xfId="7158" xr:uid="{80A9F7D9-447B-4ACB-8AA2-83743C294B38}"/>
    <cellStyle name="clsColumnHeader 11" xfId="7331" xr:uid="{E071607C-53CB-4365-AB18-00FE6FCB4DE7}"/>
    <cellStyle name="clsColumnHeader 12" xfId="7496" xr:uid="{50938860-273E-4AEE-9D5C-7484345F0259}"/>
    <cellStyle name="clsColumnHeader 13" xfId="7647" xr:uid="{ECB4489F-F57E-4317-95B5-0CCA078D3D29}"/>
    <cellStyle name="clsColumnHeader 14" xfId="7788" xr:uid="{1E363253-6DF7-4D17-B3EB-F0A42B7AC302}"/>
    <cellStyle name="clsColumnHeader 15" xfId="7928" xr:uid="{3FEC8F85-5ED9-4203-8032-5C5FDA4AEEF7}"/>
    <cellStyle name="clsColumnHeader 16" xfId="8049" xr:uid="{21B24C1A-DF98-44E3-B139-829895E0D5AD}"/>
    <cellStyle name="clsColumnHeader 2" xfId="4107" xr:uid="{ECB0A291-63F9-4F08-B3D4-522EEDCD0258}"/>
    <cellStyle name="clsColumnHeader 3" xfId="5139" xr:uid="{0074812B-1BFF-4F48-851C-A7818C79CFF8}"/>
    <cellStyle name="clsColumnHeader 4" xfId="6265" xr:uid="{A4811123-BE61-4A16-AC6E-2BB08EBEC4EA}"/>
    <cellStyle name="clsColumnHeader 5" xfId="4878" xr:uid="{4801D4AF-CA83-4022-8AAA-9CDA5F5435AB}"/>
    <cellStyle name="clsColumnHeader 6" xfId="6614" xr:uid="{180B90AA-E4A8-4296-AB83-C3CD2FB61021}"/>
    <cellStyle name="clsColumnHeader 7" xfId="5315" xr:uid="{DF0EB429-E08F-4318-88D9-81C86260BBD1}"/>
    <cellStyle name="clsColumnHeader 8" xfId="6811" xr:uid="{5190C062-4C3F-4006-BAE4-E88C61609575}"/>
    <cellStyle name="clsColumnHeader 9" xfId="6988" xr:uid="{E2A188C4-9D05-4976-A3E0-B9AB9119415A}"/>
    <cellStyle name="clsData" xfId="68" xr:uid="{85568737-B9CC-4580-9B87-B453AECD165C}"/>
    <cellStyle name="clsData 10" xfId="7157" xr:uid="{E2891345-6334-4225-98F2-8690D751FACF}"/>
    <cellStyle name="clsData 11" xfId="7330" xr:uid="{ADBE822D-41F5-4CCE-A516-701E374FB330}"/>
    <cellStyle name="clsData 12" xfId="7495" xr:uid="{ACE97A9B-62AB-4794-9AB1-0FEE2A1C21DA}"/>
    <cellStyle name="clsData 13" xfId="7646" xr:uid="{AE71DC7C-BE6A-44A0-88DB-92E2C7F617C6}"/>
    <cellStyle name="clsData 14" xfId="7787" xr:uid="{A786C022-24D9-4455-9691-8FDB5A1761AF}"/>
    <cellStyle name="clsData 15" xfId="7927" xr:uid="{090D9C61-1294-42F7-945D-E32666137B76}"/>
    <cellStyle name="clsData 16" xfId="8048" xr:uid="{56595395-3B52-4CBE-B6CD-F763DE60EB7E}"/>
    <cellStyle name="clsData 2" xfId="4108" xr:uid="{FD7C0C9B-EA8A-41BC-B41F-2DA514FE57AA}"/>
    <cellStyle name="clsData 3" xfId="5138" xr:uid="{E6CA64B2-85DA-448C-B317-032B0F7BDE2E}"/>
    <cellStyle name="clsData 4" xfId="6264" xr:uid="{444B1E82-B94F-49E5-AF8C-8B1249E0E47E}"/>
    <cellStyle name="clsData 5" xfId="4877" xr:uid="{AC1C6427-EFF6-44CD-B5EE-D7178FBBA35F}"/>
    <cellStyle name="clsData 6" xfId="6613" xr:uid="{F43974EB-4216-48E8-B067-14BFBCEB6450}"/>
    <cellStyle name="clsData 7" xfId="5318" xr:uid="{9EEE425E-8688-47F8-BA52-541C849BA8B0}"/>
    <cellStyle name="clsData 8" xfId="6810" xr:uid="{8880FA0A-3991-4276-81E9-2B355952B503}"/>
    <cellStyle name="clsData 9" xfId="6987" xr:uid="{74D651E2-7A14-421F-A227-9CCA30F7F774}"/>
    <cellStyle name="clsDefault" xfId="69" xr:uid="{B46136D9-F34C-48F1-9F8F-2AB11B9E30F9}"/>
    <cellStyle name="clsDefault 10" xfId="3369" xr:uid="{C6AC961A-AFCF-45B6-A1A2-7FE940B712AE}"/>
    <cellStyle name="clsDefault 11" xfId="3370" xr:uid="{84BB37FE-318A-4422-9710-F7D888BC4513}"/>
    <cellStyle name="clsDefault 12" xfId="3371" xr:uid="{5E2E895B-20E5-4E74-8483-1C2692E7069D}"/>
    <cellStyle name="clsDefault 2" xfId="163" xr:uid="{307DCE7F-6F85-4408-AABF-A5B5E47956D4}"/>
    <cellStyle name="clsDefault 2 2" xfId="1458" xr:uid="{FB3CE48A-B546-438F-82F7-1DE6C5D8BBFF}"/>
    <cellStyle name="clsDefault 2_Trimestral" xfId="3372" xr:uid="{985795C2-3C65-4216-B41B-12926F5CBA03}"/>
    <cellStyle name="clsDefault 3" xfId="171" xr:uid="{01713C6D-E9EF-4D06-97FF-BD74FEB6D600}"/>
    <cellStyle name="clsDefault 3 2" xfId="1459" xr:uid="{E458E11B-8A20-439B-A99D-5AECAECA3F54}"/>
    <cellStyle name="clsDefault 3_Trimestral" xfId="3373" xr:uid="{79EDF028-B985-49D5-AA05-BA05FCE379AA}"/>
    <cellStyle name="clsDefault 4" xfId="1460" xr:uid="{95ECC3E6-C023-4007-94F4-CFAC51A10E30}"/>
    <cellStyle name="clsDefault 5" xfId="1461" xr:uid="{A06F89E8-B734-4376-9FF0-D50044D0F929}"/>
    <cellStyle name="clsDefault 6" xfId="1462" xr:uid="{8164DD1A-DCD6-49A4-BE17-D1489AEB30CA}"/>
    <cellStyle name="clsDefault 7" xfId="1463" xr:uid="{5372492B-6916-45FD-9C32-F69F05AD649B}"/>
    <cellStyle name="clsDefault 8" xfId="3374" xr:uid="{D1C9853D-1CFB-4BBB-8667-8E0022581203}"/>
    <cellStyle name="clsDefault 9" xfId="3375" xr:uid="{2E0EA2A6-8415-44E1-9BD0-15A766E976EB}"/>
    <cellStyle name="clsDefault_Balanco em Vigor" xfId="3376" xr:uid="{77DBD02D-5C87-4369-8E83-561DF320B207}"/>
    <cellStyle name="clsIndexTableTitle" xfId="70" xr:uid="{B221E399-B1BB-432B-BACA-9A72955E0360}"/>
    <cellStyle name="clsIndexTableTitle 10" xfId="7156" xr:uid="{0191004E-EC0B-4A7A-8D75-E8EC5A7E960E}"/>
    <cellStyle name="clsIndexTableTitle 11" xfId="7329" xr:uid="{AA956E26-E998-46D3-BFFB-259AAA36C39C}"/>
    <cellStyle name="clsIndexTableTitle 12" xfId="7494" xr:uid="{56153CC1-D73B-4647-A5AF-2882BDD2042C}"/>
    <cellStyle name="clsIndexTableTitle 13" xfId="7645" xr:uid="{D7292EF6-3689-481C-B0EF-CACB7FD70D5C}"/>
    <cellStyle name="clsIndexTableTitle 14" xfId="7786" xr:uid="{840EBBE3-7939-4447-838B-401EEDADF56A}"/>
    <cellStyle name="clsIndexTableTitle 15" xfId="7926" xr:uid="{961E18C6-98F4-4F8F-BCBA-9A94D4D779AF}"/>
    <cellStyle name="clsIndexTableTitle 16" xfId="8047" xr:uid="{C3582D39-6AC6-4FC4-B0EC-FC513E543618}"/>
    <cellStyle name="clsIndexTableTitle 2" xfId="4109" xr:uid="{AA32E62F-2F48-49C6-B79E-6598860769C8}"/>
    <cellStyle name="clsIndexTableTitle 3" xfId="5137" xr:uid="{B3592FBD-8B70-4A19-B857-CE41E1EBCE40}"/>
    <cellStyle name="clsIndexTableTitle 4" xfId="6263" xr:uid="{C981D998-CF39-4AF7-B3F3-8B6B33E031BE}"/>
    <cellStyle name="clsIndexTableTitle 5" xfId="5374" xr:uid="{F1302A74-2A3A-4A76-89D0-B4A39AFB0C2C}"/>
    <cellStyle name="clsIndexTableTitle 6" xfId="6612" xr:uid="{4AF85341-1C53-4C3A-BE57-F906462FE447}"/>
    <cellStyle name="clsIndexTableTitle 7" xfId="5901" xr:uid="{42579324-F4B1-4C1E-BC14-5D20E9861EF2}"/>
    <cellStyle name="clsIndexTableTitle 8" xfId="6809" xr:uid="{020AB3A9-1502-448C-A416-FBC001F99F61}"/>
    <cellStyle name="clsIndexTableTitle 9" xfId="6986" xr:uid="{5A3119F2-B575-4C30-941F-56E2385A8EC2}"/>
    <cellStyle name="clsReportFooter" xfId="71" xr:uid="{5CEA41EF-D736-4C2F-9F9D-272ADABB106E}"/>
    <cellStyle name="clsReportFooter 10" xfId="5059" xr:uid="{B9A1B7F1-D286-4B88-801C-8D3ADEBE90F2}"/>
    <cellStyle name="clsReportFooter 11" xfId="4136" xr:uid="{444FE48B-F0C1-4C98-A55A-F6EFB766FFB5}"/>
    <cellStyle name="clsReportFooter 12" xfId="5754" xr:uid="{7A21246D-23F8-4E95-8103-E0787DF61C7C}"/>
    <cellStyle name="clsReportFooter 13" xfId="4602" xr:uid="{3FF62913-C654-49D2-BD98-A120F81A70CA}"/>
    <cellStyle name="clsReportFooter 14" xfId="5225" xr:uid="{1F9BE8B3-1985-44B3-A02B-A65948636CCE}"/>
    <cellStyle name="clsReportFooter 15" xfId="4797" xr:uid="{24728614-5AEE-4E5D-BD4A-15C8016DC51E}"/>
    <cellStyle name="clsReportFooter 16" xfId="4660" xr:uid="{BE2988D7-1F6F-4BE5-87D1-9CDA410DD6B6}"/>
    <cellStyle name="clsReportFooter 2" xfId="4110" xr:uid="{95D63FFE-F88E-41B5-8C68-312A1182E32C}"/>
    <cellStyle name="clsReportFooter 3" xfId="5136" xr:uid="{C8CE8700-1C41-416A-9E7B-31B962EADC97}"/>
    <cellStyle name="clsReportFooter 4" xfId="5576" xr:uid="{564C05DF-58A6-4C35-8982-D83974E74201}"/>
    <cellStyle name="clsReportFooter 5" xfId="5373" xr:uid="{DCC44743-D2DC-4511-BC03-E73CD43E673C}"/>
    <cellStyle name="clsReportFooter 6" xfId="6611" xr:uid="{608CC582-91FD-4B5A-B03B-2D965B325313}"/>
    <cellStyle name="clsReportFooter 7" xfId="5190" xr:uid="{01F77369-D526-4994-B924-571E598D6C16}"/>
    <cellStyle name="clsReportFooter 8" xfId="4545" xr:uid="{BAC44903-0AF3-434C-A6D0-3684F2A1F240}"/>
    <cellStyle name="clsReportFooter 9" xfId="6227" xr:uid="{4BE5A708-744E-4419-8D67-52F19E948891}"/>
    <cellStyle name="clsReportHeader" xfId="72" xr:uid="{90418023-3E84-4AEC-BA5D-12778C853C90}"/>
    <cellStyle name="clsReportHeader 10" xfId="6981" xr:uid="{BB000C1C-792E-4E7C-A2B0-F632A5328E60}"/>
    <cellStyle name="clsReportHeader 11" xfId="7150" xr:uid="{77566398-1665-4453-B910-6A37801CAAFE}"/>
    <cellStyle name="clsReportHeader 12" xfId="7325" xr:uid="{28D4AF54-3B43-44F4-A5A1-53C03FD67246}"/>
    <cellStyle name="clsReportHeader 13" xfId="7490" xr:uid="{690CF565-DC18-4179-AC69-87B1AF2A1564}"/>
    <cellStyle name="clsReportHeader 14" xfId="7641" xr:uid="{E4B14042-88F9-433C-B51A-F87D297FD563}"/>
    <cellStyle name="clsReportHeader 15" xfId="7782" xr:uid="{A9A46C7F-7E16-449C-91C8-1BF180ED299A}"/>
    <cellStyle name="clsReportHeader 16" xfId="7922" xr:uid="{1DB350DA-B560-4A19-A932-53AF1060DDCE}"/>
    <cellStyle name="clsReportHeader 2" xfId="4111" xr:uid="{9A6ECE35-16AB-4B39-BE34-308B17B2A923}"/>
    <cellStyle name="clsReportHeader 3" xfId="5135" xr:uid="{A9D5FED0-FA86-4C06-BFE6-7AE0E53E183A}"/>
    <cellStyle name="clsReportHeader 4" xfId="5122" xr:uid="{9FB9C3D5-C6E8-44F0-80C3-A43AFD80CEBE}"/>
    <cellStyle name="clsReportHeader 5" xfId="4388" xr:uid="{22F4EFE6-0E6D-4CE4-96D5-24DD818DF516}"/>
    <cellStyle name="clsReportHeader 6" xfId="6610" xr:uid="{6CE73F9B-312F-4FD3-B0E4-37CE7F5B4C5D}"/>
    <cellStyle name="clsReportHeader 7" xfId="4323" xr:uid="{ADD0B054-DFB3-4659-AAA9-ED820D358BFF}"/>
    <cellStyle name="clsReportHeader 8" xfId="4789" xr:uid="{6D3B0083-E8BF-4726-8409-0678233A2350}"/>
    <cellStyle name="clsReportHeader 9" xfId="6802" xr:uid="{507A6353-E76A-403C-A5EF-115F6A528B6A}"/>
    <cellStyle name="clsRowHeader" xfId="73" xr:uid="{8371DE4C-8A61-4A8E-8E2B-8405C1E51F36}"/>
    <cellStyle name="clsRowHeader 10" xfId="6310" xr:uid="{9F8A0A22-E372-4AB9-9AB9-E23ABB5FE0B1}"/>
    <cellStyle name="clsRowHeader 11" xfId="6535" xr:uid="{CC0A16B6-2671-4E2F-BD8C-98EA03BFCB7D}"/>
    <cellStyle name="clsRowHeader 12" xfId="6234" xr:uid="{2EF7A601-3B33-4930-8A95-631E9301B4FB}"/>
    <cellStyle name="clsRowHeader 13" xfId="7491" xr:uid="{065E9C3C-1160-4971-8043-DAE507442677}"/>
    <cellStyle name="clsRowHeader 14" xfId="7642" xr:uid="{7FBF628A-F6EC-4E28-8BF2-E9FC910B189C}"/>
    <cellStyle name="clsRowHeader 15" xfId="7783" xr:uid="{A42BECA2-9160-419D-8E4B-DAF5032B126D}"/>
    <cellStyle name="clsRowHeader 16" xfId="7923" xr:uid="{2105F0FC-0862-4795-A72F-4DECFFA2975F}"/>
    <cellStyle name="clsRowHeader 2" xfId="4112" xr:uid="{08EE1608-67C9-43D4-8D37-E6074F90125F}"/>
    <cellStyle name="clsRowHeader 3" xfId="5134" xr:uid="{092874F8-8EB9-4B8B-B90F-622FEE9825BF}"/>
    <cellStyle name="clsRowHeader 4" xfId="5123" xr:uid="{F96C604D-FE97-4A21-B81A-57AE00FF45AA}"/>
    <cellStyle name="clsRowHeader 5" xfId="4876" xr:uid="{853905A4-CAEC-414F-969C-0CF8717B5E5B}"/>
    <cellStyle name="clsRowHeader 6" xfId="6609" xr:uid="{AE9FD6B1-EF3C-418B-9E61-87D73098BB58}"/>
    <cellStyle name="clsRowHeader 7" xfId="5418" xr:uid="{41C8432F-B9F6-4556-A9C7-C66C81D8AEE2}"/>
    <cellStyle name="clsRowHeader 8" xfId="5780" xr:uid="{C770F780-1E58-4351-ACC7-4A392BB9D1A7}"/>
    <cellStyle name="clsRowHeader 9" xfId="6803" xr:uid="{EADA4F39-F3AF-47BC-A969-E344B5062A2B}"/>
    <cellStyle name="clsScale" xfId="74" xr:uid="{FD4C85E6-54FB-4639-BD83-A1473B2A5F07}"/>
    <cellStyle name="Comma 2" xfId="10" xr:uid="{9FFDC2B5-6632-4586-B2B8-34E1F43C847E}"/>
    <cellStyle name="Comma 2 2" xfId="1464" xr:uid="{B2776C93-D029-4E34-A41D-561E7CC135C4}"/>
    <cellStyle name="Comma 2 3" xfId="3377" xr:uid="{72536630-03AF-4781-827F-9336592552A1}"/>
    <cellStyle name="Comma 2 4" xfId="3378" xr:uid="{E4EE3468-7441-4E4B-AF0D-F7E23F6BA388}"/>
    <cellStyle name="Comma 2 5" xfId="3379" xr:uid="{9CD6E7D9-B465-41A7-B7E8-026148F61F87}"/>
    <cellStyle name="Comma 2 6" xfId="3380" xr:uid="{5F2FAB54-FB6C-43DE-ACC5-9F9F0A2C8018}"/>
    <cellStyle name="Comma 2 7" xfId="3381" xr:uid="{0BF529FC-4AAB-4067-B491-A9A158D44059}"/>
    <cellStyle name="Comma 3" xfId="11" xr:uid="{DE9486F4-3E30-47B6-8C48-2812E34918A8}"/>
    <cellStyle name="Comma 4" xfId="12" xr:uid="{4FD0804D-FB19-4CDF-A88B-A5170945375E}"/>
    <cellStyle name="Comma 5" xfId="13" xr:uid="{31CFA4E5-80EB-4C66-80F6-0EA77386FF59}"/>
    <cellStyle name="Comma 5 10" xfId="183" xr:uid="{ED82259B-6D73-44B0-A655-67FD75B5FD93}"/>
    <cellStyle name="Comma 5 11" xfId="198" xr:uid="{63E9DADF-9514-4DBF-8840-A0754FCC7676}"/>
    <cellStyle name="Comma 5 2" xfId="100" xr:uid="{4B572225-F762-4F8F-991C-CC925B37D663}"/>
    <cellStyle name="Comma 5 3" xfId="103" xr:uid="{DB819F21-28FF-43E7-BD24-DDB4379E1868}"/>
    <cellStyle name="Comma 5 4" xfId="96" xr:uid="{CAD320ED-8458-4FAF-A89C-45C6E1B26627}"/>
    <cellStyle name="Comma 5 5" xfId="113" xr:uid="{391492EE-9E03-4C30-97F9-7E0A1F57D252}"/>
    <cellStyle name="Comma 5 6" xfId="115" xr:uid="{2A63677B-1B41-47C0-8AD3-11BF286160B7}"/>
    <cellStyle name="Comma 5 7" xfId="117" xr:uid="{C9E9760A-89F2-41D4-B079-1D0B533746F4}"/>
    <cellStyle name="Comma 5 8" xfId="120" xr:uid="{4DCF5CE9-1951-4BB6-BB54-728C8194D17A}"/>
    <cellStyle name="Comma 5 9" xfId="179" xr:uid="{DB3BBD92-B870-478C-BC89-5E50EE81B586}"/>
    <cellStyle name="Comma 6" xfId="3382" xr:uid="{78F927AD-B1A1-4B94-A7E4-8BC1F593507E}"/>
    <cellStyle name="Comma 7" xfId="3383" xr:uid="{46125735-91AC-4C33-86B9-BB6F5D823142}"/>
    <cellStyle name="Comma 8" xfId="3384" xr:uid="{0494F1B6-3414-415E-858C-8F37994C7787}"/>
    <cellStyle name="Comma 9" xfId="3385" xr:uid="{F0B6DE41-0A4F-4DD8-B64F-5E584527116E}"/>
    <cellStyle name="Comma0" xfId="3386" xr:uid="{FFACA8AC-09EB-4DC0-9881-AC0F25011CE7}"/>
    <cellStyle name="Currency0" xfId="3387" xr:uid="{B6EE717F-A170-4527-A9B0-7F477D1A4A59}"/>
    <cellStyle name="Data" xfId="14" xr:uid="{547934FB-98C5-464F-893D-450D844D60ED}"/>
    <cellStyle name="Date" xfId="3388" xr:uid="{59ACA4B9-EF20-459B-ADF0-EE265B3F2200}"/>
    <cellStyle name="En miles" xfId="15" xr:uid="{77DD545C-B867-4B89-AB53-0B4263B8E1E8}"/>
    <cellStyle name="En millones" xfId="16" xr:uid="{80CB4526-B098-4FC9-97B8-EF600F0347FD}"/>
    <cellStyle name="Ênfase1 2" xfId="75" xr:uid="{28724685-3996-457C-86B5-3769D6152C89}"/>
    <cellStyle name="Ênfase2 2" xfId="76" xr:uid="{93130004-38D5-41DD-92B6-6A97B66E16C8}"/>
    <cellStyle name="Ênfase3 2" xfId="77" xr:uid="{6310F7B2-1BCC-45CC-8631-F16D501F3EA1}"/>
    <cellStyle name="Ênfase4 2" xfId="78" xr:uid="{B551F28E-D08F-40CE-8B87-7DDA9DF24880}"/>
    <cellStyle name="Ênfase5 2" xfId="79" xr:uid="{127BA91E-E5EA-4B8E-A915-06B2A4D24249}"/>
    <cellStyle name="Ênfase6 2" xfId="80" xr:uid="{3F136FAC-72BF-4CD7-AC23-666EABCA4C6B}"/>
    <cellStyle name="Entrada 10" xfId="6983" xr:uid="{9201D106-DB36-4425-B6B1-4EF0C92E2061}"/>
    <cellStyle name="Entrada 11" xfId="7152" xr:uid="{533CA80A-5FC4-4E61-919A-03BD71A2BA18}"/>
    <cellStyle name="Entrada 12" xfId="7328" xr:uid="{2BC54868-1252-42B6-B554-9BBC443622FA}"/>
    <cellStyle name="Entrada 13" xfId="7493" xr:uid="{EABBB27D-5E31-4005-B8ED-6A200F92AB2C}"/>
    <cellStyle name="Entrada 14" xfId="7644" xr:uid="{9D3F5041-005A-48D4-9924-624B44F9FE2B}"/>
    <cellStyle name="Entrada 15" xfId="7785" xr:uid="{9762BDBD-56FC-47A2-87E7-103CBF68497B}"/>
    <cellStyle name="Entrada 16" xfId="7925" xr:uid="{ED858D77-19F1-4024-A268-4E0915A269A6}"/>
    <cellStyle name="Entrada 17" xfId="8046" xr:uid="{8855532B-4D50-48E5-B3FD-5C708A4DD61B}"/>
    <cellStyle name="Entrada 2" xfId="81" xr:uid="{9D60D077-1014-4B15-A9E8-7ADB3B4DAB28}"/>
    <cellStyle name="Entrada 3" xfId="4117" xr:uid="{98C2D707-6125-4A77-9499-8C031DF9A4A0}"/>
    <cellStyle name="Entrada 4" xfId="5131" xr:uid="{C0D8BC93-7079-44D2-A6CA-B52DCBF4DF4F}"/>
    <cellStyle name="Entrada 5" xfId="6259" xr:uid="{8863DE79-E6A8-44B3-9B27-76D86B159976}"/>
    <cellStyle name="Entrada 6" xfId="5835" xr:uid="{A974FA43-2744-4386-8172-4DF416491E7D}"/>
    <cellStyle name="Entrada 7" xfId="6587" xr:uid="{73E73EB5-AAF5-4650-8351-FE54B59B0C5D}"/>
    <cellStyle name="Entrada 8" xfId="5071" xr:uid="{7582D58A-5ED8-48A4-8730-E34D32783FEE}"/>
    <cellStyle name="Entrada 9" xfId="6805" xr:uid="{D6008B45-F72A-4DBB-B765-8BE89077E58C}"/>
    <cellStyle name="Euro" xfId="17" xr:uid="{CA053B8D-3CBE-49AE-9890-A43A73206033}"/>
    <cellStyle name="Euro 10" xfId="128" xr:uid="{63BCDEC7-B9DE-41A1-961F-225D030C8166}"/>
    <cellStyle name="Euro 11" xfId="139" xr:uid="{74A40815-8360-4FF1-93D9-92FF8E613986}"/>
    <cellStyle name="Euro 12" xfId="126" xr:uid="{7C446A7D-A87E-44C5-B19A-FFA5F0C12D54}"/>
    <cellStyle name="Euro 13" xfId="141" xr:uid="{51A2AFF3-32DD-4631-AE34-CE4872D3B8FE}"/>
    <cellStyle name="Euro 14" xfId="124" xr:uid="{89B730AF-3D64-4D60-849F-8832ADC65DDA}"/>
    <cellStyle name="Euro 15" xfId="144" xr:uid="{1813E792-04A9-46F8-B3A5-D0D31C7B87CD}"/>
    <cellStyle name="Euro 16" xfId="121" xr:uid="{FCBD0451-0E37-460A-BDF8-B12EEA461A8B}"/>
    <cellStyle name="Euro 17" xfId="147" xr:uid="{007C84B4-CE6D-4CD9-AB93-C4D023979763}"/>
    <cellStyle name="Euro 18" xfId="150" xr:uid="{6A6025BF-4CA2-4EB7-9B1F-B87524B4D078}"/>
    <cellStyle name="Euro 19" xfId="164" xr:uid="{3BA63496-780C-41EE-AE0A-2F8B5C0F52C4}"/>
    <cellStyle name="Euro 2" xfId="101" xr:uid="{67FCD1EF-F666-4DC9-B733-817B96421B54}"/>
    <cellStyle name="Euro 2 10" xfId="143" xr:uid="{E13E8068-6136-4646-A994-7DF708CD9B7C}"/>
    <cellStyle name="Euro 2 11" xfId="122" xr:uid="{019DC04A-5BDD-458F-B530-0213333EF2E9}"/>
    <cellStyle name="Euro 2 12" xfId="146" xr:uid="{D803F503-94EC-49EF-B4E2-1B5DB5274DDD}"/>
    <cellStyle name="Euro 2 13" xfId="149" xr:uid="{FB1DC373-4A30-43AB-B3EA-67782C4D179C}"/>
    <cellStyle name="Euro 2 14" xfId="152" xr:uid="{B088DC1D-D03D-43DE-A32B-75C01C86D5C8}"/>
    <cellStyle name="Euro 2 15" xfId="154" xr:uid="{230F38CD-3B8B-4D3A-B902-9B77148AABB4}"/>
    <cellStyle name="Euro 2 16" xfId="165" xr:uid="{AD0187D9-6193-4EE2-BFE9-651AA1034A07}"/>
    <cellStyle name="Euro 2 17" xfId="173" xr:uid="{463F97E4-7ACE-4BC2-88AC-AA041138C455}"/>
    <cellStyle name="Euro 2 18" xfId="169" xr:uid="{11D277FC-3A04-453E-B6D3-214259E1DA46}"/>
    <cellStyle name="Euro 2 19" xfId="189" xr:uid="{A5397713-CBD6-4457-AD91-DA3C8C3C5A36}"/>
    <cellStyle name="Euro 2 2" xfId="134" xr:uid="{D21A7FE9-3C6A-400D-9C0A-35BCF906A289}"/>
    <cellStyle name="Euro 2 20" xfId="186" xr:uid="{C2438AC4-E53E-48EE-8712-31CF8C4F4D9C}"/>
    <cellStyle name="Euro 2 21" xfId="191" xr:uid="{6D00BFAC-FF1B-4B2C-95D3-9069DAAE088B}"/>
    <cellStyle name="Euro 2 22" xfId="206" xr:uid="{74F2E609-231B-4885-9C6A-AD3E3D16DD48}"/>
    <cellStyle name="Euro 2 23" xfId="203" xr:uid="{78A3768B-10A7-45A2-A505-0CD75F140A6D}"/>
    <cellStyle name="Euro 2 24" xfId="208" xr:uid="{217B6787-D5CC-450F-807F-89834698D894}"/>
    <cellStyle name="Euro 2 25" xfId="201" xr:uid="{A57C1D5F-ADAD-4232-A0FC-9F45CB400980}"/>
    <cellStyle name="Euro 2 3" xfId="131" xr:uid="{1311C465-2C9D-4CB6-BA43-BBBBA708658A}"/>
    <cellStyle name="Euro 2 4" xfId="136" xr:uid="{9CDBEBEC-EB45-44B0-A01B-41E545D10F9C}"/>
    <cellStyle name="Euro 2 5" xfId="129" xr:uid="{C360022E-051D-4C77-9729-0AE5B7B2DE0E}"/>
    <cellStyle name="Euro 2 6" xfId="138" xr:uid="{6301DC4D-9F49-49B3-87CB-29EFAAC95255}"/>
    <cellStyle name="Euro 2 7" xfId="127" xr:uid="{FC1E4A18-FE79-4A1D-B5AB-CF243DB4C68E}"/>
    <cellStyle name="Euro 2 8" xfId="140" xr:uid="{34B72ABF-89E9-47C4-B924-41648D6ABFC8}"/>
    <cellStyle name="Euro 2 9" xfId="125" xr:uid="{1F217D2E-C5EE-43EE-A260-8F6DE8F37566}"/>
    <cellStyle name="Euro 2_Trimestral" xfId="3389" xr:uid="{244B3BCA-D02C-4088-94DE-B81ED7B30C70}"/>
    <cellStyle name="Euro 20" xfId="172" xr:uid="{F446D7AB-DA23-400B-9F72-1C776877EEAD}"/>
    <cellStyle name="Euro 21" xfId="170" xr:uid="{C7C82B21-F553-47EB-A1E6-4E45D02EB3C6}"/>
    <cellStyle name="Euro 22" xfId="188" xr:uid="{CBFB1993-B6B8-4402-9D39-D7251BB11A9F}"/>
    <cellStyle name="Euro 23" xfId="187" xr:uid="{4E946E48-548D-484C-9B60-B719E299C45F}"/>
    <cellStyle name="Euro 24" xfId="190" xr:uid="{ED302AA8-4F3B-4A29-B36A-836B6FA9FA02}"/>
    <cellStyle name="Euro 25" xfId="205" xr:uid="{8D70214E-D2A1-407D-8C53-A3D522EAD524}"/>
    <cellStyle name="Euro 26" xfId="204" xr:uid="{B98969C4-7DB2-4F48-99C1-4C3AA8172659}"/>
    <cellStyle name="Euro 27" xfId="207" xr:uid="{29C04D6A-4048-41FC-84D9-6C7BF6A6E873}"/>
    <cellStyle name="Euro 28" xfId="202" xr:uid="{A51C6AF4-82D0-46D1-B55E-4D3447684C42}"/>
    <cellStyle name="Euro 29" xfId="1465" xr:uid="{E1075ED6-80DD-4FB9-8BCA-6F0304D109A3}"/>
    <cellStyle name="Euro 3" xfId="102" xr:uid="{5EDB402F-A7B4-44DC-952E-4D2E24B6FF2C}"/>
    <cellStyle name="Euro 4" xfId="99" xr:uid="{912AD4F0-6349-4A03-9454-456578DCFC35}"/>
    <cellStyle name="Euro 5" xfId="133" xr:uid="{32269EEE-C56B-4D45-B7CF-565A32083481}"/>
    <cellStyle name="Euro 6" xfId="132" xr:uid="{030CD87F-CE48-4BA5-94B0-1B8492615059}"/>
    <cellStyle name="Euro 7" xfId="135" xr:uid="{73C3B1A0-D0DA-46FE-BEBC-87245F5A635C}"/>
    <cellStyle name="Euro 8" xfId="130" xr:uid="{F597B87E-E0D1-426D-9800-B6581B6E0588}"/>
    <cellStyle name="Euro 9" xfId="137" xr:uid="{884A6F89-60A0-4315-BE01-BA0480B64C91}"/>
    <cellStyle name="Explanatory Text 2" xfId="1466" xr:uid="{A2034A2F-6417-422D-9485-41CDA79D2BB3}"/>
    <cellStyle name="Explanatory Text 2 10" xfId="3391" xr:uid="{73E455F5-CF2F-4D5F-B1C4-0B290A971464}"/>
    <cellStyle name="Explanatory Text 2 11" xfId="3392" xr:uid="{1D255B66-41CE-4E3B-B5E3-FA76E1905E5B}"/>
    <cellStyle name="Explanatory Text 2 12" xfId="3393" xr:uid="{1521B5A3-75CB-4725-B6F8-7C6FC8C9CFE2}"/>
    <cellStyle name="Explanatory Text 2 2" xfId="1467" xr:uid="{5978F4F3-4414-4114-BEE6-83F75808D1E5}"/>
    <cellStyle name="Explanatory Text 2 3" xfId="1468" xr:uid="{4DD8F5BC-B7EB-4C6F-8273-ECF1007BA394}"/>
    <cellStyle name="Explanatory Text 2 4" xfId="1469" xr:uid="{31E9F10F-8574-4C06-8037-A5615B41BCCB}"/>
    <cellStyle name="Explanatory Text 2 5" xfId="1470" xr:uid="{870041E8-CA37-4A4C-A81A-D4F6B2559593}"/>
    <cellStyle name="Explanatory Text 2 6" xfId="1471" xr:uid="{0CD771B4-7AE5-49DF-80E2-F6B60BC14EBB}"/>
    <cellStyle name="Explanatory Text 2 7" xfId="1472" xr:uid="{F33AEA57-8B2F-46FD-A64F-47DD4B936EAF}"/>
    <cellStyle name="Explanatory Text 2 8" xfId="3394" xr:uid="{CAEC75E1-C4FC-4998-9A3E-3761EE9086F1}"/>
    <cellStyle name="Explanatory Text 2 9" xfId="3395" xr:uid="{5EF4E9CC-3826-474B-B8B5-6C28F5FDB0A3}"/>
    <cellStyle name="Explanatory Text 2_Trimestral" xfId="3390" xr:uid="{536A1C9B-FE8D-4426-81BE-F6DDDA30DCD2}"/>
    <cellStyle name="Explanatory Text 3" xfId="1473" xr:uid="{C3AB7B3F-EBBD-4841-96B2-276D6FB08E8D}"/>
    <cellStyle name="Explanatory Text 3 10" xfId="3397" xr:uid="{ED19895E-6F7F-4A7B-B5F5-2DA2157D692A}"/>
    <cellStyle name="Explanatory Text 3 11" xfId="3398" xr:uid="{E4DAE349-BB83-4C67-B769-80F7A13E3349}"/>
    <cellStyle name="Explanatory Text 3 12" xfId="3399" xr:uid="{24702B1E-49CA-406A-A238-A4F39D4C9770}"/>
    <cellStyle name="Explanatory Text 3 2" xfId="1474" xr:uid="{D8FD7346-815A-4A3F-8D5A-B17156EA322D}"/>
    <cellStyle name="Explanatory Text 3 3" xfId="1475" xr:uid="{4A7FFB55-CF32-49D7-B2F5-830D220A0196}"/>
    <cellStyle name="Explanatory Text 3 4" xfId="1476" xr:uid="{504A4C40-6108-4BB3-B2B9-54B5E05F611B}"/>
    <cellStyle name="Explanatory Text 3 5" xfId="1477" xr:uid="{915E9F59-E356-4824-8B77-DE8DB59844D6}"/>
    <cellStyle name="Explanatory Text 3 6" xfId="1478" xr:uid="{99253FF1-6785-4B0B-A63C-939EAD48CF41}"/>
    <cellStyle name="Explanatory Text 3 7" xfId="1479" xr:uid="{B9BE2036-C63F-4C92-8424-72A7A0D98B05}"/>
    <cellStyle name="Explanatory Text 3 8" xfId="3400" xr:uid="{C646FB70-AFE5-4886-B311-7F70D6DDD888}"/>
    <cellStyle name="Explanatory Text 3 9" xfId="3401" xr:uid="{A84EBD34-1324-4CF4-A9A0-396FA15AF07C}"/>
    <cellStyle name="Explanatory Text 3_Trimestral" xfId="3396" xr:uid="{17544E10-1E53-4F82-9F43-138E474D2A33}"/>
    <cellStyle name="Explanatory Text 4" xfId="1480" xr:uid="{B3CC786D-A114-4DE6-BBC2-717D63D116D6}"/>
    <cellStyle name="Explanatory Text 4 10" xfId="3403" xr:uid="{F5E47995-CAE5-49D0-8585-9EF18390D2E2}"/>
    <cellStyle name="Explanatory Text 4 11" xfId="3404" xr:uid="{A41BB7D7-02B4-409D-AC4C-5609A6C7D947}"/>
    <cellStyle name="Explanatory Text 4 12" xfId="3405" xr:uid="{478F2628-2137-410E-AF4B-2CFD25ABB1CF}"/>
    <cellStyle name="Explanatory Text 4 2" xfId="1481" xr:uid="{9188CE66-7EBC-470E-B780-97E43D1501F9}"/>
    <cellStyle name="Explanatory Text 4 3" xfId="1482" xr:uid="{940B1232-6815-43AD-AC2F-44D7747B57CF}"/>
    <cellStyle name="Explanatory Text 4 4" xfId="1483" xr:uid="{2343C8F2-4896-40CC-8B9B-7F6B98710BBD}"/>
    <cellStyle name="Explanatory Text 4 5" xfId="1484" xr:uid="{01A9A46A-2219-4D44-8602-CE02C817F5AB}"/>
    <cellStyle name="Explanatory Text 4 6" xfId="1485" xr:uid="{91D4C653-095A-41AD-AB45-EDE52390BCAB}"/>
    <cellStyle name="Explanatory Text 4 7" xfId="1486" xr:uid="{EDC5BD2D-5BAA-4CAB-B90E-D51BEC720F53}"/>
    <cellStyle name="Explanatory Text 4 8" xfId="3406" xr:uid="{B3066C18-10F8-4335-9EE1-E2F6A622DD64}"/>
    <cellStyle name="Explanatory Text 4 9" xfId="3407" xr:uid="{CBDA3350-393B-44C8-8FF4-80498D8AC9D0}"/>
    <cellStyle name="Explanatory Text 4_Trimestral" xfId="3402" xr:uid="{43D4F67E-73BD-4B8E-B83F-70C810A5CECD}"/>
    <cellStyle name="Explanatory Text 5" xfId="1487" xr:uid="{0D209EB2-AD09-4DBA-AA37-203E12AE1263}"/>
    <cellStyle name="Explanatory Text 5 10" xfId="3409" xr:uid="{FEE4640B-5DCF-4AC9-805E-5A9594D2EAD5}"/>
    <cellStyle name="Explanatory Text 5 11" xfId="3410" xr:uid="{6A163858-D0FE-40F1-BA90-49A6810B4207}"/>
    <cellStyle name="Explanatory Text 5 12" xfId="3411" xr:uid="{F282C373-99BC-4E00-BE06-2A0D1E698160}"/>
    <cellStyle name="Explanatory Text 5 2" xfId="1488" xr:uid="{650B9A4E-B3DC-4935-A9F9-206D038FEB74}"/>
    <cellStyle name="Explanatory Text 5 3" xfId="1489" xr:uid="{C3839D05-BF45-4EEA-A884-E1F84950BE2E}"/>
    <cellStyle name="Explanatory Text 5 4" xfId="1490" xr:uid="{78C0ADAB-D621-4DD4-A610-C032BEA6C819}"/>
    <cellStyle name="Explanatory Text 5 5" xfId="1491" xr:uid="{E9254F96-36D8-447B-AC26-5C38843527BB}"/>
    <cellStyle name="Explanatory Text 5 6" xfId="1492" xr:uid="{9EEF97A7-6248-48D8-979F-64C9954417D2}"/>
    <cellStyle name="Explanatory Text 5 7" xfId="1493" xr:uid="{53F6D079-C747-4C6B-B942-2899C67CE10F}"/>
    <cellStyle name="Explanatory Text 5 8" xfId="3412" xr:uid="{E85DD258-BA42-4B38-9899-C544C1B5D5FD}"/>
    <cellStyle name="Explanatory Text 5 9" xfId="3413" xr:uid="{EAB2B3AF-7758-4775-8A48-6E7169C0B24B}"/>
    <cellStyle name="Explanatory Text 5_Trimestral" xfId="3408" xr:uid="{6C2154D1-C8DF-4C35-B9F2-F8968CF0153E}"/>
    <cellStyle name="Explanatory Text 6" xfId="3414" xr:uid="{BFF12771-B16D-49E7-BDE5-FE971DAD1D9E}"/>
    <cellStyle name="Fixed" xfId="3415" xr:uid="{EAACA8FE-7DA6-4E7B-AC07-FA962018B660}"/>
    <cellStyle name="Fixo" xfId="18" xr:uid="{F9819B4A-5988-4A54-A1D0-FC8C260555B9}"/>
    <cellStyle name="Good 2" xfId="1494" xr:uid="{4BB58FDB-B670-4D87-8228-1C25AEBF5E51}"/>
    <cellStyle name="Good 2 10" xfId="3417" xr:uid="{231E20B0-F3BB-401F-BD6C-565EE69CDE26}"/>
    <cellStyle name="Good 2 11" xfId="3418" xr:uid="{C4096AB8-2601-44B2-8374-BCA5A6F132E5}"/>
    <cellStyle name="Good 2 12" xfId="3419" xr:uid="{DABDAE79-A410-41B5-84AB-2CFF09A56EF8}"/>
    <cellStyle name="Good 2 2" xfId="1495" xr:uid="{8E954698-7676-4312-AB5C-AF6B784BDBE2}"/>
    <cellStyle name="Good 2 3" xfId="1496" xr:uid="{E6E3B64A-CA46-4AE6-812E-F951397F9583}"/>
    <cellStyle name="Good 2 4" xfId="1497" xr:uid="{7FA8AA33-14CF-4085-839A-2B08C8157E11}"/>
    <cellStyle name="Good 2 5" xfId="1498" xr:uid="{A8A2CC0D-BB1A-4E25-9AFE-1A08DCC4FDA7}"/>
    <cellStyle name="Good 2 6" xfId="1499" xr:uid="{B4EA9376-A51F-4703-9CAE-315419D342E3}"/>
    <cellStyle name="Good 2 7" xfId="1500" xr:uid="{FBC3CFBE-F6D5-4A8D-863D-44B5E742C75C}"/>
    <cellStyle name="Good 2 8" xfId="3420" xr:uid="{C980DF71-C345-4FC7-92C7-BACFEF348512}"/>
    <cellStyle name="Good 2 9" xfId="3421" xr:uid="{BEEE7E44-5079-41B3-ADF0-E2AC06C7AFD1}"/>
    <cellStyle name="Good 2_Trimestral" xfId="3416" xr:uid="{634B6064-2CB5-4BE1-A2B5-40B5C46C7886}"/>
    <cellStyle name="Good 3" xfId="1501" xr:uid="{74718F55-5B3B-4FBF-B79E-1152EFECC8BB}"/>
    <cellStyle name="Good 3 10" xfId="3423" xr:uid="{C1B4D67F-2B4E-4FB5-BB8F-9B55A71CDA16}"/>
    <cellStyle name="Good 3 11" xfId="3424" xr:uid="{4292E5A9-BF30-4B98-8D82-39779C5F4860}"/>
    <cellStyle name="Good 3 12" xfId="3425" xr:uid="{F8234E13-D7E7-442F-8D25-F84EC8D01655}"/>
    <cellStyle name="Good 3 2" xfId="1502" xr:uid="{A3E13A4E-2465-4FA8-8F45-AC2CBC928282}"/>
    <cellStyle name="Good 3 3" xfId="1503" xr:uid="{272C4160-7E5D-4B9B-AF77-4656B1F15CDC}"/>
    <cellStyle name="Good 3 4" xfId="1504" xr:uid="{334598B6-DB42-4B94-ABB1-98111EB96AE3}"/>
    <cellStyle name="Good 3 5" xfId="1505" xr:uid="{E829B0BC-D16F-4A11-ABFE-52BCA434143F}"/>
    <cellStyle name="Good 3 6" xfId="1506" xr:uid="{EDF09734-03BC-4C43-9447-66A013EF6E80}"/>
    <cellStyle name="Good 3 7" xfId="1507" xr:uid="{CA7521CA-36D2-4FC3-9993-D08A4D8AF7CF}"/>
    <cellStyle name="Good 3 8" xfId="3426" xr:uid="{0816B478-1FF1-4D92-8D17-69EC270B06A6}"/>
    <cellStyle name="Good 3 9" xfId="3427" xr:uid="{7FC3737D-9217-4B23-899C-7333023992FB}"/>
    <cellStyle name="Good 3_Trimestral" xfId="3422" xr:uid="{A965240B-42EE-40D3-A15B-CC47AB960D83}"/>
    <cellStyle name="Good 4" xfId="1508" xr:uid="{6E4173CC-5FAE-4E4A-BE59-671E89DC7093}"/>
    <cellStyle name="Good 4 10" xfId="3429" xr:uid="{A2CB5937-7336-415F-962A-2F0E8A66EC19}"/>
    <cellStyle name="Good 4 11" xfId="3430" xr:uid="{A9E84152-AD61-4025-9E8A-8536B5E6634B}"/>
    <cellStyle name="Good 4 12" xfId="3431" xr:uid="{F24FBA70-9C61-45C2-B053-B326514AABEC}"/>
    <cellStyle name="Good 4 2" xfId="1509" xr:uid="{03090941-A072-4791-895A-7DB0E5F3EEEE}"/>
    <cellStyle name="Good 4 3" xfId="1510" xr:uid="{04B87284-BF4D-497C-BA4E-1300B39D7E58}"/>
    <cellStyle name="Good 4 4" xfId="1511" xr:uid="{6E648E2C-381D-4D29-A77D-B5B79A3F5D6D}"/>
    <cellStyle name="Good 4 5" xfId="1512" xr:uid="{A9AFEDC6-DF5E-4D95-B364-6232BADC717C}"/>
    <cellStyle name="Good 4 6" xfId="1513" xr:uid="{BD22ED2A-4E0D-4892-8CE9-EEFFDC3AC7C6}"/>
    <cellStyle name="Good 4 7" xfId="1514" xr:uid="{C90B2EA0-D30F-44F6-864E-48C96F19E865}"/>
    <cellStyle name="Good 4 8" xfId="3432" xr:uid="{1DD73386-5534-404D-9877-4F5DC7AFC8ED}"/>
    <cellStyle name="Good 4 9" xfId="3433" xr:uid="{CAC5FDB9-473A-49BE-97A5-9D5D202FBE20}"/>
    <cellStyle name="Good 4_Trimestral" xfId="3428" xr:uid="{CA844121-2050-4F74-85A3-1EEB43830C9A}"/>
    <cellStyle name="Good 5" xfId="1515" xr:uid="{33A28644-2B47-4F06-89D0-DADCD69E7EAF}"/>
    <cellStyle name="Good 5 10" xfId="3435" xr:uid="{5CDA15F5-F48F-4874-8207-C16C23C856B0}"/>
    <cellStyle name="Good 5 11" xfId="3436" xr:uid="{C7E53E9D-F915-4852-9AD0-89C69E9C74EC}"/>
    <cellStyle name="Good 5 12" xfId="3437" xr:uid="{412F472A-70D2-44AF-88A8-76ED290F65AD}"/>
    <cellStyle name="Good 5 2" xfId="1516" xr:uid="{333BB296-3D86-4E94-BC3C-AF5B00A899CD}"/>
    <cellStyle name="Good 5 3" xfId="1517" xr:uid="{5865BFD4-E588-436D-9034-FF9074431BB1}"/>
    <cellStyle name="Good 5 4" xfId="1518" xr:uid="{1B256A8C-A398-496E-BF15-05476D5478DF}"/>
    <cellStyle name="Good 5 5" xfId="1519" xr:uid="{041A8511-97CC-4CB4-8B61-5DDCA9881FA6}"/>
    <cellStyle name="Good 5 6" xfId="1520" xr:uid="{A1BDB99C-D2B9-4C0C-AD6E-48AF4EC0B731}"/>
    <cellStyle name="Good 5 7" xfId="1521" xr:uid="{221F4036-B00E-486E-AB71-D968A241F88C}"/>
    <cellStyle name="Good 5 8" xfId="3438" xr:uid="{A6F77E9C-D19D-4B99-86AF-436571B3A4E1}"/>
    <cellStyle name="Good 5 9" xfId="3439" xr:uid="{262CDE83-4B5B-478B-88C6-DE43226762A2}"/>
    <cellStyle name="Good 5_Trimestral" xfId="3434" xr:uid="{4BEB8208-CB79-4D22-9B0D-2A8AF92045F3}"/>
    <cellStyle name="Good 6" xfId="1522" xr:uid="{469EAFBA-D576-454D-9BFA-F5F73AF6A6E1}"/>
    <cellStyle name="Good 6 10" xfId="3441" xr:uid="{490D2763-B060-451E-A14E-E05A195DEB19}"/>
    <cellStyle name="Good 6 11" xfId="3442" xr:uid="{B2F65B3A-74A3-4377-8F1B-59614C16DAEF}"/>
    <cellStyle name="Good 6 12" xfId="3443" xr:uid="{8EDC12A7-F47A-4C28-98C7-73DE46001602}"/>
    <cellStyle name="Good 6 2" xfId="1523" xr:uid="{299B3F20-202C-47A2-B566-11422184337B}"/>
    <cellStyle name="Good 6 3" xfId="1524" xr:uid="{F89CFA83-A936-40FE-A224-97D9F1561E46}"/>
    <cellStyle name="Good 6 4" xfId="1525" xr:uid="{6C5602EC-56F5-4C1B-9AD5-2B0AB22DB185}"/>
    <cellStyle name="Good 6 5" xfId="1526" xr:uid="{4F8B3CC2-F666-4342-8673-92C6A3967BD8}"/>
    <cellStyle name="Good 6 6" xfId="1527" xr:uid="{A2713A4F-D627-464E-B48E-B1BFD40EA48F}"/>
    <cellStyle name="Good 6 7" xfId="1528" xr:uid="{EF29659E-1187-45E6-8C3F-09D80BD3AEFF}"/>
    <cellStyle name="Good 6 8" xfId="3444" xr:uid="{D44F93BD-C32D-4933-BE8E-7AA08793B942}"/>
    <cellStyle name="Good 6 9" xfId="3445" xr:uid="{2FB903AB-CA83-4861-8AAE-F905ABBE1E96}"/>
    <cellStyle name="Good 6_Trimestral" xfId="3440" xr:uid="{9292E981-71A3-40C0-9274-4AA502F5E8A5}"/>
    <cellStyle name="Good 7" xfId="1529" xr:uid="{FF199896-D28C-465F-A402-2B240151685F}"/>
    <cellStyle name="Good 7 10" xfId="3447" xr:uid="{F057B13C-5AD0-4897-B137-86E1317F906F}"/>
    <cellStyle name="Good 7 11" xfId="3448" xr:uid="{83B90047-E5F7-4B58-BFEA-FC1EB8E77035}"/>
    <cellStyle name="Good 7 12" xfId="3449" xr:uid="{027A8A82-78B6-4C7D-9068-19F66F30B263}"/>
    <cellStyle name="Good 7 2" xfId="1530" xr:uid="{05ABEB0E-99EA-4904-B0EB-C964E539845A}"/>
    <cellStyle name="Good 7 3" xfId="1531" xr:uid="{7619279E-3F1D-4695-9FD9-3CBF366AED41}"/>
    <cellStyle name="Good 7 4" xfId="1532" xr:uid="{946D9CEC-25E2-4749-85D2-68FD41562470}"/>
    <cellStyle name="Good 7 5" xfId="1533" xr:uid="{622BF719-4FB5-4568-884E-CB1B632F9000}"/>
    <cellStyle name="Good 7 6" xfId="1534" xr:uid="{203A3DA2-8342-4822-B7DF-3B64A4D9A673}"/>
    <cellStyle name="Good 7 7" xfId="1535" xr:uid="{8E14B878-FBCB-4859-8ECC-3E1AF176FF6E}"/>
    <cellStyle name="Good 7 8" xfId="3450" xr:uid="{6BA578E9-24FF-451C-AF7F-BACCFBD2A488}"/>
    <cellStyle name="Good 7 9" xfId="3451" xr:uid="{899D42FC-12E6-43C1-937A-99637A740BFA}"/>
    <cellStyle name="Good 7_Trimestral" xfId="3446" xr:uid="{D0EA08AB-58FC-4657-B57E-0D1CD9E985FA}"/>
    <cellStyle name="Good 8" xfId="1536" xr:uid="{326CBC23-63FB-4ED1-B55C-0ECF9777ED1E}"/>
    <cellStyle name="Good 8 10" xfId="3453" xr:uid="{C4C94C2B-1FB2-4687-B270-867A48877353}"/>
    <cellStyle name="Good 8 11" xfId="3454" xr:uid="{C7ED43AD-CC3E-4FAA-90C2-0DF24D885B14}"/>
    <cellStyle name="Good 8 12" xfId="3455" xr:uid="{1ED12DFB-0656-461B-BB12-2492F0F608F7}"/>
    <cellStyle name="Good 8 2" xfId="1537" xr:uid="{A819F55C-E2CD-4065-B5DB-C03632DFF881}"/>
    <cellStyle name="Good 8 3" xfId="1538" xr:uid="{71A1A47C-BDD5-4A01-B0A9-FA0566523ABB}"/>
    <cellStyle name="Good 8 4" xfId="1539" xr:uid="{518A2708-1C39-4F4B-866F-50360F02A080}"/>
    <cellStyle name="Good 8 5" xfId="1540" xr:uid="{CEE84DF3-1501-44E1-A6DD-D843B5C7CA1E}"/>
    <cellStyle name="Good 8 6" xfId="1541" xr:uid="{A5DADA33-817F-4855-9F61-1008C34C71B2}"/>
    <cellStyle name="Good 8 7" xfId="1542" xr:uid="{0A269585-393F-4804-923F-1B03CCA93C00}"/>
    <cellStyle name="Good 8 8" xfId="3456" xr:uid="{02531F6B-5DCB-42EB-B7BE-22975E8E1A71}"/>
    <cellStyle name="Good 8 9" xfId="3457" xr:uid="{A79A34E2-DA00-4CAC-B388-E98B2602F6CB}"/>
    <cellStyle name="Good 8_Trimestral" xfId="3452" xr:uid="{9711802F-19A2-45E0-BC30-5223369D1E13}"/>
    <cellStyle name="Good 9" xfId="3458" xr:uid="{FF8FF249-761C-47FC-8649-292E34DE0913}"/>
    <cellStyle name="Heading 1 2" xfId="1543" xr:uid="{AAE96EFE-652A-4881-AB9C-2C7CD56303C7}"/>
    <cellStyle name="Heading 1 2 10" xfId="3459" xr:uid="{563E8EB9-0292-46C8-BA4B-C2163FD6A97D}"/>
    <cellStyle name="Heading 1 2 11" xfId="3460" xr:uid="{981D6D9F-B0D8-411D-9CD0-6470A574BD8E}"/>
    <cellStyle name="Heading 1 2 12" xfId="3461" xr:uid="{BDE135BD-BFA0-491E-B898-C12E47AC071B}"/>
    <cellStyle name="Heading 1 2 2" xfId="1544" xr:uid="{37F3EA56-A752-4ADB-A549-E762069D2BB0}"/>
    <cellStyle name="Heading 1 2 3" xfId="1545" xr:uid="{AB1D6E24-8AA8-42ED-81DC-90907CC6AD0D}"/>
    <cellStyle name="Heading 1 2 4" xfId="1546" xr:uid="{CB938421-2793-41A8-91E9-EFC3DAC40519}"/>
    <cellStyle name="Heading 1 2 5" xfId="1547" xr:uid="{4570EE1C-8972-4A2E-B3D7-F5D1271C7061}"/>
    <cellStyle name="Heading 1 2 6" xfId="1548" xr:uid="{F067B15D-D2E0-40F2-9B7D-071412561EA5}"/>
    <cellStyle name="Heading 1 2 7" xfId="1549" xr:uid="{3E8952DA-4CB2-44EF-8193-B67F4431E5E7}"/>
    <cellStyle name="Heading 1 2 8" xfId="3462" xr:uid="{6064CD55-318A-4567-816F-3D4C91B2929A}"/>
    <cellStyle name="Heading 1 2 9" xfId="3463" xr:uid="{15A4928B-B21A-4FD0-BD65-DE7A5C67E304}"/>
    <cellStyle name="Heading 1 3" xfId="1550" xr:uid="{C9825520-AB29-44ED-B741-B95A7DB5C626}"/>
    <cellStyle name="Heading 1 3 10" xfId="3464" xr:uid="{33613F64-3531-4714-B30D-F6F874C848A4}"/>
    <cellStyle name="Heading 1 3 11" xfId="3465" xr:uid="{81F5EF8E-1BF0-4ED9-A4BA-7AE4FAFD42D1}"/>
    <cellStyle name="Heading 1 3 12" xfId="3466" xr:uid="{5105C6BE-4183-4BCD-8A22-FA1CBCD43B31}"/>
    <cellStyle name="Heading 1 3 2" xfId="1551" xr:uid="{AE146521-1CEB-47C5-8C39-36E4F09609A2}"/>
    <cellStyle name="Heading 1 3 3" xfId="1552" xr:uid="{1B560962-77D6-41D7-BB05-3575A357B0E3}"/>
    <cellStyle name="Heading 1 3 4" xfId="1553" xr:uid="{00EAC77E-EF95-4845-8D2B-B308D36E2661}"/>
    <cellStyle name="Heading 1 3 5" xfId="1554" xr:uid="{B72ED273-B0F7-4971-AFA8-A5709D487103}"/>
    <cellStyle name="Heading 1 3 6" xfId="1555" xr:uid="{D5F1569E-697E-4748-9085-6D9328760871}"/>
    <cellStyle name="Heading 1 3 7" xfId="1556" xr:uid="{3F32283E-678F-4AFA-A1E2-0773EB077EED}"/>
    <cellStyle name="Heading 1 3 8" xfId="3467" xr:uid="{1ABF8040-5CA7-4133-A518-E2BA71B4CCED}"/>
    <cellStyle name="Heading 1 3 9" xfId="3468" xr:uid="{A2BC6D66-7BA9-41C8-96B8-D9184AC86E27}"/>
    <cellStyle name="Heading 1 4" xfId="1557" xr:uid="{3E09B50A-E1DB-42AF-B8A4-1F9ACBF73205}"/>
    <cellStyle name="Heading 1 4 10" xfId="3469" xr:uid="{FCEFFADD-D63B-4925-B480-8442E6C022D7}"/>
    <cellStyle name="Heading 1 4 11" xfId="3470" xr:uid="{0D2D9001-1635-4795-9A95-38BC5D91D64E}"/>
    <cellStyle name="Heading 1 4 12" xfId="3471" xr:uid="{A4C16F0F-AAC7-4997-AB95-7828F28C9A59}"/>
    <cellStyle name="Heading 1 4 2" xfId="1558" xr:uid="{62323D46-9189-4ABD-A596-7EA992DAD0DB}"/>
    <cellStyle name="Heading 1 4 3" xfId="1559" xr:uid="{B3506228-D2FE-4A29-B804-E6B97E2AEFBC}"/>
    <cellStyle name="Heading 1 4 4" xfId="1560" xr:uid="{AC002BD5-8848-4629-BF70-4E543009298F}"/>
    <cellStyle name="Heading 1 4 5" xfId="1561" xr:uid="{0B5D55E7-9846-46D8-9CE9-5FBF1EA0029A}"/>
    <cellStyle name="Heading 1 4 6" xfId="1562" xr:uid="{39AD436D-EDAB-4A6A-BA6D-E84CB8045F67}"/>
    <cellStyle name="Heading 1 4 7" xfId="1563" xr:uid="{4C7A442C-7C07-4B4C-BE92-222AA5B0AED5}"/>
    <cellStyle name="Heading 1 4 8" xfId="3472" xr:uid="{902F090D-2E01-41D3-9051-CD47C97973F9}"/>
    <cellStyle name="Heading 1 4 9" xfId="3473" xr:uid="{0AF161C5-6FBC-4951-B77E-E01ECC33BE0D}"/>
    <cellStyle name="Heading 1 5" xfId="1564" xr:uid="{5E50BCB8-610F-4B09-92C6-F144AE5DD41F}"/>
    <cellStyle name="Heading 1 5 10" xfId="3474" xr:uid="{BB0BBAA3-E1FE-4B28-8089-E267FA002BB1}"/>
    <cellStyle name="Heading 1 5 11" xfId="3475" xr:uid="{7FBD9C5D-8C57-4FD7-A54F-789E6FCD264C}"/>
    <cellStyle name="Heading 1 5 12" xfId="3476" xr:uid="{73FEED3E-4791-49BE-B8F8-064F936659DC}"/>
    <cellStyle name="Heading 1 5 2" xfId="1565" xr:uid="{9691D5D2-19ED-4744-9F24-274EE2EA7043}"/>
    <cellStyle name="Heading 1 5 3" xfId="1566" xr:uid="{AE5955C0-A88D-498F-AC81-112BBF902AB6}"/>
    <cellStyle name="Heading 1 5 4" xfId="1567" xr:uid="{8D318EB3-6A89-48BA-BDE2-07834ABDBDD3}"/>
    <cellStyle name="Heading 1 5 5" xfId="1568" xr:uid="{43B2FD47-F12F-4CF6-B534-F7E97CCD6C96}"/>
    <cellStyle name="Heading 1 5 6" xfId="1569" xr:uid="{45348AB4-9CF9-4730-9B6E-FFAD41C2FBAE}"/>
    <cellStyle name="Heading 1 5 7" xfId="1570" xr:uid="{4BB489F4-DD9B-4847-8D2B-7D50C466E2BE}"/>
    <cellStyle name="Heading 1 5 8" xfId="3477" xr:uid="{32E32338-8EBD-4DB4-8361-5CA9FA2BD849}"/>
    <cellStyle name="Heading 1 5 9" xfId="3478" xr:uid="{4C2A78DF-0AA1-4137-A54A-AEE47BC00789}"/>
    <cellStyle name="Heading 1 6" xfId="1571" xr:uid="{8735382B-438A-421B-9734-9DECFCC94771}"/>
    <cellStyle name="Heading 1 6 10" xfId="3479" xr:uid="{551CD82E-9C5D-4DD0-ABB7-F9C1609BBC68}"/>
    <cellStyle name="Heading 1 6 11" xfId="3480" xr:uid="{7AAB6EE6-D5F1-4EC9-BDE7-0F7644894A29}"/>
    <cellStyle name="Heading 1 6 12" xfId="3481" xr:uid="{3EE49169-3580-4D80-B2CF-6651BA609817}"/>
    <cellStyle name="Heading 1 6 2" xfId="1572" xr:uid="{92F42253-E689-4B19-8DBF-C2E051E9050F}"/>
    <cellStyle name="Heading 1 6 3" xfId="1573" xr:uid="{29658FF3-5989-468B-8E58-05CFF485CFDB}"/>
    <cellStyle name="Heading 1 6 4" xfId="1574" xr:uid="{E1496299-3B8C-4787-800F-21AC9A0E7F32}"/>
    <cellStyle name="Heading 1 6 5" xfId="1575" xr:uid="{F79018E3-558E-4538-B484-D2A5B4BFDA77}"/>
    <cellStyle name="Heading 1 6 6" xfId="1576" xr:uid="{5C7C29B0-9697-4553-90D1-A6C29CC797E8}"/>
    <cellStyle name="Heading 1 6 7" xfId="1577" xr:uid="{8C57E7DA-C8C0-46CD-A057-EEBC8EC854BB}"/>
    <cellStyle name="Heading 1 6 8" xfId="3482" xr:uid="{BFDFA2C9-327A-4C46-91B9-3FFD37915833}"/>
    <cellStyle name="Heading 1 6 9" xfId="3483" xr:uid="{BB197455-C5B9-47FD-B433-7C2855BBC1A1}"/>
    <cellStyle name="Heading 1 7" xfId="1578" xr:uid="{23C8D457-1547-4759-ADA8-C255C0597CD2}"/>
    <cellStyle name="Heading 1 7 10" xfId="3484" xr:uid="{3771F3B2-2065-4267-B9C0-CB141D42A578}"/>
    <cellStyle name="Heading 1 7 11" xfId="3485" xr:uid="{9B841954-B86B-464E-98D5-9FDF4EF7F462}"/>
    <cellStyle name="Heading 1 7 12" xfId="3486" xr:uid="{A1DC217A-87DC-4D2A-B419-5687F1768E5F}"/>
    <cellStyle name="Heading 1 7 2" xfId="1579" xr:uid="{1447A87B-89B5-44A8-8013-E5A14ACCD527}"/>
    <cellStyle name="Heading 1 7 3" xfId="1580" xr:uid="{70A2E406-3751-49D6-81BA-973118F325BF}"/>
    <cellStyle name="Heading 1 7 4" xfId="1581" xr:uid="{4F48F3EB-2F07-46E6-ADF7-5F1DCA8713C1}"/>
    <cellStyle name="Heading 1 7 5" xfId="1582" xr:uid="{D79425EC-1BD8-42E3-8810-625CB4A6C175}"/>
    <cellStyle name="Heading 1 7 6" xfId="1583" xr:uid="{E6624AF7-BC0B-40F7-AC3A-3AC207D0638A}"/>
    <cellStyle name="Heading 1 7 7" xfId="1584" xr:uid="{EC3B99A7-97D5-4D5D-A8AB-6B997D2CA573}"/>
    <cellStyle name="Heading 1 7 8" xfId="3487" xr:uid="{E4D2FE1C-ABFF-47E1-AB3C-016F8CC4B7B4}"/>
    <cellStyle name="Heading 1 7 9" xfId="3488" xr:uid="{A90E04D9-E570-4751-80F3-F0A9FA4213D4}"/>
    <cellStyle name="Heading 1 8" xfId="1585" xr:uid="{9C32E701-B6C8-4A7D-AE27-2EC16BDDBD3C}"/>
    <cellStyle name="Heading 1 8 10" xfId="3489" xr:uid="{A593937B-71C3-422C-BE69-67A69C62A4E5}"/>
    <cellStyle name="Heading 1 8 11" xfId="3490" xr:uid="{A706AF72-17B2-46DC-B402-5026C78E5831}"/>
    <cellStyle name="Heading 1 8 12" xfId="3491" xr:uid="{3DB00393-0C76-47DC-B229-F12D48B09C5D}"/>
    <cellStyle name="Heading 1 8 2" xfId="1586" xr:uid="{F4113EC8-8544-4397-BB48-E527325A726B}"/>
    <cellStyle name="Heading 1 8 3" xfId="1587" xr:uid="{634E7C0F-BDF4-4E8C-B84F-90F87C371125}"/>
    <cellStyle name="Heading 1 8 4" xfId="1588" xr:uid="{732CB052-083F-4D47-A4F5-C73F07FC03E1}"/>
    <cellStyle name="Heading 1 8 5" xfId="1589" xr:uid="{0514637C-CA23-4FEC-B37B-B3ED8E7BF28D}"/>
    <cellStyle name="Heading 1 8 6" xfId="1590" xr:uid="{8A74F347-8214-4BC6-A17D-E42F421FF6B0}"/>
    <cellStyle name="Heading 1 8 7" xfId="1591" xr:uid="{7031A2AB-7C3E-4875-98F6-CF1B8FC93EEE}"/>
    <cellStyle name="Heading 1 8 8" xfId="3492" xr:uid="{52061B1C-9072-4D3C-82B3-204AB1417B2C}"/>
    <cellStyle name="Heading 1 8 9" xfId="3493" xr:uid="{1ED6FDDD-6BA5-4066-8A50-294DF21E6EA2}"/>
    <cellStyle name="Heading 1 9" xfId="3494" xr:uid="{E1DA82C9-CD38-41F5-B3DB-94B69A26AA66}"/>
    <cellStyle name="Heading 2 2" xfId="1592" xr:uid="{55C14DF5-D412-47B3-AA55-838DCE76D483}"/>
    <cellStyle name="Heading 2 2 10" xfId="3495" xr:uid="{195EF393-31C9-4B27-972F-87F5DAE7A022}"/>
    <cellStyle name="Heading 2 2 11" xfId="3496" xr:uid="{EDC7E52F-89CC-46E4-8062-119430388889}"/>
    <cellStyle name="Heading 2 2 12" xfId="3497" xr:uid="{F5C44696-9D7B-47D7-9C3C-CA54A4DB47A1}"/>
    <cellStyle name="Heading 2 2 2" xfId="1593" xr:uid="{DA00DA58-0542-441B-A5DD-D9359CF5E5E7}"/>
    <cellStyle name="Heading 2 2 3" xfId="1594" xr:uid="{2F549FBE-FCF9-4A94-9A01-57D2B809CE6D}"/>
    <cellStyle name="Heading 2 2 4" xfId="1595" xr:uid="{AD135B80-6C57-4E83-806C-731A8CEC1569}"/>
    <cellStyle name="Heading 2 2 5" xfId="1596" xr:uid="{19FE3E08-649E-4E91-973B-5DE38F3F2BA0}"/>
    <cellStyle name="Heading 2 2 6" xfId="1597" xr:uid="{A8D2BBAF-E29B-4A5B-81A4-8EFFFD6170E3}"/>
    <cellStyle name="Heading 2 2 7" xfId="1598" xr:uid="{7C926B65-4A23-464B-A1FE-D01C2D5BC153}"/>
    <cellStyle name="Heading 2 2 8" xfId="3498" xr:uid="{183D6861-4231-453D-930B-706933A49116}"/>
    <cellStyle name="Heading 2 2 9" xfId="3499" xr:uid="{4C509410-09F5-4C98-AD85-764C0A8E30A4}"/>
    <cellStyle name="Heading 2 3" xfId="1599" xr:uid="{F9CE1042-2CCE-4387-8E26-3067DE540D26}"/>
    <cellStyle name="Heading 2 3 10" xfId="3500" xr:uid="{A42995CF-FB82-456E-9907-5D98A362AFDC}"/>
    <cellStyle name="Heading 2 3 11" xfId="3501" xr:uid="{81DE84FC-4B9D-412C-A8D4-DB5B126B8E3D}"/>
    <cellStyle name="Heading 2 3 12" xfId="3502" xr:uid="{E9D0DC07-B1A7-41FB-A9AC-D15DB5312043}"/>
    <cellStyle name="Heading 2 3 2" xfId="1600" xr:uid="{30325F60-C261-4254-8C9B-31A4CC497BEE}"/>
    <cellStyle name="Heading 2 3 3" xfId="1601" xr:uid="{580FB869-3F4A-4E9A-BE84-9CD1191B3578}"/>
    <cellStyle name="Heading 2 3 4" xfId="1602" xr:uid="{1818DD83-330A-4603-8EA6-7ED7DFDC2644}"/>
    <cellStyle name="Heading 2 3 5" xfId="1603" xr:uid="{77274470-8738-4F73-964E-5AC69453503A}"/>
    <cellStyle name="Heading 2 3 6" xfId="1604" xr:uid="{9A4C79EE-CE62-4B18-AD65-1142299145BB}"/>
    <cellStyle name="Heading 2 3 7" xfId="1605" xr:uid="{7E2BB2D2-D16F-4AD4-A809-2B833616C1A2}"/>
    <cellStyle name="Heading 2 3 8" xfId="3503" xr:uid="{ADED8240-82CF-4A78-9F0D-DCAC99DCD12D}"/>
    <cellStyle name="Heading 2 3 9" xfId="3504" xr:uid="{41F5F77C-FDD4-439B-A415-5E02A9D2397E}"/>
    <cellStyle name="Heading 2 4" xfId="1606" xr:uid="{5A69BE29-35E4-43D6-8E4D-9A742067F857}"/>
    <cellStyle name="Heading 2 4 10" xfId="3505" xr:uid="{02ABEAFD-BC73-4DB2-90AF-8D844BC2A20A}"/>
    <cellStyle name="Heading 2 4 11" xfId="3506" xr:uid="{19A6B592-27E1-4B66-8CE8-6348E51EB742}"/>
    <cellStyle name="Heading 2 4 12" xfId="3507" xr:uid="{450C514B-DC89-48E6-94A1-6E7EBA40D407}"/>
    <cellStyle name="Heading 2 4 2" xfId="1607" xr:uid="{8BF719E9-7BFF-4234-9C40-5AE8FF11F573}"/>
    <cellStyle name="Heading 2 4 3" xfId="1608" xr:uid="{CA54AAFC-6FB3-4488-A154-BF781CCD65EB}"/>
    <cellStyle name="Heading 2 4 4" xfId="1609" xr:uid="{06778A20-F32E-4F4E-BCE4-04FEA241028E}"/>
    <cellStyle name="Heading 2 4 5" xfId="1610" xr:uid="{DE1E43FB-C877-47D7-8189-001C8350A7BE}"/>
    <cellStyle name="Heading 2 4 6" xfId="1611" xr:uid="{5114F02F-F809-45A6-951C-A131F971972A}"/>
    <cellStyle name="Heading 2 4 7" xfId="1612" xr:uid="{004BE574-D1AA-42C0-8586-B61826E089ED}"/>
    <cellStyle name="Heading 2 4 8" xfId="3508" xr:uid="{43764442-FA14-44DB-AF99-42027A8B0CD2}"/>
    <cellStyle name="Heading 2 4 9" xfId="3509" xr:uid="{21F38EA0-50BA-4E44-9CF7-4AC8517164E0}"/>
    <cellStyle name="Heading 2 5" xfId="1613" xr:uid="{1E265891-FB57-43F0-9DA7-884F3F0C9C9C}"/>
    <cellStyle name="Heading 2 5 10" xfId="3510" xr:uid="{16015AC9-2C91-4661-B599-EF557F0B6CD7}"/>
    <cellStyle name="Heading 2 5 11" xfId="3511" xr:uid="{97CA4548-83BF-403C-9448-F436F2AAA53D}"/>
    <cellStyle name="Heading 2 5 12" xfId="3512" xr:uid="{33C7758D-67F9-46BA-9CB1-5064738B70FA}"/>
    <cellStyle name="Heading 2 5 2" xfId="1614" xr:uid="{2A5F1536-06FB-4E8D-8C40-3C23D7CC003D}"/>
    <cellStyle name="Heading 2 5 3" xfId="1615" xr:uid="{F251B5B0-6567-4657-A27C-B6BAAB8CB1DA}"/>
    <cellStyle name="Heading 2 5 4" xfId="1616" xr:uid="{0EB14F67-D246-4408-B5DD-8E2351AA5FC6}"/>
    <cellStyle name="Heading 2 5 5" xfId="1617" xr:uid="{DFD0EED9-EFC9-4544-A706-35F597B56C44}"/>
    <cellStyle name="Heading 2 5 6" xfId="1618" xr:uid="{02AD3290-CF0D-4855-965E-52ED26FA919C}"/>
    <cellStyle name="Heading 2 5 7" xfId="1619" xr:uid="{99019FE5-9DEE-4143-A5C0-9BFBC18EFA06}"/>
    <cellStyle name="Heading 2 5 8" xfId="3513" xr:uid="{DBC23AF3-1322-431B-9A70-93A09ACA4267}"/>
    <cellStyle name="Heading 2 5 9" xfId="3514" xr:uid="{D4F85460-1716-4EF1-B6FF-206D8A9E6DFB}"/>
    <cellStyle name="Heading 2 6" xfId="1620" xr:uid="{B0C15C0E-C629-447C-8EC4-32714F818CF3}"/>
    <cellStyle name="Heading 2 6 10" xfId="3515" xr:uid="{F6A1B440-DE8D-4D51-A228-7A5CF4C3C3F7}"/>
    <cellStyle name="Heading 2 6 11" xfId="3516" xr:uid="{9A8A5290-CD42-476A-99AF-AD8A08CB7EAA}"/>
    <cellStyle name="Heading 2 6 12" xfId="3517" xr:uid="{6E295197-DBA3-4B01-9FD4-7394B57E58DF}"/>
    <cellStyle name="Heading 2 6 2" xfId="1621" xr:uid="{AE5B5B95-1B08-451B-8898-94918F0E0B1B}"/>
    <cellStyle name="Heading 2 6 3" xfId="1622" xr:uid="{7BAACAC9-DCB7-4BB2-928E-8FEBBD678699}"/>
    <cellStyle name="Heading 2 6 4" xfId="1623" xr:uid="{79635DCC-6DBC-4A18-AF00-20C715C8016F}"/>
    <cellStyle name="Heading 2 6 5" xfId="1624" xr:uid="{A2567B4E-2615-494D-8E70-621B03D23BF7}"/>
    <cellStyle name="Heading 2 6 6" xfId="1625" xr:uid="{82E6FCFA-F716-4423-A9BC-EE99E8F99245}"/>
    <cellStyle name="Heading 2 6 7" xfId="1626" xr:uid="{68D7F94B-AEE5-4503-9053-BB4104C163D0}"/>
    <cellStyle name="Heading 2 6 8" xfId="3518" xr:uid="{D2A814B5-DA71-429E-9FD3-55A7A2111EED}"/>
    <cellStyle name="Heading 2 6 9" xfId="3519" xr:uid="{3A6510F3-58F2-4068-BF10-6B1CC13561C6}"/>
    <cellStyle name="Heading 2 7" xfId="1627" xr:uid="{9272A13F-09EF-4819-8F46-5209FAF76D57}"/>
    <cellStyle name="Heading 2 7 10" xfId="3520" xr:uid="{DDBF3313-33F7-4C0F-B2A3-5ADF9F09577A}"/>
    <cellStyle name="Heading 2 7 11" xfId="3521" xr:uid="{862103CF-94BA-4AC4-88D6-5CDA66641EC9}"/>
    <cellStyle name="Heading 2 7 12" xfId="3522" xr:uid="{BDFDE01E-F4F9-4494-81EB-286205E9D6D0}"/>
    <cellStyle name="Heading 2 7 2" xfId="1628" xr:uid="{59545BE1-B022-4B1D-8B24-D061B9F7C7F6}"/>
    <cellStyle name="Heading 2 7 3" xfId="1629" xr:uid="{6B687448-CBF6-40D3-862D-45493D20CA35}"/>
    <cellStyle name="Heading 2 7 4" xfId="1630" xr:uid="{EC75B4C9-398C-4022-A80F-C70DD18C73F3}"/>
    <cellStyle name="Heading 2 7 5" xfId="1631" xr:uid="{CDA6593A-EA1E-45AA-BFFA-D42F0752CE03}"/>
    <cellStyle name="Heading 2 7 6" xfId="1632" xr:uid="{8B6E90B8-3816-4514-93E4-A293D3534722}"/>
    <cellStyle name="Heading 2 7 7" xfId="1633" xr:uid="{C94AAE80-F5D4-4198-A2D5-E9416E5A6E73}"/>
    <cellStyle name="Heading 2 7 8" xfId="3523" xr:uid="{76F280FE-6640-4EC3-8594-9C1743D1B8E4}"/>
    <cellStyle name="Heading 2 7 9" xfId="3524" xr:uid="{5D01E9DF-FAE7-4397-AEE8-615C36B3578F}"/>
    <cellStyle name="Heading 2 8" xfId="1634" xr:uid="{385ABC22-D87B-439A-B646-28DA4A0722A0}"/>
    <cellStyle name="Heading 2 8 10" xfId="3525" xr:uid="{6BC02166-644D-4858-BFDC-41A23B37404E}"/>
    <cellStyle name="Heading 2 8 11" xfId="3526" xr:uid="{63AB4915-F1A3-45BC-96E7-C005C51DD068}"/>
    <cellStyle name="Heading 2 8 12" xfId="3527" xr:uid="{9B5F7A97-93D7-4B8A-9426-AC0AF3EE9824}"/>
    <cellStyle name="Heading 2 8 2" xfId="1635" xr:uid="{95AA2783-B1E7-4D91-BD39-4A7F4CD03C6C}"/>
    <cellStyle name="Heading 2 8 3" xfId="1636" xr:uid="{C607740A-771C-4623-AD98-C254DB5271E9}"/>
    <cellStyle name="Heading 2 8 4" xfId="1637" xr:uid="{71AF5775-59C4-4AA2-A17F-61A4A2405AFD}"/>
    <cellStyle name="Heading 2 8 5" xfId="1638" xr:uid="{66D0C473-B27C-4EDB-B88B-A3506DD3FC98}"/>
    <cellStyle name="Heading 2 8 6" xfId="1639" xr:uid="{6796BF1D-43FD-4AE1-81E5-D0FF39DF5A97}"/>
    <cellStyle name="Heading 2 8 7" xfId="1640" xr:uid="{9B3DCE06-7BA1-48BA-A8B9-8EBDDF955325}"/>
    <cellStyle name="Heading 2 8 8" xfId="3528" xr:uid="{6F01F36F-B111-429E-A55A-EAA0AE276E20}"/>
    <cellStyle name="Heading 2 8 9" xfId="3529" xr:uid="{0BCB40AC-850F-4C78-88E9-4BC88BCB7A5A}"/>
    <cellStyle name="Heading 2 9" xfId="3530" xr:uid="{27B6E6FB-8525-48AB-8A49-F228A3D7703E}"/>
    <cellStyle name="Heading 3 2" xfId="1641" xr:uid="{DD31C58B-EDFE-4D6E-B1A2-EDBF4597BFC5}"/>
    <cellStyle name="Heading 3 2 10" xfId="3531" xr:uid="{81E64B6C-0EC2-47B3-ACD9-463F2DE94A7F}"/>
    <cellStyle name="Heading 3 2 11" xfId="3532" xr:uid="{696542A5-AA66-4CBF-B34D-17FB1D8C67EF}"/>
    <cellStyle name="Heading 3 2 12" xfId="3533" xr:uid="{573D9391-100C-4C53-A612-ECFF4C5DF89C}"/>
    <cellStyle name="Heading 3 2 2" xfId="1642" xr:uid="{A3237044-17C9-4EC8-9151-CEE8CE67181E}"/>
    <cellStyle name="Heading 3 2 3" xfId="1643" xr:uid="{C8E5AF9D-B920-4C88-8901-190DE3000BFE}"/>
    <cellStyle name="Heading 3 2 4" xfId="1644" xr:uid="{4F9CF735-6D5F-474C-BD9C-74470818B987}"/>
    <cellStyle name="Heading 3 2 5" xfId="1645" xr:uid="{8ADA6FD9-F429-4B22-8FBF-E19C1A3EBEF7}"/>
    <cellStyle name="Heading 3 2 6" xfId="1646" xr:uid="{39B9C1B5-25DD-4137-9796-A7CFE1220B0E}"/>
    <cellStyle name="Heading 3 2 7" xfId="1647" xr:uid="{3723F718-C375-4AE0-8433-DC06978EDA42}"/>
    <cellStyle name="Heading 3 2 8" xfId="3534" xr:uid="{883BF575-A329-47ED-BB76-EBFD0271E21A}"/>
    <cellStyle name="Heading 3 2 9" xfId="3535" xr:uid="{DA5B807F-F23C-4D86-815C-65B91FB6B1D3}"/>
    <cellStyle name="Heading 3 3" xfId="1648" xr:uid="{A8826878-7B13-42F4-A10F-79E1F4FBC983}"/>
    <cellStyle name="Heading 3 3 10" xfId="3536" xr:uid="{792D1981-70BC-4104-B39F-1CC2BA0D2A87}"/>
    <cellStyle name="Heading 3 3 11" xfId="3537" xr:uid="{A29AE359-5DC7-4449-A693-73629DD7CBC1}"/>
    <cellStyle name="Heading 3 3 12" xfId="3538" xr:uid="{42DAFFBB-0B0E-4353-82DF-A32E3413F9D1}"/>
    <cellStyle name="Heading 3 3 2" xfId="1649" xr:uid="{EA32632A-BA36-4ADB-A73D-BCD191184950}"/>
    <cellStyle name="Heading 3 3 3" xfId="1650" xr:uid="{2565CBDD-A085-40F9-AF9A-C0CF074732A6}"/>
    <cellStyle name="Heading 3 3 4" xfId="1651" xr:uid="{C7B30DA8-6F17-4299-A2F8-2DF4C37E9500}"/>
    <cellStyle name="Heading 3 3 5" xfId="1652" xr:uid="{DDA516E2-0717-4C5B-B6A1-A8FA1EA123BB}"/>
    <cellStyle name="Heading 3 3 6" xfId="1653" xr:uid="{89A641BA-29AD-4EBA-87AF-BFB9A9BA8924}"/>
    <cellStyle name="Heading 3 3 7" xfId="1654" xr:uid="{3BC0D592-AA32-4A3D-BECA-10A8D15F01D2}"/>
    <cellStyle name="Heading 3 3 8" xfId="3539" xr:uid="{E1B8A31F-AA27-4785-A9C1-A051FC7F8D0F}"/>
    <cellStyle name="Heading 3 3 9" xfId="3540" xr:uid="{6A6DFF50-5689-4BA6-9A98-F76EDD87BD7A}"/>
    <cellStyle name="Heading 3 4" xfId="1655" xr:uid="{CB206DC7-6A3F-4614-991F-1536ED795DCA}"/>
    <cellStyle name="Heading 3 4 10" xfId="3541" xr:uid="{6F2C5F65-DBDF-472C-B67F-4FEB9E1F221F}"/>
    <cellStyle name="Heading 3 4 11" xfId="3542" xr:uid="{2E140223-F5C0-43DD-82AB-73DF4B73BC34}"/>
    <cellStyle name="Heading 3 4 12" xfId="3543" xr:uid="{9627389A-6C67-437D-8A5A-DFC53D168716}"/>
    <cellStyle name="Heading 3 4 2" xfId="1656" xr:uid="{71DA6CC3-9F67-40DA-81A1-AABEE24D18E2}"/>
    <cellStyle name="Heading 3 4 3" xfId="1657" xr:uid="{54BF0EEF-1B6E-4F70-A9C3-9F259F447ACD}"/>
    <cellStyle name="Heading 3 4 4" xfId="1658" xr:uid="{B0D08D7A-4557-4BEA-8A39-2CB0429ACD13}"/>
    <cellStyle name="Heading 3 4 5" xfId="1659" xr:uid="{C1D829FB-D293-4D22-89C0-E089D8A36F85}"/>
    <cellStyle name="Heading 3 4 6" xfId="1660" xr:uid="{8948ACDB-96E9-47C8-8E9E-78535E4A899D}"/>
    <cellStyle name="Heading 3 4 7" xfId="1661" xr:uid="{67717095-8FFA-478C-930C-AFB5C31431D0}"/>
    <cellStyle name="Heading 3 4 8" xfId="3544" xr:uid="{E58552AA-32CA-451B-8C4F-9CCA59431D56}"/>
    <cellStyle name="Heading 3 4 9" xfId="3545" xr:uid="{FD38A0EB-4872-4FC8-B34F-DA89F113839B}"/>
    <cellStyle name="Heading 3 5" xfId="1662" xr:uid="{DF330CED-DED2-4ECA-A737-02D298B3FE73}"/>
    <cellStyle name="Heading 3 5 10" xfId="3546" xr:uid="{247514BA-B39E-4B4F-BFD0-43BCCBB14364}"/>
    <cellStyle name="Heading 3 5 11" xfId="3547" xr:uid="{1D64EF0B-FE73-4482-902F-58F45AE4FC8C}"/>
    <cellStyle name="Heading 3 5 12" xfId="3548" xr:uid="{585FB99E-108A-4565-A5F4-F19ABF753DEC}"/>
    <cellStyle name="Heading 3 5 2" xfId="1663" xr:uid="{58DB5B69-FBB6-4745-A9A1-5A610A5DA9C8}"/>
    <cellStyle name="Heading 3 5 3" xfId="1664" xr:uid="{245D52DF-BC5F-432A-BA3F-2514CCF86C7A}"/>
    <cellStyle name="Heading 3 5 4" xfId="1665" xr:uid="{078697C0-3C4D-473B-A542-ABA19357E0C4}"/>
    <cellStyle name="Heading 3 5 5" xfId="1666" xr:uid="{0F434A35-9092-4CBF-B8D0-95D2F1D778A6}"/>
    <cellStyle name="Heading 3 5 6" xfId="1667" xr:uid="{5BE31B8E-FF20-4662-AA00-A15440EB1301}"/>
    <cellStyle name="Heading 3 5 7" xfId="1668" xr:uid="{00759799-45DD-406A-8426-F05F2B181FBA}"/>
    <cellStyle name="Heading 3 5 8" xfId="3549" xr:uid="{6FF14314-96DB-48A7-AE58-3A1E89BC1296}"/>
    <cellStyle name="Heading 3 5 9" xfId="3550" xr:uid="{F34C7A41-24A1-4341-9BA2-E7A6299B90EF}"/>
    <cellStyle name="Heading 3 6" xfId="1669" xr:uid="{4F8B24BB-EF40-4D48-BF5F-9EA36D192514}"/>
    <cellStyle name="Heading 3 6 10" xfId="3551" xr:uid="{B4F5AEC6-F3C7-440D-9DCC-834A4491110E}"/>
    <cellStyle name="Heading 3 6 11" xfId="3552" xr:uid="{0E0929CC-93AF-4CF3-944A-02C9DAD6D2EE}"/>
    <cellStyle name="Heading 3 6 12" xfId="3553" xr:uid="{4D7C3C8B-3889-4C88-87A7-55605EFA134E}"/>
    <cellStyle name="Heading 3 6 2" xfId="1670" xr:uid="{21A26BC6-4D03-4ABD-8195-AD6F2590A32C}"/>
    <cellStyle name="Heading 3 6 3" xfId="1671" xr:uid="{A0F4B838-7FF9-4004-98A7-083791C6C14A}"/>
    <cellStyle name="Heading 3 6 4" xfId="1672" xr:uid="{34633D3B-9CDB-4314-B3B1-EA7A72954B22}"/>
    <cellStyle name="Heading 3 6 5" xfId="1673" xr:uid="{E80890C9-06BB-4270-9652-64CF95CD4960}"/>
    <cellStyle name="Heading 3 6 6" xfId="1674" xr:uid="{2AA321B7-6371-4AC7-A5A7-4DDDA07B2A4C}"/>
    <cellStyle name="Heading 3 6 7" xfId="1675" xr:uid="{455D8B51-E11E-45B0-A2EC-4B42B954AF13}"/>
    <cellStyle name="Heading 3 6 8" xfId="3554" xr:uid="{41B426C2-01F4-4E8D-80FC-D6ADEF6F839F}"/>
    <cellStyle name="Heading 3 6 9" xfId="3555" xr:uid="{4770767A-9134-4CD9-9041-5625FD0FC29A}"/>
    <cellStyle name="Heading 3 7" xfId="1676" xr:uid="{464E8703-0285-4D30-8A47-B965790335A1}"/>
    <cellStyle name="Heading 3 7 10" xfId="3556" xr:uid="{5AAC64BC-A3FD-4AC5-85CA-AFD98988A3DE}"/>
    <cellStyle name="Heading 3 7 11" xfId="3557" xr:uid="{BBA5988E-6ED8-44E5-853A-C6E77E5DCD8E}"/>
    <cellStyle name="Heading 3 7 12" xfId="3558" xr:uid="{6E7DEDD7-39C3-446E-B9F9-C43AA0B5A30E}"/>
    <cellStyle name="Heading 3 7 2" xfId="1677" xr:uid="{E9D611A6-A56F-45E3-A24C-FF8ECF5ABAD1}"/>
    <cellStyle name="Heading 3 7 3" xfId="1678" xr:uid="{D4F18D71-ECD6-4BDE-8A96-94EB277897E5}"/>
    <cellStyle name="Heading 3 7 4" xfId="1679" xr:uid="{55B0884E-F6B4-4E81-A468-60BE85CBBE1A}"/>
    <cellStyle name="Heading 3 7 5" xfId="1680" xr:uid="{7D9DD086-A564-4098-B296-064C0EA9496F}"/>
    <cellStyle name="Heading 3 7 6" xfId="1681" xr:uid="{6FAA0453-9424-41E6-8005-AC9D0FAB59C3}"/>
    <cellStyle name="Heading 3 7 7" xfId="1682" xr:uid="{6808FB03-24C4-4190-BA0A-0A6D819AEFED}"/>
    <cellStyle name="Heading 3 7 8" xfId="3559" xr:uid="{475FA165-759C-41E1-B33C-FCFA4E460DBC}"/>
    <cellStyle name="Heading 3 7 9" xfId="3560" xr:uid="{DCDD7F20-A677-4C01-8093-A87F2F575FEC}"/>
    <cellStyle name="Heading 3 8" xfId="1683" xr:uid="{62EC3EAD-3C2C-44D1-91E6-1959A605022D}"/>
    <cellStyle name="Heading 3 8 10" xfId="3561" xr:uid="{40813246-3E5B-4FBD-8DBB-AF95C41E2EA0}"/>
    <cellStyle name="Heading 3 8 11" xfId="3562" xr:uid="{7D21E243-8468-4EA9-9353-C67A213EAF8E}"/>
    <cellStyle name="Heading 3 8 12" xfId="3563" xr:uid="{15025DBA-0F20-4945-BEA3-2DB031CB2912}"/>
    <cellStyle name="Heading 3 8 2" xfId="1684" xr:uid="{E735BD93-19E2-440C-994D-2BD14FFDB0B2}"/>
    <cellStyle name="Heading 3 8 3" xfId="1685" xr:uid="{12342A5B-DDDE-4F10-B399-15B509C5E91C}"/>
    <cellStyle name="Heading 3 8 4" xfId="1686" xr:uid="{52C0A1C2-0F47-4C90-A631-A466631ECB64}"/>
    <cellStyle name="Heading 3 8 5" xfId="1687" xr:uid="{6DCF3423-0B7D-413C-92F3-BF2453A633EF}"/>
    <cellStyle name="Heading 3 8 6" xfId="1688" xr:uid="{2BC5B2A1-3C19-4ABD-A023-23C1A40F1FE4}"/>
    <cellStyle name="Heading 3 8 7" xfId="1689" xr:uid="{DCFA6774-29EB-4A65-90ED-DBBD1E3D9E8C}"/>
    <cellStyle name="Heading 3 8 8" xfId="3564" xr:uid="{40351E55-7EF9-4077-82DD-EF8CC72BBCAD}"/>
    <cellStyle name="Heading 3 8 9" xfId="3565" xr:uid="{3EF59896-1CD3-4D1D-AB9E-CFA0F044A0D2}"/>
    <cellStyle name="Heading 3 9" xfId="3566" xr:uid="{A24B875A-48D9-49A2-B06E-2F25F4B4751A}"/>
    <cellStyle name="Heading 4 2" xfId="1690" xr:uid="{CEED2A27-A7B0-41C5-A929-A87D66ED14E5}"/>
    <cellStyle name="Heading 4 2 10" xfId="3567" xr:uid="{4D27F161-789D-4EF3-90BB-11326710AAA1}"/>
    <cellStyle name="Heading 4 2 11" xfId="3568" xr:uid="{F371CD10-741C-4D00-B3CD-768EC40D0BBE}"/>
    <cellStyle name="Heading 4 2 12" xfId="3569" xr:uid="{BE53B54A-7851-4A52-A304-EB493A0D86C2}"/>
    <cellStyle name="Heading 4 2 2" xfId="1691" xr:uid="{036FD29E-BC15-4DFB-AE35-079F7806F556}"/>
    <cellStyle name="Heading 4 2 3" xfId="1692" xr:uid="{88F788D4-988F-42AC-9080-B4C95DCC10F1}"/>
    <cellStyle name="Heading 4 2 4" xfId="1693" xr:uid="{B852101C-0657-4DBC-AF95-11DDB13ED579}"/>
    <cellStyle name="Heading 4 2 5" xfId="1694" xr:uid="{FE555605-636D-491D-8587-C82EAD4DEBB4}"/>
    <cellStyle name="Heading 4 2 6" xfId="1695" xr:uid="{756B7F88-BBA5-4060-849B-1B0542007341}"/>
    <cellStyle name="Heading 4 2 7" xfId="1696" xr:uid="{34D73E57-14EE-4564-AD2D-316072C9AE21}"/>
    <cellStyle name="Heading 4 2 8" xfId="3570" xr:uid="{DE834502-C8A3-4EA1-A173-8347BFDA0D52}"/>
    <cellStyle name="Heading 4 2 9" xfId="3571" xr:uid="{BD3B7751-E4B3-47CE-916B-21D16070AD7C}"/>
    <cellStyle name="Heading 4 3" xfId="1697" xr:uid="{80B20155-6245-4851-97B7-9BB88A43969C}"/>
    <cellStyle name="Heading 4 3 10" xfId="3572" xr:uid="{49C06902-F045-47D2-930A-98D4979A3017}"/>
    <cellStyle name="Heading 4 3 11" xfId="3573" xr:uid="{788C4CF7-4D98-4161-9845-C3CBF6AFCB03}"/>
    <cellStyle name="Heading 4 3 12" xfId="3574" xr:uid="{66AA1AA4-20A9-4550-B1F0-5AA6821226E5}"/>
    <cellStyle name="Heading 4 3 2" xfId="1698" xr:uid="{0A60EEBD-74FF-4F0A-BC60-A3EA93C22772}"/>
    <cellStyle name="Heading 4 3 3" xfId="1699" xr:uid="{2983A798-9D17-4BC2-9462-F9F4F3F5AF9F}"/>
    <cellStyle name="Heading 4 3 4" xfId="1700" xr:uid="{A68EF3B1-0D37-421C-AE69-4F86A3049AD9}"/>
    <cellStyle name="Heading 4 3 5" xfId="1701" xr:uid="{E3FE540E-0596-40D5-812B-8451110702DA}"/>
    <cellStyle name="Heading 4 3 6" xfId="1702" xr:uid="{F0E7C37D-E8BC-4F84-BB55-EC6D1D052BD0}"/>
    <cellStyle name="Heading 4 3 7" xfId="1703" xr:uid="{0E6849C4-95D4-4018-B592-FE3DD3E65EA0}"/>
    <cellStyle name="Heading 4 3 8" xfId="3575" xr:uid="{A041976A-3E1B-489D-BF54-DF7396ADDCB9}"/>
    <cellStyle name="Heading 4 3 9" xfId="3576" xr:uid="{C5C1CB88-9889-4467-942E-6328A274BA8C}"/>
    <cellStyle name="Heading 4 4" xfId="1704" xr:uid="{C81C4B84-971C-4101-B729-70F0B8CA265D}"/>
    <cellStyle name="Heading 4 4 10" xfId="3577" xr:uid="{72BBE552-CF12-4EDF-A9B8-99FEA6940867}"/>
    <cellStyle name="Heading 4 4 11" xfId="3578" xr:uid="{ACA119DA-F359-452D-9D05-70542D529870}"/>
    <cellStyle name="Heading 4 4 12" xfId="3579" xr:uid="{0DEF0937-BCA9-461E-849C-10E9604E8C45}"/>
    <cellStyle name="Heading 4 4 2" xfId="1705" xr:uid="{736C9991-B23D-4418-A9E8-3025617E5FCD}"/>
    <cellStyle name="Heading 4 4 3" xfId="1706" xr:uid="{2CDD28F2-B168-49B4-ABA5-93ED042F0251}"/>
    <cellStyle name="Heading 4 4 4" xfId="1707" xr:uid="{64B7BCC4-B186-4B65-AA7B-24A097348368}"/>
    <cellStyle name="Heading 4 4 5" xfId="1708" xr:uid="{705BB994-6D7D-41AF-972C-1C970E315C77}"/>
    <cellStyle name="Heading 4 4 6" xfId="1709" xr:uid="{DC75679B-8330-4B79-829D-4EFEEA446F56}"/>
    <cellStyle name="Heading 4 4 7" xfId="1710" xr:uid="{E914BE37-210C-409A-BB9C-3B660A2E77AD}"/>
    <cellStyle name="Heading 4 4 8" xfId="3580" xr:uid="{F6C681CE-E2BD-4076-BCA1-DF919DBCFC0B}"/>
    <cellStyle name="Heading 4 4 9" xfId="3581" xr:uid="{47C60BCE-3326-4EA0-9E42-98AB583A35AC}"/>
    <cellStyle name="Heading 4 5" xfId="1711" xr:uid="{CFDF9F21-95F8-4474-A678-2F8C5C4053C8}"/>
    <cellStyle name="Heading 4 5 10" xfId="3582" xr:uid="{6E71512B-84AB-45B7-82ED-42B1ECCF71BE}"/>
    <cellStyle name="Heading 4 5 11" xfId="3583" xr:uid="{C0FC5C96-3846-4095-8D87-C48B642C6123}"/>
    <cellStyle name="Heading 4 5 12" xfId="3584" xr:uid="{9FC511B6-E9C5-4D86-BBA6-96761B0EFE25}"/>
    <cellStyle name="Heading 4 5 2" xfId="1712" xr:uid="{4492ED0E-832A-44F3-8FC8-38F04A4C28F2}"/>
    <cellStyle name="Heading 4 5 3" xfId="1713" xr:uid="{CDF12E61-5833-4CFD-ACC8-EDE8BB8A47CA}"/>
    <cellStyle name="Heading 4 5 4" xfId="1714" xr:uid="{DC76B37D-6E86-4FDF-AED5-21545501BAD1}"/>
    <cellStyle name="Heading 4 5 5" xfId="1715" xr:uid="{D06990B1-2989-430B-BE11-0BB69101ED3B}"/>
    <cellStyle name="Heading 4 5 6" xfId="1716" xr:uid="{7CF70FD6-590B-459A-8D72-07235F9C56E3}"/>
    <cellStyle name="Heading 4 5 7" xfId="1717" xr:uid="{D660E479-BA99-4074-A2DF-65073BA71508}"/>
    <cellStyle name="Heading 4 5 8" xfId="3585" xr:uid="{F0ED8E56-C10A-4B17-8083-3C1583766196}"/>
    <cellStyle name="Heading 4 5 9" xfId="3586" xr:uid="{49A74526-8171-487D-8647-B382D31779C3}"/>
    <cellStyle name="Heading 4 6" xfId="1718" xr:uid="{166E83D9-06E4-412A-8C68-03427CE78EED}"/>
    <cellStyle name="Heading 4 6 10" xfId="3587" xr:uid="{3905C109-A26E-4E48-81F2-D49578DDDF02}"/>
    <cellStyle name="Heading 4 6 11" xfId="3588" xr:uid="{145E0580-E09D-4A7F-9063-4B14D44CDAB0}"/>
    <cellStyle name="Heading 4 6 12" xfId="3589" xr:uid="{EFF74910-C6FC-4F78-AF45-9538A5CAA67C}"/>
    <cellStyle name="Heading 4 6 2" xfId="1719" xr:uid="{D58CA6FC-8111-406E-A85B-CDA4AE2F4E01}"/>
    <cellStyle name="Heading 4 6 3" xfId="1720" xr:uid="{D40D51B9-DCAC-4D79-9A75-31A1CEDFDA1D}"/>
    <cellStyle name="Heading 4 6 4" xfId="1721" xr:uid="{A86D948C-F882-4299-A6D2-6EAAD4C84CA8}"/>
    <cellStyle name="Heading 4 6 5" xfId="1722" xr:uid="{6362E18F-B971-4F37-94B0-0900AFFA2C20}"/>
    <cellStyle name="Heading 4 6 6" xfId="1723" xr:uid="{9B44AD78-52A4-41BB-A49F-496F0313D521}"/>
    <cellStyle name="Heading 4 6 7" xfId="1724" xr:uid="{91B612A7-ED4C-4DDD-B3F3-E546A95D01EE}"/>
    <cellStyle name="Heading 4 6 8" xfId="3590" xr:uid="{BC0B81D9-0B4F-4B86-92DC-EC765B3556F2}"/>
    <cellStyle name="Heading 4 6 9" xfId="3591" xr:uid="{32846446-EBE9-42FF-AF29-654B11DFA62F}"/>
    <cellStyle name="Heading 4 7" xfId="1725" xr:uid="{C297F3FD-1FA7-4926-9DE6-18D189961DF3}"/>
    <cellStyle name="Heading 4 7 10" xfId="3592" xr:uid="{E2813F05-744F-4D82-9B74-1A0C80D6347D}"/>
    <cellStyle name="Heading 4 7 11" xfId="3593" xr:uid="{039E404E-2CD9-4D51-8CBC-4D8968F2DF65}"/>
    <cellStyle name="Heading 4 7 12" xfId="3594" xr:uid="{EF0E2D29-ACAA-4445-A4E7-61110DCB8178}"/>
    <cellStyle name="Heading 4 7 2" xfId="1726" xr:uid="{CC425B4B-430B-4DF5-AC1A-B1618A8A6734}"/>
    <cellStyle name="Heading 4 7 3" xfId="1727" xr:uid="{E83CBA3D-DF89-4948-992C-B49D6015DEF2}"/>
    <cellStyle name="Heading 4 7 4" xfId="1728" xr:uid="{77567C47-D751-419F-A262-B1C4FDF69C4C}"/>
    <cellStyle name="Heading 4 7 5" xfId="1729" xr:uid="{DB599A32-F08E-4759-A02D-4DABF1D19490}"/>
    <cellStyle name="Heading 4 7 6" xfId="1730" xr:uid="{E783DC37-DD7F-4F92-ACEC-35DD32629036}"/>
    <cellStyle name="Heading 4 7 7" xfId="1731" xr:uid="{C3D77012-BECD-4176-B23C-0EA3A9ED6211}"/>
    <cellStyle name="Heading 4 7 8" xfId="3595" xr:uid="{CD5B415C-8434-4E4B-9400-D6101C20657C}"/>
    <cellStyle name="Heading 4 7 9" xfId="3596" xr:uid="{0D9330F7-5C94-4A86-9838-E0844B745B81}"/>
    <cellStyle name="Heading 4 8" xfId="1732" xr:uid="{D03DB480-2846-4A8B-B422-B85E2DF38071}"/>
    <cellStyle name="Heading 4 8 10" xfId="3597" xr:uid="{EE18683A-8738-4417-8CBC-34D6F829A44E}"/>
    <cellStyle name="Heading 4 8 11" xfId="3598" xr:uid="{3E0668D6-9EE2-4B32-BCD8-E20B1FD3D0AA}"/>
    <cellStyle name="Heading 4 8 12" xfId="3599" xr:uid="{19A7B3AA-F74C-48AE-A881-76D491A6F6A2}"/>
    <cellStyle name="Heading 4 8 2" xfId="1733" xr:uid="{A6740C3C-6D53-44D9-B73B-C349CAC52C6F}"/>
    <cellStyle name="Heading 4 8 3" xfId="1734" xr:uid="{4913147C-B319-4A99-8ACC-886A82B72626}"/>
    <cellStyle name="Heading 4 8 4" xfId="1735" xr:uid="{3471D796-788C-46A4-BBF8-F9276EDADD83}"/>
    <cellStyle name="Heading 4 8 5" xfId="1736" xr:uid="{E956AA2B-07B1-4BC2-924B-C0D6F3F107EC}"/>
    <cellStyle name="Heading 4 8 6" xfId="1737" xr:uid="{0D72F11A-88F8-4E1B-B431-E2B7EE543217}"/>
    <cellStyle name="Heading 4 8 7" xfId="1738" xr:uid="{2B019210-C3E9-4B99-9A9C-121F26DCFEC4}"/>
    <cellStyle name="Heading 4 8 8" xfId="3600" xr:uid="{E4B7ACA1-2BA6-4AC0-8B73-F244668B10A1}"/>
    <cellStyle name="Heading 4 8 9" xfId="3601" xr:uid="{77D8E694-3AA7-4AF7-86A7-C0551641C583}"/>
    <cellStyle name="Heading 4 9" xfId="3602" xr:uid="{AD8BE8C2-DBB2-4443-BD3D-6CC68E99EF47}"/>
    <cellStyle name="Hyperlink seguido" xfId="1739" xr:uid="{2A1F6C96-84C6-41EB-9025-9C8E7F75152B}"/>
    <cellStyle name="Incorreto" xfId="82" xr:uid="{222DBAC0-3329-417E-9A38-A5E602B20374}"/>
    <cellStyle name="Input 2" xfId="1740" xr:uid="{6D5EE7DA-9481-4C08-84A7-58908BD3C7DB}"/>
    <cellStyle name="Input 2 10" xfId="3604" xr:uid="{798882E1-6679-4758-B8A5-D42A12E26F5E}"/>
    <cellStyle name="Input 2 10 10" xfId="5681" xr:uid="{AC38B250-A5BA-476F-AEA9-E2B1E816687D}"/>
    <cellStyle name="Input 2 10 11" xfId="6773" xr:uid="{8E669AB5-C544-4D1A-99B5-3E1142BB4025}"/>
    <cellStyle name="Input 2 10 12" xfId="5195" xr:uid="{7EB0B713-E6C5-4E6F-9B0D-6C9E93645354}"/>
    <cellStyle name="Input 2 10 13" xfId="5641" xr:uid="{28AC8FDD-5B21-467B-887F-A543D5E349FE}"/>
    <cellStyle name="Input 2 10 14" xfId="5965" xr:uid="{AE4BC49D-80D3-4DB6-8FF8-AD6867232F80}"/>
    <cellStyle name="Input 2 10 15" xfId="5817" xr:uid="{07B0828C-B993-4DC6-83C3-F2762ACF48B9}"/>
    <cellStyle name="Input 2 10 2" xfId="5856" xr:uid="{51C5F83A-CD0D-4FF6-A0E3-460BB0DF409D}"/>
    <cellStyle name="Input 2 10 3" xfId="4232" xr:uid="{09C5367D-23B3-421F-987B-C60BCF7802C8}"/>
    <cellStyle name="Input 2 10 4" xfId="4527" xr:uid="{9C3CF1C1-CAAB-44FF-9F97-F07697472EEC}"/>
    <cellStyle name="Input 2 10 5" xfId="6431" xr:uid="{6F1C1A1D-5A1B-45BC-A32D-43FFFDE83583}"/>
    <cellStyle name="Input 2 10 6" xfId="6551" xr:uid="{4D4788E0-B9F0-4DE2-936B-F3AD659FF764}"/>
    <cellStyle name="Input 2 10 7" xfId="4819" xr:uid="{38086C33-9B84-4DC5-8F37-096222F0BADD}"/>
    <cellStyle name="Input 2 10 8" xfId="6224" xr:uid="{B806FD94-A0AB-42FF-A7AF-B00BD0C3C110}"/>
    <cellStyle name="Input 2 10 9" xfId="6446" xr:uid="{5193B338-7AD8-4B08-A60E-77BDFAD8BA06}"/>
    <cellStyle name="Input 2 11" xfId="3605" xr:uid="{FB7F84D1-F21D-4D87-B8D5-1B569C15E16F}"/>
    <cellStyle name="Input 2 11 10" xfId="6639" xr:uid="{BB39D58B-E451-4443-B637-98C44877FC49}"/>
    <cellStyle name="Input 2 11 11" xfId="6579" xr:uid="{711415F9-400F-4BEF-9DE5-A54BEDF5AC50}"/>
    <cellStyle name="Input 2 11 12" xfId="5591" xr:uid="{61921170-89BA-495C-A92B-F7C0E57E9F62}"/>
    <cellStyle name="Input 2 11 13" xfId="6976" xr:uid="{5DA2E197-9EDA-4C40-9B8B-EA6D76638621}"/>
    <cellStyle name="Input 2 11 14" xfId="7145" xr:uid="{D145AB97-F29F-469D-B680-6A69D61996D6}"/>
    <cellStyle name="Input 2 11 15" xfId="7322" xr:uid="{2D29AC1C-A46E-4710-9CFE-E115DE3F54C3}"/>
    <cellStyle name="Input 2 11 2" xfId="5857" xr:uid="{B11C2FFC-62FC-4C15-9F4B-5D7DBE65B570}"/>
    <cellStyle name="Input 2 11 3" xfId="5220" xr:uid="{3C9DC0BB-D397-4648-9D77-E99C9E9FBA82}"/>
    <cellStyle name="Input 2 11 4" xfId="4528" xr:uid="{7A3D2306-4F27-46C0-8F09-3F4E03DB1D12}"/>
    <cellStyle name="Input 2 11 5" xfId="6432" xr:uid="{49BFA7B9-452D-4CF8-B519-199CDAE5AA60}"/>
    <cellStyle name="Input 2 11 6" xfId="4472" xr:uid="{D1508229-2D0D-43E7-B918-CF923E6C9D44}"/>
    <cellStyle name="Input 2 11 7" xfId="5803" xr:uid="{2637FE30-71F1-472E-BFEF-E749BDC39431}"/>
    <cellStyle name="Input 2 11 8" xfId="5333" xr:uid="{1F27B4CE-4F14-4E79-90EB-A6795E64A065}"/>
    <cellStyle name="Input 2 11 9" xfId="6337" xr:uid="{1573C977-7A1E-434F-9040-AE8E1F95C66D}"/>
    <cellStyle name="Input 2 12" xfId="3606" xr:uid="{DCBD7C61-D8BF-4D39-8E46-C02770980111}"/>
    <cellStyle name="Input 2 12 10" xfId="5636" xr:uid="{66A0FE80-F30B-436D-B079-F627D0D4D312}"/>
    <cellStyle name="Input 2 12 11" xfId="4963" xr:uid="{1BEC7D9C-6876-4C18-9F23-C06C7FE4AEC1}"/>
    <cellStyle name="Input 2 12 12" xfId="7471" xr:uid="{5946C595-AEDF-4E68-A5E0-84571B538600}"/>
    <cellStyle name="Input 2 12 13" xfId="7631" xr:uid="{87C093F4-7BB1-4329-A141-15FAF6A8E3DB}"/>
    <cellStyle name="Input 2 12 14" xfId="7774" xr:uid="{AE02F080-93D6-4309-BC5B-CAE140BC4FD5}"/>
    <cellStyle name="Input 2 12 15" xfId="7914" xr:uid="{FAE7225E-BB2C-4B7B-B647-37A02C1AB8EF}"/>
    <cellStyle name="Input 2 12 2" xfId="5858" xr:uid="{458CB587-95E8-4AE5-A665-EFF9164EC6BF}"/>
    <cellStyle name="Input 2 12 3" xfId="5219" xr:uid="{0E8F867B-F459-46FE-9B39-3D5157F464E6}"/>
    <cellStyle name="Input 2 12 4" xfId="6077" xr:uid="{801CA07E-82D8-4400-AC6F-9F20BEC5D566}"/>
    <cellStyle name="Input 2 12 5" xfId="6433" xr:uid="{E5589303-B2FC-4B53-B528-A9EE1AD33062}"/>
    <cellStyle name="Input 2 12 6" xfId="5263" xr:uid="{862A5CAC-402C-466C-B16D-BB7E33435AB0}"/>
    <cellStyle name="Input 2 12 7" xfId="6640" xr:uid="{DA7CF949-9DD5-4E91-8CF9-E0C24D637BFF}"/>
    <cellStyle name="Input 2 12 8" xfId="4855" xr:uid="{D199CE18-8703-4FAE-B432-723B01F89D24}"/>
    <cellStyle name="Input 2 12 9" xfId="6156" xr:uid="{7BF79ABD-0A43-4DED-9A86-671ACEFB0632}"/>
    <cellStyle name="Input 2 2" xfId="1741" xr:uid="{9BC6BF0C-2A64-4BAF-BC92-861C6D2F6601}"/>
    <cellStyle name="Input 2 3" xfId="1742" xr:uid="{8A648934-C7C6-499F-BA0D-FB405540AD6B}"/>
    <cellStyle name="Input 2 4" xfId="1743" xr:uid="{344C6538-99E7-437C-9EB4-5CB5334A9695}"/>
    <cellStyle name="Input 2 5" xfId="1744" xr:uid="{F55C683E-F3DB-4703-892B-40A4DFB9545C}"/>
    <cellStyle name="Input 2 6" xfId="1745" xr:uid="{8CB3AE0E-32C7-48B6-99A2-53836A22CAAA}"/>
    <cellStyle name="Input 2 7" xfId="1746" xr:uid="{1802FADE-A1DD-44D6-A87B-1FE9A8C68461}"/>
    <cellStyle name="Input 2 8" xfId="3607" xr:uid="{FD5D5940-7EE4-4B91-8EEC-670B891D1F36}"/>
    <cellStyle name="Input 2 8 10" xfId="4915" xr:uid="{421FE4D2-C8F0-4571-90B1-7D162C59276E}"/>
    <cellStyle name="Input 2 8 11" xfId="6772" xr:uid="{903329EC-4BAB-4CB9-A73D-A4761BFE047F}"/>
    <cellStyle name="Input 2 8 12" xfId="6107" xr:uid="{9C1857D5-E807-46EE-8EFE-19A573150D8A}"/>
    <cellStyle name="Input 2 8 13" xfId="7129" xr:uid="{F29DEA76-D204-4473-A8A3-74613BA7ABCC}"/>
    <cellStyle name="Input 2 8 14" xfId="5143" xr:uid="{B21FE6A1-8E75-479F-A229-1AD545B6D451}"/>
    <cellStyle name="Input 2 8 15" xfId="7470" xr:uid="{77D718A4-3A7A-4A37-A6E2-40E74213A0B9}"/>
    <cellStyle name="Input 2 8 2" xfId="5859" xr:uid="{352AE05E-1EFF-4ACE-99C6-14238DED0AC2}"/>
    <cellStyle name="Input 2 8 3" xfId="5218" xr:uid="{2F6058B4-7D4A-4958-94AA-19896590047D}"/>
    <cellStyle name="Input 2 8 4" xfId="4529" xr:uid="{87B5831A-A0F9-46F0-913A-7B13357CA3D5}"/>
    <cellStyle name="Input 2 8 5" xfId="6434" xr:uid="{F34887E6-D3D2-43DB-9150-C97F63D7CF9C}"/>
    <cellStyle name="Input 2 8 6" xfId="5262" xr:uid="{4B15CA61-BFB9-4451-BCCA-90A697951C97}"/>
    <cellStyle name="Input 2 8 7" xfId="4435" xr:uid="{DB9824B4-B18B-4A5A-AA55-AF6007A78494}"/>
    <cellStyle name="Input 2 8 8" xfId="6775" xr:uid="{A8A1AE50-A8DA-4C40-A504-42120C445740}"/>
    <cellStyle name="Input 2 8 9" xfId="6087" xr:uid="{F4BB1595-A0FE-4E16-8E92-A1791ECC5F7E}"/>
    <cellStyle name="Input 2 9" xfId="3608" xr:uid="{E8F21F64-5141-4860-A1D9-18E6EC93E53E}"/>
    <cellStyle name="Input 2 9 10" xfId="5776" xr:uid="{0C34A46E-09B9-400A-A5A6-A13D34D5FB85}"/>
    <cellStyle name="Input 2 9 11" xfId="4436" xr:uid="{405FA984-8DAF-4AD1-90E5-A6D738722871}"/>
    <cellStyle name="Input 2 9 12" xfId="6956" xr:uid="{B28E1D9F-18BC-4CFC-ACE5-F894D0876474}"/>
    <cellStyle name="Input 2 9 13" xfId="7128" xr:uid="{B3BB369C-3CB2-4BBE-BA7B-1D67F95C4BCB}"/>
    <cellStyle name="Input 2 9 14" xfId="7300" xr:uid="{24987AA6-7978-422B-BA75-5D26B45C8870}"/>
    <cellStyle name="Input 2 9 15" xfId="7469" xr:uid="{53D7A88A-7590-494E-8EE4-41B1DAA2CCB1}"/>
    <cellStyle name="Input 2 9 2" xfId="5860" xr:uid="{3C35E46D-D389-4455-8944-D6BBC67AC910}"/>
    <cellStyle name="Input 2 9 3" xfId="4231" xr:uid="{FBCB3687-838F-49E0-85D1-0CF9BCBA18F6}"/>
    <cellStyle name="Input 2 9 4" xfId="4530" xr:uid="{8035641F-5BAE-43CC-9494-746DE82474C9}"/>
    <cellStyle name="Input 2 9 5" xfId="6435" xr:uid="{B8709C30-C71B-45BF-B9C0-991C0B1471C0}"/>
    <cellStyle name="Input 2 9 6" xfId="4757" xr:uid="{381A03A2-F5D2-4784-B8C1-394B92407122}"/>
    <cellStyle name="Input 2 9 7" xfId="4485" xr:uid="{E0845635-D869-4865-9F4F-756D3610FB66}"/>
    <cellStyle name="Input 2 9 8" xfId="4972" xr:uid="{176BC12F-C17E-4D24-B167-D76C0C92C5E1}"/>
    <cellStyle name="Input 2 9 9" xfId="6544" xr:uid="{E22AE9B6-C088-41A1-9874-C7650E2F0ACF}"/>
    <cellStyle name="Input 2_Trimestral" xfId="3603" xr:uid="{CB299F67-080F-46F3-8F42-A669A4D30384}"/>
    <cellStyle name="Input 3" xfId="1747" xr:uid="{4E212B5D-43D3-4D8C-956E-B7C512C95C82}"/>
    <cellStyle name="Input 3 10" xfId="3610" xr:uid="{2C9A71EE-2748-485F-A0E9-A43E37074CAD}"/>
    <cellStyle name="Input 3 10 10" xfId="4650" xr:uid="{3191A66E-9862-4DDD-8DE7-F902A90B36C6}"/>
    <cellStyle name="Input 3 10 11" xfId="7303" xr:uid="{4AB79F22-2FAA-4AD1-BB45-5B13BE7FCBEE}"/>
    <cellStyle name="Input 3 10 12" xfId="5189" xr:uid="{C0CA1D46-AF4E-4C85-8349-BADBDB375F32}"/>
    <cellStyle name="Input 3 10 13" xfId="6808" xr:uid="{752D599D-7EC6-4EF4-B586-10F365D96A7B}"/>
    <cellStyle name="Input 3 10 14" xfId="6804" xr:uid="{354A401E-9391-4014-A0DA-4BEE35C99A74}"/>
    <cellStyle name="Input 3 10 15" xfId="7155" xr:uid="{03BAFC8D-C900-4DDA-A18A-99EE551E2517}"/>
    <cellStyle name="Input 3 10 2" xfId="5861" xr:uid="{49988B4F-BAAA-4436-A60C-DDCC0A573C2D}"/>
    <cellStyle name="Input 3 10 3" xfId="5217" xr:uid="{0E0513E7-A2C1-4C7A-B5F3-E9448DD2C1E5}"/>
    <cellStyle name="Input 3 10 4" xfId="6078" xr:uid="{03E1619B-577D-46A4-B165-385B439A395C}"/>
    <cellStyle name="Input 3 10 5" xfId="5933" xr:uid="{3B80A5ED-D94E-4B87-8C2B-5954B617D874}"/>
    <cellStyle name="Input 3 10 6" xfId="4796" xr:uid="{DA3DD298-6F21-4998-80BC-22F1952710C1}"/>
    <cellStyle name="Input 3 10 7" xfId="6641" xr:uid="{96146E78-E31B-4D55-85F6-5F67A18B485B}"/>
    <cellStyle name="Input 3 10 8" xfId="4971" xr:uid="{68E73D06-7F71-4646-87C2-1C2E0D919348}"/>
    <cellStyle name="Input 3 10 9" xfId="4358" xr:uid="{59B7ADF2-2BCD-42F0-BC65-B8AED4D5C3F6}"/>
    <cellStyle name="Input 3 11" xfId="3611" xr:uid="{216BC319-8EA4-4186-AD19-EFCA07DA579D}"/>
    <cellStyle name="Input 3 11 10" xfId="7131" xr:uid="{ABFCA81F-C16B-4828-A926-6DE012689E68}"/>
    <cellStyle name="Input 3 11 11" xfId="7304" xr:uid="{CCA68459-4140-47EB-93E9-4CDECFE955D4}"/>
    <cellStyle name="Input 3 11 12" xfId="7472" xr:uid="{076923A2-ABB4-4ECD-936C-FAC59A417954}"/>
    <cellStyle name="Input 3 11 13" xfId="7632" xr:uid="{F0B69683-278C-4157-8D79-87FBD9E39902}"/>
    <cellStyle name="Input 3 11 14" xfId="7775" xr:uid="{B5B4E15B-3B6D-4EFB-9297-7E9AE59C5D93}"/>
    <cellStyle name="Input 3 11 15" xfId="7915" xr:uid="{1DCE2E70-DA23-49E7-99E9-65F1272F6713}"/>
    <cellStyle name="Input 3 11 2" xfId="5862" xr:uid="{FAC040CD-B7F2-4028-9607-D5CA89958A81}"/>
    <cellStyle name="Input 3 11 3" xfId="5216" xr:uid="{E7D6D87C-5328-426F-9909-5E438EA45164}"/>
    <cellStyle name="Input 3 11 4" xfId="5082" xr:uid="{FDEF0B45-593C-4DC5-87E8-5211E8F8B533}"/>
    <cellStyle name="Input 3 11 5" xfId="5453" xr:uid="{C58E6419-948B-4B1C-B3FD-48458D7AF41A}"/>
    <cellStyle name="Input 3 11 6" xfId="5321" xr:uid="{25288A73-F454-4524-BFDB-CF1443A8B71C}"/>
    <cellStyle name="Input 3 11 7" xfId="6642" xr:uid="{129E5E13-2878-466B-91FC-4526E4A56D59}"/>
    <cellStyle name="Input 3 11 8" xfId="4236" xr:uid="{04428298-106A-4F41-B06D-82CDF793F5A4}"/>
    <cellStyle name="Input 3 11 9" xfId="6958" xr:uid="{DD9DE09A-A65E-4166-B246-9D50250152F6}"/>
    <cellStyle name="Input 3 12" xfId="3612" xr:uid="{9AC6A005-5414-42E8-8815-B8F0B83E0A5D}"/>
    <cellStyle name="Input 3 12 10" xfId="7132" xr:uid="{39A70299-A880-4AD7-9CE7-EDBFC16E0F0B}"/>
    <cellStyle name="Input 3 12 11" xfId="7305" xr:uid="{92623E61-903C-4D90-95EF-30DE1D38E211}"/>
    <cellStyle name="Input 3 12 12" xfId="7473" xr:uid="{0723AA7F-017F-4F2B-90E5-09E5AF0F32DE}"/>
    <cellStyle name="Input 3 12 13" xfId="7633" xr:uid="{8CBDB0B1-3D73-4086-A93F-D6F2BC3BCC6F}"/>
    <cellStyle name="Input 3 12 14" xfId="7776" xr:uid="{140DF91C-722F-4F19-BF5C-D99C38FBE0A7}"/>
    <cellStyle name="Input 3 12 15" xfId="7916" xr:uid="{5F4E850D-4CCA-44EC-AFC0-FC55AC70B837}"/>
    <cellStyle name="Input 3 12 2" xfId="5863" xr:uid="{C3FA3AFE-25DC-4EFC-9741-FDE0A67D1724}"/>
    <cellStyle name="Input 3 12 3" xfId="4230" xr:uid="{0607B76A-2AF9-40D2-9D54-EA0631B9E711}"/>
    <cellStyle name="Input 3 12 4" xfId="5083" xr:uid="{2FF89D5C-06F1-4CA1-AC48-CDE956A68E55}"/>
    <cellStyle name="Input 3 12 5" xfId="5696" xr:uid="{9ACFDD80-5F0F-45ED-8D18-6A0613B045D4}"/>
    <cellStyle name="Input 3 12 6" xfId="4327" xr:uid="{718CF449-4923-46A8-B16D-A80CC3E20BBC}"/>
    <cellStyle name="Input 3 12 7" xfId="4199" xr:uid="{7EF990B1-2481-42E7-B415-7963774106A5}"/>
    <cellStyle name="Input 3 12 8" xfId="6776" xr:uid="{EA406C11-0130-4C5A-AC50-E5B22962E195}"/>
    <cellStyle name="Input 3 12 9" xfId="6959" xr:uid="{17B673D9-058D-45AB-9A87-2DEC29CF7340}"/>
    <cellStyle name="Input 3 2" xfId="1748" xr:uid="{7735EE70-9ED2-4209-B7D8-99C85A1B4E39}"/>
    <cellStyle name="Input 3 3" xfId="1749" xr:uid="{D2F8653F-C7FA-401A-81B4-69871C719840}"/>
    <cellStyle name="Input 3 4" xfId="1750" xr:uid="{35C09EAB-C560-42AE-98D9-55F3248D0565}"/>
    <cellStyle name="Input 3 5" xfId="1751" xr:uid="{0EDAEE5A-4458-4844-8952-BF49D5D7B3F7}"/>
    <cellStyle name="Input 3 6" xfId="1752" xr:uid="{E4F4DC7B-F78B-406E-8984-EC537800B507}"/>
    <cellStyle name="Input 3 7" xfId="1753" xr:uid="{43E4525A-930E-4404-A8C1-94E3EFFF20F3}"/>
    <cellStyle name="Input 3 8" xfId="3613" xr:uid="{6B87B874-CB62-4862-9BB7-584B10F71C45}"/>
    <cellStyle name="Input 3 8 10" xfId="7133" xr:uid="{7A5BB405-AE95-48A1-A70C-4193A0974ED4}"/>
    <cellStyle name="Input 3 8 11" xfId="4964" xr:uid="{19991531-3EC5-4690-97EE-79D9A163C502}"/>
    <cellStyle name="Input 3 8 12" xfId="7474" xr:uid="{7FCC9321-185D-4915-A7CD-76CB39E4AC47}"/>
    <cellStyle name="Input 3 8 13" xfId="7634" xr:uid="{771AD2F8-97B6-4FA3-A2F1-03C1BFF234B2}"/>
    <cellStyle name="Input 3 8 14" xfId="7777" xr:uid="{C2DDF9E4-6928-41BF-96F9-58E02025719F}"/>
    <cellStyle name="Input 3 8 15" xfId="7917" xr:uid="{EF592392-B039-4BD1-8DDF-0586331B85FA}"/>
    <cellStyle name="Input 3 8 2" xfId="5864" xr:uid="{F34A2230-6B41-4ACB-A302-61D70B2DC925}"/>
    <cellStyle name="Input 3 8 3" xfId="4229" xr:uid="{A6BB44C6-1C98-4C15-AF0B-1E327ADCFAE4}"/>
    <cellStyle name="Input 3 8 4" xfId="5084" xr:uid="{D194862D-4F4D-455B-B4EE-6084057CB9FF}"/>
    <cellStyle name="Input 3 8 5" xfId="5359" xr:uid="{1C99FFC0-7EB1-448D-8B19-A7C803D1BC66}"/>
    <cellStyle name="Input 3 8 6" xfId="4756" xr:uid="{05C16640-4C2A-4A3D-923D-6E9846CCC692}"/>
    <cellStyle name="Input 3 8 7" xfId="4932" xr:uid="{D61BCF0A-0A2C-4CEE-8FD4-484FE7B7B848}"/>
    <cellStyle name="Input 3 8 8" xfId="6777" xr:uid="{39F32377-59C5-4BD2-A4A8-68F5D3688F93}"/>
    <cellStyle name="Input 3 8 9" xfId="6960" xr:uid="{0F3A3962-7229-4751-975E-460201666579}"/>
    <cellStyle name="Input 3 9" xfId="3614" xr:uid="{AB57FE53-534A-4895-8F61-3E20B739F2EF}"/>
    <cellStyle name="Input 3 9 10" xfId="5052" xr:uid="{3263F745-A653-42DE-9177-86AC4C7870EF}"/>
    <cellStyle name="Input 3 9 11" xfId="5449" xr:uid="{A9630B3C-17FC-4046-9F22-E92B1B82CBC5}"/>
    <cellStyle name="Input 3 9 12" xfId="6144" xr:uid="{4B0F6897-2014-4C41-AC9C-19C2E2896B65}"/>
    <cellStyle name="Input 3 9 13" xfId="6807" xr:uid="{9E5A599E-F9BD-4ED7-85EE-3CAF4B20B181}"/>
    <cellStyle name="Input 3 9 14" xfId="6985" xr:uid="{45782BA6-9DBE-4945-9730-1B8A1B6AB322}"/>
    <cellStyle name="Input 3 9 15" xfId="7154" xr:uid="{D8E5DFD8-C9FE-4519-B578-44AE0403423B}"/>
    <cellStyle name="Input 3 9 2" xfId="5865" xr:uid="{C2FAD634-2858-438D-BE07-89E39D45AEE1}"/>
    <cellStyle name="Input 3 9 3" xfId="4228" xr:uid="{BC1B8375-6843-4139-BCF9-B92767A5B9BC}"/>
    <cellStyle name="Input 3 9 4" xfId="5085" xr:uid="{A286E123-30DE-4BE7-9150-41985CAA2236}"/>
    <cellStyle name="Input 3 9 5" xfId="5697" xr:uid="{32E9467C-3610-4BC5-BB44-994FEA6A5EBD}"/>
    <cellStyle name="Input 3 9 6" xfId="4328" xr:uid="{64838473-1B17-4F06-B25B-0803297A9647}"/>
    <cellStyle name="Input 3 9 7" xfId="5313" xr:uid="{59235FAF-D21F-452E-B71C-A5A310E951D8}"/>
    <cellStyle name="Input 3 9 8" xfId="6778" xr:uid="{D6341930-52DF-49F1-BD40-D59B4B3F2C06}"/>
    <cellStyle name="Input 3 9 9" xfId="4368" xr:uid="{A615507B-9F45-4DD0-84D1-EF70FD5D38FD}"/>
    <cellStyle name="Input 3_Trimestral" xfId="3609" xr:uid="{A08B3CEC-CAF6-4E0D-ABA4-E428CFD91470}"/>
    <cellStyle name="Input 4" xfId="1754" xr:uid="{873865B1-F27B-4DBF-A637-F95C559D76D5}"/>
    <cellStyle name="Input 4 10" xfId="3616" xr:uid="{50256334-486D-4E5F-A816-599E7F4686EF}"/>
    <cellStyle name="Input 4 10 10" xfId="4160" xr:uid="{FF338E04-4C3B-4240-AECF-4E4BA0596221}"/>
    <cellStyle name="Input 4 10 11" xfId="5414" xr:uid="{BE0A0D46-A0AA-4C1A-8F01-0D48D71909C1}"/>
    <cellStyle name="Input 4 10 12" xfId="4512" xr:uid="{6143DA47-2CB8-4252-9D5B-A3609380B0AE}"/>
    <cellStyle name="Input 4 10 13" xfId="4830" xr:uid="{2CFF82FF-45E4-4334-8B91-BBE0C4D4A7B9}"/>
    <cellStyle name="Input 4 10 14" xfId="4517" xr:uid="{80B051B8-ABAE-4DF3-AC62-8F28F2512C1E}"/>
    <cellStyle name="Input 4 10 15" xfId="6466" xr:uid="{3F5B7E33-21C6-410A-B8F6-E46F7A242CB3}"/>
    <cellStyle name="Input 4 10 2" xfId="5866" xr:uid="{F8AF6585-29E1-4422-9021-071FFE17917C}"/>
    <cellStyle name="Input 4 10 3" xfId="4227" xr:uid="{CEC59336-36BC-4F49-8869-C2909341F674}"/>
    <cellStyle name="Input 4 10 4" xfId="5531" xr:uid="{A9DB6DBB-8751-48C7-94AB-D8F1765564A3}"/>
    <cellStyle name="Input 4 10 5" xfId="5239" xr:uid="{8A3F11C7-6F4B-4610-BD20-31D4F3A79131}"/>
    <cellStyle name="Input 4 10 6" xfId="5194" xr:uid="{C09D832A-9B4B-42EF-877A-F70E8E323650}"/>
    <cellStyle name="Input 4 10 7" xfId="5916" xr:uid="{09A51E25-1B98-4995-A074-4ABD5E0159CC}"/>
    <cellStyle name="Input 4 10 8" xfId="4547" xr:uid="{6EF6CA84-9475-4C1C-9C95-4B10141F82F9}"/>
    <cellStyle name="Input 4 10 9" xfId="4248" xr:uid="{0A138427-1C6D-4C92-8196-0E87D767EC47}"/>
    <cellStyle name="Input 4 11" xfId="3617" xr:uid="{365239CB-E792-4479-9F13-A1F7B0774CDF}"/>
    <cellStyle name="Input 4 11 10" xfId="4429" xr:uid="{13B7FA80-E042-4480-9D48-45B3C559FDBC}"/>
    <cellStyle name="Input 4 11 11" xfId="5589" xr:uid="{DFD25DA4-40B2-46E9-97C0-ACA5734C22FF}"/>
    <cellStyle name="Input 4 11 12" xfId="6060" xr:uid="{05B4C253-767C-4D6E-B25E-F39EA311F7A7}"/>
    <cellStyle name="Input 4 11 13" xfId="6859" xr:uid="{03C8BC66-807C-427D-AB93-901D19CCAC35}"/>
    <cellStyle name="Input 4 11 14" xfId="4843" xr:uid="{B73C7CFE-DF5A-49C5-8DD5-132CFBC44FFA}"/>
    <cellStyle name="Input 4 11 15" xfId="4115" xr:uid="{25669C93-FD71-449C-B262-28CC4B07A376}"/>
    <cellStyle name="Input 4 11 2" xfId="5867" xr:uid="{2E671EFD-3455-4854-B15B-9590DDCD878F}"/>
    <cellStyle name="Input 4 11 3" xfId="4226" xr:uid="{1B909D8E-F98A-43CB-8F30-BFD415FDB812}"/>
    <cellStyle name="Input 4 11 4" xfId="5532" xr:uid="{2A4F14AA-2202-400A-8C22-571C99F40480}"/>
    <cellStyle name="Input 4 11 5" xfId="6436" xr:uid="{732566D4-81B4-44DE-B0FC-24B6877748B5}"/>
    <cellStyle name="Input 4 11 6" xfId="5743" xr:uid="{F769FC00-C7C1-490C-97C9-07BD89308CEE}"/>
    <cellStyle name="Input 4 11 7" xfId="4233" xr:uid="{7460234B-DBC7-490A-866A-5ABF1A932EC1}"/>
    <cellStyle name="Input 4 11 8" xfId="4251" xr:uid="{9C03C466-D2C4-45C9-97BD-1BEACD96F6A3}"/>
    <cellStyle name="Input 4 11 9" xfId="4911" xr:uid="{139C7022-40B6-45CF-AF3F-BA5F6569FB24}"/>
    <cellStyle name="Input 4 12" xfId="3618" xr:uid="{EB7FB617-F73C-42D9-B5FA-8C74814C174F}"/>
    <cellStyle name="Input 4 12 10" xfId="5680" xr:uid="{77978B9E-AD74-4176-ADE6-667A70794B86}"/>
    <cellStyle name="Input 4 12 11" xfId="4467" xr:uid="{7C084C00-A149-4D6A-97DF-8419B2C28026}"/>
    <cellStyle name="Input 4 12 12" xfId="4864" xr:uid="{B1C37464-A1EB-4A33-B3D0-8953E171D1CF}"/>
    <cellStyle name="Input 4 12 13" xfId="5237" xr:uid="{86DB25D4-F47B-43F8-8786-0F1D1F86F6AD}"/>
    <cellStyle name="Input 4 12 14" xfId="5226" xr:uid="{CD4AE8EA-C26F-454E-8D54-F3244AC3F958}"/>
    <cellStyle name="Input 4 12 15" xfId="4845" xr:uid="{7528F421-AF42-4E23-B8D1-80EF0FF91187}"/>
    <cellStyle name="Input 4 12 2" xfId="5868" xr:uid="{3F544361-AF3E-4615-8509-32D5FF97E398}"/>
    <cellStyle name="Input 4 12 3" xfId="5215" xr:uid="{A21F6EFE-8034-4BCD-B620-14BC161C5D9F}"/>
    <cellStyle name="Input 4 12 4" xfId="5529" xr:uid="{906870A6-3365-490D-A073-5AAF347770F6}"/>
    <cellStyle name="Input 4 12 5" xfId="6437" xr:uid="{F07301C9-E241-4A2F-9DF7-60C45AE8DF81}"/>
    <cellStyle name="Input 4 12 6" xfId="4992" xr:uid="{237A0CFB-7BBD-4D6C-80E6-24CF65F8AB97}"/>
    <cellStyle name="Input 4 12 7" xfId="6100" xr:uid="{AAB883F4-D898-4B46-8822-55B6155E5C6E}"/>
    <cellStyle name="Input 4 12 8" xfId="5178" xr:uid="{0F71F42A-8A14-4D6D-AF71-283CD663DAB6}"/>
    <cellStyle name="Input 4 12 9" xfId="5365" xr:uid="{6A0746DD-10D7-4A31-8C94-18717DF31F43}"/>
    <cellStyle name="Input 4 2" xfId="1755" xr:uid="{BDF68B49-B167-40BB-AD27-4AD66DBF4854}"/>
    <cellStyle name="Input 4 3" xfId="1756" xr:uid="{1041236E-0E88-4142-A25E-A8294A2E377B}"/>
    <cellStyle name="Input 4 4" xfId="1757" xr:uid="{13A67823-727E-4DA5-BA99-149A57205CAC}"/>
    <cellStyle name="Input 4 5" xfId="1758" xr:uid="{6A8F4E3C-CEE3-4FAD-8A47-579E955D4BF5}"/>
    <cellStyle name="Input 4 6" xfId="1759" xr:uid="{1A5958F6-AF28-4EB9-940D-B30CAC2D278F}"/>
    <cellStyle name="Input 4 7" xfId="1760" xr:uid="{F4C39DE3-C541-42E6-A15E-6A10CF9B2D14}"/>
    <cellStyle name="Input 4 8" xfId="3619" xr:uid="{BEDA7E3C-3371-4FCC-B3EB-407698A6C2D6}"/>
    <cellStyle name="Input 4 8 10" xfId="5292" xr:uid="{FC864B0B-05D3-4AE5-873C-8C1785429463}"/>
    <cellStyle name="Input 4 8 11" xfId="4259" xr:uid="{EE1090E2-9CBB-4490-8CB4-3401C7E9BBBB}"/>
    <cellStyle name="Input 4 8 12" xfId="5002" xr:uid="{BDB64DA9-36C6-46DE-8548-0ED1C8C9A1D2}"/>
    <cellStyle name="Input 4 8 13" xfId="6445" xr:uid="{526D60BE-18A3-41A0-83DA-C4310AE4C3C5}"/>
    <cellStyle name="Input 4 8 14" xfId="4401" xr:uid="{3AF41BF2-0C37-49B8-99F1-4E758D8C11FF}"/>
    <cellStyle name="Input 4 8 15" xfId="4886" xr:uid="{E5147C09-8529-4AB0-B44D-3781AF83D623}"/>
    <cellStyle name="Input 4 8 2" xfId="5869" xr:uid="{DE48F527-1236-483F-8FE6-CD267F0DB807}"/>
    <cellStyle name="Input 4 8 3" xfId="5214" xr:uid="{37C5A497-8AFA-4B19-ADCF-3D0C66AED924}"/>
    <cellStyle name="Input 4 8 4" xfId="5086" xr:uid="{9290EEAC-9556-41DB-8E72-138D9246B56C}"/>
    <cellStyle name="Input 4 8 5" xfId="6438" xr:uid="{5DCFAA3A-6861-4A76-B59F-893603D9AF33}"/>
    <cellStyle name="Input 4 8 6" xfId="6552" xr:uid="{2B490186-5ABD-4ADE-ABA9-CCAEA4538713}"/>
    <cellStyle name="Input 4 8 7" xfId="5066" xr:uid="{2206FE14-CDC5-437C-95BE-84010888D67A}"/>
    <cellStyle name="Input 4 8 8" xfId="5332" xr:uid="{F468FB1E-1AA3-4E4D-B82A-DD69A08093DB}"/>
    <cellStyle name="Input 4 8 9" xfId="5799" xr:uid="{D9A0F57C-2763-4713-A7E8-8A364894C503}"/>
    <cellStyle name="Input 4 9" xfId="3620" xr:uid="{69570BDF-4CAF-47D6-AA90-F06DB84A7618}"/>
    <cellStyle name="Input 4 9 10" xfId="6533" xr:uid="{855E4BE7-5AE7-46E7-AEB9-BF074BFFE404}"/>
    <cellStyle name="Input 4 9 11" xfId="4711" xr:uid="{2CA4B4D0-9356-479B-87B7-F7FC483592E9}"/>
    <cellStyle name="Input 4 9 12" xfId="4546" xr:uid="{44DDB3FE-5ECF-4453-A4F6-66D4963FC1EA}"/>
    <cellStyle name="Input 4 9 13" xfId="5060" xr:uid="{5C31CEAA-87B7-4259-9F0D-7752DD44EF83}"/>
    <cellStyle name="Input 4 9 14" xfId="5469" xr:uid="{C93C011E-96D5-4E0D-8799-1CB35D77BC30}"/>
    <cellStyle name="Input 4 9 15" xfId="5584" xr:uid="{3A94419F-260C-454D-BCD7-3DBCD475D09F}"/>
    <cellStyle name="Input 4 9 2" xfId="5870" xr:uid="{A6B197CF-4D7A-4465-9AD6-B49B7C461682}"/>
    <cellStyle name="Input 4 9 3" xfId="5213" xr:uid="{2D660123-2EC8-4C8D-B009-A178140F2E9F}"/>
    <cellStyle name="Input 4 9 4" xfId="4531" xr:uid="{5120ED45-5DAC-4278-86D5-E3ED96C15E3F}"/>
    <cellStyle name="Input 4 9 5" xfId="5826" xr:uid="{DED50680-5416-4EB0-8E25-00907DA5E32D}"/>
    <cellStyle name="Input 4 9 6" xfId="4991" xr:uid="{99AAF7C8-427B-4A85-A24C-90AB7801C8F7}"/>
    <cellStyle name="Input 4 9 7" xfId="5022" xr:uid="{75BC3559-3BCA-4847-BB16-7C18EB2E3D35}"/>
    <cellStyle name="Input 4 9 8" xfId="5546" xr:uid="{A81D2F7B-D082-431A-8D14-F0F664E5494B}"/>
    <cellStyle name="Input 4 9 9" xfId="5756" xr:uid="{AA08C460-C038-4DF6-8705-54139AFAEAD0}"/>
    <cellStyle name="Input 4_Trimestral" xfId="3615" xr:uid="{27576E89-3B9F-4EBE-A581-46E3566D8C95}"/>
    <cellStyle name="Input 5" xfId="1761" xr:uid="{F4C99293-868C-4161-8091-F55E259B4FAF}"/>
    <cellStyle name="Input 5 10" xfId="3622" xr:uid="{3A477765-45B2-4491-B5F0-5141FF6AF006}"/>
    <cellStyle name="Input 5 10 10" xfId="5198" xr:uid="{7A0C87F2-7985-4FD9-81A1-FAE13C0B2C28}"/>
    <cellStyle name="Input 5 10 11" xfId="5049" xr:uid="{4EAE8285-0D22-4ECA-84A2-C02AD569443C}"/>
    <cellStyle name="Input 5 10 12" xfId="6324" xr:uid="{EE92457E-5D1A-4C76-A70C-9774951FFD73}"/>
    <cellStyle name="Input 5 10 13" xfId="6705" xr:uid="{A87F0717-7E5D-4E9B-BA83-671F07035660}"/>
    <cellStyle name="Input 5 10 14" xfId="7034" xr:uid="{48433B00-745F-4EF8-8BB3-4117457687AF}"/>
    <cellStyle name="Input 5 10 15" xfId="7204" xr:uid="{C47F7BAB-FD98-434B-B86F-3376ACB32B7D}"/>
    <cellStyle name="Input 5 10 2" xfId="5871" xr:uid="{7BBD8AE4-79CA-478F-A9C9-C2619F9DD600}"/>
    <cellStyle name="Input 5 10 3" xfId="5212" xr:uid="{4F698D8F-35DE-447D-B874-8ECF39F12401}"/>
    <cellStyle name="Input 5 10 4" xfId="5534" xr:uid="{861ACF1B-D4A5-4A12-99E7-DD9574F2A1E4}"/>
    <cellStyle name="Input 5 10 5" xfId="5827" xr:uid="{E5CA1301-0FA7-41C1-A01F-0713B3ACF5B2}"/>
    <cellStyle name="Input 5 10 6" xfId="6553" xr:uid="{C531CF66-0BB4-4FFA-83B3-12B9F2652A0F}"/>
    <cellStyle name="Input 5 10 7" xfId="4486" xr:uid="{39918D1C-28AF-4DCD-87E9-9D8C54D4E7A5}"/>
    <cellStyle name="Input 5 10 8" xfId="5337" xr:uid="{9AD93D5D-30C9-420A-9A88-A47178999FD1}"/>
    <cellStyle name="Input 5 10 9" xfId="4186" xr:uid="{567D8F00-D6A1-4994-BFE4-765A97AEEE91}"/>
    <cellStyle name="Input 5 11" xfId="3623" xr:uid="{FB750DFD-612C-4EC7-86F4-EB32F81CEB84}"/>
    <cellStyle name="Input 5 11 10" xfId="4374" xr:uid="{6CCFD0E3-D085-4A77-A81B-7E2C2A2B02AA}"/>
    <cellStyle name="Input 5 11 11" xfId="4470" xr:uid="{78175BC6-6608-401B-8E79-8272EA2E8572}"/>
    <cellStyle name="Input 5 11 12" xfId="4810" xr:uid="{2FB824F7-DE29-4E98-8774-C0803145DA74}"/>
    <cellStyle name="Input 5 11 13" xfId="5387" xr:uid="{B7AC51FB-B77F-4F56-900B-85BC9A67C92A}"/>
    <cellStyle name="Input 5 11 14" xfId="6231" xr:uid="{E2862D62-C73D-4B39-9CDB-ADF1F7868294}"/>
    <cellStyle name="Input 5 11 15" xfId="4468" xr:uid="{CA215078-2023-4A6B-864D-8667C12993DC}"/>
    <cellStyle name="Input 5 11 2" xfId="5872" xr:uid="{75D5DD45-3BF9-49E4-923D-3BC7F5236C91}"/>
    <cellStyle name="Input 5 11 3" xfId="5211" xr:uid="{767C409D-3C4D-4CA6-AC67-5CE1DF503789}"/>
    <cellStyle name="Input 5 11 4" xfId="6079" xr:uid="{637F9AE2-58D4-4BDA-BEF6-6BE5520F0186}"/>
    <cellStyle name="Input 5 11 5" xfId="5240" xr:uid="{0EE5A2AF-95EF-4233-B3C0-980DDC86D345}"/>
    <cellStyle name="Input 5 11 6" xfId="4940" xr:uid="{E4BDBE4A-37B0-41F3-BBE5-601E1BC1DA18}"/>
    <cellStyle name="Input 5 11 7" xfId="6065" xr:uid="{4E6FB152-2B9F-421B-B15A-DB7582CAC13F}"/>
    <cellStyle name="Input 5 11 8" xfId="5639" xr:uid="{F650D3B4-1C52-49B8-85F4-80001DF8487A}"/>
    <cellStyle name="Input 5 11 9" xfId="4816" xr:uid="{43E4C938-37F7-4CF0-8DF0-DE6B68440D39}"/>
    <cellStyle name="Input 5 12" xfId="3624" xr:uid="{2B35C8E7-C69F-49D7-9E96-CEC82345BFE7}"/>
    <cellStyle name="Input 5 12 10" xfId="5145" xr:uid="{6C944EA2-2E3F-43E1-B647-042721BC34A2}"/>
    <cellStyle name="Input 5 12 11" xfId="6305" xr:uid="{A4D2CC99-7817-4370-BCA2-D5470F9CAD35}"/>
    <cellStyle name="Input 5 12 12" xfId="5355" xr:uid="{89A46AB2-15DF-4F6F-88F4-3CDF5D6300B5}"/>
    <cellStyle name="Input 5 12 13" xfId="6232" xr:uid="{968F3B7A-FD43-4AA4-9568-D0959A00778C}"/>
    <cellStyle name="Input 5 12 14" xfId="4715" xr:uid="{D28B5B9D-4AE5-4022-8C6B-358A19256AF0}"/>
    <cellStyle name="Input 5 12 15" xfId="5830" xr:uid="{28B49623-75CD-408A-A163-670B3668C711}"/>
    <cellStyle name="Input 5 12 2" xfId="5873" xr:uid="{803C3D0C-D753-4FEC-BA4F-4113B66CE0A6}"/>
    <cellStyle name="Input 5 12 3" xfId="5210" xr:uid="{7FCE0A01-74A1-43BC-A163-C335C9A4E7CC}"/>
    <cellStyle name="Input 5 12 4" xfId="6080" xr:uid="{18F69D1E-3C29-4C8B-B2A7-ACCA22E37927}"/>
    <cellStyle name="Input 5 12 5" xfId="5698" xr:uid="{1A9AC5F3-A39A-4731-B5E5-473860B10E37}"/>
    <cellStyle name="Input 5 12 6" xfId="4795" xr:uid="{17D55EB7-150C-424F-A0B3-D64E000E5F4E}"/>
    <cellStyle name="Input 5 12 7" xfId="6643" xr:uid="{F3801A75-8948-44CD-905A-E191007EC514}"/>
    <cellStyle name="Input 5 12 8" xfId="5671" xr:uid="{1B77C0F4-E784-4956-A774-31B89ADDE1B3}"/>
    <cellStyle name="Input 5 12 9" xfId="5277" xr:uid="{A624A8B8-725F-4576-B3ED-D38910963427}"/>
    <cellStyle name="Input 5 2" xfId="1762" xr:uid="{E54522D3-08B0-49C0-AA30-4E58BD356FC1}"/>
    <cellStyle name="Input 5 3" xfId="1763" xr:uid="{569A62B9-9C95-429B-9D45-5C6E3505D1F0}"/>
    <cellStyle name="Input 5 4" xfId="1764" xr:uid="{F470B3FB-B475-4848-8D51-6B04ACE3BFC4}"/>
    <cellStyle name="Input 5 5" xfId="1765" xr:uid="{DE601891-4F0B-4874-B665-0FAE29F672DB}"/>
    <cellStyle name="Input 5 6" xfId="1766" xr:uid="{665CEF2D-698E-44D6-9D45-ACE14B45B0E7}"/>
    <cellStyle name="Input 5 7" xfId="1767" xr:uid="{BC4A7B55-85B6-4AF6-93F9-26C574D68D40}"/>
    <cellStyle name="Input 5 8" xfId="3625" xr:uid="{A65F2074-177A-445A-8F8F-3CDA42082F37}"/>
    <cellStyle name="Input 5 8 10" xfId="5245" xr:uid="{9CA568A4-8BA3-45B4-AF13-511D71C0D893}"/>
    <cellStyle name="Input 5 8 11" xfId="7306" xr:uid="{0C5E151D-2A36-44E2-A609-FE37A7E297F9}"/>
    <cellStyle name="Input 5 8 12" xfId="4939" xr:uid="{E0E92409-E6FC-4BC1-9E1A-9A8E2863D0D5}"/>
    <cellStyle name="Input 5 8 13" xfId="4794" xr:uid="{1D724A13-AA31-49D9-8EB9-3786CBB80A62}"/>
    <cellStyle name="Input 5 8 14" xfId="5767" xr:uid="{D97C151A-57A1-4DCB-9965-7BC55B9F690D}"/>
    <cellStyle name="Input 5 8 15" xfId="5129" xr:uid="{594FB6C5-DB75-46D1-AF3D-5B758CA0B911}"/>
    <cellStyle name="Input 5 8 2" xfId="5874" xr:uid="{BFDB55D2-91CC-440D-8EF4-221258B4E4AE}"/>
    <cellStyle name="Input 5 8 3" xfId="4225" xr:uid="{F852BE2E-0AD4-48A4-BD91-2885F68410B4}"/>
    <cellStyle name="Input 5 8 4" xfId="5087" xr:uid="{B7D11210-42F3-4976-BA2B-C88F8A30D319}"/>
    <cellStyle name="Input 5 8 5" xfId="4454" xr:uid="{FBC04204-3444-4A3C-A6E4-D96F694F4CC1}"/>
    <cellStyle name="Input 5 8 6" xfId="5654" xr:uid="{1B77AA27-597F-49FB-801F-C531522DBC83}"/>
    <cellStyle name="Input 5 8 7" xfId="6644" xr:uid="{7E3C9AB5-A367-4B34-B46E-2AAB2988B4B8}"/>
    <cellStyle name="Input 5 8 8" xfId="4490" xr:uid="{781B278F-38C8-4920-94C0-14B2A687032D}"/>
    <cellStyle name="Input 5 8 9" xfId="4479" xr:uid="{8DBD6593-E07A-44AD-9FBE-22888B3BACD9}"/>
    <cellStyle name="Input 5 9" xfId="3626" xr:uid="{959557D6-17A8-4B05-A63D-CFDE51AF9121}"/>
    <cellStyle name="Input 5 9 10" xfId="7134" xr:uid="{309B53B8-3436-43E2-9AD5-ABA7A8F19A8E}"/>
    <cellStyle name="Input 5 9 11" xfId="7307" xr:uid="{047AFA4D-B0E1-4C54-8B5F-EFF89B5F2825}"/>
    <cellStyle name="Input 5 9 12" xfId="7475" xr:uid="{60D8DE7A-9882-4D40-8C15-7AACE00C4790}"/>
    <cellStyle name="Input 5 9 13" xfId="7635" xr:uid="{661188A7-166E-4853-925A-CEC8747916E2}"/>
    <cellStyle name="Input 5 9 14" xfId="7778" xr:uid="{40FC5FCE-3379-4805-82B5-48515591C40A}"/>
    <cellStyle name="Input 5 9 15" xfId="7918" xr:uid="{21AABFD5-55EB-413F-A8F4-50861AC2A1B4}"/>
    <cellStyle name="Input 5 9 2" xfId="5875" xr:uid="{352C72B4-D6F3-482F-99B2-6E0FBD71BDA2}"/>
    <cellStyle name="Input 5 9 3" xfId="4224" xr:uid="{E93C4A09-2547-448C-AEAC-11BA95E10145}"/>
    <cellStyle name="Input 5 9 4" xfId="6081" xr:uid="{E390E066-8A65-4576-85AA-014A5B87EB5B}"/>
    <cellStyle name="Input 5 9 5" xfId="4856" xr:uid="{62B6CAA0-6291-4595-87E2-341C461802FF}"/>
    <cellStyle name="Input 5 9 6" xfId="6554" xr:uid="{E03E502F-3D9C-4C99-B74C-CF72C2FA1843}"/>
    <cellStyle name="Input 5 9 7" xfId="6066" xr:uid="{C4818FC8-1CF8-4FB8-9830-A45ECF4CF08C}"/>
    <cellStyle name="Input 5 9 8" xfId="5030" xr:uid="{50D3D146-AB23-43C1-B67F-267DFE71BF99}"/>
    <cellStyle name="Input 5 9 9" xfId="6961" xr:uid="{3FCB0921-5EAB-422A-9749-E32E46A799EF}"/>
    <cellStyle name="Input 5_Trimestral" xfId="3621" xr:uid="{910D0D5E-1F4A-417B-90F2-87E7D0E9F061}"/>
    <cellStyle name="Input 6" xfId="1768" xr:uid="{B8140C1F-E75F-4090-86EF-2B591C0CE886}"/>
    <cellStyle name="Input 6 10" xfId="3628" xr:uid="{7D11BF07-B029-4C81-A064-C3EF5DEA4E3C}"/>
    <cellStyle name="Input 6 10 10" xfId="5109" xr:uid="{35080A41-FAE1-47E2-8303-18FE798BCC31}"/>
    <cellStyle name="Input 6 10 11" xfId="7308" xr:uid="{C6187F53-B1B5-4441-B643-14118C56102E}"/>
    <cellStyle name="Input 6 10 12" xfId="5700" xr:uid="{86D8EB83-A1D8-4F30-81B8-295FF6FA22E3}"/>
    <cellStyle name="Input 6 10 13" xfId="6806" xr:uid="{CA07397B-24AB-4844-8D16-FD8AE3BED68C}"/>
    <cellStyle name="Input 6 10 14" xfId="4400" xr:uid="{4283A26F-85C7-4282-9E3F-6DAEA6B73B66}"/>
    <cellStyle name="Input 6 10 15" xfId="4880" xr:uid="{466C7919-68D6-4A2A-B4EE-512790FA5E17}"/>
    <cellStyle name="Input 6 10 2" xfId="5876" xr:uid="{2B74AF0D-D310-496E-B04F-5142BEB7B872}"/>
    <cellStyle name="Input 6 10 3" xfId="4223" xr:uid="{0E937859-0A3B-4D1E-B7E6-C65550A23FD8}"/>
    <cellStyle name="Input 6 10 4" xfId="6082" xr:uid="{39F20804-8B4F-46B1-A52B-FDC8E63B570C}"/>
    <cellStyle name="Input 6 10 5" xfId="5454" xr:uid="{E135988E-86D7-4358-B006-C1284A56E2A7}"/>
    <cellStyle name="Input 6 10 6" xfId="5653" xr:uid="{8BF376F5-154E-47E2-AE8B-968CB33016C5}"/>
    <cellStyle name="Input 6 10 7" xfId="6645" xr:uid="{019C2D17-F477-42BD-88B3-232AA1CC0223}"/>
    <cellStyle name="Input 6 10 8" xfId="6779" xr:uid="{668EDC22-BE7A-4EA1-A059-69898637D3AB}"/>
    <cellStyle name="Input 6 10 9" xfId="5581" xr:uid="{224853AD-9A37-4C20-BF57-F783D1E3E809}"/>
    <cellStyle name="Input 6 11" xfId="3629" xr:uid="{437B25D3-B1AD-4AA7-9CA8-E92B983E9456}"/>
    <cellStyle name="Input 6 11 10" xfId="7135" xr:uid="{DE88ACA5-0DB6-43F3-935C-F47D3AB54FC5}"/>
    <cellStyle name="Input 6 11 11" xfId="5829" xr:uid="{0B2A486C-F3B0-492D-A078-549404737F70}"/>
    <cellStyle name="Input 6 11 12" xfId="4941" xr:uid="{C0DDD3BB-1F5D-4A12-BA3F-9952E9BD6816}"/>
    <cellStyle name="Input 6 11 13" xfId="4907" xr:uid="{439A9027-830D-4414-A7B0-12126FF0C930}"/>
    <cellStyle name="Input 6 11 14" xfId="5291" xr:uid="{6661BB4C-990D-439C-98BD-AD0D52E294C8}"/>
    <cellStyle name="Input 6 11 15" xfId="6856" xr:uid="{593AF2ED-7C28-4C44-8899-ACFC3CCE4F41}"/>
    <cellStyle name="Input 6 11 2" xfId="5877" xr:uid="{EA4D77C0-58F6-4164-AEFA-18F030B6D32A}"/>
    <cellStyle name="Input 6 11 3" xfId="4222" xr:uid="{1FF9679F-51AE-4730-AC5C-E69704ED220A}"/>
    <cellStyle name="Input 6 11 4" xfId="5535" xr:uid="{256D8676-2BE2-4209-9DEA-9B4007EE3426}"/>
    <cellStyle name="Input 6 11 5" xfId="5241" xr:uid="{3E2E2897-B0BE-4D39-A4E2-113CF2A1C072}"/>
    <cellStyle name="Input 6 11 6" xfId="4520" xr:uid="{AE2BF43D-C2A0-47F1-A2C5-1786403CC893}"/>
    <cellStyle name="Input 6 11 7" xfId="4631" xr:uid="{5DC8CAEC-BA96-432F-BEB6-F0A630F50854}"/>
    <cellStyle name="Input 6 11 8" xfId="5152" xr:uid="{4D16598E-C42E-40C4-8A17-C3FD67994B41}"/>
    <cellStyle name="Input 6 11 9" xfId="6962" xr:uid="{A616484C-6DAE-4124-9964-FD7BD1CC66DD}"/>
    <cellStyle name="Input 6 12" xfId="3630" xr:uid="{4E0B7B0B-A424-4F54-BD76-D019868E7A61}"/>
    <cellStyle name="Input 6 12 10" xfId="5182" xr:uid="{8CD4197B-EE08-4929-B677-42A59B9E86EC}"/>
    <cellStyle name="Input 6 12 11" xfId="5256" xr:uid="{E823D61E-DA32-4693-87DD-F4609A2715C9}"/>
    <cellStyle name="Input 6 12 12" xfId="5766" xr:uid="{6F3DEBC0-0BFB-4D99-92E1-37B8850D282B}"/>
    <cellStyle name="Input 6 12 13" xfId="5238" xr:uid="{1378D06D-8C1D-4F15-8198-6FD1EF0D0161}"/>
    <cellStyle name="Input 6 12 14" xfId="4649" xr:uid="{E50CA56B-53B6-46D2-85D0-3DBD97D97CB4}"/>
    <cellStyle name="Input 6 12 15" xfId="4260" xr:uid="{3F25E815-FAFD-4529-87C7-7EEE172B5C58}"/>
    <cellStyle name="Input 6 12 2" xfId="5878" xr:uid="{CC1D97F6-6945-4A7D-8A11-210585BCE4E6}"/>
    <cellStyle name="Input 6 12 3" xfId="4221" xr:uid="{A267B15A-7195-4649-9F3E-A900302F2D00}"/>
    <cellStyle name="Input 6 12 4" xfId="4532" xr:uid="{0E75DA4C-B1FD-427A-9C6C-CA72EE28A7B6}"/>
    <cellStyle name="Input 6 12 5" xfId="4857" xr:uid="{C199927D-6627-42B4-B7F3-ED36B7D292F3}"/>
    <cellStyle name="Input 6 12 6" xfId="4990" xr:uid="{FE78F77F-2719-4718-A6D4-734A51BD865B}"/>
    <cellStyle name="Input 6 12 7" xfId="4895" xr:uid="{7E110989-6DDA-4A10-A46F-D85045E0CFFA}"/>
    <cellStyle name="Input 6 12 8" xfId="4596" xr:uid="{335B6145-5FFC-4430-9979-96715D401675}"/>
    <cellStyle name="Input 6 12 9" xfId="5643" xr:uid="{9367A96E-5DCE-497E-BDAD-3B99AB456758}"/>
    <cellStyle name="Input 6 2" xfId="1769" xr:uid="{FB6157B1-4CD8-44D8-8F77-9C95CB641BCE}"/>
    <cellStyle name="Input 6 3" xfId="1770" xr:uid="{B8BF3E2A-E51C-4BA7-86F4-9C186A4D1445}"/>
    <cellStyle name="Input 6 4" xfId="1771" xr:uid="{08ABD996-862A-4588-AF73-7C8C6BC8B11D}"/>
    <cellStyle name="Input 6 5" xfId="1772" xr:uid="{648D739B-2C22-4B93-A570-E7383BFF20F4}"/>
    <cellStyle name="Input 6 6" xfId="1773" xr:uid="{32A2B6C3-AB09-4BBF-8DA1-86F6460E5428}"/>
    <cellStyle name="Input 6 7" xfId="1774" xr:uid="{488B16DA-1FD1-41A3-B583-119C03926762}"/>
    <cellStyle name="Input 6 8" xfId="3631" xr:uid="{B5C5C2FA-7817-41CF-83CE-4BEEABBE525A}"/>
    <cellStyle name="Input 6 8 10" xfId="6520" xr:uid="{02246071-6A94-4D43-B0AF-E29D20EF786E}"/>
    <cellStyle name="Input 6 8 11" xfId="5648" xr:uid="{97F52A65-5F82-4745-8FC2-E66A26F7549A}"/>
    <cellStyle name="Input 6 8 12" xfId="5918" xr:uid="{8B5E7BDB-C12F-4AEA-AB28-D3614BB27873}"/>
    <cellStyle name="Input 6 8 13" xfId="4192" xr:uid="{C495575D-9FF5-4E40-8ACB-3CC5C64DF4CA}"/>
    <cellStyle name="Input 6 8 14" xfId="5526" xr:uid="{78C4B1DB-689D-4764-860D-131BB44B2CA1}"/>
    <cellStyle name="Input 6 8 15" xfId="6583" xr:uid="{6676A759-E7EE-49E2-9E9B-3982F877B1F2}"/>
    <cellStyle name="Input 6 8 2" xfId="5879" xr:uid="{53D71121-205A-4A9C-9938-E0D95D703B94}"/>
    <cellStyle name="Input 6 8 3" xfId="5209" xr:uid="{194315BD-6968-4987-860D-F6B29D3C2C2D}"/>
    <cellStyle name="Input 6 8 4" xfId="4533" xr:uid="{9C88CD0C-3BA6-4B34-8D16-08B1C451A4EF}"/>
    <cellStyle name="Input 6 8 5" xfId="4858" xr:uid="{C6FAB997-279A-4F5F-AC25-98EA075B3A9F}"/>
    <cellStyle name="Input 6 8 6" xfId="5742" xr:uid="{CBCD0919-176F-45EB-8FD0-A45BB7CDF343}"/>
    <cellStyle name="Input 6 8 7" xfId="5434" xr:uid="{56BFBA04-257F-4382-BBE0-630FB8D55D86}"/>
    <cellStyle name="Input 6 8 8" xfId="4595" xr:uid="{05D3662C-A539-46D8-AB3E-525D139C9175}"/>
    <cellStyle name="Input 6 8 9" xfId="4892" xr:uid="{378EEB4B-85C5-482C-9F6F-E3452F7C1FC1}"/>
    <cellStyle name="Input 6 9" xfId="3632" xr:uid="{A9ABC4FA-A4AD-4399-95EB-6D40FA4665B7}"/>
    <cellStyle name="Input 6 9 10" xfId="4592" xr:uid="{083B3FC0-E91F-49B1-BA90-B9609002F7BA}"/>
    <cellStyle name="Input 6 9 11" xfId="7309" xr:uid="{B20000C6-476D-43AF-9EA3-39418FA2B45D}"/>
    <cellStyle name="Input 6 9 12" xfId="7476" xr:uid="{2B91D76B-563A-45F9-8D7E-0DB4F5E7B0C1}"/>
    <cellStyle name="Input 6 9 13" xfId="7636" xr:uid="{D5639EAF-4166-4187-BDC7-8100D38B655A}"/>
    <cellStyle name="Input 6 9 14" xfId="7779" xr:uid="{9A8288EE-876E-4A6D-9F1B-F2AAE4DF40D6}"/>
    <cellStyle name="Input 6 9 15" xfId="7919" xr:uid="{4EA4C04B-CC93-4F0B-A054-674C41EE4975}"/>
    <cellStyle name="Input 6 9 2" xfId="5880" xr:uid="{483CDA10-25DD-4EA5-96C0-D80F7540C6AD}"/>
    <cellStyle name="Input 6 9 3" xfId="5208" xr:uid="{F9D625FF-F996-4812-8D31-20C3E708F091}"/>
    <cellStyle name="Input 6 9 4" xfId="5088" xr:uid="{27430CBA-194A-4888-90B2-E03E24F18868}"/>
    <cellStyle name="Input 6 9 5" xfId="6439" xr:uid="{D6EA8A48-B6DE-485F-AC38-A66AD92A72FF}"/>
    <cellStyle name="Input 6 9 6" xfId="5472" xr:uid="{37C94802-6C64-449E-964C-802BADA6787F}"/>
    <cellStyle name="Input 6 9 7" xfId="6646" xr:uid="{B877FDC1-5F7A-425A-BA96-C9F83BE605EC}"/>
    <cellStyle name="Input 6 9 8" xfId="4889" xr:uid="{BA468830-5FA2-4DF1-A850-90E86D171CC5}"/>
    <cellStyle name="Input 6 9 9" xfId="4187" xr:uid="{10F00272-D080-4456-91F3-C90E1B63D144}"/>
    <cellStyle name="Input 6_Trimestral" xfId="3627" xr:uid="{D2D3A7C5-F9E7-4816-9730-2739C9D39A97}"/>
    <cellStyle name="Input 7" xfId="1775" xr:uid="{443AE57F-1A47-4773-8987-BA09614E5C57}"/>
    <cellStyle name="Input 7 10" xfId="3634" xr:uid="{8BC982D2-E568-4E54-B585-AE3D7A35A9E4}"/>
    <cellStyle name="Input 7 10 10" xfId="5634" xr:uid="{B38231F7-357F-45E4-9635-E2BB9AAC26F4}"/>
    <cellStyle name="Input 7 10 11" xfId="6216" xr:uid="{E7A82D9F-CD9A-4344-905A-23F7A5B85151}"/>
    <cellStyle name="Input 7 10 12" xfId="4130" xr:uid="{B3160BEB-10DC-4626-BB19-7A0F9BC22E6A}"/>
    <cellStyle name="Input 7 10 13" xfId="5668" xr:uid="{3B2C3124-6799-4343-AC49-DE8FA91A9F35}"/>
    <cellStyle name="Input 7 10 14" xfId="4457" xr:uid="{D0FAC1BB-C0C2-4D7D-80EC-B9EC0F51DA4C}"/>
    <cellStyle name="Input 7 10 15" xfId="4908" xr:uid="{4EEFA405-D63B-476E-9C71-AFB6FEEB1DD5}"/>
    <cellStyle name="Input 7 10 2" xfId="5881" xr:uid="{1701CAC3-82C8-4143-BB2E-728C99DB5C13}"/>
    <cellStyle name="Input 7 10 3" xfId="4220" xr:uid="{F0F532D0-DFA3-4988-A65B-8DAE91CA32BB}"/>
    <cellStyle name="Input 7 10 4" xfId="4534" xr:uid="{58DC060E-69CB-4025-A330-1717D70C14D0}"/>
    <cellStyle name="Input 7 10 5" xfId="5360" xr:uid="{79C58CF6-F60A-4663-BE36-4789FD74BFC6}"/>
    <cellStyle name="Input 7 10 6" xfId="5955" xr:uid="{A08B003F-A0E3-4878-9422-1E7D5109BA80}"/>
    <cellStyle name="Input 7 10 7" xfId="5804" xr:uid="{A3AA5FDF-B491-4594-BAD7-E9FBC7E0AF4F}"/>
    <cellStyle name="Input 7 10 8" xfId="5177" xr:uid="{9D0B32F8-30C8-4CB6-BAE9-7DBCDF6A2728}"/>
    <cellStyle name="Input 7 10 9" xfId="6039" xr:uid="{45284F4E-D4D9-489C-BA17-51DA4017428F}"/>
    <cellStyle name="Input 7 11" xfId="3635" xr:uid="{D566D13B-5513-403E-9AE7-564F6B665929}"/>
    <cellStyle name="Input 7 11 10" xfId="4805" xr:uid="{DB2090B3-EEEB-4952-86FB-C3CB55110302}"/>
    <cellStyle name="Input 7 11 11" xfId="5544" xr:uid="{D577322C-4F5A-4ED7-8988-F21827BD872F}"/>
    <cellStyle name="Input 7 11 12" xfId="4392" xr:uid="{C8E080DD-C16C-4D75-97BF-D0FE38E4698C}"/>
    <cellStyle name="Input 7 11 13" xfId="5170" xr:uid="{521DCA72-4712-4D8A-AEE7-BD0719032C75}"/>
    <cellStyle name="Input 7 11 14" xfId="7299" xr:uid="{467A5496-7524-4554-89C9-CAFFB023907D}"/>
    <cellStyle name="Input 7 11 15" xfId="4515" xr:uid="{79788555-35C9-4AFC-B112-CFF03F66AE3B}"/>
    <cellStyle name="Input 7 11 2" xfId="5882" xr:uid="{60FDBAE7-3E2B-4871-8AF5-F188011DA787}"/>
    <cellStyle name="Input 7 11 3" xfId="5207" xr:uid="{AC2BB9F7-4AE7-4EC1-A026-FE38FF37E573}"/>
    <cellStyle name="Input 7 11 4" xfId="4535" xr:uid="{57EB4BCA-5BD9-4190-BF54-84C747AD13AE}"/>
    <cellStyle name="Input 7 11 5" xfId="5361" xr:uid="{CAEBB931-0101-4B65-921D-1D25784F2B32}"/>
    <cellStyle name="Input 7 11 6" xfId="5741" xr:uid="{5C184D62-9658-4320-8165-7F3659656772}"/>
    <cellStyle name="Input 7 11 7" xfId="4896" xr:uid="{12630451-BAD7-4CA8-B028-D67D438558CF}"/>
    <cellStyle name="Input 7 11 8" xfId="4139" xr:uid="{E9334C77-8AD5-4C53-B6A1-961F19671D17}"/>
    <cellStyle name="Input 7 11 9" xfId="4427" xr:uid="{80575BB8-B34B-40DD-91B3-E5D2A6F07DA5}"/>
    <cellStyle name="Input 7 12" xfId="3636" xr:uid="{AE32C1DD-5F8B-4D47-8FCD-BC22F02C2139}"/>
    <cellStyle name="Input 7 12 10" xfId="6638" xr:uid="{9F96C561-67E9-4DA8-BAEC-B286FD48D51E}"/>
    <cellStyle name="Input 7 12 11" xfId="7310" xr:uid="{7EF762AE-AA10-460E-AA21-13F40D987EE9}"/>
    <cellStyle name="Input 7 12 12" xfId="7477" xr:uid="{D0355398-E4A6-4308-B59B-8D1646A7973C}"/>
    <cellStyle name="Input 7 12 13" xfId="7637" xr:uid="{A58DAACD-D6D6-4392-9E63-4C3A978B363F}"/>
    <cellStyle name="Input 7 12 14" xfId="7780" xr:uid="{F429AEC9-3685-45D3-BB72-C6AF5734F531}"/>
    <cellStyle name="Input 7 12 15" xfId="7920" xr:uid="{4522B8E2-1E4E-4950-9C78-A36D062E75B3}"/>
    <cellStyle name="Input 7 12 2" xfId="5883" xr:uid="{E0D64C82-DF81-480A-8BD6-D374C2C97114}"/>
    <cellStyle name="Input 7 12 3" xfId="5206" xr:uid="{5F597725-AE49-4A9D-87C6-9786D7D46873}"/>
    <cellStyle name="Input 7 12 4" xfId="5089" xr:uid="{DA709BE0-DA30-495D-BC00-CDC1DFCCAE10}"/>
    <cellStyle name="Input 7 12 5" xfId="5934" xr:uid="{CE018EE7-CD7E-47FB-B939-2795620EE215}"/>
    <cellStyle name="Input 7 12 6" xfId="4519" xr:uid="{3B930DCF-0030-474A-AC8E-A555F654BB1B}"/>
    <cellStyle name="Input 7 12 7" xfId="5312" xr:uid="{F2CD4A0F-AA56-4B58-8A6F-DFF14AEB4F0A}"/>
    <cellStyle name="Input 7 12 8" xfId="4923" xr:uid="{68F6C0A7-A5F8-4675-8B81-B8D204FD8B62}"/>
    <cellStyle name="Input 7 12 9" xfId="4521" xr:uid="{5AA90141-D2F0-4930-B4BB-121405ECBD9A}"/>
    <cellStyle name="Input 7 2" xfId="1776" xr:uid="{629BB0F6-2B45-4B1F-B94C-167477AD07EF}"/>
    <cellStyle name="Input 7 3" xfId="1777" xr:uid="{34CF6A9C-EA87-449B-9E96-F8DFDE915E34}"/>
    <cellStyle name="Input 7 4" xfId="1778" xr:uid="{106E2538-B056-400E-A015-262092BE857B}"/>
    <cellStyle name="Input 7 5" xfId="1779" xr:uid="{52F1CA4C-D247-45A6-B32E-0B1FB526FCEA}"/>
    <cellStyle name="Input 7 6" xfId="1780" xr:uid="{312AEEEF-F483-4BDC-BC9F-669A1E6456B0}"/>
    <cellStyle name="Input 7 7" xfId="1781" xr:uid="{0D979236-C30F-4251-8A2E-F10624546D63}"/>
    <cellStyle name="Input 7 8" xfId="3637" xr:uid="{2BB47746-F921-42AC-B76E-925BC6E9929A}"/>
    <cellStyle name="Input 7 8 10" xfId="7136" xr:uid="{5F72AC60-A43A-4B0D-8AD4-7BB1370BAE0B}"/>
    <cellStyle name="Input 7 8 11" xfId="6481" xr:uid="{B4CBF89F-DA4B-4574-98F7-02DDF246E346}"/>
    <cellStyle name="Input 7 8 12" xfId="7478" xr:uid="{83E71C08-1087-4F02-9D5E-8CD878B4C259}"/>
    <cellStyle name="Input 7 8 13" xfId="7638" xr:uid="{43D361B0-DD62-49D8-B2BE-38DD5D0B0341}"/>
    <cellStyle name="Input 7 8 14" xfId="7781" xr:uid="{6BFEEEBD-2E29-4057-8EA9-040C19B96785}"/>
    <cellStyle name="Input 7 8 15" xfId="7921" xr:uid="{20911ED7-394D-4679-B964-81226AE0DC9E}"/>
    <cellStyle name="Input 7 8 2" xfId="5884" xr:uid="{89D19893-6C9D-45CD-89C7-DCCB8F40946D}"/>
    <cellStyle name="Input 7 8 3" xfId="5205" xr:uid="{CCBC43BA-09F6-4E12-8964-C5BA3A32E547}"/>
    <cellStyle name="Input 7 8 4" xfId="5090" xr:uid="{B478A2D7-D4E1-4EE0-AA2C-AD72506168F0}"/>
    <cellStyle name="Input 7 8 5" xfId="5935" xr:uid="{77CBBB9B-4FC3-4C38-B967-E02AF7A4FFF3}"/>
    <cellStyle name="Input 7 8 6" xfId="5525" xr:uid="{1B8CD942-2ABF-410C-9DCB-AFB2DCC575D0}"/>
    <cellStyle name="Input 7 8 7" xfId="4420" xr:uid="{751AEE50-DEB5-4134-A493-70B056ED6254}"/>
    <cellStyle name="Input 7 8 8" xfId="6780" xr:uid="{954843A4-C543-4B10-9252-F76295BE7033}"/>
    <cellStyle name="Input 7 8 9" xfId="6963" xr:uid="{CA83E85B-051A-415D-80D2-372529F2DACB}"/>
    <cellStyle name="Input 7 9" xfId="3638" xr:uid="{BA7B96EB-E238-4EF1-BCC6-D07108A8845A}"/>
    <cellStyle name="Input 7 9 10" xfId="6531" xr:uid="{C4215E35-8989-441E-BD99-E400BD3E71AA}"/>
    <cellStyle name="Input 7 9 11" xfId="6325" xr:uid="{C84792B0-623A-49A3-BE33-B0313C58CCDC}"/>
    <cellStyle name="Input 7 9 12" xfId="4322" xr:uid="{A5834257-8A8F-4A01-B1DC-5A679A6DF29C}"/>
    <cellStyle name="Input 7 9 13" xfId="5963" xr:uid="{2D02F886-2A61-4F34-86ED-FC18F4D739A8}"/>
    <cellStyle name="Input 7 9 14" xfId="4423" xr:uid="{B3FC889D-F05E-48DA-9C16-78D662D642C2}"/>
    <cellStyle name="Input 7 9 15" xfId="4782" xr:uid="{5A6DF070-DF39-4C98-8B5C-257838BCA005}"/>
    <cellStyle name="Input 7 9 2" xfId="5885" xr:uid="{E79F2112-2ECA-4480-B75B-3063FA8817B2}"/>
    <cellStyle name="Input 7 9 3" xfId="4219" xr:uid="{00E51248-147B-4DB0-A89F-586C334D8F7A}"/>
    <cellStyle name="Input 7 9 4" xfId="5091" xr:uid="{6A6492E5-3781-4B61-869F-79337ADC571A}"/>
    <cellStyle name="Input 7 9 5" xfId="5936" xr:uid="{FDB6005B-53BB-4E3C-8186-0EA984C2E6AD}"/>
    <cellStyle name="Input 7 9 6" xfId="5320" xr:uid="{758ADB2C-095D-4ECE-8E9E-D9B1A34BEFBD}"/>
    <cellStyle name="Input 7 9 7" xfId="4421" xr:uid="{C12FC4D2-8707-463F-9C9D-5E337CB882DC}"/>
    <cellStyle name="Input 7 9 8" xfId="6781" xr:uid="{FB923012-0EDE-427A-9C64-08E6F78EEA67}"/>
    <cellStyle name="Input 7 9 9" xfId="4340" xr:uid="{30695A34-4750-4994-9D9D-A7E676D29F5C}"/>
    <cellStyle name="Input 7_Trimestral" xfId="3633" xr:uid="{2C64ABBD-5A07-4D40-9C58-12BFA3306A6D}"/>
    <cellStyle name="Input 8" xfId="1782" xr:uid="{E05F7CCE-6020-493D-AD5A-1164D3466FDA}"/>
    <cellStyle name="Input 8 10" xfId="3640" xr:uid="{9FF3D5CE-0896-48A6-A71C-D4D7DA52FC46}"/>
    <cellStyle name="Input 8 10 10" xfId="5108" xr:uid="{DB43AC25-6369-4A74-B972-1B801AE86C0F}"/>
    <cellStyle name="Input 8 10 11" xfId="5168" xr:uid="{4E3662C0-1829-41EB-B28D-EB88226BC39A}"/>
    <cellStyle name="Input 8 10 12" xfId="5490" xr:uid="{54EF74A9-5A1C-4C97-8D73-89736445E11B}"/>
    <cellStyle name="Input 8 10 13" xfId="4684" xr:uid="{9CE8C75C-96C7-446A-B213-92A1BED7FBD9}"/>
    <cellStyle name="Input 8 10 14" xfId="5819" xr:uid="{410C7FE1-EA57-475B-A5D3-9EA94C3CDD9A}"/>
    <cellStyle name="Input 8 10 15" xfId="5095" xr:uid="{5B127DD5-21F1-426E-A1ED-7481771CD61D}"/>
    <cellStyle name="Input 8 10 2" xfId="5886" xr:uid="{6EC1BFA3-E274-47AE-97CF-B30B1B656ACA}"/>
    <cellStyle name="Input 8 10 3" xfId="4218" xr:uid="{E9B36F66-AF2E-47E7-88CF-D0082D06E7D4}"/>
    <cellStyle name="Input 8 10 4" xfId="5092" xr:uid="{E5B14D60-36A0-41E4-B511-B6750180F815}"/>
    <cellStyle name="Input 8 10 5" xfId="4252" xr:uid="{74B36EDD-6759-4C91-B2D0-120BA02E043E}"/>
    <cellStyle name="Input 8 10 6" xfId="6071" xr:uid="{83DAF3C8-A590-4F03-956D-BD206CF407C0}"/>
    <cellStyle name="Input 8 10 7" xfId="6067" xr:uid="{A79758FC-DF66-4775-826F-B03625149634}"/>
    <cellStyle name="Input 8 10 8" xfId="5628" xr:uid="{F6A72629-C127-4CD7-945E-B7FF49F9620A}"/>
    <cellStyle name="Input 8 10 9" xfId="4213" xr:uid="{BBB598A6-2C68-4E19-AAD1-7F0EE1A63D4E}"/>
    <cellStyle name="Input 8 11" xfId="3641" xr:uid="{15FE479D-053D-4539-9862-4674790285AC}"/>
    <cellStyle name="Input 8 11 10" xfId="5897" xr:uid="{539F60D6-0B41-4AD2-AD5E-8E515A29CCBF}"/>
    <cellStyle name="Input 8 11 11" xfId="4542" xr:uid="{90D4B7DC-D822-440A-BD38-B6291DC2A560}"/>
    <cellStyle name="Input 8 11 12" xfId="4747" xr:uid="{91699B9D-A215-4596-B268-064F78E61309}"/>
    <cellStyle name="Input 8 11 13" xfId="4365" xr:uid="{36E2F2EB-C988-432F-B445-76EC70A00037}"/>
    <cellStyle name="Input 8 11 14" xfId="6984" xr:uid="{C8C48086-912E-4F7C-AC6D-CCB83F6B0B5D}"/>
    <cellStyle name="Input 8 11 15" xfId="7153" xr:uid="{B9DB28F8-AC40-46A8-BAFE-C9770A691B24}"/>
    <cellStyle name="Input 8 11 2" xfId="5887" xr:uid="{3674EF6A-5C14-428F-9073-CE0D67A165B7}"/>
    <cellStyle name="Input 8 11 3" xfId="4217" xr:uid="{C9DEDB2A-9515-4B5A-969B-36BE82F9DA00}"/>
    <cellStyle name="Input 8 11 4" xfId="6083" xr:uid="{5A441FBC-45B2-469B-88C8-55FA130D033C}"/>
    <cellStyle name="Input 8 11 5" xfId="5242" xr:uid="{C8435655-00AA-4EDD-971C-1F6CB48A94DE}"/>
    <cellStyle name="Input 8 11 6" xfId="5524" xr:uid="{CA2F60E0-7972-465C-AE6B-98583D77256C}"/>
    <cellStyle name="Input 8 11 7" xfId="4933" xr:uid="{05EAE784-AD6E-4AA8-B9A1-0ED77CA0ACBC}"/>
    <cellStyle name="Input 8 11 8" xfId="5627" xr:uid="{F7502B92-1A52-4CCB-B76D-C6A819377D73}"/>
    <cellStyle name="Input 8 11 9" xfId="5236" xr:uid="{85000D81-61C9-442E-A794-2A25DD61BAE1}"/>
    <cellStyle name="Input 8 12" xfId="3642" xr:uid="{E40C4931-341F-4020-82BD-2378BF8243A6}"/>
    <cellStyle name="Input 8 12 10" xfId="4138" xr:uid="{CDEB2E15-FC2D-4398-9ACE-8F226ED7D503}"/>
    <cellStyle name="Input 8 12 11" xfId="5288" xr:uid="{00C99A9C-5CE8-4D3D-9E97-3746B1B27A4F}"/>
    <cellStyle name="Input 8 12 12" xfId="5931" xr:uid="{8D4F9601-8530-4033-B84F-40F0E131AF54}"/>
    <cellStyle name="Input 8 12 13" xfId="5124" xr:uid="{23AF65BB-CF6F-450A-AEC1-2B4F5939CE4B}"/>
    <cellStyle name="Input 8 12 14" xfId="5839" xr:uid="{856AE78C-FD24-46AF-9D9A-F5C5A0C7DD99}"/>
    <cellStyle name="Input 8 12 15" xfId="4516" xr:uid="{E9DFB86E-E8F6-42F3-94DE-BBD68D01A858}"/>
    <cellStyle name="Input 8 12 2" xfId="5888" xr:uid="{A10B1EED-D2F2-4BD9-BC05-D0539377A714}"/>
    <cellStyle name="Input 8 12 3" xfId="4216" xr:uid="{730ED7D7-C3A4-47FA-848D-40FAF6EDD389}"/>
    <cellStyle name="Input 8 12 4" xfId="4536" xr:uid="{019C5BBC-2485-41D8-A154-7997B6FEAB4C}"/>
    <cellStyle name="Input 8 12 5" xfId="4714" xr:uid="{FE8BA43A-744A-4C0F-9E9F-D3F8D5D43066}"/>
    <cellStyle name="Input 8 12 6" xfId="4672" xr:uid="{2E80BA8A-D626-41B1-A331-5DCBBB496540}"/>
    <cellStyle name="Input 8 12 7" xfId="5435" xr:uid="{7F7E7A99-137F-463D-9CDB-EC4A7D8F7871}"/>
    <cellStyle name="Input 8 12 8" xfId="4954" xr:uid="{63371C37-96B2-4BAD-A573-044A1A41A197}"/>
    <cellStyle name="Input 8 12 9" xfId="5694" xr:uid="{8F9824E6-5E90-4F5B-8F5D-7ED513482BC6}"/>
    <cellStyle name="Input 8 2" xfId="1783" xr:uid="{561F7351-A232-4C42-B6AF-ADA76E659C3D}"/>
    <cellStyle name="Input 8 3" xfId="1784" xr:uid="{9B743931-62E0-4C55-9CF6-58FA4A77ACCB}"/>
    <cellStyle name="Input 8 4" xfId="1785" xr:uid="{295FD5DB-E519-4F3C-AF9C-4BEAC5F4F1D8}"/>
    <cellStyle name="Input 8 5" xfId="1786" xr:uid="{58F64EA5-5082-4078-8677-B3881520AD33}"/>
    <cellStyle name="Input 8 6" xfId="1787" xr:uid="{7A5AA2EC-D24A-4392-A148-07A00BAF5E1A}"/>
    <cellStyle name="Input 8 7" xfId="1788" xr:uid="{CF609B8D-949A-41FD-B0D7-70905315B2C4}"/>
    <cellStyle name="Input 8 8" xfId="3643" xr:uid="{6AC2E3BA-6E57-4731-AFF8-158C59B25431}"/>
    <cellStyle name="Input 8 8 10" xfId="4786" xr:uid="{EDF65852-0132-4E87-B0F1-EAD928C25DFF}"/>
    <cellStyle name="Input 8 8 11" xfId="6223" xr:uid="{14ADB77A-0AC6-4C56-A975-EFC6EA91BB46}"/>
    <cellStyle name="Input 8 8 12" xfId="5176" xr:uid="{304D4A73-6BD1-45C5-8AA2-474239F712A6}"/>
    <cellStyle name="Input 8 8 13" xfId="4773" xr:uid="{26A80A45-A0DD-4BA9-8726-7475ED66D6A4}"/>
    <cellStyle name="Input 8 8 14" xfId="6465" xr:uid="{A122F557-A124-456F-9D84-42ECA7C6BB68}"/>
    <cellStyle name="Input 8 8 15" xfId="6062" xr:uid="{BFB6DFA2-0A27-4B00-A7CB-DDFA606E855F}"/>
    <cellStyle name="Input 8 8 2" xfId="5889" xr:uid="{67CAFB44-7F94-4719-B569-9B0210E70118}"/>
    <cellStyle name="Input 8 8 3" xfId="4215" xr:uid="{2EEEAE63-B0FE-4B72-956C-937CEFBFDF51}"/>
    <cellStyle name="Input 8 8 4" xfId="5536" xr:uid="{0E115BC8-B924-4EBD-870D-40738D46FEFD}"/>
    <cellStyle name="Input 8 8 5" xfId="4859" xr:uid="{45D037C1-E09D-4F77-912A-BCC72D346451}"/>
    <cellStyle name="Input 8 8 6" xfId="6555" xr:uid="{4A6D3E13-A8DE-4319-9210-CF295C245427}"/>
    <cellStyle name="Input 8 8 7" xfId="5670" xr:uid="{354E1436-9FCE-4062-AFCA-E8825924D12E}"/>
    <cellStyle name="Input 8 8 8" xfId="4922" xr:uid="{12217A33-73BA-4780-9202-0CB4F28115AC}"/>
    <cellStyle name="Input 8 8 9" xfId="6072" xr:uid="{2DFDBAA1-CB72-4AAA-A4D9-4DD3A8326ED1}"/>
    <cellStyle name="Input 8 9" xfId="3644" xr:uid="{A3B3B4F3-7F20-4B59-8BBF-BBDDC76AD9D7}"/>
    <cellStyle name="Input 8 9 10" xfId="4785" xr:uid="{AEDF3D01-F442-4856-AE86-2842BCE74997}"/>
    <cellStyle name="Input 8 9 11" xfId="5011" xr:uid="{BB45BF5A-E115-41FF-B3E6-A2224A83213E}"/>
    <cellStyle name="Input 8 9 12" xfId="5058" xr:uid="{3B00D6AE-336C-4ABC-9FEB-560D534A1A4C}"/>
    <cellStyle name="Input 8 9 13" xfId="6308" xr:uid="{B9BCB475-3416-43BC-B9BF-E1625582F7A7}"/>
    <cellStyle name="Input 8 9 14" xfId="4456" xr:uid="{D8194F20-E799-4877-8255-825E3B248387}"/>
    <cellStyle name="Input 8 9 15" xfId="5048" xr:uid="{E3D777C4-E7B4-4222-9E75-985AE78944AD}"/>
    <cellStyle name="Input 8 9 2" xfId="5890" xr:uid="{10B6618C-FE92-4245-AE07-4B148209B693}"/>
    <cellStyle name="Input 8 9 3" xfId="5204" xr:uid="{3DC371DE-7417-42CA-8620-15C208C93A48}"/>
    <cellStyle name="Input 8 9 4" xfId="5537" xr:uid="{21262939-264E-4417-9F1B-A1840B05FC87}"/>
    <cellStyle name="Input 8 9 5" xfId="5363" xr:uid="{799DBA34-8EE4-413C-9EBB-DCE21DF0EB36}"/>
    <cellStyle name="Input 8 9 6" xfId="6556" xr:uid="{577F11CC-1092-445F-B5EB-8F6C57F22DD9}"/>
    <cellStyle name="Input 8 9 7" xfId="4694" xr:uid="{6537D3F9-8CBE-4D82-BCA1-DB22DB513F7A}"/>
    <cellStyle name="Input 8 9 8" xfId="4854" xr:uid="{8597ABDD-1B92-4229-BD3D-500B1B4C3F01}"/>
    <cellStyle name="Input 8 9 9" xfId="4405" xr:uid="{A4DC5C54-9590-4FB3-A680-B5F77CB2655C}"/>
    <cellStyle name="Input 8_Trimestral" xfId="3639" xr:uid="{83B2B4DA-4BFB-4898-BF41-CDCCE172ECE2}"/>
    <cellStyle name="Input 9" xfId="3645" xr:uid="{A8DE85EF-FCF8-4341-88A8-F720F7D0A40A}"/>
    <cellStyle name="Input 9 10" xfId="4945" xr:uid="{1CBE6E26-B649-49F3-8B4B-DC69FB0FCF40}"/>
    <cellStyle name="Input 9 11" xfId="4818" xr:uid="{A3B71140-DE00-474C-9DE6-1AF29CE4FCE4}"/>
    <cellStyle name="Input 9 12" xfId="4956" xr:uid="{A9DDE160-A795-4E76-8A5C-932411DFE14F}"/>
    <cellStyle name="Input 9 13" xfId="4834" xr:uid="{5B98BD75-BA95-4F9B-86F8-3D17CBFFDA4B}"/>
    <cellStyle name="Input 9 14" xfId="4330" xr:uid="{4321C91A-E1B4-4C73-AD73-90319158EA71}"/>
    <cellStyle name="Input 9 15" xfId="6656" xr:uid="{2E37AB92-0EB3-43E9-97D6-C39DD20B1CC7}"/>
    <cellStyle name="Input 9 2" xfId="5891" xr:uid="{25ED66F7-ACC8-4335-9352-873144AAFA26}"/>
    <cellStyle name="Input 9 3" xfId="5203" xr:uid="{5AE86903-BD24-4362-893A-60CE22FA1978}"/>
    <cellStyle name="Input 9 4" xfId="6084" xr:uid="{9BE9475E-ED05-45EC-AA30-FBD69476A257}"/>
    <cellStyle name="Input 9 5" xfId="4373" xr:uid="{86CBE21E-0E11-4209-A0A6-56647F4E5CBA}"/>
    <cellStyle name="Input 9 6" xfId="6557" xr:uid="{66C48B87-8894-44F5-8905-05C358655C53}"/>
    <cellStyle name="Input 9 7" xfId="6647" xr:uid="{33666B9A-4F42-4CDC-B236-822E8C97155F}"/>
    <cellStyle name="Input 9 8" xfId="4970" xr:uid="{EF2A979B-4D4A-4586-9EAD-8846B449BDEB}"/>
    <cellStyle name="Input 9 9" xfId="6218" xr:uid="{91FEF5C9-4B7B-4C79-BBCE-70365F623D59}"/>
    <cellStyle name="Linked Cell 2" xfId="1789" xr:uid="{0B3C90B5-C684-4FEE-8916-0BF06979BED2}"/>
    <cellStyle name="Linked Cell 2 10" xfId="3646" xr:uid="{0F666D71-4200-4469-B626-D2C07847086E}"/>
    <cellStyle name="Linked Cell 2 11" xfId="3647" xr:uid="{547DABB4-5DE5-42A5-95C6-8016EB1D6547}"/>
    <cellStyle name="Linked Cell 2 12" xfId="3648" xr:uid="{A29A2506-EFE0-4628-9C15-273B3C6B1705}"/>
    <cellStyle name="Linked Cell 2 2" xfId="1790" xr:uid="{BE9B35E1-6761-4C5E-8A96-E38DDBCF3D8D}"/>
    <cellStyle name="Linked Cell 2 3" xfId="1791" xr:uid="{A694E4CA-D444-4BDB-A9D2-084F7A1781F3}"/>
    <cellStyle name="Linked Cell 2 4" xfId="1792" xr:uid="{CD47381B-598B-49A4-9800-993F35BCA34B}"/>
    <cellStyle name="Linked Cell 2 5" xfId="1793" xr:uid="{9604F6FC-4EF0-4C7E-B70D-7DA4A6F69131}"/>
    <cellStyle name="Linked Cell 2 6" xfId="1794" xr:uid="{8A6010A1-BC72-49AD-913D-9FEB9A5FA66F}"/>
    <cellStyle name="Linked Cell 2 7" xfId="1795" xr:uid="{B91A91FF-F17C-41CB-B226-4F301F39F1EE}"/>
    <cellStyle name="Linked Cell 2 8" xfId="3649" xr:uid="{176EC00E-0C50-495B-94A3-0D03B1EFDACF}"/>
    <cellStyle name="Linked Cell 2 9" xfId="3650" xr:uid="{091BAD06-5F40-4073-B4C9-1D44A2C34A03}"/>
    <cellStyle name="Linked Cell 3" xfId="1796" xr:uid="{95C172ED-195E-4506-8E09-7CA8A4AE055F}"/>
    <cellStyle name="Linked Cell 3 10" xfId="3651" xr:uid="{D297C9BD-753F-4B5F-8576-E623D23D8C95}"/>
    <cellStyle name="Linked Cell 3 11" xfId="3652" xr:uid="{E4B609BC-0851-4CE7-9C04-57CECEE1FDEF}"/>
    <cellStyle name="Linked Cell 3 12" xfId="3653" xr:uid="{8837D351-E58D-4A0F-818F-0DE296890EAC}"/>
    <cellStyle name="Linked Cell 3 2" xfId="1797" xr:uid="{856F4E2C-D1E9-4246-B8B8-7815D79DC704}"/>
    <cellStyle name="Linked Cell 3 3" xfId="1798" xr:uid="{1E06F365-A076-490C-98FF-979F5B1F1231}"/>
    <cellStyle name="Linked Cell 3 4" xfId="1799" xr:uid="{5403A84D-D26A-489E-928C-EDD396902F8A}"/>
    <cellStyle name="Linked Cell 3 5" xfId="1800" xr:uid="{3EBB8E49-6BE3-4362-9924-DA67E229AF3F}"/>
    <cellStyle name="Linked Cell 3 6" xfId="1801" xr:uid="{90FC7D7D-1671-41D2-8241-285FD57D92C5}"/>
    <cellStyle name="Linked Cell 3 7" xfId="1802" xr:uid="{BC0024FD-7239-4D91-B8C5-BDBF8850B852}"/>
    <cellStyle name="Linked Cell 3 8" xfId="3654" xr:uid="{71FBC03D-4851-49AA-8E1A-1B17134A48F1}"/>
    <cellStyle name="Linked Cell 3 9" xfId="3655" xr:uid="{E9C806CD-C2D8-401A-8DF2-E60AB2EBAED7}"/>
    <cellStyle name="Linked Cell 4" xfId="1803" xr:uid="{EA32BD5E-4074-4C42-8F92-97E56D1F195B}"/>
    <cellStyle name="Linked Cell 4 10" xfId="3656" xr:uid="{867DDD05-DCA9-4139-9115-B8FB7BAA51E7}"/>
    <cellStyle name="Linked Cell 4 11" xfId="3657" xr:uid="{1D8C0969-6889-4880-BD19-789045B48201}"/>
    <cellStyle name="Linked Cell 4 12" xfId="3658" xr:uid="{603EE70F-0314-48CD-8DD2-98105F17D3D1}"/>
    <cellStyle name="Linked Cell 4 2" xfId="1804" xr:uid="{70E88280-8E00-451C-95BA-06F041CA5D78}"/>
    <cellStyle name="Linked Cell 4 3" xfId="1805" xr:uid="{A4F5539A-8B7E-490E-95DE-7767F142FD0A}"/>
    <cellStyle name="Linked Cell 4 4" xfId="1806" xr:uid="{A807A86F-7711-4004-B18F-D839D1BA4596}"/>
    <cellStyle name="Linked Cell 4 5" xfId="1807" xr:uid="{223E754C-BB94-422C-86C4-D6C03381EF7C}"/>
    <cellStyle name="Linked Cell 4 6" xfId="1808" xr:uid="{580F24EE-BE2E-427C-86F3-0F9EAC84A82E}"/>
    <cellStyle name="Linked Cell 4 7" xfId="1809" xr:uid="{0876A57F-7ADD-41FA-B147-BE3CB755B477}"/>
    <cellStyle name="Linked Cell 4 8" xfId="3659" xr:uid="{95037E54-3CA7-4821-8EC3-D7A2DC96692D}"/>
    <cellStyle name="Linked Cell 4 9" xfId="3660" xr:uid="{BAE8F4E8-386A-402D-9E47-55841CC81334}"/>
    <cellStyle name="Linked Cell 5" xfId="1810" xr:uid="{C2687F95-1F31-4D57-A409-FA0516C01BB0}"/>
    <cellStyle name="Linked Cell 5 10" xfId="3661" xr:uid="{D2CE011C-378F-4A0E-A453-298BF094B7C6}"/>
    <cellStyle name="Linked Cell 5 11" xfId="3662" xr:uid="{225C94C4-0174-444F-A6D5-F729E9DEE08A}"/>
    <cellStyle name="Linked Cell 5 12" xfId="3663" xr:uid="{03168B22-DBDD-423A-BA56-BADB2BB10453}"/>
    <cellStyle name="Linked Cell 5 2" xfId="1811" xr:uid="{2F0FD440-DE0E-420C-A310-018AFA4FDF76}"/>
    <cellStyle name="Linked Cell 5 3" xfId="1812" xr:uid="{136ECE0D-AE2E-44A8-BE22-6122DA404526}"/>
    <cellStyle name="Linked Cell 5 4" xfId="1813" xr:uid="{50D45B51-C8D6-421B-A572-942B2E7EA89D}"/>
    <cellStyle name="Linked Cell 5 5" xfId="1814" xr:uid="{AC58F4F5-F0A0-4CF6-AF4B-AE0AF0025158}"/>
    <cellStyle name="Linked Cell 5 6" xfId="1815" xr:uid="{4F7DE8F9-E558-41E8-BEC0-7DB69D827045}"/>
    <cellStyle name="Linked Cell 5 7" xfId="1816" xr:uid="{18C9C7FC-42AF-484C-A2BB-FEBD95854BEF}"/>
    <cellStyle name="Linked Cell 5 8" xfId="3664" xr:uid="{A665C8B2-92B4-473B-9C91-F1859863A44C}"/>
    <cellStyle name="Linked Cell 5 9" xfId="3665" xr:uid="{6B72F3C0-7AFD-4DB5-B871-6DF499B1E150}"/>
    <cellStyle name="Linked Cell 6" xfId="1817" xr:uid="{1C498571-7BC6-409D-AC50-9A2DD1AC4ADE}"/>
    <cellStyle name="Linked Cell 6 10" xfId="3666" xr:uid="{7BE77DC3-5333-403E-B8F6-52F6F1A99C15}"/>
    <cellStyle name="Linked Cell 6 11" xfId="3667" xr:uid="{AF59FB60-C067-4374-9A10-C5903C5557C1}"/>
    <cellStyle name="Linked Cell 6 12" xfId="3668" xr:uid="{69D1BB06-41CA-4875-A4CE-8806EBEF80C2}"/>
    <cellStyle name="Linked Cell 6 2" xfId="1818" xr:uid="{507CA50F-F07B-4940-8377-BF8F9371E293}"/>
    <cellStyle name="Linked Cell 6 3" xfId="1819" xr:uid="{FF1C84FE-4160-4083-AEB8-7D5F7505B7B9}"/>
    <cellStyle name="Linked Cell 6 4" xfId="1820" xr:uid="{F2A7128A-5B85-4448-934E-3942B3382CD8}"/>
    <cellStyle name="Linked Cell 6 5" xfId="1821" xr:uid="{60CFE044-DA8B-45A1-A341-A7D03BBE30EE}"/>
    <cellStyle name="Linked Cell 6 6" xfId="1822" xr:uid="{5D44C4DF-8B3B-41FB-B406-3A1409C410A9}"/>
    <cellStyle name="Linked Cell 6 7" xfId="1823" xr:uid="{5C5DCD23-6F27-468F-A7F7-34199D954E00}"/>
    <cellStyle name="Linked Cell 6 8" xfId="3669" xr:uid="{D36FB9C1-1F3E-429B-AD2E-798CFBBBF19C}"/>
    <cellStyle name="Linked Cell 6 9" xfId="3670" xr:uid="{2EB2689C-8400-4903-B02C-0CCA5A5417A8}"/>
    <cellStyle name="Linked Cell 7" xfId="1824" xr:uid="{0C34D73D-3C00-4D98-8AD5-B739E289B539}"/>
    <cellStyle name="Linked Cell 7 10" xfId="3671" xr:uid="{761AAE33-EA52-4BF6-971D-90529690726B}"/>
    <cellStyle name="Linked Cell 7 11" xfId="3672" xr:uid="{92533A8A-EB89-4477-ADB3-CF2862CFB3AA}"/>
    <cellStyle name="Linked Cell 7 12" xfId="3673" xr:uid="{6059A2FC-0D74-4CE0-A28A-214EFFCEB195}"/>
    <cellStyle name="Linked Cell 7 2" xfId="1825" xr:uid="{5DE6FE4A-E8F2-431E-BDA5-DCE1C7F9B6C2}"/>
    <cellStyle name="Linked Cell 7 3" xfId="1826" xr:uid="{34B0B2AA-BFD8-4426-A120-2035CBBB6C51}"/>
    <cellStyle name="Linked Cell 7 4" xfId="1827" xr:uid="{C5FCEC4D-EC8C-4F9C-B793-D5F7ECC655D5}"/>
    <cellStyle name="Linked Cell 7 5" xfId="1828" xr:uid="{CA786B5F-D088-4277-8339-8AF567D4BA32}"/>
    <cellStyle name="Linked Cell 7 6" xfId="1829" xr:uid="{C249DFEF-0117-470F-AFC4-73BFB89D3403}"/>
    <cellStyle name="Linked Cell 7 7" xfId="1830" xr:uid="{3B22B406-7BD5-4868-83FD-CD975B46CBD4}"/>
    <cellStyle name="Linked Cell 7 8" xfId="3674" xr:uid="{27D44C9A-0A04-4BB5-9AC5-A514555FF708}"/>
    <cellStyle name="Linked Cell 7 9" xfId="3675" xr:uid="{0A067ACC-6F9F-4EDA-9794-32DAF52E6D12}"/>
    <cellStyle name="Linked Cell 8" xfId="1831" xr:uid="{38E60DA4-83CD-46C0-B069-D621ED3359EF}"/>
    <cellStyle name="Linked Cell 8 10" xfId="3676" xr:uid="{795BFA48-07BF-4355-91BC-8B6744EA151F}"/>
    <cellStyle name="Linked Cell 8 11" xfId="3677" xr:uid="{55523852-085F-4A20-9B0B-CCF1EF82BAB6}"/>
    <cellStyle name="Linked Cell 8 12" xfId="3678" xr:uid="{2B08B8DF-8375-4D72-91BD-D10360824D07}"/>
    <cellStyle name="Linked Cell 8 2" xfId="1832" xr:uid="{0C7807D7-0E4E-4359-B02B-F94C1B3E2D7C}"/>
    <cellStyle name="Linked Cell 8 3" xfId="1833" xr:uid="{19FEDA23-E378-4310-A1CE-D9A4C7A629FB}"/>
    <cellStyle name="Linked Cell 8 4" xfId="1834" xr:uid="{1C808738-CA04-4ACB-8792-08B655852442}"/>
    <cellStyle name="Linked Cell 8 5" xfId="1835" xr:uid="{AE9EB308-DBE9-49C2-82A1-9F23E62DBC2C}"/>
    <cellStyle name="Linked Cell 8 6" xfId="1836" xr:uid="{84340888-9C5D-4F24-AB47-F0E3ACBF72F6}"/>
    <cellStyle name="Linked Cell 8 7" xfId="1837" xr:uid="{59CDCF1A-DF88-42B3-8F11-A6C119926C29}"/>
    <cellStyle name="Linked Cell 8 8" xfId="3679" xr:uid="{E1895D27-798E-469A-A3F2-4CC7E2835870}"/>
    <cellStyle name="Linked Cell 8 9" xfId="3680" xr:uid="{98DBF003-7242-409C-A4DD-01C765EF4673}"/>
    <cellStyle name="Linked Cell 9" xfId="3681" xr:uid="{D4D2DFC3-47ED-410F-AE00-FCCAAD4F9A59}"/>
    <cellStyle name="Millares [0]_ Graf 5.4" xfId="19" xr:uid="{2AD7814E-B31F-42EA-805C-B17AD23EC30F}"/>
    <cellStyle name="Millares [2]" xfId="20" xr:uid="{384E85C0-25E0-4821-B8A6-516E674667FC}"/>
    <cellStyle name="Millares_ Graf 5.4" xfId="21" xr:uid="{4F713453-84B2-4EE1-A9D5-A0C7D1D9AA97}"/>
    <cellStyle name="Moeda0" xfId="3682" xr:uid="{6EA9B5EF-F22A-4107-AEBF-0ABA10C510F1}"/>
    <cellStyle name="Moneda [0]_ Graf 5.4" xfId="22" xr:uid="{76CBD882-8157-4514-8DCC-762A7E99A345}"/>
    <cellStyle name="Moneda_(BYS)Dist. % mensual" xfId="23" xr:uid="{BD5E5CEA-9F26-48C3-822E-9BD18EA912FF}"/>
    <cellStyle name="Neutra" xfId="83" xr:uid="{AFF4E5D9-3B86-42CC-BDD0-C84EC41369E9}"/>
    <cellStyle name="Neutral 2" xfId="1838" xr:uid="{334B91DF-9C16-4D75-B498-9B95D69930F9}"/>
    <cellStyle name="Neutral 2 10" xfId="3683" xr:uid="{F4EC0A8F-998B-416F-AC07-1500849C93DB}"/>
    <cellStyle name="Neutral 2 11" xfId="3684" xr:uid="{BAADF673-ABF5-464C-A919-D4F85DB00A74}"/>
    <cellStyle name="Neutral 2 12" xfId="3685" xr:uid="{FD76084E-B7FF-46C4-A00E-5A00FD331F25}"/>
    <cellStyle name="Neutral 2 2" xfId="1839" xr:uid="{9025B7ED-6753-468C-B7BC-67DA845701EB}"/>
    <cellStyle name="Neutral 2 3" xfId="1840" xr:uid="{A5E4CE7E-4746-4904-8878-60DADD010C87}"/>
    <cellStyle name="Neutral 2 4" xfId="1841" xr:uid="{B451D5B3-5350-4B20-8990-1451FA05EE39}"/>
    <cellStyle name="Neutral 2 5" xfId="1842" xr:uid="{277E00AC-CF57-4F8D-8137-08199617878A}"/>
    <cellStyle name="Neutral 2 6" xfId="1843" xr:uid="{E31B60EF-8D0B-4C33-83F5-05330A4A0C2E}"/>
    <cellStyle name="Neutral 2 7" xfId="1844" xr:uid="{7EF4E331-0863-4D25-9B93-DAF3475949CE}"/>
    <cellStyle name="Neutral 2 8" xfId="3686" xr:uid="{D3492263-2AE1-491D-B7C9-AC9CB9C23153}"/>
    <cellStyle name="Neutral 2 9" xfId="3687" xr:uid="{3F6F3B49-60AF-4245-ABB2-5B469DBC5A03}"/>
    <cellStyle name="Neutral 3" xfId="1845" xr:uid="{80A6B746-D150-461E-809B-D74473FB66EA}"/>
    <cellStyle name="Neutral 3 10" xfId="3688" xr:uid="{2B28A030-4771-4320-AAA3-BC669B468438}"/>
    <cellStyle name="Neutral 3 11" xfId="3689" xr:uid="{3941912E-8F36-4EA2-840F-D995C0C500CB}"/>
    <cellStyle name="Neutral 3 12" xfId="3690" xr:uid="{031EFA4B-ADBC-4285-B97F-855A37EEC129}"/>
    <cellStyle name="Neutral 3 2" xfId="1846" xr:uid="{B8D781A9-317E-46A4-AAFE-5C0873BBDD84}"/>
    <cellStyle name="Neutral 3 3" xfId="1847" xr:uid="{193B55DF-7DF3-4D4C-8A25-95B7E46C6A02}"/>
    <cellStyle name="Neutral 3 4" xfId="1848" xr:uid="{E67A6EA0-6A86-4384-8EED-91584A07FBF4}"/>
    <cellStyle name="Neutral 3 5" xfId="1849" xr:uid="{BF9B83A3-0059-4F24-9AD7-16B80C7FA95A}"/>
    <cellStyle name="Neutral 3 6" xfId="1850" xr:uid="{51D151A5-2EF1-45C8-ACC0-3912FE435763}"/>
    <cellStyle name="Neutral 3 7" xfId="1851" xr:uid="{EA9ED2A4-3020-4B97-A59B-3A1E559B21AD}"/>
    <cellStyle name="Neutral 3 8" xfId="3691" xr:uid="{9D916E72-6B35-42D2-BAB5-D9CACEA6B8F9}"/>
    <cellStyle name="Neutral 3 9" xfId="3692" xr:uid="{4C856BD2-013C-42E0-B8E1-C66B4B370807}"/>
    <cellStyle name="Neutral 4" xfId="1852" xr:uid="{5F006F9B-7ACE-4A9D-8DDD-F087573F1B5B}"/>
    <cellStyle name="Neutral 4 10" xfId="3693" xr:uid="{D5CE54D8-19FA-4347-AE71-01AF7012946A}"/>
    <cellStyle name="Neutral 4 11" xfId="3694" xr:uid="{55553FC2-A1E2-4A33-865D-C917F64F5BA3}"/>
    <cellStyle name="Neutral 4 12" xfId="3695" xr:uid="{36A3DC06-D7AA-4C32-8C54-2EDF3C375DEF}"/>
    <cellStyle name="Neutral 4 2" xfId="1853" xr:uid="{66DAF44A-04B4-4928-83D5-E97E8DE482FF}"/>
    <cellStyle name="Neutral 4 3" xfId="1854" xr:uid="{2119E286-4D1D-4FC9-ABAF-07D4D40EE45E}"/>
    <cellStyle name="Neutral 4 4" xfId="1855" xr:uid="{756243BB-27E8-46F0-814E-2B996C4FAAF5}"/>
    <cellStyle name="Neutral 4 5" xfId="1856" xr:uid="{9E71A5F4-BC91-4F9D-8537-29B2A790403D}"/>
    <cellStyle name="Neutral 4 6" xfId="1857" xr:uid="{50812E44-C920-4FCF-8BF4-3442A7CAC8A1}"/>
    <cellStyle name="Neutral 4 7" xfId="1858" xr:uid="{36D26E27-754E-49E4-A671-338CFA4515D4}"/>
    <cellStyle name="Neutral 4 8" xfId="3696" xr:uid="{F1BB954B-B881-46D8-813F-084ECA57700F}"/>
    <cellStyle name="Neutral 4 9" xfId="3697" xr:uid="{CCD0E42C-346E-42C4-A7FF-42E347DDD04C}"/>
    <cellStyle name="Neutral 5" xfId="1859" xr:uid="{01D9957B-8148-4C21-A162-568C1B262609}"/>
    <cellStyle name="Neutral 5 10" xfId="3698" xr:uid="{E2519876-BDFE-4CD2-8905-3D9286B8ABFB}"/>
    <cellStyle name="Neutral 5 11" xfId="3699" xr:uid="{708F36A2-2C9D-46E7-BA09-BB646FC268B3}"/>
    <cellStyle name="Neutral 5 12" xfId="3700" xr:uid="{915FE623-C3E3-481F-8239-9B75ACAB3D2C}"/>
    <cellStyle name="Neutral 5 2" xfId="1860" xr:uid="{67915F73-2D43-49FB-A858-23970D40E61C}"/>
    <cellStyle name="Neutral 5 3" xfId="1861" xr:uid="{B415F0A3-2B63-4EB6-AC54-F5A80D015AF5}"/>
    <cellStyle name="Neutral 5 4" xfId="1862" xr:uid="{31FAC84C-4318-412C-91E2-51187C315563}"/>
    <cellStyle name="Neutral 5 5" xfId="1863" xr:uid="{10ED2B7E-2629-4702-8FD8-0DB2E75E9E93}"/>
    <cellStyle name="Neutral 5 6" xfId="1864" xr:uid="{196D93DC-8880-461F-8B62-E58317F4D358}"/>
    <cellStyle name="Neutral 5 7" xfId="1865" xr:uid="{81F1683F-3CAA-450F-9AD1-69AA63E5E63F}"/>
    <cellStyle name="Neutral 5 8" xfId="3701" xr:uid="{EFAAA1E4-23AD-4A87-AFBF-BB9C88C1567B}"/>
    <cellStyle name="Neutral 5 9" xfId="3702" xr:uid="{6BF568A5-F832-48D8-BB0F-FD30B9A817F3}"/>
    <cellStyle name="Neutral 6" xfId="1866" xr:uid="{091FB11F-6BA6-43FD-8688-0460417C1CBA}"/>
    <cellStyle name="Neutral 6 10" xfId="3703" xr:uid="{340394DB-4932-4942-8910-3AC3404536E2}"/>
    <cellStyle name="Neutral 6 11" xfId="3704" xr:uid="{BF70A127-8CBC-4569-957A-B257CB6226C7}"/>
    <cellStyle name="Neutral 6 12" xfId="3705" xr:uid="{02A49205-2A7D-4045-9340-DB01107019F0}"/>
    <cellStyle name="Neutral 6 2" xfId="1867" xr:uid="{84A3443A-B1B7-4832-856D-F5C8977F240A}"/>
    <cellStyle name="Neutral 6 3" xfId="1868" xr:uid="{009C5F9E-158A-40F7-B9A7-319A602BE1AC}"/>
    <cellStyle name="Neutral 6 4" xfId="1869" xr:uid="{75488EBF-C7EB-4170-9854-ADCBD483E5CA}"/>
    <cellStyle name="Neutral 6 5" xfId="1870" xr:uid="{EDF959CB-3339-48B0-AD49-3524466B24BA}"/>
    <cellStyle name="Neutral 6 6" xfId="1871" xr:uid="{EEB171E0-203C-4410-BA61-F4D6E40B0218}"/>
    <cellStyle name="Neutral 6 7" xfId="1872" xr:uid="{3A442376-76E2-4CA5-9202-4D280EEF906F}"/>
    <cellStyle name="Neutral 6 8" xfId="3706" xr:uid="{92BF699C-A977-4790-8215-3A037D6E4AD1}"/>
    <cellStyle name="Neutral 6 9" xfId="3707" xr:uid="{DB0A740F-5B09-4E2C-A07F-20659CBE6B73}"/>
    <cellStyle name="Neutral 7" xfId="1873" xr:uid="{6E2414D9-BF9C-4A2C-A68B-CE128FB0DCA3}"/>
    <cellStyle name="Neutral 7 10" xfId="3708" xr:uid="{C7C7C268-180D-415F-88DE-E7340938009B}"/>
    <cellStyle name="Neutral 7 11" xfId="3709" xr:uid="{AC803CDC-D8D3-4CFE-B0CE-127471CBFE0E}"/>
    <cellStyle name="Neutral 7 12" xfId="3710" xr:uid="{D0F71AC2-AE2C-4452-A553-9B5C18A09B0D}"/>
    <cellStyle name="Neutral 7 2" xfId="1874" xr:uid="{C3D8898C-0678-437D-B8F3-83AEECDF2004}"/>
    <cellStyle name="Neutral 7 3" xfId="1875" xr:uid="{5585F404-EE7B-4296-AA65-8FDFF39FD68F}"/>
    <cellStyle name="Neutral 7 4" xfId="1876" xr:uid="{E6967D1A-CAEB-4E06-8A97-8E0BABEFD214}"/>
    <cellStyle name="Neutral 7 5" xfId="1877" xr:uid="{E1073FA6-5843-4FF3-841C-277F459AB2FB}"/>
    <cellStyle name="Neutral 7 6" xfId="1878" xr:uid="{BF60337C-5144-4312-AE42-14301086DF9D}"/>
    <cellStyle name="Neutral 7 7" xfId="1879" xr:uid="{DEA992FB-7C42-455F-8BC1-61956BB6F060}"/>
    <cellStyle name="Neutral 7 8" xfId="3711" xr:uid="{693EFF55-95A3-4824-BC79-2691CF5F0E79}"/>
    <cellStyle name="Neutral 7 9" xfId="3712" xr:uid="{486755C8-3C53-48A8-971A-7880CDFD2A13}"/>
    <cellStyle name="Neutral 8" xfId="1880" xr:uid="{7F20D859-D41B-4AD2-99F1-1BB063C4A8E3}"/>
    <cellStyle name="Neutral 8 10" xfId="3713" xr:uid="{76B7E8AA-D4D3-49D0-A838-617A53341BDF}"/>
    <cellStyle name="Neutral 8 11" xfId="3714" xr:uid="{A8A24C0F-F658-4079-91AF-AA55FBF89405}"/>
    <cellStyle name="Neutral 8 12" xfId="3715" xr:uid="{6046CE97-6A7F-464B-AC4F-001D8E947A82}"/>
    <cellStyle name="Neutral 8 2" xfId="1881" xr:uid="{C8C5F711-413F-4383-A73D-354760DB6D85}"/>
    <cellStyle name="Neutral 8 3" xfId="1882" xr:uid="{36A8FEA1-B066-4966-902E-A73DD116B97D}"/>
    <cellStyle name="Neutral 8 4" xfId="1883" xr:uid="{A56656A2-BA3B-4347-8EEB-2D0D1CB5AEA2}"/>
    <cellStyle name="Neutral 8 5" xfId="1884" xr:uid="{F5FC2AC1-765D-478F-980A-E3811CD6952D}"/>
    <cellStyle name="Neutral 8 6" xfId="1885" xr:uid="{89C5213C-CE28-45B0-9677-8BE5B81FEA66}"/>
    <cellStyle name="Neutral 8 7" xfId="1886" xr:uid="{48168BA4-E544-4E3C-8FF9-2F38A574DAFB}"/>
    <cellStyle name="Neutral 8 8" xfId="3716" xr:uid="{D03A28C3-EFF9-4C22-9764-315CFCEEE37F}"/>
    <cellStyle name="Neutral 8 9" xfId="3717" xr:uid="{E71F9A55-17AD-4CCE-83AC-074D53654963}"/>
    <cellStyle name="Neutral 9" xfId="3718" xr:uid="{B6341B53-286B-497F-B20E-5300981AFA6E}"/>
    <cellStyle name="Normal" xfId="0" builtinId="0"/>
    <cellStyle name="Normal 10" xfId="3719" xr:uid="{70CA2886-16F3-461F-BA62-2BEF27661EA8}"/>
    <cellStyle name="Normal 11" xfId="3720" xr:uid="{56C47FF9-3ADB-4BFF-853C-BD983BD1ABFB}"/>
    <cellStyle name="Normal 12" xfId="3721" xr:uid="{8C7EE741-BC0B-4A6D-A2D7-578DEB9800DD}"/>
    <cellStyle name="Normal 13" xfId="105" xr:uid="{6EED1AE9-A392-40C7-8420-918331D21300}"/>
    <cellStyle name="Normal 14" xfId="111" xr:uid="{6D1F7037-BF78-4D5B-AC26-E9C84CDEEB6A}"/>
    <cellStyle name="Normal 15" xfId="3722" xr:uid="{0D7A2E74-21DD-4752-9594-21748F6D8D03}"/>
    <cellStyle name="Normal 16" xfId="3723" xr:uid="{2AC475CB-CF59-4D60-BD68-6D76772CA003}"/>
    <cellStyle name="Normal 17" xfId="3724" xr:uid="{E1110616-CA9F-4F30-9EBF-8911BE5A4C8F}"/>
    <cellStyle name="Normal 18" xfId="3725" xr:uid="{80ECA236-43B7-4D0A-BA23-9CC2E66014C3}"/>
    <cellStyle name="Normal 19" xfId="3726" xr:uid="{CF6611DF-E5E0-4166-B394-2BD70AA2FDBE}"/>
    <cellStyle name="Normal 2" xfId="2" xr:uid="{2B7DED2B-30F9-4F62-983B-1CC1198637A0}"/>
    <cellStyle name="Normal 2 10" xfId="1887" xr:uid="{6DCC79D4-82C7-4060-AE86-0C722011AF1C}"/>
    <cellStyle name="Normal 2 10 10" xfId="3727" xr:uid="{467691F4-384F-44A8-9080-D85123902330}"/>
    <cellStyle name="Normal 2 10 11" xfId="3728" xr:uid="{A7B853A5-F6AA-451F-9603-8F3DC0D024FC}"/>
    <cellStyle name="Normal 2 10 12" xfId="3729" xr:uid="{9A99C032-1D9A-4FF1-BC09-69DBFD04BC7E}"/>
    <cellStyle name="Normal 2 10 2" xfId="1888" xr:uid="{B3B18466-425A-49CE-9D44-CDE8551E9CCD}"/>
    <cellStyle name="Normal 2 10 3" xfId="1889" xr:uid="{C2965A9E-D785-426F-9DF9-2B1BD32C62EA}"/>
    <cellStyle name="Normal 2 10 4" xfId="1890" xr:uid="{72D52903-3419-4266-AB6D-5093A8029300}"/>
    <cellStyle name="Normal 2 10 5" xfId="1891" xr:uid="{435DBC61-4367-402A-8826-D391B926F5B1}"/>
    <cellStyle name="Normal 2 10 6" xfId="1892" xr:uid="{E1C596AF-D2A4-4963-AECA-50FC40E800C5}"/>
    <cellStyle name="Normal 2 10 7" xfId="1893" xr:uid="{65E40E8C-43A3-46B6-8611-61CA8FC62DBD}"/>
    <cellStyle name="Normal 2 10 8" xfId="3730" xr:uid="{3405AB91-2C0D-44E0-9D2A-E8AA26FC5233}"/>
    <cellStyle name="Normal 2 10 9" xfId="3731" xr:uid="{45CDEB97-C78F-499C-AC69-5F36C9E8A8C6}"/>
    <cellStyle name="Normal 2 10_ContasExternas" xfId="3732" xr:uid="{A0E0B6E7-84B8-41A6-A0F5-406881BE8D00}"/>
    <cellStyle name="Normal 2 11" xfId="1894" xr:uid="{E58B2041-6E4B-4305-87D4-7F99194C9FC2}"/>
    <cellStyle name="Normal 2 12" xfId="1895" xr:uid="{C0D26AE2-FDB8-4D95-AB12-21500FDB7966}"/>
    <cellStyle name="Normal 2 13" xfId="1896" xr:uid="{B8EAFBD9-A75A-4E18-BCC6-097FE98D5EB4}"/>
    <cellStyle name="Normal 2 14" xfId="1897" xr:uid="{D37CA61A-3649-4542-A28E-AD35ADBD002D}"/>
    <cellStyle name="Normal 2 15" xfId="1898" xr:uid="{32CC029D-D04F-435D-AABB-1C4216515E56}"/>
    <cellStyle name="Normal 2 16" xfId="1899" xr:uid="{C8221976-B576-4158-ACFB-32E88A82724E}"/>
    <cellStyle name="Normal 2 17" xfId="1900" xr:uid="{F51F935E-2D89-434E-815D-04EE6B1BAC71}"/>
    <cellStyle name="Normal 2 18" xfId="1901" xr:uid="{4E013665-6D1F-444A-9F28-775A96A150AA}"/>
    <cellStyle name="Normal 2 19" xfId="3733" xr:uid="{0ADCE3D1-C391-4386-8368-E3493A139007}"/>
    <cellStyle name="Normal 2 2" xfId="109" xr:uid="{1C8C67CC-3E51-4535-B931-FFC5EB2112C4}"/>
    <cellStyle name="Normal 2 2 10" xfId="3734" xr:uid="{800002D2-4A23-4F38-9217-DCD652AC0CAF}"/>
    <cellStyle name="Normal 2 2 11" xfId="3735" xr:uid="{19E95E92-9A44-444A-85C5-95CC3608E4EF}"/>
    <cellStyle name="Normal 2 2 12" xfId="3736" xr:uid="{A307C4C1-5C1E-4472-9AFB-4D03E1BC578B}"/>
    <cellStyle name="Normal 2 2 2" xfId="1902" xr:uid="{8FCEE239-CD04-4E86-A544-425E259545CB}"/>
    <cellStyle name="Normal 2 2 3" xfId="1903" xr:uid="{E13431A2-27CE-4A26-8672-73A7312ED8A0}"/>
    <cellStyle name="Normal 2 2 4" xfId="1904" xr:uid="{33640320-22BC-45C3-98FB-EF1360C3F990}"/>
    <cellStyle name="Normal 2 2 5" xfId="1905" xr:uid="{25B212CC-E407-4EC3-A756-B347C99AFC1E}"/>
    <cellStyle name="Normal 2 2 6" xfId="1906" xr:uid="{9134B4F9-D25E-4E9C-A279-AE5312FEB48B}"/>
    <cellStyle name="Normal 2 2 7" xfId="1907" xr:uid="{49011623-898A-4DE4-8DAB-782428C7DA4F}"/>
    <cellStyle name="Normal 2 2 8" xfId="3737" xr:uid="{4EC3A9B2-AC16-4B62-A28A-BBFB4B82C780}"/>
    <cellStyle name="Normal 2 2 9" xfId="3738" xr:uid="{7BA7E03C-CCF0-47FD-83E9-218C5160FCD7}"/>
    <cellStyle name="Normal 2 2_ContasExternas" xfId="3739" xr:uid="{A912587B-0692-4FA7-949C-212EC1E79E36}"/>
    <cellStyle name="Normal 2 20" xfId="3740" xr:uid="{539D8ABE-4CCF-4308-B90D-7BEAFFCA3BC4}"/>
    <cellStyle name="Normal 2 21" xfId="3741" xr:uid="{5C4FC454-3DA0-4348-AD7D-35F9D426A4DB}"/>
    <cellStyle name="Normal 2 22" xfId="3742" xr:uid="{59163FEB-7C4D-41D9-8FF3-EA6362BF3669}"/>
    <cellStyle name="Normal 2 23" xfId="3743" xr:uid="{25BEA5E7-8D79-446F-A4B7-9D319996583D}"/>
    <cellStyle name="Normal 2 24" xfId="24" xr:uid="{DF23E9B3-6453-4C8A-9315-1F139AE505E6}"/>
    <cellStyle name="Normal 2 25" xfId="4084" xr:uid="{A23CA4A8-8F46-4BA0-A584-D512B84DD84F}"/>
    <cellStyle name="Normal 2 26" xfId="5151" xr:uid="{26DC74A7-CE0B-4C95-A3F8-1E824DF3F97E}"/>
    <cellStyle name="Normal 2 27" xfId="5549" xr:uid="{AC2D885D-1CE2-4532-982B-C8EB7F5311CC}"/>
    <cellStyle name="Normal 2 28" xfId="5377" xr:uid="{0B6E7A69-87D2-4516-9CB9-EFB4E53DB17D}"/>
    <cellStyle name="Normal 2 29" xfId="4732" xr:uid="{7DE5DC8D-A3FA-4C58-B913-9EAE473A7945}"/>
    <cellStyle name="Normal 2 3" xfId="1908" xr:uid="{C7480F1E-7601-4851-9F87-C46CB0AC3A0D}"/>
    <cellStyle name="Normal 2 3 10" xfId="3744" xr:uid="{99F63DA4-8188-4A10-9C9D-3D748D6D0936}"/>
    <cellStyle name="Normal 2 3 11" xfId="3745" xr:uid="{4E06ACA1-E9BE-4C05-BA0E-464DD4FFFD16}"/>
    <cellStyle name="Normal 2 3 12" xfId="3746" xr:uid="{190648FC-DC89-43AF-808B-3D48119B903C}"/>
    <cellStyle name="Normal 2 3 2" xfId="1909" xr:uid="{189AD5E3-264D-44CE-B8D4-ECBE603903E3}"/>
    <cellStyle name="Normal 2 3 3" xfId="1910" xr:uid="{50CC51D7-0334-4426-A4CC-B8EFE195EB00}"/>
    <cellStyle name="Normal 2 3 4" xfId="1911" xr:uid="{19F0C360-C8F8-4A88-9ACF-197F47D6070C}"/>
    <cellStyle name="Normal 2 3 5" xfId="1912" xr:uid="{408E9D84-E8B5-4022-8416-08252A2DCB02}"/>
    <cellStyle name="Normal 2 3 6" xfId="1913" xr:uid="{879B7578-51AD-4729-9A9C-00276FAE5357}"/>
    <cellStyle name="Normal 2 3 7" xfId="1914" xr:uid="{48DAC09A-C8F2-49D6-B0D0-8332155F7A65}"/>
    <cellStyle name="Normal 2 3 8" xfId="3747" xr:uid="{2E4E77AD-CF36-41B2-97BE-6F92F770AB94}"/>
    <cellStyle name="Normal 2 3 9" xfId="3748" xr:uid="{1DBA727D-6443-4ACC-8265-D55DBFEF2AF8}"/>
    <cellStyle name="Normal 2 3_ContasExternas" xfId="3749" xr:uid="{0A13E7AD-3F88-4905-A55D-F26A4735FAEC}"/>
    <cellStyle name="Normal 2 30" xfId="5651" xr:uid="{433016CB-3F64-46BE-9789-C617260DCA3E}"/>
    <cellStyle name="Normal 2 31" xfId="5132" xr:uid="{68301C6A-F0CB-421D-B3C0-692F63454120}"/>
    <cellStyle name="Normal 2 32" xfId="6312" xr:uid="{0170378E-DA4F-42D9-BD4E-AD059F2A392D}"/>
    <cellStyle name="Normal 2 33" xfId="4315" xr:uid="{158D7C7C-DC00-4CD5-8063-9F8B4A920402}"/>
    <cellStyle name="Normal 2 34" xfId="6561" xr:uid="{762C79A6-9C60-444B-864B-5D3606DE5639}"/>
    <cellStyle name="Normal 2 35" xfId="4695" xr:uid="{406EB739-44D9-4056-9A92-290903543DE4}"/>
    <cellStyle name="Normal 2 36" xfId="4371" xr:uid="{D919FC0A-A23A-42E1-B347-5C031308AC48}"/>
    <cellStyle name="Normal 2 37" xfId="4846" xr:uid="{635F11E1-DE26-40DD-A843-A5C249E7FDE6}"/>
    <cellStyle name="Normal 2 38" xfId="5463" xr:uid="{A7208232-2394-4420-86A4-25636B881D64}"/>
    <cellStyle name="Normal 2 39" xfId="5808" xr:uid="{A2A56FD0-7259-4D9E-9066-45063DB4E9F1}"/>
    <cellStyle name="Normal 2 4" xfId="1915" xr:uid="{D38B1F3F-60D2-4675-9B9A-7EE0F7765418}"/>
    <cellStyle name="Normal 2 4 10" xfId="3750" xr:uid="{43C5FBB0-3276-419A-95FF-249E7ACAB7AD}"/>
    <cellStyle name="Normal 2 4 11" xfId="3751" xr:uid="{A39B1334-557B-48ED-A6C2-E90156A4B915}"/>
    <cellStyle name="Normal 2 4 12" xfId="3752" xr:uid="{7C5A426B-7FFE-4079-9663-714FD409B0E4}"/>
    <cellStyle name="Normal 2 4 2" xfId="1916" xr:uid="{507BC8A9-AA95-47AA-8DD2-92DAEAA6C3CE}"/>
    <cellStyle name="Normal 2 4 3" xfId="1917" xr:uid="{12B637A4-6C47-4EA6-9B0E-AB16ECF7129D}"/>
    <cellStyle name="Normal 2 4 4" xfId="1918" xr:uid="{20B461BB-1371-4E5A-B7E7-B0B5DE6D0BD1}"/>
    <cellStyle name="Normal 2 4 5" xfId="1919" xr:uid="{64A5E3E9-E673-4337-A026-E0A8ADC3CDB0}"/>
    <cellStyle name="Normal 2 4 6" xfId="1920" xr:uid="{C4EEBD0F-1D72-4170-A81B-3059B70F8248}"/>
    <cellStyle name="Normal 2 4 7" xfId="1921" xr:uid="{1486D03B-416A-4F86-B9C2-E0AB68D5D181}"/>
    <cellStyle name="Normal 2 4 8" xfId="3753" xr:uid="{FDE5860D-B268-47D8-9224-15BC03BCBC90}"/>
    <cellStyle name="Normal 2 4 9" xfId="3754" xr:uid="{C8E0A1A3-2972-4E4A-A4CA-4B9B06BEB394}"/>
    <cellStyle name="Normal 2 4_ContasExternas" xfId="3755" xr:uid="{7CDD3DA4-CA62-40D0-9E3F-A47AD736EF5F}"/>
    <cellStyle name="Normal 2 5" xfId="1922" xr:uid="{7AC1738C-3BC4-48A1-8739-6673043487D8}"/>
    <cellStyle name="Normal 2 5 10" xfId="3756" xr:uid="{9C65A396-B0D0-4F6F-AFCA-1E2DF871D166}"/>
    <cellStyle name="Normal 2 5 11" xfId="3757" xr:uid="{5BB468F1-46E3-4F63-BBFA-336047D7BBEF}"/>
    <cellStyle name="Normal 2 5 12" xfId="3758" xr:uid="{CCD8EC60-7FF8-4DCA-A87A-2F7B4AED5824}"/>
    <cellStyle name="Normal 2 5 2" xfId="1923" xr:uid="{A05BB4AD-787F-4AA7-9C89-3F5177406467}"/>
    <cellStyle name="Normal 2 5 3" xfId="1924" xr:uid="{683168BF-00E5-4CCE-BD5E-724696B5F135}"/>
    <cellStyle name="Normal 2 5 4" xfId="1925" xr:uid="{64B8DF36-D9D5-4FE0-B617-BDDB9E8AF9B8}"/>
    <cellStyle name="Normal 2 5 5" xfId="1926" xr:uid="{31800AFD-ADFC-4248-A22F-A88740A7D86F}"/>
    <cellStyle name="Normal 2 5 6" xfId="1927" xr:uid="{5DEDD50E-A9FD-4E1B-A368-7908238545BD}"/>
    <cellStyle name="Normal 2 5 7" xfId="1928" xr:uid="{A38E22D2-219D-46DF-84E4-A5220BAAB1E5}"/>
    <cellStyle name="Normal 2 5 8" xfId="3759" xr:uid="{915F15A3-77A6-4AC5-B4E8-0052B22BF0C6}"/>
    <cellStyle name="Normal 2 5 9" xfId="3760" xr:uid="{536D0D38-1B8A-4498-AEE8-603916A524D7}"/>
    <cellStyle name="Normal 2 5_ContasExternas" xfId="3761" xr:uid="{D6DB4EB8-1575-4138-9D6F-31A87C799B62}"/>
    <cellStyle name="Normal 2 6" xfId="1929" xr:uid="{471389AD-CDF5-4CDD-AACC-967092DCC4F6}"/>
    <cellStyle name="Normal 2 6 10" xfId="3762" xr:uid="{BD68ABD6-8711-4EF5-BBAE-EE13492EF3A8}"/>
    <cellStyle name="Normal 2 6 11" xfId="3763" xr:uid="{60629D25-6F36-4673-970A-A1173A7635A3}"/>
    <cellStyle name="Normal 2 6 12" xfId="3764" xr:uid="{C97FC235-D302-4394-BD19-E04BB240F141}"/>
    <cellStyle name="Normal 2 6 2" xfId="1930" xr:uid="{EF3E4D08-1922-465C-9BBC-B70816D864DB}"/>
    <cellStyle name="Normal 2 6 3" xfId="1931" xr:uid="{13032BDF-7427-427F-9C0E-5E794756C3B7}"/>
    <cellStyle name="Normal 2 6 4" xfId="1932" xr:uid="{33C78D56-01A6-46E1-A804-7337B430B62C}"/>
    <cellStyle name="Normal 2 6 5" xfId="1933" xr:uid="{8567EE16-1733-44C9-8A0E-B11635078F0B}"/>
    <cellStyle name="Normal 2 6 6" xfId="1934" xr:uid="{F372F452-2DA0-4C6B-87C0-8D901BD0922B}"/>
    <cellStyle name="Normal 2 6 7" xfId="1935" xr:uid="{1B20FE2A-C0AC-454A-8377-79E65908F0E1}"/>
    <cellStyle name="Normal 2 6 8" xfId="3765" xr:uid="{A37CA3B4-D39D-4AA2-957B-3F494E1A9647}"/>
    <cellStyle name="Normal 2 6 9" xfId="3766" xr:uid="{9ABC83B5-8EBB-4342-864F-E162D69F03C9}"/>
    <cellStyle name="Normal 2 6_ContasExternas" xfId="3767" xr:uid="{A657BEDF-0377-43C7-8459-22C05634FA26}"/>
    <cellStyle name="Normal 2 7" xfId="1936" xr:uid="{CB3D5813-5081-487D-A804-3D77F9619616}"/>
    <cellStyle name="Normal 2 7 10" xfId="3768" xr:uid="{FFF9ED95-3370-4BDE-B3D3-C5839C4819F2}"/>
    <cellStyle name="Normal 2 7 11" xfId="3769" xr:uid="{C2562B20-DEC4-479A-ACC7-A6792E1E5BF2}"/>
    <cellStyle name="Normal 2 7 12" xfId="3770" xr:uid="{81C01CCC-2A43-4DFD-8E4A-77A84C89B10C}"/>
    <cellStyle name="Normal 2 7 2" xfId="1937" xr:uid="{199B3424-33AF-4E45-8C34-8505CD9550F4}"/>
    <cellStyle name="Normal 2 7 3" xfId="1938" xr:uid="{8D488C7F-7367-4B19-ABC6-AD9DF738FEB8}"/>
    <cellStyle name="Normal 2 7 4" xfId="1939" xr:uid="{E28EEE58-D030-4204-9C2F-FC3E8C0CEFBF}"/>
    <cellStyle name="Normal 2 7 5" xfId="1940" xr:uid="{2CA4B5B6-D734-4FE2-A88E-178BD50FFB6C}"/>
    <cellStyle name="Normal 2 7 6" xfId="1941" xr:uid="{A1CE4B85-5F8F-4310-94F7-048A25810914}"/>
    <cellStyle name="Normal 2 7 7" xfId="1942" xr:uid="{1EECC073-2585-482C-95D0-9633671EE306}"/>
    <cellStyle name="Normal 2 7 8" xfId="3771" xr:uid="{924F669E-1EA3-4B47-83F0-ACC4E258B8FA}"/>
    <cellStyle name="Normal 2 7 9" xfId="3772" xr:uid="{3B85E06D-35DC-4B44-B98C-74BF9D6653EB}"/>
    <cellStyle name="Normal 2 7_ContasExternas" xfId="3773" xr:uid="{D9680BB2-9ACE-4A1E-B3F5-359900B7C280}"/>
    <cellStyle name="Normal 2 8" xfId="1943" xr:uid="{AC59F7AE-C2C5-48F9-8BDF-1844B7D40B47}"/>
    <cellStyle name="Normal 2 8 10" xfId="3774" xr:uid="{8FB87CCD-687D-47AC-9332-1F7B321C6F55}"/>
    <cellStyle name="Normal 2 8 11" xfId="3775" xr:uid="{AC736284-83C3-4D9D-9851-2FF83A1B293F}"/>
    <cellStyle name="Normal 2 8 12" xfId="3776" xr:uid="{7612E840-2FFD-4C99-BBE7-26BA82686148}"/>
    <cellStyle name="Normal 2 8 2" xfId="1944" xr:uid="{B5879DD3-3448-43C6-A39B-7AE42DF32FCE}"/>
    <cellStyle name="Normal 2 8 3" xfId="1945" xr:uid="{7506E36D-E794-4FA4-8265-000A70096BEF}"/>
    <cellStyle name="Normal 2 8 4" xfId="1946" xr:uid="{791C7E52-5ABB-44AB-B58C-DE81E94D17B2}"/>
    <cellStyle name="Normal 2 8 5" xfId="1947" xr:uid="{FE3E1F82-AF40-4C0B-AE32-CB2F41AED9AB}"/>
    <cellStyle name="Normal 2 8 6" xfId="1948" xr:uid="{FF30EB5F-A115-41A2-9EC9-1AC9E22E034C}"/>
    <cellStyle name="Normal 2 8 7" xfId="1949" xr:uid="{27493AB2-BC49-4100-914F-A0BB41139F77}"/>
    <cellStyle name="Normal 2 8 8" xfId="3777" xr:uid="{0495BE99-DAF8-46C8-8C68-AEBD7AADFADF}"/>
    <cellStyle name="Normal 2 8 9" xfId="3778" xr:uid="{EECE070E-9DD4-47E0-97CE-2006F48681F8}"/>
    <cellStyle name="Normal 2 8_ContasExternas" xfId="3779" xr:uid="{1445B9B1-452D-4B7F-BA32-48F3F44FC9A2}"/>
    <cellStyle name="Normal 2 9" xfId="1950" xr:uid="{A3CD5B94-EB2A-45E9-8785-5249F37A40E5}"/>
    <cellStyle name="Normal 2 9 10" xfId="3780" xr:uid="{9FBABE7E-246A-4AC7-BCA3-5F22D7624EF1}"/>
    <cellStyle name="Normal 2 9 11" xfId="3781" xr:uid="{5E876029-4677-492F-9FAA-18E9FE20FA63}"/>
    <cellStyle name="Normal 2 9 12" xfId="3782" xr:uid="{975978E8-744C-4C35-8EA7-46ED4CF46EBB}"/>
    <cellStyle name="Normal 2 9 2" xfId="1951" xr:uid="{7158129F-DDA7-4A19-ABD3-134CAD8EFB94}"/>
    <cellStyle name="Normal 2 9 3" xfId="1952" xr:uid="{B8BC6FD4-6B7A-40D5-855F-69054BB003F9}"/>
    <cellStyle name="Normal 2 9 4" xfId="1953" xr:uid="{40D28B91-613B-4852-BC6D-354B5CE6B82A}"/>
    <cellStyle name="Normal 2 9 5" xfId="1954" xr:uid="{7350C7D4-83F2-437B-8A9E-233534899E10}"/>
    <cellStyle name="Normal 2 9 6" xfId="1955" xr:uid="{9A6337E0-82A9-4CE5-939E-884169369369}"/>
    <cellStyle name="Normal 2 9 7" xfId="1956" xr:uid="{17F6389E-FB56-4818-9460-7271D8FAC5E2}"/>
    <cellStyle name="Normal 2 9 8" xfId="3783" xr:uid="{4D614D2E-540E-4A3D-B24C-D5BC11FF8551}"/>
    <cellStyle name="Normal 2 9 9" xfId="3784" xr:uid="{F8257EEC-A803-46B9-9AAC-3A2CF1CBAD44}"/>
    <cellStyle name="Normal 2 9_ContasExternas" xfId="3785" xr:uid="{D24FFBFE-97B4-4A4C-B7B4-70F17ECB6590}"/>
    <cellStyle name="Normal 2_ContasExternas" xfId="3786" xr:uid="{B8BFBEF8-2F23-4F9E-AAE5-CAFA1F90E576}"/>
    <cellStyle name="Normal 20" xfId="3787" xr:uid="{4D4F8630-690A-47FE-B612-D00CE13B74B6}"/>
    <cellStyle name="Normal 21" xfId="3788" xr:uid="{1875C94E-6FA1-4A35-820E-C9EE8933E1C6}"/>
    <cellStyle name="Normal 22" xfId="3789" xr:uid="{0391E756-D341-42F1-A3D6-747D7D437CAF}"/>
    <cellStyle name="Normal 23" xfId="3790" xr:uid="{8C1F7D77-936C-4F33-A2B7-9BF26CBD943F}"/>
    <cellStyle name="Normal 24" xfId="3791" xr:uid="{A54E4C35-FB33-43AB-8B7B-44D5342F9E19}"/>
    <cellStyle name="Normal 25" xfId="3792" xr:uid="{8A1B1976-F405-4650-8CC8-045F3EA4996B}"/>
    <cellStyle name="Normal 26" xfId="3793" xr:uid="{74B8C813-88D1-452F-8F39-FE1CFD3FC27D}"/>
    <cellStyle name="Normal 27" xfId="3794" xr:uid="{FF0FC414-A72B-4875-B4CC-3E23BE0EA9E1}"/>
    <cellStyle name="Normal 28" xfId="3795" xr:uid="{D426F295-705F-480E-8A10-1B60A67BE061}"/>
    <cellStyle name="Normal 29" xfId="3796" xr:uid="{0F293B9C-31C1-4568-915B-0250282F63C1}"/>
    <cellStyle name="Normal 3" xfId="25" xr:uid="{F40B8CF0-9786-4493-BD67-F486CAF3FCE6}"/>
    <cellStyle name="Normal 3 2" xfId="95" xr:uid="{B5A3AE29-2E3F-41F8-99F9-12CA4520500D}"/>
    <cellStyle name="Normal 3_Trimestral" xfId="3797" xr:uid="{FD7473DB-728B-4370-997B-741E095B14A7}"/>
    <cellStyle name="Normal 30" xfId="3798" xr:uid="{BEAA8B99-2A2D-49E3-9E8B-EC313612639B}"/>
    <cellStyle name="Normal 31" xfId="162" xr:uid="{4F18B211-1F2D-4F31-93ED-137036D87BB2}"/>
    <cellStyle name="Normal 32" xfId="4" xr:uid="{3BAA45A3-EB15-4248-86C2-3DA655A38556}"/>
    <cellStyle name="Normal 33" xfId="4077" xr:uid="{156E82F9-C107-46F4-A673-9C40A6E2470D}"/>
    <cellStyle name="Normal 34" xfId="6161" xr:uid="{51CEC0B7-E71B-4FFD-90C2-B3F359820E6A}"/>
    <cellStyle name="Normal 35" xfId="6321" xr:uid="{89687228-43C1-445F-86EE-2C565015FB03}"/>
    <cellStyle name="Normal 36" xfId="6528" xr:uid="{2B6D2B8F-4E59-4D3D-A55E-6754C8033D48}"/>
    <cellStyle name="Normal 37" xfId="6635" xr:uid="{A98414C7-032F-4C11-922A-F934BF0E6310}"/>
    <cellStyle name="Normal 38" xfId="6709" xr:uid="{682296A9-424A-4553-B2CD-6319F67F9CFE}"/>
    <cellStyle name="Normal 39" xfId="6855" xr:uid="{AFE80112-DBD1-441B-9971-E788F6B2F380}"/>
    <cellStyle name="Normal 4" xfId="26" xr:uid="{83946DBF-23CF-4B95-A631-4DD8B42972AD}"/>
    <cellStyle name="Normal 4 2" xfId="3799" xr:uid="{66812B3B-E524-429A-9840-E3D4A5E69E2F}"/>
    <cellStyle name="Normal 4 3" xfId="3800" xr:uid="{3AF8BB8A-FD09-4163-98C1-D6F73F0FCADD}"/>
    <cellStyle name="Normal 4 4" xfId="3801" xr:uid="{88C3B1C9-57E7-4768-AB7E-8A6B5AB68A26}"/>
    <cellStyle name="Normal 4_ContasExternas" xfId="3802" xr:uid="{DDAEE995-465D-45F2-9E23-4A891F6F1794}"/>
    <cellStyle name="Normal 40" xfId="7032" xr:uid="{700D3DB4-2A4D-400E-AE1D-15FE09B60808}"/>
    <cellStyle name="Normal 41" xfId="7202" xr:uid="{9D31338D-F81B-4F9B-B1AA-12352A9B5926}"/>
    <cellStyle name="Normal 42" xfId="7373" xr:uid="{8C734974-01F4-4BA9-9E22-8AAA3733F367}"/>
    <cellStyle name="Normal 43" xfId="7538" xr:uid="{E114FD1A-A41F-4498-A793-0935DEF7A07A}"/>
    <cellStyle name="Normal 44" xfId="7687" xr:uid="{06B428F0-D7E6-49AA-A2CD-33925869CE0D}"/>
    <cellStyle name="Normal 45" xfId="7827" xr:uid="{D773F22C-6690-4ADB-B8B0-D1AF7024E5D8}"/>
    <cellStyle name="Normal 46" xfId="7967" xr:uid="{DBA21026-9660-452D-A568-E1D76CD30560}"/>
    <cellStyle name="Normal 47" xfId="8087" xr:uid="{6D1DE008-E531-4B90-9C86-B60A223E6334}"/>
    <cellStyle name="Normal 5" xfId="42" xr:uid="{DA23C0B5-D11C-4434-A1D5-8E0967AD99BD}"/>
    <cellStyle name="Normal 6" xfId="177" xr:uid="{426287DF-39D7-4A07-82CE-D44C4C083834}"/>
    <cellStyle name="Normal 7" xfId="181" xr:uid="{FA866102-0A69-46CB-B38B-150749F87270}"/>
    <cellStyle name="Normal 8" xfId="196" xr:uid="{333EF873-57F1-4019-AA1F-B12E42DF1B2A}"/>
    <cellStyle name="Normal 8 10" xfId="3803" xr:uid="{811650E3-A3EE-4D2C-8B86-ED216FF6AF4E}"/>
    <cellStyle name="Normal 8 11" xfId="3804" xr:uid="{38EF02FF-C191-4DCC-AF67-8FB32C49B34E}"/>
    <cellStyle name="Normal 8 12" xfId="3805" xr:uid="{AA5796F9-C9B2-46AF-8B42-2C6375FA3FB8}"/>
    <cellStyle name="Normal 8 2" xfId="1957" xr:uid="{BFB0D51C-B4A7-41C0-885C-1B8E774CA368}"/>
    <cellStyle name="Normal 8 3" xfId="1958" xr:uid="{39E78696-34E4-449F-B0DA-BB87333C77B6}"/>
    <cellStyle name="Normal 8 4" xfId="1959" xr:uid="{E522697B-69BD-4219-8E5D-9B2D2282DEE2}"/>
    <cellStyle name="Normal 8 5" xfId="1960" xr:uid="{E3021A79-05A4-49F2-9AA0-7EACA1ADC56C}"/>
    <cellStyle name="Normal 8 6" xfId="1961" xr:uid="{B10ABF0A-26A4-4FE5-881C-8EEB7BA7BE39}"/>
    <cellStyle name="Normal 8 7" xfId="1962" xr:uid="{FABA6469-4CA9-4D9F-8717-3A6981A474FE}"/>
    <cellStyle name="Normal 8 8" xfId="3806" xr:uid="{4A615536-6AF6-4D65-93BE-E24A12910F93}"/>
    <cellStyle name="Normal 8 9" xfId="3807" xr:uid="{426A56BA-0672-4597-AFBF-6A1F80C342D9}"/>
    <cellStyle name="Normal 8_ContasExternas" xfId="3808" xr:uid="{82966EBC-31DD-4B6A-AB0E-43A7940F48BC}"/>
    <cellStyle name="Normal 9" xfId="213" xr:uid="{C1FBF6C6-16CE-4639-882B-93743185B6EC}"/>
    <cellStyle name="Nota 10" xfId="3809" xr:uid="{E1477AD9-86B9-49D2-A5AD-C76BB81D629E}"/>
    <cellStyle name="Nota 10 10" xfId="7386" xr:uid="{7CD370A0-69DE-4B84-B8E5-F5451C71039C}"/>
    <cellStyle name="Nota 10 11" xfId="7548" xr:uid="{3687796D-F9B2-4D88-AA02-906691EC5D67}"/>
    <cellStyle name="Nota 10 12" xfId="7697" xr:uid="{3F0E8406-99F7-420E-BCF7-D9CA77C51AE4}"/>
    <cellStyle name="Nota 10 13" xfId="7837" xr:uid="{ACC6B06A-72FA-4974-AD4F-E41B7A566E7F}"/>
    <cellStyle name="Nota 10 14" xfId="7968" xr:uid="{484FAB2F-EB7C-442B-BC36-31572FF493FE}"/>
    <cellStyle name="Nota 10 15" xfId="8088" xr:uid="{A2106054-F6FF-4A67-A34A-C2400E704061}"/>
    <cellStyle name="Nota 10 2" xfId="5975" xr:uid="{AEFCF759-5A6D-4233-93B0-F31C708933C5}"/>
    <cellStyle name="Nota 10 3" xfId="4183" xr:uid="{88D21BD0-A148-4263-96E6-5F8D0F90EE8F}"/>
    <cellStyle name="Nota 10 4" xfId="6354" xr:uid="{7BAA5055-A16E-4E14-AD4F-9CE3FEB321D4}"/>
    <cellStyle name="Nota 10 5" xfId="5832" xr:uid="{119A2794-A1EE-4051-8F3D-1A1C8EE0E3EC}"/>
    <cellStyle name="Nota 10 6" xfId="6571" xr:uid="{7D8C5D7C-E844-4D48-9B54-4915983A1AF9}"/>
    <cellStyle name="Nota 10 7" xfId="6874" xr:uid="{9CF67F72-549B-420A-BDE4-0942CFC4DA8F}"/>
    <cellStyle name="Nota 10 8" xfId="7046" xr:uid="{F1A6D6CB-2237-4E27-948A-8C9041F9F073}"/>
    <cellStyle name="Nota 10 9" xfId="7217" xr:uid="{5CCA852E-FA45-4576-874C-F79B8321207F}"/>
    <cellStyle name="Nota 11" xfId="3810" xr:uid="{3E6FE510-F375-4D40-A49D-C1F2061ECBE5}"/>
    <cellStyle name="Nota 11 10" xfId="7387" xr:uid="{586024B8-9CE0-4B57-9E4D-F83027C223FA}"/>
    <cellStyle name="Nota 11 11" xfId="7549" xr:uid="{E0F06617-3CB1-4CF7-8438-335953AF9520}"/>
    <cellStyle name="Nota 11 12" xfId="7698" xr:uid="{7DA80B5B-6023-4941-B502-3DEFA7FC7EC6}"/>
    <cellStyle name="Nota 11 13" xfId="7838" xr:uid="{D64A2E17-E07A-48EE-A6FF-3AC8A831D94F}"/>
    <cellStyle name="Nota 11 14" xfId="7969" xr:uid="{B5448BF8-45E7-41EA-9DF5-853CCC9BD3A0}"/>
    <cellStyle name="Nota 11 15" xfId="8089" xr:uid="{7C4CE704-54EE-477D-A34D-AF16E2F9760A}"/>
    <cellStyle name="Nota 11 2" xfId="5976" xr:uid="{EE87E30B-825B-49F3-8FFD-C511D47280B0}"/>
    <cellStyle name="Nota 11 3" xfId="4182" xr:uid="{A1F55847-AFE0-4184-B3F4-18BCB2C808EE}"/>
    <cellStyle name="Nota 11 4" xfId="6355" xr:uid="{EFF8D1CA-7864-4151-B1EF-80CA81AE0FE4}"/>
    <cellStyle name="Nota 11 5" xfId="4717" xr:uid="{4E3E3F98-9FB3-4289-841E-D4D33C51B0A1}"/>
    <cellStyle name="Nota 11 6" xfId="4204" xr:uid="{343628CE-939A-49AB-8E35-87656AD032C2}"/>
    <cellStyle name="Nota 11 7" xfId="6875" xr:uid="{3E90789C-CEA5-44AA-BD8F-CA4D99F1BE07}"/>
    <cellStyle name="Nota 11 8" xfId="7047" xr:uid="{43526EAB-7408-46D0-8D8A-41847792CB39}"/>
    <cellStyle name="Nota 11 9" xfId="7218" xr:uid="{6DD8EC7A-A91C-42E6-941A-CC7F8D1E4164}"/>
    <cellStyle name="Nota 12" xfId="3811" xr:uid="{99042C18-2282-4C95-BE0D-F0D6FB8A7576}"/>
    <cellStyle name="Nota 12 10" xfId="7388" xr:uid="{221B4D99-8715-40EA-AB2B-34112EC2649F}"/>
    <cellStyle name="Nota 12 11" xfId="7550" xr:uid="{3009D9B7-CF2B-4EFA-904D-21C80015C6E8}"/>
    <cellStyle name="Nota 12 12" xfId="7699" xr:uid="{173C1127-AB19-48EB-B8FD-E3885CEF7DAA}"/>
    <cellStyle name="Nota 12 13" xfId="7839" xr:uid="{A4A2448C-729D-4F4F-A3FC-55FEF1B8BEFA}"/>
    <cellStyle name="Nota 12 14" xfId="7970" xr:uid="{F03A3293-4E67-4807-A202-520C6B74F678}"/>
    <cellStyle name="Nota 12 15" xfId="8090" xr:uid="{01FCCE69-3903-4BCB-AEF7-04299F88C407}"/>
    <cellStyle name="Nota 12 2" xfId="5977" xr:uid="{D6629705-4311-45A6-AC99-151EC135C48D}"/>
    <cellStyle name="Nota 12 3" xfId="4181" xr:uid="{7005CD3C-A1D5-4313-BEB6-8CA6F8A96C61}"/>
    <cellStyle name="Nota 12 4" xfId="6356" xr:uid="{EBF3D127-317F-4DF0-966F-6CD51406589D}"/>
    <cellStyle name="Nota 12 5" xfId="4253" xr:uid="{777E0BD9-754F-4AC4-8F10-AA3C29989D1B}"/>
    <cellStyle name="Nota 12 6" xfId="5074" xr:uid="{841BD943-4F4B-41DB-942F-5F40F85893B3}"/>
    <cellStyle name="Nota 12 7" xfId="6876" xr:uid="{643CF45A-C9A7-45DA-A165-9A7AA9C83710}"/>
    <cellStyle name="Nota 12 8" xfId="7048" xr:uid="{C1AE1B2E-5726-409B-BFD1-114DBF5B9032}"/>
    <cellStyle name="Nota 12 9" xfId="7219" xr:uid="{6CD0563F-38A1-4D0D-9BF6-A437D22B01A7}"/>
    <cellStyle name="Nota 13" xfId="84" xr:uid="{D3D20D8C-EE92-4645-B4E7-3749975B2CA1}"/>
    <cellStyle name="Nota 14" xfId="4119" xr:uid="{04756B92-8692-49D8-9D9E-EF8B209167D8}"/>
    <cellStyle name="Nota 15" xfId="5130" xr:uid="{D5A8D8EE-D640-4C90-B8B9-CC32FC242550}"/>
    <cellStyle name="Nota 16" xfId="4582" xr:uid="{2C4A39A8-3EF5-486F-A2A2-BB8B965C1E93}"/>
    <cellStyle name="Nota 17" xfId="4386" xr:uid="{0D807F55-DAF3-4AE2-925B-20AC0D199E0A}"/>
    <cellStyle name="Nota 18" xfId="6585" xr:uid="{08F4CAC4-B1BA-4312-A383-ED906AC657F8}"/>
    <cellStyle name="Nota 19" xfId="5419" xr:uid="{91009046-7F75-4E73-962D-56A3AEFE9EF6}"/>
    <cellStyle name="Nota 2" xfId="166" xr:uid="{CACE5C13-B92F-4057-A593-74D31243C5FE}"/>
    <cellStyle name="Nota 2 10" xfId="6626" xr:uid="{96E88D99-0A66-4644-BC67-72B6523982AB}"/>
    <cellStyle name="Nota 2 11" xfId="6799" xr:uid="{10E913EB-52D2-4169-8F98-6B515ACE14C3}"/>
    <cellStyle name="Nota 2 12" xfId="6978" xr:uid="{BAF71239-90E8-4488-BE21-A70210EB6157}"/>
    <cellStyle name="Nota 2 13" xfId="4370" xr:uid="{E0481AC1-3018-45DA-A4FD-4E8CFC8F193C}"/>
    <cellStyle name="Nota 2 14" xfId="6631" xr:uid="{2BBA2F73-77CB-4F9A-92DC-027435EBEE1E}"/>
    <cellStyle name="Nota 2 15" xfId="7318" xr:uid="{FDDCA452-76F9-4BDF-B19F-456577603384}"/>
    <cellStyle name="Nota 2 16" xfId="7484" xr:uid="{3E6ACAF8-78F5-49E5-BAE0-9C0592FDCB11}"/>
    <cellStyle name="Nota 2 17" xfId="7639" xr:uid="{03F239F0-EFBA-4523-A65C-3E8C4C643829}"/>
    <cellStyle name="Nota 2 2" xfId="1963" xr:uid="{A1856B51-952D-40D4-AB33-B2883542C215}"/>
    <cellStyle name="Nota 2 2 10" xfId="4088" xr:uid="{A39830D1-09BD-4F5A-861A-9F247DAD6178}"/>
    <cellStyle name="Nota 2 2 11" xfId="4141" xr:uid="{AB7FF095-B439-4DC4-884C-EC7F6D9704FD}"/>
    <cellStyle name="Nota 2 2 12" xfId="4594" xr:uid="{2EA4677E-596C-49E1-896C-FE90ACCB7B0E}"/>
    <cellStyle name="Nota 2 2 13" xfId="4249" xr:uid="{CB18D063-9B4F-4A93-953C-EAC7A60310AB}"/>
    <cellStyle name="Nota 2 2 14" xfId="7030" xr:uid="{19C79968-ECB9-41B8-B6FE-78BE082A1E9E}"/>
    <cellStyle name="Nota 2 2 15" xfId="4591" xr:uid="{2BC3E90A-A45A-43A4-A3F2-0172B30B3345}"/>
    <cellStyle name="Nota 2 2 16" xfId="6655" xr:uid="{141FF2A6-34C7-4398-A1B9-153F99E65E46}"/>
    <cellStyle name="Nota 2 2 2" xfId="5004" xr:uid="{336CCF31-1998-4BEA-AB08-3D2C91C23092}"/>
    <cellStyle name="Nota 2 2 3" xfId="5633" xr:uid="{D439FCB8-2888-453B-AA26-627D554FF55B}"/>
    <cellStyle name="Nota 2 2 4" xfId="4836" xr:uid="{04C11E72-DE25-4700-8F6C-17A8B6E07796}"/>
    <cellStyle name="Nota 2 2 5" xfId="4477" xr:uid="{2D85F868-DC58-4594-8D2F-A26002FAB23E}"/>
    <cellStyle name="Nota 2 2 6" xfId="5183" xr:uid="{0AFE1653-26C5-43AC-8752-2A1BB2D6FAB4}"/>
    <cellStyle name="Nota 2 2 7" xfId="4703" xr:uid="{2F951EC4-0C4A-40FC-8689-80763D0A5A6E}"/>
    <cellStyle name="Nota 2 2 8" xfId="5149" xr:uid="{341EFE01-2F45-4376-8BB4-FE348D4CCDB1}"/>
    <cellStyle name="Nota 2 2 9" xfId="4166" xr:uid="{283958D8-F0D7-4A6A-AA5F-F8B9D1C6F3DF}"/>
    <cellStyle name="Nota 2 3" xfId="4148" xr:uid="{46B56E41-79CF-4C92-9DFE-5CD958F69D2D}"/>
    <cellStyle name="Nota 2 4" xfId="5098" xr:uid="{CFA9CD53-94FD-424B-B1DD-326118C70155}"/>
    <cellStyle name="Nota 2 5" xfId="6093" xr:uid="{43C313F0-D0A6-4F35-BE2A-E7CA7DCFBF6B}"/>
    <cellStyle name="Nota 2 6" xfId="4868" xr:uid="{1B87AFD8-9662-4ADF-9A01-2A6870A7AE09}"/>
    <cellStyle name="Nota 2 7" xfId="6575" xr:uid="{6F1C832A-5873-4AD9-91AF-68FAF5A82878}"/>
    <cellStyle name="Nota 2 8" xfId="4422" xr:uid="{08CC4AB4-7ABC-429E-BE24-B97F55E3FD47}"/>
    <cellStyle name="Nota 2 9" xfId="6653" xr:uid="{070F74AA-982E-4905-AD64-74B99CCC2FF4}"/>
    <cellStyle name="Nota 2_Trimestral" xfId="3812" xr:uid="{FB3F60A1-1EBC-4C8D-89EA-DF3AB560A3CA}"/>
    <cellStyle name="Nota 20" xfId="5028" xr:uid="{B1D62900-2C85-4930-B294-2106E447A77E}"/>
    <cellStyle name="Nota 21" xfId="4809" xr:uid="{276D2F0E-53D5-4DF0-97D3-173E44F8EE43}"/>
    <cellStyle name="Nota 22" xfId="5401" xr:uid="{C7FA81CE-5653-43A4-82E8-750E68C241B2}"/>
    <cellStyle name="Nota 23" xfId="6469" xr:uid="{2E830841-1594-4628-9642-D267C9E4F3D4}"/>
    <cellStyle name="Nota 24" xfId="6215" xr:uid="{E244950F-ADA1-4DAC-AAFE-ACA0CA02D242}"/>
    <cellStyle name="Nota 25" xfId="6568" xr:uid="{A4161926-3392-452A-9C1F-2D10F269D8EF}"/>
    <cellStyle name="Nota 26" xfId="6860" xr:uid="{54085C10-87F0-406B-810D-623E8012F9A4}"/>
    <cellStyle name="Nota 27" xfId="4132" xr:uid="{7EC2369B-7EA1-4FBA-956C-C342A544DE25}"/>
    <cellStyle name="Nota 28" xfId="7207" xr:uid="{0B5F418E-DED0-4F3A-9193-46ACDF5A3F17}"/>
    <cellStyle name="Nota 3" xfId="174" xr:uid="{50CDF207-4C02-434B-9A98-6E9948F88A68}"/>
    <cellStyle name="Nota 3 10" xfId="5674" xr:uid="{648068F1-00A3-4125-A5A8-3CEE16C5E5F1}"/>
    <cellStyle name="Nota 3 11" xfId="4637" xr:uid="{C555E706-82BA-450F-A35B-26B0DE4C380D}"/>
    <cellStyle name="Nota 3 12" xfId="4968" xr:uid="{42987BDC-CCDE-4760-9891-7B1AE0ED7044}"/>
    <cellStyle name="Nota 3 13" xfId="7149" xr:uid="{34E69977-F2EC-4260-AECC-104160E0500F}"/>
    <cellStyle name="Nota 3 14" xfId="5917" xr:uid="{29E0FD27-9C02-4643-BABE-34B90344A2C4}"/>
    <cellStyle name="Nota 3 15" xfId="4872" xr:uid="{F03F847A-BA68-4119-BFB9-DD913C37110D}"/>
    <cellStyle name="Nota 3 16" xfId="4910" xr:uid="{B5E6177F-5592-4AAF-8A65-51E6408D50F8}"/>
    <cellStyle name="Nota 3 17" xfId="6973" xr:uid="{FCE3A795-6CA0-4DBB-8C34-9CB4D81116D0}"/>
    <cellStyle name="Nota 3 2" xfId="1964" xr:uid="{C4D6080E-2096-4B24-A085-977B3A38480E}"/>
    <cellStyle name="Nota 3 2 10" xfId="5187" xr:uid="{52656713-A25D-43FE-9C38-114DD24C6CE5}"/>
    <cellStyle name="Nota 3 2 11" xfId="5394" xr:uid="{CD642F06-5D91-4302-A0CF-1FC67A9DB8BE}"/>
    <cellStyle name="Nota 3 2 12" xfId="6228" xr:uid="{87CCE233-9D39-4CEC-B98A-452474B3C2E2}"/>
    <cellStyle name="Nota 3 2 13" xfId="5323" xr:uid="{5368D465-EBE7-4836-8042-D1AA99EE1796}"/>
    <cellStyle name="Nota 3 2 14" xfId="5408" xr:uid="{DDAD3C0E-503C-472A-AA1D-CCF790A8F64C}"/>
    <cellStyle name="Nota 3 2 15" xfId="4666" xr:uid="{64971144-1529-4907-9B16-5316F037491E}"/>
    <cellStyle name="Nota 3 2 16" xfId="5926" xr:uid="{8C11E077-6530-41C7-9043-E68D9C9F1592}"/>
    <cellStyle name="Nota 3 2 2" xfId="5005" xr:uid="{A7A1A563-A6BA-49DC-935D-5956FE1D8944}"/>
    <cellStyle name="Nota 3 2 3" xfId="5632" xr:uid="{EA718C6A-EE41-4AB8-956C-9256F21C3110}"/>
    <cellStyle name="Nota 3 2 4" xfId="4837" xr:uid="{3BB3B5EE-5C99-485D-83B2-03B205C8B138}"/>
    <cellStyle name="Nota 3 2 5" xfId="5970" xr:uid="{70D60F02-3C0F-471F-B74C-5C1C66DE57E2}"/>
    <cellStyle name="Nota 3 2 6" xfId="5184" xr:uid="{4F1A6B69-6BB0-4A90-B3F8-4DB15CC0EC59}"/>
    <cellStyle name="Nota 3 2 7" xfId="4702" xr:uid="{585CA398-87E4-40C8-8C5E-64E6E0AD64C5}"/>
    <cellStyle name="Nota 3 2 8" xfId="4966" xr:uid="{A1AF1FFA-41CB-4618-93D0-F525CF4D7938}"/>
    <cellStyle name="Nota 3 2 9" xfId="5579" xr:uid="{8F7735C1-C4F2-46C9-8E2E-E6880F08CC9C}"/>
    <cellStyle name="Nota 3 3" xfId="4153" xr:uid="{9460C7F8-8F3E-4CF3-ADAB-5A1C5592463F}"/>
    <cellStyle name="Nota 3 4" xfId="6095" xr:uid="{C69A48B8-7B4C-48C7-A7E2-C04FC4B9A393}"/>
    <cellStyle name="Nota 3 5" xfId="6097" xr:uid="{5C0125CC-40C9-4A4A-B932-3AE8F52488E3}"/>
    <cellStyle name="Nota 3 6" xfId="6471" xr:uid="{48713632-A997-49B9-862D-92EF0EC5A8AD}"/>
    <cellStyle name="Nota 3 7" xfId="4870" xr:uid="{5CFCF0BE-6078-4C78-9793-7576A3440C37}"/>
    <cellStyle name="Nota 3 8" xfId="6654" xr:uid="{E02F33FA-AE6B-41E4-9965-697333D27BC0}"/>
    <cellStyle name="Nota 3 9" xfId="5069" xr:uid="{BE7553D8-7410-4F63-BE66-08700CDB4D48}"/>
    <cellStyle name="Nota 3_Trimestral" xfId="3813" xr:uid="{49C91E30-E8CE-498B-A5C2-5A2AAE842065}"/>
    <cellStyle name="Nota 4" xfId="1965" xr:uid="{E3686ACC-290E-46BD-A93D-806EB49A817A}"/>
    <cellStyle name="Nota 4 10" xfId="5249" xr:uid="{E889EEAD-3E2D-4948-841F-7E93BBFFABEB}"/>
    <cellStyle name="Nota 4 11" xfId="5393" xr:uid="{81FB8E94-FC2A-4BBB-A754-A462DC32DE6A}"/>
    <cellStyle name="Nota 4 12" xfId="4909" xr:uid="{382481BA-19AA-4E1C-B596-3D7A3C9AA3F8}"/>
    <cellStyle name="Nota 4 13" xfId="6151" xr:uid="{8F053717-9DF9-4C91-9F9F-E78CE9AB9563}"/>
    <cellStyle name="Nota 4 14" xfId="5666" xr:uid="{97B9DDCF-6E34-4053-A81C-688F98C711E4}"/>
    <cellStyle name="Nota 4 15" xfId="6335" xr:uid="{A9728810-17D5-4159-90E6-9D42C0A9071A}"/>
    <cellStyle name="Nota 4 16" xfId="4403" xr:uid="{6D255EFF-993D-4ECB-89EE-B1C106AF9729}"/>
    <cellStyle name="Nota 4 2" xfId="5006" xr:uid="{52E47682-F40B-49D2-AB1B-371AFBFB22EA}"/>
    <cellStyle name="Nota 4 3" xfId="4646" xr:uid="{A4CC6C32-3FC2-428B-B842-C692D80C413E}"/>
    <cellStyle name="Nota 4 4" xfId="4838" xr:uid="{BBF2D7C7-4579-4509-85FD-98D80C004455}"/>
    <cellStyle name="Nota 4 5" xfId="5969" xr:uid="{21252881-221B-4195-A11E-6A10B9403A4D}"/>
    <cellStyle name="Nota 4 6" xfId="4661" xr:uid="{C0D10BF4-2C88-4823-AB78-9E60DD308D03}"/>
    <cellStyle name="Nota 4 7" xfId="4701" xr:uid="{346FDFF9-4394-47F1-8D27-A4DAB504C565}"/>
    <cellStyle name="Nota 4 8" xfId="4364" xr:uid="{BF9BF322-7B37-46FE-AAAF-8E1648002E2F}"/>
    <cellStyle name="Nota 4 9" xfId="4675" xr:uid="{3BE9C1F9-93D4-478B-8F43-B9C5E8A80741}"/>
    <cellStyle name="Nota 5" xfId="1966" xr:uid="{D78034BC-47F3-475B-AB71-D093AAA5470A}"/>
    <cellStyle name="Nota 5 10" xfId="5311" xr:uid="{89FEAD17-F5D7-4AF7-910F-7A8535FDF13C}"/>
    <cellStyle name="Nota 5 11" xfId="5428" xr:uid="{A144EAF0-6D53-4CDE-B8C6-97529ED10B78}"/>
    <cellStyle name="Nota 5 12" xfId="5792" xr:uid="{E9D18FBE-D9C4-4299-8F70-CA2D0A3DC17E}"/>
    <cellStyle name="Nota 5 13" xfId="4693" xr:uid="{83F7CC38-6F37-4E0B-8A68-D727111560D2}"/>
    <cellStyle name="Nota 5 14" xfId="5281" xr:uid="{A4FB7454-DD66-43DD-AE88-6E766EA4F081}"/>
    <cellStyle name="Nota 5 15" xfId="4372" xr:uid="{ECC3FCF7-7474-4186-9EE6-9B98BE4C6132}"/>
    <cellStyle name="Nota 5 16" xfId="4402" xr:uid="{2FBBE52D-9E60-4FAB-B0E2-5D023B20CAD0}"/>
    <cellStyle name="Nota 5 2" xfId="5007" xr:uid="{2B56A35A-4E65-49BE-9EC6-D530B428A942}"/>
    <cellStyle name="Nota 5 3" xfId="4645" xr:uid="{8E4CE321-A0DA-4994-85A2-E91114FEBD18}"/>
    <cellStyle name="Nota 5 4" xfId="4839" xr:uid="{06B4C316-007E-492F-AC18-2B863421ADEE}"/>
    <cellStyle name="Nota 5 5" xfId="5274" xr:uid="{B7AD029C-FB3A-44DA-8BF1-D3D22CAD999F}"/>
    <cellStyle name="Nota 5 6" xfId="4779" xr:uid="{C2CB358E-5F11-4D46-BCED-4BFF14C45DA0}"/>
    <cellStyle name="Nota 5 7" xfId="4080" xr:uid="{879A5094-029E-491C-B909-9A1EBF42C728}"/>
    <cellStyle name="Nota 5 8" xfId="6092" xr:uid="{263A1B9B-8A52-4108-950E-2CE1EA9DBB09}"/>
    <cellStyle name="Nota 5 9" xfId="5423" xr:uid="{D3F81EFC-4C34-486E-AD31-0A2E6D24528D}"/>
    <cellStyle name="Nota 6" xfId="1967" xr:uid="{0EEEF5EF-3581-442D-B65C-16A883D64BCB}"/>
    <cellStyle name="Nota 6 10" xfId="5850" xr:uid="{ABB891E2-21F3-4091-97EA-9E5FD768702B}"/>
    <cellStyle name="Nota 6 11" xfId="5855" xr:uid="{3C8922D5-81B8-4415-9752-8177FF7E53A9}"/>
    <cellStyle name="Nota 6 12" xfId="5647" xr:uid="{4624220F-A2FE-48EC-B2FE-4B6C18B140F3}"/>
    <cellStyle name="Nota 6 13" xfId="5146" xr:uid="{DA049E5D-4C14-4C6B-B8B9-B8487D1F9277}"/>
    <cellStyle name="Nota 6 14" xfId="4487" xr:uid="{0FD8C0F8-80AD-4D8F-B847-1DBBDBE900A8}"/>
    <cellStyle name="Nota 6 15" xfId="6545" xr:uid="{0B87482E-4B7E-482E-87B4-2517C88A06BA}"/>
    <cellStyle name="Nota 6 16" xfId="4831" xr:uid="{ED298C1E-A320-4F53-A363-13AF2E44E817}"/>
    <cellStyle name="Nota 6 2" xfId="5008" xr:uid="{2C7F4739-4EA9-4181-B7EF-21BC0ADD533C}"/>
    <cellStyle name="Nota 6 3" xfId="4644" xr:uid="{68569656-967F-4781-8315-58E000C96D18}"/>
    <cellStyle name="Nota 6 4" xfId="4840" xr:uid="{CEB2EF82-A70D-4BB7-AB68-C1BBD752C4BB}"/>
    <cellStyle name="Nota 6 5" xfId="5479" xr:uid="{A880C3AE-7240-4B09-9B50-1E583E058249}"/>
    <cellStyle name="Nota 6 6" xfId="5413" xr:uid="{C7BFA821-AB8A-4540-85C4-5D40E19967FD}"/>
    <cellStyle name="Nota 6 7" xfId="4700" xr:uid="{854D3CFB-7D06-4CD3-8FC0-1A6B69E807E5}"/>
    <cellStyle name="Nota 6 8" xfId="5234" xr:uid="{8A0DCC72-04E1-4C6A-B8A8-EC88E438AE1F}"/>
    <cellStyle name="Nota 6 9" xfId="5655" xr:uid="{572F3DE4-D823-4653-95D1-E23949565F75}"/>
    <cellStyle name="Nota 7" xfId="1968" xr:uid="{532DC2CA-1935-4717-9C9E-899F4C18BBF2}"/>
    <cellStyle name="Nota 7 10" xfId="5369" xr:uid="{D2326497-B267-485B-BC52-90A675359E33}"/>
    <cellStyle name="Nota 7 11" xfId="5316" xr:uid="{679684CD-0C52-4742-8883-DC3D40E51EEC}"/>
    <cellStyle name="Nota 7 12" xfId="4158" xr:uid="{E5BF026F-FC32-4907-ABD2-4CAF0E4F70F8}"/>
    <cellStyle name="Nota 7 13" xfId="6853" xr:uid="{C12BA744-1DE9-4683-A6D8-0BF2A4269E64}"/>
    <cellStyle name="Nota 7 14" xfId="6980" xr:uid="{1F293220-F2EB-4C44-888F-4D7276ECD06D}"/>
    <cellStyle name="Nota 7 15" xfId="7200" xr:uid="{E7F55ACB-6C0B-4F36-BF68-C0ECFB21B855}"/>
    <cellStyle name="Nota 7 16" xfId="6562" xr:uid="{69D432B4-D0C3-4F9A-BE29-0BB5276F446F}"/>
    <cellStyle name="Nota 7 2" xfId="5009" xr:uid="{936F6D6B-1FB0-4CAD-B5E5-977D27E82146}"/>
    <cellStyle name="Nota 7 3" xfId="4643" xr:uid="{D688883F-68B9-4EB3-ADF1-0681C704CE2B}"/>
    <cellStyle name="Nota 7 4" xfId="5814" xr:uid="{410ECA4C-4E8A-4C0D-A22D-A0C6C8908700}"/>
    <cellStyle name="Nota 7 5" xfId="5968" xr:uid="{0E317D82-22BF-43D5-AFBC-B50AAEBA7039}"/>
    <cellStyle name="Nota 7 6" xfId="5185" xr:uid="{D1ADD800-6DBE-4319-9C0B-8347A05159E6}"/>
    <cellStyle name="Nota 7 7" xfId="5348" xr:uid="{24D3665E-3ED8-443F-A332-96D67AAD1CF0}"/>
    <cellStyle name="Nota 7 8" xfId="4967" xr:uid="{B513644A-18B8-4283-AA4D-E211381A938B}"/>
    <cellStyle name="Nota 7 9" xfId="5749" xr:uid="{60D3CF98-EDA8-41C7-8250-30986BD2BCC3}"/>
    <cellStyle name="Nota 8" xfId="3814" xr:uid="{FC691184-1178-4C8B-B6DB-17A4C54B4C64}"/>
    <cellStyle name="Nota 8 10" xfId="7389" xr:uid="{128169D1-DBE6-4038-8DE5-D6F3ECC0FCBC}"/>
    <cellStyle name="Nota 8 11" xfId="7551" xr:uid="{E212BDCE-0B94-49FC-9802-45F9989DC3ED}"/>
    <cellStyle name="Nota 8 12" xfId="7700" xr:uid="{69B39C86-830F-4709-A3DC-B4A283DF8CFF}"/>
    <cellStyle name="Nota 8 13" xfId="7840" xr:uid="{0A8A1411-E744-43E0-A653-2D63BA5D32FA}"/>
    <cellStyle name="Nota 8 14" xfId="7971" xr:uid="{1B78F634-EA77-4B48-AB11-32878B88785D}"/>
    <cellStyle name="Nota 8 15" xfId="8091" xr:uid="{9A9F306C-2B39-4EA9-9C4E-85D4758FC227}"/>
    <cellStyle name="Nota 8 2" xfId="5978" xr:uid="{A4852FFF-887E-4676-8E18-9D6390E154BC}"/>
    <cellStyle name="Nota 8 3" xfId="5166" xr:uid="{9E83FB53-7268-4F7A-A4C3-91BCE3DAEDB6}"/>
    <cellStyle name="Nota 8 4" xfId="6357" xr:uid="{08ED0DE2-6FE9-406C-AEC6-724A4DA0C0E0}"/>
    <cellStyle name="Nota 8 5" xfId="6452" xr:uid="{A38D5BB4-69D9-411E-98F5-6A16E878FC98}"/>
    <cellStyle name="Nota 8 6" xfId="6572" xr:uid="{3226F74D-3703-4CA2-A767-DE8D37ECC19D}"/>
    <cellStyle name="Nota 8 7" xfId="6877" xr:uid="{D19AA4E4-EA24-4BE5-9E2F-38227BC2B722}"/>
    <cellStyle name="Nota 8 8" xfId="7049" xr:uid="{395DDA40-626F-4630-9BB8-C403DF696CB0}"/>
    <cellStyle name="Nota 8 9" xfId="7220" xr:uid="{4437CDE3-85C5-44A2-A4D4-228939A1A046}"/>
    <cellStyle name="Nota 9" xfId="3815" xr:uid="{FAD5B1E4-B658-4143-92DF-548871085441}"/>
    <cellStyle name="Nota 9 10" xfId="7390" xr:uid="{A048F71C-89DD-4D46-BC72-D9366DB4A5B1}"/>
    <cellStyle name="Nota 9 11" xfId="7552" xr:uid="{12C02745-2AD7-468E-86CB-D455BEA53924}"/>
    <cellStyle name="Nota 9 12" xfId="7701" xr:uid="{A845452F-69E2-44EC-978D-48AA9938D759}"/>
    <cellStyle name="Nota 9 13" xfId="7841" xr:uid="{B57AFB30-1599-4A35-89AD-F8BA3A57ED16}"/>
    <cellStyle name="Nota 9 14" xfId="7972" xr:uid="{64EE9D30-F1A1-42B4-8C3D-AFFF2112BD32}"/>
    <cellStyle name="Nota 9 15" xfId="8092" xr:uid="{8640583A-E97D-4F25-AD56-629029A34525}"/>
    <cellStyle name="Nota 9 2" xfId="5979" xr:uid="{8A7D8FCA-EF7E-4A77-8962-979D8C37214E}"/>
    <cellStyle name="Nota 9 3" xfId="5165" xr:uid="{FAB5F4C1-50E7-474B-9CE8-5EFACD479F9B}"/>
    <cellStyle name="Nota 9 4" xfId="6358" xr:uid="{9AC0D95C-036F-44EB-80E8-916CA04B644C}"/>
    <cellStyle name="Nota 9 5" xfId="6453" xr:uid="{B9374F0F-A5EA-4200-8267-38721F6E29EB}"/>
    <cellStyle name="Nota 9 6" xfId="5376" xr:uid="{DF488836-DAFF-4879-BB2F-62FEE6EA8863}"/>
    <cellStyle name="Nota 9 7" xfId="6878" xr:uid="{A840F57F-B57E-4A0B-A62B-92209537C6E9}"/>
    <cellStyle name="Nota 9 8" xfId="7050" xr:uid="{4915580D-9C5C-448E-8F2B-8E20DE5D7CAE}"/>
    <cellStyle name="Nota 9 9" xfId="7221" xr:uid="{36C94586-3A13-41F4-8817-857F395B101A}"/>
    <cellStyle name="Note 2" xfId="1969" xr:uid="{8971F8C1-CC58-473C-A2B9-28BAFBCE6B34}"/>
    <cellStyle name="Note 2 10" xfId="3817" xr:uid="{6FC3FB7E-0CD5-4AF4-9F6F-6D36AD0A67BE}"/>
    <cellStyle name="Note 2 10 10" xfId="7391" xr:uid="{247A0890-7430-470B-B914-C227773F89E9}"/>
    <cellStyle name="Note 2 10 11" xfId="7553" xr:uid="{E66E8238-7B50-4A65-A463-DFB6310E3421}"/>
    <cellStyle name="Note 2 10 12" xfId="7702" xr:uid="{74613D7F-6A24-4132-B2EC-0882AAAADBC7}"/>
    <cellStyle name="Note 2 10 13" xfId="7842" xr:uid="{B049E8BA-820E-44FF-8618-8F4D3C3A7FF4}"/>
    <cellStyle name="Note 2 10 14" xfId="7973" xr:uid="{6249A6F9-8C39-4D44-9F12-5F8180C56F89}"/>
    <cellStyle name="Note 2 10 15" xfId="8093" xr:uid="{A3640EE8-8BAF-4814-85C4-9C0C91E0CD79}"/>
    <cellStyle name="Note 2 10 2" xfId="5980" xr:uid="{E6F1C465-8C65-45D6-B770-508746E9C14F}"/>
    <cellStyle name="Note 2 10 3" xfId="4180" xr:uid="{E58EA570-4B34-4737-88D7-EB2E85BA8956}"/>
    <cellStyle name="Note 2 10 4" xfId="6359" xr:uid="{88B687BE-B682-4176-B999-3D575FEC2885}"/>
    <cellStyle name="Note 2 10 5" xfId="6454" xr:uid="{EFD76BDB-BBE3-439D-AF6D-0D1B6825178C}"/>
    <cellStyle name="Note 2 10 6" xfId="6524" xr:uid="{8557CBBC-460E-4A69-8C9D-B6FC914D846A}"/>
    <cellStyle name="Note 2 10 7" xfId="6879" xr:uid="{76CDD382-8DD2-4887-A844-F39141D94D58}"/>
    <cellStyle name="Note 2 10 8" xfId="7051" xr:uid="{DB5D4516-B340-4FF7-AEC3-67B78FC93C93}"/>
    <cellStyle name="Note 2 10 9" xfId="7222" xr:uid="{C2ADA8D3-48E7-457B-8204-A37E2212CBBC}"/>
    <cellStyle name="Note 2 11" xfId="3818" xr:uid="{80CB04DE-A8B3-4835-963D-BDD8BA92D929}"/>
    <cellStyle name="Note 2 11 10" xfId="7392" xr:uid="{0C931994-AAB6-4390-A917-7A516BFB342C}"/>
    <cellStyle name="Note 2 11 11" xfId="7554" xr:uid="{3C013367-CD51-46A9-ABB5-9A64F719DC45}"/>
    <cellStyle name="Note 2 11 12" xfId="7703" xr:uid="{8D36FFFF-6066-445E-859C-33611CF515B1}"/>
    <cellStyle name="Note 2 11 13" xfId="7843" xr:uid="{B5814F5F-6B94-4284-B431-500AB1F73091}"/>
    <cellStyle name="Note 2 11 14" xfId="7974" xr:uid="{1ED48147-49CA-4CD4-9B44-D1DE6BAB8D87}"/>
    <cellStyle name="Note 2 11 15" xfId="8094" xr:uid="{206064B1-73E6-4EE7-AF2E-EBFB0AE8A3F9}"/>
    <cellStyle name="Note 2 11 2" xfId="5981" xr:uid="{F244FE48-EC54-4687-8194-BF5261CED8EB}"/>
    <cellStyle name="Note 2 11 3" xfId="5164" xr:uid="{D3781208-7961-41E2-8A5B-51AB571FBC7F}"/>
    <cellStyle name="Note 2 11 4" xfId="6360" xr:uid="{24187C6F-F8B4-41BC-9499-49F3F00443B7}"/>
    <cellStyle name="Note 2 11 5" xfId="6455" xr:uid="{A306BE6F-C492-4926-B9CC-275D2F6F85F3}"/>
    <cellStyle name="Note 2 11 6" xfId="5367" xr:uid="{059C5E2E-8AB7-44A4-B285-156C59807109}"/>
    <cellStyle name="Note 2 11 7" xfId="6880" xr:uid="{C8D4199C-3150-496A-9CE9-EEEC74BB955D}"/>
    <cellStyle name="Note 2 11 8" xfId="7052" xr:uid="{EDCCE3A7-2ABE-420B-A1B5-7242F99C6BE4}"/>
    <cellStyle name="Note 2 11 9" xfId="7223" xr:uid="{A79C3ECA-D92C-4362-9AD7-B32C4B5F74BF}"/>
    <cellStyle name="Note 2 12" xfId="3819" xr:uid="{622C5F07-D583-4F26-9820-BA4D481F9DC9}"/>
    <cellStyle name="Note 2 12 10" xfId="7393" xr:uid="{723AFCDE-AB02-445A-97F2-57DFE26D8EA6}"/>
    <cellStyle name="Note 2 12 11" xfId="7555" xr:uid="{B0CF2588-66AF-4122-B7BA-B4D14CF14B02}"/>
    <cellStyle name="Note 2 12 12" xfId="7704" xr:uid="{49ED5485-D582-49D9-8ED7-05E29BA0C204}"/>
    <cellStyle name="Note 2 12 13" xfId="7844" xr:uid="{0679973E-C83E-49AC-9DC4-AF14ED71437F}"/>
    <cellStyle name="Note 2 12 14" xfId="7975" xr:uid="{A5E6D20F-F0B2-460C-BE1F-73151BD0B43C}"/>
    <cellStyle name="Note 2 12 15" xfId="8095" xr:uid="{A3D49F43-7D53-416F-87AE-635530C6BF8B}"/>
    <cellStyle name="Note 2 12 2" xfId="5982" xr:uid="{6AA6DA8A-EA48-4402-BD09-029429AD4CFA}"/>
    <cellStyle name="Note 2 12 3" xfId="5163" xr:uid="{7BF9FDEA-133D-42E6-8343-B3A78E40C68E}"/>
    <cellStyle name="Note 2 12 4" xfId="6361" xr:uid="{750F11A6-0DD2-412B-9803-0EB2A5E027BA}"/>
    <cellStyle name="Note 2 12 5" xfId="4254" xr:uid="{16133C94-8F5D-4B51-8AB2-0A955D307904}"/>
    <cellStyle name="Note 2 12 6" xfId="5319" xr:uid="{82AD1CA0-BB3D-4886-B6B8-23224088180D}"/>
    <cellStyle name="Note 2 12 7" xfId="6881" xr:uid="{402155FF-0DE4-4680-A449-50ADC24527DF}"/>
    <cellStyle name="Note 2 12 8" xfId="7053" xr:uid="{5C7F3F7C-C53E-4A95-B62D-59AFB45E729B}"/>
    <cellStyle name="Note 2 12 9" xfId="7224" xr:uid="{7DA46514-DDD8-4939-B8B6-210FB6044D62}"/>
    <cellStyle name="Note 2 2" xfId="1970" xr:uid="{D5335403-455C-49BA-9816-DDF79EFB428F}"/>
    <cellStyle name="Note 2 3" xfId="1971" xr:uid="{D0BC29BA-FBF1-47B4-987D-8B80D76FBF32}"/>
    <cellStyle name="Note 2 4" xfId="1972" xr:uid="{14D60999-A6F9-4A44-909D-4282F7D6C363}"/>
    <cellStyle name="Note 2 5" xfId="1973" xr:uid="{DB1EA5EF-DD64-4C7B-A8F0-6086764C637A}"/>
    <cellStyle name="Note 2 6" xfId="1974" xr:uid="{B699CFBB-E601-4123-8BBF-E5DF83B1B34A}"/>
    <cellStyle name="Note 2 7" xfId="1975" xr:uid="{88E73068-0716-45DD-91A3-13C359AA9A7A}"/>
    <cellStyle name="Note 2 8" xfId="3820" xr:uid="{5FA19564-D674-40C9-A817-D83B8EEAEDEF}"/>
    <cellStyle name="Note 2 8 10" xfId="7394" xr:uid="{CC9CD809-55AA-4EC9-B2FD-F77E05FC9BA4}"/>
    <cellStyle name="Note 2 8 11" xfId="7556" xr:uid="{2EDF3D9C-83F6-44E5-98DB-0399C08B257C}"/>
    <cellStyle name="Note 2 8 12" xfId="7705" xr:uid="{71B53C11-8E9A-4D36-843B-F1ACAA3CF250}"/>
    <cellStyle name="Note 2 8 13" xfId="7845" xr:uid="{9D84D24E-56B0-4B7A-8ABA-7F61FE599141}"/>
    <cellStyle name="Note 2 8 14" xfId="7976" xr:uid="{2FD7B767-854B-4AB8-AAB6-05921B73EB3C}"/>
    <cellStyle name="Note 2 8 15" xfId="8096" xr:uid="{C50D48C0-7602-4CEA-B0FB-A05CF45EA527}"/>
    <cellStyle name="Note 2 8 2" xfId="5983" xr:uid="{7C6AB3C5-A3D1-40F1-8276-694E1340BFF5}"/>
    <cellStyle name="Note 2 8 3" xfId="5162" xr:uid="{236E3639-966B-411E-9B9B-40D18C5802F5}"/>
    <cellStyle name="Note 2 8 4" xfId="6362" xr:uid="{1DE891ED-E83D-49BF-9F1B-214DFBB0B9A2}"/>
    <cellStyle name="Note 2 8 5" xfId="4718" xr:uid="{8293E381-D218-4BF3-B47F-7BD633E30CDA}"/>
    <cellStyle name="Note 2 8 6" xfId="4325" xr:uid="{506E62A0-2DE8-4225-B5FC-A509FB933105}"/>
    <cellStyle name="Note 2 8 7" xfId="6882" xr:uid="{26464361-0C4E-491B-ACA3-205683BC58CA}"/>
    <cellStyle name="Note 2 8 8" xfId="7054" xr:uid="{1BC5D8EF-7988-44B5-83C3-F66844842835}"/>
    <cellStyle name="Note 2 8 9" xfId="7225" xr:uid="{643C3705-9D2A-453F-AC22-FD8E9C1FCB9C}"/>
    <cellStyle name="Note 2 9" xfId="3821" xr:uid="{9082594A-051A-457F-A6B8-CF739FCC95E9}"/>
    <cellStyle name="Note 2 9 10" xfId="7395" xr:uid="{AE28A1F9-1194-4C5B-B372-94B3945964E9}"/>
    <cellStyle name="Note 2 9 11" xfId="7557" xr:uid="{5DFB0030-413B-40EE-9F1B-47EC0C6FE4D4}"/>
    <cellStyle name="Note 2 9 12" xfId="7706" xr:uid="{C4894B27-3029-418A-A48D-8E3DA96708DA}"/>
    <cellStyle name="Note 2 9 13" xfId="7846" xr:uid="{810700BD-70C5-4D6B-B102-2538628645D7}"/>
    <cellStyle name="Note 2 9 14" xfId="7977" xr:uid="{353BD220-25BA-4042-A673-D7C3FF36B629}"/>
    <cellStyle name="Note 2 9 15" xfId="8097" xr:uid="{853647E0-A632-4337-9AC9-6065EF7FE996}"/>
    <cellStyle name="Note 2 9 2" xfId="5984" xr:uid="{E3CBEEC3-E7D4-46D0-9B26-0E8F3DDBB9B7}"/>
    <cellStyle name="Note 2 9 3" xfId="4179" xr:uid="{B897562C-3A56-4F46-9C53-E18650CD257F}"/>
    <cellStyle name="Note 2 9 4" xfId="6363" xr:uid="{9C666F0D-E020-45BE-ABA3-35145DE45438}"/>
    <cellStyle name="Note 2 9 5" xfId="4975" xr:uid="{5F064574-E992-4DF4-8A79-38D06AAB4C04}"/>
    <cellStyle name="Note 2 9 6" xfId="4791" xr:uid="{E9F2DA14-CA19-4D79-B184-8457A78C6FF8}"/>
    <cellStyle name="Note 2 9 7" xfId="6883" xr:uid="{ACB30E19-88B2-48EC-9044-998B41C62C07}"/>
    <cellStyle name="Note 2 9 8" xfId="7055" xr:uid="{3BFBC96C-0F6C-4A64-9A50-91B466AAF7B9}"/>
    <cellStyle name="Note 2 9 9" xfId="7226" xr:uid="{9F8DC031-D0EE-4FEB-AD3A-4758138F1F16}"/>
    <cellStyle name="Note 2_Trimestral" xfId="3816" xr:uid="{B809088B-57AE-448B-85A5-6C84F7DA1759}"/>
    <cellStyle name="Note 3" xfId="1976" xr:uid="{90408266-9488-4413-8B0A-B3091589DE4F}"/>
    <cellStyle name="Note 3 10" xfId="3823" xr:uid="{149329E8-993C-4E58-839D-4274DB6EE205}"/>
    <cellStyle name="Note 3 10 10" xfId="7396" xr:uid="{257866D5-F37A-4E1C-9F0C-CF7BD7A94A55}"/>
    <cellStyle name="Note 3 10 11" xfId="7558" xr:uid="{67FA1A3C-C5DF-4E1B-956B-CC6BFF692E60}"/>
    <cellStyle name="Note 3 10 12" xfId="7707" xr:uid="{63B012ED-CCEE-4E54-8A72-8D162E4746CF}"/>
    <cellStyle name="Note 3 10 13" xfId="7847" xr:uid="{287F8AAE-C303-452C-88BB-5D3721C8FC72}"/>
    <cellStyle name="Note 3 10 14" xfId="7978" xr:uid="{7A24B1CC-228E-4B60-AC98-DE0E0133F078}"/>
    <cellStyle name="Note 3 10 15" xfId="8098" xr:uid="{602DAC83-2A7C-446B-8DA2-39C9A4314089}"/>
    <cellStyle name="Note 3 10 2" xfId="5985" xr:uid="{792C5980-348E-4FDD-9D71-60204535A3F6}"/>
    <cellStyle name="Note 3 10 3" xfId="4178" xr:uid="{C3DA6F6C-1038-4682-9F7B-BCBD27BC12AE}"/>
    <cellStyle name="Note 3 10 4" xfId="6364" xr:uid="{44C79ADD-B42F-4D42-815E-1708ECFA15AB}"/>
    <cellStyle name="Note 3 10 5" xfId="4976" xr:uid="{DD3B0005-9371-4EDE-8263-EDD8CC779993}"/>
    <cellStyle name="Note 3 10 6" xfId="5317" xr:uid="{476A8B85-7A5D-4047-8A52-FB806F56C0C3}"/>
    <cellStyle name="Note 3 10 7" xfId="6884" xr:uid="{CF6D8E33-21C7-45C9-8E52-706E29915F02}"/>
    <cellStyle name="Note 3 10 8" xfId="7056" xr:uid="{696BF58E-DED6-48EE-825F-C02C96D9434D}"/>
    <cellStyle name="Note 3 10 9" xfId="7227" xr:uid="{659D2466-0138-4F35-B08E-BAE9504B96C4}"/>
    <cellStyle name="Note 3 11" xfId="3824" xr:uid="{CC0AE356-21C6-4712-8BCB-5BD949AC194E}"/>
    <cellStyle name="Note 3 11 10" xfId="7397" xr:uid="{1CAEB6B6-623C-423E-8160-ECA580F695A6}"/>
    <cellStyle name="Note 3 11 11" xfId="7559" xr:uid="{99D57C8E-0E2C-4A02-B1FD-49E9DF546B1C}"/>
    <cellStyle name="Note 3 11 12" xfId="7708" xr:uid="{0D47DD07-E15F-446C-B5D5-E4EB09180F74}"/>
    <cellStyle name="Note 3 11 13" xfId="7848" xr:uid="{B8F3F850-B528-419C-92B7-A58DAB55BE53}"/>
    <cellStyle name="Note 3 11 14" xfId="7979" xr:uid="{587D800A-A801-471B-A72D-434D581648B5}"/>
    <cellStyle name="Note 3 11 15" xfId="8099" xr:uid="{6BA86904-432D-40D3-B3E1-05381AF9CC38}"/>
    <cellStyle name="Note 3 11 2" xfId="5986" xr:uid="{53860DCF-5902-4CCF-8777-8ED3873BDE61}"/>
    <cellStyle name="Note 3 11 3" xfId="4177" xr:uid="{4A7FB87C-F1BD-4447-91C8-8FABCA9C1D5D}"/>
    <cellStyle name="Note 3 11 4" xfId="6365" xr:uid="{5A8A8009-8F0E-44FC-A634-3177B6418330}"/>
    <cellStyle name="Note 3 11 5" xfId="4460" xr:uid="{92C1CDE2-2BF4-4D14-800B-5E858DBFCD14}"/>
    <cellStyle name="Note 3 11 6" xfId="4203" xr:uid="{DD422AA5-0E92-411F-9CC2-EE83F3A5BFA0}"/>
    <cellStyle name="Note 3 11 7" xfId="6885" xr:uid="{9F79EB7D-1A2E-4D7A-B80B-2B99361C7608}"/>
    <cellStyle name="Note 3 11 8" xfId="7057" xr:uid="{7B2EFDD8-E33D-406D-860A-EEF92DD4DB58}"/>
    <cellStyle name="Note 3 11 9" xfId="7228" xr:uid="{311F4D0B-1A02-40AD-B22F-A2D2F743A82A}"/>
    <cellStyle name="Note 3 12" xfId="3825" xr:uid="{7878F9F0-4C1E-4240-9A19-5812E485351A}"/>
    <cellStyle name="Note 3 12 10" xfId="7398" xr:uid="{03D2D462-DB73-4FA8-B06E-4988048163D9}"/>
    <cellStyle name="Note 3 12 11" xfId="7560" xr:uid="{EA9F281D-3C60-4FF7-A9C8-8970A787457C}"/>
    <cellStyle name="Note 3 12 12" xfId="7709" xr:uid="{89A9138A-B095-49A2-B6F8-6472D48E0A8D}"/>
    <cellStyle name="Note 3 12 13" xfId="7849" xr:uid="{3471114C-9DAA-47B4-BBE8-BD0C91CF9DBD}"/>
    <cellStyle name="Note 3 12 14" xfId="7980" xr:uid="{33304F69-DECD-41B1-976D-3AE00501E177}"/>
    <cellStyle name="Note 3 12 15" xfId="8100" xr:uid="{55E5B3F0-8DEC-4E13-A53D-15F6815D1691}"/>
    <cellStyle name="Note 3 12 2" xfId="5987" xr:uid="{F676835C-975E-4565-ACEB-FDDBB282E908}"/>
    <cellStyle name="Note 3 12 3" xfId="4176" xr:uid="{50AC45C1-35BE-49B7-9EB3-0C7AC5D6E951}"/>
    <cellStyle name="Note 3 12 4" xfId="6366" xr:uid="{C0B19A3C-C9B1-429D-8F4A-E38D06405B1A}"/>
    <cellStyle name="Note 3 12 5" xfId="4255" xr:uid="{F91F30C3-D84D-4D14-B7AF-AEB12836584F}"/>
    <cellStyle name="Note 3 12 6" xfId="4202" xr:uid="{35D8ACC7-4D2A-4202-82A1-01E8E46500C9}"/>
    <cellStyle name="Note 3 12 7" xfId="6886" xr:uid="{6D80BCE0-B7DF-4E4F-BF6D-16A9B3316EE9}"/>
    <cellStyle name="Note 3 12 8" xfId="7058" xr:uid="{679F7ACD-E259-43E7-8C67-333BFE0B6D62}"/>
    <cellStyle name="Note 3 12 9" xfId="7229" xr:uid="{737E2A7F-28DB-48E2-B429-C97541C19193}"/>
    <cellStyle name="Note 3 2" xfId="1977" xr:uid="{DAC23BBC-3219-48EA-94C9-DEF8A181ECC7}"/>
    <cellStyle name="Note 3 3" xfId="1978" xr:uid="{C3D8781A-8A39-4931-B561-E217B0668A20}"/>
    <cellStyle name="Note 3 4" xfId="1979" xr:uid="{88BA4F92-CDBB-4D59-9E19-EBC400B988CD}"/>
    <cellStyle name="Note 3 5" xfId="1980" xr:uid="{DB0A7941-B0D8-4C3D-B359-7B3EBAD4CECC}"/>
    <cellStyle name="Note 3 6" xfId="1981" xr:uid="{24B2F78C-7D11-47E5-A1DF-A1363E3429B3}"/>
    <cellStyle name="Note 3 7" xfId="1982" xr:uid="{2E1A2A24-7B53-4BC5-999F-E2985F503852}"/>
    <cellStyle name="Note 3 8" xfId="3826" xr:uid="{113D0F3D-03B9-418A-B45E-9E4F42D2EE74}"/>
    <cellStyle name="Note 3 8 10" xfId="7399" xr:uid="{AFFF5824-B036-4010-836E-E3115184848C}"/>
    <cellStyle name="Note 3 8 11" xfId="7561" xr:uid="{4EC7AD42-A14C-4622-9AEC-4D34644176E7}"/>
    <cellStyle name="Note 3 8 12" xfId="7710" xr:uid="{AB54E5CE-C69E-41B1-94C2-75416666EC31}"/>
    <cellStyle name="Note 3 8 13" xfId="7850" xr:uid="{D0FEA3F9-DB9F-41A5-BD3F-BE244899D894}"/>
    <cellStyle name="Note 3 8 14" xfId="7981" xr:uid="{61856BB2-BCD7-4AB3-A5D0-900B2E9FA769}"/>
    <cellStyle name="Note 3 8 15" xfId="8101" xr:uid="{4024EDC2-445E-4348-9D11-1D56E217BAA0}"/>
    <cellStyle name="Note 3 8 2" xfId="5988" xr:uid="{29A222BB-52A2-4224-87C2-D66EAC5EEA14}"/>
    <cellStyle name="Note 3 8 3" xfId="4175" xr:uid="{E3F466C2-0C83-459D-81AB-493322DE0655}"/>
    <cellStyle name="Note 3 8 4" xfId="6367" xr:uid="{DE70A2C1-C285-4986-AB0D-72DF81AE1198}"/>
    <cellStyle name="Note 3 8 5" xfId="6145" xr:uid="{4CB321C1-09E4-4E7E-9477-3BBE2D9ACA3A}"/>
    <cellStyle name="Note 3 8 6" xfId="4867" xr:uid="{53F9C5A0-1B5F-48C5-9019-5F3972C051DE}"/>
    <cellStyle name="Note 3 8 7" xfId="6887" xr:uid="{3193ADC8-4B96-4473-826B-2D5AB881D902}"/>
    <cellStyle name="Note 3 8 8" xfId="7059" xr:uid="{CBB55CB5-4093-4349-8DFA-E843F3D10333}"/>
    <cellStyle name="Note 3 8 9" xfId="7230" xr:uid="{58F349AA-81FB-494E-85AA-A1267E7FC275}"/>
    <cellStyle name="Note 3 9" xfId="3827" xr:uid="{5A9979B1-37F4-442D-8C62-94C327E9950D}"/>
    <cellStyle name="Note 3 9 10" xfId="7400" xr:uid="{A0E87E3C-2020-4468-89BB-9492DA78CA9D}"/>
    <cellStyle name="Note 3 9 11" xfId="7562" xr:uid="{5E0565A3-9A6E-44C4-8060-9F13D7239B9E}"/>
    <cellStyle name="Note 3 9 12" xfId="7711" xr:uid="{2EED6DE9-9731-4CF9-99D2-95C3AA0D2B41}"/>
    <cellStyle name="Note 3 9 13" xfId="7851" xr:uid="{C31CE046-63EE-425B-8F67-E32E898C15F3}"/>
    <cellStyle name="Note 3 9 14" xfId="7982" xr:uid="{B3B5BB85-C56B-4598-B411-F1E475CA686B}"/>
    <cellStyle name="Note 3 9 15" xfId="8102" xr:uid="{FF096C20-9B67-4F35-B86E-5A107BD2A070}"/>
    <cellStyle name="Note 3 9 2" xfId="5989" xr:uid="{5DDDA823-30B5-4CDD-B573-EF0FF51C7E4E}"/>
    <cellStyle name="Note 3 9 3" xfId="5161" xr:uid="{CDA61FEA-F4A1-42A0-9AA4-0691958747AE}"/>
    <cellStyle name="Note 3 9 4" xfId="6368" xr:uid="{C1CF2283-98D0-441B-BC72-167C173E74C4}"/>
    <cellStyle name="Note 3 9 5" xfId="6146" xr:uid="{0A248C47-FBA5-4287-A4C3-F889A2781976}"/>
    <cellStyle name="Note 3 9 6" xfId="6467" xr:uid="{D08E7D6E-98F4-4FB3-B261-73C057A58B1D}"/>
    <cellStyle name="Note 3 9 7" xfId="6888" xr:uid="{9744B211-B560-4B42-AD4B-B422BEC714B5}"/>
    <cellStyle name="Note 3 9 8" xfId="7060" xr:uid="{69F6B796-0ED7-4D08-B904-F3233213CF91}"/>
    <cellStyle name="Note 3 9 9" xfId="7231" xr:uid="{388499C1-4469-4347-A016-5D97488618CB}"/>
    <cellStyle name="Note 3_Trimestral" xfId="3822" xr:uid="{71227834-2BAB-4DE9-A048-D5A7D2D32046}"/>
    <cellStyle name="Note 4" xfId="1983" xr:uid="{89AB32FA-5266-4C6D-A9C7-FCD9B0C8D846}"/>
    <cellStyle name="Note 4 10" xfId="3829" xr:uid="{AEC1B3C2-BD34-49E2-8AE9-6D3CA5DAED25}"/>
    <cellStyle name="Note 4 10 10" xfId="7401" xr:uid="{99EA3730-9AB7-44D1-8CF3-11D2E44FABA5}"/>
    <cellStyle name="Note 4 10 11" xfId="7563" xr:uid="{FE23CFAE-07B8-48AD-BA39-1EE722B33894}"/>
    <cellStyle name="Note 4 10 12" xfId="7712" xr:uid="{D1430DE6-9226-45B6-957B-07B3D31FB804}"/>
    <cellStyle name="Note 4 10 13" xfId="7852" xr:uid="{9F2A63D3-0D39-47CC-9EE9-E05508AF3997}"/>
    <cellStyle name="Note 4 10 14" xfId="7983" xr:uid="{4B2CB66B-7CA4-4741-AC91-7614E214C261}"/>
    <cellStyle name="Note 4 10 15" xfId="8103" xr:uid="{D914B151-B5A0-4384-958B-635446D62B0E}"/>
    <cellStyle name="Note 4 10 2" xfId="5990" xr:uid="{63289B7F-7B6D-4177-9E56-29B3502E9C80}"/>
    <cellStyle name="Note 4 10 3" xfId="5160" xr:uid="{D1BE8DE4-1F16-4CD9-9FD3-B87182186908}"/>
    <cellStyle name="Note 4 10 4" xfId="6369" xr:uid="{F5AF7FE9-4E4F-49D7-B8AA-7323D4C89E51}"/>
    <cellStyle name="Note 4 10 5" xfId="6147" xr:uid="{B02BD8A8-402B-4537-83AE-D345B4647E39}"/>
    <cellStyle name="Note 4 10 6" xfId="6239" xr:uid="{ED7274D3-2708-4959-9D93-154F05146DE8}"/>
    <cellStyle name="Note 4 10 7" xfId="6889" xr:uid="{2B7174E5-AA98-4DEA-B9EA-23274ABD208C}"/>
    <cellStyle name="Note 4 10 8" xfId="7061" xr:uid="{40740785-1A01-46A4-862F-42056A84DC60}"/>
    <cellStyle name="Note 4 10 9" xfId="7232" xr:uid="{C1A215E0-73BB-467C-A913-24E05F934AB3}"/>
    <cellStyle name="Note 4 11" xfId="3830" xr:uid="{9EB048AC-E502-458A-8110-F504FC56BF76}"/>
    <cellStyle name="Note 4 11 10" xfId="7402" xr:uid="{2219242E-B582-4F99-B818-261F81B2275F}"/>
    <cellStyle name="Note 4 11 11" xfId="7564" xr:uid="{AD1ED01B-13EE-4947-8EA6-3097A758D83C}"/>
    <cellStyle name="Note 4 11 12" xfId="7713" xr:uid="{7C5835BB-637D-4B51-869B-C7299ECA2C1D}"/>
    <cellStyle name="Note 4 11 13" xfId="7853" xr:uid="{D15CE47A-91C9-4A07-9D2E-2D2E29D6A273}"/>
    <cellStyle name="Note 4 11 14" xfId="7984" xr:uid="{E3124CF2-5226-48FD-98B1-731C16152467}"/>
    <cellStyle name="Note 4 11 15" xfId="8104" xr:uid="{48B5A0BB-B1BF-4368-BC8B-F97B9A4C29A8}"/>
    <cellStyle name="Note 4 11 2" xfId="5991" xr:uid="{0FAA0979-BEE1-4C72-B2C6-535DDCDDBB00}"/>
    <cellStyle name="Note 4 11 3" xfId="4174" xr:uid="{8156E87E-60E4-4A33-9221-DEE2EF943073}"/>
    <cellStyle name="Note 4 11 4" xfId="6370" xr:uid="{3A44287A-ECF9-4CCA-9C47-F6D85C8E9B56}"/>
    <cellStyle name="Note 4 11 5" xfId="4379" xr:uid="{F1BE1DE7-BC07-4B50-9AA6-0ADF1F5E9C63}"/>
    <cellStyle name="Note 4 11 6" xfId="6464" xr:uid="{34A7EFDA-4E13-4837-B34E-3354FA2C10D7}"/>
    <cellStyle name="Note 4 11 7" xfId="6890" xr:uid="{8625C28E-17DD-4320-9277-97BE9BD632E1}"/>
    <cellStyle name="Note 4 11 8" xfId="7062" xr:uid="{AE6982CB-48F1-4B0E-9ADB-558D8369A84B}"/>
    <cellStyle name="Note 4 11 9" xfId="7233" xr:uid="{9E834F4A-1FF6-4ED6-8A92-F20FCD3AFBAC}"/>
    <cellStyle name="Note 4 12" xfId="3831" xr:uid="{84159114-3F1E-49CE-8C99-91BC0FE1FA68}"/>
    <cellStyle name="Note 4 12 10" xfId="7403" xr:uid="{68A591C8-FA7F-46FF-B29A-A92E51383D56}"/>
    <cellStyle name="Note 4 12 11" xfId="7565" xr:uid="{B9F96BBD-88E3-455C-BC33-41212D45C9A3}"/>
    <cellStyle name="Note 4 12 12" xfId="7714" xr:uid="{B8B9FF76-A7A2-4307-9E7C-5366BC1A5963}"/>
    <cellStyle name="Note 4 12 13" xfId="7854" xr:uid="{9D215EB0-8DAF-4366-AE79-7BC301CE7D3A}"/>
    <cellStyle name="Note 4 12 14" xfId="7985" xr:uid="{EBEFBE9B-91C2-49AD-983E-2A36D51B2D32}"/>
    <cellStyle name="Note 4 12 15" xfId="8105" xr:uid="{300473BC-5132-4D3B-93E2-0909881E8786}"/>
    <cellStyle name="Note 4 12 2" xfId="5992" xr:uid="{54116F0A-7162-45F5-9F89-C2F83592C364}"/>
    <cellStyle name="Note 4 12 3" xfId="5159" xr:uid="{73C4B007-9018-4512-BB29-48D3D1B026D4}"/>
    <cellStyle name="Note 4 12 4" xfId="6371" xr:uid="{B0AFB748-2A43-4240-B5CB-7F94B9D88565}"/>
    <cellStyle name="Note 4 12 5" xfId="5366" xr:uid="{7D6CD713-41AE-4C50-BFCE-6787F70444F6}"/>
    <cellStyle name="Note 4 12 6" xfId="6240" xr:uid="{0D932FCA-0429-4475-AD91-8520E1E3D8A9}"/>
    <cellStyle name="Note 4 12 7" xfId="6891" xr:uid="{D63698B4-110F-4FE3-95CB-C32E022D0FF4}"/>
    <cellStyle name="Note 4 12 8" xfId="7063" xr:uid="{B2196471-6BA6-4E4A-A584-34DE7194432D}"/>
    <cellStyle name="Note 4 12 9" xfId="7234" xr:uid="{136BFC55-9546-4118-BE93-4C05C3E0FD8F}"/>
    <cellStyle name="Note 4 2" xfId="1984" xr:uid="{3BDF7D3D-D063-4110-8E1E-0386592FCF26}"/>
    <cellStyle name="Note 4 3" xfId="1985" xr:uid="{FEFAA7CD-2442-4FCD-A976-8E5AD5EC6CE4}"/>
    <cellStyle name="Note 4 4" xfId="1986" xr:uid="{F5967301-E310-461F-8604-185D0D09757E}"/>
    <cellStyle name="Note 4 5" xfId="1987" xr:uid="{8D26CFD9-3917-4A09-8CE2-4460C4FADD3D}"/>
    <cellStyle name="Note 4 6" xfId="1988" xr:uid="{FD5C4481-49C0-4BB4-82C2-5203021E72DE}"/>
    <cellStyle name="Note 4 7" xfId="1989" xr:uid="{B710AAF0-63A9-4D70-BCD7-752C26E534EC}"/>
    <cellStyle name="Note 4 8" xfId="3832" xr:uid="{ED6615B5-7B8A-45A6-BB8B-B1CA4E1CDFC9}"/>
    <cellStyle name="Note 4 8 10" xfId="7404" xr:uid="{BFD85A5D-036B-42AA-BE1B-3BEDE63EC14A}"/>
    <cellStyle name="Note 4 8 11" xfId="7566" xr:uid="{705C2339-D840-4464-B40D-5D36D5643F3F}"/>
    <cellStyle name="Note 4 8 12" xfId="7715" xr:uid="{574373A2-6B86-42E8-8101-04BF7D72B060}"/>
    <cellStyle name="Note 4 8 13" xfId="7855" xr:uid="{2A5190D8-5F40-4577-A08D-E40376535678}"/>
    <cellStyle name="Note 4 8 14" xfId="7986" xr:uid="{9626A6B6-7F82-4494-B33F-7493A5624C15}"/>
    <cellStyle name="Note 4 8 15" xfId="8106" xr:uid="{D3E7BA1A-76A8-4572-8F17-BC54373835A8}"/>
    <cellStyle name="Note 4 8 2" xfId="5993" xr:uid="{F0F0B441-9290-4BEF-AF7A-EAF617411E65}"/>
    <cellStyle name="Note 4 8 3" xfId="5158" xr:uid="{516D4422-3FA2-4B64-94AC-B362FC76782A}"/>
    <cellStyle name="Note 4 8 4" xfId="6372" xr:uid="{4B7A052E-EBF2-4197-BFD7-31D33AB927D1}"/>
    <cellStyle name="Note 4 8 5" xfId="4978" xr:uid="{E5FE655F-72F6-4C78-A642-92FE53F3E23E}"/>
    <cellStyle name="Note 4 8 6" xfId="4426" xr:uid="{FD43A7ED-F1CD-498B-A359-041399C60607}"/>
    <cellStyle name="Note 4 8 7" xfId="6892" xr:uid="{5488F532-E71C-4F04-845A-AAE5E8046F54}"/>
    <cellStyle name="Note 4 8 8" xfId="7064" xr:uid="{42665C28-1BAA-4100-9392-B47B1209D4CE}"/>
    <cellStyle name="Note 4 8 9" xfId="7235" xr:uid="{ECE83D63-3C81-475F-BB76-CFDE97CF7279}"/>
    <cellStyle name="Note 4 9" xfId="3833" xr:uid="{CA4A78F3-0B5C-4D42-A173-6632CFDCB5B3}"/>
    <cellStyle name="Note 4 9 10" xfId="7405" xr:uid="{B5A9785B-29F2-4769-869B-6D05A2990601}"/>
    <cellStyle name="Note 4 9 11" xfId="7567" xr:uid="{DE3EDFC8-A6B5-4712-A223-BB5159779816}"/>
    <cellStyle name="Note 4 9 12" xfId="7716" xr:uid="{A39EDB47-36B5-499D-8B6E-F3CD0480982D}"/>
    <cellStyle name="Note 4 9 13" xfId="7856" xr:uid="{6DAA0775-AE92-472E-A7B7-AE5035DA8448}"/>
    <cellStyle name="Note 4 9 14" xfId="7987" xr:uid="{CDD38859-FB29-4CE2-BBBF-FCD78E395306}"/>
    <cellStyle name="Note 4 9 15" xfId="8107" xr:uid="{65EFE2B4-E62A-4852-9075-BA71E45544BB}"/>
    <cellStyle name="Note 4 9 2" xfId="5994" xr:uid="{42144D0F-63EF-47C7-8F06-9BBDDF5A4DEA}"/>
    <cellStyle name="Note 4 9 3" xfId="5157" xr:uid="{880395BC-2669-4A6E-BD83-A5D859DCD027}"/>
    <cellStyle name="Note 4 9 4" xfId="6373" xr:uid="{D055A0A8-2ACE-4C5C-B1C4-E1F61C16B305}"/>
    <cellStyle name="Note 4 9 5" xfId="4979" xr:uid="{D5EEC30B-B927-4392-9ABB-D000CC79805B}"/>
    <cellStyle name="Note 4 9 6" xfId="4324" xr:uid="{BA44CD49-0A02-4658-A5C3-C1BA5168BAB0}"/>
    <cellStyle name="Note 4 9 7" xfId="6893" xr:uid="{EC4CDEF9-62A1-47F0-A59C-5C852C4176D2}"/>
    <cellStyle name="Note 4 9 8" xfId="7065" xr:uid="{CE93ABE1-5684-485B-BEB3-9BED17EAC241}"/>
    <cellStyle name="Note 4 9 9" xfId="7236" xr:uid="{48B55774-32EB-4CE4-83E0-3DFE06CB2559}"/>
    <cellStyle name="Note 4_Trimestral" xfId="3828" xr:uid="{2C5737A8-7D88-413C-853E-22B315E7031D}"/>
    <cellStyle name="Note 5" xfId="1990" xr:uid="{BBE7AC5A-C5D2-49D6-A541-72D5C696326F}"/>
    <cellStyle name="Note 5 10" xfId="3835" xr:uid="{F0BD07BB-CCF4-4275-9421-E7B427B441CD}"/>
    <cellStyle name="Note 5 10 10" xfId="7406" xr:uid="{A4C5D6EA-2085-4A1D-8B54-AFCBDCA7D57C}"/>
    <cellStyle name="Note 5 10 11" xfId="7568" xr:uid="{F2571388-21D0-4C22-92B8-4AC14A99C66F}"/>
    <cellStyle name="Note 5 10 12" xfId="7717" xr:uid="{456BCCB5-3A0C-4147-93C5-B6CB34682911}"/>
    <cellStyle name="Note 5 10 13" xfId="7857" xr:uid="{CA60C438-C966-4B67-8C12-1BC7F6AAD6BB}"/>
    <cellStyle name="Note 5 10 14" xfId="7988" xr:uid="{15C1EF74-4FA4-40D6-8D8A-E538115E0B8E}"/>
    <cellStyle name="Note 5 10 15" xfId="8108" xr:uid="{A8774BA9-9E5A-4C02-A1FD-8AD13324F778}"/>
    <cellStyle name="Note 5 10 2" xfId="5995" xr:uid="{98720F2D-C941-4050-9186-DB6806E7AA02}"/>
    <cellStyle name="Note 5 10 3" xfId="4173" xr:uid="{A56B9080-9C39-4DFE-8E22-D11FBAB5B70F}"/>
    <cellStyle name="Note 5 10 4" xfId="6374" xr:uid="{2C6DD495-8F0D-40DF-B532-5F0BACB7E173}"/>
    <cellStyle name="Note 5 10 5" xfId="6456" xr:uid="{074DB5AD-F927-41E2-A16E-B5FC0030376D}"/>
    <cellStyle name="Note 5 10 6" xfId="4552" xr:uid="{47BF9D3D-0133-40D7-9D51-046EFC3590DE}"/>
    <cellStyle name="Note 5 10 7" xfId="6894" xr:uid="{F12926D6-1777-482B-8859-15AAEAE7F0AB}"/>
    <cellStyle name="Note 5 10 8" xfId="7066" xr:uid="{F9905622-26D2-41CA-BC5D-EFC25531965F}"/>
    <cellStyle name="Note 5 10 9" xfId="7237" xr:uid="{8F095D89-B9B3-44B3-8D32-F7A3F37B6F73}"/>
    <cellStyle name="Note 5 11" xfId="3836" xr:uid="{3CFD244D-A2BD-40CB-9E66-A8AB064F0B14}"/>
    <cellStyle name="Note 5 11 10" xfId="7407" xr:uid="{E9C27B72-6DD1-4D21-B5C5-3DD2F45BD862}"/>
    <cellStyle name="Note 5 11 11" xfId="7569" xr:uid="{C68620E3-6B53-4AFB-A73D-3BAB5F03383E}"/>
    <cellStyle name="Note 5 11 12" xfId="7718" xr:uid="{24D8A7DB-3F28-40C2-A7E3-99B8A276C37C}"/>
    <cellStyle name="Note 5 11 13" xfId="7858" xr:uid="{62539A96-7D30-4728-92EC-8020A7713D06}"/>
    <cellStyle name="Note 5 11 14" xfId="7989" xr:uid="{34E86C88-E96D-4421-8848-782841BAA87F}"/>
    <cellStyle name="Note 5 11 15" xfId="8109" xr:uid="{B04AAC8A-996E-40AB-B1AF-A406CCEBCBA6}"/>
    <cellStyle name="Note 5 11 2" xfId="5996" xr:uid="{59A27B01-89EA-4104-8E88-6AFD742FF632}"/>
    <cellStyle name="Note 5 11 3" xfId="4172" xr:uid="{860EB25C-1F88-495C-A7DF-737838DA8E7A}"/>
    <cellStyle name="Note 5 11 4" xfId="6375" xr:uid="{DC25A271-BA77-480A-8F99-D9C6B6FCCFE2}"/>
    <cellStyle name="Note 5 11 5" xfId="4256" xr:uid="{8E78464D-08EE-4612-800F-D82338B2AD63}"/>
    <cellStyle name="Note 5 11 6" xfId="6710" xr:uid="{51F26860-F109-4A9C-BD65-D019E3A2B200}"/>
    <cellStyle name="Note 5 11 7" xfId="6895" xr:uid="{C9855D6E-C55D-4816-971F-DDAAE850B5FA}"/>
    <cellStyle name="Note 5 11 8" xfId="7067" xr:uid="{898F0B0E-8354-4D66-A8FB-1028EDF874B1}"/>
    <cellStyle name="Note 5 11 9" xfId="7238" xr:uid="{7D08CCC6-15AC-4DCB-8543-5877E59BD65D}"/>
    <cellStyle name="Note 5 12" xfId="3837" xr:uid="{14375333-8963-424D-B5F2-F0462A2A5BFF}"/>
    <cellStyle name="Note 5 12 10" xfId="7408" xr:uid="{32ED4758-48ED-4E8C-9E5E-C5D6710CFF67}"/>
    <cellStyle name="Note 5 12 11" xfId="7570" xr:uid="{DB162BFE-B76E-4049-A0C8-4ED2BDA3D554}"/>
    <cellStyle name="Note 5 12 12" xfId="7719" xr:uid="{C958213A-59BD-495A-BBCF-4DB4BB788A3E}"/>
    <cellStyle name="Note 5 12 13" xfId="7859" xr:uid="{A88D4795-7527-4FD1-9D07-4918ABD55D4F}"/>
    <cellStyle name="Note 5 12 14" xfId="7990" xr:uid="{5D8D64D2-7062-415E-A310-DC4E48ADFA06}"/>
    <cellStyle name="Note 5 12 15" xfId="8110" xr:uid="{DAE6E4DE-5F9C-459F-A9B4-5C2116DDC54E}"/>
    <cellStyle name="Note 5 12 2" xfId="5997" xr:uid="{7647A83D-D429-4035-B289-3461E4A4A8A0}"/>
    <cellStyle name="Note 5 12 3" xfId="4171" xr:uid="{77F5A7E5-876C-4A72-A952-A739AE0BD09D}"/>
    <cellStyle name="Note 5 12 4" xfId="6376" xr:uid="{823C6741-10D3-4FD7-9729-064A8CFAB45B}"/>
    <cellStyle name="Note 5 12 5" xfId="4719" xr:uid="{36ECF2A4-65B7-4D66-8719-7FC46029558E}"/>
    <cellStyle name="Note 5 12 6" xfId="6711" xr:uid="{AFA2D089-2C44-4FE9-AAC7-8CDEBE886F06}"/>
    <cellStyle name="Note 5 12 7" xfId="6896" xr:uid="{C2582CEA-0D6E-4A24-814B-294C492458F2}"/>
    <cellStyle name="Note 5 12 8" xfId="7068" xr:uid="{795A52FB-CFBC-4B8C-B127-F3289C2468AA}"/>
    <cellStyle name="Note 5 12 9" xfId="7239" xr:uid="{272F7ADA-2FA2-4CB8-871E-EC7723640566}"/>
    <cellStyle name="Note 5 2" xfId="1991" xr:uid="{73A2D927-DAD2-4769-827E-D8F38C3D8A2E}"/>
    <cellStyle name="Note 5 3" xfId="1992" xr:uid="{2CD56196-2625-4B4D-88FF-69E0DC2F0161}"/>
    <cellStyle name="Note 5 4" xfId="1993" xr:uid="{2872DFF0-A211-4FD8-A34E-1A22AC1342DE}"/>
    <cellStyle name="Note 5 5" xfId="1994" xr:uid="{26A618E3-17E0-41F0-9539-ED7F4B507528}"/>
    <cellStyle name="Note 5 6" xfId="1995" xr:uid="{D127AC19-D14C-4652-A8CE-85A04CA2341A}"/>
    <cellStyle name="Note 5 7" xfId="1996" xr:uid="{C956F6CD-2326-41A2-A26A-43553E8E41BF}"/>
    <cellStyle name="Note 5 8" xfId="3838" xr:uid="{6EFFDDDF-156F-43FB-9478-1C545AB631E1}"/>
    <cellStyle name="Note 5 8 10" xfId="7409" xr:uid="{341A8CE2-C847-48B9-B911-6C65FA3EF3C5}"/>
    <cellStyle name="Note 5 8 11" xfId="7571" xr:uid="{DD647D9C-37E0-4D6D-9B11-8203DBCBA10B}"/>
    <cellStyle name="Note 5 8 12" xfId="7720" xr:uid="{16327C2F-B8E5-432A-9F4A-EE552989B0F7}"/>
    <cellStyle name="Note 5 8 13" xfId="7860" xr:uid="{6DC472E1-D511-4DE7-99B1-E74AC366971D}"/>
    <cellStyle name="Note 5 8 14" xfId="7991" xr:uid="{39636161-0604-4E6B-8587-55D5F7CD7EF6}"/>
    <cellStyle name="Note 5 8 15" xfId="8111" xr:uid="{C4B38092-4302-4294-995B-434E34A50C63}"/>
    <cellStyle name="Note 5 8 2" xfId="5998" xr:uid="{5D817D5D-88BF-45F8-8093-B1A5E3BA0F5C}"/>
    <cellStyle name="Note 5 8 3" xfId="4170" xr:uid="{4AF789C3-0A84-4F52-A2F2-D238FB625602}"/>
    <cellStyle name="Note 5 8 4" xfId="6377" xr:uid="{0D409961-F425-4934-83E6-9994293DF0B1}"/>
    <cellStyle name="Note 5 8 5" xfId="4720" xr:uid="{6C0600F8-396B-431F-9F0C-C8011ADE54AE}"/>
    <cellStyle name="Note 5 8 6" xfId="6712" xr:uid="{2212E9F8-6542-4EC1-A445-3D90EE7F1990}"/>
    <cellStyle name="Note 5 8 7" xfId="6897" xr:uid="{F8663E04-FF37-463A-AD5B-8D0DCC138A38}"/>
    <cellStyle name="Note 5 8 8" xfId="7069" xr:uid="{C818FE27-B275-4256-81A8-60CA19BCCD50}"/>
    <cellStyle name="Note 5 8 9" xfId="7240" xr:uid="{33C4BA67-AF24-457D-B86D-C20C4F7CFBDD}"/>
    <cellStyle name="Note 5 9" xfId="3839" xr:uid="{02BA7A02-956D-4E37-A079-E5B61F46E9F4}"/>
    <cellStyle name="Note 5 9 10" xfId="7410" xr:uid="{F72C271C-676E-45C4-B2BF-CE99D5F1B361}"/>
    <cellStyle name="Note 5 9 11" xfId="7572" xr:uid="{8B67B866-BAD8-40A9-9B19-76C5C5E1B550}"/>
    <cellStyle name="Note 5 9 12" xfId="7721" xr:uid="{CD6ABFA0-57A4-421B-B463-949CC2B4885D}"/>
    <cellStyle name="Note 5 9 13" xfId="7861" xr:uid="{D51D4C20-9AE6-4EE6-84C1-569DCAC42F3E}"/>
    <cellStyle name="Note 5 9 14" xfId="7992" xr:uid="{D5874FBD-1694-4BBA-AD5C-02CD12502765}"/>
    <cellStyle name="Note 5 9 15" xfId="8112" xr:uid="{2F1A3BA4-2B06-4444-B234-D557735D8428}"/>
    <cellStyle name="Note 5 9 2" xfId="5999" xr:uid="{EA91A903-7C6E-4BF7-9ACC-E7A60E37312C}"/>
    <cellStyle name="Note 5 9 3" xfId="4169" xr:uid="{3E9E1EFB-7E78-4D39-928F-98C0619FFEBC}"/>
    <cellStyle name="Note 5 9 4" xfId="6378" xr:uid="{2FD15DAD-3671-44D9-B3C5-97CB5B6CE52C}"/>
    <cellStyle name="Note 5 9 5" xfId="4721" xr:uid="{EA1A2D84-F4FE-450E-B811-580800C5ED59}"/>
    <cellStyle name="Note 5 9 6" xfId="6713" xr:uid="{781A1D69-49A1-4884-A8DF-18A6726DF9D0}"/>
    <cellStyle name="Note 5 9 7" xfId="6898" xr:uid="{F0A823EA-011F-4835-8680-E7E8340EF89C}"/>
    <cellStyle name="Note 5 9 8" xfId="7070" xr:uid="{3F768428-AD5F-4128-A5F2-5FE84E26BAB5}"/>
    <cellStyle name="Note 5 9 9" xfId="7241" xr:uid="{34B7E8A2-9CD7-4E9B-A038-65E532A0B7D3}"/>
    <cellStyle name="Note 5_Trimestral" xfId="3834" xr:uid="{580D167F-388F-4A03-A3A2-B7EBA3F8C026}"/>
    <cellStyle name="Note 6" xfId="1997" xr:uid="{3FC8A8CF-15F3-4FC0-9C42-606297412F52}"/>
    <cellStyle name="Note 6 10" xfId="3841" xr:uid="{1BE6D304-4C63-4B80-88A5-766F61D3034E}"/>
    <cellStyle name="Note 6 10 10" xfId="7411" xr:uid="{18F9B844-1882-44B7-87E6-C937027EA223}"/>
    <cellStyle name="Note 6 10 11" xfId="7573" xr:uid="{C7370B22-A2F4-4BE3-AF99-C16489F1B129}"/>
    <cellStyle name="Note 6 10 12" xfId="7722" xr:uid="{19F4C1D7-7528-4064-9B46-50E0A7E3EAF5}"/>
    <cellStyle name="Note 6 10 13" xfId="7862" xr:uid="{DC26B797-F195-4082-A7CD-2E8BE8D4E346}"/>
    <cellStyle name="Note 6 10 14" xfId="7993" xr:uid="{20AD5D44-F654-407A-A511-DE661686B0A4}"/>
    <cellStyle name="Note 6 10 15" xfId="8113" xr:uid="{4E802CEA-AAAD-4561-A284-B2C5D1855120}"/>
    <cellStyle name="Note 6 10 2" xfId="6000" xr:uid="{7674903B-7492-439F-95CC-618E6D728C13}"/>
    <cellStyle name="Note 6 10 3" xfId="5156" xr:uid="{FD2E3FCC-649B-4893-9A58-47A571E1539C}"/>
    <cellStyle name="Note 6 10 4" xfId="6379" xr:uid="{3D46D8A9-7900-47A6-BDD7-10D9C4AF2617}"/>
    <cellStyle name="Note 6 10 5" xfId="6457" xr:uid="{4E223F34-D3F3-40D3-AC89-3F9E8285C9D1}"/>
    <cellStyle name="Note 6 10 6" xfId="6714" xr:uid="{4FD9CAC6-0F10-426F-AA89-EBA066D90790}"/>
    <cellStyle name="Note 6 10 7" xfId="6899" xr:uid="{8178D281-5D94-41E0-9269-FB877CA07416}"/>
    <cellStyle name="Note 6 10 8" xfId="7071" xr:uid="{CA535EB9-38EA-4978-8CCE-06D98C69A0BA}"/>
    <cellStyle name="Note 6 10 9" xfId="7242" xr:uid="{A793F59E-BB2D-496F-8441-764CBC72FE2B}"/>
    <cellStyle name="Note 6 11" xfId="3842" xr:uid="{9845EF60-DBB0-40C2-86FD-701CECA7661C}"/>
    <cellStyle name="Note 6 11 10" xfId="7412" xr:uid="{41446AB7-E141-4686-8E6F-7FEBA1A2E6CA}"/>
    <cellStyle name="Note 6 11 11" xfId="7574" xr:uid="{54A41440-574C-4A83-B8F8-3497FCB3C9A4}"/>
    <cellStyle name="Note 6 11 12" xfId="7723" xr:uid="{9A128A8E-054E-4616-A778-6709F8E998B0}"/>
    <cellStyle name="Note 6 11 13" xfId="7863" xr:uid="{EED08BE9-D1BB-4ED0-8507-1CC5932679B4}"/>
    <cellStyle name="Note 6 11 14" xfId="7994" xr:uid="{A4EAFA28-3C5D-4091-BE6E-BC5D55499CA0}"/>
    <cellStyle name="Note 6 11 15" xfId="8114" xr:uid="{B8005712-9613-41D3-93E7-1FFD4DA100D1}"/>
    <cellStyle name="Note 6 11 2" xfId="6001" xr:uid="{F399FD01-9BAC-4B30-8BD9-55A4B7A2F253}"/>
    <cellStyle name="Note 6 11 3" xfId="5155" xr:uid="{581A13C3-0360-4225-A059-9D666EC0C59A}"/>
    <cellStyle name="Note 6 11 4" xfId="6380" xr:uid="{C8A89AA4-A5BE-4F55-B170-32F162E7AF90}"/>
    <cellStyle name="Note 6 11 5" xfId="6458" xr:uid="{662BF011-28A1-4327-B3A9-BF456F39BE6A}"/>
    <cellStyle name="Note 6 11 6" xfId="6715" xr:uid="{38D0B07E-18FE-4E4D-B631-A5B67B054BCC}"/>
    <cellStyle name="Note 6 11 7" xfId="6900" xr:uid="{A19E267A-061C-47BC-84CD-8242E71951DE}"/>
    <cellStyle name="Note 6 11 8" xfId="7072" xr:uid="{9B8C946B-72F6-4849-ADDC-A8F7F75D830D}"/>
    <cellStyle name="Note 6 11 9" xfId="7243" xr:uid="{8982E93E-7C2C-4B02-88CF-E90286CBF24C}"/>
    <cellStyle name="Note 6 12" xfId="3843" xr:uid="{9F255653-9425-435A-9FE4-BF0429306EFD}"/>
    <cellStyle name="Note 6 12 10" xfId="7413" xr:uid="{01C6593D-A6A0-4D4C-8348-8E177333DBC0}"/>
    <cellStyle name="Note 6 12 11" xfId="7575" xr:uid="{DA4089BD-7511-46C4-A5DC-788E8148BC6F}"/>
    <cellStyle name="Note 6 12 12" xfId="7724" xr:uid="{0098259D-F564-49E4-9A4E-603BE1C0E146}"/>
    <cellStyle name="Note 6 12 13" xfId="7864" xr:uid="{B9387DB9-83C0-432E-A385-B66FE53C5A2F}"/>
    <cellStyle name="Note 6 12 14" xfId="7995" xr:uid="{8E98E833-3946-4345-BDAA-6CB3859D1E30}"/>
    <cellStyle name="Note 6 12 15" xfId="8115" xr:uid="{A538931E-92CD-42FB-A38B-3669D605FCE7}"/>
    <cellStyle name="Note 6 12 2" xfId="6002" xr:uid="{390580F5-7E25-4BE1-BA9A-2686B074BC2A}"/>
    <cellStyle name="Note 6 12 3" xfId="4168" xr:uid="{3EF0A016-A31B-4685-887C-91CEB8FBFC89}"/>
    <cellStyle name="Note 6 12 4" xfId="6381" xr:uid="{74DB5AA6-433E-406E-B746-8413B86F5307}"/>
    <cellStyle name="Note 6 12 5" xfId="6459" xr:uid="{60B197FE-58FF-4A37-9EDF-4D4194EE2981}"/>
    <cellStyle name="Note 6 12 6" xfId="6716" xr:uid="{4ECAEA8F-D597-4BF4-9F0E-E42E8F60FC80}"/>
    <cellStyle name="Note 6 12 7" xfId="6901" xr:uid="{0294C7FC-5FD1-4056-A590-25FC735FD0E2}"/>
    <cellStyle name="Note 6 12 8" xfId="7073" xr:uid="{1E5EAF69-790D-4784-A7DD-FCF469420136}"/>
    <cellStyle name="Note 6 12 9" xfId="7244" xr:uid="{7686BA56-CAFF-4EDD-A32B-329BF6EEEDD7}"/>
    <cellStyle name="Note 6 2" xfId="1998" xr:uid="{022FCEC2-8BB1-4B73-8AB4-BA1BE13AF8ED}"/>
    <cellStyle name="Note 6 3" xfId="1999" xr:uid="{5C4C89B4-37B6-4B81-9942-73358C9C851F}"/>
    <cellStyle name="Note 6 4" xfId="2000" xr:uid="{5141187E-209A-43A3-A524-2065BDCD0607}"/>
    <cellStyle name="Note 6 5" xfId="2001" xr:uid="{A76D3331-C7AE-4878-8F56-B78B71133F7E}"/>
    <cellStyle name="Note 6 6" xfId="2002" xr:uid="{0356802A-FF0D-4917-8C96-3C0FA4DB221A}"/>
    <cellStyle name="Note 6 7" xfId="2003" xr:uid="{DDBC6D00-73E0-439E-A207-066511F4A247}"/>
    <cellStyle name="Note 6 8" xfId="3844" xr:uid="{B7B5B692-D09A-4839-A9E3-6DF998D37051}"/>
    <cellStyle name="Note 6 8 10" xfId="7414" xr:uid="{E1414B14-1D88-4ABD-9917-4F175BAB427D}"/>
    <cellStyle name="Note 6 8 11" xfId="7576" xr:uid="{3866F324-47C2-4087-B1AD-75B0055E10FB}"/>
    <cellStyle name="Note 6 8 12" xfId="7725" xr:uid="{DB30EF67-1B16-4E94-B48D-7269F17ED21B}"/>
    <cellStyle name="Note 6 8 13" xfId="7865" xr:uid="{08E06A0A-25E3-43DD-8F4A-92905B6003F3}"/>
    <cellStyle name="Note 6 8 14" xfId="7996" xr:uid="{52B43AB8-8B95-4A46-B1CB-34BACD5EA21A}"/>
    <cellStyle name="Note 6 8 15" xfId="8116" xr:uid="{BDF4ED4B-DCEC-4A31-9D96-ED38520AA946}"/>
    <cellStyle name="Note 6 8 2" xfId="6003" xr:uid="{6BD05D23-3AD9-4F93-9733-4F37D1291816}"/>
    <cellStyle name="Note 6 8 3" xfId="6162" xr:uid="{A39DCC4C-9560-4B75-B5DE-F8A65D665F8A}"/>
    <cellStyle name="Note 6 8 4" xfId="6382" xr:uid="{F1968FC6-A29D-478F-A861-B999DD11EA96}"/>
    <cellStyle name="Note 6 8 5" xfId="6460" xr:uid="{44F7A390-D3CA-4449-BC55-5E3859B87934}"/>
    <cellStyle name="Note 6 8 6" xfId="6717" xr:uid="{10352E38-84BA-4694-8397-E8BFA45387FD}"/>
    <cellStyle name="Note 6 8 7" xfId="6902" xr:uid="{FA1C8747-B7F4-4F29-A7DB-E2A873EF4E7D}"/>
    <cellStyle name="Note 6 8 8" xfId="7074" xr:uid="{CA3ACCE3-86FE-4014-84ED-E6CDDCB9F1ED}"/>
    <cellStyle name="Note 6 8 9" xfId="7245" xr:uid="{53DB9673-5C6B-4E2D-913B-D94B19463E91}"/>
    <cellStyle name="Note 6 9" xfId="3845" xr:uid="{C7EFEAF5-1FA9-4CC7-A059-8A38DF1B618B}"/>
    <cellStyle name="Note 6 9 10" xfId="7415" xr:uid="{323885CB-8EEA-4FFC-AE3B-12AF72BABF69}"/>
    <cellStyle name="Note 6 9 11" xfId="7577" xr:uid="{92AA3A56-5CBC-414E-8D66-3C58839DF3D6}"/>
    <cellStyle name="Note 6 9 12" xfId="7726" xr:uid="{95148A99-64C4-43B5-9BD5-3D47261B878C}"/>
    <cellStyle name="Note 6 9 13" xfId="7866" xr:uid="{38346DD6-4462-4E15-A129-8779AA64FBFD}"/>
    <cellStyle name="Note 6 9 14" xfId="7997" xr:uid="{67CAFA0C-2538-464E-8722-3CDE69A2F269}"/>
    <cellStyle name="Note 6 9 15" xfId="8117" xr:uid="{6942CBB0-ACD3-4B4A-863B-97DAC3DC795E}"/>
    <cellStyle name="Note 6 9 2" xfId="6004" xr:uid="{CCCE0C10-0AF9-4073-930C-CAB6FAD2108E}"/>
    <cellStyle name="Note 6 9 3" xfId="6163" xr:uid="{49BA280C-A2A1-451C-A065-BCE89791DAF4}"/>
    <cellStyle name="Note 6 9 4" xfId="6383" xr:uid="{7F413231-382E-4603-B797-4965EA2B5B2C}"/>
    <cellStyle name="Note 6 9 5" xfId="4102" xr:uid="{1AFDF7B1-0F01-431C-A406-FC0D241CAC63}"/>
    <cellStyle name="Note 6 9 6" xfId="6718" xr:uid="{65F78E33-A3F6-432E-B0BC-93F412E6A174}"/>
    <cellStyle name="Note 6 9 7" xfId="6903" xr:uid="{CC0D9276-6E4A-4D67-9BB4-40B97D4CE88D}"/>
    <cellStyle name="Note 6 9 8" xfId="7075" xr:uid="{356BBA32-8C44-4627-982D-2591F1385F53}"/>
    <cellStyle name="Note 6 9 9" xfId="7246" xr:uid="{5AF199A4-7826-4A73-B834-2AD63FB53AD7}"/>
    <cellStyle name="Note 6_Trimestral" xfId="3840" xr:uid="{3265827B-6F8F-4152-A487-AAECEB9C792C}"/>
    <cellStyle name="Note 7" xfId="2004" xr:uid="{E1B0A1A9-69AF-43E2-9B65-A8BA2A85A81B}"/>
    <cellStyle name="Note 7 10" xfId="3847" xr:uid="{21F15C80-3314-4390-9A41-2CB423E8CEAA}"/>
    <cellStyle name="Note 7 10 10" xfId="7416" xr:uid="{D6CF029F-00B5-4A19-9788-1E7AC48EF907}"/>
    <cellStyle name="Note 7 10 11" xfId="7578" xr:uid="{FC91652C-8D96-4900-996E-2B65AC6E9F10}"/>
    <cellStyle name="Note 7 10 12" xfId="7727" xr:uid="{40D80F05-B1B1-4E39-864C-D58BDCE9F419}"/>
    <cellStyle name="Note 7 10 13" xfId="7867" xr:uid="{B4FBDE08-D4C2-4D05-B318-1075D1910C4B}"/>
    <cellStyle name="Note 7 10 14" xfId="7998" xr:uid="{A1B36F34-C6C3-476E-8F51-7629F811A269}"/>
    <cellStyle name="Note 7 10 15" xfId="8118" xr:uid="{48F8C60A-9269-419B-922A-B8611656338B}"/>
    <cellStyle name="Note 7 10 2" xfId="6005" xr:uid="{0572B536-8EB1-44E3-8EB4-4C12CAB6DD52}"/>
    <cellStyle name="Note 7 10 3" xfId="6164" xr:uid="{FE7565A7-3571-4AC9-A290-FF75A52D3AC9}"/>
    <cellStyle name="Note 7 10 4" xfId="6384" xr:uid="{FF9DA98C-C78C-4786-9EE9-952E00648539}"/>
    <cellStyle name="Note 7 10 5" xfId="4722" xr:uid="{90C1E29E-2397-4854-A1C8-A5F81269C35B}"/>
    <cellStyle name="Note 7 10 6" xfId="6719" xr:uid="{6801DDBD-0357-4FB3-8AE5-EC912C00B229}"/>
    <cellStyle name="Note 7 10 7" xfId="6904" xr:uid="{61BBC28B-F7D5-4790-AD1B-0C3546BEB85B}"/>
    <cellStyle name="Note 7 10 8" xfId="7076" xr:uid="{F4E55E11-7235-4230-BB02-F180688D392C}"/>
    <cellStyle name="Note 7 10 9" xfId="7247" xr:uid="{29073C03-82D9-402F-84BB-BD68A2CD0426}"/>
    <cellStyle name="Note 7 11" xfId="3848" xr:uid="{1FFF1C2A-CFA3-4C4E-86F4-6AFA7EAD99E7}"/>
    <cellStyle name="Note 7 11 10" xfId="7417" xr:uid="{819C2609-6ACC-4AF2-9E0A-26F9A94D494D}"/>
    <cellStyle name="Note 7 11 11" xfId="7579" xr:uid="{2CC82BBF-E1DD-439B-91DF-0BFA8004C518}"/>
    <cellStyle name="Note 7 11 12" xfId="7728" xr:uid="{225642D7-6D1C-41DB-B5D7-59BE6218B6D3}"/>
    <cellStyle name="Note 7 11 13" xfId="7868" xr:uid="{AB176785-E706-4223-B0D6-C7665FAEE870}"/>
    <cellStyle name="Note 7 11 14" xfId="7999" xr:uid="{1E21A5EB-799A-470A-92B8-085C19E7A6CF}"/>
    <cellStyle name="Note 7 11 15" xfId="8119" xr:uid="{D497B54D-78E5-4A16-BC6E-69BD27A52C0A}"/>
    <cellStyle name="Note 7 11 2" xfId="6006" xr:uid="{A1255BF7-A455-4F72-BF44-E05C0CD6DEEE}"/>
    <cellStyle name="Note 7 11 3" xfId="6165" xr:uid="{3AED5D95-CDDC-4A58-B6EE-5B98BC1EA736}"/>
    <cellStyle name="Note 7 11 4" xfId="6385" xr:uid="{1B388FBA-6BDA-47E1-ABD4-5D17E4DDD47B}"/>
    <cellStyle name="Note 7 11 5" xfId="4461" xr:uid="{94A15E07-91A4-4778-9FA2-34DECF066DA3}"/>
    <cellStyle name="Note 7 11 6" xfId="6720" xr:uid="{86408B97-0BC9-4CBC-A88A-AD650418476C}"/>
    <cellStyle name="Note 7 11 7" xfId="6905" xr:uid="{A4D10229-A190-4A4F-B5A8-BE6C93F81419}"/>
    <cellStyle name="Note 7 11 8" xfId="7077" xr:uid="{AEFC9805-FCA3-4A63-B014-4C2AED0F8617}"/>
    <cellStyle name="Note 7 11 9" xfId="7248" xr:uid="{40CBAA46-5DC2-434F-AD7A-33AADF087260}"/>
    <cellStyle name="Note 7 12" xfId="3849" xr:uid="{803DE268-C4F8-4790-9120-D92807BC72D4}"/>
    <cellStyle name="Note 7 12 10" xfId="7418" xr:uid="{A5742D11-5948-4FD3-B36A-A80A9E0216D5}"/>
    <cellStyle name="Note 7 12 11" xfId="7580" xr:uid="{D3B05601-9898-4009-AFCE-5418C50795B6}"/>
    <cellStyle name="Note 7 12 12" xfId="7729" xr:uid="{5D5E9F44-85B3-47FF-B747-1EF579EC914B}"/>
    <cellStyle name="Note 7 12 13" xfId="7869" xr:uid="{613C623E-A89B-4711-96C3-675517D32086}"/>
    <cellStyle name="Note 7 12 14" xfId="8000" xr:uid="{9A0B9E51-CB35-4D15-9894-1EA1A541340E}"/>
    <cellStyle name="Note 7 12 15" xfId="8120" xr:uid="{68FADE5A-82C3-45EA-8678-AE69D4126384}"/>
    <cellStyle name="Note 7 12 2" xfId="6007" xr:uid="{9E39AF1F-C67E-434D-BBAB-A04EF69E2D96}"/>
    <cellStyle name="Note 7 12 3" xfId="6166" xr:uid="{77F291BD-DEA9-4E9A-93E2-A08373540A23}"/>
    <cellStyle name="Note 7 12 4" xfId="6386" xr:uid="{C4BC750D-C843-42C6-9336-934B82B6DB59}"/>
    <cellStyle name="Note 7 12 5" xfId="6311" xr:uid="{942DDB65-4C10-438C-8458-52FE09CB6E15}"/>
    <cellStyle name="Note 7 12 6" xfId="6721" xr:uid="{5E6839D9-CD66-4B8E-8E32-1EF241DB9E6D}"/>
    <cellStyle name="Note 7 12 7" xfId="6906" xr:uid="{46880CB0-55B2-4DC6-8D86-6AE3E21DD742}"/>
    <cellStyle name="Note 7 12 8" xfId="7078" xr:uid="{100E8775-8C58-4479-8E51-6062B306DEB0}"/>
    <cellStyle name="Note 7 12 9" xfId="7249" xr:uid="{CC7A82E0-9DA7-4F3D-B1C5-52BF74092EC1}"/>
    <cellStyle name="Note 7 2" xfId="2005" xr:uid="{865B5097-0705-499C-9D64-83B26F8C694E}"/>
    <cellStyle name="Note 7 3" xfId="2006" xr:uid="{637549B8-247A-49D9-9F74-B49D88F3E457}"/>
    <cellStyle name="Note 7 4" xfId="2007" xr:uid="{0069A216-B950-438A-B9A0-EBC4EAD60A73}"/>
    <cellStyle name="Note 7 5" xfId="2008" xr:uid="{32DF3862-44CC-4F93-84EB-9AB763C57720}"/>
    <cellStyle name="Note 7 6" xfId="2009" xr:uid="{E8BA3A6F-6EB9-404C-A608-4D6D09FC25E9}"/>
    <cellStyle name="Note 7 7" xfId="2010" xr:uid="{8ACB07D5-EED8-427C-93B8-891334E84ED2}"/>
    <cellStyle name="Note 7 8" xfId="3850" xr:uid="{33B223E8-DF11-4575-870F-E86A15C08811}"/>
    <cellStyle name="Note 7 8 10" xfId="7419" xr:uid="{B8345FC1-F2A7-4D3B-8E34-B8DC2A5DD719}"/>
    <cellStyle name="Note 7 8 11" xfId="7581" xr:uid="{DEBC5EAA-034D-427B-A42B-FE2BDBDEEAF7}"/>
    <cellStyle name="Note 7 8 12" xfId="7730" xr:uid="{CD0264EE-4AC7-4672-8F0D-4D21D07BDDDF}"/>
    <cellStyle name="Note 7 8 13" xfId="7870" xr:uid="{581F9CFA-EABC-4C3F-88CA-48F71223DDD3}"/>
    <cellStyle name="Note 7 8 14" xfId="8001" xr:uid="{1E9904DF-9E2C-4491-925B-76600E7235AE}"/>
    <cellStyle name="Note 7 8 15" xfId="8121" xr:uid="{8BED8387-AF3D-4434-877E-7213A967C81D}"/>
    <cellStyle name="Note 7 8 2" xfId="6008" xr:uid="{3A5DF9F0-D3F3-4149-B4EC-AC9449F45C73}"/>
    <cellStyle name="Note 7 8 3" xfId="6167" xr:uid="{62B1C3B3-8C7B-4E77-A6C2-287702690DAF}"/>
    <cellStyle name="Note 7 8 4" xfId="6387" xr:uid="{5B6D323C-9C3B-48E2-9C85-F9158B5DA329}"/>
    <cellStyle name="Note 7 8 5" xfId="5460" xr:uid="{B7F797CF-DA2D-4B9D-AC50-8A4D4CC36701}"/>
    <cellStyle name="Note 7 8 6" xfId="6722" xr:uid="{C99B449A-BD8F-48F2-B6C2-330DAEA7158E}"/>
    <cellStyle name="Note 7 8 7" xfId="6907" xr:uid="{C2340E47-B9F1-41F6-90C2-2A825A823C4D}"/>
    <cellStyle name="Note 7 8 8" xfId="7079" xr:uid="{F0C5F20E-10BE-4532-AE9E-502426FEAA02}"/>
    <cellStyle name="Note 7 8 9" xfId="7250" xr:uid="{954C08D3-C247-4811-A80A-C04D1CC08200}"/>
    <cellStyle name="Note 7 9" xfId="3851" xr:uid="{8BB36FDF-5EB6-4B18-8D81-6B99860389FC}"/>
    <cellStyle name="Note 7 9 10" xfId="7420" xr:uid="{B171CBD0-139D-4687-BEE8-8257AAE29F48}"/>
    <cellStyle name="Note 7 9 11" xfId="7582" xr:uid="{97A61C22-1158-4D2A-A239-341FAF71552C}"/>
    <cellStyle name="Note 7 9 12" xfId="7731" xr:uid="{A4799A3F-E35D-4942-858C-458E6CBDAFA9}"/>
    <cellStyle name="Note 7 9 13" xfId="7871" xr:uid="{CDFE5F16-4391-4E17-BAB5-E4406D4F1689}"/>
    <cellStyle name="Note 7 9 14" xfId="8002" xr:uid="{0A69BAA2-B417-4FFF-AB63-BEC131780B8A}"/>
    <cellStyle name="Note 7 9 15" xfId="8122" xr:uid="{91CFACD1-1F97-4ABB-B9E7-F3DCE5082E37}"/>
    <cellStyle name="Note 7 9 2" xfId="6009" xr:uid="{C6E88B9F-4655-4E8A-9362-D8B1B215DA70}"/>
    <cellStyle name="Note 7 9 3" xfId="6168" xr:uid="{9762933C-0CB7-4354-9812-396351C8110B}"/>
    <cellStyle name="Note 7 9 4" xfId="6388" xr:uid="{3BA13C97-1862-4AEF-84E3-FB5AE7CBD3AD}"/>
    <cellStyle name="Note 7 9 5" xfId="4977" xr:uid="{E69DFE3D-E0CF-4190-8D3E-EFFEEF18208B}"/>
    <cellStyle name="Note 7 9 6" xfId="6723" xr:uid="{DB6E7B36-B8AB-4BC7-B8BF-6B3F62FEE68A}"/>
    <cellStyle name="Note 7 9 7" xfId="6908" xr:uid="{64615048-D0DA-49E9-B0DD-3385D50358AC}"/>
    <cellStyle name="Note 7 9 8" xfId="7080" xr:uid="{E9C5DE90-5A35-41E3-8634-01D25B873C05}"/>
    <cellStyle name="Note 7 9 9" xfId="7251" xr:uid="{57DED111-FAA9-4D33-B18C-B30EBD8F8767}"/>
    <cellStyle name="Note 7_Trimestral" xfId="3846" xr:uid="{098C96AA-2E63-40F4-B2A9-23C568BCC9D3}"/>
    <cellStyle name="Note 8" xfId="2011" xr:uid="{FE207DA4-255E-4F67-AE25-341F28A6F274}"/>
    <cellStyle name="Note 8 10" xfId="3853" xr:uid="{E3922FD2-3A03-4ED0-94F3-79D652A347FA}"/>
    <cellStyle name="Note 8 10 10" xfId="7421" xr:uid="{491E8945-3BC5-47CB-8F48-29DF05DCA0C0}"/>
    <cellStyle name="Note 8 10 11" xfId="7583" xr:uid="{BDE1DAC0-5F1E-4259-AAD6-230815173BCD}"/>
    <cellStyle name="Note 8 10 12" xfId="7732" xr:uid="{FA9E3301-BD0B-4DBD-9106-33E01FCB99E6}"/>
    <cellStyle name="Note 8 10 13" xfId="7872" xr:uid="{4A5F8636-17A3-41FA-BFD7-3FA3C307DBAF}"/>
    <cellStyle name="Note 8 10 14" xfId="8003" xr:uid="{E59A16DF-582D-4FCB-935F-572399A9D6DA}"/>
    <cellStyle name="Note 8 10 15" xfId="8123" xr:uid="{E16AF692-82BA-4890-9DD8-2E33987DEFA7}"/>
    <cellStyle name="Note 8 10 2" xfId="6010" xr:uid="{3AA62F4F-531C-4460-B073-A26C66920C05}"/>
    <cellStyle name="Note 8 10 3" xfId="6169" xr:uid="{8341BBDA-84B2-40D0-81C7-C81167740BD4}"/>
    <cellStyle name="Note 8 10 4" xfId="6389" xr:uid="{C0259181-8EFA-493C-A5A6-C64B11EA927A}"/>
    <cellStyle name="Note 8 10 5" xfId="6313" xr:uid="{8C940D79-0BE5-4EE9-9ACA-E7D98DEE8F8A}"/>
    <cellStyle name="Note 8 10 6" xfId="6724" xr:uid="{78CC33C3-1B1C-4430-9A6F-F167D2640BB6}"/>
    <cellStyle name="Note 8 10 7" xfId="6909" xr:uid="{A7F88901-276D-4075-9CD9-685F9036602F}"/>
    <cellStyle name="Note 8 10 8" xfId="7081" xr:uid="{BB07157B-2E72-490E-8FFB-43078677A5F2}"/>
    <cellStyle name="Note 8 10 9" xfId="7252" xr:uid="{1ADF851D-ABA6-4A1D-B9D4-2AE499C86753}"/>
    <cellStyle name="Note 8 11" xfId="3854" xr:uid="{9B0F3153-D93F-499F-84DB-57304C4BF48F}"/>
    <cellStyle name="Note 8 11 10" xfId="7422" xr:uid="{81A63A97-5E19-429D-82DC-E36B09463DDC}"/>
    <cellStyle name="Note 8 11 11" xfId="7584" xr:uid="{63E89C14-4807-475F-8A3D-FB256D03CA55}"/>
    <cellStyle name="Note 8 11 12" xfId="7733" xr:uid="{B2F9B811-79D5-4BA7-BAC3-19CFDE1EF93D}"/>
    <cellStyle name="Note 8 11 13" xfId="7873" xr:uid="{9B768994-2801-4E62-8951-25271D844A91}"/>
    <cellStyle name="Note 8 11 14" xfId="8004" xr:uid="{68096652-0C3C-4F84-ADCF-3F4890A51499}"/>
    <cellStyle name="Note 8 11 15" xfId="8124" xr:uid="{B7EE4C6F-B432-4B3E-94FE-9E1640B97EA6}"/>
    <cellStyle name="Note 8 11 2" xfId="6011" xr:uid="{F243FCDE-4D17-4849-832D-F3FEBABF964D}"/>
    <cellStyle name="Note 8 11 3" xfId="6170" xr:uid="{FD4E2E6F-FBBE-4761-B8A9-604B1D39B076}"/>
    <cellStyle name="Note 8 11 4" xfId="6390" xr:uid="{3612B46B-7F10-44F1-8616-8EF422975AE6}"/>
    <cellStyle name="Note 8 11 5" xfId="5113" xr:uid="{75CC8B5D-135D-4B2E-B04B-56F89562CC7C}"/>
    <cellStyle name="Note 8 11 6" xfId="6725" xr:uid="{221441A8-E4BC-46D0-973D-5AB530E7867C}"/>
    <cellStyle name="Note 8 11 7" xfId="6910" xr:uid="{D8038EE2-D7E1-4EC7-ACE4-ADFDB5C4A858}"/>
    <cellStyle name="Note 8 11 8" xfId="7082" xr:uid="{596D3475-19A5-4F9F-80FD-18AA287FAAEB}"/>
    <cellStyle name="Note 8 11 9" xfId="7253" xr:uid="{4B6FC81B-C176-43C9-A480-00A191A15F69}"/>
    <cellStyle name="Note 8 12" xfId="3855" xr:uid="{02C8A81B-21E1-484D-9A3D-32C88CE75848}"/>
    <cellStyle name="Note 8 12 10" xfId="7423" xr:uid="{ACFA2234-B6A1-4F1E-A40D-F0C2092D9C3C}"/>
    <cellStyle name="Note 8 12 11" xfId="7585" xr:uid="{7BE379FC-38C7-4284-A186-0BE2F08EC281}"/>
    <cellStyle name="Note 8 12 12" xfId="7734" xr:uid="{9F28D6CD-F59A-4711-8DF7-2EC66F4940EF}"/>
    <cellStyle name="Note 8 12 13" xfId="7874" xr:uid="{EA952646-A250-4AA4-96A5-978FA2C295C2}"/>
    <cellStyle name="Note 8 12 14" xfId="8005" xr:uid="{B2EB6EF0-04B2-428E-B60D-2904502765C3}"/>
    <cellStyle name="Note 8 12 15" xfId="8125" xr:uid="{F99D5009-64CD-473D-8898-9104CEDAEE11}"/>
    <cellStyle name="Note 8 12 2" xfId="6012" xr:uid="{55DC65D4-C839-4869-879E-49C2FE0BFC04}"/>
    <cellStyle name="Note 8 12 3" xfId="6171" xr:uid="{DCCF292A-DEE7-4515-8117-CBAC737F6424}"/>
    <cellStyle name="Note 8 12 4" xfId="6391" xr:uid="{47AC8A69-0E77-444A-A6C7-CDF3D45577A9}"/>
    <cellStyle name="Note 8 12 5" xfId="5150" xr:uid="{FD512649-5E2E-489C-B9EA-98563A85BB4D}"/>
    <cellStyle name="Note 8 12 6" xfId="6726" xr:uid="{ECC115B9-C976-4192-8AA5-FF9283D4A4C1}"/>
    <cellStyle name="Note 8 12 7" xfId="6911" xr:uid="{0B7ACC4C-B08F-4760-974F-68351E3856B1}"/>
    <cellStyle name="Note 8 12 8" xfId="7083" xr:uid="{76A816E2-63FD-4F84-BFB7-637FE68C5BA7}"/>
    <cellStyle name="Note 8 12 9" xfId="7254" xr:uid="{3B7F7CB3-D020-413D-AB80-4A3188A216C7}"/>
    <cellStyle name="Note 8 2" xfId="2012" xr:uid="{A20F33F2-90E4-4F6F-8300-DAE2F74673A1}"/>
    <cellStyle name="Note 8 3" xfId="2013" xr:uid="{26016CCC-CD91-465C-814F-4FAF00507309}"/>
    <cellStyle name="Note 8 4" xfId="2014" xr:uid="{412D9C9D-8F26-42CC-BB98-6B4608853000}"/>
    <cellStyle name="Note 8 5" xfId="2015" xr:uid="{A916D069-F577-4BD0-9EFD-081BD7EFF1E1}"/>
    <cellStyle name="Note 8 6" xfId="2016" xr:uid="{09A1E9BB-B5CF-4BBB-9D9F-30B2E251380D}"/>
    <cellStyle name="Note 8 7" xfId="2017" xr:uid="{7FD0370B-A29B-4213-95AE-0E4673D373DB}"/>
    <cellStyle name="Note 8 8" xfId="3856" xr:uid="{90454B09-5C90-440D-934E-C7547E4A6CE5}"/>
    <cellStyle name="Note 8 8 10" xfId="7424" xr:uid="{F893ABD4-52C7-436C-B18F-FDD514D0EFFC}"/>
    <cellStyle name="Note 8 8 11" xfId="7586" xr:uid="{A0EE767F-6DCF-442C-86D1-6D2269F2B4C7}"/>
    <cellStyle name="Note 8 8 12" xfId="7735" xr:uid="{1017B782-668B-4308-A6D3-2D590F287F36}"/>
    <cellStyle name="Note 8 8 13" xfId="7875" xr:uid="{7A3B3667-F90A-48DF-8664-38A88A060985}"/>
    <cellStyle name="Note 8 8 14" xfId="8006" xr:uid="{CEEEB793-DC8F-4E8E-9F2A-8408E24084F5}"/>
    <cellStyle name="Note 8 8 15" xfId="8126" xr:uid="{E5E02B5B-8E2E-4EE1-BE6C-46284569E205}"/>
    <cellStyle name="Note 8 8 2" xfId="6013" xr:uid="{BA323B55-37C0-4EDD-AF96-6CF11C1AB835}"/>
    <cellStyle name="Note 8 8 3" xfId="6172" xr:uid="{4F6262FC-AF22-4CE2-B932-4385B6E4B58C}"/>
    <cellStyle name="Note 8 8 4" xfId="6392" xr:uid="{98D15DCF-E2D4-4061-8679-177386E0A7F0}"/>
    <cellStyle name="Note 8 8 5" xfId="6155" xr:uid="{C15313F2-040D-42F9-BB44-E695BD1441E3}"/>
    <cellStyle name="Note 8 8 6" xfId="6727" xr:uid="{640D4545-A7D1-477B-B5D0-BDC5BC299E58}"/>
    <cellStyle name="Note 8 8 7" xfId="6912" xr:uid="{A8780B5F-D2A4-453F-9956-E0DC9E41BF41}"/>
    <cellStyle name="Note 8 8 8" xfId="7084" xr:uid="{ACDFB95F-C6D1-49C9-B962-E6FAE003C16B}"/>
    <cellStyle name="Note 8 8 9" xfId="7255" xr:uid="{A4B1A0FC-0927-4EFB-A60A-7FF8CE3DFF36}"/>
    <cellStyle name="Note 8 9" xfId="3857" xr:uid="{B1EA1F02-330D-44FE-8A59-1B26FEC3114C}"/>
    <cellStyle name="Note 8 9 10" xfId="7425" xr:uid="{1E69FAB2-484D-4506-98AB-10E59AC66D67}"/>
    <cellStyle name="Note 8 9 11" xfId="7587" xr:uid="{DE2A2EB8-6769-4CF8-A42F-FFC40A24F776}"/>
    <cellStyle name="Note 8 9 12" xfId="7736" xr:uid="{6AB13379-F454-4E08-9B1D-9CCB8E022EE8}"/>
    <cellStyle name="Note 8 9 13" xfId="7876" xr:uid="{05AE52F1-2575-41D3-B801-106A76E5D2B9}"/>
    <cellStyle name="Note 8 9 14" xfId="8007" xr:uid="{DA9B11CE-F1FB-4EB2-A933-40AC83F4E6E7}"/>
    <cellStyle name="Note 8 9 15" xfId="8127" xr:uid="{FFE049A6-519A-4E4C-A0A6-A8B0355AFF68}"/>
    <cellStyle name="Note 8 9 2" xfId="6014" xr:uid="{F6A734E1-4086-47DD-9C3B-3DEBB461B6F4}"/>
    <cellStyle name="Note 8 9 3" xfId="6173" xr:uid="{9C0E2AEE-5AEA-46A3-A15C-86BFD0A9A632}"/>
    <cellStyle name="Note 8 9 4" xfId="6393" xr:uid="{05FAB57D-AC38-4C87-B162-E4F2F0E15151}"/>
    <cellStyle name="Note 8 9 5" xfId="6106" xr:uid="{68AD80DF-3B3C-4CA5-86B6-9A7A4A3AA435}"/>
    <cellStyle name="Note 8 9 6" xfId="6728" xr:uid="{69A0861B-68E7-46FC-8353-42F782B13FF8}"/>
    <cellStyle name="Note 8 9 7" xfId="6913" xr:uid="{1C715494-28EE-46BA-BE7D-81999E623649}"/>
    <cellStyle name="Note 8 9 8" xfId="7085" xr:uid="{8AFB8FD9-B106-41D5-92F8-6F66428E0F80}"/>
    <cellStyle name="Note 8 9 9" xfId="7256" xr:uid="{91CA73E8-C9E7-4905-97EC-8BEBE284D2E8}"/>
    <cellStyle name="Note 8_Trimestral" xfId="3852" xr:uid="{A2384396-EB98-453F-B511-A11B828569C3}"/>
    <cellStyle name="Note 9" xfId="3858" xr:uid="{0D5B7A4B-5617-41D7-B755-BAF89C5902C3}"/>
    <cellStyle name="Note 9 10" xfId="7426" xr:uid="{3080A546-8CC3-4530-94FC-5E887ECECEA5}"/>
    <cellStyle name="Note 9 11" xfId="7588" xr:uid="{4CF001D6-F65E-41F4-B50A-939ACD507EC0}"/>
    <cellStyle name="Note 9 12" xfId="7737" xr:uid="{F72279C3-3CD5-4ACA-A838-4AAC07B7B5AD}"/>
    <cellStyle name="Note 9 13" xfId="7877" xr:uid="{F2EEA7E8-87F9-498A-8FA0-CF4536349C2A}"/>
    <cellStyle name="Note 9 14" xfId="8008" xr:uid="{70523599-E712-4DEC-BB35-0EC34C586EA0}"/>
    <cellStyle name="Note 9 15" xfId="8128" xr:uid="{DE682FE2-D272-4289-8A56-C9D5298D6194}"/>
    <cellStyle name="Note 9 2" xfId="6015" xr:uid="{D895759A-C6FC-4B83-9378-F9C8C6CD0D87}"/>
    <cellStyle name="Note 9 3" xfId="6174" xr:uid="{B1B05BF4-F1AA-44B7-A19A-E09500FAF9CA}"/>
    <cellStyle name="Note 9 4" xfId="6394" xr:uid="{19385D98-A8EE-4745-9333-516A6E8F8205}"/>
    <cellStyle name="Note 9 5" xfId="5116" xr:uid="{580755BF-F076-405C-A8E5-8C1AD7AAC8BB}"/>
    <cellStyle name="Note 9 6" xfId="6729" xr:uid="{881DF8BF-5FFA-44A3-A82C-BE5E955DD510}"/>
    <cellStyle name="Note 9 7" xfId="6914" xr:uid="{5974B72B-949B-4780-B05C-4E1D9739571F}"/>
    <cellStyle name="Note 9 8" xfId="7086" xr:uid="{EB5E43E1-1364-4502-AC6C-2B8791C10CBD}"/>
    <cellStyle name="Note 9 9" xfId="7257" xr:uid="{DDC4B96E-C7E2-43D4-88A1-59ACEEFD2DBD}"/>
    <cellStyle name="Nulos" xfId="27" xr:uid="{9E2336B3-D643-4F5D-BD02-6B92313296F0}"/>
    <cellStyle name="Output 2" xfId="2018" xr:uid="{F0F5E1B3-01A8-4096-A919-63B221C3CC7E}"/>
    <cellStyle name="Output 2 10" xfId="3860" xr:uid="{EB220B42-A635-4347-BA2A-45774F8E7F0E}"/>
    <cellStyle name="Output 2 10 10" xfId="7427" xr:uid="{8ED395AC-E4F7-475A-9B5E-913A6CF3526F}"/>
    <cellStyle name="Output 2 10 11" xfId="7589" xr:uid="{51704A4B-BB6A-4788-A30C-9FBBAC871227}"/>
    <cellStyle name="Output 2 10 12" xfId="7738" xr:uid="{6A42D591-C4BE-4EDC-B6EC-B9311B2B8681}"/>
    <cellStyle name="Output 2 10 13" xfId="7878" xr:uid="{C28769A2-15E4-4BAF-8555-B3D7B70A9134}"/>
    <cellStyle name="Output 2 10 14" xfId="8009" xr:uid="{31B24BB0-737C-4A71-BBFF-19168DF5BF73}"/>
    <cellStyle name="Output 2 10 15" xfId="8129" xr:uid="{D820FD4E-5651-4BDA-86DB-8B0E8F9786F0}"/>
    <cellStyle name="Output 2 10 2" xfId="6017" xr:uid="{C66BA990-092E-4251-AAEE-DA000709CA6D}"/>
    <cellStyle name="Output 2 10 3" xfId="6175" xr:uid="{81C0FF9A-209A-4131-90D2-2744A00A11A7}"/>
    <cellStyle name="Output 2 10 4" xfId="6395" xr:uid="{4AD0C5CA-F673-47A9-B788-AE431C0CB04E}"/>
    <cellStyle name="Output 2 10 5" xfId="5458" xr:uid="{28DE6E41-EFCB-4FD9-BA49-1C6CE3B63E1B}"/>
    <cellStyle name="Output 2 10 6" xfId="6730" xr:uid="{E418BB62-BB01-497A-8E45-22F6A28B0493}"/>
    <cellStyle name="Output 2 10 7" xfId="6915" xr:uid="{D23A14B1-3FC3-465B-8C53-3A69AD94F450}"/>
    <cellStyle name="Output 2 10 8" xfId="7087" xr:uid="{0C36119D-389B-4F2D-B644-662741D5E0C0}"/>
    <cellStyle name="Output 2 10 9" xfId="7258" xr:uid="{CD4FC475-0821-4D0F-B4FD-83A158FBEE52}"/>
    <cellStyle name="Output 2 11" xfId="3861" xr:uid="{321A0DBD-1C15-42F2-8144-8B2E6345B1E6}"/>
    <cellStyle name="Output 2 11 10" xfId="7428" xr:uid="{66E2399E-1FFE-47F7-B3E3-1480D5CFC2FA}"/>
    <cellStyle name="Output 2 11 11" xfId="7590" xr:uid="{FA5AB4D8-21C6-44B0-984E-F7811D58EAEC}"/>
    <cellStyle name="Output 2 11 12" xfId="7739" xr:uid="{12F36836-511F-4DCE-A6EF-E8F9E525FB65}"/>
    <cellStyle name="Output 2 11 13" xfId="7879" xr:uid="{064E3D85-B4CA-469B-B467-FA8D7810CD98}"/>
    <cellStyle name="Output 2 11 14" xfId="8010" xr:uid="{89201538-CF68-4BCD-9414-BB4F6AF79C76}"/>
    <cellStyle name="Output 2 11 15" xfId="8130" xr:uid="{F22E1664-2B8E-4DA1-97C3-C112F7AD2709}"/>
    <cellStyle name="Output 2 11 2" xfId="6018" xr:uid="{BFF98CA5-D819-4ED3-9F90-6BD82CEBB02C}"/>
    <cellStyle name="Output 2 11 3" xfId="6176" xr:uid="{267DE54A-BE3B-40F8-8AF7-DE56B6963CFB}"/>
    <cellStyle name="Output 2 11 4" xfId="6396" xr:uid="{BB5E8281-94F0-4C45-9333-C4357EB3E1EE}"/>
    <cellStyle name="Output 2 11 5" xfId="5461" xr:uid="{E7ABD00B-1233-4EB1-999F-F5DD3438ED68}"/>
    <cellStyle name="Output 2 11 6" xfId="6731" xr:uid="{51B4710C-29E9-4806-8EED-27B5E0665CDC}"/>
    <cellStyle name="Output 2 11 7" xfId="6916" xr:uid="{C83F9F85-01DC-4281-B44F-20BD841013DF}"/>
    <cellStyle name="Output 2 11 8" xfId="7088" xr:uid="{A1868AAD-9AB5-40BF-886B-F706F7BC1FB2}"/>
    <cellStyle name="Output 2 11 9" xfId="7259" xr:uid="{46229449-95F5-40FB-8830-BD291D10D2ED}"/>
    <cellStyle name="Output 2 12" xfId="3862" xr:uid="{AD6B3B64-98C2-49DF-9AA2-44DF46C8B848}"/>
    <cellStyle name="Output 2 12 10" xfId="7429" xr:uid="{88F4E04A-713F-4D4B-9E68-9FB8971239C1}"/>
    <cellStyle name="Output 2 12 11" xfId="7591" xr:uid="{EF0FBABE-B0EE-40FA-9D80-6678B180B9D6}"/>
    <cellStyle name="Output 2 12 12" xfId="7740" xr:uid="{B8EBE308-D09E-4A59-984C-648AA0913D42}"/>
    <cellStyle name="Output 2 12 13" xfId="7880" xr:uid="{D49E1FF7-64D5-448D-AFF1-DE7DFBB8E600}"/>
    <cellStyle name="Output 2 12 14" xfId="8011" xr:uid="{D8101BC0-4D53-4649-A609-7F2343A8BFB9}"/>
    <cellStyle name="Output 2 12 15" xfId="8131" xr:uid="{58C5FA22-68F0-478D-9A52-173A731FBCF3}"/>
    <cellStyle name="Output 2 12 2" xfId="6019" xr:uid="{680D9910-00A2-4FDE-BB88-B0E8B70D8533}"/>
    <cellStyle name="Output 2 12 3" xfId="6177" xr:uid="{CA98EA50-06D5-4008-8FA5-2E88DDA8944D}"/>
    <cellStyle name="Output 2 12 4" xfId="6397" xr:uid="{1AC712F3-DB8F-4EE4-9FD8-C641F669282D}"/>
    <cellStyle name="Output 2 12 5" xfId="5121" xr:uid="{05F4BBD5-39F7-451B-B0AE-1E2F2916A3DF}"/>
    <cellStyle name="Output 2 12 6" xfId="6732" xr:uid="{58F9741B-A340-43EC-BA51-6A40FA73FE5E}"/>
    <cellStyle name="Output 2 12 7" xfId="6917" xr:uid="{BCD03E1D-DF9B-4475-A36B-06803237AB67}"/>
    <cellStyle name="Output 2 12 8" xfId="7089" xr:uid="{CEE0DAFF-7049-4581-A08F-295ABDBCEAEA}"/>
    <cellStyle name="Output 2 12 9" xfId="7260" xr:uid="{598162DF-B946-4734-B569-2CBDBDE73543}"/>
    <cellStyle name="Output 2 13" xfId="4630" xr:uid="{49A4995A-59F2-4457-B39E-4EB9C61114B1}"/>
    <cellStyle name="Output 2 14" xfId="4765" xr:uid="{F17DCA22-1939-448C-B081-8B3EA4C0EBEF}"/>
    <cellStyle name="Output 2 15" xfId="6153" xr:uid="{47BF5900-A706-4089-98F9-BFBB00BD2E9F}"/>
    <cellStyle name="Output 2 16" xfId="5127" xr:uid="{7676959E-8813-40B6-BDAD-276D8165AD84}"/>
    <cellStyle name="Output 2 17" xfId="4329" xr:uid="{00D2EC85-D35C-4EF6-9974-7E9E954A185C}"/>
    <cellStyle name="Output 2 18" xfId="6063" xr:uid="{F3C41F0F-37BD-4B82-ACD1-10006C5D1030}"/>
    <cellStyle name="Output 2 19" xfId="4291" xr:uid="{E67242F9-41D7-4A99-AAAE-C13B04DCA3A7}"/>
    <cellStyle name="Output 2 2" xfId="2019" xr:uid="{0D04024B-D8DD-40BA-BC3B-46BA59E1DB36}"/>
    <cellStyle name="Output 2 2 10" xfId="4551" xr:uid="{B30F132E-E922-40C8-9064-19433964E5B5}"/>
    <cellStyle name="Output 2 2 11" xfId="4159" xr:uid="{FE89521F-399C-4E68-BA5A-ED18F92132EF}"/>
    <cellStyle name="Output 2 2 12" xfId="6663" xr:uid="{28B668D3-9972-40C9-86CF-D92E8232A75A}"/>
    <cellStyle name="Output 2 2 13" xfId="5175" xr:uid="{E6F310D2-45ED-4363-A9B2-747124009FED}"/>
    <cellStyle name="Output 2 2 2" xfId="4629" xr:uid="{7FC9E775-23B4-4714-A326-FE3C64419444}"/>
    <cellStyle name="Output 2 2 3" xfId="5962" xr:uid="{7E7F3959-CF0B-45BE-990F-F50E34423F68}"/>
    <cellStyle name="Output 2 2 4" xfId="5347" xr:uid="{A2F8ADCA-A9E3-477D-8FEA-FB68C53E855D}"/>
    <cellStyle name="Output 2 2 5" xfId="5148" xr:uid="{B760C2D2-891D-4990-A95E-370C970EFC4F}"/>
    <cellStyle name="Output 2 2 6" xfId="4799" xr:uid="{B19F4D4B-4D90-4F00-9410-2F07B906E0A7}"/>
    <cellStyle name="Output 2 2 7" xfId="4665" xr:uid="{2398254D-CB53-48EB-A006-C4681A45B97E}"/>
    <cellStyle name="Output 2 2 8" xfId="4699" xr:uid="{6B7B6FC4-7BB6-4337-A90D-7644593EDD14}"/>
    <cellStyle name="Output 2 2 9" xfId="5782" xr:uid="{1A9CCEA2-7A49-478A-9F9F-00A415CB88C2}"/>
    <cellStyle name="Output 2 20" xfId="5693" xr:uid="{986BA659-5250-49AB-89D5-9826DF550B40}"/>
    <cellStyle name="Output 2 21" xfId="4245" xr:uid="{5C30DD55-551F-4ED8-8B04-827C17E682BC}"/>
    <cellStyle name="Output 2 22" xfId="5370" xr:uid="{BCE38BAD-E957-4743-823D-B243FF545281}"/>
    <cellStyle name="Output 2 23" xfId="6664" xr:uid="{7FB303FA-9D95-4BF1-98BC-F4D3BD251C8C}"/>
    <cellStyle name="Output 2 24" xfId="4823" xr:uid="{8D19C532-88D6-438B-861D-3AA6FF9886A5}"/>
    <cellStyle name="Output 2 3" xfId="2020" xr:uid="{2D47E2E1-5747-4769-AE87-9A04630BBA84}"/>
    <cellStyle name="Output 2 3 10" xfId="4200" xr:uid="{E274D464-3A4A-498B-8CCA-1D8E3A5CC6B8}"/>
    <cellStyle name="Output 2 3 11" xfId="4296" xr:uid="{AACAAF6E-6864-46FA-B43B-D828A4043299}"/>
    <cellStyle name="Output 2 3 12" xfId="6246" xr:uid="{6F5A11FD-E47B-46B6-820B-E2AD0C169535}"/>
    <cellStyle name="Output 2 3 13" xfId="6527" xr:uid="{64629F46-6627-4184-8BC9-82A716B9D57C}"/>
    <cellStyle name="Output 2 3 2" xfId="4628" xr:uid="{F5FB50B0-262D-4E70-BF6C-92FD43D9A07E}"/>
    <cellStyle name="Output 2 3 3" xfId="4475" xr:uid="{EE7A2CC6-8AC2-4359-8DA2-BA4DEF3C7458}"/>
    <cellStyle name="Output 2 3 4" xfId="4239" xr:uid="{F73FD055-6E6E-4BA6-A2EE-EED3DF909F35}"/>
    <cellStyle name="Output 2 3 5" xfId="5111" xr:uid="{1BEEB516-6A01-448A-B41D-9409930359C3}"/>
    <cellStyle name="Output 2 3 6" xfId="4798" xr:uid="{B4E3C71C-2E51-408C-AE9A-FAE1FBDE24F2}"/>
    <cellStyle name="Output 2 3 7" xfId="6521" xr:uid="{ABEFD6DB-15CF-43A2-B59C-0FC720994EE4}"/>
    <cellStyle name="Output 2 3 8" xfId="5649" xr:uid="{13FE1D39-BDAC-47CF-9434-8DB096135857}"/>
    <cellStyle name="Output 2 3 9" xfId="4434" xr:uid="{A63EF3CC-4A59-4DD3-96CA-5CFB5AA572BF}"/>
    <cellStyle name="Output 2 4" xfId="2021" xr:uid="{683366CF-AF45-47D8-A2AF-AA6340536324}"/>
    <cellStyle name="Output 2 4 10" xfId="4446" xr:uid="{7D49C87A-FDD2-4078-A105-912388E8CB23}"/>
    <cellStyle name="Output 2 4 11" xfId="6581" xr:uid="{CD589174-C9B7-4430-82A9-8AAA59D51149}"/>
    <cellStyle name="Output 2 4 12" xfId="4331" xr:uid="{B91E67E9-2439-40EB-9C6C-7F30D1EFD3D5}"/>
    <cellStyle name="Output 2 4 13" xfId="4748" xr:uid="{33379F2D-E78D-4EF8-8FB6-21B4EBC6EACA}"/>
    <cellStyle name="Output 2 4 2" xfId="4627" xr:uid="{9C788CEB-B2EC-476A-BEF9-67F6ACF02A53}"/>
    <cellStyle name="Output 2 4 3" xfId="5000" xr:uid="{0FF572A3-4D0A-4552-A5C8-614845FBF5CC}"/>
    <cellStyle name="Output 2 4 4" xfId="4827" xr:uid="{AA8861C2-3ACE-40AF-AAAD-4902471BC770}"/>
    <cellStyle name="Output 2 4 5" xfId="4086" xr:uid="{7C58C077-8CC1-4EC2-8DB7-111E5C5B12AC}"/>
    <cellStyle name="Output 2 4 6" xfId="6616" xr:uid="{F9953C8D-2D88-4191-9009-2CE33167F900}"/>
    <cellStyle name="Output 2 4 7" xfId="6522" xr:uid="{6E005404-ED67-4B67-B61C-2C338BE3BF33}"/>
    <cellStyle name="Output 2 4 8" xfId="6652" xr:uid="{A44411EC-9071-4E89-BBBB-992AF3E393AD}"/>
    <cellStyle name="Output 2 4 9" xfId="4844" xr:uid="{014AFE1C-6234-45CB-8416-73A562741F9E}"/>
    <cellStyle name="Output 2 5" xfId="2022" xr:uid="{377F517C-0EEF-4EC3-8A75-25CAD7578EF0}"/>
    <cellStyle name="Output 2 5 10" xfId="4962" xr:uid="{A72D78D4-823C-460F-B126-93608903231D}"/>
    <cellStyle name="Output 2 5 11" xfId="6444" xr:uid="{97A62A63-D079-4915-9716-86FF3F670D0F}"/>
    <cellStyle name="Output 2 5 12" xfId="5659" xr:uid="{5972C0D6-F638-49A0-938E-42FD2E67ED10}"/>
    <cellStyle name="Output 2 5 13" xfId="4526" xr:uid="{357FEFE9-4D5B-4AFB-BE20-CB212CB42171}"/>
    <cellStyle name="Output 2 5 2" xfId="4626" xr:uid="{40AE4AA3-50D3-4335-A11E-26FDC97A71E7}"/>
    <cellStyle name="Output 2 5 3" xfId="5269" xr:uid="{CE04755C-92E1-4952-86C2-E75AC73F2B3A}"/>
    <cellStyle name="Output 2 5 4" xfId="4903" xr:uid="{FAB1466C-F85A-4DB0-9DB2-3580B8CA58A1}"/>
    <cellStyle name="Output 2 5 5" xfId="4145" xr:uid="{A8C28D6E-1F7A-4990-A857-23F991B76A1D}"/>
    <cellStyle name="Output 2 5 6" xfId="5542" xr:uid="{0771EDB3-242E-4267-BF88-C3C037F535EB}"/>
    <cellStyle name="Output 2 5 7" xfId="5282" xr:uid="{3C0BAB4E-C42D-476B-9809-9989D232D5EC}"/>
    <cellStyle name="Output 2 5 8" xfId="4505" xr:uid="{2B5C1C65-E9DA-4B7B-9555-BAC82A09C13B}"/>
    <cellStyle name="Output 2 5 9" xfId="5456" xr:uid="{F068FFA5-84A5-472F-AD98-08F586763163}"/>
    <cellStyle name="Output 2 6" xfId="2023" xr:uid="{969841C7-54D8-452E-8121-CED8D823F578}"/>
    <cellStyle name="Output 2 6 10" xfId="4376" xr:uid="{E04628CB-18DB-4687-A334-E5FB9B9DFC25}"/>
    <cellStyle name="Output 2 6 11" xfId="4363" xr:uid="{EE9ED57B-374B-470D-A666-7514FF6B1D77}"/>
    <cellStyle name="Output 2 6 12" xfId="4271" xr:uid="{698CF27D-FF5A-4E9B-B414-A9E0707DEEF9}"/>
    <cellStyle name="Output 2 6 13" xfId="6566" xr:uid="{376749DC-383E-460F-9BB4-6517E6C4D21B}"/>
    <cellStyle name="Output 2 6 2" xfId="5622" xr:uid="{9F82F7DC-B0A3-43FE-96D6-6DF8ABFCB7D2}"/>
    <cellStyle name="Output 2 6 3" xfId="5268" xr:uid="{02F84415-8089-40AF-830F-A78EA34AC681}"/>
    <cellStyle name="Output 2 6 4" xfId="4902" xr:uid="{4851EB74-BF36-4FEE-8AAB-7487CF164526}"/>
    <cellStyle name="Output 2 6 5" xfId="5790" xr:uid="{43BC8F80-D3E1-4D31-823B-252F74470B43}"/>
    <cellStyle name="Output 2 6 6" xfId="4541" xr:uid="{246EB2A6-BE3F-489F-89F4-DBF467FEED69}"/>
    <cellStyle name="Output 2 6 7" xfId="5759" xr:uid="{98A3B01C-B8E3-454F-976D-C43A74B9470F}"/>
    <cellStyle name="Output 2 6 8" xfId="4150" xr:uid="{514233A0-A4A7-4DCB-9EE0-C5AC70D2BC20}"/>
    <cellStyle name="Output 2 6 9" xfId="4924" xr:uid="{7CD0DB89-4E00-48BB-815E-37129592D463}"/>
    <cellStyle name="Output 2 7" xfId="2024" xr:uid="{AF3256D3-9157-4EAD-8826-72305B3C2FA2}"/>
    <cellStyle name="Output 2 7 10" xfId="4656" xr:uid="{0C5A3193-EA62-401B-B6CA-AEEBE46FB7DC}"/>
    <cellStyle name="Output 2 7 11" xfId="4832" xr:uid="{4B33F87D-F4FC-440B-B7D8-79D1E99B7AF9}"/>
    <cellStyle name="Output 2 7 12" xfId="6076" xr:uid="{4700B3F0-8F4F-4A2B-86B9-42D96D8EA403}"/>
    <cellStyle name="Output 2 7 13" xfId="4788" xr:uid="{D55609DE-C740-434A-B9EC-B133D352C1F8}"/>
    <cellStyle name="Output 2 7 2" xfId="5621" xr:uid="{FC6924DD-7908-46A2-A19C-934ADE37C9CB}"/>
    <cellStyle name="Output 2 7 3" xfId="4278" xr:uid="{D636A19F-A40B-463B-88E5-40372F7244AD}"/>
    <cellStyle name="Output 2 7 4" xfId="4642" xr:uid="{93A9E068-A42C-49EC-88F8-1F9851260C40}"/>
    <cellStyle name="Output 2 7 5" xfId="4123" xr:uid="{DE9FA752-F327-47F9-8890-B0139A579542}"/>
    <cellStyle name="Output 2 7 6" xfId="5120" xr:uid="{7C19A381-A5D2-4B33-A353-7E567B3A4F1E}"/>
    <cellStyle name="Output 2 7 7" xfId="6564" xr:uid="{3EE28459-2E6B-4AA9-BF97-74B55DA49F80}"/>
    <cellStyle name="Output 2 7 8" xfId="5259" xr:uid="{27B9383B-9318-464F-A97B-B50E626E3B31}"/>
    <cellStyle name="Output 2 7 9" xfId="4101" xr:uid="{943B0FAB-4B95-445D-B728-68A3B4952C5E}"/>
    <cellStyle name="Output 2 8" xfId="3863" xr:uid="{BA7B24AD-EAE6-4455-AB77-163B714DCA23}"/>
    <cellStyle name="Output 2 8 10" xfId="7430" xr:uid="{C230A61F-95C9-4102-9918-755C84D2FB20}"/>
    <cellStyle name="Output 2 8 11" xfId="7592" xr:uid="{AD071314-0D06-4026-913F-43D14D3AA39A}"/>
    <cellStyle name="Output 2 8 12" xfId="7741" xr:uid="{1659C30D-474A-4574-B6A2-069849735325}"/>
    <cellStyle name="Output 2 8 13" xfId="7881" xr:uid="{5C1D5C68-5020-464B-9B53-C0F8C59B97FB}"/>
    <cellStyle name="Output 2 8 14" xfId="8012" xr:uid="{27C3358D-280B-4813-AB73-58265ED7D7F5}"/>
    <cellStyle name="Output 2 8 15" xfId="8132" xr:uid="{07EFB523-EC1F-4042-9A3D-272E3C2DC890}"/>
    <cellStyle name="Output 2 8 2" xfId="6020" xr:uid="{2980EA6C-3577-478F-8095-83ACF8D81CE1}"/>
    <cellStyle name="Output 2 8 3" xfId="6178" xr:uid="{7BB2DE46-3E4B-439F-BA82-DDA0282B8029}"/>
    <cellStyle name="Output 2 8 4" xfId="6398" xr:uid="{C6004F1F-5C4B-46E2-92DD-AAA980A69DD1}"/>
    <cellStyle name="Output 2 8 5" xfId="4257" xr:uid="{00638BFA-42FC-4375-B04E-85F6137CD5B4}"/>
    <cellStyle name="Output 2 8 6" xfId="6733" xr:uid="{8CAE9DAF-EAA1-4F26-8A36-ED6E4D9799D0}"/>
    <cellStyle name="Output 2 8 7" xfId="6918" xr:uid="{20C3D8BF-30C9-45D1-9EA9-5E51D8EB00C7}"/>
    <cellStyle name="Output 2 8 8" xfId="7090" xr:uid="{ED5CC9CE-D925-4A74-B757-56B48F833DDD}"/>
    <cellStyle name="Output 2 8 9" xfId="7261" xr:uid="{2193FC6C-D14A-4C26-8F6E-E6F55FEA7C86}"/>
    <cellStyle name="Output 2 9" xfId="3864" xr:uid="{2A964CE1-93E7-4ED6-BE4F-E55D19DF0A8A}"/>
    <cellStyle name="Output 2 9 10" xfId="7431" xr:uid="{40721F0A-9E8A-4316-BF3D-1CBB6C91C2D9}"/>
    <cellStyle name="Output 2 9 11" xfId="7593" xr:uid="{64E44D9C-7D9E-4869-B6C1-116461B74812}"/>
    <cellStyle name="Output 2 9 12" xfId="7742" xr:uid="{A72C9613-EDEB-4742-8C0B-03E2220FC179}"/>
    <cellStyle name="Output 2 9 13" xfId="7882" xr:uid="{CCC45A34-4486-4743-84B4-AF8A8665BBB4}"/>
    <cellStyle name="Output 2 9 14" xfId="8013" xr:uid="{7FA8CE64-1709-4EC1-92D2-754C63C43A5F}"/>
    <cellStyle name="Output 2 9 15" xfId="8133" xr:uid="{F4151F5B-232F-4384-8C27-27DAACE99DD7}"/>
    <cellStyle name="Output 2 9 2" xfId="6021" xr:uid="{56DC2C7C-FF03-4866-A78A-1220DB6D41CC}"/>
    <cellStyle name="Output 2 9 3" xfId="6179" xr:uid="{9FF733B2-4BE0-42C2-83DD-85132BBD0305}"/>
    <cellStyle name="Output 2 9 4" xfId="6399" xr:uid="{94375F9C-8B0E-4366-A3CD-39207BADCC1D}"/>
    <cellStyle name="Output 2 9 5" xfId="5247" xr:uid="{47824034-ECC9-4BCD-AE34-1098C5AFD38A}"/>
    <cellStyle name="Output 2 9 6" xfId="6734" xr:uid="{CBA88578-6E9D-43B5-9045-B1990F4BD819}"/>
    <cellStyle name="Output 2 9 7" xfId="6919" xr:uid="{BBAD5652-8969-40E4-99AB-78452065C2A7}"/>
    <cellStyle name="Output 2 9 8" xfId="7091" xr:uid="{2DA8838C-5762-48C6-AAB9-E176B30C1CB4}"/>
    <cellStyle name="Output 2 9 9" xfId="7262" xr:uid="{174D229F-FD91-48D3-BAB4-526A91129AD8}"/>
    <cellStyle name="Output 2_Trimestral" xfId="3859" xr:uid="{676D9CC8-C9AF-4CDC-9C11-BA6765789308}"/>
    <cellStyle name="Output 3" xfId="2025" xr:uid="{48EB49E2-BBA9-4C9B-A6F1-09E19089E8A2}"/>
    <cellStyle name="Output 3 10" xfId="3866" xr:uid="{5EF1FEBE-06E0-4496-95BD-68B173295D20}"/>
    <cellStyle name="Output 3 10 10" xfId="7432" xr:uid="{2583B681-AAAB-4D70-9BF5-3030AF1D98BE}"/>
    <cellStyle name="Output 3 10 11" xfId="7594" xr:uid="{91FFBC70-A2EA-440E-AABD-A0820441B9B0}"/>
    <cellStyle name="Output 3 10 12" xfId="7743" xr:uid="{8DBC8EB1-9596-49F7-B961-5C78D20E08DE}"/>
    <cellStyle name="Output 3 10 13" xfId="7883" xr:uid="{B7F425A4-67A0-41CA-9189-F6D066D60D48}"/>
    <cellStyle name="Output 3 10 14" xfId="8014" xr:uid="{C8C0A139-70ED-44DD-8073-D745C98BD3F0}"/>
    <cellStyle name="Output 3 10 15" xfId="8134" xr:uid="{7A03F358-2B7A-4703-A06F-59F4A3F95323}"/>
    <cellStyle name="Output 3 10 2" xfId="6023" xr:uid="{ECF7BF5D-C4B7-4011-A4CB-1BA452140720}"/>
    <cellStyle name="Output 3 10 3" xfId="6180" xr:uid="{BC3AEED1-29DF-4789-A633-FEA1FF3321C8}"/>
    <cellStyle name="Output 3 10 4" xfId="6400" xr:uid="{67D72A6B-CB5C-46C7-B040-003323988E5B}"/>
    <cellStyle name="Output 3 10 5" xfId="5114" xr:uid="{298BA90F-4236-4B70-B1CD-28CA8D3DF029}"/>
    <cellStyle name="Output 3 10 6" xfId="6735" xr:uid="{FC24E3E8-8CB7-4AA8-B7A8-5CFFBE49E5E9}"/>
    <cellStyle name="Output 3 10 7" xfId="6920" xr:uid="{6D58757E-2E22-42C5-93AB-48A99FAE5D03}"/>
    <cellStyle name="Output 3 10 8" xfId="7092" xr:uid="{1208D6B0-4C30-459E-89B8-31DAC9FF170C}"/>
    <cellStyle name="Output 3 10 9" xfId="7263" xr:uid="{D5B604DB-1AAE-41DE-A117-5E78A8D850E6}"/>
    <cellStyle name="Output 3 11" xfId="3867" xr:uid="{23168ACB-72B0-47C0-ABF3-D150158F6143}"/>
    <cellStyle name="Output 3 11 10" xfId="7433" xr:uid="{9EB9E46C-0394-41C7-B32D-9444F42EE150}"/>
    <cellStyle name="Output 3 11 11" xfId="7595" xr:uid="{C7D03C69-FF87-435F-9965-40D31B7134F7}"/>
    <cellStyle name="Output 3 11 12" xfId="7744" xr:uid="{C9496467-169E-42B4-90FE-8F31687B85C2}"/>
    <cellStyle name="Output 3 11 13" xfId="7884" xr:uid="{06CFFA8A-1C72-4445-84DA-90A0FDE6C690}"/>
    <cellStyle name="Output 3 11 14" xfId="8015" xr:uid="{43CCFADD-2829-4C23-9FA4-AF631F1A45C8}"/>
    <cellStyle name="Output 3 11 15" xfId="8135" xr:uid="{076AA46E-530D-46EE-9462-DC82E261D73B}"/>
    <cellStyle name="Output 3 11 2" xfId="6024" xr:uid="{E5860233-E166-4A72-8B28-AF64172B4362}"/>
    <cellStyle name="Output 3 11 3" xfId="6181" xr:uid="{D1205051-A6B1-49FC-8894-7D3DB35DF7F2}"/>
    <cellStyle name="Output 3 11 4" xfId="6401" xr:uid="{E2EB4679-81EF-47C6-9CFA-B6529E10C8CE}"/>
    <cellStyle name="Output 3 11 5" xfId="6152" xr:uid="{BDF21541-D734-4F31-9940-E3D6C8BFC279}"/>
    <cellStyle name="Output 3 11 6" xfId="6736" xr:uid="{0913C80A-1EED-4362-B599-61235E029BC5}"/>
    <cellStyle name="Output 3 11 7" xfId="6921" xr:uid="{2C870301-4667-4F45-ABF1-11AB8418E4ED}"/>
    <cellStyle name="Output 3 11 8" xfId="7093" xr:uid="{18340F40-DD86-46AF-A891-2C8B7D4CC2CA}"/>
    <cellStyle name="Output 3 11 9" xfId="7264" xr:uid="{07B69766-C6D0-4950-AE10-04A800C9C66E}"/>
    <cellStyle name="Output 3 12" xfId="3868" xr:uid="{CE5E0EA0-808A-4642-A278-EC8D4991CB81}"/>
    <cellStyle name="Output 3 12 10" xfId="7434" xr:uid="{5679037A-E218-4426-BCA9-746DFBC61B5B}"/>
    <cellStyle name="Output 3 12 11" xfId="7596" xr:uid="{37FF2AE2-F777-495E-ACDD-9D92CF6AA24E}"/>
    <cellStyle name="Output 3 12 12" xfId="7745" xr:uid="{EDAF7129-40A7-4AAC-BDC7-0A985A735576}"/>
    <cellStyle name="Output 3 12 13" xfId="7885" xr:uid="{E507BC10-9949-42A7-B5DE-A0D200E00E4B}"/>
    <cellStyle name="Output 3 12 14" xfId="8016" xr:uid="{80CF22DF-F9AE-4818-ADB0-A26C55A99156}"/>
    <cellStyle name="Output 3 12 15" xfId="8136" xr:uid="{7945D1A1-FADB-4F3E-9317-C8A4B934610E}"/>
    <cellStyle name="Output 3 12 2" xfId="6025" xr:uid="{0CC9E206-8C3A-4AE0-B193-30F0DE66B64B}"/>
    <cellStyle name="Output 3 12 3" xfId="6182" xr:uid="{735B2536-41CD-4951-9934-418940381AB1}"/>
    <cellStyle name="Output 3 12 4" xfId="6402" xr:uid="{17FB6AA9-56CC-4D41-BDD3-AB000AD0DBA5}"/>
    <cellStyle name="Output 3 12 5" xfId="5093" xr:uid="{FB705BA1-A84B-4A76-80A9-4045532A2112}"/>
    <cellStyle name="Output 3 12 6" xfId="6737" xr:uid="{73FBE2C5-715A-43DD-8E99-182AC3B110CF}"/>
    <cellStyle name="Output 3 12 7" xfId="6922" xr:uid="{A5D969F1-212D-4D67-BC5D-57B53D2A84F2}"/>
    <cellStyle name="Output 3 12 8" xfId="7094" xr:uid="{FF6B16B6-2F3D-497E-9227-F62274F024B4}"/>
    <cellStyle name="Output 3 12 9" xfId="7265" xr:uid="{03EFFD49-B2EF-4324-B2FF-193A4F147A1A}"/>
    <cellStyle name="Output 3 13" xfId="5620" xr:uid="{662716C7-8714-4233-8290-84138579BBA6}"/>
    <cellStyle name="Output 3 14" xfId="4764" xr:uid="{41E8DCC8-6FF6-4975-AA77-5F5BB8F318D8}"/>
    <cellStyle name="Output 3 15" xfId="5032" xr:uid="{53E7C1F6-B5BC-41F0-96B3-7144FA728CCF}"/>
    <cellStyle name="Output 3 16" xfId="4094" xr:uid="{A14D8ED9-247F-42D3-A458-4EAE9C63D013}"/>
    <cellStyle name="Output 3 17" xfId="6351" xr:uid="{DF0F9F63-4AC3-42C7-AA25-8ECFF33147F7}"/>
    <cellStyle name="Output 3 18" xfId="5324" xr:uid="{5CCB65CA-AE3E-46B8-BF0F-60D064E363F9}"/>
    <cellStyle name="Output 3 19" xfId="5657" xr:uid="{83095F15-3DC6-446F-AB23-0FFA49CD9FA7}"/>
    <cellStyle name="Output 3 2" xfId="2026" xr:uid="{4D7869EB-F997-42E4-98B3-40E23178B3E1}"/>
    <cellStyle name="Output 3 2 10" xfId="5507" xr:uid="{66BF9212-60E5-4C70-929C-E64C3BE3B7C9}"/>
    <cellStyle name="Output 3 2 11" xfId="5843" xr:uid="{FDCF88E0-B02E-47B7-9572-E77339D4CAA6}"/>
    <cellStyle name="Output 3 2 12" xfId="5779" xr:uid="{32AA8890-8098-427B-A491-D696BD2F1E4B}"/>
    <cellStyle name="Output 3 2 13" xfId="5470" xr:uid="{CB4157B1-F245-4C93-8751-AF7D6040AF5C}"/>
    <cellStyle name="Output 3 2 2" xfId="4625" xr:uid="{F35A8771-5B0D-414C-B7F0-F73945D8F106}"/>
    <cellStyle name="Output 3 2 3" xfId="4763" xr:uid="{1D464457-A2C2-4A56-B544-38C66E2E7B6C}"/>
    <cellStyle name="Output 3 2 4" xfId="5133" xr:uid="{7FD1DBBF-3D7C-478B-866E-17089E368F23}"/>
    <cellStyle name="Output 3 2 5" xfId="5907" xr:uid="{255874F9-48E6-4EAE-89FB-7988FB9921CB}"/>
    <cellStyle name="Output 3 2 6" xfId="5388" xr:uid="{0DA9406A-4BFB-4913-84AB-C7297D1AE91A}"/>
    <cellStyle name="Output 3 2 7" xfId="6519" xr:uid="{3AE8D338-7D1A-4154-B894-775227DD00F9}"/>
    <cellStyle name="Output 3 2 8" xfId="4131" xr:uid="{23246FE4-7985-4FD5-BA73-7A5EF5A4DD62}"/>
    <cellStyle name="Output 3 2 9" xfId="4452" xr:uid="{9FCF3215-3EBC-4843-B117-B3CC92940066}"/>
    <cellStyle name="Output 3 20" xfId="4906" xr:uid="{E79B1CA0-A9DE-45FE-9EED-83321D820BE3}"/>
    <cellStyle name="Output 3 21" xfId="6332" xr:uid="{5C268A6B-1534-4CFD-86BB-7515B7B32434}"/>
    <cellStyle name="Output 3 22" xfId="5702" xr:uid="{E93F4237-A4DC-4561-9C55-850DC38CCDD6}"/>
    <cellStyle name="Output 3 23" xfId="6624" xr:uid="{4066BBE4-07B3-4CA1-8B9E-7EA64A33F4C7}"/>
    <cellStyle name="Output 3 24" xfId="6573" xr:uid="{EC9A8AC0-C0E3-45EC-B758-C5BF42762420}"/>
    <cellStyle name="Output 3 3" xfId="2027" xr:uid="{7D8A1692-720F-4054-AD6D-9AB775E880CB}"/>
    <cellStyle name="Output 3 3 10" xfId="5506" xr:uid="{52BE02BF-0FD9-4E50-903A-90C9B3C603BE}"/>
    <cellStyle name="Output 3 3 11" xfId="6235" xr:uid="{288498F5-49DD-4111-BCD2-F053C3DA56B2}"/>
    <cellStyle name="Output 3 3 12" xfId="5508" xr:uid="{692F8083-6B7E-47A8-ADFB-F2EA00043913}"/>
    <cellStyle name="Output 3 3 13" xfId="6794" xr:uid="{1014D654-177B-4153-A8FC-4F677334531D}"/>
    <cellStyle name="Output 3 3 2" xfId="5614" xr:uid="{9D17C8D0-6F94-4F2B-BA54-8892F97749ED}"/>
    <cellStyle name="Output 3 3 3" xfId="4762" xr:uid="{71675F6B-70C6-4FED-B8A4-CB8BBEA63241}"/>
    <cellStyle name="Output 3 3 4" xfId="4549" xr:uid="{193611EC-8B5B-45D7-9F25-10D0EA6D1B13}"/>
    <cellStyle name="Output 3 3 5" xfId="5973" xr:uid="{A529D1A9-F09E-490E-A3DF-9BC9C2E59C2A}"/>
    <cellStyle name="Output 3 3 6" xfId="5940" xr:uid="{2616AE4A-B894-44F8-8031-8BB212BF0077}"/>
    <cellStyle name="Output 3 3 7" xfId="6625" xr:uid="{0789CD5F-FF99-4373-BCB6-87C4CF1B025E}"/>
    <cellStyle name="Output 3 3 8" xfId="5487" xr:uid="{5FE30B15-1413-4A4F-9C35-9986978EDA52}"/>
    <cellStyle name="Output 3 3 9" xfId="5820" xr:uid="{C5AED287-74B6-4C3D-BD5E-069C511F161B}"/>
    <cellStyle name="Output 3 4" xfId="2028" xr:uid="{C0F1A766-F78F-4454-8899-5664AAC524B4}"/>
    <cellStyle name="Output 3 4 10" xfId="4161" xr:uid="{E98BDAF8-B0A2-46E5-971C-41FE592351E4}"/>
    <cellStyle name="Output 3 4 11" xfId="5010" xr:uid="{F4B3EB11-7FA4-42D9-BE1B-1277FBF9D120}"/>
    <cellStyle name="Output 3 4 12" xfId="5768" xr:uid="{F192B43E-4FFF-46AA-9510-A9A744ADF2B8}"/>
    <cellStyle name="Output 3 4 13" xfId="4142" xr:uid="{DE3C8325-B094-4B5F-8E1F-B68FDB5FB935}"/>
    <cellStyle name="Output 3 4 2" xfId="5619" xr:uid="{55F5E7D5-2F83-44AC-A968-675CD8614119}"/>
    <cellStyle name="Output 3 4 3" xfId="4999" xr:uid="{58C6C373-9820-4E97-A87C-1A29B13F729B}"/>
    <cellStyle name="Output 3 4 4" xfId="4826" xr:uid="{34E89AC4-1446-4D5A-B659-67144A81CEA3}"/>
    <cellStyle name="Output 3 4 5" xfId="6089" xr:uid="{592084AE-FA14-4F73-9681-7C8685E5955D}"/>
    <cellStyle name="Output 3 4 6" xfId="5455" xr:uid="{58D38720-FE8F-4903-9FCA-2B0336ED57DC}"/>
    <cellStyle name="Output 3 4 7" xfId="5070" xr:uid="{BF202D3F-6FD0-4296-8C7C-FAE7D27CC778}"/>
    <cellStyle name="Output 3 4 8" xfId="6105" xr:uid="{C602FFE0-6929-47EF-9B8B-90488184B6D7}"/>
    <cellStyle name="Output 3 4 9" xfId="4770" xr:uid="{E47E188B-7043-4A81-910B-C30331D0F64F}"/>
    <cellStyle name="Output 3 5" xfId="2029" xr:uid="{AE894034-FE48-4E44-B56D-0E84150E1C1D}"/>
    <cellStyle name="Output 3 5 10" xfId="6219" xr:uid="{AEB92131-58F2-479C-A493-A14500B18D76}"/>
    <cellStyle name="Output 3 5 11" xfId="7036" xr:uid="{1DECC106-2A04-4868-ACF7-4028502B6303}"/>
    <cellStyle name="Output 3 5 12" xfId="5057" xr:uid="{75031651-B31F-44B2-BAC8-558E6E512677}"/>
    <cellStyle name="Output 3 5 13" xfId="4143" xr:uid="{0ED0420A-7831-43E4-8D1B-AA129A17A355}"/>
    <cellStyle name="Output 3 5 2" xfId="5618" xr:uid="{19689255-26B0-4EBF-B414-1E337391413C}"/>
    <cellStyle name="Output 3 5 3" xfId="4998" xr:uid="{93D70005-1658-40CE-A4E2-2CFA8637078B}"/>
    <cellStyle name="Output 3 5 4" xfId="4825" xr:uid="{59471601-E80D-42C4-958C-ED8B5C414C24}"/>
    <cellStyle name="Output 3 5 5" xfId="5403" xr:uid="{CC7B9E41-608B-41C8-BB6D-1F360433E307}"/>
    <cellStyle name="Output 3 5 6" xfId="4550" xr:uid="{B2BA9198-858D-42F1-A342-7D43637FBE19}"/>
    <cellStyle name="Output 3 5 7" xfId="5753" xr:uid="{807F6C34-91C6-4151-8991-DD742B3900F5}"/>
    <cellStyle name="Output 3 5 8" xfId="6103" xr:uid="{E035D0BE-22A2-4F3F-8028-2ED3E0C25024}"/>
    <cellStyle name="Output 3 5 9" xfId="4670" xr:uid="{42E0A69C-0073-4ED7-BFDF-C519FD64FE6B}"/>
    <cellStyle name="Output 3 6" xfId="2030" xr:uid="{8DA6F430-4A5D-42B1-895F-3D60278AAE7B}"/>
    <cellStyle name="Output 3 6 10" xfId="6864" xr:uid="{93C283F1-CD58-482A-AD01-CD173732B8CC}"/>
    <cellStyle name="Output 3 6 11" xfId="4928" xr:uid="{45DF90F6-217E-47CC-BADF-FC8AC17E8FAF}"/>
    <cellStyle name="Output 3 6 12" xfId="7208" xr:uid="{5826B695-1D06-4F5D-B174-8F390C1776DF}"/>
    <cellStyle name="Output 3 6 13" xfId="7376" xr:uid="{6A1E1021-FEDF-4D71-AA38-31E91DEEB5F8}"/>
    <cellStyle name="Output 3 6 2" xfId="4624" xr:uid="{0A6FCA9A-2E5E-4811-9DC8-F5B47C1E47A8}"/>
    <cellStyle name="Output 3 6 3" xfId="4997" xr:uid="{CF24B54F-F67A-4391-BC72-99A289F9BA37}"/>
    <cellStyle name="Output 3 6 4" xfId="4355" xr:uid="{BE94AEEC-31A9-47A2-8F7D-6288DF8EE8AC}"/>
    <cellStyle name="Output 3 6 5" xfId="5357" xr:uid="{2347158C-3D16-4E8B-BEB7-157086C6A000}"/>
    <cellStyle name="Output 3 6 6" xfId="4509" xr:uid="{7421CEFE-A0FF-495F-A0BF-A759D438A202}"/>
    <cellStyle name="Output 3 6 7" xfId="4335" xr:uid="{5F9603B6-59FB-4459-887A-45FAAC7F0546}"/>
    <cellStyle name="Output 3 6 8" xfId="6101" xr:uid="{44CC0D28-EE70-4646-9D7E-04992BC72ED0}"/>
    <cellStyle name="Output 3 6 9" xfId="5180" xr:uid="{BDF96EFE-B889-473E-A14C-031CA410174C}"/>
    <cellStyle name="Output 3 7" xfId="2031" xr:uid="{0694FD4F-D28B-44EF-AA0C-B638AF667CD4}"/>
    <cellStyle name="Output 3 7 10" xfId="5482" xr:uid="{98BEEC9E-B54B-4D17-AB25-53065EC61488}"/>
    <cellStyle name="Output 3 7 11" xfId="6230" xr:uid="{98246C1A-3DD8-4724-A758-46BE3DF5C8B6}"/>
    <cellStyle name="Output 3 7 12" xfId="5844" xr:uid="{7F684065-4A78-481F-BA0D-57F093E74C92}"/>
    <cellStyle name="Output 3 7 13" xfId="4116" xr:uid="{2A394D58-1B7B-4330-A125-056B2AB78775}"/>
    <cellStyle name="Output 3 7 2" xfId="4623" xr:uid="{405D10C5-99CA-4D78-A03E-880B5F91DA69}"/>
    <cellStyle name="Output 3 7 3" xfId="4761" xr:uid="{7228C274-97F5-4732-8076-A342516287DF}"/>
    <cellStyle name="Output 3 7 4" xfId="5031" xr:uid="{5BB84C21-3BCA-4EDC-961B-4E3337942519}"/>
    <cellStyle name="Output 3 7 5" xfId="4366" xr:uid="{773F1BFA-0F8B-44B4-B02E-8355129AE49C}"/>
    <cellStyle name="Output 3 7 6" xfId="4189" xr:uid="{89F42026-CD48-415E-B37C-B369F5E46385}"/>
    <cellStyle name="Output 3 7 7" xfId="6473" xr:uid="{B0D3C0A8-0A22-4C1E-B093-F1649EB068C3}"/>
    <cellStyle name="Output 3 7 8" xfId="5415" xr:uid="{07C6F63B-9137-4DF3-A6ED-A3B81C0D488D}"/>
    <cellStyle name="Output 3 7 9" xfId="5577" xr:uid="{E5C2B0ED-F607-4E76-8E55-E995C17535EA}"/>
    <cellStyle name="Output 3 8" xfId="3869" xr:uid="{0AEC7BA0-6B56-4322-81F9-61570EEB9685}"/>
    <cellStyle name="Output 3 8 10" xfId="7435" xr:uid="{48403775-695F-441F-9585-FD881CB0F1BC}"/>
    <cellStyle name="Output 3 8 11" xfId="7597" xr:uid="{2FC40962-B1F7-4A60-8CF0-D3038C2B6D09}"/>
    <cellStyle name="Output 3 8 12" xfId="7746" xr:uid="{59B3CB9F-993D-4221-856C-7F26F9716C4E}"/>
    <cellStyle name="Output 3 8 13" xfId="7886" xr:uid="{0330F1AD-1DA6-4B98-9F06-AFACF87F8694}"/>
    <cellStyle name="Output 3 8 14" xfId="8017" xr:uid="{DABCB30C-9B24-48C6-B1AA-D6A54847D9FB}"/>
    <cellStyle name="Output 3 8 15" xfId="8137" xr:uid="{40BB8784-E425-4ACD-AE8A-015E88B8574B}"/>
    <cellStyle name="Output 3 8 2" xfId="6026" xr:uid="{F1669FE2-A4CF-4B60-B811-3FA656BC9D1B}"/>
    <cellStyle name="Output 3 8 3" xfId="6183" xr:uid="{6AE42FDF-61A5-4741-95C0-C6E840C000A5}"/>
    <cellStyle name="Output 3 8 4" xfId="6403" xr:uid="{949D815D-273B-462E-B416-D48EB839DE93}"/>
    <cellStyle name="Output 3 8 5" xfId="6242" xr:uid="{3A035339-2D9A-4DE1-8708-7BEA39F262CD}"/>
    <cellStyle name="Output 3 8 6" xfId="6738" xr:uid="{D505C566-4969-409E-8A2D-73561379624B}"/>
    <cellStyle name="Output 3 8 7" xfId="6923" xr:uid="{5210592C-DCFE-43C4-8691-6D90199EB93D}"/>
    <cellStyle name="Output 3 8 8" xfId="7095" xr:uid="{FBE70F9B-011C-42CB-A537-63060244F12E}"/>
    <cellStyle name="Output 3 8 9" xfId="7266" xr:uid="{1380DFEB-0451-4A8A-9BAF-A60EE4FC8336}"/>
    <cellStyle name="Output 3 9" xfId="3870" xr:uid="{D8971644-B583-4C63-8142-8393CB88C8CE}"/>
    <cellStyle name="Output 3 9 10" xfId="7436" xr:uid="{1ACF0609-3BF7-4F19-BC0A-4D93B8F9434D}"/>
    <cellStyle name="Output 3 9 11" xfId="7598" xr:uid="{D6F0BCAB-1424-4D72-95B8-4B5A830FF5FB}"/>
    <cellStyle name="Output 3 9 12" xfId="7747" xr:uid="{041EAED5-4054-49E4-A2FB-C2259E35DC0A}"/>
    <cellStyle name="Output 3 9 13" xfId="7887" xr:uid="{A706DA92-4E39-467C-AACE-AA8EE57D2CA1}"/>
    <cellStyle name="Output 3 9 14" xfId="8018" xr:uid="{E56949B2-F770-4364-BB1A-831EF47A7C48}"/>
    <cellStyle name="Output 3 9 15" xfId="8138" xr:uid="{D9C81312-6639-44AC-80F1-7DE645F79331}"/>
    <cellStyle name="Output 3 9 2" xfId="6027" xr:uid="{FE5171FE-0393-4262-8039-2FA1136ECACC}"/>
    <cellStyle name="Output 3 9 3" xfId="6184" xr:uid="{49CDA71B-C0AB-45B2-AC04-CE23895DE705}"/>
    <cellStyle name="Output 3 9 4" xfId="6404" xr:uid="{5100229C-9289-40CF-BC19-D242CA07F855}"/>
    <cellStyle name="Output 3 9 5" xfId="6251" xr:uid="{5D5C7DFA-8DDA-4E43-AC6D-8F938EFC015C}"/>
    <cellStyle name="Output 3 9 6" xfId="6739" xr:uid="{D667A334-84C9-41F7-8C22-066F6F723E68}"/>
    <cellStyle name="Output 3 9 7" xfId="6924" xr:uid="{7B6A4FCE-1122-4BBB-85F0-06DD5C8BC96F}"/>
    <cellStyle name="Output 3 9 8" xfId="7096" xr:uid="{3EF4A7A3-9A2C-4ABC-BB3F-8C7A68EDED07}"/>
    <cellStyle name="Output 3 9 9" xfId="7267" xr:uid="{905122E7-B471-4AF7-9803-DC575F80CB78}"/>
    <cellStyle name="Output 3_Trimestral" xfId="3865" xr:uid="{8CCCFACB-029E-4823-97E9-9B508972A191}"/>
    <cellStyle name="Output 4" xfId="2032" xr:uid="{3EBF1B06-291C-4E4E-B7C2-E4B1BF3B01FA}"/>
    <cellStyle name="Output 4 10" xfId="3872" xr:uid="{5953EA1A-58D9-42D4-952B-ED3CA8B21E29}"/>
    <cellStyle name="Output 4 10 10" xfId="7437" xr:uid="{47186FB1-BA2E-453E-A8E4-D45E0EE5F256}"/>
    <cellStyle name="Output 4 10 11" xfId="7599" xr:uid="{BED145E3-01B3-466D-AAC3-649D7FC8F3D2}"/>
    <cellStyle name="Output 4 10 12" xfId="7748" xr:uid="{0F94D69D-69D1-475D-AD6F-D903DEA15663}"/>
    <cellStyle name="Output 4 10 13" xfId="7888" xr:uid="{AC34F45E-2F05-452A-A829-91700904AC6B}"/>
    <cellStyle name="Output 4 10 14" xfId="8019" xr:uid="{D1A445A2-26EC-42BE-AB23-1805F2E25AC6}"/>
    <cellStyle name="Output 4 10 15" xfId="8139" xr:uid="{F6FD503A-4FAB-4959-9E58-3D2A662B7642}"/>
    <cellStyle name="Output 4 10 2" xfId="6029" xr:uid="{67D25543-60E6-4E87-8244-BB2187A44CC2}"/>
    <cellStyle name="Output 4 10 3" xfId="6185" xr:uid="{2234D8B8-48D4-4AD2-8E84-2D6236778D9B}"/>
    <cellStyle name="Output 4 10 4" xfId="6405" xr:uid="{5BF1069C-4A0E-4F75-BFF4-D53F79BA9E4C}"/>
    <cellStyle name="Output 4 10 5" xfId="4723" xr:uid="{605A7CE7-8CAF-4B32-938C-CBF2AE25791C}"/>
    <cellStyle name="Output 4 10 6" xfId="6740" xr:uid="{697991F2-1A9E-4F8A-AD93-7D46C50A3C97}"/>
    <cellStyle name="Output 4 10 7" xfId="6925" xr:uid="{EEE18219-DE5D-47EE-9FBE-98B7CC902F84}"/>
    <cellStyle name="Output 4 10 8" xfId="7097" xr:uid="{331B4FB4-45DC-4A09-8970-21E8DD664C49}"/>
    <cellStyle name="Output 4 10 9" xfId="7268" xr:uid="{F72C7B16-CBA5-4517-975A-BD9A39A584A9}"/>
    <cellStyle name="Output 4 11" xfId="3873" xr:uid="{FE7878F3-15B9-46A0-B97F-8AC364483CD1}"/>
    <cellStyle name="Output 4 11 10" xfId="7438" xr:uid="{4E7B2A54-021E-4693-BC6E-DC84553FA35B}"/>
    <cellStyle name="Output 4 11 11" xfId="7600" xr:uid="{D92031DD-BB38-4903-8816-75B2ECC72021}"/>
    <cellStyle name="Output 4 11 12" xfId="7749" xr:uid="{D0836447-1855-4D2D-B00D-49B8C54E1BA0}"/>
    <cellStyle name="Output 4 11 13" xfId="7889" xr:uid="{087B577B-D92A-4BDB-87DA-911FC14CB0E0}"/>
    <cellStyle name="Output 4 11 14" xfId="8020" xr:uid="{E523CEF6-A591-4725-B4ED-325FC976B5CC}"/>
    <cellStyle name="Output 4 11 15" xfId="8140" xr:uid="{1EBCBEB0-F83E-4FB9-AC91-BEA9D5D24C00}"/>
    <cellStyle name="Output 4 11 2" xfId="6030" xr:uid="{27BF222A-7D09-4A2C-B6E3-F7848C614984}"/>
    <cellStyle name="Output 4 11 3" xfId="6186" xr:uid="{40065E1B-7D91-4649-A47B-5D253292BCFA}"/>
    <cellStyle name="Output 4 11 4" xfId="6406" xr:uid="{7F76E663-D6F2-45C1-ADD3-AC538CCF7679}"/>
    <cellStyle name="Output 4 11 5" xfId="5248" xr:uid="{F966B039-DA5E-4B05-A4E1-EA7274421E97}"/>
    <cellStyle name="Output 4 11 6" xfId="6741" xr:uid="{C5902835-B323-4A6A-836E-5D18F16A6A32}"/>
    <cellStyle name="Output 4 11 7" xfId="6926" xr:uid="{D0EE2987-298A-4BD2-A19F-EE66D142FCB7}"/>
    <cellStyle name="Output 4 11 8" xfId="7098" xr:uid="{4734A488-6EDB-4B39-8A76-C0D982470BF6}"/>
    <cellStyle name="Output 4 11 9" xfId="7269" xr:uid="{7A067B96-CB37-4ADB-8E6F-67F3C1E06F0E}"/>
    <cellStyle name="Output 4 12" xfId="3874" xr:uid="{2A66E0D2-D8B7-48C1-A5A0-93183B704640}"/>
    <cellStyle name="Output 4 12 10" xfId="7439" xr:uid="{22360D77-29C1-4592-B38A-593381A54691}"/>
    <cellStyle name="Output 4 12 11" xfId="7601" xr:uid="{4BE9451D-2932-4FFC-B22E-5A8500F15E4B}"/>
    <cellStyle name="Output 4 12 12" xfId="7750" xr:uid="{A906C647-ACA2-4314-BA14-5C8359DBE431}"/>
    <cellStyle name="Output 4 12 13" xfId="7890" xr:uid="{B5148704-1D70-4D22-AE16-F785495EA048}"/>
    <cellStyle name="Output 4 12 14" xfId="8021" xr:uid="{656CB7BC-3393-41EC-8384-C91D88B2A65B}"/>
    <cellStyle name="Output 4 12 15" xfId="8141" xr:uid="{68B6E017-CFEB-48D7-AD8F-A6F114046D31}"/>
    <cellStyle name="Output 4 12 2" xfId="6031" xr:uid="{B1916C5F-F6FA-4FAC-BFA4-6E8AED972AE3}"/>
    <cellStyle name="Output 4 12 3" xfId="6187" xr:uid="{8F39C294-883F-41A2-9B94-26B720403F4E}"/>
    <cellStyle name="Output 4 12 4" xfId="6407" xr:uid="{AC534680-328E-4F96-AE9E-CC13A9EF8C29}"/>
    <cellStyle name="Output 4 12 5" xfId="4258" xr:uid="{F30E44C9-3490-44E4-93A3-876C55492BF0}"/>
    <cellStyle name="Output 4 12 6" xfId="6742" xr:uid="{724EE052-7F3B-4F05-A351-427FBA54D335}"/>
    <cellStyle name="Output 4 12 7" xfId="6927" xr:uid="{B1CA13F0-DA97-4C48-8A69-DB2B88135F88}"/>
    <cellStyle name="Output 4 12 8" xfId="7099" xr:uid="{7E084968-2AF0-417D-A490-4376E5613B94}"/>
    <cellStyle name="Output 4 12 9" xfId="7270" xr:uid="{5DA38636-B0E7-46F2-85D2-B58680E284DB}"/>
    <cellStyle name="Output 4 13" xfId="4622" xr:uid="{D1C23401-F0D9-43AD-A8A2-F56F3CF53F86}"/>
    <cellStyle name="Output 4 14" xfId="4474" xr:uid="{DD8F6EE7-314C-4FED-A126-930ADBEA59F5}"/>
    <cellStyle name="Output 4 15" xfId="5676" xr:uid="{815F229E-AB30-448B-AD7F-73061CF19E25}"/>
    <cellStyle name="Output 4 16" xfId="4412" xr:uid="{FDB2FCDD-AEDE-43DD-8C04-8E3D86ED3903}"/>
    <cellStyle name="Output 4 17" xfId="4916" xr:uid="{7B8F3C78-6D1C-4C60-9504-ED1D5000D986}"/>
    <cellStyle name="Output 4 18" xfId="4349" xr:uid="{3111EE24-0B36-46ED-A865-68FF8EABB4FB}"/>
    <cellStyle name="Output 4 19" xfId="4240" xr:uid="{23111B14-A3CA-4AE3-9E5F-BB709C1FC951}"/>
    <cellStyle name="Output 4 2" xfId="2033" xr:uid="{086D244C-5269-46C8-BD28-1AE7C536EB75}"/>
    <cellStyle name="Output 4 2 10" xfId="5789" xr:uid="{4E84FC2D-58C5-4328-B167-85087D8E154E}"/>
    <cellStyle name="Output 4 2 11" xfId="5068" xr:uid="{468E39F2-D0FC-4DC9-B5C9-70FC690CBF16}"/>
    <cellStyle name="Output 4 2 12" xfId="5522" xr:uid="{4327B9A1-428D-4CAE-B3BB-5474147F35BE}"/>
    <cellStyle name="Output 4 2 13" xfId="6658" xr:uid="{AA7A6FB8-26FF-4B3B-9409-4851F46E6372}"/>
    <cellStyle name="Output 4 2 2" xfId="4621" xr:uid="{6B45CD46-3515-4E0E-AFB3-DDA5B1A14C67}"/>
    <cellStyle name="Output 4 2 3" xfId="5961" xr:uid="{1ED5024B-CFA1-4B13-B3FF-6502E3A6064E}"/>
    <cellStyle name="Output 4 2 4" xfId="4356" xr:uid="{A945F231-9493-48DB-875F-8E1E1B862721}"/>
    <cellStyle name="Output 4 2 5" xfId="4367" xr:uid="{3F1EED95-4A8B-4ED7-B4BC-ABAE74AED92E}"/>
    <cellStyle name="Output 4 2 6" xfId="4082" xr:uid="{A39F71CC-D66A-4462-997F-FA639B8B1516}"/>
    <cellStyle name="Output 4 2 7" xfId="4154" xr:uid="{905490A3-52EF-4409-B6BD-EE59D2536BDF}"/>
    <cellStyle name="Output 4 2 8" xfId="5695" xr:uid="{0833C19F-D4FD-4E72-8829-BD4E588A8E60}"/>
    <cellStyle name="Output 4 2 9" xfId="5094" xr:uid="{5EB51452-13AB-4BEA-BBAA-D70D36C7A1EB}"/>
    <cellStyle name="Output 4 20" xfId="4188" xr:uid="{5B6FF9DD-E957-44B1-9995-BE72C2B1458C}"/>
    <cellStyle name="Output 4 21" xfId="4244" xr:uid="{85ADCD85-9578-405E-A0A2-5899CAF6517C}"/>
    <cellStyle name="Output 4 22" xfId="4419" xr:uid="{39F61A51-2488-4D26-8D70-03A898AF70DF}"/>
    <cellStyle name="Output 4 23" xfId="4129" xr:uid="{A59A32EB-EF02-41AB-850A-603140F5E2C3}"/>
    <cellStyle name="Output 4 24" xfId="6858" xr:uid="{11CE6062-4AE7-4038-9E3F-FDB73760D850}"/>
    <cellStyle name="Output 4 3" xfId="2034" xr:uid="{246C6242-1B87-4E3B-9F80-1AA3853890BE}"/>
    <cellStyle name="Output 4 3 10" xfId="6534" xr:uid="{5EE8877C-96BE-438F-9028-58F2697DEA06}"/>
    <cellStyle name="Output 4 3 11" xfId="6620" xr:uid="{4521C4D2-3C6F-42C9-A35F-C3026FDB9502}"/>
    <cellStyle name="Output 4 3 12" xfId="7488" xr:uid="{E70D8E3B-2FB7-4B3E-87EA-BC260DBAEF7A}"/>
    <cellStyle name="Output 4 3 13" xfId="7640" xr:uid="{380A4A24-1552-4A5E-929C-E0540AD7DCAB}"/>
    <cellStyle name="Output 4 3 2" xfId="4620" xr:uid="{30E3B196-A464-46C9-9D8B-656C3507C379}"/>
    <cellStyle name="Output 4 3 3" xfId="5478" xr:uid="{A5DA3929-38FD-4B84-99B6-B8411C39468F}"/>
    <cellStyle name="Output 4 3 4" xfId="4238" xr:uid="{929635C4-19DE-48C3-8818-DC31E0D27D74}"/>
    <cellStyle name="Output 4 3 5" xfId="5908" xr:uid="{623D516B-8843-49D6-81D0-C509543AC766}"/>
    <cellStyle name="Output 4 3 6" xfId="6532" xr:uid="{12FB21AF-3798-4579-8785-962D563E6503}"/>
    <cellStyle name="Output 4 3 7" xfId="6258" xr:uid="{0E668AC1-1915-47A0-AE2A-461548EDA18E}"/>
    <cellStyle name="Output 4 3 8" xfId="5656" xr:uid="{B5A3AF08-1F67-4DCA-910F-2DBF72518C4A}"/>
    <cellStyle name="Output 4 3 9" xfId="5278" xr:uid="{3F65355F-45C8-479D-9AD9-3ED84A92FCC5}"/>
    <cellStyle name="Output 4 4" xfId="2035" xr:uid="{54026005-F92D-4509-BAE4-05E0151B0F0F}"/>
    <cellStyle name="Output 4 4 10" xfId="5538" xr:uid="{9112A1A3-7C27-4F9D-A6B1-DC5A94BFBC36}"/>
    <cellStyle name="Output 4 4 11" xfId="7141" xr:uid="{365A6303-2B7A-452B-A751-667CB56D7779}"/>
    <cellStyle name="Output 4 4 12" xfId="5432" xr:uid="{0A5275EA-C0B4-41F3-A0DA-089E1EE9B674}"/>
    <cellStyle name="Output 4 4 13" xfId="5631" xr:uid="{BD742831-1D85-43F5-9F27-DA68C453FF9B}"/>
    <cellStyle name="Output 4 4 2" xfId="4619" xr:uid="{C001C40F-1EB3-49D1-8FDB-FD9AC9059CFF}"/>
    <cellStyle name="Output 4 4 3" xfId="5748" xr:uid="{3A52EF3C-D28D-475C-9998-7FA068B0D18E}"/>
    <cellStyle name="Output 4 4 4" xfId="5153" xr:uid="{5AF49813-8079-4FCE-A5C1-7D70F2A49051}"/>
    <cellStyle name="Output 4 4 5" xfId="5660" xr:uid="{F583A2D3-A77C-4E32-BE99-50C125E73635}"/>
    <cellStyle name="Output 4 4 6" xfId="4974" xr:uid="{7C57FE3A-8005-463F-8CFC-B5495EB8763D}"/>
    <cellStyle name="Output 4 4 7" xfId="5420" xr:uid="{0FC63EBB-E23E-4517-AA3B-680987334CBC}"/>
    <cellStyle name="Output 4 4 8" xfId="6800" xr:uid="{39E175B1-449B-422C-A774-55BD9B72041C}"/>
    <cellStyle name="Output 4 4 9" xfId="6790" xr:uid="{D7ED7890-F0AA-4276-BB7A-72C4BA813D2A}"/>
    <cellStyle name="Output 4 5" xfId="2036" xr:uid="{B4F6B301-45C1-4061-852F-249EEC9739FD}"/>
    <cellStyle name="Output 4 5 10" xfId="6970" xr:uid="{FA928FE9-70F8-4FC5-A325-19C37F0F445F}"/>
    <cellStyle name="Output 4 5 11" xfId="7140" xr:uid="{5EE0E20B-672F-450A-B1DB-9FCA5C01E945}"/>
    <cellStyle name="Output 4 5 12" xfId="7317" xr:uid="{CAA8FFA0-BAF3-4DD8-968B-83D838583752}"/>
    <cellStyle name="Output 4 5 13" xfId="7483" xr:uid="{BAEE65A7-43EB-44EC-AA72-9E1597443916}"/>
    <cellStyle name="Output 4 5 2" xfId="5617" xr:uid="{71E39C8D-155C-47DF-BBDD-5B774C07EB9E}"/>
    <cellStyle name="Output 4 5 3" xfId="5747" xr:uid="{5BE24D6E-A975-43B3-B5EA-230DDF63A80B}"/>
    <cellStyle name="Output 4 5 4" xfId="5547" xr:uid="{CCA682EE-FC47-47A5-A937-432D1D4D7DCF}"/>
    <cellStyle name="Output 4 5 5" xfId="5794" xr:uid="{576B7934-29B1-4E05-A1CE-DF3EC594C28F}"/>
    <cellStyle name="Output 4 5 6" xfId="5645" xr:uid="{2559C038-3E86-4535-B10D-57C29844532F}"/>
    <cellStyle name="Output 4 5 7" xfId="4326" xr:uid="{E6555F2B-40B1-41B6-A057-7518DE8BA714}"/>
    <cellStyle name="Output 4 5 8" xfId="5673" xr:uid="{C9529281-3AA7-4769-A48F-1961733D3BCB}"/>
    <cellStyle name="Output 4 5 9" xfId="4980" xr:uid="{0BB848C1-E401-41DC-BE4F-34265A448DBB}"/>
    <cellStyle name="Output 4 6" xfId="2037" xr:uid="{C7793009-B114-4ED8-87DC-02FBC8691586}"/>
    <cellStyle name="Output 4 6 10" xfId="5395" xr:uid="{66A7B10E-57C5-468A-ACF9-00FE5243E298}"/>
    <cellStyle name="Output 4 6 11" xfId="4210" xr:uid="{157E72A1-2952-4F95-89C1-5BB0A1D9D277}"/>
    <cellStyle name="Output 4 6 12" xfId="4333" xr:uid="{86AEF98E-FC22-4D34-A2BB-40172A681428}"/>
    <cellStyle name="Output 4 6 13" xfId="4414" xr:uid="{637E53CE-D798-4AA3-B957-F3EEB65B7ACA}"/>
    <cellStyle name="Output 4 6 2" xfId="5616" xr:uid="{EC397038-73CD-4536-812E-830D1FF59F91}"/>
    <cellStyle name="Output 4 6 3" xfId="5267" xr:uid="{F3B95DA1-F629-4B04-8948-135DC30AF7E3}"/>
    <cellStyle name="Output 4 6 4" xfId="5626" xr:uid="{8F556469-B283-4845-9068-313C8243C2CC}"/>
    <cellStyle name="Output 4 6 5" xfId="4849" xr:uid="{C684D7C4-CDF6-454F-AE26-7E5BDD767133}"/>
    <cellStyle name="Output 4 6 6" xfId="6450" xr:uid="{8A900F9B-AC26-4639-A8DD-9756C1BDB5FA}"/>
    <cellStyle name="Output 4 6 7" xfId="4286" xr:uid="{CFA73C53-3F63-49F8-9F1A-60148EBF900F}"/>
    <cellStyle name="Output 4 6 8" xfId="4555" xr:uid="{C553EEED-3C11-4E13-A96A-7277ACED5C12}"/>
    <cellStyle name="Output 4 6 9" xfId="5444" xr:uid="{659A4F2B-F515-4486-B9D3-50D810D1EF3C}"/>
    <cellStyle name="Output 4 7" xfId="2038" xr:uid="{AA8928A5-C0AD-4703-B189-07FC8C615703}"/>
    <cellStyle name="Output 4 7 10" xfId="4126" xr:uid="{A2CCDE5C-7BC8-4E50-9F29-F9A71E9A370B}"/>
    <cellStyle name="Output 4 7 11" xfId="4988" xr:uid="{95DFFEE4-9022-47BC-B7B9-5135E59BCECC}"/>
    <cellStyle name="Output 4 7 12" xfId="6238" xr:uid="{252BF276-D040-4912-A49E-F5C524A189C3}"/>
    <cellStyle name="Output 4 7 13" xfId="5081" xr:uid="{DD6EACE6-8D03-4889-AC64-43E6D8D33BE1}"/>
    <cellStyle name="Output 4 7 2" xfId="5615" xr:uid="{5536DD07-890E-4681-8F6A-187FE0D78F62}"/>
    <cellStyle name="Output 4 7 3" xfId="5266" xr:uid="{2DF6C8EF-66D7-4A44-B024-CA1441081C0B}"/>
    <cellStyle name="Output 4 7 4" xfId="5630" xr:uid="{0F437F2D-3092-4E49-BB28-7912A81828D9}"/>
    <cellStyle name="Output 4 7 5" xfId="4155" xr:uid="{028C0651-5A54-4A3A-B9F6-01DD4C74C1CD}"/>
    <cellStyle name="Output 4 7 6" xfId="5172" xr:uid="{2B6E7C0E-8E43-4D78-9B69-7A598505A2B5}"/>
    <cellStyle name="Output 4 7 7" xfId="6086" xr:uid="{073927FF-F34F-4A52-88DC-DE74B77D31B8}"/>
    <cellStyle name="Output 4 7 8" xfId="5512" xr:uid="{ECB6E1C8-38FE-49A7-8688-57BDA7C1D894}"/>
    <cellStyle name="Output 4 7 9" xfId="5173" xr:uid="{C3AE96AB-4132-4B1D-BD8A-517095F3F7D1}"/>
    <cellStyle name="Output 4 8" xfId="3875" xr:uid="{D49350A4-F9F7-4B7E-836A-E617EC7BBFD4}"/>
    <cellStyle name="Output 4 8 10" xfId="7440" xr:uid="{F6ECAFE6-7830-4B80-999D-19B523380A9F}"/>
    <cellStyle name="Output 4 8 11" xfId="7602" xr:uid="{C8DFE7E7-8CFB-4F4C-BB58-A4B61A29BE5D}"/>
    <cellStyle name="Output 4 8 12" xfId="7751" xr:uid="{426778B6-4339-40A3-9790-9D5BCD99437D}"/>
    <cellStyle name="Output 4 8 13" xfId="7891" xr:uid="{CF525D25-9988-4721-AD67-67B958125918}"/>
    <cellStyle name="Output 4 8 14" xfId="8022" xr:uid="{16516282-D926-4AAA-B0C2-EE4CF280AEC1}"/>
    <cellStyle name="Output 4 8 15" xfId="8142" xr:uid="{7BB4BC68-774E-487C-8561-C2456546CDF1}"/>
    <cellStyle name="Output 4 8 2" xfId="6032" xr:uid="{0AF60101-03F8-4727-9D97-6C244275B00E}"/>
    <cellStyle name="Output 4 8 3" xfId="6188" xr:uid="{4B8418C4-326F-495C-9552-F8CA2A1579C8}"/>
    <cellStyle name="Output 4 8 4" xfId="6408" xr:uid="{3BBE2F43-70A7-4A00-8922-2E150F856D9E}"/>
    <cellStyle name="Output 4 8 5" xfId="4583" xr:uid="{2A10BB94-C8FC-4951-BB32-FC928877B1C2}"/>
    <cellStyle name="Output 4 8 6" xfId="6743" xr:uid="{64024107-AD33-44A9-A567-C2626DF6C154}"/>
    <cellStyle name="Output 4 8 7" xfId="6928" xr:uid="{B10B3B79-402E-4B13-B016-139BB6CE6737}"/>
    <cellStyle name="Output 4 8 8" xfId="7100" xr:uid="{6952003A-0C1D-4A96-93C9-02CBD41D9F50}"/>
    <cellStyle name="Output 4 8 9" xfId="7271" xr:uid="{1CC460AB-8337-46CA-9321-FEA74E2CB354}"/>
    <cellStyle name="Output 4 9" xfId="3876" xr:uid="{EDFF945A-BF54-4ACC-9071-1C29A375C596}"/>
    <cellStyle name="Output 4 9 10" xfId="7441" xr:uid="{29D98EC3-FEFE-4ABE-B154-F3917C89F607}"/>
    <cellStyle name="Output 4 9 11" xfId="7603" xr:uid="{DF7ECECD-B18D-42D1-9E83-C910D804CE75}"/>
    <cellStyle name="Output 4 9 12" xfId="7752" xr:uid="{E592F4F3-73CC-44CD-8F75-EB458DE67158}"/>
    <cellStyle name="Output 4 9 13" xfId="7892" xr:uid="{F85E351B-45D6-43FF-B6DB-FDF9D24B217C}"/>
    <cellStyle name="Output 4 9 14" xfId="8023" xr:uid="{9669A8A2-D002-42A0-8619-E60E752D662C}"/>
    <cellStyle name="Output 4 9 15" xfId="8143" xr:uid="{37C9B7B9-EE3B-4504-9BDB-D126393B3FC0}"/>
    <cellStyle name="Output 4 9 2" xfId="6033" xr:uid="{C52313FC-FDC3-4EDB-B20C-1F6B1BF7AC3D}"/>
    <cellStyle name="Output 4 9 3" xfId="6189" xr:uid="{C18B552E-8906-4CBE-A507-9FC914991E2C}"/>
    <cellStyle name="Output 4 9 4" xfId="6409" xr:uid="{F2311C54-3ADB-4F8B-B519-499FD6E4DD7E}"/>
    <cellStyle name="Output 4 9 5" xfId="5943" xr:uid="{01E23D0C-7913-4305-9E3C-852A6E7A9A14}"/>
    <cellStyle name="Output 4 9 6" xfId="6744" xr:uid="{31B557F2-98D6-4525-BC2E-8AE1DA8B89B4}"/>
    <cellStyle name="Output 4 9 7" xfId="6929" xr:uid="{F17D86BB-8050-4831-8548-6A2C04FF1BEE}"/>
    <cellStyle name="Output 4 9 8" xfId="7101" xr:uid="{74869A8F-AC2A-4159-B0A1-0EC69C8A8021}"/>
    <cellStyle name="Output 4 9 9" xfId="7272" xr:uid="{FF7D4F5E-3E74-4E6F-8510-B6CA165F593B}"/>
    <cellStyle name="Output 4_Trimestral" xfId="3871" xr:uid="{B52E751F-090E-478E-BA43-0348C6351EC1}"/>
    <cellStyle name="Output 5" xfId="2039" xr:uid="{11A20C2C-3A25-4337-A88B-942AD65CF4D5}"/>
    <cellStyle name="Output 5 10" xfId="3878" xr:uid="{E268645F-FAEF-45D5-AC12-61E688414D3E}"/>
    <cellStyle name="Output 5 10 10" xfId="7442" xr:uid="{9DE65C2C-0286-4F06-B72B-61F3B00EDA46}"/>
    <cellStyle name="Output 5 10 11" xfId="7604" xr:uid="{18008F6A-1C1C-40E1-B41D-B9F4D5FB03AE}"/>
    <cellStyle name="Output 5 10 12" xfId="7753" xr:uid="{1D16AF8A-8780-4A6F-AE8E-A4DE37382547}"/>
    <cellStyle name="Output 5 10 13" xfId="7893" xr:uid="{C7AF8781-F4B7-4052-A30D-CDCA6731529B}"/>
    <cellStyle name="Output 5 10 14" xfId="8024" xr:uid="{9707D0CD-90A7-4E8E-B3DD-730A3977B360}"/>
    <cellStyle name="Output 5 10 15" xfId="8144" xr:uid="{7F8B3881-2FD1-420D-8EF2-13B9519F4715}"/>
    <cellStyle name="Output 5 10 2" xfId="6034" xr:uid="{A0AA6D18-89C7-4EF0-B84A-0835729326DA}"/>
    <cellStyle name="Output 5 10 3" xfId="6190" xr:uid="{13E01FCF-1364-41C0-B9F7-EB8F5B64E984}"/>
    <cellStyle name="Output 5 10 4" xfId="6410" xr:uid="{419E21D8-7ABD-46CE-B229-84D2CB1BFCD0}"/>
    <cellStyle name="Output 5 10 5" xfId="5942" xr:uid="{D0DB54BA-2A5D-4AB5-86E1-39776F83ED35}"/>
    <cellStyle name="Output 5 10 6" xfId="6745" xr:uid="{69E737A8-4EA2-4D53-821D-856781A96C37}"/>
    <cellStyle name="Output 5 10 7" xfId="6930" xr:uid="{77FCB22D-A602-43D5-A97D-B145C937F88C}"/>
    <cellStyle name="Output 5 10 8" xfId="7102" xr:uid="{2E103DB2-F78E-4A2E-A298-5A8198E3A0E7}"/>
    <cellStyle name="Output 5 10 9" xfId="7273" xr:uid="{A83351E2-F7B9-4450-BBA6-93C5B031F3C0}"/>
    <cellStyle name="Output 5 11" xfId="3879" xr:uid="{FAEA9287-5F5B-443A-B9E6-DD9514F766A1}"/>
    <cellStyle name="Output 5 11 10" xfId="7443" xr:uid="{3E14DCEE-09E1-48A0-8FB0-D6CF3F517A11}"/>
    <cellStyle name="Output 5 11 11" xfId="7605" xr:uid="{42DD1215-8FDE-4411-B982-8643A7C7BFB6}"/>
    <cellStyle name="Output 5 11 12" xfId="7754" xr:uid="{2CFC5657-F26C-4554-B8B8-993BA0EE6802}"/>
    <cellStyle name="Output 5 11 13" xfId="7894" xr:uid="{3300712A-3A92-45B3-A8DF-B66DF6648E88}"/>
    <cellStyle name="Output 5 11 14" xfId="8025" xr:uid="{DCA4E870-CB59-4798-8A6B-433A12F37D65}"/>
    <cellStyle name="Output 5 11 15" xfId="8145" xr:uid="{A3819E92-C01C-4853-AD1C-A598D6540F39}"/>
    <cellStyle name="Output 5 11 2" xfId="6035" xr:uid="{92C45B56-4AB1-4D90-A0BA-3791839CB882}"/>
    <cellStyle name="Output 5 11 3" xfId="6191" xr:uid="{C2CFA6A4-7594-486A-91EF-FDBE8D030F49}"/>
    <cellStyle name="Output 5 11 4" xfId="6411" xr:uid="{42665073-0528-442D-81E0-9852EDE28C99}"/>
    <cellStyle name="Output 5 11 5" xfId="4584" xr:uid="{41A051D7-A72D-460D-996C-86B7152DF673}"/>
    <cellStyle name="Output 5 11 6" xfId="6746" xr:uid="{68B2F6A8-5F0B-4FD6-91A0-5C33D4594FFC}"/>
    <cellStyle name="Output 5 11 7" xfId="6931" xr:uid="{A16DC343-4C53-42E7-8C71-3D608637F49B}"/>
    <cellStyle name="Output 5 11 8" xfId="7103" xr:uid="{54A27DC5-C171-45F0-B609-5E2DF33B59A5}"/>
    <cellStyle name="Output 5 11 9" xfId="7274" xr:uid="{AB74124D-EDE9-49EB-BAD3-B956FB2F4E35}"/>
    <cellStyle name="Output 5 12" xfId="3880" xr:uid="{5C65E88C-10B5-45C4-AAD6-732339AB1793}"/>
    <cellStyle name="Output 5 12 10" xfId="7444" xr:uid="{FE36AE16-4207-4A98-86A0-F8F04A12AF58}"/>
    <cellStyle name="Output 5 12 11" xfId="7606" xr:uid="{4BF2063E-32AE-48D2-A116-E64F5F026C98}"/>
    <cellStyle name="Output 5 12 12" xfId="7755" xr:uid="{417A851F-0CAB-4BEB-A947-A106A76D16E6}"/>
    <cellStyle name="Output 5 12 13" xfId="7895" xr:uid="{45568015-9E51-4C3B-A899-8274F74C3705}"/>
    <cellStyle name="Output 5 12 14" xfId="8026" xr:uid="{BDE71B26-75B9-4BE3-BA83-8989E6E2C4AE}"/>
    <cellStyle name="Output 5 12 15" xfId="8146" xr:uid="{6CF5343A-4424-4EA7-B04C-E8FAD7C3735F}"/>
    <cellStyle name="Output 5 12 2" xfId="6036" xr:uid="{38FBCF3B-BF53-4A33-88DE-C54E1E594C49}"/>
    <cellStyle name="Output 5 12 3" xfId="6192" xr:uid="{C877B615-2552-41F5-9279-A4B4A4A4C4BC}"/>
    <cellStyle name="Output 5 12 4" xfId="6412" xr:uid="{6B1E94F5-C12E-4F26-8B83-121608393C84}"/>
    <cellStyle name="Output 5 12 5" xfId="5582" xr:uid="{512FEDA2-59FF-40DF-BE36-C6F06C5AE9F8}"/>
    <cellStyle name="Output 5 12 6" xfId="6747" xr:uid="{A6CC2E64-DBBC-42F2-8CA9-C8620D239E63}"/>
    <cellStyle name="Output 5 12 7" xfId="6932" xr:uid="{97BF2495-8A36-41A2-B7BB-60A774EC0B81}"/>
    <cellStyle name="Output 5 12 8" xfId="7104" xr:uid="{278AAC2B-4524-4228-A155-F8C63C321966}"/>
    <cellStyle name="Output 5 12 9" xfId="7275" xr:uid="{1B9DC878-B14C-476C-B3A7-E7063CB102F3}"/>
    <cellStyle name="Output 5 13" xfId="4618" xr:uid="{3A9A10FF-BC26-4412-A180-6DEC2069C0D1}"/>
    <cellStyle name="Output 5 14" xfId="5270" xr:uid="{3E2DE8B2-EFB1-407B-9DD4-661C496781B2}"/>
    <cellStyle name="Output 5 15" xfId="6319" xr:uid="{B6E99BA9-BE87-40AD-A45D-64D56E98366B}"/>
    <cellStyle name="Output 5 16" xfId="5201" xr:uid="{418D33AB-DF09-402B-A3D5-FF0631952A09}"/>
    <cellStyle name="Output 5 17" xfId="5849" xr:uid="{EF2757DE-1A6A-4C52-A38E-34DF285F4BB5}"/>
    <cellStyle name="Output 5 18" xfId="4686" xr:uid="{92A6C39F-25C8-4573-8911-14323C23C029}"/>
    <cellStyle name="Output 5 19" xfId="6334" xr:uid="{BD9ABC34-D56D-43F1-BE79-8DE360FB941F}"/>
    <cellStyle name="Output 5 2" xfId="2040" xr:uid="{E6B86E2E-B030-4A8D-83B2-896C5EA80BB6}"/>
    <cellStyle name="Output 5 2 10" xfId="4380" xr:uid="{F03B4562-E094-4B06-A1BC-14A9F67430FA}"/>
    <cellStyle name="Output 5 2 11" xfId="5941" xr:uid="{5316CC84-8391-4DC1-AB7B-C460C53F6075}"/>
    <cellStyle name="Output 5 2 12" xfId="4113" xr:uid="{FC05D6B3-A956-4FB5-A627-404D9357F3D7}"/>
    <cellStyle name="Output 5 2 13" xfId="6260" xr:uid="{DA460649-1E45-4FB9-8CC6-A6531D6664F9}"/>
    <cellStyle name="Output 5 2 2" xfId="5608" xr:uid="{94C4ED49-8575-4A02-A01B-2823B8D3A15B}"/>
    <cellStyle name="Output 5 2 3" xfId="5746" xr:uid="{BB6AD698-AB87-4C16-8135-B8C94527D895}"/>
    <cellStyle name="Output 5 2 4" xfId="5629" xr:uid="{22989D5A-CC25-40BD-B197-10F41D5DAAE5}"/>
    <cellStyle name="Output 5 2 5" xfId="4768" xr:uid="{1DF77B3E-387F-4C79-ABA1-180F474DBFBB}"/>
    <cellStyle name="Output 5 2 6" xfId="4378" xr:uid="{FF13ECE9-66B0-4C6A-8824-C4654B0B6FAE}"/>
    <cellStyle name="Output 5 2 7" xfId="5417" xr:uid="{DA088D9B-8F2E-4E7C-A5B0-5F80FE8DFE5F}"/>
    <cellStyle name="Output 5 2 8" xfId="6577" xr:uid="{6591F1B4-9023-4731-B79F-684FA01F90DC}"/>
    <cellStyle name="Output 5 2 9" xfId="5029" xr:uid="{5763F107-C25C-428B-BD57-51FD11A8B00F}"/>
    <cellStyle name="Output 5 20" xfId="6788" xr:uid="{BB700AF9-9560-47BD-AB45-7DC217238CA0}"/>
    <cellStyle name="Output 5 21" xfId="6703" xr:uid="{95B102BD-F3CB-4073-B878-A6CBD002B9D2}"/>
    <cellStyle name="Output 5 22" xfId="7139" xr:uid="{061312BF-5182-4955-8157-E12AA54ACD4D}"/>
    <cellStyle name="Output 5 23" xfId="7027" xr:uid="{6C673CB9-119F-4EB8-A878-B4AA5E4179E5}"/>
    <cellStyle name="Output 5 24" xfId="7482" xr:uid="{803BA8F3-1F80-478E-8C93-A96016CBC235}"/>
    <cellStyle name="Output 5 3" xfId="2041" xr:uid="{8EA4FF2A-261F-4503-9415-69230D0862D7}"/>
    <cellStyle name="Output 5 3 10" xfId="6969" xr:uid="{B648769E-9A8A-49E0-B5D2-1FB9E8740537}"/>
    <cellStyle name="Output 5 3 11" xfId="6850" xr:uid="{AA468E5B-1D4E-48A9-9E85-C0D7AC706EB2}"/>
    <cellStyle name="Output 5 3 12" xfId="7316" xr:uid="{562AA7E4-142D-4EE1-B64E-E5414664E4CB}"/>
    <cellStyle name="Output 5 3 13" xfId="7197" xr:uid="{7E63968D-8CCC-4432-B8A8-8B5DCF3D0C3A}"/>
    <cellStyle name="Output 5 3 2" xfId="5613" xr:uid="{19246D12-745F-484C-878F-BB70ABE95A19}"/>
    <cellStyle name="Output 5 3 3" xfId="5477" xr:uid="{931AD052-1B9E-4ACD-824D-D2B05D18A50D}"/>
    <cellStyle name="Output 5 3 4" xfId="4237" xr:uid="{8ECF0BF9-DDE2-4FFE-83C2-5857D9DB9DB5}"/>
    <cellStyle name="Output 5 3 5" xfId="5381" xr:uid="{30C5719F-8CDE-4EB4-AEFE-25DA690CE79B}"/>
    <cellStyle name="Output 5 3 6" xfId="6217" xr:uid="{9EF4E88D-9B0F-4241-A56F-C305DB16E483}"/>
    <cellStyle name="Output 5 3 7" xfId="5193" xr:uid="{10C8AFC0-064D-4ACD-95D6-BD68DF0F4F06}"/>
    <cellStyle name="Output 5 3 8" xfId="4269" xr:uid="{E0489F75-60CD-4236-AB8F-935C733AB4BC}"/>
    <cellStyle name="Output 5 3 9" xfId="4960" xr:uid="{D6B502EC-ED14-4810-A3A2-286205FE2092}"/>
    <cellStyle name="Output 5 4" xfId="2042" xr:uid="{5861F510-BF60-4084-A69A-87B4E103B6C2}"/>
    <cellStyle name="Output 5 4 10" xfId="4885" xr:uid="{A747FDAA-BD6E-4AE0-B497-DE41BBFE5879}"/>
    <cellStyle name="Output 5 4 11" xfId="4705" xr:uid="{DEE12889-1869-4F3A-B068-6275026D395C}"/>
    <cellStyle name="Output 5 4 12" xfId="6662" xr:uid="{9D2DF444-0D79-4F25-A02C-FFE32ED8BF10}"/>
    <cellStyle name="Output 5 4 13" xfId="6972" xr:uid="{D3C6BB3C-E3BE-4E83-B9C3-B144B836176B}"/>
    <cellStyle name="Output 5 4 2" xfId="5612" xr:uid="{BA58C2FB-3B2F-4DCE-95E5-66EC911F4F9C}"/>
    <cellStyle name="Output 5 4 3" xfId="5476" xr:uid="{637898E8-21BA-4651-AE62-EB893EA33A4A}"/>
    <cellStyle name="Output 5 4 4" xfId="5677" xr:uid="{49E0C93F-15B7-4A9C-84FC-0F649BDD3AE6}"/>
    <cellStyle name="Output 5 4 5" xfId="5928" xr:uid="{E4063952-FEBE-441E-966C-9A0903D7075B}"/>
    <cellStyle name="Output 5 4 6" xfId="5831" xr:uid="{83F4B3AF-3811-4A0C-8546-73D7F17DF409}"/>
    <cellStyle name="Output 5 4 7" xfId="5597" xr:uid="{758014CD-C949-4C36-8DF9-F6577E85A69A}"/>
    <cellStyle name="Output 5 4 8" xfId="5309" xr:uid="{5965CC4A-49A2-4807-BE52-1B95D44A6382}"/>
    <cellStyle name="Output 5 4 9" xfId="4775" xr:uid="{65FAB5D8-8213-4FBF-93D9-9BAE11B0EFF4}"/>
    <cellStyle name="Output 5 5" xfId="2043" xr:uid="{1FC46256-C9FD-4E07-A358-10F3513ED1D1}"/>
    <cellStyle name="Output 5 5 10" xfId="5515" xr:uid="{40C9F916-40EE-4539-9A81-ECF788AEDE69}"/>
    <cellStyle name="Output 5 5 11" xfId="6440" xr:uid="{699F6D2F-EDC7-404A-A977-EFCDC459468E}"/>
    <cellStyle name="Output 5 5 12" xfId="4548" xr:uid="{72795EA4-A4A4-4549-A128-46DD68877A0D}"/>
    <cellStyle name="Output 5 5 13" xfId="5021" xr:uid="{A7752A09-BD7F-49C1-8E6F-F68A37B623E9}"/>
    <cellStyle name="Output 5 5 2" xfId="4617" xr:uid="{78C097B6-5FB4-4A59-9A8E-05FE3350F1BD}"/>
    <cellStyle name="Output 5 5 3" xfId="5960" xr:uid="{3DCA46FB-C9BF-4416-A3E4-2A255889804F}"/>
    <cellStyle name="Output 5 5 4" xfId="4133" xr:uid="{03B134CB-0820-49AD-9ACD-06B204656F27}"/>
    <cellStyle name="Output 5 5 5" xfId="4918" xr:uid="{21D51E57-612E-4834-B20C-204DC79324E7}"/>
    <cellStyle name="Output 5 5 6" xfId="4280" xr:uid="{60DD4E20-3EEF-4E48-BF86-2BA9E5B75A96}"/>
    <cellStyle name="Output 5 5 7" xfId="5188" xr:uid="{B9EDCB3D-C953-4E59-B0A4-E9030B660F93}"/>
    <cellStyle name="Output 5 5 8" xfId="5511" xr:uid="{B9281D64-7080-4836-AD33-DCDA3BC451D6}"/>
    <cellStyle name="Output 5 5 9" xfId="5793" xr:uid="{88274EAC-356B-48D1-9797-EE2820030792}"/>
    <cellStyle name="Output 5 6" xfId="2044" xr:uid="{F3ADBB29-75EB-4EF2-B290-A3A65EB72DD5}"/>
    <cellStyle name="Output 5 6 10" xfId="5430" xr:uid="{F093D155-192A-4950-9AA2-4529AA89D002}"/>
    <cellStyle name="Output 5 6 11" xfId="6584" xr:uid="{FBE7DDA3-6B8B-4C79-BAD4-BB64698BEED4}"/>
    <cellStyle name="Output 5 6 12" xfId="5791" xr:uid="{EE88EE63-68E6-44E8-9686-8E68752C6D76}"/>
    <cellStyle name="Output 5 6 13" xfId="4377" xr:uid="{4E62463A-D749-4770-B185-63B455F82ABD}"/>
    <cellStyle name="Output 5 6 2" xfId="4616" xr:uid="{E7067C1A-1026-4A24-9E42-16A00DC71E74}"/>
    <cellStyle name="Output 5 6 3" xfId="4277" xr:uid="{B33FA229-E981-47AB-B964-0E20B61B6DB2}"/>
    <cellStyle name="Output 5 6 4" xfId="4641" xr:uid="{165C0C0C-D98A-4E11-819C-48451D5327BA}"/>
    <cellStyle name="Output 5 6 5" xfId="5100" xr:uid="{874F59C6-1633-4257-9FB9-B3389E43C9E6}"/>
    <cellStyle name="Output 5 6 6" xfId="4279" xr:uid="{0AF1970D-AEBC-47A6-BBC9-2327B9467124}"/>
    <cellStyle name="Output 5 6 7" xfId="5102" xr:uid="{A84E539C-1A83-4923-B4E6-C4B234051B76}"/>
    <cellStyle name="Output 5 6 8" xfId="4438" xr:uid="{6DF0834A-6932-4321-9E32-38F32BFB4FE1}"/>
    <cellStyle name="Output 5 6 9" xfId="5290" xr:uid="{1E406FF5-353C-4E1F-B822-E2C1CFFEF781}"/>
    <cellStyle name="Output 5 7" xfId="2045" xr:uid="{1B257435-EFE9-4319-B24C-849E58ED62BF}"/>
    <cellStyle name="Output 5 7 10" xfId="5818" xr:uid="{09732539-5B62-4AE6-9D21-1081C89F39DF}"/>
    <cellStyle name="Output 5 7 11" xfId="6443" xr:uid="{649D300C-D95F-4DA2-9520-38A8CFCB34B8}"/>
    <cellStyle name="Output 5 7 12" xfId="5807" xr:uid="{A36940AA-5A1B-455C-A8B6-CD8EF3F317E1}"/>
    <cellStyle name="Output 5 7 13" xfId="5588" xr:uid="{F1E9BA2A-E39B-44A5-8605-45888F200332}"/>
    <cellStyle name="Output 5 7 2" xfId="4615" xr:uid="{8FA79654-0CED-42C1-BF78-32AF626D22A1}"/>
    <cellStyle name="Output 5 7 3" xfId="5471" xr:uid="{1336B1DE-7F50-4DAF-AE29-18625B44C194}"/>
    <cellStyle name="Output 5 7 4" xfId="5440" xr:uid="{5F6997BB-75DB-4248-ABD4-BDBCE04BA507}"/>
    <cellStyle name="Output 5 7 5" xfId="4652" xr:uid="{160066C4-9AD7-4A14-9AB1-497B59955F00}"/>
    <cellStyle name="Output 5 7 6" xfId="4281" xr:uid="{0C872705-921C-44FD-B8B2-6FE142F6A94D}"/>
    <cellStyle name="Output 5 7 7" xfId="4680" xr:uid="{975B19A4-3159-44C1-8269-41E800D641E9}"/>
    <cellStyle name="Output 5 7 8" xfId="4780" xr:uid="{7D6D1BD1-1A84-48FA-93BD-4188877AB473}"/>
    <cellStyle name="Output 5 7 9" xfId="5426" xr:uid="{27F201A9-589A-4231-82E6-1A693EE02408}"/>
    <cellStyle name="Output 5 8" xfId="3881" xr:uid="{571C039E-7A23-4313-97BB-9BDBE3DC03EE}"/>
    <cellStyle name="Output 5 8 10" xfId="7445" xr:uid="{42806522-300B-486F-8E28-82B7223DDE8C}"/>
    <cellStyle name="Output 5 8 11" xfId="7607" xr:uid="{1A75E7FB-F928-4545-9378-AED0412AC606}"/>
    <cellStyle name="Output 5 8 12" xfId="7756" xr:uid="{2458880F-9542-4C50-BC6E-5A7786563513}"/>
    <cellStyle name="Output 5 8 13" xfId="7896" xr:uid="{7F9CF9ED-0421-4155-8A33-E31F34339A9E}"/>
    <cellStyle name="Output 5 8 14" xfId="8027" xr:uid="{3C90F0E9-260C-4E21-89A2-4108999AE2B0}"/>
    <cellStyle name="Output 5 8 15" xfId="8147" xr:uid="{1B04AC11-1E47-4887-983F-52C384158767}"/>
    <cellStyle name="Output 5 8 2" xfId="6037" xr:uid="{A057470F-687A-4BC4-A9BE-A56C6AE9077A}"/>
    <cellStyle name="Output 5 8 3" xfId="6193" xr:uid="{E62AB8D9-4A92-4BE2-9ADC-D7CA43A29F9F}"/>
    <cellStyle name="Output 5 8 4" xfId="6413" xr:uid="{A8F91511-D681-48CB-BA96-6AE5F5E43E24}"/>
    <cellStyle name="Output 5 8 5" xfId="6250" xr:uid="{8CD5A17F-C71E-4DBD-9C11-6D63F0C69450}"/>
    <cellStyle name="Output 5 8 6" xfId="6748" xr:uid="{392F3F55-1AFF-4C03-80E3-1DA1865ECC2E}"/>
    <cellStyle name="Output 5 8 7" xfId="6933" xr:uid="{D1A4DD3E-0622-48D0-A254-EEFA8A981304}"/>
    <cellStyle name="Output 5 8 8" xfId="7105" xr:uid="{7AA766C1-69F7-4738-B524-4A1DE42079D9}"/>
    <cellStyle name="Output 5 8 9" xfId="7276" xr:uid="{4BC37F26-4AF2-4E61-9FD9-4601022BE3BC}"/>
    <cellStyle name="Output 5 9" xfId="3882" xr:uid="{7A4F001B-48BC-4A21-B059-BB82F15DE020}"/>
    <cellStyle name="Output 5 9 10" xfId="7446" xr:uid="{8D1A9625-1A5A-41F3-B68A-726E5C697294}"/>
    <cellStyle name="Output 5 9 11" xfId="7608" xr:uid="{B42A8B58-66B0-4161-94D6-E05373875C58}"/>
    <cellStyle name="Output 5 9 12" xfId="7757" xr:uid="{9B9A12CC-ADF1-44AE-810C-00C86EC56B86}"/>
    <cellStyle name="Output 5 9 13" xfId="7897" xr:uid="{F93F5DF8-7A9A-4D51-A143-D2A2BE1AC496}"/>
    <cellStyle name="Output 5 9 14" xfId="8028" xr:uid="{7349AAB3-FC4C-4461-AA66-9073450B3636}"/>
    <cellStyle name="Output 5 9 15" xfId="8148" xr:uid="{76F37CC8-F268-4291-8D99-DB8EAB9CDF8D}"/>
    <cellStyle name="Output 5 9 2" xfId="6038" xr:uid="{C05B2971-E981-4725-B93B-DF7465979ABF}"/>
    <cellStyle name="Output 5 9 3" xfId="6194" xr:uid="{6B92EC79-2621-4BFF-83CD-782FFD8C311F}"/>
    <cellStyle name="Output 5 9 4" xfId="6414" xr:uid="{343AABA6-BB03-4956-A0A8-323D50995514}"/>
    <cellStyle name="Output 5 9 5" xfId="4585" xr:uid="{0E225A4B-39ED-4266-A9D9-0070DA8A1FEE}"/>
    <cellStyle name="Output 5 9 6" xfId="6749" xr:uid="{F87CC3AA-4028-4F18-8D1A-EE57C10A5759}"/>
    <cellStyle name="Output 5 9 7" xfId="6934" xr:uid="{9AFE7ABE-930E-497C-B1C2-D55290318DA8}"/>
    <cellStyle name="Output 5 9 8" xfId="7106" xr:uid="{227A0DC4-8FAA-4D98-8D67-ECF5DE518454}"/>
    <cellStyle name="Output 5 9 9" xfId="7277" xr:uid="{F86DF73E-B4DD-489F-B93D-4C8E72BD66B4}"/>
    <cellStyle name="Output 5_Trimestral" xfId="3877" xr:uid="{C93F1088-F618-4A5C-9BF2-CF3016FB13A3}"/>
    <cellStyle name="Output 6" xfId="2046" xr:uid="{279E609D-89B2-4A85-B2CA-A03011BF7F48}"/>
    <cellStyle name="Output 6 10" xfId="3884" xr:uid="{13B12B91-8D24-4CEB-8BCC-6D477F7D92AE}"/>
    <cellStyle name="Output 6 10 10" xfId="7447" xr:uid="{A4072DC1-A027-41BB-BEE3-93E3B739B822}"/>
    <cellStyle name="Output 6 10 11" xfId="7609" xr:uid="{443F49B1-1A5E-4C81-B894-A13E1D3BA85D}"/>
    <cellStyle name="Output 6 10 12" xfId="7758" xr:uid="{F0975C68-CF8C-45DF-868A-D301C88E6E65}"/>
    <cellStyle name="Output 6 10 13" xfId="7898" xr:uid="{D9ACCEA3-24BA-412B-8E99-2A9714528DCB}"/>
    <cellStyle name="Output 6 10 14" xfId="8029" xr:uid="{C8B25588-DB3E-47D7-ABDA-B12329F44DAE}"/>
    <cellStyle name="Output 6 10 15" xfId="8149" xr:uid="{144E0FF4-D883-42EF-A62B-4C3A5E1BBFF5}"/>
    <cellStyle name="Output 6 10 2" xfId="6040" xr:uid="{39930D84-57FC-4186-AD5E-27DB432ECD2A}"/>
    <cellStyle name="Output 6 10 3" xfId="6195" xr:uid="{14EA7CE7-8279-4D08-93F6-0D703A5B34A1}"/>
    <cellStyle name="Output 6 10 4" xfId="6415" xr:uid="{D3F6D43D-3F74-401D-B4E4-29F8C25ECBC2}"/>
    <cellStyle name="Output 6 10 5" xfId="6098" xr:uid="{B2E375C4-2CE6-48B2-9335-2DC244AB87BA}"/>
    <cellStyle name="Output 6 10 6" xfId="6750" xr:uid="{256FA831-4CF3-4DAB-81EB-6D66BF496C69}"/>
    <cellStyle name="Output 6 10 7" xfId="6935" xr:uid="{5A729D4F-0CA8-4A78-BD62-B7D4231B208A}"/>
    <cellStyle name="Output 6 10 8" xfId="7107" xr:uid="{8E5273E8-F04E-46A7-952A-3C0DECEE65DF}"/>
    <cellStyle name="Output 6 10 9" xfId="7278" xr:uid="{446932FA-3470-4F39-BA21-47A4B9357AAF}"/>
    <cellStyle name="Output 6 11" xfId="3885" xr:uid="{7FF09D52-6765-4025-8C30-2500A2CFD49B}"/>
    <cellStyle name="Output 6 11 10" xfId="7448" xr:uid="{664BFF19-CAAE-49E1-8BAC-7D7C49B1FB19}"/>
    <cellStyle name="Output 6 11 11" xfId="7610" xr:uid="{3455CE28-6430-4DF1-9D32-424F690C67EC}"/>
    <cellStyle name="Output 6 11 12" xfId="7759" xr:uid="{8E0B342C-B452-4F22-B13B-7C96B05ED120}"/>
    <cellStyle name="Output 6 11 13" xfId="7899" xr:uid="{2C21C10A-5AF2-4D9F-8763-979044C9E445}"/>
    <cellStyle name="Output 6 11 14" xfId="8030" xr:uid="{EA578546-E343-4BF7-94A6-9897307BA7D5}"/>
    <cellStyle name="Output 6 11 15" xfId="8150" xr:uid="{D465134A-FB39-4033-A0DA-60AA9883B20B}"/>
    <cellStyle name="Output 6 11 2" xfId="6041" xr:uid="{EF8C7632-1219-4255-A720-DB3235AB581B}"/>
    <cellStyle name="Output 6 11 3" xfId="6196" xr:uid="{A0B3627C-7117-4024-941E-FEE91E21A879}"/>
    <cellStyle name="Output 6 11 4" xfId="6416" xr:uid="{67A7B0C4-5870-48B8-BE8B-3613DACC037B}"/>
    <cellStyle name="Output 6 11 5" xfId="4724" xr:uid="{45B9BCBD-CEB0-4226-9D9C-7475CF541E74}"/>
    <cellStyle name="Output 6 11 6" xfId="6751" xr:uid="{C66689FC-615C-4296-B21C-4A910A2F5149}"/>
    <cellStyle name="Output 6 11 7" xfId="6936" xr:uid="{95D2A663-6F35-4F37-B1AA-9782538AB9BC}"/>
    <cellStyle name="Output 6 11 8" xfId="7108" xr:uid="{ADDDC824-8A45-46BA-9889-87F7E88B750C}"/>
    <cellStyle name="Output 6 11 9" xfId="7279" xr:uid="{44D59484-EDEF-43EB-ABE3-A5EC235D26F1}"/>
    <cellStyle name="Output 6 12" xfId="3886" xr:uid="{9939A01C-14AC-4C40-ACB7-E47618B68077}"/>
    <cellStyle name="Output 6 12 10" xfId="7449" xr:uid="{62ED8879-FD47-43D9-A750-A9D81BCD6D80}"/>
    <cellStyle name="Output 6 12 11" xfId="7611" xr:uid="{D9D70CF1-EF55-41E4-AB18-CC3E6A81AA9E}"/>
    <cellStyle name="Output 6 12 12" xfId="7760" xr:uid="{EC69B529-0B06-4110-B831-9A3FC00F4ED5}"/>
    <cellStyle name="Output 6 12 13" xfId="7900" xr:uid="{76F86730-174E-4F7C-A9F9-F1714D06F316}"/>
    <cellStyle name="Output 6 12 14" xfId="8031" xr:uid="{76C8B6ED-1C37-4C2F-9DD3-134704D39BB9}"/>
    <cellStyle name="Output 6 12 15" xfId="8151" xr:uid="{C86B1322-0D75-4A05-9803-FFAFF7BC2400}"/>
    <cellStyle name="Output 6 12 2" xfId="6042" xr:uid="{A286677C-47A6-4272-848F-F5EF0CF2B0E4}"/>
    <cellStyle name="Output 6 12 3" xfId="6197" xr:uid="{A47AF24B-EC8F-446C-9035-25CEDC40C5DC}"/>
    <cellStyle name="Output 6 12 4" xfId="6417" xr:uid="{5C88F143-EFE4-4E09-90D9-DFE8277220D9}"/>
    <cellStyle name="Output 6 12 5" xfId="5944" xr:uid="{60339D70-8EB5-41FE-A0F8-ECD8C5AB3A5E}"/>
    <cellStyle name="Output 6 12 6" xfId="6752" xr:uid="{037D8B92-280C-40D7-9201-8DC65C3EE38C}"/>
    <cellStyle name="Output 6 12 7" xfId="6937" xr:uid="{E1F84DDF-A02C-44AA-ABF3-8DBAA7161DD0}"/>
    <cellStyle name="Output 6 12 8" xfId="7109" xr:uid="{0FA1441B-3984-4A36-8FBB-AE38EFA625DB}"/>
    <cellStyle name="Output 6 12 9" xfId="7280" xr:uid="{9BFC0426-D2E9-49E7-B06C-60352801CF53}"/>
    <cellStyle name="Output 6 13" xfId="4614" xr:uid="{C5012056-64D8-427E-B423-12114569761F}"/>
    <cellStyle name="Output 6 14" xfId="4995" xr:uid="{C6A759B5-6084-4427-8B4F-E5349FACB41D}"/>
    <cellStyle name="Output 6 15" xfId="4354" xr:uid="{1299E34B-A516-4A25-AF4E-53917C9315F8}"/>
    <cellStyle name="Output 6 16" xfId="4919" xr:uid="{2AFA8A4E-1C87-47C4-9D99-6C4C75B1F48E}"/>
    <cellStyle name="Output 6 17" xfId="4508" xr:uid="{D3C8FE81-8D63-4DE1-BC5F-54FCFF5D152C}"/>
    <cellStyle name="Output 6 18" xfId="4590" xr:uid="{F0BE38D5-0D0C-4FFF-AD70-950BC03B278E}"/>
    <cellStyle name="Output 6 19" xfId="4484" xr:uid="{DA86B447-70B3-4E85-A217-F5EF1CDA790E}"/>
    <cellStyle name="Output 6 2" xfId="2047" xr:uid="{852529CD-C447-4186-B785-31C189260938}"/>
    <cellStyle name="Output 6 2 10" xfId="6863" xr:uid="{A42F01D1-EC96-4D21-A4D2-8FD48D38A6FB}"/>
    <cellStyle name="Output 6 2 11" xfId="4833" xr:uid="{AB023752-5A06-4519-8D55-91BD9BF3FB4E}"/>
    <cellStyle name="Output 6 2 12" xfId="6451" xr:uid="{F01B7FDA-21BA-4F97-A4E8-D2E51ADC0CD8}"/>
    <cellStyle name="Output 6 2 13" xfId="4749" xr:uid="{C388A0C8-BBB5-482C-B09A-EB5D2187AA74}"/>
    <cellStyle name="Output 6 2 2" xfId="4613" xr:uid="{45544A68-512D-4E2B-A31C-7DD792D0485F}"/>
    <cellStyle name="Output 6 2 3" xfId="5474" xr:uid="{838B36C6-10F2-4080-9E29-C57DB28265D9}"/>
    <cellStyle name="Output 6 2 4" xfId="4439" xr:uid="{EAA0159C-BAF8-4DE5-97C2-847987876155}"/>
    <cellStyle name="Output 6 2 5" xfId="4920" xr:uid="{3E42BC8A-84F2-4025-A957-244B06972718}"/>
    <cellStyle name="Output 6 2 6" xfId="5400" xr:uid="{EEB1E3AE-8FEF-4D88-BFA0-267BA42E1274}"/>
    <cellStyle name="Output 6 2 7" xfId="6475" xr:uid="{4873BE23-8784-4A76-8E78-074A508FBE9A}"/>
    <cellStyle name="Output 6 2 8" xfId="4483" xr:uid="{7CA481C5-4A9F-4398-94DE-F765E06D3674}"/>
    <cellStyle name="Output 6 2 9" xfId="5915" xr:uid="{EDC0E4F3-E82D-4767-BFBD-FDF7F84CFBC8}"/>
    <cellStyle name="Output 6 20" xfId="5954" xr:uid="{0C7D1335-58C5-4CC0-9422-3A4A90398339}"/>
    <cellStyle name="Output 6 21" xfId="4861" xr:uid="{5DE74AF4-8D40-47BB-AFFD-9DBB4BC6CB6D}"/>
    <cellStyle name="Output 6 22" xfId="7035" xr:uid="{E3002FA1-CEE8-4E54-9928-2BCD5E4B596F}"/>
    <cellStyle name="Output 6 23" xfId="6333" xr:uid="{3BF8B4F0-8FA4-4F7D-B1B2-1B2ECFD6C44E}"/>
    <cellStyle name="Output 6 24" xfId="4944" xr:uid="{6D297ADD-6F30-4FE5-85E6-E5C6CDDE563C}"/>
    <cellStyle name="Output 6 3" xfId="2048" xr:uid="{3972C18B-F7B2-47F1-93C4-CE745DE0D653}"/>
    <cellStyle name="Output 6 3 10" xfId="5530" xr:uid="{5D0A1692-15FF-4C81-9B8C-69147FC10ED3}"/>
    <cellStyle name="Output 6 3 11" xfId="4362" xr:uid="{3A6729A7-F9E9-4A93-B340-5D8C7CA069E9}"/>
    <cellStyle name="Output 6 3 12" xfId="4381" xr:uid="{B2FAC00B-7910-42C6-BD78-4A68DD1E1621}"/>
    <cellStyle name="Output 6 3 13" xfId="6574" xr:uid="{838DA11B-B70D-4904-9FFD-0263A0EFAE44}"/>
    <cellStyle name="Output 6 3 2" xfId="4612" xr:uid="{8976FD94-F4AE-4D85-A298-D28CAA09A71C}"/>
    <cellStyle name="Output 6 3 3" xfId="4996" xr:uid="{37255186-6C8E-4EFB-9B5C-64951214D3C8}"/>
    <cellStyle name="Output 6 3 4" xfId="4149" xr:uid="{4D91A9E5-B768-4AD1-A8E2-F3639B4111CF}"/>
    <cellStyle name="Output 6 3 5" xfId="4390" xr:uid="{2E2A89FD-C10B-48C8-8739-B8CC2DBA7CB7}"/>
    <cellStyle name="Output 6 3 6" xfId="5635" xr:uid="{71E1491F-D5AE-4D17-8D88-89A75BEDC699}"/>
    <cellStyle name="Output 6 3 7" xfId="4383" xr:uid="{A8437B80-8730-47ED-967A-94F6C0601C58}"/>
    <cellStyle name="Output 6 3 8" xfId="4677" xr:uid="{318EB33C-86A2-4C34-B992-1EC9C6B8B1CE}"/>
    <cellStyle name="Output 6 3 9" xfId="6586" xr:uid="{DE548F8E-334D-4CDE-9DDB-CC5FE1F92FE8}"/>
    <cellStyle name="Output 6 4" xfId="2049" xr:uid="{254D2006-037E-47CF-9D7B-AA1AE7DB2BD3}"/>
    <cellStyle name="Output 6 4 10" xfId="6331" xr:uid="{EFCC16BF-8F71-4ECC-8382-8E79944CA3FE}"/>
    <cellStyle name="Output 6 4 11" xfId="5692" xr:uid="{64956811-140C-459D-A3FA-9E0E5EB60E17}"/>
    <cellStyle name="Output 6 4 12" xfId="4710" xr:uid="{C5F0CED4-21C3-4AD1-BF8A-19A290B02C17}"/>
    <cellStyle name="Output 6 4 13" xfId="6470" xr:uid="{120799D1-BDB4-41BD-8030-A50CD04EF01A}"/>
    <cellStyle name="Output 6 4 2" xfId="5611" xr:uid="{A06A39EC-3583-4E85-8C69-491A1FC1BFFB}"/>
    <cellStyle name="Output 6 4 3" xfId="4276" xr:uid="{3379B46B-694C-49AD-A34D-713904BA6453}"/>
    <cellStyle name="Output 6 4 4" xfId="4640" xr:uid="{0DCEA6EF-538B-4CB8-A16A-0BA1F965D342}"/>
    <cellStyle name="Output 6 4 5" xfId="5590" xr:uid="{54070B20-968E-44AB-A655-C106F3077789}"/>
    <cellStyle name="Output 6 4 6" xfId="5485" xr:uid="{4903CD8C-EF11-433C-954A-4A5805C88B2C}"/>
    <cellStyle name="Output 6 4 7" xfId="6222" xr:uid="{0CC36250-78F0-4A25-A61E-9DD2F3D9FC6F}"/>
    <cellStyle name="Output 6 4 8" xfId="5386" xr:uid="{667EDA84-3562-443A-9F2F-669EADADCAB0}"/>
    <cellStyle name="Output 6 4 9" xfId="4774" xr:uid="{27FF8B15-72C1-4F55-9C15-C677531AA71B}"/>
    <cellStyle name="Output 6 5" xfId="2050" xr:uid="{9902C709-EB13-4C92-9CEA-45EBF363CF9E}"/>
    <cellStyle name="Output 6 5 10" xfId="4146" xr:uid="{1CED7E04-DC31-44BA-ABA8-B0BD6F53355B}"/>
    <cellStyle name="Output 6 5 11" xfId="4207" xr:uid="{91DCA94C-9FA4-4242-9DB5-7F95E82646F6}"/>
    <cellStyle name="Output 6 5 12" xfId="6632" xr:uid="{D1DFC46C-2DCC-44DF-A3F2-ED85D06204C8}"/>
    <cellStyle name="Output 6 5 13" xfId="4332" xr:uid="{B2BA7774-32A8-413F-ACCB-9A950654404C}"/>
    <cellStyle name="Output 6 5 2" xfId="5610" xr:uid="{EAF706DC-EE7A-43DC-8AB5-0774903FCD32}"/>
    <cellStyle name="Output 6 5 3" xfId="4275" xr:uid="{260118CB-74F6-4C55-816D-13EC46040E05}"/>
    <cellStyle name="Output 6 5 4" xfId="6320" xr:uid="{A41A18F1-0923-4473-9AFD-6A85A5AB314C}"/>
    <cellStyle name="Output 6 5 5" xfId="5427" xr:uid="{6AD8F93A-C897-4482-A479-6664D8657B9A}"/>
    <cellStyle name="Output 6 5 6" xfId="4393" xr:uid="{13F103A0-4542-499D-BEE3-45B05DBFDC3B}"/>
    <cellStyle name="Output 6 5 7" xfId="4416" xr:uid="{4BE856DF-E24D-4A71-B5A6-B5A4C7E33102}"/>
    <cellStyle name="Output 6 5 8" xfId="4891" xr:uid="{E5764C33-F1CA-403B-ABBB-DBF7F9481804}"/>
    <cellStyle name="Output 6 5 9" xfId="6789" xr:uid="{0DE1EB3E-F54B-47EC-8497-B5D29CA3928C}"/>
    <cellStyle name="Output 6 6" xfId="2051" xr:uid="{35D3A67B-05C7-4E80-B927-B97AF045A8B0}"/>
    <cellStyle name="Output 6 6 10" xfId="4151" xr:uid="{6F37F156-20C6-4E95-85C7-7556F1218CBC}"/>
    <cellStyle name="Output 6 6 11" xfId="5322" xr:uid="{60338A13-3A40-4C57-AB21-D0DB94400797}"/>
    <cellStyle name="Output 6 6 12" xfId="5233" xr:uid="{91FE85A1-F3A2-4C0D-88F3-35E83E3124A8}"/>
    <cellStyle name="Output 6 6 13" xfId="5952" xr:uid="{48B73114-7A56-47FE-BFCB-DF25132C7BBD}"/>
    <cellStyle name="Output 6 6 2" xfId="5609" xr:uid="{6719EBBC-2EAA-4883-9D84-414B760C79A2}"/>
    <cellStyle name="Output 6 6 3" xfId="4760" xr:uid="{809BDCE7-82CA-4A16-852D-8D5D91108638}"/>
    <cellStyle name="Output 6 6 4" xfId="6315" xr:uid="{3C09F0DD-0AE2-45D0-A385-8100EEC571D1}"/>
    <cellStyle name="Output 6 6 5" xfId="5097" xr:uid="{A141226C-2FA7-4C14-ABF0-240539995E2C}"/>
    <cellStyle name="Output 6 6 6" xfId="4347" xr:uid="{8B02C79B-7AB5-4ABA-9C91-64345C925895}"/>
    <cellStyle name="Output 6 6 7" xfId="4270" xr:uid="{4169D7A5-FB95-4D27-ABA7-1946B36D7AB3}"/>
    <cellStyle name="Output 6 6 8" xfId="5258" xr:uid="{7535173A-6062-4DCA-92E9-FBAD2D1EA80C}"/>
    <cellStyle name="Output 6 6 9" xfId="4817" xr:uid="{87FF53B8-09CB-45D7-9B5A-29A0F975C691}"/>
    <cellStyle name="Output 6 7" xfId="2052" xr:uid="{1EBA1292-DE62-419C-8098-34D581E86D8A}"/>
    <cellStyle name="Output 6 7 10" xfId="5335" xr:uid="{A388560B-5392-45C3-93D9-68C05988AC02}"/>
    <cellStyle name="Output 6 7 11" xfId="4268" xr:uid="{7F73D877-F55F-448D-992A-79A74AE8B7E5}"/>
    <cellStyle name="Output 6 7 12" xfId="5851" xr:uid="{486EF5DA-B407-4116-9A18-BF67172F9621}"/>
    <cellStyle name="Output 6 7 13" xfId="5354" xr:uid="{D7B9BFCA-8351-40B1-95CB-D89739156E43}"/>
    <cellStyle name="Output 6 7 2" xfId="4611" xr:uid="{0D77E3C7-AEC9-4AC7-845B-38DCA7CECC64}"/>
    <cellStyle name="Output 6 7 3" xfId="5740" xr:uid="{B40AF671-9D01-4A0F-9E98-6E39F5849B64}"/>
    <cellStyle name="Output 6 7 4" xfId="4087" xr:uid="{C34DDB88-FEA8-47B8-AD23-6573C7F06D6F}"/>
    <cellStyle name="Output 6 7 5" xfId="5846" xr:uid="{1B5CD26A-469F-43D0-A9C5-B53E40EC628E}"/>
    <cellStyle name="Output 6 7 6" xfId="5171" xr:uid="{76972CD7-F906-41E7-993D-3B5DE1B88355}"/>
    <cellStyle name="Output 6 7 7" xfId="6255" xr:uid="{D1BED52E-2D44-4B5C-B932-195AF7C3851B}"/>
    <cellStyle name="Output 6 7 8" xfId="5475" xr:uid="{D6272B5B-D612-4E46-AD15-85FCAFA41777}"/>
    <cellStyle name="Output 6 7 9" xfId="5390" xr:uid="{4F6E0B60-0BC1-448D-93C7-286B391EDDC1}"/>
    <cellStyle name="Output 6 8" xfId="3887" xr:uid="{68D94CBB-B69F-4BDD-A135-7429343DF3CB}"/>
    <cellStyle name="Output 6 8 10" xfId="7450" xr:uid="{EF4C7577-0674-4740-A2A3-A585FC22C83D}"/>
    <cellStyle name="Output 6 8 11" xfId="7612" xr:uid="{FA38CDF5-736C-4B63-98AA-A22ABDCEECA4}"/>
    <cellStyle name="Output 6 8 12" xfId="7761" xr:uid="{E1EDE3E5-D5F2-49DF-AA62-D4FFD4F8B938}"/>
    <cellStyle name="Output 6 8 13" xfId="7901" xr:uid="{C486EAA5-BC63-4252-B4F5-33CE56244FAD}"/>
    <cellStyle name="Output 6 8 14" xfId="8032" xr:uid="{A616655F-388B-4F23-B6E8-F26245D8A967}"/>
    <cellStyle name="Output 6 8 15" xfId="8152" xr:uid="{1ADD9115-1B5C-44CE-AF23-74381282D3A4}"/>
    <cellStyle name="Output 6 8 2" xfId="6043" xr:uid="{B046FF1A-319C-4881-AFE1-95D2BE39802B}"/>
    <cellStyle name="Output 6 8 3" xfId="6198" xr:uid="{7E8BF553-BE3C-4D8E-BD64-C64D56136455}"/>
    <cellStyle name="Output 6 8 4" xfId="6418" xr:uid="{94384A85-DC72-4A1E-9210-2B731628454B}"/>
    <cellStyle name="Output 6 8 5" xfId="5945" xr:uid="{87F2F705-639C-4D82-BF28-DC9410692BA3}"/>
    <cellStyle name="Output 6 8 6" xfId="6753" xr:uid="{DACBA72B-7E94-4A3F-BFFB-1C7A615BC0F5}"/>
    <cellStyle name="Output 6 8 7" xfId="6938" xr:uid="{543B2636-94FB-4BC3-8926-54202906530E}"/>
    <cellStyle name="Output 6 8 8" xfId="7110" xr:uid="{194691BE-80F0-4901-97C1-1F23C56F16E4}"/>
    <cellStyle name="Output 6 8 9" xfId="7281" xr:uid="{E302DF15-869C-46CC-8F3A-830CFBD2CCD4}"/>
    <cellStyle name="Output 6 9" xfId="3888" xr:uid="{AF09459E-5506-45B0-8054-5BA4715F9D95}"/>
    <cellStyle name="Output 6 9 10" xfId="7451" xr:uid="{EF734130-3C5F-487B-A47C-1078865F9FB8}"/>
    <cellStyle name="Output 6 9 11" xfId="7613" xr:uid="{6DC61903-BF18-41A5-AA04-9B197FE6C8BC}"/>
    <cellStyle name="Output 6 9 12" xfId="7762" xr:uid="{E89F3946-31E5-4B64-B811-A9297ED50E7D}"/>
    <cellStyle name="Output 6 9 13" xfId="7902" xr:uid="{213DB5C3-3E91-4A95-A116-50AB78C86E61}"/>
    <cellStyle name="Output 6 9 14" xfId="8033" xr:uid="{9FD7AFF5-EC5F-47E0-8DEE-53843D1FF217}"/>
    <cellStyle name="Output 6 9 15" xfId="8153" xr:uid="{5D1D657E-A037-4F9F-9446-FBC34FE0C776}"/>
    <cellStyle name="Output 6 9 2" xfId="6044" xr:uid="{18481C5E-F4E5-4F85-80B3-D73C02A054C8}"/>
    <cellStyle name="Output 6 9 3" xfId="6199" xr:uid="{77E9D825-01DA-4B06-8CB7-78113E998A34}"/>
    <cellStyle name="Output 6 9 4" xfId="6419" xr:uid="{F88DB114-0A91-4558-8622-56C67E9F4E76}"/>
    <cellStyle name="Output 6 9 5" xfId="6461" xr:uid="{A5BC8D95-B5AC-47D8-9BD0-2CAE8F056D23}"/>
    <cellStyle name="Output 6 9 6" xfId="6754" xr:uid="{59AE8039-ECD3-4945-A4DA-1F1AA4D6058F}"/>
    <cellStyle name="Output 6 9 7" xfId="6939" xr:uid="{DEE58B66-4659-45B1-A703-61270B4D6411}"/>
    <cellStyle name="Output 6 9 8" xfId="7111" xr:uid="{B35A19A5-3197-4E9F-BB07-1BBA9B0560AF}"/>
    <cellStyle name="Output 6 9 9" xfId="7282" xr:uid="{36F302C9-07FF-4A99-8BDC-A71F82462388}"/>
    <cellStyle name="Output 6_Trimestral" xfId="3883" xr:uid="{4A7E4AF0-2008-4CF8-BDCD-4365C2D276CA}"/>
    <cellStyle name="Output 7" xfId="2053" xr:uid="{8B3D968C-6499-475F-881A-730B7B4188D1}"/>
    <cellStyle name="Output 7 10" xfId="3890" xr:uid="{1114C513-F17B-484B-A1F3-7282A6721721}"/>
    <cellStyle name="Output 7 10 10" xfId="7452" xr:uid="{EEB2F320-A010-43A7-B225-1D6B021C1C97}"/>
    <cellStyle name="Output 7 10 11" xfId="7614" xr:uid="{6A0DBC80-A5A2-4292-9E9B-8E0FB685B2EE}"/>
    <cellStyle name="Output 7 10 12" xfId="7763" xr:uid="{BC88D980-5322-4F06-9BE9-F9560CDC8EF3}"/>
    <cellStyle name="Output 7 10 13" xfId="7903" xr:uid="{BC132D01-6E5B-4451-8730-40BFA096C862}"/>
    <cellStyle name="Output 7 10 14" xfId="8034" xr:uid="{065C62D9-DE8F-469E-A9E2-1FD82E109AAC}"/>
    <cellStyle name="Output 7 10 15" xfId="8154" xr:uid="{BE6CEEA9-3F06-4C50-B66A-FB511A7AA82A}"/>
    <cellStyle name="Output 7 10 2" xfId="6045" xr:uid="{680932FC-93EF-4B15-B855-9CA61528D016}"/>
    <cellStyle name="Output 7 10 3" xfId="6200" xr:uid="{00550A07-8F9A-4AFB-8C9E-0DF55B9BAFAB}"/>
    <cellStyle name="Output 7 10 4" xfId="6420" xr:uid="{A5782A79-6876-4E0A-97B1-AF9A608A91CA}"/>
    <cellStyle name="Output 7 10 5" xfId="4725" xr:uid="{CD2474CF-E7D5-4175-AC9C-8CA3489EDBA6}"/>
    <cellStyle name="Output 7 10 6" xfId="6755" xr:uid="{B7BA9998-3F41-4054-A999-2F6DAD4F8CDA}"/>
    <cellStyle name="Output 7 10 7" xfId="6940" xr:uid="{675BB650-1F3E-4152-BAF8-55DFD8A29A33}"/>
    <cellStyle name="Output 7 10 8" xfId="7112" xr:uid="{78A06948-EBC2-4E2A-96CD-2C7D1096B999}"/>
    <cellStyle name="Output 7 10 9" xfId="7283" xr:uid="{3D3DDF08-3B71-4FDD-9C43-CBB191E0B975}"/>
    <cellStyle name="Output 7 11" xfId="3891" xr:uid="{3AAC80C3-56D9-4995-A17D-C3DAE07421ED}"/>
    <cellStyle name="Output 7 11 10" xfId="7453" xr:uid="{D0F52D88-29A4-440E-8EFD-DCA6A7CBD6F2}"/>
    <cellStyle name="Output 7 11 11" xfId="7615" xr:uid="{02BE7DCC-D6CA-4F83-A2D7-07E5C8E0D629}"/>
    <cellStyle name="Output 7 11 12" xfId="7764" xr:uid="{C47160C2-4A91-4CB2-9AEF-235F7B0EA1DF}"/>
    <cellStyle name="Output 7 11 13" xfId="7904" xr:uid="{4459E5DA-D935-43BF-B93F-22B19E897FF9}"/>
    <cellStyle name="Output 7 11 14" xfId="8035" xr:uid="{5A80F5CB-BD47-46F7-A9CC-9D1769704B87}"/>
    <cellStyle name="Output 7 11 15" xfId="8155" xr:uid="{F37309F4-3402-4448-B7A5-4C406212ADA7}"/>
    <cellStyle name="Output 7 11 2" xfId="6046" xr:uid="{6D030A0F-C40A-43F5-A082-D8D68746433A}"/>
    <cellStyle name="Output 7 11 3" xfId="6201" xr:uid="{2E9F8EAB-5982-4107-A49D-76070B9511C5}"/>
    <cellStyle name="Output 7 11 4" xfId="6421" xr:uid="{98A01B36-57E8-4F3F-AC4F-CC6A644E71AA}"/>
    <cellStyle name="Output 7 11 5" xfId="4726" xr:uid="{D37AC351-8231-4444-82AF-0533CD377A0E}"/>
    <cellStyle name="Output 7 11 6" xfId="6756" xr:uid="{2E9C6516-C22E-4FF5-8405-1A340D542321}"/>
    <cellStyle name="Output 7 11 7" xfId="6941" xr:uid="{B9172706-34AE-40CB-AD43-DDA12287CF49}"/>
    <cellStyle name="Output 7 11 8" xfId="7113" xr:uid="{968F9E03-3384-4AA4-A7BC-AC396CAC7C4C}"/>
    <cellStyle name="Output 7 11 9" xfId="7284" xr:uid="{4140EB0D-8D22-4388-AA58-9873935202E6}"/>
    <cellStyle name="Output 7 12" xfId="3892" xr:uid="{19765A43-581D-4808-8085-8A92A060334D}"/>
    <cellStyle name="Output 7 12 10" xfId="7454" xr:uid="{1A3280F6-2406-4FBE-8879-F045038C13B0}"/>
    <cellStyle name="Output 7 12 11" xfId="7616" xr:uid="{84C11BD7-F2B3-4CF6-BBFB-B76FFC64FF49}"/>
    <cellStyle name="Output 7 12 12" xfId="7765" xr:uid="{09B8C076-FA17-46FE-9AD4-098BC965AFD9}"/>
    <cellStyle name="Output 7 12 13" xfId="7905" xr:uid="{C46D3E46-3AED-4262-8E11-B60E69D21D03}"/>
    <cellStyle name="Output 7 12 14" xfId="8036" xr:uid="{0315C418-16F3-42D4-971A-F3D001CDAB18}"/>
    <cellStyle name="Output 7 12 15" xfId="8156" xr:uid="{BC785151-6036-441B-BE60-7D0C7B108BF5}"/>
    <cellStyle name="Output 7 12 2" xfId="6047" xr:uid="{5F30C4F4-6856-4825-8A16-3D134563C71D}"/>
    <cellStyle name="Output 7 12 3" xfId="6202" xr:uid="{7E583EAB-DFEE-47CC-9FE6-44B2D660C474}"/>
    <cellStyle name="Output 7 12 4" xfId="6422" xr:uid="{5287E903-12B9-4033-BE76-7C72632AC1A8}"/>
    <cellStyle name="Output 7 12 5" xfId="6462" xr:uid="{D54029FE-86E6-49F4-B0B9-CC2BB47372E9}"/>
    <cellStyle name="Output 7 12 6" xfId="6757" xr:uid="{846A87B7-3458-4A83-910D-EB0ED447BCCA}"/>
    <cellStyle name="Output 7 12 7" xfId="6942" xr:uid="{CFB3234F-EBCD-4CDD-8514-BB2DA578D26F}"/>
    <cellStyle name="Output 7 12 8" xfId="7114" xr:uid="{2C2B310A-4432-4A3C-AF7A-0DDF9D0CD034}"/>
    <cellStyle name="Output 7 12 9" xfId="7285" xr:uid="{AF58495C-D9A0-4844-8E76-BEBFE9B093A6}"/>
    <cellStyle name="Output 7 13" xfId="5607" xr:uid="{0A8653F0-25EA-4FE8-8749-907051E2D35C}"/>
    <cellStyle name="Output 7 14" xfId="5745" xr:uid="{539A7793-8E53-435C-9943-007319277505}"/>
    <cellStyle name="Output 7 15" xfId="4491" xr:uid="{C227486F-AC15-4BF1-BAD8-5D19ACECAAE0}"/>
    <cellStyle name="Output 7 16" xfId="5202" xr:uid="{9B55A846-36E1-4A67-9967-E22AFAD39137}"/>
    <cellStyle name="Output 7 17" xfId="4346" xr:uid="{7BDD113E-8CF8-42E1-93C5-A3455E8983CB}"/>
    <cellStyle name="Output 7 18" xfId="6442" xr:uid="{AABE9BA4-058D-4D6E-81CA-4A6612B90DAB}"/>
    <cellStyle name="Output 7 19" xfId="5956" xr:uid="{11036B90-1BC7-481B-92B4-C71934FEC130}"/>
    <cellStyle name="Output 7 2" xfId="2054" xr:uid="{92E38EC4-6C6B-4964-9596-DABC7BFAADAD}"/>
    <cellStyle name="Output 7 2 10" xfId="6967" xr:uid="{5A6D1B98-70DD-4BCF-BCCA-8523E4729252}"/>
    <cellStyle name="Output 7 2 11" xfId="4913" xr:uid="{E01EEB1A-A3D3-492C-B652-A93465FBB513}"/>
    <cellStyle name="Output 7 2 12" xfId="7314" xr:uid="{BADAC5CE-262C-4F70-A0C6-7D77FC2EEFE0}"/>
    <cellStyle name="Output 7 2 13" xfId="6708" xr:uid="{1CD45825-3A0B-4E5D-ACFA-605C85CC057F}"/>
    <cellStyle name="Output 7 2 2" xfId="5601" xr:uid="{67BAEC99-9F68-47C3-AC39-8D723A3E46D8}"/>
    <cellStyle name="Output 7 2 3" xfId="5744" xr:uid="{F3D45183-3D38-4964-A6F8-A03DC4FC69EC}"/>
    <cellStyle name="Output 7 2 4" xfId="5495" xr:uid="{B0444CCD-44F3-4CD8-951A-F010550514EB}"/>
    <cellStyle name="Output 7 2 5" xfId="5755" xr:uid="{52DB473B-E5C6-4661-99D3-20C3EB82D0F1}"/>
    <cellStyle name="Output 7 2 6" xfId="5770" xr:uid="{4B657F0C-CC10-45E6-A5F4-4D40A1231E17}"/>
    <cellStyle name="Output 7 2 7" xfId="5191" xr:uid="{3D5CA9D1-6B76-40AD-819B-6E24F3F33649}"/>
    <cellStyle name="Output 7 2 8" xfId="4105" xr:uid="{62FD387D-AA8B-42BA-B40A-A57698301A30}"/>
    <cellStyle name="Output 7 2 9" xfId="4638" xr:uid="{1A5AA711-42FE-4800-941F-63EF8893CBFA}"/>
    <cellStyle name="Output 7 20" xfId="4898" xr:uid="{1942B21C-8445-4572-8648-D3ACC166DE6E}"/>
    <cellStyle name="Output 7 21" xfId="6968" xr:uid="{9615A53E-710E-482F-B721-FD222A225F9D}"/>
    <cellStyle name="Output 7 22" xfId="7138" xr:uid="{EE785C1B-E399-474D-BAF3-B692FE69C865}"/>
    <cellStyle name="Output 7 23" xfId="7315" xr:uid="{18366206-529A-49B6-8023-960FA6A6D2F5}"/>
    <cellStyle name="Output 7 24" xfId="7481" xr:uid="{2D46D80D-E502-4EF1-AFB4-26D7B2DE9506}"/>
    <cellStyle name="Output 7 3" xfId="2055" xr:uid="{DCEE197F-5E95-41BE-ADD5-F5A85D63633E}"/>
    <cellStyle name="Output 7 3 10" xfId="4152" xr:uid="{536430D2-2A5B-4E9F-B8C0-91BE6788AD6E}"/>
    <cellStyle name="Output 7 3 11" xfId="5013" xr:uid="{1C1B2964-FC65-420E-963A-812D34F7296E}"/>
    <cellStyle name="Output 7 3 12" xfId="5232" xr:uid="{5E49A35F-89D4-4A28-B5F9-EC674C3611E2}"/>
    <cellStyle name="Output 7 3 13" xfId="4947" xr:uid="{38164649-8E4C-449F-AF58-BE04525B5421}"/>
    <cellStyle name="Output 7 3 2" xfId="5606" xr:uid="{FC298578-B1FE-4259-9E89-3093B31F3425}"/>
    <cellStyle name="Output 7 3 3" xfId="5959" xr:uid="{F2D0614A-6713-4909-8C2D-50A1D4D23CEA}"/>
    <cellStyle name="Output 7 3 4" xfId="4144" xr:uid="{45A0F48F-E84E-433E-993D-0DB72FD08AAD}"/>
    <cellStyle name="Output 7 3 5" xfId="5448" xr:uid="{6F1215BF-6C73-4D02-BF28-7147E641EF6D}"/>
    <cellStyle name="Output 7 3 6" xfId="4778" xr:uid="{8B384175-D3BD-4788-A898-19BE2BF36794}"/>
    <cellStyle name="Output 7 3 7" xfId="6326" xr:uid="{2DC9F4A5-8829-4287-A8D8-920D096F7349}"/>
    <cellStyle name="Output 7 3 8" xfId="4463" xr:uid="{50C8B94E-9609-4523-A945-B27C5DB8D232}"/>
    <cellStyle name="Output 7 3 9" xfId="5774" xr:uid="{33D8CA3F-A937-4F4E-BA1A-7134AF8C5174}"/>
    <cellStyle name="Output 7 4" xfId="2056" xr:uid="{89880E6D-7BF7-4941-9697-A6CC0FFB3062}"/>
    <cellStyle name="Output 7 4 10" xfId="5764" xr:uid="{C141F0ED-9C13-4CBF-9E1D-D1109276786C}"/>
    <cellStyle name="Output 7 4 11" xfId="7201" xr:uid="{7E8BF810-7E72-4A1E-B02C-C07B8A2E9016}"/>
    <cellStyle name="Output 7 4 12" xfId="5699" xr:uid="{25F41C95-A85B-406C-9BDF-1B1F743FEA74}"/>
    <cellStyle name="Output 7 4 13" xfId="4828" xr:uid="{D6A93D9C-18AD-4250-A08D-B455FEA6A2A2}"/>
    <cellStyle name="Output 7 4 2" xfId="5605" xr:uid="{8804E782-F981-4CE6-AEAB-D7EBB42E8310}"/>
    <cellStyle name="Output 7 4 3" xfId="5958" xr:uid="{DDEAFB34-E93C-411A-A115-A87CD791BEA5}"/>
    <cellStyle name="Output 7 4 4" xfId="4824" xr:uid="{AFED5E7A-A587-4638-97C3-03C4E2575CA0}"/>
    <cellStyle name="Output 7 4 5" xfId="5235" xr:uid="{B1B0E26D-C0D2-416A-B3E1-74757491897C}"/>
    <cellStyle name="Output 7 4 6" xfId="5055" xr:uid="{128DDE45-250D-4CC6-A8A7-7542FF689162}"/>
    <cellStyle name="Output 7 4 7" xfId="5833" xr:uid="{F6B6BEF9-F930-4305-80DA-CFA0DD8110B1}"/>
    <cellStyle name="Output 7 4 8" xfId="4587" xr:uid="{277B86AE-9C13-42FC-9164-946497A1FC98}"/>
    <cellStyle name="Output 7 4 9" xfId="5154" xr:uid="{CB635BE6-DDD1-474F-B52A-A10758FBF3DF}"/>
    <cellStyle name="Output 7 5" xfId="2057" xr:uid="{0E0BE738-5521-4A33-8B79-A89F5FC00366}"/>
    <cellStyle name="Output 7 5 10" xfId="4469" xr:uid="{4333FA45-1AEC-4C8C-85AD-11D9AFD64CF6}"/>
    <cellStyle name="Output 7 5 11" xfId="5397" xr:uid="{3D331B38-B74F-492D-B2C8-37D6F018B13D}"/>
    <cellStyle name="Output 7 5 12" xfId="5974" xr:uid="{98EB0B95-88E4-4390-83FD-87FD4BEB59EA}"/>
    <cellStyle name="Output 7 5 13" xfId="5076" xr:uid="{A024FAB8-A18C-4F63-BCFF-5BF95B9DEF78}"/>
    <cellStyle name="Output 7 5 2" xfId="4610" xr:uid="{26BB74FA-B596-49B3-9BBC-DF76470E7D2D}"/>
    <cellStyle name="Output 7 5 3" xfId="5957" xr:uid="{C697F129-2F38-4A22-AA37-34DCA03DE662}"/>
    <cellStyle name="Output 7 5 4" xfId="5346" xr:uid="{2F08C6E8-B4A7-4917-8FC1-B8A21E3FBF14}"/>
    <cellStyle name="Output 7 5 5" xfId="6094" xr:uid="{28AF57CC-29A0-4A0D-A1F9-C3A6890C7720}"/>
    <cellStyle name="Output 7 5 6" xfId="5054" xr:uid="{3C97646B-CD84-49E2-9120-4BBAFF65CC00}"/>
    <cellStyle name="Output 7 5 7" xfId="5105" xr:uid="{EC527F47-9C17-468D-ADEC-C56304EC5AED}"/>
    <cellStyle name="Output 7 5 8" xfId="4813" xr:uid="{96A9C638-C6E9-423F-A1A3-5EBD67716214}"/>
    <cellStyle name="Output 7 5 9" xfId="5895" xr:uid="{CD07D3EC-7711-4024-9669-CB8EFE06ECE9}"/>
    <cellStyle name="Output 7 6" xfId="2058" xr:uid="{BD26825A-7E84-43DE-A18A-2BE7239069E4}"/>
    <cellStyle name="Output 7 6 10" xfId="5894" xr:uid="{531543D3-D051-428C-9657-A6300FA84CF1}"/>
    <cellStyle name="Output 7 6 11" xfId="5067" xr:uid="{4BA95D33-F9B4-48A7-9BAD-4DF67AB7A478}"/>
    <cellStyle name="Output 7 6 12" xfId="4942" xr:uid="{99D427DB-A28C-4FC3-B388-C843C807177E}"/>
    <cellStyle name="Output 7 6 13" xfId="4893" xr:uid="{2A68BACD-2AA3-4092-A7F4-6547BD5347F5}"/>
    <cellStyle name="Output 7 6 2" xfId="4609" xr:uid="{82EA76CC-7B16-44F4-A861-EE56C36CC44A}"/>
    <cellStyle name="Output 7 6 3" xfId="4759" xr:uid="{AB20357B-40F4-4ECE-AB37-FF788D860F4F}"/>
    <cellStyle name="Output 7 6 4" xfId="5494" xr:uid="{523D91D0-287F-458E-B73B-80360AC78AEF}"/>
    <cellStyle name="Output 7 6 5" xfId="4850" xr:uid="{BA550E7D-AF8D-45A7-AE8A-AF05C1971C40}"/>
    <cellStyle name="Output 7 6 6" xfId="4476" xr:uid="{5BCC596C-E151-45B7-82AD-9EC9F3D5F76F}"/>
    <cellStyle name="Output 7 6 7" xfId="5489" xr:uid="{8D29A58D-6DBE-44BA-A184-5CDE0CB8E312}"/>
    <cellStyle name="Output 7 6 8" xfId="4812" xr:uid="{70901A13-88FE-4798-A5FA-A3A069721800}"/>
    <cellStyle name="Output 7 6 9" xfId="6854" xr:uid="{7DFBD0D3-D4C6-40AB-B4FF-A7194E090D0F}"/>
    <cellStyle name="Output 7 7" xfId="2059" xr:uid="{E89B0DC1-B6B1-416C-99AD-1B97F9F11AF8}"/>
    <cellStyle name="Output 7 7 10" xfId="7031" xr:uid="{2B722FA4-03D3-4CDB-BA32-EE6FE18E0314}"/>
    <cellStyle name="Output 7 7 11" xfId="6244" xr:uid="{EB7E5C76-AEEC-4C35-9CB6-63669273EFA1}"/>
    <cellStyle name="Output 7 7 12" xfId="7372" xr:uid="{311DC444-A08A-4D5F-BB67-39452F09196D}"/>
    <cellStyle name="Output 7 7 13" xfId="7537" xr:uid="{5C74AD78-FC58-4A41-A3B7-41AB6F3D7D16}"/>
    <cellStyle name="Output 7 7 2" xfId="4608" xr:uid="{1B2D28DB-5ADC-4C8C-B89B-2D70702AACFC}"/>
    <cellStyle name="Output 7 7 3" xfId="4473" xr:uid="{B582A740-7429-4AE0-8711-37F9C73A9B1B}"/>
    <cellStyle name="Output 7 7 4" xfId="4437" xr:uid="{C2104CE3-895C-442C-8822-0AA898BA6A53}"/>
    <cellStyle name="Output 7 7 5" xfId="5929" xr:uid="{B055C729-FB50-4127-A63B-1B6EEC1B5902}"/>
    <cellStyle name="Output 7 7 6" xfId="5001" xr:uid="{F0E71487-D204-4D21-9902-AA2EBC05DEC0}"/>
    <cellStyle name="Output 7 7 7" xfId="6256" xr:uid="{527A3F3B-148A-4157-99E6-0A38C8F13660}"/>
    <cellStyle name="Output 7 7 8" xfId="6529" xr:uid="{BFEF308C-49EF-4CDD-A18B-3E753861F7FA}"/>
    <cellStyle name="Output 7 7 9" xfId="5445" xr:uid="{5A4546C8-A824-4FF3-AECE-254FA3274F32}"/>
    <cellStyle name="Output 7 8" xfId="3893" xr:uid="{DDAD3702-B9E0-4BC6-95E1-784DBD6B0EA4}"/>
    <cellStyle name="Output 7 8 10" xfId="7455" xr:uid="{A715DF8F-8FF2-4C46-A72F-A842C7F37D04}"/>
    <cellStyle name="Output 7 8 11" xfId="7617" xr:uid="{5D88B666-B910-48A4-A99D-324054421701}"/>
    <cellStyle name="Output 7 8 12" xfId="7766" xr:uid="{48925F68-B166-47E2-BC41-B3BFEE8DF774}"/>
    <cellStyle name="Output 7 8 13" xfId="7906" xr:uid="{9BAE0A6C-FC8A-4F8E-829D-B11D90D1B58D}"/>
    <cellStyle name="Output 7 8 14" xfId="8037" xr:uid="{06AF6CC8-15AD-45D5-9AF3-C2D517930579}"/>
    <cellStyle name="Output 7 8 15" xfId="8157" xr:uid="{2415236E-E543-451A-8649-532CE924C203}"/>
    <cellStyle name="Output 7 8 2" xfId="6048" xr:uid="{132C23FB-7E54-4B01-90D0-B421E6589DED}"/>
    <cellStyle name="Output 7 8 3" xfId="6203" xr:uid="{6EB955FA-994F-4113-AE8F-4C74AEA4FE79}"/>
    <cellStyle name="Output 7 8 4" xfId="6423" xr:uid="{777CF51E-5F6B-4422-91D7-436F47D39383}"/>
    <cellStyle name="Output 7 8 5" xfId="6463" xr:uid="{FB63B448-D8EC-4D29-BE3D-ADD8AC3DE26A}"/>
    <cellStyle name="Output 7 8 6" xfId="6758" xr:uid="{E0F946D0-883C-48DB-AD38-5A2B083E13CD}"/>
    <cellStyle name="Output 7 8 7" xfId="6943" xr:uid="{9EE6E4CB-20E1-4860-8552-F4AFEEEB969D}"/>
    <cellStyle name="Output 7 8 8" xfId="7115" xr:uid="{13E6B2A3-AE36-4B8C-825E-3F06D10378F7}"/>
    <cellStyle name="Output 7 8 9" xfId="7286" xr:uid="{176CD51F-7E13-4491-BC5E-4B43BA2E421D}"/>
    <cellStyle name="Output 7 9" xfId="3894" xr:uid="{C99859C0-9C4C-4B3D-85F9-5AC300608A72}"/>
    <cellStyle name="Output 7 9 10" xfId="7456" xr:uid="{71C06137-CF84-449D-A474-E13AC77E022C}"/>
    <cellStyle name="Output 7 9 11" xfId="7618" xr:uid="{12F93D67-0663-48A0-B605-C075AE050785}"/>
    <cellStyle name="Output 7 9 12" xfId="7767" xr:uid="{1177C266-B557-49EA-B057-4DBD2A06A0F2}"/>
    <cellStyle name="Output 7 9 13" xfId="7907" xr:uid="{91C1D8AA-F971-4C5D-B6B6-F7CF0C1F0FDF}"/>
    <cellStyle name="Output 7 9 14" xfId="8038" xr:uid="{A826424A-E850-4766-8E49-57FE3CFCC1D4}"/>
    <cellStyle name="Output 7 9 15" xfId="8158" xr:uid="{77EBC8BD-84E3-4BAB-B10D-7F6B11D836D1}"/>
    <cellStyle name="Output 7 9 2" xfId="6049" xr:uid="{1DB3C3ED-9E90-41D5-8277-1DFB73F8767C}"/>
    <cellStyle name="Output 7 9 3" xfId="6204" xr:uid="{9676317F-3CF2-41CD-9712-5670D91779D6}"/>
    <cellStyle name="Output 7 9 4" xfId="6424" xr:uid="{02AAC8D9-ABE3-4ED0-A5A3-0D736B6BF880}"/>
    <cellStyle name="Output 7 9 5" xfId="5580" xr:uid="{165AA3BE-E85D-48B1-B9C3-DF26A9BFB81E}"/>
    <cellStyle name="Output 7 9 6" xfId="6759" xr:uid="{E6F2C5DA-2528-4EA0-B3D3-31FDF78DAA10}"/>
    <cellStyle name="Output 7 9 7" xfId="6944" xr:uid="{17F33CB5-4FA4-444A-A25A-DEFF8C67C815}"/>
    <cellStyle name="Output 7 9 8" xfId="7116" xr:uid="{D96336F1-0936-42B1-8355-5FA63DD9A29A}"/>
    <cellStyle name="Output 7 9 9" xfId="7287" xr:uid="{E378CECE-0DAF-4D0C-8FE0-FC8E86EC0570}"/>
    <cellStyle name="Output 7_Trimestral" xfId="3889" xr:uid="{72188F64-F5E3-4F8C-9B7C-D907C05FB5A4}"/>
    <cellStyle name="Output 8" xfId="2060" xr:uid="{1748D9DA-64B9-468D-9E5F-DC7940FE8256}"/>
    <cellStyle name="Output 8 10" xfId="3896" xr:uid="{A7DE99EC-C753-4AA3-924C-1421846DCDFB}"/>
    <cellStyle name="Output 8 10 10" xfId="7457" xr:uid="{062D25F4-C4B4-40CE-8079-59DFBF3BC25E}"/>
    <cellStyle name="Output 8 10 11" xfId="7619" xr:uid="{DCAD6C63-906F-4357-A896-708CF343D0FF}"/>
    <cellStyle name="Output 8 10 12" xfId="7768" xr:uid="{1666767C-119A-4CF7-B8F4-ACD3848B05F0}"/>
    <cellStyle name="Output 8 10 13" xfId="7908" xr:uid="{27F600FA-AE98-4BDE-98A7-248B6244FABC}"/>
    <cellStyle name="Output 8 10 14" xfId="8039" xr:uid="{8535B885-7B36-42BA-A9E4-269940E39E21}"/>
    <cellStyle name="Output 8 10 15" xfId="8159" xr:uid="{721DC142-8770-4700-9666-2B82723EA5D5}"/>
    <cellStyle name="Output 8 10 2" xfId="6050" xr:uid="{BFB4912C-7F44-4AF3-A557-05C1BADC3DF5}"/>
    <cellStyle name="Output 8 10 3" xfId="6205" xr:uid="{795E8FA1-9D03-40E1-83C4-DB1E91EEC761}"/>
    <cellStyle name="Output 8 10 4" xfId="6425" xr:uid="{AC89E6BB-4155-4C37-BB20-EC5AE8DC5697}"/>
    <cellStyle name="Output 8 10 5" xfId="4103" xr:uid="{B90EDEA5-4C34-46CF-B211-F225ED7FBA63}"/>
    <cellStyle name="Output 8 10 6" xfId="6760" xr:uid="{0581690D-EAB6-4ED1-847A-93128B6B2ABA}"/>
    <cellStyle name="Output 8 10 7" xfId="6945" xr:uid="{DA677D90-5974-4F50-8477-461D0E416BED}"/>
    <cellStyle name="Output 8 10 8" xfId="7117" xr:uid="{9AE16823-9350-4C81-A45E-C4E654B764A6}"/>
    <cellStyle name="Output 8 10 9" xfId="7288" xr:uid="{A7F54869-7C61-49FC-B029-94F98B449C1C}"/>
    <cellStyle name="Output 8 11" xfId="3897" xr:uid="{5DACA3FD-5AE7-469E-8B0D-F50E04430A04}"/>
    <cellStyle name="Output 8 11 10" xfId="7458" xr:uid="{7D085D4A-9F74-4B88-9936-0DC16E73423A}"/>
    <cellStyle name="Output 8 11 11" xfId="7620" xr:uid="{A0E1AB08-2CD4-4E40-84FB-E39F71A96077}"/>
    <cellStyle name="Output 8 11 12" xfId="7769" xr:uid="{5B9F8530-3B89-4A68-BCAC-B1AE3D8B6029}"/>
    <cellStyle name="Output 8 11 13" xfId="7909" xr:uid="{51AA7689-9851-49D4-95CD-A0D893B31A18}"/>
    <cellStyle name="Output 8 11 14" xfId="8040" xr:uid="{93682420-F7F8-43F2-8715-2FEAB7BA2AEE}"/>
    <cellStyle name="Output 8 11 15" xfId="8160" xr:uid="{366E019F-41AE-4B60-A199-18B36683339F}"/>
    <cellStyle name="Output 8 11 2" xfId="6051" xr:uid="{99358BF3-B920-4CE0-9163-065F5FE2109E}"/>
    <cellStyle name="Output 8 11 3" xfId="6206" xr:uid="{56A0E17E-E7A0-4698-9CBD-9E67C7CB0D9F}"/>
    <cellStyle name="Output 8 11 4" xfId="6426" xr:uid="{7E1EDBB6-DCAF-4406-B6C8-E82133B3770C}"/>
    <cellStyle name="Output 8 11 5" xfId="6314" xr:uid="{B65CF725-F6CC-42CD-9A59-3B8CCC9D8AA9}"/>
    <cellStyle name="Output 8 11 6" xfId="6761" xr:uid="{49250DE8-56DF-4BA1-A6F0-883345BB548D}"/>
    <cellStyle name="Output 8 11 7" xfId="6946" xr:uid="{53D0A797-62BA-4469-B08C-98228AB38F25}"/>
    <cellStyle name="Output 8 11 8" xfId="7118" xr:uid="{B596D16B-797C-4A96-B254-A40841C48DC8}"/>
    <cellStyle name="Output 8 11 9" xfId="7289" xr:uid="{72465A6E-EAD5-4A1A-B473-38AA8293A27A}"/>
    <cellStyle name="Output 8 12" xfId="3898" xr:uid="{9EFAF33D-985F-4B15-ACA5-DA8F5A366635}"/>
    <cellStyle name="Output 8 12 10" xfId="7459" xr:uid="{EFA2BEC2-AD57-411E-9D42-66A62C21C3D3}"/>
    <cellStyle name="Output 8 12 11" xfId="7621" xr:uid="{B2F4FC71-6AE7-4E26-A70F-C23AC5463E06}"/>
    <cellStyle name="Output 8 12 12" xfId="7770" xr:uid="{4EE4EC9D-6BC4-4EAD-8C88-CC8B08D7D6CF}"/>
    <cellStyle name="Output 8 12 13" xfId="7910" xr:uid="{CB724A83-5B85-4D99-959C-2AF9DBC9E826}"/>
    <cellStyle name="Output 8 12 14" xfId="8041" xr:uid="{EE2E03AE-C907-41DD-BD4E-4E057894B07A}"/>
    <cellStyle name="Output 8 12 15" xfId="8161" xr:uid="{09B7E1A8-9A06-4C4F-822B-5337131EA863}"/>
    <cellStyle name="Output 8 12 2" xfId="6052" xr:uid="{2E78060E-3FB8-4001-87E3-F27C3E8CB29C}"/>
    <cellStyle name="Output 8 12 3" xfId="6207" xr:uid="{FCE81148-B5BB-4B44-8319-A5BBE3A7D303}"/>
    <cellStyle name="Output 8 12 4" xfId="6427" xr:uid="{99032BC8-37D1-45CF-8432-14ED9F8E736C}"/>
    <cellStyle name="Output 8 12 5" xfId="4727" xr:uid="{34748AD6-717D-494F-AD72-AAC0CB519983}"/>
    <cellStyle name="Output 8 12 6" xfId="6762" xr:uid="{6482F802-0583-4252-89CB-4BE5220A3BBA}"/>
    <cellStyle name="Output 8 12 7" xfId="6947" xr:uid="{EEC5CF81-C07C-4AFC-88E1-B0798A65DD76}"/>
    <cellStyle name="Output 8 12 8" xfId="7119" xr:uid="{BB5D74A3-0070-4E60-9F65-10E534B42ED8}"/>
    <cellStyle name="Output 8 12 9" xfId="7290" xr:uid="{610CA0EE-D1C5-4EDE-9F23-CFB4AA6C7D53}"/>
    <cellStyle name="Output 8 13" xfId="4607" xr:uid="{EA0109CE-701A-445B-B67B-C8C7A8D2F9FD}"/>
    <cellStyle name="Output 8 14" xfId="4994" xr:uid="{955746BC-7154-4053-B7A2-4A4ADCF44EC1}"/>
    <cellStyle name="Output 8 15" xfId="4353" xr:uid="{FDD5A685-765C-4B52-B04E-1ADD1A9C4CDD}"/>
    <cellStyle name="Output 8 16" xfId="5930" xr:uid="{B7E20CE0-836B-4ADC-98EB-13D7D798D829}"/>
    <cellStyle name="Output 8 17" xfId="5053" xr:uid="{190A6981-E42F-4148-BEA4-6778E8C67A20}"/>
    <cellStyle name="Output 8 18" xfId="5646" xr:uid="{50F38267-D34C-4819-8273-0742C6B86CE8}"/>
    <cellStyle name="Output 8 19" xfId="4285" xr:uid="{BC1D7319-F359-4229-B2E9-C4CCE5CB3069}"/>
    <cellStyle name="Output 8 2" xfId="2061" xr:uid="{83552126-EEB9-4B09-B882-A2C05E21E4B5}"/>
    <cellStyle name="Output 8 2 10" xfId="6702" xr:uid="{498F89E0-95C4-41C7-9B64-69D223C8209D}"/>
    <cellStyle name="Output 8 2 11" xfId="5073" xr:uid="{073DB477-9FE4-453A-B4DF-840084CF7B7C}"/>
    <cellStyle name="Output 8 2 12" xfId="5797" xr:uid="{C76D47DC-3353-41C0-98ED-A7A9DE57AF03}"/>
    <cellStyle name="Output 8 2 13" xfId="5080" xr:uid="{F384069B-0569-4AD4-ADEB-79B1FFDBF639}"/>
    <cellStyle name="Output 8 2 2" xfId="4606" xr:uid="{432CC08B-BEBF-4619-9ECB-F1E91DB56775}"/>
    <cellStyle name="Output 8 2 3" xfId="5473" xr:uid="{638F4250-4F2A-4B08-948C-0419CD09D28C}"/>
    <cellStyle name="Output 8 2 4" xfId="4955" xr:uid="{818D536D-4BA7-4B54-A0A6-7BB30CD2C059}"/>
    <cellStyle name="Output 8 2 5" xfId="5795" xr:uid="{C9E5D5A2-B16B-48DC-8B17-5C13126B339B}"/>
    <cellStyle name="Output 8 2 6" xfId="4674" xr:uid="{BE83E983-EE1D-49DB-9F29-417F6E1EDE28}"/>
    <cellStyle name="Output 8 2 7" xfId="6064" xr:uid="{1A5C4E12-8413-4ACF-A066-0A893EAC7354}"/>
    <cellStyle name="Output 8 2 8" xfId="5491" xr:uid="{03315422-FCD2-48A5-8472-CE52F57E0EF3}"/>
    <cellStyle name="Output 8 2 9" xfId="6352" xr:uid="{AC2AE31F-9C6F-48FB-81B5-B2ABDEC8E07F}"/>
    <cellStyle name="Output 8 20" xfId="5971" xr:uid="{F44C6927-18C8-4E71-97B7-AED969D33F39}"/>
    <cellStyle name="Output 8 21" xfId="4382" xr:uid="{0990CF90-6D97-4FE3-BB3E-4226636823DE}"/>
    <cellStyle name="Output 8 22" xfId="6441" xr:uid="{5D4F2941-59DA-4871-9583-D906AE2718C1}"/>
    <cellStyle name="Output 8 23" xfId="4993" xr:uid="{4391D6B3-A43C-4029-8F9D-1BAFB7C2346B}"/>
    <cellStyle name="Output 8 24" xfId="5378" xr:uid="{DBAE58E9-6CB3-4A97-8339-4F118D49B93B}"/>
    <cellStyle name="Output 8 3" xfId="2062" xr:uid="{09BCD247-1E4B-43B6-9439-221C6C6F83D8}"/>
    <cellStyle name="Output 8 3 10" xfId="4424" xr:uid="{2F2B9EEB-F1D1-4903-BBBF-FB956DA9976D}"/>
    <cellStyle name="Output 8 3 11" xfId="4781" xr:uid="{2F48AFB3-FCD9-4154-B4F2-DF42553A3494}"/>
    <cellStyle name="Output 8 3 12" xfId="6578" xr:uid="{14D4AFEE-82B0-4276-85B7-9E4477C9C3A7}"/>
    <cellStyle name="Output 8 3 13" xfId="6229" xr:uid="{3412B4A1-16FC-4598-B817-F1F27FB6FE80}"/>
    <cellStyle name="Output 8 3 2" xfId="4605" xr:uid="{38CFDA8A-C831-40AD-8EB9-262A1F7773F8}"/>
    <cellStyle name="Output 8 3 3" xfId="4758" xr:uid="{63DDBAF3-2BEF-4F7D-8E43-6E06B39FBB8F}"/>
    <cellStyle name="Output 8 3 4" xfId="4901" xr:uid="{9DD31321-DFE1-485E-8092-E2712C74B20B}"/>
    <cellStyle name="Output 8 3 5" xfId="4339" xr:uid="{049E284A-0295-4693-9052-8455214C5371}"/>
    <cellStyle name="Output 8 3 6" xfId="4777" xr:uid="{4B7559CE-C3D5-4244-8EE7-E3967B1D9644}"/>
    <cellStyle name="Output 8 3 7" xfId="4829" xr:uid="{91D609E9-0666-4181-AAC4-CE792DBC53A1}"/>
    <cellStyle name="Output 8 3 8" xfId="6261" xr:uid="{03962622-27A9-44E7-8401-69DC7FCAF18F}"/>
    <cellStyle name="Output 8 3 9" xfId="6353" xr:uid="{09604795-7D41-45CA-A4A0-C3E57A847280}"/>
    <cellStyle name="Output 8 4" xfId="2063" xr:uid="{BBB42D96-F431-4799-9E2E-AD6C8CC41D98}"/>
    <cellStyle name="Output 8 4 10" xfId="6472" xr:uid="{EA99781B-B4D0-42CD-9793-8A38E0809994}"/>
    <cellStyle name="Output 8 4 11" xfId="4410" xr:uid="{FF4C325F-7E8D-446B-9371-083CDE886E65}"/>
    <cellStyle name="Output 8 4 12" xfId="5396" xr:uid="{84583C59-13D2-44EB-BEF5-BFF6B77BA53D}"/>
    <cellStyle name="Output 8 4 13" xfId="5913" xr:uid="{5230CC8A-D83B-43FF-AC77-108DF4E05308}"/>
    <cellStyle name="Output 8 4 2" xfId="5604" xr:uid="{1D99C1BA-7917-45FE-A139-46AF1A8E0BC2}"/>
    <cellStyle name="Output 8 4 3" xfId="4274" xr:uid="{139B07ED-2C6B-47A5-85E3-0B31C349A942}"/>
    <cellStyle name="Output 8 4 4" xfId="4900" xr:uid="{42426FD6-7C35-4CF2-9047-795B5F880EA9}"/>
    <cellStyle name="Output 8 4 5" xfId="5328" xr:uid="{E7396FDA-4979-47D7-917C-48D68B7CF5E8}"/>
    <cellStyle name="Output 8 4 6" xfId="4776" xr:uid="{2F635FC2-3B16-46D8-86CA-DAFC6D29CB7A}"/>
    <cellStyle name="Output 8 4 7" xfId="6327" xr:uid="{D732F394-72C1-40EF-964A-4D315BB2C282}"/>
    <cellStyle name="Output 8 4 8" xfId="6262" xr:uid="{6B847036-767C-4D09-AD54-9FAEF02070C6}"/>
    <cellStyle name="Output 8 4 9" xfId="5389" xr:uid="{7E2A2F44-1A35-4836-BACB-55A653DEF8C7}"/>
    <cellStyle name="Output 8 5" xfId="2064" xr:uid="{BBE01B65-1A7B-4D0A-853B-ABD256E8ACB2}"/>
    <cellStyle name="Output 8 5 10" xfId="5667" xr:uid="{7AB692CA-F98E-421E-AD89-924C8A648E03}"/>
    <cellStyle name="Output 8 5 11" xfId="5893" xr:uid="{13A1947E-CCD8-45A6-A3EA-CD7001FC06CE}"/>
    <cellStyle name="Output 8 5 12" xfId="5264" xr:uid="{9279E75E-899E-4F7C-9229-C6B350359A8D}"/>
    <cellStyle name="Output 8 5 13" xfId="5372" xr:uid="{5E04C38E-37CE-499A-9FA1-89278E52FF07}"/>
    <cellStyle name="Output 8 5 2" xfId="5603" xr:uid="{7AF489C9-D9FC-41AF-9EC4-0437CBDB2E31}"/>
    <cellStyle name="Output 8 5 3" xfId="4273" xr:uid="{2A929308-69C3-456B-9E97-892091940623}"/>
    <cellStyle name="Output 8 5 4" xfId="5762" xr:uid="{C82A4843-E02E-4C75-8721-4EB0FC4D75EE}"/>
    <cellStyle name="Output 8 5 5" xfId="6247" xr:uid="{DA509697-BE0E-4107-9BC2-B12866BFE6A9}"/>
    <cellStyle name="Output 8 5 6" xfId="5513" xr:uid="{EA9D80D9-A949-4EAD-9126-247009EC8BA8}"/>
    <cellStyle name="Output 8 5 7" xfId="5181" xr:uid="{A72460A9-FDBA-4620-8471-29EA16DB5E08}"/>
    <cellStyle name="Output 8 5 8" xfId="5683" xr:uid="{214828CE-2D36-4492-9D49-8C2A1D0B5BD8}"/>
    <cellStyle name="Output 8 5 9" xfId="4586" xr:uid="{A9E5C2BE-C3AF-48FD-AF94-41B8C27AF1D3}"/>
    <cellStyle name="Output 8 6" xfId="2065" xr:uid="{AD759D25-4446-455A-ADA4-7020B4588CFD}"/>
    <cellStyle name="Output 8 6 10" xfId="4492" xr:uid="{BACFDB65-83CE-4B3B-B071-9F7E73632EB7}"/>
    <cellStyle name="Output 8 6 11" xfId="4709" xr:uid="{209C5EFC-E658-43F6-A9FC-E1E840536877}"/>
    <cellStyle name="Output 8 6 12" xfId="6480" xr:uid="{2C4F5EAB-204C-4F04-8E60-70752806926B}"/>
    <cellStyle name="Output 8 6 13" xfId="6523" xr:uid="{4F699155-34DB-4190-B726-9B83794470DC}"/>
    <cellStyle name="Output 8 6 2" xfId="5602" xr:uid="{AB244386-1F77-443D-94D5-9053F89F611A}"/>
    <cellStyle name="Output 8 6 3" xfId="5265" xr:uid="{54839863-C21A-4823-B4F9-BA81A10DD3E2}"/>
    <cellStyle name="Output 8 6 4" xfId="4399" xr:uid="{717607F1-6F4D-4A31-A438-82047332E144}"/>
    <cellStyle name="Output 8 6 5" xfId="5329" xr:uid="{186227F2-3C47-4DC4-9F08-288BE2A23549}"/>
    <cellStyle name="Output 8 6 6" xfId="4676" xr:uid="{DD3DC206-ED51-45EF-9707-36F284125D24}"/>
    <cellStyle name="Output 8 6 7" xfId="4092" xr:uid="{0AD3D8C6-AB55-4ABD-808D-F71B05593D13}"/>
    <cellStyle name="Output 8 6 8" xfId="5033" xr:uid="{C55DA5F2-ECFB-4121-8294-393EEC8332CD}"/>
    <cellStyle name="Output 8 6 9" xfId="6150" xr:uid="{7634B56C-4239-430A-9EF0-BF0A798F9E93}"/>
    <cellStyle name="Output 8 7" xfId="2066" xr:uid="{A98BDB2C-2AD6-41F5-A68E-90A2C9E89B1D}"/>
    <cellStyle name="Output 8 7 10" xfId="5824" xr:uid="{A57F0CD3-1C41-424A-B316-3FBEDF560C9D}"/>
    <cellStyle name="Output 8 7 11" xfId="5257" xr:uid="{5C9B4863-2568-4C96-8BD3-C77383CEF7E4}"/>
    <cellStyle name="Output 8 7 12" xfId="5293" xr:uid="{315C5635-68EC-4D5C-8C26-1C8BF70D7030}"/>
    <cellStyle name="Output 8 7 13" xfId="4917" xr:uid="{298F3F90-63DA-42F8-A540-1F6634871FE0}"/>
    <cellStyle name="Output 8 7 2" xfId="4604" xr:uid="{1D4EA10A-1272-4EDC-8D7D-57B317E09357}"/>
    <cellStyle name="Output 8 7 3" xfId="4272" xr:uid="{2DE829F6-107A-4110-BBF7-C77BE35D77D8}"/>
    <cellStyle name="Output 8 7 4" xfId="4639" xr:uid="{443985E0-03E0-4CA5-A4A0-2479B4FC7896}"/>
    <cellStyle name="Output 8 7 5" xfId="5847" xr:uid="{2FBA355D-4A69-459F-AA53-9A6460133B9C}"/>
    <cellStyle name="Output 8 7 6" xfId="5429" xr:uid="{947D922B-1DB5-43F6-933C-32F38ACC1D92}"/>
    <cellStyle name="Output 8 7 7" xfId="4905" xr:uid="{41C423FE-150F-44DE-910F-267F16CD8E23}"/>
    <cellStyle name="Output 8 7 8" xfId="4337" xr:uid="{E095B61B-13B7-4363-A6DA-03E841EFB300}"/>
    <cellStyle name="Output 8 7 9" xfId="5326" xr:uid="{260EA459-8968-4265-B4F0-C467D09BC5AB}"/>
    <cellStyle name="Output 8 8" xfId="3899" xr:uid="{7EC390B1-7C07-4107-B338-E1AF60948CB0}"/>
    <cellStyle name="Output 8 8 10" xfId="7460" xr:uid="{9D76C5B2-5B3D-4331-9E19-A7F5C0AA1947}"/>
    <cellStyle name="Output 8 8 11" xfId="7622" xr:uid="{648E50A1-ED90-4B92-9DB5-DEB74EA7C08F}"/>
    <cellStyle name="Output 8 8 12" xfId="7771" xr:uid="{5C2647AD-6C8D-4CC4-9DE4-BFDFA67A9356}"/>
    <cellStyle name="Output 8 8 13" xfId="7911" xr:uid="{A4CA6334-124B-436C-A0E1-36DA8FD619AE}"/>
    <cellStyle name="Output 8 8 14" xfId="8042" xr:uid="{5560F44E-4740-458D-A9C7-E0CEE41C5221}"/>
    <cellStyle name="Output 8 8 15" xfId="8162" xr:uid="{34E61386-5946-4944-A35C-4F1BC70844CB}"/>
    <cellStyle name="Output 8 8 2" xfId="6053" xr:uid="{3B30EAA6-50F8-4A45-9C43-931802EC01B8}"/>
    <cellStyle name="Output 8 8 3" xfId="6208" xr:uid="{35420FBD-804E-4BCD-B967-B19A8D28088A}"/>
    <cellStyle name="Output 8 8 4" xfId="6428" xr:uid="{7E4D0212-38B5-4025-BF51-127CE9ADEC6F}"/>
    <cellStyle name="Output 8 8 5" xfId="4728" xr:uid="{CBCA2DF4-648A-4414-A127-EA1C32CED19E}"/>
    <cellStyle name="Output 8 8 6" xfId="6763" xr:uid="{6F277991-E528-4FE1-934E-ED729E800BA7}"/>
    <cellStyle name="Output 8 8 7" xfId="6948" xr:uid="{7EE342A6-B990-461D-8F25-AB423F8BBFF9}"/>
    <cellStyle name="Output 8 8 8" xfId="7120" xr:uid="{89F17324-1981-45DC-8DB3-43DE80C24A04}"/>
    <cellStyle name="Output 8 8 9" xfId="7291" xr:uid="{AE8BAA7D-B771-4732-975C-73CDAAD5DDB6}"/>
    <cellStyle name="Output 8 9" xfId="3900" xr:uid="{5EF3B4F3-2E6B-4880-B84B-73B887F06E6F}"/>
    <cellStyle name="Output 8 9 10" xfId="7461" xr:uid="{058DBE6F-C4DD-44F0-9C60-DA150937E9E2}"/>
    <cellStyle name="Output 8 9 11" xfId="7623" xr:uid="{8E081C52-1944-42D4-820D-6D197FDF066B}"/>
    <cellStyle name="Output 8 9 12" xfId="7772" xr:uid="{DB3D18F3-58A9-445F-BCD4-D50C2D684C49}"/>
    <cellStyle name="Output 8 9 13" xfId="7912" xr:uid="{177D1B96-1E07-44FF-B30A-6590F755F2C2}"/>
    <cellStyle name="Output 8 9 14" xfId="8043" xr:uid="{A6C992FA-2094-45D9-8910-6E34DF78EEF3}"/>
    <cellStyle name="Output 8 9 15" xfId="8163" xr:uid="{56EC34AF-7687-450D-9201-C5BE1D90CECC}"/>
    <cellStyle name="Output 8 9 2" xfId="6054" xr:uid="{B3CD79FE-9EC0-4A59-A26B-2EA7E4E2414A}"/>
    <cellStyle name="Output 8 9 3" xfId="6209" xr:uid="{7A30F3DC-87E0-40FC-B82D-E045A9E623C6}"/>
    <cellStyle name="Output 8 9 4" xfId="6429" xr:uid="{E5AC050C-932E-472E-951C-D8E06CAA3150}"/>
    <cellStyle name="Output 8 9 5" xfId="4729" xr:uid="{DE783CF9-73CE-43BC-973A-C7AEE23FE71A}"/>
    <cellStyle name="Output 8 9 6" xfId="6764" xr:uid="{B824CD3B-075B-40A7-82D0-D8C94C45F13A}"/>
    <cellStyle name="Output 8 9 7" xfId="6949" xr:uid="{62856849-A96E-4EAF-8AB2-30BAD5C80BA3}"/>
    <cellStyle name="Output 8 9 8" xfId="7121" xr:uid="{8E524FDB-7EA6-420E-B63F-37A4556FBEAF}"/>
    <cellStyle name="Output 8 9 9" xfId="7292" xr:uid="{7B5F5BCC-E589-450D-8AAE-DC07B11B30C4}"/>
    <cellStyle name="Output 8_Trimestral" xfId="3895" xr:uid="{10E62710-ECB8-4C50-B833-57E224040EE6}"/>
    <cellStyle name="Output 9" xfId="3901" xr:uid="{FEA5DFE5-962B-4D78-9020-9FAC77347885}"/>
    <cellStyle name="Output 9 10" xfId="7462" xr:uid="{18014398-0721-432C-86D7-02D8994FC1C9}"/>
    <cellStyle name="Output 9 11" xfId="7624" xr:uid="{160EF68A-3F13-44F6-94A7-E19E29F6C1C1}"/>
    <cellStyle name="Output 9 12" xfId="7773" xr:uid="{731EECC9-1407-44C1-9776-A3CEA2586A7B}"/>
    <cellStyle name="Output 9 13" xfId="7913" xr:uid="{3E999AA4-C966-4D05-974D-ED472EAAE4C3}"/>
    <cellStyle name="Output 9 14" xfId="8044" xr:uid="{D8D5CBA7-3E1E-49EC-A9F5-EFF42541E49C}"/>
    <cellStyle name="Output 9 15" xfId="8164" xr:uid="{449DF7C7-74B0-4690-9305-2F6492433521}"/>
    <cellStyle name="Output 9 2" xfId="6055" xr:uid="{D830121D-E5A4-4AF6-985F-4C092C1274C7}"/>
    <cellStyle name="Output 9 3" xfId="6210" xr:uid="{CA45A363-C6EC-4A7D-9147-DC833C3B0957}"/>
    <cellStyle name="Output 9 4" xfId="6430" xr:uid="{D94CE119-75CD-4DD1-96D1-F66CF4D6C1A0}"/>
    <cellStyle name="Output 9 5" xfId="5578" xr:uid="{A26FDE95-437B-4A71-8935-804839FB0565}"/>
    <cellStyle name="Output 9 6" xfId="6765" xr:uid="{22CC057A-B283-466D-878C-8F3B491768D3}"/>
    <cellStyle name="Output 9 7" xfId="6950" xr:uid="{AF68E904-CCA0-4D4D-A2CF-5D7DBD877E48}"/>
    <cellStyle name="Output 9 8" xfId="7122" xr:uid="{9361FCF0-B308-485D-8D23-DD6FF7E14BF3}"/>
    <cellStyle name="Output 9 9" xfId="7293" xr:uid="{ED3A19B2-855B-4781-B046-74D52C93F421}"/>
    <cellStyle name="Percent 10" xfId="3902" xr:uid="{9FD7599C-8CD7-4B7F-9059-0EBDB117035A}"/>
    <cellStyle name="Percent 11" xfId="3903" xr:uid="{4EF2847D-0515-438F-B46D-F7A883534C3A}"/>
    <cellStyle name="Percent 12" xfId="3904" xr:uid="{3DAFD292-0CA3-4B1A-9936-61EA4E0F052A}"/>
    <cellStyle name="Percent 13" xfId="3905" xr:uid="{121909CB-0F02-471C-82C6-6B8821CFBF7F}"/>
    <cellStyle name="Percent 14" xfId="3906" xr:uid="{44608519-B34B-4BBF-81E9-83928CAFE150}"/>
    <cellStyle name="Percent 15" xfId="3907" xr:uid="{F83AF507-82A3-426C-B3CB-CDA7EBDEA8FC}"/>
    <cellStyle name="Percent 16" xfId="3908" xr:uid="{94B4C270-98D0-4C82-ADD0-E25ACD9A0C61}"/>
    <cellStyle name="Percent 17" xfId="3909" xr:uid="{C3B67AAE-DC94-4797-B9DB-BF04DE7F7DE0}"/>
    <cellStyle name="Percent 18" xfId="3910" xr:uid="{9D4152AE-4952-4DEC-AB2B-0DE16D5ABBA2}"/>
    <cellStyle name="Percent 19" xfId="3911" xr:uid="{4060F20B-E075-47B9-A340-F6968182D669}"/>
    <cellStyle name="Percent 2" xfId="29" xr:uid="{4784E6BA-996E-4239-A1FD-7DD468E6F099}"/>
    <cellStyle name="Percent 2 10" xfId="2067" xr:uid="{080071BA-00BB-446E-94E7-3D5A50C859CB}"/>
    <cellStyle name="Percent 2 10 10" xfId="3912" xr:uid="{BA8C79F6-8238-487B-8228-E180C805BF3A}"/>
    <cellStyle name="Percent 2 10 11" xfId="3913" xr:uid="{BEDCF767-DEDD-4CB6-9931-DCD36504DD70}"/>
    <cellStyle name="Percent 2 10 12" xfId="3914" xr:uid="{3171183A-2A17-4B01-874A-CEC15A3EACE2}"/>
    <cellStyle name="Percent 2 10 2" xfId="2068" xr:uid="{35415FF6-02DC-439B-ABAA-F28C3E88D2DC}"/>
    <cellStyle name="Percent 2 10 3" xfId="2069" xr:uid="{06BD0A31-0187-4362-9867-883A075EB5C9}"/>
    <cellStyle name="Percent 2 10 4" xfId="2070" xr:uid="{CFEDAEFF-807B-4837-A8A4-FCBF40B7CDEC}"/>
    <cellStyle name="Percent 2 10 5" xfId="2071" xr:uid="{4F53058C-70C9-4FAB-AF50-840BD9552578}"/>
    <cellStyle name="Percent 2 10 6" xfId="2072" xr:uid="{067B0A00-8C93-4348-8BC1-4B7A43BEAB11}"/>
    <cellStyle name="Percent 2 10 7" xfId="2073" xr:uid="{0A1BB371-2E6F-495C-B5D4-3CA6A6583435}"/>
    <cellStyle name="Percent 2 10 8" xfId="3915" xr:uid="{AC802B11-23CC-497C-BE50-B563044B9483}"/>
    <cellStyle name="Percent 2 10 9" xfId="3916" xr:uid="{FF8AD464-2F5E-4DE9-BD3C-3B7CD619619F}"/>
    <cellStyle name="Percent 2 11" xfId="2074" xr:uid="{49642D0F-59CB-46CE-99FD-0053DCD33A45}"/>
    <cellStyle name="Percent 2 12" xfId="2075" xr:uid="{80EDBAD6-8C16-4AFA-8B38-719CDD1C101D}"/>
    <cellStyle name="Percent 2 13" xfId="2076" xr:uid="{BAE4129B-A51F-4267-AA9C-49BB501EA4FC}"/>
    <cellStyle name="Percent 2 14" xfId="2077" xr:uid="{C9E78B0A-D83C-4FDE-AA18-8E7B4926771A}"/>
    <cellStyle name="Percent 2 15" xfId="2078" xr:uid="{4EC70EE2-E854-44AD-9E32-8A25AB64C500}"/>
    <cellStyle name="Percent 2 16" xfId="2079" xr:uid="{F716B4DA-42FC-4C61-A3A3-1C7C17AC72C9}"/>
    <cellStyle name="Percent 2 17" xfId="2080" xr:uid="{8D6A920E-4B1F-48E9-9F48-992388C65C23}"/>
    <cellStyle name="Percent 2 18" xfId="2081" xr:uid="{9F644ABC-403C-4F9A-9F30-FEB3BC197CC6}"/>
    <cellStyle name="Percent 2 19" xfId="3917" xr:uid="{CF0866E4-E46C-40C8-A635-9E3557B7C1C8}"/>
    <cellStyle name="Percent 2 2" xfId="2082" xr:uid="{82733413-6158-40B8-AE70-E70C34376A13}"/>
    <cellStyle name="Percent 2 2 10" xfId="3918" xr:uid="{A884ED34-EDC2-4CEC-8766-A0081583162A}"/>
    <cellStyle name="Percent 2 2 11" xfId="3919" xr:uid="{329F46B1-CD7C-45AE-944E-2B2EE29162EA}"/>
    <cellStyle name="Percent 2 2 12" xfId="3920" xr:uid="{B422727C-120D-4C08-9D91-32B5C3F4B71B}"/>
    <cellStyle name="Percent 2 2 2" xfId="2083" xr:uid="{10DC7ED9-42F6-4238-B9F4-463DFB3493BD}"/>
    <cellStyle name="Percent 2 2 3" xfId="2084" xr:uid="{5720DB1D-104D-4AFB-8F63-438379BC9C42}"/>
    <cellStyle name="Percent 2 2 4" xfId="2085" xr:uid="{230245AF-0FBF-4DDF-B4A9-A11202A7EC46}"/>
    <cellStyle name="Percent 2 2 5" xfId="2086" xr:uid="{520C445B-7BDA-404C-8120-4F939A4E634D}"/>
    <cellStyle name="Percent 2 2 6" xfId="2087" xr:uid="{C10D21A6-344E-418B-B3B3-86EC1A18297E}"/>
    <cellStyle name="Percent 2 2 7" xfId="2088" xr:uid="{3F6C27A0-F0D7-4A0C-A35E-4A1C9C1BA848}"/>
    <cellStyle name="Percent 2 2 8" xfId="3921" xr:uid="{5758D18B-FC2E-4632-8D7A-6316E3C942EC}"/>
    <cellStyle name="Percent 2 2 9" xfId="3922" xr:uid="{BA5EC9B3-2BA3-4303-ADD9-5CA28971E990}"/>
    <cellStyle name="Percent 2 20" xfId="3923" xr:uid="{6E235CF0-B67C-4D26-A42A-D475C636903E}"/>
    <cellStyle name="Percent 2 21" xfId="3924" xr:uid="{6F9F2514-EB91-4A28-99F8-2B8CFC5ABE24}"/>
    <cellStyle name="Percent 2 22" xfId="3925" xr:uid="{7CD2CDBF-9D0A-423D-867A-E26576598DDE}"/>
    <cellStyle name="Percent 2 23" xfId="3926" xr:uid="{AD5A4D19-E7BB-4682-AB4B-F2752C32050E}"/>
    <cellStyle name="Percent 2 3" xfId="2089" xr:uid="{DD5CD6F4-83D4-43DA-BFDC-B41BFD7CF67A}"/>
    <cellStyle name="Percent 2 3 10" xfId="3927" xr:uid="{1A14B49C-9870-4754-A2B7-B99B23782E51}"/>
    <cellStyle name="Percent 2 3 11" xfId="3928" xr:uid="{27994143-31FD-402D-BEE3-C272ED130807}"/>
    <cellStyle name="Percent 2 3 12" xfId="3929" xr:uid="{5C64F8FF-4F63-4EF5-A9BA-963D67A37DEA}"/>
    <cellStyle name="Percent 2 3 2" xfId="2090" xr:uid="{7641D0D3-1DB4-4365-BFC0-0E11EB757760}"/>
    <cellStyle name="Percent 2 3 3" xfId="2091" xr:uid="{516621C7-FF4B-4A34-A4E8-2073E4140B55}"/>
    <cellStyle name="Percent 2 3 4" xfId="2092" xr:uid="{8F158A91-03E3-4549-B840-3A452415FBC6}"/>
    <cellStyle name="Percent 2 3 5" xfId="2093" xr:uid="{172142A7-A869-45F6-9742-9AE71CDCFF56}"/>
    <cellStyle name="Percent 2 3 6" xfId="2094" xr:uid="{8046D7AC-CC16-4066-83D7-D5C3C6FC6799}"/>
    <cellStyle name="Percent 2 3 7" xfId="2095" xr:uid="{CC1CACEA-EE89-461E-A641-815638AFBC56}"/>
    <cellStyle name="Percent 2 3 8" xfId="3930" xr:uid="{314AB668-56E6-4404-951F-D9DA61F7AC39}"/>
    <cellStyle name="Percent 2 3 9" xfId="3931" xr:uid="{727CE6ED-78D1-44B3-8F6B-DC4A7EB653F4}"/>
    <cellStyle name="Percent 2 4" xfId="2096" xr:uid="{86186325-AE2C-4010-A0B0-257AA2704431}"/>
    <cellStyle name="Percent 2 4 10" xfId="3932" xr:uid="{CB33C83B-FC2D-4306-A176-A3CFF1F228F9}"/>
    <cellStyle name="Percent 2 4 11" xfId="3933" xr:uid="{BE431E47-51D3-4A84-BA5A-2DA531A129C1}"/>
    <cellStyle name="Percent 2 4 12" xfId="3934" xr:uid="{F910B332-5BA2-4694-9F7E-728B138D1B2B}"/>
    <cellStyle name="Percent 2 4 2" xfId="2097" xr:uid="{98392DB5-1DD7-469E-8E87-091533108D38}"/>
    <cellStyle name="Percent 2 4 3" xfId="2098" xr:uid="{EC003C9F-C3B1-47DD-9B9E-B62D59E5E754}"/>
    <cellStyle name="Percent 2 4 4" xfId="2099" xr:uid="{2012F65E-FF17-47AC-B094-350211C9F6B6}"/>
    <cellStyle name="Percent 2 4 5" xfId="2100" xr:uid="{CFC4F649-7EF4-4BB2-9F41-884049310808}"/>
    <cellStyle name="Percent 2 4 6" xfId="2101" xr:uid="{C81D211A-066A-4CC2-B7AC-1264F3333A3D}"/>
    <cellStyle name="Percent 2 4 7" xfId="2102" xr:uid="{7C5ECAE4-948F-4506-9953-4FD62C0BB627}"/>
    <cellStyle name="Percent 2 4 8" xfId="3935" xr:uid="{19E2CE4B-2F64-47F9-9E5C-D294861A8F3C}"/>
    <cellStyle name="Percent 2 4 9" xfId="3936" xr:uid="{2D80366A-34AA-44B9-B161-8D99C604A5E6}"/>
    <cellStyle name="Percent 2 5" xfId="2103" xr:uid="{48BDB7F3-9ECE-4BE7-BD84-02D1D3EA9859}"/>
    <cellStyle name="Percent 2 5 10" xfId="3937" xr:uid="{2A3088D5-2F78-4E20-BAC6-57CD51381CFC}"/>
    <cellStyle name="Percent 2 5 11" xfId="3938" xr:uid="{358EC554-FAFD-402B-8126-A6A5FA5B26C2}"/>
    <cellStyle name="Percent 2 5 12" xfId="3939" xr:uid="{CE976C1C-ADEC-4FBF-BF58-9982A0AAEDB6}"/>
    <cellStyle name="Percent 2 5 2" xfId="2104" xr:uid="{73C1E330-0F91-4A3D-9248-E3DB1556DFDD}"/>
    <cellStyle name="Percent 2 5 3" xfId="2105" xr:uid="{9904DDA0-D02D-4D31-B662-2A565E4BA795}"/>
    <cellStyle name="Percent 2 5 4" xfId="2106" xr:uid="{DA2187B8-5205-4816-9331-F6DF6AAB7B4D}"/>
    <cellStyle name="Percent 2 5 5" xfId="2107" xr:uid="{BC143071-0D22-43E8-834E-4257750D74BF}"/>
    <cellStyle name="Percent 2 5 6" xfId="2108" xr:uid="{48184584-B28A-48D3-8B1C-A3F956D53248}"/>
    <cellStyle name="Percent 2 5 7" xfId="2109" xr:uid="{F0D16127-A329-4783-8F37-97B0251F58FF}"/>
    <cellStyle name="Percent 2 5 8" xfId="3940" xr:uid="{FF8EC894-2453-4252-9BC3-9153D9404E50}"/>
    <cellStyle name="Percent 2 5 9" xfId="3941" xr:uid="{513A2F97-E92D-4841-87B2-10D03E2B4132}"/>
    <cellStyle name="Percent 2 6" xfId="2110" xr:uid="{A2425170-1E41-4001-9CB6-B4B274EAA021}"/>
    <cellStyle name="Percent 2 6 10" xfId="3942" xr:uid="{981C796C-A000-4409-9033-46E6940A95F1}"/>
    <cellStyle name="Percent 2 6 11" xfId="3943" xr:uid="{591C15DA-73A5-4A2E-B761-C20F10CC559C}"/>
    <cellStyle name="Percent 2 6 12" xfId="3944" xr:uid="{49AFEEC8-067D-4FEF-BAB1-DC49B3F8FD87}"/>
    <cellStyle name="Percent 2 6 2" xfId="2111" xr:uid="{42EEF7DB-FBDD-4D05-9509-D02C8B228FFF}"/>
    <cellStyle name="Percent 2 6 3" xfId="2112" xr:uid="{2DAAF6AC-EB00-4C97-8D95-A3A9D10C92FE}"/>
    <cellStyle name="Percent 2 6 4" xfId="2113" xr:uid="{37A6A9A7-E216-4BE8-A840-4B08445A520C}"/>
    <cellStyle name="Percent 2 6 5" xfId="2114" xr:uid="{52682C29-3D9E-4D80-B1DF-60BFFE918BC7}"/>
    <cellStyle name="Percent 2 6 6" xfId="2115" xr:uid="{115FFFCD-DC5A-4200-B64C-2BABD5A0DC76}"/>
    <cellStyle name="Percent 2 6 7" xfId="2116" xr:uid="{7CA5AD1F-AD10-4350-B4EF-48291D238F10}"/>
    <cellStyle name="Percent 2 6 8" xfId="3945" xr:uid="{AB70F3FC-52F4-477D-9654-11D21A402045}"/>
    <cellStyle name="Percent 2 6 9" xfId="3946" xr:uid="{7B21C92A-C6F2-4311-89F7-520CB150AB8D}"/>
    <cellStyle name="Percent 2 7" xfId="2117" xr:uid="{D812FD54-883D-4274-8923-033C550436E3}"/>
    <cellStyle name="Percent 2 7 10" xfId="3947" xr:uid="{8676A7AC-E92D-4BC3-A6EE-9949A82A5CA5}"/>
    <cellStyle name="Percent 2 7 11" xfId="3948" xr:uid="{85083134-8802-4177-A6CA-4B8FF7D023DC}"/>
    <cellStyle name="Percent 2 7 12" xfId="3949" xr:uid="{4AFE668C-6AD5-494E-8B46-0C079BB845E7}"/>
    <cellStyle name="Percent 2 7 2" xfId="2118" xr:uid="{74F722C4-95A5-49BB-8AA4-EED8D40ADCD1}"/>
    <cellStyle name="Percent 2 7 3" xfId="2119" xr:uid="{7D679A63-8BA7-479D-B0A2-2756E9FD3E0E}"/>
    <cellStyle name="Percent 2 7 4" xfId="2120" xr:uid="{CF170CC0-7982-46CD-A19A-4DB0DBC85B6B}"/>
    <cellStyle name="Percent 2 7 5" xfId="2121" xr:uid="{778FDB4C-C171-45F3-AEFB-8CF7A641670C}"/>
    <cellStyle name="Percent 2 7 6" xfId="2122" xr:uid="{38C232AB-A672-458F-8E17-08C5A1FCE9AA}"/>
    <cellStyle name="Percent 2 7 7" xfId="2123" xr:uid="{3E2A5834-CB84-4307-9CF9-B03797E883CF}"/>
    <cellStyle name="Percent 2 7 8" xfId="3950" xr:uid="{63501A28-D6A5-4AB5-95B1-0251A3B8813B}"/>
    <cellStyle name="Percent 2 7 9" xfId="3951" xr:uid="{55B4F076-0630-4A88-AB90-4A1555E18EDD}"/>
    <cellStyle name="Percent 2 8" xfId="2124" xr:uid="{7DB18E67-E00E-4CF3-936D-9D30161281D0}"/>
    <cellStyle name="Percent 2 8 10" xfId="3952" xr:uid="{10628218-BC9E-457B-8DF2-DE5F1472D8D4}"/>
    <cellStyle name="Percent 2 8 11" xfId="3953" xr:uid="{EFF1A137-B095-40C2-A291-EE3FA0B13FE8}"/>
    <cellStyle name="Percent 2 8 12" xfId="3954" xr:uid="{EC451E04-F0A6-47E1-8978-25B60846329A}"/>
    <cellStyle name="Percent 2 8 2" xfId="2125" xr:uid="{F216F225-4719-4CC8-8E93-F5C4A46F4BB6}"/>
    <cellStyle name="Percent 2 8 3" xfId="2126" xr:uid="{C9DA1B57-76D5-46D4-A031-D83276D4DAF7}"/>
    <cellStyle name="Percent 2 8 4" xfId="2127" xr:uid="{A211CF3E-555C-4C77-A573-0DA42B46E663}"/>
    <cellStyle name="Percent 2 8 5" xfId="2128" xr:uid="{706DD752-4CDC-47F5-A408-CB9A3C097258}"/>
    <cellStyle name="Percent 2 8 6" xfId="2129" xr:uid="{0BEF796E-1B84-41A1-8ABA-D178C1FAAEEE}"/>
    <cellStyle name="Percent 2 8 7" xfId="2130" xr:uid="{D85EF567-4B29-4171-B1A2-2B7B29B28157}"/>
    <cellStyle name="Percent 2 8 8" xfId="3955" xr:uid="{44E78A6B-D36B-49AF-B61C-4B63BC8BEA88}"/>
    <cellStyle name="Percent 2 8 9" xfId="3956" xr:uid="{C6F55769-42F3-4F29-97E6-DCEE1847793D}"/>
    <cellStyle name="Percent 2 9" xfId="2131" xr:uid="{75F7AB8A-223B-4CC8-9241-EEEC0607042A}"/>
    <cellStyle name="Percent 2 9 10" xfId="3957" xr:uid="{66C6CB72-6DBC-42D6-821B-CF8B67F390E3}"/>
    <cellStyle name="Percent 2 9 11" xfId="3958" xr:uid="{22E5F304-480F-4216-88F1-606E0C64D64F}"/>
    <cellStyle name="Percent 2 9 12" xfId="3959" xr:uid="{DC234E37-BB2A-4C6B-B939-C0887535FC2C}"/>
    <cellStyle name="Percent 2 9 2" xfId="2132" xr:uid="{1E655C08-9EAD-4C0C-A2E0-A533C62D10EB}"/>
    <cellStyle name="Percent 2 9 3" xfId="2133" xr:uid="{EDF6B5FD-8EFB-4964-BF0B-55966AA64ED1}"/>
    <cellStyle name="Percent 2 9 4" xfId="2134" xr:uid="{51DAC0AB-1BEC-4D65-8E5F-C83A4019F0F9}"/>
    <cellStyle name="Percent 2 9 5" xfId="2135" xr:uid="{F3800774-BCFC-4DC0-8A48-B52890A5BFBA}"/>
    <cellStyle name="Percent 2 9 6" xfId="2136" xr:uid="{28A7C2B7-8E56-4B6C-BDD4-42A6A8BB277F}"/>
    <cellStyle name="Percent 2 9 7" xfId="2137" xr:uid="{466B358F-A3A6-4BA8-8C8D-5D3C65620390}"/>
    <cellStyle name="Percent 2 9 8" xfId="3960" xr:uid="{5C694F72-E780-464F-90DC-A27956B0A5EB}"/>
    <cellStyle name="Percent 2 9 9" xfId="3961" xr:uid="{46631913-7382-4496-99A2-06089D8FA243}"/>
    <cellStyle name="Percent 20" xfId="3962" xr:uid="{0BA38C93-2A2A-4946-8160-E85EA46816C9}"/>
    <cellStyle name="Percent 21" xfId="3963" xr:uid="{A374D28A-EFE1-4A7B-A66D-035A2AA261AA}"/>
    <cellStyle name="Percent 22" xfId="3964" xr:uid="{D3797391-5BDB-4BB4-A39B-B57D1847041A}"/>
    <cellStyle name="Percent 23" xfId="3965" xr:uid="{6D59EDB4-89A6-4F78-8944-5985DB9BED95}"/>
    <cellStyle name="Percent 3" xfId="30" xr:uid="{E3862672-0E35-4B4D-8D3F-53A609CC8016}"/>
    <cellStyle name="Percent 4" xfId="31" xr:uid="{75B4D937-0B4E-4AFD-AB84-49D53C408283}"/>
    <cellStyle name="Percent 5" xfId="32" xr:uid="{2ABAB854-AD7D-43A5-B5D9-5E818E1D7899}"/>
    <cellStyle name="Percent 5 10" xfId="168" xr:uid="{260AF182-0456-4BD5-A0B0-64E35710F689}"/>
    <cellStyle name="Percent 5 11" xfId="180" xr:uid="{59E187BC-BAA4-4122-8F12-1509587AD9AA}"/>
    <cellStyle name="Percent 5 12" xfId="182" xr:uid="{AC674D78-7223-4FF5-BBA0-7A671F540481}"/>
    <cellStyle name="Percent 5 13" xfId="192" xr:uid="{AD8E2B8F-00F2-4533-A6B5-8D0288751CD6}"/>
    <cellStyle name="Percent 5 14" xfId="185" xr:uid="{DC70C822-046B-4F9E-B81E-E287031C5EAE}"/>
    <cellStyle name="Percent 5 15" xfId="194" xr:uid="{91CE6BBE-CFE5-42F4-A71D-12ADFAF82239}"/>
    <cellStyle name="Percent 5 16" xfId="197" xr:uid="{73AA7147-7724-430D-B5ED-9C9B1683259D}"/>
    <cellStyle name="Percent 5 17" xfId="209" xr:uid="{08E35C58-3A69-4A04-BCBD-E673515B8DD8}"/>
    <cellStyle name="Percent 5 18" xfId="200" xr:uid="{72106672-8FB6-4878-B564-139DB44957B3}"/>
    <cellStyle name="Percent 5 19" xfId="211" xr:uid="{01537977-CE15-449C-82B4-67767DC6575F}"/>
    <cellStyle name="Percent 5 2" xfId="106" xr:uid="{F3068F74-361C-48AF-A30F-00797E2F7DE7}"/>
    <cellStyle name="Percent 5 20" xfId="214" xr:uid="{FAA3CCB4-F23B-4C95-8667-7382474820AE}"/>
    <cellStyle name="Percent 5 3" xfId="97" xr:uid="{31E9CE8C-9B84-48C0-B979-246CB9D91695}"/>
    <cellStyle name="Percent 5 4" xfId="98" xr:uid="{360ABDDD-CA18-4EBC-BB8E-71ED95CEFE4C}"/>
    <cellStyle name="Percent 5 5" xfId="112" xr:uid="{7E7E969B-6EB9-4D19-9578-E216AB1AFEDC}"/>
    <cellStyle name="Percent 5 6" xfId="114" xr:uid="{9A724D9E-CA71-4397-B96A-6FDFA6F92C5B}"/>
    <cellStyle name="Percent 5 7" xfId="116" xr:uid="{70276923-858C-4B74-B367-E39711B17899}"/>
    <cellStyle name="Percent 5 8" xfId="119" xr:uid="{A579CF5F-66DA-4970-898B-2EB093AC949A}"/>
    <cellStyle name="Percent 5 9" xfId="175" xr:uid="{8B9421F0-6D7E-479C-B0FE-D42A90F083CD}"/>
    <cellStyle name="Percent 6" xfId="3966" xr:uid="{0CB43E2C-CBD0-4035-8126-B2A95290611F}"/>
    <cellStyle name="Percent 7" xfId="3967" xr:uid="{67983C6B-C93A-4638-9CAF-C997521D5BD0}"/>
    <cellStyle name="Percent 8" xfId="3968" xr:uid="{428A3C75-0AAC-46B6-A0F4-5DE6CD64BD63}"/>
    <cellStyle name="Percent 9" xfId="104" xr:uid="{39BB3B18-2BB0-4F86-9414-358C4BF1C3ED}"/>
    <cellStyle name="Percentual" xfId="33" xr:uid="{AC7BCF65-33E9-4A89-8ABE-79521C472C62}"/>
    <cellStyle name="Ponto" xfId="34" xr:uid="{0200AE34-F8B3-42D1-B0DB-DADFC6B8939B}"/>
    <cellStyle name="Porcentagem" xfId="1" builtinId="5"/>
    <cellStyle name="Porcentagem 2" xfId="85" xr:uid="{4D7807F7-1B7D-4CA6-885D-E1089209B5C8}"/>
    <cellStyle name="Porcentagem 3" xfId="28" xr:uid="{06905952-0B80-4340-83E9-7C21558D7895}"/>
    <cellStyle name="Porcentual_PlazoRend-II01" xfId="35" xr:uid="{5025E9BB-35ED-4B50-80B2-05E68B96A482}"/>
    <cellStyle name="RightNumber" xfId="36" xr:uid="{3105B20B-B534-4B2C-BE53-CB91289C7B97}"/>
    <cellStyle name="RightNumber 10" xfId="151" xr:uid="{E1624862-D5CA-47C2-A455-5A7EABF2ED84}"/>
    <cellStyle name="RightNumber 11" xfId="153" xr:uid="{26FF1C4E-6B8F-4909-B313-52C469114D08}"/>
    <cellStyle name="RightNumber 12" xfId="155" xr:uid="{A3286368-6734-4E51-8F2F-B17409E82C03}"/>
    <cellStyle name="RightNumber 13" xfId="156" xr:uid="{F7B7BE63-9543-44C2-B443-9F793433002F}"/>
    <cellStyle name="RightNumber 14" xfId="157" xr:uid="{F16446D3-C325-4968-A60B-2D12C015053C}"/>
    <cellStyle name="RightNumber 15" xfId="158" xr:uid="{142EB912-8BEB-4FAC-9901-72B2E79A4EAC}"/>
    <cellStyle name="RightNumber 16" xfId="159" xr:uid="{6ABD8A86-622B-43F6-9110-1317FAC774F8}"/>
    <cellStyle name="RightNumber 17" xfId="160" xr:uid="{66E6979A-B4BD-49C2-905A-524F108DAB3E}"/>
    <cellStyle name="RightNumber 18" xfId="161" xr:uid="{E2987A22-D15A-45EA-87DB-4E11FE98A623}"/>
    <cellStyle name="RightNumber 19" xfId="167" xr:uid="{9B6BE304-CD93-48EF-B60D-A042FEE3F036}"/>
    <cellStyle name="RightNumber 2" xfId="108" xr:uid="{971C7C5C-0F92-468B-8EF0-797364EF0C7D}"/>
    <cellStyle name="RightNumber 20" xfId="176" xr:uid="{DFFB6E25-9FEE-4FBA-A446-A8609FB7D20D}"/>
    <cellStyle name="RightNumber 21" xfId="178" xr:uid="{395D1C07-98BB-427E-B428-6FCD0A6A5FD8}"/>
    <cellStyle name="RightNumber 22" xfId="193" xr:uid="{E059DAEA-381E-4608-BA6B-03A752ADD833}"/>
    <cellStyle name="RightNumber 23" xfId="184" xr:uid="{D84E8CEA-2862-4A05-850F-A91DE704634F}"/>
    <cellStyle name="RightNumber 24" xfId="195" xr:uid="{91398572-777B-4D55-BDF2-8C8DABC1D9E6}"/>
    <cellStyle name="RightNumber 25" xfId="210" xr:uid="{533576DC-C76D-4306-AB10-074C1F546C3B}"/>
    <cellStyle name="RightNumber 26" xfId="199" xr:uid="{74983417-E457-43EA-AC65-3FFBAA6FF62A}"/>
    <cellStyle name="RightNumber 27" xfId="212" xr:uid="{B6AC9ED3-CA57-4AFE-BD0F-C47FE0D4BB14}"/>
    <cellStyle name="RightNumber 28" xfId="215" xr:uid="{E7EBF7A8-9222-4479-A94D-34355560C00D}"/>
    <cellStyle name="RightNumber 29" xfId="2138" xr:uid="{CA57FF89-B9C4-449D-B91A-0ADD001380E4}"/>
    <cellStyle name="RightNumber 3" xfId="110" xr:uid="{FCF48F7F-BB81-4798-995C-A1C89F5125A5}"/>
    <cellStyle name="RightNumber 4" xfId="107" xr:uid="{B91AD2DC-174F-4564-9BC1-650A029AA069}"/>
    <cellStyle name="RightNumber 5" xfId="142" xr:uid="{E77301F7-6B0D-4CEA-B5A9-75E8AA7FA264}"/>
    <cellStyle name="RightNumber 6" xfId="123" xr:uid="{5272D94C-3E22-4239-913F-BF95D5AB73F7}"/>
    <cellStyle name="RightNumber 7" xfId="145" xr:uid="{6B2E8B18-5882-42E4-9B05-25A25F15B71D}"/>
    <cellStyle name="RightNumber 8" xfId="118" xr:uid="{3E97FC34-B32E-4258-B404-EECCD70F3E04}"/>
    <cellStyle name="RightNumber 9" xfId="148" xr:uid="{7B219572-8144-4A06-9C4B-31DD68C98E02}"/>
    <cellStyle name="rodape" xfId="37" xr:uid="{F3A021F3-9CE0-442D-B419-6EFE6AA3F3DF}"/>
    <cellStyle name="Saída 10" xfId="4195" xr:uid="{8CB65C02-FB5F-4EB0-B985-2FE55BE86CC2}"/>
    <cellStyle name="Saída 11" xfId="6798" xr:uid="{37F17E63-D503-4F26-A51E-19503B34E361}"/>
    <cellStyle name="Saída 12" xfId="6862" xr:uid="{5AC3A0B7-FE6A-418A-9B57-F3E882A4AC51}"/>
    <cellStyle name="Saída 13" xfId="5099" xr:uid="{CB6D8457-2AD8-44D1-A2E8-F10ED462C526}"/>
    <cellStyle name="Saída 14" xfId="7319" xr:uid="{86DAA1CF-9289-480B-A1B4-08BC8B185B8D}"/>
    <cellStyle name="Saída 2" xfId="86" xr:uid="{AA640C1D-13B8-49C9-88D3-0931BFA056A5}"/>
    <cellStyle name="Saída 3" xfId="5128" xr:uid="{147D2F72-BBAD-4F64-830C-D92B24F0DAE0}"/>
    <cellStyle name="Saída 4" xfId="4875" xr:uid="{F617505A-8169-46DF-85D9-A3536F853D13}"/>
    <cellStyle name="Saída 5" xfId="4667" xr:uid="{6A4A7D00-2E55-4F89-943C-3D4BDEF1DED6}"/>
    <cellStyle name="Saída 6" xfId="4489" xr:uid="{AC8DDC59-E05D-4FF4-BF1A-00C9AF892FA6}"/>
    <cellStyle name="Saída 7" xfId="6243" xr:uid="{0864F2CD-6F1F-4CAF-AE9C-C30548F83316}"/>
    <cellStyle name="Saída 8" xfId="4406" xr:uid="{A29C4EB5-F056-483D-BD3A-E4B91183EDE1}"/>
    <cellStyle name="Saída 9" xfId="4883" xr:uid="{793DB3B0-B7BC-4A44-9B38-2DA7E7A85439}"/>
    <cellStyle name="Sep. milhar [0]" xfId="38" xr:uid="{B2740248-5EC6-4FCB-8A62-877BB521A241}"/>
    <cellStyle name="Sep. milhar [2]" xfId="3969" xr:uid="{0198536F-8759-4224-8ECE-72309D745648}"/>
    <cellStyle name="Separador de m" xfId="3970" xr:uid="{5F21FA74-8A38-43A8-834E-7A94C75487A0}"/>
    <cellStyle name="Separador de milhares 2" xfId="87" xr:uid="{D1B783F5-DA85-4390-9A9E-8DB5E52EA2B0}"/>
    <cellStyle name="Texto de Aviso 10" xfId="3971" xr:uid="{35790D06-F463-4F9E-8AEE-6BAA817DA55E}"/>
    <cellStyle name="Texto de Aviso 11" xfId="3972" xr:uid="{94D6ABEC-25DB-4CA9-BCED-F3EA77E4E472}"/>
    <cellStyle name="Texto de Aviso 12" xfId="3973" xr:uid="{E7D93AA2-D659-4C7A-A2B7-4B301EF3D7E5}"/>
    <cellStyle name="Texto de Aviso 13" xfId="216" xr:uid="{FED0DB51-B1A4-48D7-B335-2BAC94C96105}"/>
    <cellStyle name="Texto de Aviso 2" xfId="2139" xr:uid="{7ACC77C8-75B9-453B-B5C8-BB4710E25C03}"/>
    <cellStyle name="Texto de Aviso 3" xfId="2140" xr:uid="{3AF56B95-F7BB-4DE7-817F-91E35B3BACBE}"/>
    <cellStyle name="Texto de Aviso 4" xfId="2141" xr:uid="{28BD61B5-1089-4CC0-BA49-56F8032F6781}"/>
    <cellStyle name="Texto de Aviso 5" xfId="2142" xr:uid="{1CE67B30-CA4E-4877-AE6C-D37D4B692E4D}"/>
    <cellStyle name="Texto de Aviso 6" xfId="2143" xr:uid="{BAF73019-0A2C-4E63-AB83-37B053E044E2}"/>
    <cellStyle name="Texto de Aviso 7" xfId="2144" xr:uid="{067CBD05-8D4A-4738-B0DA-001D02B6A9AD}"/>
    <cellStyle name="Texto de Aviso 8" xfId="3974" xr:uid="{4BA8300D-4499-48CA-8A4C-A28040BAD7B8}"/>
    <cellStyle name="Texto de Aviso 9" xfId="3975" xr:uid="{06216C58-89FF-4BD3-BEAB-E5B6541258B5}"/>
    <cellStyle name="Texto Explicativo 2" xfId="88" xr:uid="{5D0E3447-0B9B-44F5-88CF-32EA66628D97}"/>
    <cellStyle name="Title 2" xfId="2145" xr:uid="{294BC9A7-2BAB-43C9-8085-6895160C24D5}"/>
    <cellStyle name="Title 2 10" xfId="3976" xr:uid="{DEC99281-09A9-4EC4-99BB-33B44C0B0182}"/>
    <cellStyle name="Title 2 11" xfId="3977" xr:uid="{C0C64AF7-84E5-4115-A7DA-1CDB044D90F4}"/>
    <cellStyle name="Title 2 12" xfId="3978" xr:uid="{1ABB8DDA-4E22-46E2-981E-ECDB34E0DAD7}"/>
    <cellStyle name="Title 2 2" xfId="2146" xr:uid="{B0FF3E9E-D9DF-43C3-8087-C178A98AB939}"/>
    <cellStyle name="Title 2 2 10" xfId="3980" xr:uid="{1609F913-6467-47A9-8146-A12118F85DF0}"/>
    <cellStyle name="Title 2 2 11" xfId="3981" xr:uid="{DCDEE996-81F5-41EB-B807-65E676A731C8}"/>
    <cellStyle name="Title 2 2 12" xfId="3982" xr:uid="{3E153562-7ED3-48EC-9105-94E1469E43D3}"/>
    <cellStyle name="Title 2 2 2" xfId="2147" xr:uid="{00A69AB4-CFC1-492F-A454-0D3C934D891F}"/>
    <cellStyle name="Title 2 2 2 2" xfId="2148" xr:uid="{67A0C710-FEA3-4B50-B544-523F9C24E8CB}"/>
    <cellStyle name="Title 2 2 2_Trimestral" xfId="3983" xr:uid="{97B0329D-2275-4C74-857C-EA84533CF578}"/>
    <cellStyle name="Title 2 2 3" xfId="2149" xr:uid="{6FE62C4E-D74F-4209-9999-DF34112D06A9}"/>
    <cellStyle name="Title 2 2 4" xfId="2150" xr:uid="{F0A891A3-2BFB-4863-8DE5-51C384FD0A03}"/>
    <cellStyle name="Title 2 2 5" xfId="2151" xr:uid="{458586A1-CF80-41C5-9939-7E97C04C3ABB}"/>
    <cellStyle name="Title 2 2 6" xfId="2152" xr:uid="{4363B6B4-C113-4471-9671-8C80FF0FBDAE}"/>
    <cellStyle name="Title 2 2 7" xfId="2153" xr:uid="{2D3369A0-ECF4-46A5-91F7-1B5CF98E8EC9}"/>
    <cellStyle name="Title 2 2 8" xfId="3984" xr:uid="{78DFE367-A9F6-47E7-B4E3-96E02CFA21CC}"/>
    <cellStyle name="Title 2 2 9" xfId="3985" xr:uid="{B132B156-B163-4236-946C-A0BF09F9D689}"/>
    <cellStyle name="Title 2 2_Trimestral" xfId="3979" xr:uid="{22692B38-BCC7-402B-A3DD-81C7D614A18F}"/>
    <cellStyle name="Title 2 3" xfId="2154" xr:uid="{248806E2-D110-409A-92B7-8A107AC9AF13}"/>
    <cellStyle name="Title 2 4" xfId="2155" xr:uid="{24B81577-5278-47D0-AE00-D94C2041C829}"/>
    <cellStyle name="Title 2 5" xfId="2156" xr:uid="{A5A7ECA9-089D-4A6C-B4EF-0004583530F4}"/>
    <cellStyle name="Title 2 6" xfId="2157" xr:uid="{ACDBA95E-0F9A-484F-8595-B90C7D6EB56B}"/>
    <cellStyle name="Title 2 7" xfId="2158" xr:uid="{C03BA813-E46A-43A4-9CC4-8BA20A6F6781}"/>
    <cellStyle name="Title 2 8" xfId="3986" xr:uid="{52D214A7-1B8A-4D79-BE62-82E8C0BEB0EB}"/>
    <cellStyle name="Title 2 9" xfId="3987" xr:uid="{258FAE35-F4EB-454A-B733-7D5FE005B771}"/>
    <cellStyle name="Title 2_ContasExternas" xfId="3988" xr:uid="{2F22C99D-235D-4105-B715-3DBDD240C730}"/>
    <cellStyle name="Title 3" xfId="2159" xr:uid="{CD33BEAD-744E-4585-B38A-BF27D00C612A}"/>
    <cellStyle name="Title 3 10" xfId="3989" xr:uid="{926070C6-7E26-4140-8F07-E07AC8EF8E90}"/>
    <cellStyle name="Title 3 11" xfId="3990" xr:uid="{8EFDE68D-BF1C-47B8-A895-3DECCAFEA49C}"/>
    <cellStyle name="Title 3 12" xfId="3991" xr:uid="{2DC0BDCF-E95C-4A8C-84BE-367644B8350D}"/>
    <cellStyle name="Title 3 2" xfId="2160" xr:uid="{A99FAB69-677D-4B86-A8C8-D9B491619EDD}"/>
    <cellStyle name="Title 3 3" xfId="2161" xr:uid="{0F4ACE71-24A2-4451-974E-C33D47C862C4}"/>
    <cellStyle name="Title 3 4" xfId="2162" xr:uid="{7449F411-7C5D-4458-8EE0-EE99238E3C79}"/>
    <cellStyle name="Title 3 5" xfId="2163" xr:uid="{4882AE06-2DCA-4AE0-865F-7363A7E2E37E}"/>
    <cellStyle name="Title 3 6" xfId="2164" xr:uid="{0A768724-01CF-4265-B943-4C8DEE9361F2}"/>
    <cellStyle name="Title 3 7" xfId="2165" xr:uid="{55D78F63-67CD-4ECA-A4AC-44A234835A74}"/>
    <cellStyle name="Title 3 8" xfId="3992" xr:uid="{F8719DA3-8251-4E6D-8276-D754B5F693DC}"/>
    <cellStyle name="Title 3 9" xfId="3993" xr:uid="{375AD49F-30C0-4F7D-8302-3676D991F617}"/>
    <cellStyle name="Title 3_ContasExternas" xfId="3994" xr:uid="{34D2AFDC-81BA-4D8C-A3AF-1F56AD243187}"/>
    <cellStyle name="Title 4" xfId="2166" xr:uid="{CD265D34-C5C0-4D64-A4D0-BC631CFA3E39}"/>
    <cellStyle name="Title 4 10" xfId="3995" xr:uid="{88DB4CA3-D609-4E2C-ABB5-284C96EF5BA5}"/>
    <cellStyle name="Title 4 11" xfId="3996" xr:uid="{892B159F-175F-4233-A618-D439F18DE998}"/>
    <cellStyle name="Title 4 12" xfId="3997" xr:uid="{E2736481-0CA7-4C2E-A90B-F9DD36C628FD}"/>
    <cellStyle name="Title 4 2" xfId="2167" xr:uid="{D1D0CE93-8269-4459-B9D9-0179B54496E1}"/>
    <cellStyle name="Title 4 3" xfId="2168" xr:uid="{CB49CDE9-3E76-4DC1-ABB4-EDE96D313CA0}"/>
    <cellStyle name="Title 4 4" xfId="2169" xr:uid="{9E17493E-10A8-4400-A06D-0EBD3E153F26}"/>
    <cellStyle name="Title 4 5" xfId="2170" xr:uid="{CDF56250-29B6-4876-A1D6-EB6257DBFC88}"/>
    <cellStyle name="Title 4 6" xfId="2171" xr:uid="{263D0111-10D2-4A49-B834-0648DC766EBD}"/>
    <cellStyle name="Title 4 7" xfId="2172" xr:uid="{51558BD4-9D9E-4451-80E1-91A32B628C93}"/>
    <cellStyle name="Title 4 8" xfId="3998" xr:uid="{706E7EB3-7C73-4438-9025-F42EECCB51AE}"/>
    <cellStyle name="Title 4 9" xfId="3999" xr:uid="{4A52C78E-960A-46BA-AE4A-BCF123517EB1}"/>
    <cellStyle name="Title 4_ContasExternas" xfId="4000" xr:uid="{A2846836-15DB-4316-B151-18053B263810}"/>
    <cellStyle name="Title 5" xfId="4001" xr:uid="{30C6ACA0-DBBB-4195-BFDC-745188392F97}"/>
    <cellStyle name="Title 6" xfId="4002" xr:uid="{9955DF7A-7DE1-488A-87C6-C2770E19DA8E}"/>
    <cellStyle name="Title 7" xfId="4003" xr:uid="{7AE3F75A-1173-4354-94F3-D212873855DF}"/>
    <cellStyle name="Titulo" xfId="39" xr:uid="{B99B13CE-9245-4036-9716-45C66F7215C9}"/>
    <cellStyle name="Título 1 2" xfId="90" xr:uid="{8871F343-E15B-4257-B228-191C67D6C536}"/>
    <cellStyle name="Titulo 10" xfId="6542" xr:uid="{EBFB261C-5727-43EB-98BF-F30EAA3BEE1A}"/>
    <cellStyle name="Título 10" xfId="6068" xr:uid="{75F4F154-7A6D-49ED-8E1B-4FBA316A7195}"/>
    <cellStyle name="Titulo 11" xfId="5838" xr:uid="{AAAD9D1E-EB2E-44E2-8F14-7C2B9B265622}"/>
    <cellStyle name="Título 11" xfId="7326" xr:uid="{4A4766A1-A96B-40AB-A4DE-1C384270EB7F}"/>
    <cellStyle name="Titulo 12" xfId="4894" xr:uid="{4291CF20-FB21-4E58-9401-568251BB14DF}"/>
    <cellStyle name="Título 12" xfId="7492" xr:uid="{A1BA2449-74AF-4728-9ECC-01E2DCA27571}"/>
    <cellStyle name="Titulo 13" xfId="4790" xr:uid="{CC6F7B3A-344C-4B16-86D7-27246F05DE90}"/>
    <cellStyle name="Título 13" xfId="7643" xr:uid="{0D32CD90-175F-4636-A3F7-635D96CFADB3}"/>
    <cellStyle name="Titulo 14" xfId="5050" xr:uid="{E71193AB-1829-4C1F-81C0-FF048329F8BE}"/>
    <cellStyle name="Título 14" xfId="7784" xr:uid="{CBFE1105-D7C0-44D9-9A5A-6D701A19F408}"/>
    <cellStyle name="Titulo 15" xfId="7143" xr:uid="{0163B054-95B7-419D-A5CB-EEFB0A219818}"/>
    <cellStyle name="Título 15" xfId="7924" xr:uid="{B6CA2ED9-CFAD-4B64-BFE1-F40CC7CA008B}"/>
    <cellStyle name="Titulo 16" xfId="7142" xr:uid="{DFA0CC1F-08AF-446C-BEC8-FE7286F5FA6F}"/>
    <cellStyle name="Título 16" xfId="8045" xr:uid="{F230A091-D025-487A-A569-3B4234CCDABE}"/>
    <cellStyle name="Titulo 2" xfId="4093" xr:uid="{6CF71AC0-679D-4CA5-A8FA-E8B968F5B2F1}"/>
    <cellStyle name="Título 2 2" xfId="91" xr:uid="{D73F855E-68FF-4214-9522-0CAA5D7BEC92}"/>
    <cellStyle name="Titulo 3" xfId="5147" xr:uid="{DAE1EF02-A8C9-41E1-BA46-E5942AA41888}"/>
    <cellStyle name="Título 3 2" xfId="92" xr:uid="{BDB97F03-692D-4840-A2FD-C57711ABF187}"/>
    <cellStyle name="Titulo 4" xfId="5552" xr:uid="{DFB2E4EB-8691-4486-A38B-90ABA57A3F7C}"/>
    <cellStyle name="Título 4 2" xfId="93" xr:uid="{37D2A7AA-7B5C-4CB9-B8A1-5684D64C28A4}"/>
    <cellStyle name="Titulo 5" xfId="5840" xr:uid="{DFD4BD8A-9CE8-4D3D-BB14-92BB1B790765}"/>
    <cellStyle name="Título 5" xfId="89" xr:uid="{1F8C7216-D3E3-4201-81B9-091E9FD0D586}"/>
    <cellStyle name="Titulo 6" xfId="6307" xr:uid="{F9218678-8F38-40E3-805C-3E71931DF263}"/>
    <cellStyle name="Título 6" xfId="5125" xr:uid="{3C8FA420-537A-45CE-B41B-7983D337677E}"/>
    <cellStyle name="Titulo 7" xfId="5778" xr:uid="{EFFB1FB1-D211-4793-8A9B-414FD7803E4D}"/>
    <cellStyle name="Título 7" xfId="6257" xr:uid="{6C89FF36-15D1-4240-93C0-F9B72A1AD866}"/>
    <cellStyle name="Titulo 8" xfId="6619" xr:uid="{5F062733-9D36-4C8E-8530-BF06D3678F53}"/>
    <cellStyle name="Título 8" xfId="4385" xr:uid="{1C3A5CE9-3AD5-481C-980D-4CADA5F8D575}"/>
    <cellStyle name="Titulo 9" xfId="5583" xr:uid="{F57561A7-5FC9-4039-A53F-F1BCA0D1E166}"/>
    <cellStyle name="Título 9" xfId="4871" xr:uid="{E502D8A5-06AE-41EE-BAE7-0E5DFAB109E5}"/>
    <cellStyle name="Titulo_Annually" xfId="94" xr:uid="{3236550E-704E-4FD3-9305-9E96CEECB310}"/>
    <cellStyle name="Titulo1" xfId="40" xr:uid="{AFEFC36F-B810-4B62-8236-754A656C455F}"/>
    <cellStyle name="Titulo2" xfId="41" xr:uid="{2F2351FE-F2B4-45E9-9F96-87F2CA65F461}"/>
    <cellStyle name="Total 2" xfId="2173" xr:uid="{AA21D3BB-4C46-4E86-AD55-5E54980E5305}"/>
    <cellStyle name="Total 2 10" xfId="4004" xr:uid="{0F42AAE0-9F33-452C-89D5-9F59F3E0924A}"/>
    <cellStyle name="Total 2 10 10" xfId="7333" xr:uid="{491C44C8-8E50-40F2-B21E-164734EFAEE3}"/>
    <cellStyle name="Total 2 10 11" xfId="7498" xr:uid="{8633EF00-7C6E-4D8F-A742-4DA6C1555797}"/>
    <cellStyle name="Total 2 10 12" xfId="7649" xr:uid="{6B7A1BB4-D6EB-468E-9286-520A38F21AC2}"/>
    <cellStyle name="Total 2 10 13" xfId="7790" xr:uid="{0199CC6A-15DE-40E0-B7D2-09B3FBE9A804}"/>
    <cellStyle name="Total 2 10 14" xfId="7930" xr:uid="{D73E63A1-3034-4048-947C-D9D0877AB96C}"/>
    <cellStyle name="Total 2 10 15" xfId="8051" xr:uid="{A92E0C64-4B9D-4193-BF71-65D8CC4D4A72}"/>
    <cellStyle name="Total 2 10 16" xfId="8165" xr:uid="{F02897CF-C993-49A3-A566-8E230810C9E8}"/>
    <cellStyle name="Total 2 10 2" xfId="6108" xr:uid="{01F94488-C6CC-443C-BDF5-71BA47B7BCB7}"/>
    <cellStyle name="Total 2 10 3" xfId="6268" xr:uid="{6C3A9839-819A-4ABA-B3B2-B0A10A820614}"/>
    <cellStyle name="Total 2 10 4" xfId="6483" xr:uid="{3C0D9D4E-C7A3-414E-A836-3E611D97B085}"/>
    <cellStyle name="Total 2 10 5" xfId="6588" xr:uid="{35825A84-AB6F-4EB7-A697-161B2C50BE9B}"/>
    <cellStyle name="Total 2 10 6" xfId="6665" xr:uid="{A47AA7E9-2A71-471B-A86F-78512AAED6AA}"/>
    <cellStyle name="Total 2 10 7" xfId="6813" xr:uid="{20A8BE6B-31B8-44F4-BB37-BE49FEAC97C9}"/>
    <cellStyle name="Total 2 10 8" xfId="6990" xr:uid="{3868B2B3-AAC4-41A8-8F12-F99390AFD4C1}"/>
    <cellStyle name="Total 2 10 9" xfId="7160" xr:uid="{7CEA2E4C-9016-44FA-AF1F-2C7647A7FFB0}"/>
    <cellStyle name="Total 2 11" xfId="4005" xr:uid="{5D54FBFC-C893-42E0-AB39-393D0A5D7B28}"/>
    <cellStyle name="Total 2 11 10" xfId="7334" xr:uid="{10CF9709-A1AC-46DE-8255-427C92B16EE1}"/>
    <cellStyle name="Total 2 11 11" xfId="7499" xr:uid="{40872DA9-5F1E-4EB2-98BA-95455A57F305}"/>
    <cellStyle name="Total 2 11 12" xfId="7650" xr:uid="{9B81F0BA-2754-4363-96FE-F3CEC140E834}"/>
    <cellStyle name="Total 2 11 13" xfId="7791" xr:uid="{CCC35D6A-7D99-4872-98B1-3D1D5896B55D}"/>
    <cellStyle name="Total 2 11 14" xfId="7931" xr:uid="{C358D3BE-12AB-4944-B9C0-79086618DE51}"/>
    <cellStyle name="Total 2 11 15" xfId="8052" xr:uid="{347550D3-02AD-414A-9E76-2CB878872F7D}"/>
    <cellStyle name="Total 2 11 16" xfId="8166" xr:uid="{EB1B30B3-3A3A-45DB-8559-4E123BD93F49}"/>
    <cellStyle name="Total 2 11 2" xfId="6109" xr:uid="{D2A2BD56-CA1A-4236-B25A-5D432FEAC878}"/>
    <cellStyle name="Total 2 11 3" xfId="6269" xr:uid="{4686B408-0F00-4118-8BEF-45FBD186AD30}"/>
    <cellStyle name="Total 2 11 4" xfId="6484" xr:uid="{2A827894-8C90-4669-9F10-FCE9F17CE429}"/>
    <cellStyle name="Total 2 11 5" xfId="6589" xr:uid="{E2EA2BD0-F006-415C-B41D-9EBB91D45323}"/>
    <cellStyle name="Total 2 11 6" xfId="6666" xr:uid="{A51014E7-771B-477E-82C7-EF564C526F53}"/>
    <cellStyle name="Total 2 11 7" xfId="6814" xr:uid="{856CF7E3-3AC2-41ED-9443-4F59B0077ECB}"/>
    <cellStyle name="Total 2 11 8" xfId="6991" xr:uid="{2700085B-914D-4BD7-965B-E61D6C9B710F}"/>
    <cellStyle name="Total 2 11 9" xfId="7161" xr:uid="{AED727F3-2244-4A7C-92D8-43B002FEFA7A}"/>
    <cellStyle name="Total 2 12" xfId="4006" xr:uid="{327D3C3B-BAED-4A03-99F3-B94D16FE87C0}"/>
    <cellStyle name="Total 2 12 10" xfId="7335" xr:uid="{872F4109-E153-4739-BD46-EF8F3D177445}"/>
    <cellStyle name="Total 2 12 11" xfId="7500" xr:uid="{FDC210C8-87A6-4BCE-956B-B303CC2A68FB}"/>
    <cellStyle name="Total 2 12 12" xfId="7651" xr:uid="{AF35CE11-7E7B-4554-B29F-2B6940845F63}"/>
    <cellStyle name="Total 2 12 13" xfId="7792" xr:uid="{7FA6A674-D93D-4EFA-BA2E-270424D59C88}"/>
    <cellStyle name="Total 2 12 14" xfId="7932" xr:uid="{F4BBB58F-416A-4CEC-A2BB-7998E2844283}"/>
    <cellStyle name="Total 2 12 15" xfId="8053" xr:uid="{A71F7394-EF5B-4C8C-9817-F167E36FD0F1}"/>
    <cellStyle name="Total 2 12 16" xfId="8167" xr:uid="{ADD35598-CBBD-4DE5-9DDC-8B7B34804B0A}"/>
    <cellStyle name="Total 2 12 2" xfId="6110" xr:uid="{13D1F682-131B-4389-93B4-9EE00963D8EF}"/>
    <cellStyle name="Total 2 12 3" xfId="6270" xr:uid="{8472953F-F131-4D73-8FB3-374A1306BCBA}"/>
    <cellStyle name="Total 2 12 4" xfId="6485" xr:uid="{698C4F71-89C2-4A39-9B47-A48376A0ED04}"/>
    <cellStyle name="Total 2 12 5" xfId="6590" xr:uid="{D02B6F3A-5F52-44B0-8447-0C9621E1E5FF}"/>
    <cellStyle name="Total 2 12 6" xfId="6667" xr:uid="{F9643970-1137-42BC-8E87-424316305208}"/>
    <cellStyle name="Total 2 12 7" xfId="6815" xr:uid="{2C8228FD-5CA3-4257-876C-1231232B5D07}"/>
    <cellStyle name="Total 2 12 8" xfId="6992" xr:uid="{5ACB6747-7257-4E9F-917F-E715822AEB1C}"/>
    <cellStyle name="Total 2 12 9" xfId="7162" xr:uid="{89E52FC6-937A-47EE-84F0-4CABF53A731E}"/>
    <cellStyle name="Total 2 13" xfId="4581" xr:uid="{90DC12F8-20F4-47E1-980F-559194370B65}"/>
    <cellStyle name="Total 2 14" xfId="4984" xr:uid="{3E874CF8-9FCC-4099-B522-3C7D6F1AAAEA}"/>
    <cellStyle name="Total 2 15" xfId="5437" xr:uid="{B0153476-4BB0-4245-AECA-4DA7C3AF9979}"/>
    <cellStyle name="Total 2 16" xfId="5661" xr:uid="{BDCA801E-99CA-45F7-A5F9-7653334955AE}"/>
    <cellStyle name="Total 2 17" xfId="4863" xr:uid="{5DD634DA-1D14-43E1-BF7F-6527A5781906}"/>
    <cellStyle name="Total 2 18" xfId="5937" xr:uid="{F1AE6A8A-252A-416F-9661-EC0B69EFB05A}"/>
    <cellStyle name="Total 2 19" xfId="4938" xr:uid="{D68A9618-E7BE-4371-800C-1F0994A2C018}"/>
    <cellStyle name="Total 2 2" xfId="2174" xr:uid="{F8817D50-CA4A-4C6C-B09A-F27E395DC065}"/>
    <cellStyle name="Total 2 2 10" xfId="4114" xr:uid="{E1C588E7-0D81-49C8-A215-3FEDAB23FC67}"/>
    <cellStyle name="Total 2 2 11" xfId="5523" xr:uid="{AE9077D1-F86F-4CD4-AFAB-C8097D653C34}"/>
    <cellStyle name="Total 2 2 12" xfId="4524" xr:uid="{AA89380D-FF07-45D4-A4F5-04B11CB6E380}"/>
    <cellStyle name="Total 2 2 13" xfId="5441" xr:uid="{4C029F9C-B134-4041-AFE0-3B243F2259C5}"/>
    <cellStyle name="Total 2 2 2" xfId="4580" xr:uid="{844DF87D-9AF4-4BA0-911E-D267CA329F47}"/>
    <cellStyle name="Total 2 2 3" xfId="5951" xr:uid="{28C1553F-420E-4E2D-99FA-E6245B63CEB6}"/>
    <cellStyle name="Total 2 2 4" xfId="5439" xr:uid="{87ED1A42-0E15-4788-B4D5-C1A4F37FEED9}"/>
    <cellStyle name="Total 2 2 5" xfId="4341" xr:uid="{8A008871-9778-4DB7-8CC0-4657A5978017}"/>
    <cellStyle name="Total 2 2 6" xfId="5896" xr:uid="{26906056-4C82-4751-8861-42925DA5FF27}"/>
    <cellStyle name="Total 2 2 7" xfId="4753" xr:uid="{DFA1FB90-24E8-4987-92A0-1AFE53A1931B}"/>
    <cellStyle name="Total 2 2 8" xfId="6317" xr:uid="{20DEDFE3-62EC-4EFB-B3D1-2E80D4E378E8}"/>
    <cellStyle name="Total 2 2 9" xfId="5261" xr:uid="{8F8D7369-7350-4376-9860-E0FF05517672}"/>
    <cellStyle name="Total 2 20" xfId="5246" xr:uid="{8B333F6D-559D-497E-AD60-E3AB3A3D4440}"/>
    <cellStyle name="Total 2 21" xfId="5112" xr:uid="{70A4A431-B249-4AE2-87E6-1E8A639A3A74}"/>
    <cellStyle name="Total 2 22" xfId="5174" xr:uid="{04DCDABA-8ED8-4C6E-A6AC-CBDF0B04570C}"/>
    <cellStyle name="Total 2 23" xfId="5276" xr:uid="{1DFC2B86-E66C-4F7E-9721-D4381837BC8A}"/>
    <cellStyle name="Total 2 24" xfId="4669" xr:uid="{B21F0D82-2292-43F5-B121-8C98BF352368}"/>
    <cellStyle name="Total 2 3" xfId="2175" xr:uid="{1AD95B3C-CE9A-4C55-8622-C82C302F0DB7}"/>
    <cellStyle name="Total 2 3 10" xfId="6267" xr:uid="{A67235D5-1E06-4495-92E5-79E65C9B1327}"/>
    <cellStyle name="Total 2 3 11" xfId="5919" xr:uid="{00A524BE-A68E-4BFB-B016-76F89622D9E3}"/>
    <cellStyle name="Total 2 3 12" xfId="4865" xr:uid="{E910E2BC-2C5E-4C31-A7CC-3D005ACBAAA8}"/>
    <cellStyle name="Total 2 3 13" xfId="6479" xr:uid="{70495D63-2BE6-4388-9D74-FBBEA77CAF18}"/>
    <cellStyle name="Total 2 3 2" xfId="4579" xr:uid="{BA174D02-D40C-4349-BFA1-850F505B637E}"/>
    <cellStyle name="Total 2 3 3" xfId="5950" xr:uid="{536DBE4C-0B24-4058-9A16-FC1751C2B7EF}"/>
    <cellStyle name="Total 2 3 4" xfId="4698" xr:uid="{FC1E3272-D873-45C6-A599-1A486EBB3F65}"/>
    <cellStyle name="Total 2 3 5" xfId="4654" xr:uid="{C300AF4E-28A4-472D-BCBD-F7E4ABCD3327}"/>
    <cellStyle name="Total 2 3 6" xfId="6449" xr:uid="{D807556D-F330-446F-A89D-EC9610F6B47A}"/>
    <cellStyle name="Total 2 3 7" xfId="4344" xr:uid="{361BDE24-8375-4E2A-B21C-6E59B80B2B6D}"/>
    <cellStyle name="Total 2 3 8" xfId="5412" xr:uid="{C5615CC1-374A-46E7-BBE3-C22CD91EE90A}"/>
    <cellStyle name="Total 2 3 9" xfId="4948" xr:uid="{C70D50AB-4A0B-4137-BCDB-2D998A29C4CA}"/>
    <cellStyle name="Total 2 4" xfId="2176" xr:uid="{7A8A3B4E-BE0E-45BD-965E-CB7048B4B5D4}"/>
    <cellStyle name="Total 2 4 10" xfId="5514" xr:uid="{636E1F28-71E5-4E8B-B076-9AC72A933ACD}"/>
    <cellStyle name="Total 2 4 11" xfId="4943" xr:uid="{385DBCAE-CCB6-4A16-B3E6-017B52FD5376}"/>
    <cellStyle name="Total 2 4 12" xfId="4681" xr:uid="{634A4174-C4AD-4DBE-98AB-EC67D149CFDD}"/>
    <cellStyle name="Total 2 4 13" xfId="5343" xr:uid="{B63D2BC3-B6A8-43C7-99F7-42681F6CF5CF}"/>
    <cellStyle name="Total 2 4 2" xfId="4578" xr:uid="{917CB95A-CF97-494A-BA35-E32DB11C1E95}"/>
    <cellStyle name="Total 2 4 3" xfId="4267" xr:uid="{450CC611-0238-44DF-9D0E-2245562BC665}"/>
    <cellStyle name="Total 2 4 4" xfId="4289" xr:uid="{F8B1F436-AC9B-4161-AA46-E6FF5E04E1BB}"/>
    <cellStyle name="Total 2 4 5" xfId="4852" xr:uid="{E40AB6DF-F1EA-40BD-8B03-43E66B0EFFD3}"/>
    <cellStyle name="Total 2 4 6" xfId="6536" xr:uid="{0F867D71-D246-40FA-BFB6-4FCFE5F29B70}"/>
    <cellStyle name="Total 2 4 7" xfId="4396" xr:uid="{812B3EAF-F850-46DF-B477-C24E94DA7ED9}"/>
    <cellStyle name="Total 2 4 8" xfId="5910" xr:uid="{A90ECAFB-57C7-4F23-ABBD-6574C52049DD}"/>
    <cellStyle name="Total 2 4 9" xfId="6567" xr:uid="{1BA76DF7-C2D1-4549-BBB5-44810E8A87CC}"/>
    <cellStyle name="Total 2 5" xfId="2177" xr:uid="{45FF08D4-0CEE-4FFF-86C7-EEB977459E19}"/>
    <cellStyle name="Total 2 5 10" xfId="6861" xr:uid="{1EDEB2CD-3397-449E-BE8D-F7415D233629}"/>
    <cellStyle name="Total 2 5 11" xfId="6309" xr:uid="{148C0932-9630-4089-85C7-2DC262ADF5E0}"/>
    <cellStyle name="Total 2 5 12" xfId="5352" xr:uid="{2F2E7C51-00ED-4D23-8E13-26E22E0A2898}"/>
    <cellStyle name="Total 2 5 13" xfId="7487" xr:uid="{9F099564-23E7-4865-8B98-B3AA94C3346D}"/>
    <cellStyle name="Total 2 5 2" xfId="5575" xr:uid="{57E9A684-71B6-429F-81E4-1781BB352E9A}"/>
    <cellStyle name="Total 2 5 3" xfId="4266" xr:uid="{C1319520-B5BE-4A38-B3A1-5FE55B19D481}"/>
    <cellStyle name="Total 2 5 4" xfId="5853" xr:uid="{ED2C58A2-A3F1-4210-88B3-EDE7F348EEA0}"/>
    <cellStyle name="Total 2 5 5" xfId="4712" xr:uid="{8B7017C4-B158-4E61-86BE-17881E37F0F9}"/>
    <cellStyle name="Total 2 5 6" xfId="6537" xr:uid="{6F91413E-FD07-4298-85A2-A79039ABD1FB}"/>
    <cellStyle name="Total 2 5 7" xfId="5815" xr:uid="{F86D7FB1-840A-422F-ABF3-591C8BC25F49}"/>
    <cellStyle name="Total 2 5 8" xfId="5899" xr:uid="{DED0D8E0-6CE8-4268-BF6B-73386EF2385C}"/>
    <cellStyle name="Total 2 5 9" xfId="6160" xr:uid="{132A7DF9-C95C-41B6-80CA-4FDE2003A01A}"/>
    <cellStyle name="Total 2 6" xfId="2178" xr:uid="{91646CE3-EA08-430A-927A-02291AEF0925}"/>
    <cellStyle name="Total 2 6 10" xfId="4471" xr:uid="{2696B460-C99B-40D7-92F3-0E4D61D33BEC}"/>
    <cellStyle name="Total 2 6 11" xfId="7294" xr:uid="{D9C077A2-3EA9-4BC8-8D34-D6189FC7EE33}"/>
    <cellStyle name="Total 2 6 12" xfId="7463" xr:uid="{A057597F-A793-4574-9509-8D5946BE6F84}"/>
    <cellStyle name="Total 2 6 13" xfId="7625" xr:uid="{A8D4AA7D-8D9B-4A3D-9F7E-A387C2CEB97C}"/>
    <cellStyle name="Total 2 6 2" xfId="5574" xr:uid="{910C9F3D-9D97-4288-9D07-384384AAD7D4}"/>
    <cellStyle name="Total 2 6 3" xfId="4746" xr:uid="{46505516-3655-4DC4-9EC8-C3D65C85B0CC}"/>
    <cellStyle name="Total 2 6 4" xfId="4636" xr:uid="{A3EE3524-63DF-4EAA-B5BA-DC892CAC15E3}"/>
    <cellStyle name="Total 2 6 5" xfId="4450" xr:uid="{FD0223F2-3F45-488E-AE26-5BB979FACBFD}"/>
    <cellStyle name="Total 2 6 6" xfId="6525" xr:uid="{05B15F39-3B9E-4106-8E98-C91EEDB9FBD5}"/>
    <cellStyle name="Total 2 6 7" xfId="5519" xr:uid="{7DBEB8A3-B14A-42A9-BC91-AB42F2586662}"/>
    <cellStyle name="Total 2 6 8" xfId="4890" xr:uid="{D8E96867-C74F-450B-9269-928EF8C99422}"/>
    <cellStyle name="Total 2 6 9" xfId="6951" xr:uid="{596B3135-3CFC-4592-8A0F-BB3B3FC56F89}"/>
    <cellStyle name="Total 2 7" xfId="2179" xr:uid="{E42754E4-672C-43C9-AFCA-97A56DCF5FB1}"/>
    <cellStyle name="Total 2 7 10" xfId="7123" xr:uid="{1BB549CF-2187-4710-B049-D6FF682F5EE1}"/>
    <cellStyle name="Total 2 7 11" xfId="7295" xr:uid="{F996861A-FD92-4528-80CE-E16FC851E0E5}"/>
    <cellStyle name="Total 2 7 12" xfId="7464" xr:uid="{3E5305AD-37CC-4934-8E9C-E2C539479AEC}"/>
    <cellStyle name="Total 2 7 13" xfId="7626" xr:uid="{56DD0964-BCE0-4872-A022-37E9E83B20AD}"/>
    <cellStyle name="Total 2 7 2" xfId="5573" xr:uid="{E1DE5206-1615-4331-815D-E72AADCE6F75}"/>
    <cellStyle name="Total 2 7 3" xfId="4265" xr:uid="{FFE04F26-EF58-47AA-90DE-D9428A2000EF}"/>
    <cellStyle name="Total 2 7 4" xfId="5392" xr:uid="{7F5211C2-5016-45A7-AD59-C8924032B2B3}"/>
    <cellStyle name="Total 2 7 5" xfId="4553" xr:uid="{8C8099F2-F1FA-43BF-B5C5-A88C938360FB}"/>
    <cellStyle name="Total 2 7 6" xfId="5786" xr:uid="{67326D67-7B58-4C50-8A8E-D836252CD3EC}"/>
    <cellStyle name="Total 2 7 7" xfId="4319" xr:uid="{A6319021-99A9-477A-8660-9AEA96E7AFE6}"/>
    <cellStyle name="Total 2 7 8" xfId="6766" xr:uid="{2DF4FAEA-78BA-4C4F-BD6C-D6C9100C1725}"/>
    <cellStyle name="Total 2 7 9" xfId="6952" xr:uid="{C5002E92-EFF6-4BDC-BC1A-79A7857C04F1}"/>
    <cellStyle name="Total 2 8" xfId="4007" xr:uid="{7B05D509-D6D2-4A40-B874-D3642EF11263}"/>
    <cellStyle name="Total 2 8 10" xfId="7336" xr:uid="{63A76749-FCA2-4DD8-8AFE-2D549167995F}"/>
    <cellStyle name="Total 2 8 11" xfId="7501" xr:uid="{11B4B2EE-B188-476A-8F27-459508F3F2F8}"/>
    <cellStyle name="Total 2 8 12" xfId="7652" xr:uid="{86243550-8605-4B83-A094-1D4A56668102}"/>
    <cellStyle name="Total 2 8 13" xfId="7793" xr:uid="{32BF44E6-7200-4EDA-ACD0-20C77B918E80}"/>
    <cellStyle name="Total 2 8 14" xfId="7933" xr:uid="{4F5A5A40-B521-4EE0-B616-78A1D1FAC5F0}"/>
    <cellStyle name="Total 2 8 15" xfId="8054" xr:uid="{E144E529-D1C4-4B42-BC6F-4480F9D77213}"/>
    <cellStyle name="Total 2 8 16" xfId="8168" xr:uid="{670AB5ED-1881-4BDB-AB0D-C26693A4F9BC}"/>
    <cellStyle name="Total 2 8 2" xfId="6111" xr:uid="{560400D0-3CC7-4224-A432-851B5E6092DB}"/>
    <cellStyle name="Total 2 8 3" xfId="6271" xr:uid="{08350B48-716F-4D53-8A06-429B7BD00099}"/>
    <cellStyle name="Total 2 8 4" xfId="6486" xr:uid="{CF99F08F-2CBE-439A-BB0D-9B886D5413F1}"/>
    <cellStyle name="Total 2 8 5" xfId="6591" xr:uid="{33792E84-055F-4635-A8C0-9407A8721CBE}"/>
    <cellStyle name="Total 2 8 6" xfId="6668" xr:uid="{0CD6327F-6EB5-430E-9302-4A1F80A26C41}"/>
    <cellStyle name="Total 2 8 7" xfId="6816" xr:uid="{66F3E004-05EE-4978-90B7-C3E62E58A5BE}"/>
    <cellStyle name="Total 2 8 8" xfId="6993" xr:uid="{318FF157-3DC1-4CF1-B301-69EBE7F8F9C5}"/>
    <cellStyle name="Total 2 8 9" xfId="7163" xr:uid="{859565D6-FE18-4DE9-9EFC-B29ECC5F82C6}"/>
    <cellStyle name="Total 2 9" xfId="4008" xr:uid="{2CA1E3AD-1E25-46E8-968E-E51910F19371}"/>
    <cellStyle name="Total 2 9 10" xfId="7337" xr:uid="{678C45C3-3C9E-43B7-BAA3-75166957068C}"/>
    <cellStyle name="Total 2 9 11" xfId="7502" xr:uid="{37975F9D-0CB3-4BAC-A748-A5CD8037CC8C}"/>
    <cellStyle name="Total 2 9 12" xfId="7653" xr:uid="{03D236D5-4A42-44DB-8B44-5A974CCF1D9B}"/>
    <cellStyle name="Total 2 9 13" xfId="7794" xr:uid="{FADC76A5-381D-44F0-B1AA-34CF0B49009A}"/>
    <cellStyle name="Total 2 9 14" xfId="7934" xr:uid="{5DEBCBE3-DC66-4FFC-A204-F2115F958C66}"/>
    <cellStyle name="Total 2 9 15" xfId="8055" xr:uid="{901B4495-953F-4FE9-A902-1FF358C4ACDD}"/>
    <cellStyle name="Total 2 9 16" xfId="8169" xr:uid="{6499AADA-C1B9-4436-A1AB-EE6BFB6A72AB}"/>
    <cellStyle name="Total 2 9 2" xfId="6112" xr:uid="{60C4A07E-AE39-4BE4-8C18-51A1F7C4A7C6}"/>
    <cellStyle name="Total 2 9 3" xfId="6272" xr:uid="{FD52AFB8-65EC-4F17-8622-88BB83EEC05A}"/>
    <cellStyle name="Total 2 9 4" xfId="6487" xr:uid="{744E63E2-0D11-46EA-8781-098B163F3837}"/>
    <cellStyle name="Total 2 9 5" xfId="6592" xr:uid="{A475DC7F-7762-4E6C-94D0-C9DFF59393DF}"/>
    <cellStyle name="Total 2 9 6" xfId="6669" xr:uid="{B82AFE36-2F53-484E-8A65-62A609D7A086}"/>
    <cellStyle name="Total 2 9 7" xfId="6817" xr:uid="{2D101435-1BEF-424D-850F-C5A54B07FB8B}"/>
    <cellStyle name="Total 2 9 8" xfId="6994" xr:uid="{B17B3404-36C0-439A-9541-D80257B1749B}"/>
    <cellStyle name="Total 2 9 9" xfId="7164" xr:uid="{BBC9D328-4775-4B82-A616-3B54E00A203C}"/>
    <cellStyle name="Total 2_ContasExternas" xfId="4009" xr:uid="{AEBC55BA-8AA9-4DD7-9C4A-BF6594D10B2E}"/>
    <cellStyle name="Total 3" xfId="2180" xr:uid="{882F0148-C882-4EE1-8082-238E7F525A79}"/>
    <cellStyle name="Total 3 10" xfId="4010" xr:uid="{BDA6CBFE-DEC5-416D-9672-86F3373C2F2B}"/>
    <cellStyle name="Total 3 10 10" xfId="7338" xr:uid="{7633B55B-F612-4935-917C-BDEFBCC31FC3}"/>
    <cellStyle name="Total 3 10 11" xfId="7503" xr:uid="{B5CBA228-9074-4A62-B108-B8F686ECBC1E}"/>
    <cellStyle name="Total 3 10 12" xfId="7654" xr:uid="{2E4BD85D-9B96-4515-A04C-A03A751917FE}"/>
    <cellStyle name="Total 3 10 13" xfId="7795" xr:uid="{E0898FC4-50E0-42DE-B553-807A05D0EB4F}"/>
    <cellStyle name="Total 3 10 14" xfId="7935" xr:uid="{83659240-3B7B-4B61-94B3-BCDAACE608AE}"/>
    <cellStyle name="Total 3 10 15" xfId="8056" xr:uid="{CB9AF423-1148-474D-AD9C-25551A5BB9E8}"/>
    <cellStyle name="Total 3 10 16" xfId="8170" xr:uid="{2474B7B2-1F06-43DE-8266-98FAACBCBA4B}"/>
    <cellStyle name="Total 3 10 2" xfId="6113" xr:uid="{6C0735DB-29D1-4099-99A8-8155C0CDD0B6}"/>
    <cellStyle name="Total 3 10 3" xfId="6273" xr:uid="{99E3BD68-3E54-42EF-BAB3-28832F0A2A54}"/>
    <cellStyle name="Total 3 10 4" xfId="6488" xr:uid="{29FCE772-53E1-40F9-B3A3-F22613D89362}"/>
    <cellStyle name="Total 3 10 5" xfId="6593" xr:uid="{5F995475-7AFE-4D1F-A2E3-AACB255DE7F5}"/>
    <cellStyle name="Total 3 10 6" xfId="6670" xr:uid="{F7756C13-F9DA-4F52-95C8-5D2FA9D57291}"/>
    <cellStyle name="Total 3 10 7" xfId="6818" xr:uid="{954EED41-DD48-46A6-8745-A5AAB395873C}"/>
    <cellStyle name="Total 3 10 8" xfId="6995" xr:uid="{406B1EE4-FBE9-4EE9-8296-6E31EFDDECDC}"/>
    <cellStyle name="Total 3 10 9" xfId="7165" xr:uid="{4FB377E9-D771-41C7-B5CF-4B07C05C327B}"/>
    <cellStyle name="Total 3 11" xfId="4011" xr:uid="{05635C87-4997-426B-9732-FA6E47E191C4}"/>
    <cellStyle name="Total 3 11 10" xfId="7339" xr:uid="{40AE6803-AC24-4842-9026-466C69D8717F}"/>
    <cellStyle name="Total 3 11 11" xfId="7504" xr:uid="{23FACF4A-ABBB-4BF4-B61E-5700DE8EC574}"/>
    <cellStyle name="Total 3 11 12" xfId="7655" xr:uid="{656DE61E-0C27-4CFE-8966-CF6C0784F723}"/>
    <cellStyle name="Total 3 11 13" xfId="7796" xr:uid="{AB17F68A-AF77-4BA1-A39A-AFE93A2BC98F}"/>
    <cellStyle name="Total 3 11 14" xfId="7936" xr:uid="{1E7AA5BA-9DE5-4386-9866-D832B1789142}"/>
    <cellStyle name="Total 3 11 15" xfId="8057" xr:uid="{9A0DD828-FE7E-4AD5-8C94-3549CB826A1F}"/>
    <cellStyle name="Total 3 11 16" xfId="8171" xr:uid="{F8745768-372B-4279-B207-8451618598E1}"/>
    <cellStyle name="Total 3 11 2" xfId="6114" xr:uid="{9DA3E431-3576-406C-AD5A-308A0B3AFF8E}"/>
    <cellStyle name="Total 3 11 3" xfId="6274" xr:uid="{8773421F-8A4E-49E9-99F5-FB0C1FB56346}"/>
    <cellStyle name="Total 3 11 4" xfId="6489" xr:uid="{85A1EE17-EE4D-4110-9F7C-D6F290462D6E}"/>
    <cellStyle name="Total 3 11 5" xfId="6594" xr:uid="{BDEE4F95-37B9-4B98-9144-89D3F73F115D}"/>
    <cellStyle name="Total 3 11 6" xfId="6671" xr:uid="{A4E6494F-FAE7-420A-943B-EA478ED5EDCC}"/>
    <cellStyle name="Total 3 11 7" xfId="6819" xr:uid="{5D26DA6D-A6F5-4855-812D-09DED340CFB9}"/>
    <cellStyle name="Total 3 11 8" xfId="6996" xr:uid="{C7152003-CBC5-4D8B-840D-1B967A0CD779}"/>
    <cellStyle name="Total 3 11 9" xfId="7166" xr:uid="{5781C2BB-F76B-46C6-AC81-5CC961B63D4F}"/>
    <cellStyle name="Total 3 12" xfId="4012" xr:uid="{2A8AC27A-141B-447B-AE55-1BE1104E95F0}"/>
    <cellStyle name="Total 3 12 10" xfId="7340" xr:uid="{82D0A2CC-D202-4C7F-B1DF-0187238264B2}"/>
    <cellStyle name="Total 3 12 11" xfId="7505" xr:uid="{2513C7F9-F30B-4AE7-ADC7-147A0DA96509}"/>
    <cellStyle name="Total 3 12 12" xfId="7656" xr:uid="{48C001BB-3A28-4764-8E37-AA9256E03F0E}"/>
    <cellStyle name="Total 3 12 13" xfId="7797" xr:uid="{201A2B08-6B4A-4DCB-BEC3-DD035F5FB226}"/>
    <cellStyle name="Total 3 12 14" xfId="7937" xr:uid="{FF1FAFDF-3EA1-4004-B8B5-63424D2E9E6A}"/>
    <cellStyle name="Total 3 12 15" xfId="8058" xr:uid="{5FACBEF2-C0CA-4319-BA73-5A65E2ACDFB6}"/>
    <cellStyle name="Total 3 12 16" xfId="8172" xr:uid="{27A6D1AF-19F3-467F-A7B3-57374BA0AFAA}"/>
    <cellStyle name="Total 3 12 2" xfId="6115" xr:uid="{2D4B6944-B305-4A2D-B026-54AB4CBD4CA4}"/>
    <cellStyle name="Total 3 12 3" xfId="6275" xr:uid="{DE8AF4BA-AC59-4E26-8284-31CABBC36C8D}"/>
    <cellStyle name="Total 3 12 4" xfId="6490" xr:uid="{AE9EEF10-ACCB-4C12-9352-F3A2088A4EA3}"/>
    <cellStyle name="Total 3 12 5" xfId="6595" xr:uid="{57EA872F-B4E8-456C-AD02-AD129FB54B9B}"/>
    <cellStyle name="Total 3 12 6" xfId="6672" xr:uid="{781A909A-FD58-4172-BFC4-19CC6881FE53}"/>
    <cellStyle name="Total 3 12 7" xfId="6820" xr:uid="{50180C9A-5A3B-4642-80FC-ED9A0606654A}"/>
    <cellStyle name="Total 3 12 8" xfId="6997" xr:uid="{FC042A19-5A6D-4464-BDFC-F9BA3E35028B}"/>
    <cellStyle name="Total 3 12 9" xfId="7167" xr:uid="{7CCE2934-1CD3-452B-9632-7985025130D7}"/>
    <cellStyle name="Total 3 13" xfId="4577" xr:uid="{C959E6CB-9298-49AB-A641-E5E815BD9295}"/>
    <cellStyle name="Total 3 14" xfId="4264" xr:uid="{E23B98E1-51E4-41DF-8619-A4E7801C245E}"/>
    <cellStyle name="Total 3 15" xfId="5024" xr:uid="{0AE4CE24-48C9-4AD8-BA7A-30C150CD3534}"/>
    <cellStyle name="Total 3 16" xfId="4653" xr:uid="{D4B8D22F-3100-4A4E-8CE3-145F7EDF8843}"/>
    <cellStyle name="Total 3 17" xfId="4209" xr:uid="{E32BFF39-C649-4F88-B0F7-C95239D0B33B}"/>
    <cellStyle name="Total 3 18" xfId="4662" xr:uid="{3D0B4F55-577E-47B9-9328-7D96CA727828}"/>
    <cellStyle name="Total 3 19" xfId="6767" xr:uid="{D15A585D-A0A4-4807-B4EA-E3D5AE2530DE}"/>
    <cellStyle name="Total 3 2" xfId="2181" xr:uid="{096C34C4-AFBF-4F91-A0AD-F00929733131}"/>
    <cellStyle name="Total 3 2 10" xfId="4543" xr:uid="{033E8C29-1E00-43B1-9E75-5A58065C54E9}"/>
    <cellStyle name="Total 3 2 11" xfId="5422" xr:uid="{1218D01C-794F-4644-A156-2757760F824A}"/>
    <cellStyle name="Total 3 2 12" xfId="4647" xr:uid="{9764B117-5780-4B72-9DD7-322788DF4CAA}"/>
    <cellStyle name="Total 3 2 13" xfId="4350" xr:uid="{3249F1D2-89D3-4D8F-889B-5F359218CA5A}"/>
    <cellStyle name="Total 3 2 2" xfId="5567" xr:uid="{A2F06ABA-4E17-4335-9F00-760DA78DC833}"/>
    <cellStyle name="Total 3 2 3" xfId="4263" xr:uid="{F5928758-6604-4284-BC89-2E27CE804964}"/>
    <cellStyle name="Total 3 2 4" xfId="5492" xr:uid="{F8137450-131B-4615-BA67-F795C6600444}"/>
    <cellStyle name="Total 3 2 5" xfId="5382" xr:uid="{9A92F79F-48EB-48CE-AA81-1D2E24748A3F}"/>
    <cellStyle name="Total 3 2 6" xfId="4208" xr:uid="{3FD36DE0-126A-4E27-971D-1481B4B78164}"/>
    <cellStyle name="Total 3 2 7" xfId="5816" xr:uid="{73388598-AFB7-4C26-979A-A4145779F138}"/>
    <cellStyle name="Total 3 2 8" xfId="4874" xr:uid="{DD6B5F6C-EA00-40A0-8FCB-578DE1CC22CE}"/>
    <cellStyle name="Total 3 2 9" xfId="5362" xr:uid="{C587A361-74EC-4BCC-AB1F-87EFC19C300E}"/>
    <cellStyle name="Total 3 20" xfId="6793" xr:uid="{9DAC7B9E-3E88-4EBA-8012-7D1348183559}"/>
    <cellStyle name="Total 3 21" xfId="7124" xr:uid="{44B65692-68EA-4DC3-8383-DE8840874C10}"/>
    <cellStyle name="Total 3 22" xfId="7296" xr:uid="{2A5335CB-3733-4F37-8784-1228D1F6F0E1}"/>
    <cellStyle name="Total 3 23" xfId="7465" xr:uid="{42FD050F-2E57-4D6E-9FE1-53C9E1D1713C}"/>
    <cellStyle name="Total 3 24" xfId="7627" xr:uid="{952D7EEE-3D6F-457C-8225-C9A2DD3C4C3C}"/>
    <cellStyle name="Total 3 3" xfId="2182" xr:uid="{7379FCFE-0CDD-4F58-81A0-2B96FC294675}"/>
    <cellStyle name="Total 3 3 10" xfId="4598" xr:uid="{C1EF81ED-440B-4234-B81D-0829A872115B}"/>
    <cellStyle name="Total 3 3 11" xfId="4336" xr:uid="{0DD733B4-BDEE-49D8-911F-BB701D1C098E}"/>
    <cellStyle name="Total 3 3 12" xfId="5402" xr:uid="{15B01C95-D45B-42EA-B3F5-B7883CC3DDBA}"/>
    <cellStyle name="Total 3 3 13" xfId="5103" xr:uid="{0562B1FE-876E-4459-9481-B6358DDDA26D}"/>
    <cellStyle name="Total 3 3 2" xfId="5572" xr:uid="{DEBCBB54-D4F2-408F-83DC-87587E163810}"/>
    <cellStyle name="Total 3 3 3" xfId="4987" xr:uid="{8F0F126E-E122-48B8-93CE-09C48508071D}"/>
    <cellStyle name="Total 3 3 4" xfId="5806" xr:uid="{59A8F83C-4A3D-4E32-AA26-62D371D0C05B}"/>
    <cellStyle name="Total 3 3 5" xfId="4284" xr:uid="{DA5A1982-7636-41E2-A6CF-4CED686ADE6D}"/>
    <cellStyle name="Total 3 3 6" xfId="5106" xr:uid="{5F1FAEF1-8D3E-4970-B202-F9E981AF9681}"/>
    <cellStyle name="Total 3 3 7" xfId="4345" xr:uid="{4C7AABF1-91D7-4B1C-9035-246E728EFCE8}"/>
    <cellStyle name="Total 3 3 8" xfId="4313" xr:uid="{9EED9482-7D5F-4A42-80B7-90BFADA8E664}"/>
    <cellStyle name="Total 3 3 9" xfId="6220" xr:uid="{1D701047-76C5-4F69-BFD6-C1FFA060E4CE}"/>
    <cellStyle name="Total 3 4" xfId="2183" xr:uid="{53EC1C5D-1875-4B7F-B107-CF0DED947F8E}"/>
    <cellStyle name="Total 3 4 10" xfId="4704" xr:uid="{BBAB3631-2C40-4095-ACC4-BB47CE224B64}"/>
    <cellStyle name="Total 3 4 11" xfId="6957" xr:uid="{6B53FA0E-FB65-455F-88D8-D390C4A99E3D}"/>
    <cellStyle name="Total 3 4 12" xfId="4408" xr:uid="{C7FE5F5E-98B5-496D-9059-96670ECB5853}"/>
    <cellStyle name="Total 3 4 13" xfId="7301" xr:uid="{23D3C802-FCCE-44ED-83A9-AB533051459E}"/>
    <cellStyle name="Total 3 4 2" xfId="5571" xr:uid="{6FB80C25-CCA3-46F9-A838-3CFE596E187F}"/>
    <cellStyle name="Total 3 4 3" xfId="4986" xr:uid="{2599AD2E-2CDB-428B-8B01-408EBCADFBA0}"/>
    <cellStyle name="Total 3 4 4" xfId="4953" xr:uid="{2A72E224-6F97-447B-8759-545BDEE928F9}"/>
    <cellStyle name="Total 3 4 5" xfId="5279" xr:uid="{2E529D60-DAC9-4CE2-B566-5269B61F6063}"/>
    <cellStyle name="Total 3 4 6" xfId="4599" xr:uid="{591622DA-6E0A-45C5-8FCF-152F05D73C67}"/>
    <cellStyle name="Total 3 4 7" xfId="4455" xr:uid="{8FFB578A-8D2E-4129-9580-ECC223614AE5}"/>
    <cellStyle name="Total 3 4 8" xfId="4554" xr:uid="{0AF4A287-D827-4916-8B08-93DE4EBDEE1B}"/>
    <cellStyle name="Total 3 4 9" xfId="6787" xr:uid="{A99738D0-8AFC-4DC0-8E11-ADBF10768F25}"/>
    <cellStyle name="Total 3 5" xfId="2184" xr:uid="{5638B0EC-DE75-44C9-AF82-80DA8EDEEE57}"/>
    <cellStyle name="Total 3 5 10" xfId="4290" xr:uid="{AEA8E2B0-3454-415F-8692-E016B76784EC}"/>
    <cellStyle name="Total 3 5 11" xfId="5126" xr:uid="{BDC6C3E6-78C6-4216-9090-EDD253061753}"/>
    <cellStyle name="Total 3 5 12" xfId="4407" xr:uid="{7A1FECF6-B103-4EF2-8E54-16F82CDEA8DE}"/>
    <cellStyle name="Total 3 5 13" xfId="7485" xr:uid="{36BA9A24-D5C4-48BD-9B3A-BE035737049B}"/>
    <cellStyle name="Total 3 5 2" xfId="4576" xr:uid="{443AAA7B-3A07-43C7-A156-9AF80DDBA84D}"/>
    <cellStyle name="Total 3 5 3" xfId="4985" xr:uid="{D67DF7DF-9099-4664-A6F9-B1266541259A}"/>
    <cellStyle name="Total 3 5 4" xfId="5438" xr:uid="{93C1293F-908F-41FC-8CA0-9BE24514DCB9}"/>
    <cellStyle name="Total 3 5 5" xfId="6104" xr:uid="{2289267F-757B-4DAF-A4A8-F5DBC9B0C41E}"/>
    <cellStyle name="Total 3 5 6" xfId="4165" xr:uid="{2F4679A4-110B-4E85-87F1-923A89C91D3A}"/>
    <cellStyle name="Total 3 5 7" xfId="5784" xr:uid="{5F64461C-4D4A-40FE-8A41-FA1150099B6A}"/>
    <cellStyle name="Total 3 5 8" xfId="6627" xr:uid="{CE7AA677-99F9-4692-B2C3-A493E8B54A4B}"/>
    <cellStyle name="Total 3 5 9" xfId="5781" xr:uid="{0B1AC571-C961-4C34-86B4-B05A0887F2A3}"/>
    <cellStyle name="Total 3 6" xfId="2185" xr:uid="{7090D709-E6E3-4CED-A24D-C7AA544217C9}"/>
    <cellStyle name="Total 3 6 10" xfId="4118" xr:uid="{A32FEB7B-DE4C-4639-A940-5CC9100BC9E2}"/>
    <cellStyle name="Total 3 6 11" xfId="4135" xr:uid="{A3223F18-F32B-4B2D-9450-E4D7554573A5}"/>
    <cellStyle name="Total 3 6 12" xfId="7312" xr:uid="{49710F85-6291-46AF-B689-65C5B840302C}"/>
    <cellStyle name="Total 3 6 13" xfId="7479" xr:uid="{EBA9645E-9908-4528-B9EF-E2B0495514AB}"/>
    <cellStyle name="Total 3 6 2" xfId="4575" xr:uid="{A5B63F74-1A10-4631-B9CC-812CF15D2AC9}"/>
    <cellStyle name="Total 3 6 3" xfId="4745" xr:uid="{6DC97EC6-E837-4C0E-AFBC-687638BD135B}"/>
    <cellStyle name="Total 3 6 4" xfId="4488" xr:uid="{C8DC1CB1-F6ED-419C-9E41-B8722CCA51E7}"/>
    <cellStyle name="Total 3 6 5" xfId="5330" xr:uid="{4AE109C6-F166-4402-AC27-A287CA46B370}"/>
    <cellStyle name="Total 3 6 6" xfId="5509" xr:uid="{0FD0C38B-5700-495F-9D70-3889CCEB5845}"/>
    <cellStyle name="Total 3 6 7" xfId="6628" xr:uid="{F7F03A72-1F77-4724-9CFC-C2F5064DC164}"/>
    <cellStyle name="Total 3 6 8" xfId="5520" xr:uid="{3E00D34B-1AE5-4166-A69E-64E12FE697C5}"/>
    <cellStyle name="Total 3 6 9" xfId="4391" xr:uid="{024CE0DE-AF37-4E8C-AD33-DD55705B9DE6}"/>
    <cellStyle name="Total 3 7" xfId="2186" xr:uid="{59898DF6-B1F1-4D4C-8899-C4EA515D17E0}"/>
    <cellStyle name="Total 3 7 10" xfId="5675" xr:uid="{5962E2DA-499B-4294-9CB2-18BB03EC8FE3}"/>
    <cellStyle name="Total 3 7 11" xfId="4137" xr:uid="{E2FB837E-B143-4285-8245-AA3DCEE329CE}"/>
    <cellStyle name="Total 3 7 12" xfId="7130" xr:uid="{CB7DA1CE-216F-42A0-A9B4-F8B2314C8363}"/>
    <cellStyle name="Total 3 7 13" xfId="7302" xr:uid="{108B9341-5416-46A0-A80F-579CB13C9D43}"/>
    <cellStyle name="Total 3 7 2" xfId="4574" xr:uid="{140E7E80-DF13-48F2-9008-626133EF81BD}"/>
    <cellStyle name="Total 3 7 3" xfId="4465" xr:uid="{8A7A190E-FFF8-4398-A807-2A8B06A6C53A}"/>
    <cellStyle name="Total 3 7 4" xfId="5805" xr:uid="{E7652316-DCD4-4495-89E3-337EF862DDFA}"/>
    <cellStyle name="Total 3 7 5" xfId="4481" xr:uid="{A8B1EBD6-D637-4678-9410-D57B5DABA1A6}"/>
    <cellStyle name="Total 3 7 6" xfId="6447" xr:uid="{79898559-8E3A-4033-AAFC-245B7709CEF2}"/>
    <cellStyle name="Total 3 7 7" xfId="4754" xr:uid="{1395CF99-4579-48DE-A3A3-638DC3FB3F5C}"/>
    <cellStyle name="Total 3 7 8" xfId="6649" xr:uid="{628BD4ED-B361-4BF3-B895-33FAE119E7AF}"/>
    <cellStyle name="Total 3 7 9" xfId="4448" xr:uid="{EAB9DC02-B388-43AB-BF58-C260FB9C2DAD}"/>
    <cellStyle name="Total 3 8" xfId="4013" xr:uid="{98B2C4E4-6653-4682-A6EA-CD0A45996951}"/>
    <cellStyle name="Total 3 8 10" xfId="7341" xr:uid="{8EE31AEF-D438-4773-AC4C-DB2FF71CE368}"/>
    <cellStyle name="Total 3 8 11" xfId="7506" xr:uid="{D54C80AE-7361-453C-BF3A-1F95D091A4D5}"/>
    <cellStyle name="Total 3 8 12" xfId="7657" xr:uid="{F0BF2E1D-26D7-4AD8-8A6C-73E342D37159}"/>
    <cellStyle name="Total 3 8 13" xfId="7798" xr:uid="{EFF8B827-AA5E-406D-9D6B-BA628DB9FC6B}"/>
    <cellStyle name="Total 3 8 14" xfId="7938" xr:uid="{88C316B9-7F80-4F29-8BAE-18A1EFAE6F2D}"/>
    <cellStyle name="Total 3 8 15" xfId="8059" xr:uid="{C2BBE137-0186-4000-8968-30F19017B795}"/>
    <cellStyle name="Total 3 8 16" xfId="8173" xr:uid="{B4AAD416-53C9-4AA2-841B-E90E93B695B3}"/>
    <cellStyle name="Total 3 8 2" xfId="6116" xr:uid="{9CB1A030-E1DC-4EF7-85A1-CDFAD20B75E6}"/>
    <cellStyle name="Total 3 8 3" xfId="6276" xr:uid="{9F8FF3DB-D2D0-49B9-AECB-682554C74967}"/>
    <cellStyle name="Total 3 8 4" xfId="6491" xr:uid="{935C0ACE-6262-46B0-8AF0-8D0ACEC69FCA}"/>
    <cellStyle name="Total 3 8 5" xfId="6596" xr:uid="{64B4CBCD-2C7C-4BFF-A69B-EB52D27FDA0E}"/>
    <cellStyle name="Total 3 8 6" xfId="6673" xr:uid="{8B8BA9D9-2630-47BA-8C3F-7A30D362DB56}"/>
    <cellStyle name="Total 3 8 7" xfId="6821" xr:uid="{20AF7CDB-DE33-4C9F-8B43-E90D420A571C}"/>
    <cellStyle name="Total 3 8 8" xfId="6998" xr:uid="{AC164FF2-241C-49E9-8BBD-B19561FCD3C0}"/>
    <cellStyle name="Total 3 8 9" xfId="7168" xr:uid="{E52E89DA-F802-4439-B4A6-61714A52CE69}"/>
    <cellStyle name="Total 3 9" xfId="4014" xr:uid="{B75C905B-6E78-4003-948B-54DA9C7811A5}"/>
    <cellStyle name="Total 3 9 10" xfId="7342" xr:uid="{3CEDA0C3-E285-41F0-9775-E4F91C14A51F}"/>
    <cellStyle name="Total 3 9 11" xfId="7507" xr:uid="{0D959AEB-1EC1-4F00-96B4-16B3D5E5A84F}"/>
    <cellStyle name="Total 3 9 12" xfId="7658" xr:uid="{E1D7334A-1F26-4B2B-862F-7A5329B10C80}"/>
    <cellStyle name="Total 3 9 13" xfId="7799" xr:uid="{FA970D3C-76FD-44F8-AD65-B3927C04685B}"/>
    <cellStyle name="Total 3 9 14" xfId="7939" xr:uid="{EB3F9017-B3C8-4DBB-8B40-A9864296D28A}"/>
    <cellStyle name="Total 3 9 15" xfId="8060" xr:uid="{4BE20500-BE2B-4F66-847F-61EBB76B0C0F}"/>
    <cellStyle name="Total 3 9 16" xfId="8174" xr:uid="{B1AB2E9A-ED91-4672-9501-62BECDB259D0}"/>
    <cellStyle name="Total 3 9 2" xfId="6117" xr:uid="{E3E59A43-5D77-4B35-9C00-EB09B43DC8C0}"/>
    <cellStyle name="Total 3 9 3" xfId="6277" xr:uid="{01A0410B-3CC7-41CE-AEBD-9E30C12E32FF}"/>
    <cellStyle name="Total 3 9 4" xfId="6492" xr:uid="{D3C22941-96D7-45E4-8D02-8895DA4FDEB5}"/>
    <cellStyle name="Total 3 9 5" xfId="6597" xr:uid="{E51787FE-B71C-4336-958F-B82E1D783B40}"/>
    <cellStyle name="Total 3 9 6" xfId="6674" xr:uid="{63B5EFAD-7AFC-41B7-B390-1C080E0548AC}"/>
    <cellStyle name="Total 3 9 7" xfId="6822" xr:uid="{FEE7C61F-CD79-4A68-BA7C-7FCC47809CC2}"/>
    <cellStyle name="Total 3 9 8" xfId="6999" xr:uid="{D419FAA7-BC22-4840-9AC3-A3305CF8570D}"/>
    <cellStyle name="Total 3 9 9" xfId="7169" xr:uid="{0444DEBF-2560-4BE6-BF00-29D7F4BB4CC8}"/>
    <cellStyle name="Total 3_ContasExternas" xfId="4015" xr:uid="{A227A0A9-A810-4DDF-B14F-12E9145CBF6E}"/>
    <cellStyle name="Total 4" xfId="2187" xr:uid="{AD83839B-CB04-4D27-A024-5919B0C2E9E9}"/>
    <cellStyle name="Total 4 10" xfId="4016" xr:uid="{86F0330D-CC74-4483-A77A-881ECBEABCE9}"/>
    <cellStyle name="Total 4 10 10" xfId="7343" xr:uid="{5B637CF8-BACF-4C49-AF7C-34157E519669}"/>
    <cellStyle name="Total 4 10 11" xfId="7508" xr:uid="{FF7C1645-AFAF-496A-8EF5-1591D3B81701}"/>
    <cellStyle name="Total 4 10 12" xfId="7659" xr:uid="{ABE90D0E-F476-4B7B-85E4-E79F6EFD10F7}"/>
    <cellStyle name="Total 4 10 13" xfId="7800" xr:uid="{764C305A-8A5C-4B30-BC72-A538D00A8EF4}"/>
    <cellStyle name="Total 4 10 14" xfId="7940" xr:uid="{019B1208-5F26-44D2-BD76-9A4580F120F6}"/>
    <cellStyle name="Total 4 10 15" xfId="8061" xr:uid="{AAE3AE9B-F40F-4FCD-B91C-56A7B9D42350}"/>
    <cellStyle name="Total 4 10 16" xfId="8175" xr:uid="{E2AE6826-36A6-4516-8A92-4A8FB656F9CE}"/>
    <cellStyle name="Total 4 10 2" xfId="6118" xr:uid="{6F047822-F0A7-4892-BDB3-CB51D56F75AF}"/>
    <cellStyle name="Total 4 10 3" xfId="6278" xr:uid="{5D0602EC-DD77-4D68-A444-355DED703CDF}"/>
    <cellStyle name="Total 4 10 4" xfId="6493" xr:uid="{98C80389-FAA2-4013-BED6-323B86635221}"/>
    <cellStyle name="Total 4 10 5" xfId="6598" xr:uid="{C1C932E7-6FC6-4F40-9EFE-24106E092A3A}"/>
    <cellStyle name="Total 4 10 6" xfId="6675" xr:uid="{2116984B-53F9-4BC0-A02E-6AB7D9786D5F}"/>
    <cellStyle name="Total 4 10 7" xfId="6823" xr:uid="{1F569127-7431-4A2C-A8EA-23C669025C70}"/>
    <cellStyle name="Total 4 10 8" xfId="7000" xr:uid="{D5D37D33-DC1C-4C89-83FA-DD58D883C2B6}"/>
    <cellStyle name="Total 4 10 9" xfId="7170" xr:uid="{80D80941-6C62-4297-BB2A-0D235A61D627}"/>
    <cellStyle name="Total 4 11" xfId="4017" xr:uid="{BB6FC846-4A14-40D5-9904-8CD42F60FEE4}"/>
    <cellStyle name="Total 4 11 10" xfId="7344" xr:uid="{82B4141E-788B-4E54-8F98-F0C0B42F851F}"/>
    <cellStyle name="Total 4 11 11" xfId="7509" xr:uid="{A3647147-97D8-46F8-8BD9-B7754416466F}"/>
    <cellStyle name="Total 4 11 12" xfId="7660" xr:uid="{B3D51BB2-CA55-4875-A72A-D030EFA64C96}"/>
    <cellStyle name="Total 4 11 13" xfId="7801" xr:uid="{8A2B6960-9EAE-44F0-AF94-06D0B86772E8}"/>
    <cellStyle name="Total 4 11 14" xfId="7941" xr:uid="{1005786E-7FF8-4733-9584-B2FE15693109}"/>
    <cellStyle name="Total 4 11 15" xfId="8062" xr:uid="{C36D9023-AD89-4275-BE09-834973972CAE}"/>
    <cellStyle name="Total 4 11 16" xfId="8176" xr:uid="{15540BEE-2997-4036-B641-19B2D7778F2E}"/>
    <cellStyle name="Total 4 11 2" xfId="6119" xr:uid="{2CF43327-4F52-47DE-B499-5ADB42B826CE}"/>
    <cellStyle name="Total 4 11 3" xfId="6279" xr:uid="{348D62B5-8B3C-4B91-A7F2-01171DC250FE}"/>
    <cellStyle name="Total 4 11 4" xfId="6494" xr:uid="{FA6093DA-9737-4996-AFC0-B2D48220C8F9}"/>
    <cellStyle name="Total 4 11 5" xfId="6599" xr:uid="{DD0C3155-0522-4651-9A96-F04B701D8B58}"/>
    <cellStyle name="Total 4 11 6" xfId="6676" xr:uid="{24EA6C6A-3B69-4202-A480-961B33942D3D}"/>
    <cellStyle name="Total 4 11 7" xfId="6824" xr:uid="{0F79A655-379C-43A6-BCA7-82CE6DE57D05}"/>
    <cellStyle name="Total 4 11 8" xfId="7001" xr:uid="{9241D050-564E-4249-8FEF-83139EBD716C}"/>
    <cellStyle name="Total 4 11 9" xfId="7171" xr:uid="{7DEEA404-12C3-46DA-9B4C-2D8B3F6636D6}"/>
    <cellStyle name="Total 4 12" xfId="4018" xr:uid="{85AECF49-7949-4139-AE76-64299A460392}"/>
    <cellStyle name="Total 4 12 10" xfId="7345" xr:uid="{7A2EEC9B-32EE-4DCC-B0FC-815ED0A9171C}"/>
    <cellStyle name="Total 4 12 11" xfId="7510" xr:uid="{A25D2A82-B915-4F97-BDDA-1E0C9D4D5355}"/>
    <cellStyle name="Total 4 12 12" xfId="7661" xr:uid="{AE1648C6-52E8-4C53-85D5-16BA0FB9BF96}"/>
    <cellStyle name="Total 4 12 13" xfId="7802" xr:uid="{CC6BB661-AB1B-495E-A89D-796A4A23CB75}"/>
    <cellStyle name="Total 4 12 14" xfId="7942" xr:uid="{752DA1CE-0E98-4B9C-A39E-D8E3075287A1}"/>
    <cellStyle name="Total 4 12 15" xfId="8063" xr:uid="{32DF5EF5-E8C1-42C5-9336-330C83072D24}"/>
    <cellStyle name="Total 4 12 16" xfId="8177" xr:uid="{77DFB99A-AAB6-46C0-BADD-90FC3C9455E6}"/>
    <cellStyle name="Total 4 12 2" xfId="6120" xr:uid="{A15438BD-1580-4ADF-A373-03A4E72DF7E0}"/>
    <cellStyle name="Total 4 12 3" xfId="6280" xr:uid="{9DA4C06D-61CD-4AB3-8F23-3C01E006C033}"/>
    <cellStyle name="Total 4 12 4" xfId="6495" xr:uid="{8F76CBEA-149C-44DB-B416-44FDADAE97AB}"/>
    <cellStyle name="Total 4 12 5" xfId="6600" xr:uid="{E18EA548-CE31-4399-B772-327080600EEB}"/>
    <cellStyle name="Total 4 12 6" xfId="6677" xr:uid="{C91AB14F-4B57-4D2E-8116-C574B8835C7F}"/>
    <cellStyle name="Total 4 12 7" xfId="6825" xr:uid="{CF639287-1A1E-431A-936C-A97E3FC07453}"/>
    <cellStyle name="Total 4 12 8" xfId="7002" xr:uid="{B1E8F24D-7695-4F3A-B623-88CD843441E6}"/>
    <cellStyle name="Total 4 12 9" xfId="7172" xr:uid="{44D05662-32A5-42B3-9AF3-C8082EB6E170}"/>
    <cellStyle name="Total 4 13" xfId="4573" xr:uid="{4598D78C-AB9E-45AF-B1E2-E4724A1A3CA2}"/>
    <cellStyle name="Total 4 14" xfId="4466" xr:uid="{DF362EA3-AF6D-44AA-BAF5-F447F705FD9E}"/>
    <cellStyle name="Total 4 15" xfId="4544" xr:uid="{1D115D6F-D504-4B0C-9D6E-D396447E9379}"/>
    <cellStyle name="Total 4 16" xfId="4164" xr:uid="{5D7CEB46-4CFE-4513-936B-6C2B6E3C1D32}"/>
    <cellStyle name="Total 4 17" xfId="5541" xr:uid="{833DC6BC-989A-49BD-B316-9CA1EAC1200F}"/>
    <cellStyle name="Total 4 18" xfId="4772" xr:uid="{48D595A7-8CF8-4C2F-8D9A-3D5B5E513C3E}"/>
    <cellStyle name="Total 4 19" xfId="5077" xr:uid="{9247FAAE-DF6F-428B-AB64-955143285CDF}"/>
    <cellStyle name="Total 4 2" xfId="2188" xr:uid="{EC35F7C6-7A76-44AE-98AF-69343D273039}"/>
    <cellStyle name="Total 4 2 10" xfId="4120" xr:uid="{20BA61F8-5F60-49C4-8D7E-66E55F5AA330}"/>
    <cellStyle name="Total 4 2 11" xfId="5110" xr:uid="{1BDE83A6-9DC7-4CDE-8086-EF7D347B9E6D}"/>
    <cellStyle name="Total 4 2 12" xfId="6634" xr:uid="{6037FAA8-EB54-4FF9-A619-8348C1FCDB8D}"/>
    <cellStyle name="Total 4 2 13" xfId="5371" xr:uid="{78EFB3A0-758B-4A3D-A888-730A491C9579}"/>
    <cellStyle name="Total 4 2 2" xfId="4572" xr:uid="{67811686-C388-4B5D-BFA8-C679B755D3F8}"/>
    <cellStyle name="Total 4 2 3" xfId="5468" xr:uid="{1A8BB1A3-9312-4074-B151-81A0A0110CE5}"/>
    <cellStyle name="Total 4 2 4" xfId="4089" xr:uid="{AAAF6AA6-CDAF-4968-B1A5-5F2F509A78D2}"/>
    <cellStyle name="Total 4 2 5" xfId="4122" xr:uid="{867EA0FB-A257-4CA5-8D9D-27FC1950F7E7}"/>
    <cellStyle name="Total 4 2 6" xfId="5340" xr:uid="{C1E59A62-A3B1-43C2-A104-D73E1B50B179}"/>
    <cellStyle name="Total 4 2 7" xfId="4860" xr:uid="{8885B6EC-3691-4936-862E-D518F0315D2C}"/>
    <cellStyle name="Total 4 2 8" xfId="5682" xr:uid="{E3F18EF2-70ED-435E-9E53-23C405884B29}"/>
    <cellStyle name="Total 4 2 9" xfId="6651" xr:uid="{6CFF8B40-8844-4A97-9E5D-30166488EF40}"/>
    <cellStyle name="Total 4 20" xfId="4090" xr:uid="{1FE48804-204B-4818-8A2C-1A959E39E011}"/>
    <cellStyle name="Total 4 21" xfId="4127" xr:uid="{367869FA-EEC0-4CEA-9F75-DF0CA5E2B3E4}"/>
    <cellStyle name="Total 4 22" xfId="7151" xr:uid="{AC9AE5FF-CCDD-4471-8B38-C30F54F956F8}"/>
    <cellStyle name="Total 4 23" xfId="5398" xr:uid="{F84C8AC3-B647-4BD8-B11A-F8C7284ED4C9}"/>
    <cellStyle name="Total 4 24" xfId="6792" xr:uid="{3519981E-922C-40D7-8F20-CCD68C3F15A4}"/>
    <cellStyle name="Total 4 3" xfId="2189" xr:uid="{62BCC3C4-84F6-41CC-A189-B17106ADF2E2}"/>
    <cellStyle name="Total 4 3 10" xfId="4668" xr:uid="{F5F08B80-5DAE-49C1-B367-098A5850FBB1}"/>
    <cellStyle name="Total 4 3 11" xfId="5599" xr:uid="{E5B813EB-9C5F-43C5-B825-E5A9519848A3}"/>
    <cellStyle name="Total 4 3 12" xfId="5848" xr:uid="{D33E6F30-6DA8-4B70-A9B4-97BD180C4FDD}"/>
    <cellStyle name="Total 4 3 13" xfId="5938" xr:uid="{ADE6045D-C789-4E56-9E13-E32617849492}"/>
    <cellStyle name="Total 4 3 2" xfId="4571" xr:uid="{5CE8504B-67CE-4B2D-B1FF-F7D6D78E7308}"/>
    <cellStyle name="Total 4 3 3" xfId="4744" xr:uid="{6B2D8A2A-C2FC-45B7-B4AE-4952B1FD6D5F}"/>
    <cellStyle name="Total 4 3 4" xfId="4288" xr:uid="{A2C32D1F-B6E4-4B9A-AAE5-4D86A31B092A}"/>
    <cellStyle name="Total 4 3 5" xfId="6090" xr:uid="{A9A03DE4-B772-49CB-AC3D-FC68ACCAF2BA}"/>
    <cellStyle name="Total 4 3 6" xfId="4404" xr:uid="{5607B645-ED5B-440D-AEB9-FBEC9F124A81}"/>
    <cellStyle name="Total 4 3 7" xfId="5837" xr:uid="{ABBA4118-F426-452D-9D08-38CE06166E96}"/>
    <cellStyle name="Total 4 3 8" xfId="6659" xr:uid="{FFD0FE72-12D2-41EE-B327-A8146EEFADB4}"/>
    <cellStyle name="Total 4 3 9" xfId="6801" xr:uid="{2124E473-4DB0-4436-AA5C-DF4C17675849}"/>
    <cellStyle name="Total 4 4" xfId="2190" xr:uid="{8D9C6220-13AC-4C7D-BDBA-E4CF92F8DF71}"/>
    <cellStyle name="Total 4 4 10" xfId="4769" xr:uid="{D1A1BC9D-379D-4EE5-9382-512114F9E60A}"/>
    <cellStyle name="Total 4 4 11" xfId="7144" xr:uid="{FF6C9568-E5D0-431B-AB61-A453F8AD066D}"/>
    <cellStyle name="Total 4 4 12" xfId="4958" xr:uid="{2A450B63-7604-4C4D-BAB9-77258E86A141}"/>
    <cellStyle name="Total 4 4 13" xfId="7489" xr:uid="{5F1DACBA-C709-4713-A4D0-EF8685BA96AA}"/>
    <cellStyle name="Total 4 4 2" xfId="5570" xr:uid="{8C90EBD3-F195-4FFF-893A-482257AFF32D}"/>
    <cellStyle name="Total 4 4 3" xfId="4743" xr:uid="{A7F0847D-5536-4F08-8469-C80DF33B5A2B}"/>
    <cellStyle name="Total 4 4 4" xfId="4287" xr:uid="{6A9F459A-AB7B-4C7F-A65A-09F3A71A58D8}"/>
    <cellStyle name="Total 4 4 5" xfId="5096" xr:uid="{1D0E7B43-DE01-4D7D-ADED-4DDBE582023C}"/>
    <cellStyle name="Total 4 4 6" xfId="5228" xr:uid="{09B836E8-C766-4883-A158-2C62AAB53DF3}"/>
    <cellStyle name="Total 4 4 7" xfId="4841" xr:uid="{4E957FFF-4B84-4B83-A153-0FD834D679B6}"/>
    <cellStyle name="Total 4 4 8" xfId="6657" xr:uid="{8867D3ED-AA27-4894-B74B-8F99C659D3D1}"/>
    <cellStyle name="Total 4 4 9" xfId="6795" xr:uid="{59DB90FF-0384-419B-8527-DB6A9807DC46}"/>
    <cellStyle name="Total 4 5" xfId="2191" xr:uid="{DA13E646-2FDC-424F-A2C8-2F3C0FF7E51F}"/>
    <cellStyle name="Total 4 5 10" xfId="6974" xr:uid="{3A6C029D-3AF3-459A-B20E-7EF418AABEA2}"/>
    <cellStyle name="Total 4 5 11" xfId="7148" xr:uid="{E8EF7F97-9642-4272-8ABB-690F7E1124E5}"/>
    <cellStyle name="Total 4 5 12" xfId="7320" xr:uid="{92AB57BC-84BF-4F4C-9769-1FF3B041B223}"/>
    <cellStyle name="Total 4 5 13" xfId="7486" xr:uid="{E7647F21-941F-48A4-9E58-1BC081D55379}"/>
    <cellStyle name="Total 4 5 2" xfId="5569" xr:uid="{1408D864-59CD-48F7-BF3A-A8CC120A58E0}"/>
    <cellStyle name="Total 4 5 3" xfId="4742" xr:uid="{F0E74201-6487-4702-83A1-82917B7220A7}"/>
    <cellStyle name="Total 4 5 4" xfId="5286" xr:uid="{3B0E1FCF-FE18-4ED8-8662-8BD4BA6D16AB}"/>
    <cellStyle name="Total 4 5 5" xfId="4969" xr:uid="{0A676AC5-F774-42C4-A9F1-27831FB95E22}"/>
    <cellStyle name="Total 4 5 6" xfId="6340" xr:uid="{8BDEFF0A-753B-477D-8E03-745BB9CB3793}"/>
    <cellStyle name="Total 4 5 7" xfId="5690" xr:uid="{DE884BD7-6650-4E0B-A4D3-B1DD93A2B2D8}"/>
    <cellStyle name="Total 4 5 8" xfId="5900" xr:uid="{8912F4D9-4116-4227-8B55-880D89CDC4A2}"/>
    <cellStyle name="Total 4 5 9" xfId="5224" xr:uid="{01F1CFD7-AC91-4F10-A94E-3A6CCBE3AC7C}"/>
    <cellStyle name="Total 4 6" xfId="2192" xr:uid="{B87BDB06-DD03-4961-9079-3235A1EBA695}"/>
    <cellStyle name="Total 4 6 10" xfId="6979" xr:uid="{B93C00D0-B086-491D-8638-C5BD2EA9FD1A}"/>
    <cellStyle name="Total 4 6 11" xfId="5841" xr:uid="{E5E84B04-6B73-4D97-8F72-27883D43587F}"/>
    <cellStyle name="Total 4 6 12" xfId="7206" xr:uid="{289718EF-1AC7-4C7D-A8ED-6042C0A9E53D}"/>
    <cellStyle name="Total 4 6 13" xfId="7375" xr:uid="{0FA0B48F-B81B-4BAB-8CB0-F0605D3B852D}"/>
    <cellStyle name="Total 4 6 2" xfId="5568" xr:uid="{985DA9D4-4500-49FB-965C-652632A1E3A6}"/>
    <cellStyle name="Total 4 6 3" xfId="4741" xr:uid="{BC378619-84D2-4F88-B599-1FB48EE59870}"/>
    <cellStyle name="Total 4 6 4" xfId="5391" xr:uid="{DEB1FDC6-08D2-4E9A-842A-5FE6EE32371E}"/>
    <cellStyle name="Total 4 6 5" xfId="5821" xr:uid="{C4490BEB-B566-4E9E-855E-E59B009FCBD4}"/>
    <cellStyle name="Total 4 6 6" xfId="6339" xr:uid="{14A91BA1-94D4-4640-9461-E00114EB7979}"/>
    <cellStyle name="Total 4 6 7" xfId="5325" xr:uid="{FFEB4F30-B319-4A85-962F-1C85A2C79343}"/>
    <cellStyle name="Total 4 6 8" xfId="6660" xr:uid="{4A2C9813-58DB-4C98-B8AF-3DB4A5C84342}"/>
    <cellStyle name="Total 4 6 9" xfId="6953" xr:uid="{89C1C834-D8C4-40B5-9CC5-34986F58DA01}"/>
    <cellStyle name="Total 4 7" xfId="2193" xr:uid="{F55F20E0-25BA-436B-8941-24E8CFBD12C1}"/>
    <cellStyle name="Total 4 7 10" xfId="7125" xr:uid="{FB4EE306-F52D-4F2B-9DD1-22374E48ACD3}"/>
    <cellStyle name="Total 4 7 11" xfId="7297" xr:uid="{1AC1835E-4177-46B7-8285-7468F89BC503}"/>
    <cellStyle name="Total 4 7 12" xfId="7466" xr:uid="{1AC8FEE9-ED2E-4497-A3E3-FC3B972B3D96}"/>
    <cellStyle name="Total 4 7 13" xfId="7628" xr:uid="{F31E171D-5134-439D-8D8E-96921CD6A2B5}"/>
    <cellStyle name="Total 4 7 2" xfId="4570" xr:uid="{47D388F3-AE0B-4396-A501-533BA42A5ACB}"/>
    <cellStyle name="Total 4 7 3" xfId="4740" xr:uid="{2996CE29-C800-4D0E-8348-804D08340159}"/>
    <cellStyle name="Total 4 7 4" xfId="4398" xr:uid="{F9687683-ACF2-46E0-BC64-E1E060ADF302}"/>
    <cellStyle name="Total 4 7 5" xfId="6088" xr:uid="{30F1A534-2C6C-41A2-BDBA-DA29A03C065D}"/>
    <cellStyle name="Total 4 7 6" xfId="6338" xr:uid="{8858E733-C609-4EDC-8E44-544D1AF3A77C}"/>
    <cellStyle name="Total 4 7 7" xfId="4663" xr:uid="{B3C1BA2E-0FE4-4B19-A415-46F36879BE48}"/>
    <cellStyle name="Total 4 7 8" xfId="6768" xr:uid="{883A819E-F623-4BEA-911D-E2E9379D7815}"/>
    <cellStyle name="Total 4 7 9" xfId="6954" xr:uid="{7523109D-61F1-48DE-AB0D-785B446E1018}"/>
    <cellStyle name="Total 4 8" xfId="4019" xr:uid="{FFD97BAD-2D25-454A-9B38-DCBF817AB307}"/>
    <cellStyle name="Total 4 8 10" xfId="7346" xr:uid="{36316AE9-E31D-4739-8FEE-7A56ED841942}"/>
    <cellStyle name="Total 4 8 11" xfId="7511" xr:uid="{B13D50A2-7D9B-4EDA-B8E5-5283AAB76F81}"/>
    <cellStyle name="Total 4 8 12" xfId="7662" xr:uid="{1BEDA90B-157F-4C51-B331-8DBF334C28E6}"/>
    <cellStyle name="Total 4 8 13" xfId="7803" xr:uid="{00B426C2-A755-4804-ACA1-BC6607B3AB26}"/>
    <cellStyle name="Total 4 8 14" xfId="7943" xr:uid="{6B914E65-A6BC-4A5B-856B-9AD56FF1EA17}"/>
    <cellStyle name="Total 4 8 15" xfId="8064" xr:uid="{5EE9F108-BDE3-4603-AD6F-9690679407EE}"/>
    <cellStyle name="Total 4 8 16" xfId="8178" xr:uid="{11E13411-0308-4F9E-ADDF-9CF1CFD220C3}"/>
    <cellStyle name="Total 4 8 2" xfId="6121" xr:uid="{22902BED-FF43-41A5-9C21-F15D5A8A0571}"/>
    <cellStyle name="Total 4 8 3" xfId="6281" xr:uid="{96852168-DB98-4EB3-A714-DE04AD76DE9C}"/>
    <cellStyle name="Total 4 8 4" xfId="6496" xr:uid="{B4E63F2B-D704-4045-A850-B5D98CA698DB}"/>
    <cellStyle name="Total 4 8 5" xfId="6601" xr:uid="{AE14BBD1-A5EA-49B0-9532-8F2E674D9CAA}"/>
    <cellStyle name="Total 4 8 6" xfId="6678" xr:uid="{34EE0C8A-5539-4005-957F-1D31F77B05B3}"/>
    <cellStyle name="Total 4 8 7" xfId="6826" xr:uid="{13E5B520-8DC7-4138-97F5-F890729DF23D}"/>
    <cellStyle name="Total 4 8 8" xfId="7003" xr:uid="{B79129EC-E21B-4816-BF1E-1D1341DBF237}"/>
    <cellStyle name="Total 4 8 9" xfId="7173" xr:uid="{40108B30-9E17-4D4F-80A4-2C5711487246}"/>
    <cellStyle name="Total 4 9" xfId="4020" xr:uid="{8F47801D-38A9-41E4-BD31-0888C80809A8}"/>
    <cellStyle name="Total 4 9 10" xfId="7347" xr:uid="{1988CA9B-09A3-49A6-A9CA-C3FB15B55412}"/>
    <cellStyle name="Total 4 9 11" xfId="7512" xr:uid="{25C0DDB8-B289-41A5-92A0-95F243F1EEFA}"/>
    <cellStyle name="Total 4 9 12" xfId="7663" xr:uid="{E595CB8A-94B7-4A67-BE09-ACDADB215650}"/>
    <cellStyle name="Total 4 9 13" xfId="7804" xr:uid="{6D426BC6-2BC0-480E-8941-F09FA7587ED7}"/>
    <cellStyle name="Total 4 9 14" xfId="7944" xr:uid="{E8DFC0F1-4DC0-45C6-AAFB-002C7EC46C8D}"/>
    <cellStyle name="Total 4 9 15" xfId="8065" xr:uid="{4C11B7DB-4048-4ED5-8D38-BF198F222480}"/>
    <cellStyle name="Total 4 9 16" xfId="8179" xr:uid="{D6D66EC7-CE16-44D3-B116-0A199EE90DC0}"/>
    <cellStyle name="Total 4 9 2" xfId="6122" xr:uid="{F967116E-F123-40A6-A0CB-B69561E88357}"/>
    <cellStyle name="Total 4 9 3" xfId="6282" xr:uid="{5A60678B-5350-4AEA-83C0-6274E7D6883E}"/>
    <cellStyle name="Total 4 9 4" xfId="6497" xr:uid="{4C9451AB-D33F-4743-A107-1FDB536E78DE}"/>
    <cellStyle name="Total 4 9 5" xfId="6602" xr:uid="{DAE6B970-E32B-4A5B-A6C4-63B84C6912E3}"/>
    <cellStyle name="Total 4 9 6" xfId="6679" xr:uid="{FDC5D887-467E-420D-A880-19336302760B}"/>
    <cellStyle name="Total 4 9 7" xfId="6827" xr:uid="{EC948601-179F-4923-ADB9-C004F9A3AAD1}"/>
    <cellStyle name="Total 4 9 8" xfId="7004" xr:uid="{CCBE52BF-B7D7-40D1-9A7C-3168181B36A7}"/>
    <cellStyle name="Total 4 9 9" xfId="7174" xr:uid="{2C67195E-F87C-487A-BE0B-7504C6531317}"/>
    <cellStyle name="Total 4_ContasExternas" xfId="4021" xr:uid="{B14F03F5-EEE2-4140-9FCB-04AE4167A191}"/>
    <cellStyle name="Total 5" xfId="2194" xr:uid="{0F089E7D-D2B3-44F9-99DC-0D933BDCEF93}"/>
    <cellStyle name="Total 5 10" xfId="4022" xr:uid="{C8373FCC-DE30-4B9E-B1C1-8D7D441C2311}"/>
    <cellStyle name="Total 5 10 10" xfId="7348" xr:uid="{16568AF7-A922-4C95-952D-016F5A15AD26}"/>
    <cellStyle name="Total 5 10 11" xfId="7513" xr:uid="{10AEEBDF-41AF-4F19-9622-7A52348375E0}"/>
    <cellStyle name="Total 5 10 12" xfId="7664" xr:uid="{E902162A-EA34-4B77-9B1A-156622077E4E}"/>
    <cellStyle name="Total 5 10 13" xfId="7805" xr:uid="{75ED0DE9-A5FD-4A28-A554-FC0C1E0F9B20}"/>
    <cellStyle name="Total 5 10 14" xfId="7945" xr:uid="{FE6DE1B4-43FA-4C84-8A41-7F4BFEBD3BD1}"/>
    <cellStyle name="Total 5 10 15" xfId="8066" xr:uid="{AC1073F0-B994-413F-9C04-C8CE0548C6A0}"/>
    <cellStyle name="Total 5 10 16" xfId="8180" xr:uid="{B4B43FAC-DF51-48D1-AA03-41334B952384}"/>
    <cellStyle name="Total 5 10 2" xfId="6123" xr:uid="{DF81379C-EA93-49B2-B3DA-1B61DC3F68A3}"/>
    <cellStyle name="Total 5 10 3" xfId="6283" xr:uid="{EB4AD7FA-EDA8-4831-B24C-FC6622C61163}"/>
    <cellStyle name="Total 5 10 4" xfId="6498" xr:uid="{B2253E7A-3A1B-49A9-ADBF-591540FFCC14}"/>
    <cellStyle name="Total 5 10 5" xfId="6603" xr:uid="{00E73EAB-1BDC-43D5-A2BA-9148347EEAE4}"/>
    <cellStyle name="Total 5 10 6" xfId="6680" xr:uid="{2EA4BED9-4C8C-4F95-AFFD-7CEEDF1C8D85}"/>
    <cellStyle name="Total 5 10 7" xfId="6828" xr:uid="{2A370D49-0FD7-4FDC-A2EE-92A47A09898C}"/>
    <cellStyle name="Total 5 10 8" xfId="7005" xr:uid="{45BE127E-774D-4D43-AC8F-357BD0D0B916}"/>
    <cellStyle name="Total 5 10 9" xfId="7175" xr:uid="{E980216A-E083-41A1-876A-8F3BAF8F3860}"/>
    <cellStyle name="Total 5 11" xfId="4023" xr:uid="{3046894B-08BA-4B11-8593-C1B51D7ACDA4}"/>
    <cellStyle name="Total 5 11 10" xfId="7349" xr:uid="{CFE76179-8763-40D7-B3F4-715C1EC3A646}"/>
    <cellStyle name="Total 5 11 11" xfId="7514" xr:uid="{973203E5-4082-4A18-813D-CF5F72936EC7}"/>
    <cellStyle name="Total 5 11 12" xfId="7665" xr:uid="{41E62433-8D85-44D5-9EE1-94334FB783D6}"/>
    <cellStyle name="Total 5 11 13" xfId="7806" xr:uid="{5D588976-9E2F-481E-97DF-93392514E7D1}"/>
    <cellStyle name="Total 5 11 14" xfId="7946" xr:uid="{51827419-1906-4F3E-A31B-147D3C61266D}"/>
    <cellStyle name="Total 5 11 15" xfId="8067" xr:uid="{51F11169-C617-45E4-8FDF-05CEB6C896E2}"/>
    <cellStyle name="Total 5 11 16" xfId="8181" xr:uid="{371B4810-4218-4A80-945C-5CBB44E413FA}"/>
    <cellStyle name="Total 5 11 2" xfId="6124" xr:uid="{5A378E8E-2B0B-4829-8266-ED3BD0CCCD8F}"/>
    <cellStyle name="Total 5 11 3" xfId="6284" xr:uid="{5DFBA923-84E1-4DBA-A052-C5C2A9CC3E1F}"/>
    <cellStyle name="Total 5 11 4" xfId="6499" xr:uid="{80473BBF-123D-455A-88B0-DAA62C97F484}"/>
    <cellStyle name="Total 5 11 5" xfId="6604" xr:uid="{B48CE4D6-A7BE-4763-8E29-53DF7CE5DA2D}"/>
    <cellStyle name="Total 5 11 6" xfId="6681" xr:uid="{7F262255-C74D-4742-99C8-82D762DDF8F8}"/>
    <cellStyle name="Total 5 11 7" xfId="6829" xr:uid="{A716304D-D94F-4EBA-8D79-1489EC37FCAD}"/>
    <cellStyle name="Total 5 11 8" xfId="7006" xr:uid="{8D3B0FC5-890B-4AC9-9B2F-699C8FC434BF}"/>
    <cellStyle name="Total 5 11 9" xfId="7176" xr:uid="{7D26F755-058B-4FE8-88A8-EADFAD788FC4}"/>
    <cellStyle name="Total 5 12" xfId="4024" xr:uid="{B7BF2BB9-9369-41A6-A1D0-5FC8B9917C0A}"/>
    <cellStyle name="Total 5 12 10" xfId="7350" xr:uid="{5AB1747C-084B-4544-A2E3-7ABFA1C4A779}"/>
    <cellStyle name="Total 5 12 11" xfId="7515" xr:uid="{2C13C77B-6743-4AFE-A888-5E3370391AA6}"/>
    <cellStyle name="Total 5 12 12" xfId="7666" xr:uid="{777AC07F-2637-4F22-A81D-1CDF3257ED7C}"/>
    <cellStyle name="Total 5 12 13" xfId="7807" xr:uid="{31DB3FFF-5306-412F-A168-6DA8E3A04156}"/>
    <cellStyle name="Total 5 12 14" xfId="7947" xr:uid="{751A3081-B198-4733-B99F-7165D01A3BE6}"/>
    <cellStyle name="Total 5 12 15" xfId="8068" xr:uid="{A2E258F8-61DE-4DDC-A7E2-B69F243E19B2}"/>
    <cellStyle name="Total 5 12 16" xfId="8182" xr:uid="{5F7F4D85-06B0-44CF-9540-D13EFB1E4E0D}"/>
    <cellStyle name="Total 5 12 2" xfId="6125" xr:uid="{FD5AD7CC-275A-4318-BCE0-50D029258CDB}"/>
    <cellStyle name="Total 5 12 3" xfId="6285" xr:uid="{A8B7B50A-81EB-409E-9A86-155BDAC20A4E}"/>
    <cellStyle name="Total 5 12 4" xfId="6500" xr:uid="{9DF64866-1068-410F-96CE-DE174CAADEE1}"/>
    <cellStyle name="Total 5 12 5" xfId="6605" xr:uid="{A7356A26-5CDD-4740-9C5B-2D3B598A0370}"/>
    <cellStyle name="Total 5 12 6" xfId="6682" xr:uid="{740A207B-E161-4E27-B7FA-EDE94365E924}"/>
    <cellStyle name="Total 5 12 7" xfId="6830" xr:uid="{45ADCE41-FE10-47B1-8168-28BB00BE1696}"/>
    <cellStyle name="Total 5 12 8" xfId="7007" xr:uid="{D37CA141-1A49-4981-899D-BD263EB31343}"/>
    <cellStyle name="Total 5 12 9" xfId="7177" xr:uid="{34D71F0E-B1F7-4753-AE8E-A54D5499D957}"/>
    <cellStyle name="Total 5 13" xfId="5561" xr:uid="{23AFAD73-E6A5-4A53-BCD8-EBF723CA857D}"/>
    <cellStyle name="Total 5 14" xfId="5255" xr:uid="{024A3209-AE33-4A9E-B761-C6B206CE82FE}"/>
    <cellStyle name="Total 5 15" xfId="5285" xr:uid="{2788634E-1978-463B-AB94-CA650C0B7602}"/>
    <cellStyle name="Total 5 16" xfId="4342" xr:uid="{36CB1642-9268-403A-9046-8BC94BA7B43F}"/>
    <cellStyle name="Total 5 17" xfId="6538" xr:uid="{F2078212-C2B2-463A-A10B-0497103CF8C8}"/>
    <cellStyle name="Total 5 18" xfId="6636" xr:uid="{7DB43C40-3E83-4802-883B-03F6634DFCCC}"/>
    <cellStyle name="Total 5 19" xfId="6769" xr:uid="{08B47C0D-489E-4549-AF57-42FCFC904F2B}"/>
    <cellStyle name="Total 5 2" xfId="2195" xr:uid="{9D9C5898-2515-40A2-ADE3-13144E19B37B}"/>
    <cellStyle name="Total 5 2 10" xfId="6966" xr:uid="{9C9941BF-DA36-4C21-8E76-0CBA30991D81}"/>
    <cellStyle name="Total 5 2 11" xfId="7137" xr:uid="{C774482A-9CF7-4F23-A354-93BD34FB86EF}"/>
    <cellStyle name="Total 5 2 12" xfId="7313" xr:uid="{D43C3216-40BE-49B8-A2EC-69201272DC49}"/>
    <cellStyle name="Total 5 2 13" xfId="7480" xr:uid="{D3C6B675-7651-4968-A248-C4BE43BF4A17}"/>
    <cellStyle name="Total 5 2 2" xfId="5566" xr:uid="{49109204-5D2F-4545-9014-0C1CF106C35A}"/>
    <cellStyle name="Total 5 2 3" xfId="5467" xr:uid="{6E5F33BE-1F04-4445-A376-2E8650B9DA9D}"/>
    <cellStyle name="Total 5 2 4" xfId="4351" xr:uid="{E115FA29-ED13-4FE3-A343-7A4BCFF82039}"/>
    <cellStyle name="Total 5 2 5" xfId="4343" xr:uid="{059B8AFF-6FE0-457B-98FF-7BBC8F0CF6DB}"/>
    <cellStyle name="Total 5 2 6" xfId="5595" xr:uid="{A658F437-255C-442E-BA2B-8623F84BE2D8}"/>
    <cellStyle name="Total 5 2 7" xfId="6070" xr:uid="{DA43D9F5-E911-4A7B-AA6C-F971B6ED879E}"/>
    <cellStyle name="Total 5 2 8" xfId="4750" xr:uid="{79293D9A-C828-459A-930C-571EB3EC4D9E}"/>
    <cellStyle name="Total 5 2 9" xfId="6785" xr:uid="{AABFB3DD-DCAD-4A3F-9EB7-DFD1FBBC1FC7}"/>
    <cellStyle name="Total 5 20" xfId="6786" xr:uid="{0F24DD43-2D34-47A4-B4A5-F3A7BD6D3F29}"/>
    <cellStyle name="Total 5 21" xfId="6982" xr:uid="{D0CE1737-BA02-4B4C-9313-8151806CFCA4}"/>
    <cellStyle name="Total 5 22" xfId="5065" xr:uid="{75E83B15-DA86-4FF6-BDFF-FCB2E55FBED8}"/>
    <cellStyle name="Total 5 23" xfId="7327" xr:uid="{65AC7D19-5C18-4C56-9010-6178B6E7A8E9}"/>
    <cellStyle name="Total 5 24" xfId="6316" xr:uid="{13B50114-0E5D-46D6-BBBA-E55687962AAB}"/>
    <cellStyle name="Total 5 3" xfId="2196" xr:uid="{4C2D97E8-27BC-41B6-8F1E-BE2CE0C37C5D}"/>
    <cellStyle name="Total 5 3 10" xfId="6965" xr:uid="{A3828B39-9F41-4B2C-A836-BF8073323C24}"/>
    <cellStyle name="Total 5 3 11" xfId="5200" xr:uid="{7C12D032-4AC0-443D-8CA1-5DA10D2C4040}"/>
    <cellStyle name="Total 5 3 12" xfId="5459" xr:uid="{E8CA3A99-3636-476B-8DB8-28C17F2C29C9}"/>
    <cellStyle name="Total 5 3 13" xfId="5658" xr:uid="{981C3A69-FD3A-49DD-8803-152A964E3050}"/>
    <cellStyle name="Total 5 3 2" xfId="5565" xr:uid="{3729FA8F-E11E-4152-B323-D0FE6C90D9FD}"/>
    <cellStyle name="Total 5 3 3" xfId="4983" xr:uid="{836E5506-3E30-4957-AE65-45B65D80362B}"/>
    <cellStyle name="Total 5 3 4" xfId="5345" xr:uid="{89540606-5169-428F-B789-E5F28B0DB316}"/>
    <cellStyle name="Total 5 3 5" xfId="5796" xr:uid="{B51318A1-FF87-48FC-B7F3-B64E8B0B660B}"/>
    <cellStyle name="Total 5 3 6" xfId="6448" xr:uid="{D8D3F90B-5DE4-42EB-9E00-C245B2E8295C}"/>
    <cellStyle name="Total 5 3 7" xfId="5169" xr:uid="{DEBB4716-4632-4868-89E5-A42C31E85259}"/>
    <cellStyle name="Total 5 3 8" xfId="6650" xr:uid="{2576EA4B-F941-4BDC-BFE7-B238D9A1F0FC}"/>
    <cellStyle name="Total 5 3 9" xfId="5701" xr:uid="{4AC060FF-7649-4BC6-B658-42C4261409D9}"/>
    <cellStyle name="Total 5 4" xfId="2197" xr:uid="{27812CA9-4194-41E2-BF7D-8D78C5C4B649}"/>
    <cellStyle name="Total 5 4 10" xfId="7126" xr:uid="{33404ACC-AA01-4B01-AC1F-330B7A936BA8}"/>
    <cellStyle name="Total 5 4 11" xfId="7298" xr:uid="{3B881620-394B-4CFA-8CFC-4ED3217DF156}"/>
    <cellStyle name="Total 5 4 12" xfId="7467" xr:uid="{470F47E1-EAE9-4894-9C5E-50C8D8308370}"/>
    <cellStyle name="Total 5 4 13" xfId="7629" xr:uid="{16EF4C34-E2B1-4171-AA2F-267ECADC2F68}"/>
    <cellStyle name="Total 5 4 2" xfId="4569" xr:uid="{AF4D321D-B520-46FE-8CF4-D1E774D7DF64}"/>
    <cellStyle name="Total 5 4 3" xfId="5466" xr:uid="{1AA0997D-BFDF-4884-B5D5-93AF2EF72F2D}"/>
    <cellStyle name="Total 5 4 4" xfId="5344" xr:uid="{8F52EC39-B334-4FFD-9E05-8C3D26EA16BC}"/>
    <cellStyle name="Total 5 4 5" xfId="5822" xr:uid="{5DDCD0E5-CEE3-45B5-BCEB-99A35943A9B3}"/>
    <cellStyle name="Total 5 4 6" xfId="5411" xr:uid="{4A25F2D7-12C6-4D1F-B50C-203A1925D646}"/>
    <cellStyle name="Total 5 4 7" xfId="5192" xr:uid="{999A8BB0-DE63-4E66-B361-54F5E19CEA6F}"/>
    <cellStyle name="Total 5 4 8" xfId="5906" xr:uid="{2178D941-D1B3-4E5E-BC54-6514D2616DD0}"/>
    <cellStyle name="Total 5 4 9" xfId="4926" xr:uid="{2F85D08C-1D38-412A-9527-3FE8C3D674AF}"/>
    <cellStyle name="Total 5 5" xfId="2198" xr:uid="{CEDD6251-8EC5-4046-A477-714780E173A1}"/>
    <cellStyle name="Total 5 5 10" xfId="5079" xr:uid="{2AA6C9F3-B270-4B32-8474-5A7FF0A5EF15}"/>
    <cellStyle name="Total 5 5 11" xfId="6558" xr:uid="{C614350A-1F83-40F8-86F9-3FF67BD8F90A}"/>
    <cellStyle name="Total 5 5 12" xfId="4522" xr:uid="{E7543561-5A0E-458D-B9B9-3733B0388756}"/>
    <cellStyle name="Total 5 5 13" xfId="6783" xr:uid="{503CA6A2-314E-4F48-90F6-83C0A325E1A1}"/>
    <cellStyle name="Total 5 5 2" xfId="4568" xr:uid="{5102CD3F-C5BD-42F9-B927-7C1B2FE172BF}"/>
    <cellStyle name="Total 5 5 3" xfId="5254" xr:uid="{9E3D1D53-A73B-48A9-AC4D-F7E68D221CF4}"/>
    <cellStyle name="Total 5 5 4" xfId="4635" xr:uid="{8ECC3AF0-33E8-464A-95D8-555E41DC4CE2}"/>
    <cellStyle name="Total 5 5 5" xfId="5384" xr:uid="{6BB38ABD-D826-4DA4-A353-7111BE91A8D0}"/>
    <cellStyle name="Total 5 5 6" xfId="4081" xr:uid="{6DDA39B2-8D20-4805-95E0-D134F786FBF5}"/>
    <cellStyle name="Total 5 5 7" xfId="4525" xr:uid="{49CEBA8F-014F-4AC8-81F0-755AC034A00E}"/>
    <cellStyle name="Total 5 5 8" xfId="5898" xr:uid="{C6EFD7F6-17A0-4E52-80BC-607085B67918}"/>
    <cellStyle name="Total 5 5 9" xfId="4079" xr:uid="{8B08406D-B814-4FF7-A8E3-36E1473124B4}"/>
    <cellStyle name="Total 5 6" xfId="2199" xr:uid="{A60DFE77-E042-486C-A507-F3C129025B29}"/>
    <cellStyle name="Total 5 6 10" xfId="5015" xr:uid="{5B0A6085-99A4-4250-A262-2037EE71D30D}"/>
    <cellStyle name="Total 5 6 11" xfId="4881" xr:uid="{2B2070F6-E74F-431E-A54F-E88E9358DA4C}"/>
    <cellStyle name="Total 5 6 12" xfId="5425" xr:uid="{AC3DD68A-C6AE-4891-A47C-759F02AAE27D}"/>
    <cellStyle name="Total 5 6 13" xfId="4682" xr:uid="{16EC3B37-209D-4DA0-A88B-755A8B690F95}"/>
    <cellStyle name="Total 5 6 2" xfId="4567" xr:uid="{4BE8D1F1-121F-429F-8BC9-B5498101BF4A}"/>
    <cellStyle name="Total 5 6 3" xfId="4981" xr:uid="{B3170C40-7B39-4C78-9D53-6170040083F7}"/>
    <cellStyle name="Total 5 6 4" xfId="5222" xr:uid="{08CFDDEF-7457-4591-BD41-A6690C718624}"/>
    <cellStyle name="Total 5 6 5" xfId="4480" xr:uid="{F4D82E1A-8992-43B6-B88A-ECC381735647}"/>
    <cellStyle name="Total 5 6 6" xfId="4691" xr:uid="{FB93AF89-6DE0-4839-9D44-D15A0DBAA6D7}"/>
    <cellStyle name="Total 5 6 7" xfId="5283" xr:uid="{DC355814-D9AB-4687-A47A-5E30E964F8C9}"/>
    <cellStyle name="Total 5 6 8" xfId="5385" xr:uid="{DACBCF98-D235-4791-AF99-8B43DB7DAC01}"/>
    <cellStyle name="Total 5 6 9" xfId="4888" xr:uid="{CEFC018A-1392-4A19-8831-76C809826606}"/>
    <cellStyle name="Total 5 7" xfId="2200" xr:uid="{BB3A64F3-FFB3-4379-AFB8-DD12C4771443}"/>
    <cellStyle name="Total 5 7 10" xfId="4540" xr:uid="{E636329E-6211-451A-88ED-F6BC8ED074F3}"/>
    <cellStyle name="Total 5 7 11" xfId="4989" xr:uid="{9639F4A3-D341-4442-B1C1-1289EED2852D}"/>
    <cellStyle name="Total 5 7 12" xfId="6253" xr:uid="{797B87E1-14BC-46AA-B9AA-F1361626B7F1}"/>
    <cellStyle name="Total 5 7 13" xfId="5012" xr:uid="{A16F23E3-3739-42E8-AD36-23F1E897389F}"/>
    <cellStyle name="Total 5 7 2" xfId="4566" xr:uid="{29828984-514D-48BE-A9EF-B7743158038B}"/>
    <cellStyle name="Total 5 7 3" xfId="5462" xr:uid="{75A06414-1DA9-4673-911A-FD42168C9CED}"/>
    <cellStyle name="Total 5 7 4" xfId="4697" xr:uid="{56A8E2CB-7241-41E4-AFA8-827765391F06}"/>
    <cellStyle name="Total 5 7 5" xfId="5334" xr:uid="{55214256-31A6-46F1-8F32-A8DA5C3F9837}"/>
    <cellStyle name="Total 5 7 6" xfId="4078" xr:uid="{76E0F5A0-FCD5-48A2-A465-317D40D4B239}"/>
    <cellStyle name="Total 5 7 7" xfId="4121" xr:uid="{EEFDFD16-8502-4796-8DAE-D146E00A4CED}"/>
    <cellStyle name="Total 5 7 8" xfId="4897" xr:uid="{3816B86F-87B7-4E6D-9B9C-F35F4DBA4948}"/>
    <cellStyle name="Total 5 7 9" xfId="4951" xr:uid="{790A6CB4-EB0B-49EB-BDA6-9A616C9EFBF9}"/>
    <cellStyle name="Total 5 8" xfId="4025" xr:uid="{F17F81DC-067B-4F4C-B9FF-661264486BBE}"/>
    <cellStyle name="Total 5 8 10" xfId="7351" xr:uid="{5992218A-FC3C-483B-9C5E-688D7DE7E81B}"/>
    <cellStyle name="Total 5 8 11" xfId="7516" xr:uid="{F1AB7F09-F70F-49BD-8B95-07FD63AB319B}"/>
    <cellStyle name="Total 5 8 12" xfId="7667" xr:uid="{ED97DB91-EF68-4BF8-A253-F442F02B510C}"/>
    <cellStyle name="Total 5 8 13" xfId="7808" xr:uid="{7B853DC6-22C7-469F-8E41-6DE71FB7CDF1}"/>
    <cellStyle name="Total 5 8 14" xfId="7948" xr:uid="{9D6C588D-ABB0-4DD1-BB0E-2E32EE088E4A}"/>
    <cellStyle name="Total 5 8 15" xfId="8069" xr:uid="{F4D55BC5-48D4-4268-A705-5700854DCBF9}"/>
    <cellStyle name="Total 5 8 16" xfId="8183" xr:uid="{B4EA18B9-7EC6-4681-B56A-33FA596D62D0}"/>
    <cellStyle name="Total 5 8 2" xfId="6126" xr:uid="{3E16AFB7-A226-425C-A4B2-8586A8184896}"/>
    <cellStyle name="Total 5 8 3" xfId="6286" xr:uid="{6B853EA5-C760-439A-979E-2BE767048D6E}"/>
    <cellStyle name="Total 5 8 4" xfId="6501" xr:uid="{4FC4D0E0-881A-4CFF-86CF-374F543827BE}"/>
    <cellStyle name="Total 5 8 5" xfId="6606" xr:uid="{402F0A90-774E-4380-A80B-F460DD612ECF}"/>
    <cellStyle name="Total 5 8 6" xfId="6683" xr:uid="{9CEFE2E2-30B2-44DF-8B2D-B2A8D2E0DA6D}"/>
    <cellStyle name="Total 5 8 7" xfId="6831" xr:uid="{D91B9D3B-AEA3-4171-B9A8-F527253F98DD}"/>
    <cellStyle name="Total 5 8 8" xfId="7008" xr:uid="{103FA1C2-24F5-4AF9-A7DD-AC49740E16DC}"/>
    <cellStyle name="Total 5 8 9" xfId="7178" xr:uid="{D7426B9D-58DF-40AD-BFC5-EDBA60677334}"/>
    <cellStyle name="Total 5 9" xfId="4026" xr:uid="{72EFB5D6-C5D7-4C45-B92D-B00230B62806}"/>
    <cellStyle name="Total 5 9 10" xfId="7352" xr:uid="{A68BD4F6-2064-4A81-B8D7-973760BA178B}"/>
    <cellStyle name="Total 5 9 11" xfId="7517" xr:uid="{5D2980ED-BBFE-44FF-87B8-DEA0B594E6C9}"/>
    <cellStyle name="Total 5 9 12" xfId="7668" xr:uid="{96B44B07-9511-4273-8A5C-8E6D6AA6E32C}"/>
    <cellStyle name="Total 5 9 13" xfId="7809" xr:uid="{1C224AF9-E1C2-4B42-955B-6000B1EC0583}"/>
    <cellStyle name="Total 5 9 14" xfId="7949" xr:uid="{ADEDE2E9-F941-49E7-8967-ACA6FB45C1D2}"/>
    <cellStyle name="Total 5 9 15" xfId="8070" xr:uid="{5054E12A-E709-4B9C-A8AD-0BC7302099C5}"/>
    <cellStyle name="Total 5 9 16" xfId="8184" xr:uid="{182B28F5-3455-4A8C-8AC7-C6DB3A8F308F}"/>
    <cellStyle name="Total 5 9 2" xfId="6127" xr:uid="{F7DC1A88-19EE-4368-82A7-83C3FA21D339}"/>
    <cellStyle name="Total 5 9 3" xfId="6287" xr:uid="{DB5D2DE9-6D5D-4FCA-84F8-83B326A0E837}"/>
    <cellStyle name="Total 5 9 4" xfId="6502" xr:uid="{0C02233F-A0F3-4F45-88C7-BDDB81EE6435}"/>
    <cellStyle name="Total 5 9 5" xfId="6607" xr:uid="{7C46B9F0-6960-4054-BD01-07A67790235A}"/>
    <cellStyle name="Total 5 9 6" xfId="6684" xr:uid="{1E2B8F87-121B-429A-917F-421F93A2A54C}"/>
    <cellStyle name="Total 5 9 7" xfId="6832" xr:uid="{5CB11227-B4FE-47B1-A2A1-1F3DD1AEFD00}"/>
    <cellStyle name="Total 5 9 8" xfId="7009" xr:uid="{25E22F88-2784-4F1E-880D-A6D3ABB716E7}"/>
    <cellStyle name="Total 5 9 9" xfId="7179" xr:uid="{0AE6DBD2-DA40-4B4B-A711-613A7775BC9F}"/>
    <cellStyle name="Total 5_ContasExternas" xfId="4027" xr:uid="{F9B9C005-644C-4613-A42E-71405EC3D70F}"/>
    <cellStyle name="Total 6" xfId="2201" xr:uid="{30ED2121-8B68-455D-9277-E71DCCA8755E}"/>
    <cellStyle name="Total 6 10" xfId="4028" xr:uid="{3118BCEB-271D-4CFF-BC54-A10937B37AAF}"/>
    <cellStyle name="Total 6 10 10" xfId="7518" xr:uid="{CF10571B-C844-4653-81AC-811E564E20DE}"/>
    <cellStyle name="Total 6 10 11" xfId="7669" xr:uid="{46489A4D-50BE-4D46-8941-5CE528276998}"/>
    <cellStyle name="Total 6 10 12" xfId="7810" xr:uid="{CBD797DA-8B49-41BE-8E18-BC4CF4942725}"/>
    <cellStyle name="Total 6 10 13" xfId="7950" xr:uid="{1679D494-4752-4F61-B8CD-6C3877C8A8EC}"/>
    <cellStyle name="Total 6 10 14" xfId="8071" xr:uid="{764A79BC-9F6C-41A9-9855-BB571B95B911}"/>
    <cellStyle name="Total 6 10 15" xfId="8185" xr:uid="{AD1C85E4-4DCA-4BE8-82CC-A2DBAA55313D}"/>
    <cellStyle name="Total 6 10 2" xfId="6128" xr:uid="{072C36EF-9CB0-4A1D-A99E-0D944A537216}"/>
    <cellStyle name="Total 6 10 3" xfId="6288" xr:uid="{2DB0A204-CFB0-43D3-8F0F-A877D857260B}"/>
    <cellStyle name="Total 6 10 4" xfId="6503" xr:uid="{A0FD1805-0CC4-4BE2-940C-80EDA547FA77}"/>
    <cellStyle name="Total 6 10 5" xfId="6685" xr:uid="{4561B2EC-E3FC-4ADD-BDB8-35ABD9C9465E}"/>
    <cellStyle name="Total 6 10 6" xfId="6833" xr:uid="{F46BD14E-7255-44ED-B92C-AC582769CBC5}"/>
    <cellStyle name="Total 6 10 7" xfId="7010" xr:uid="{89675B6D-AA6F-430D-8546-5D666C881F9F}"/>
    <cellStyle name="Total 6 10 8" xfId="7180" xr:uid="{CFB9C82C-40C2-44F7-8B54-A994CB7D9B48}"/>
    <cellStyle name="Total 6 10 9" xfId="7353" xr:uid="{CD935419-2F68-435C-9E63-D57F95455C6B}"/>
    <cellStyle name="Total 6 11" xfId="4029" xr:uid="{3D5D777F-000B-49A3-A32C-9CDCDBA10260}"/>
    <cellStyle name="Total 6 11 10" xfId="7519" xr:uid="{BBC56F34-B0AB-4D25-BA9A-5B66FB62BF92}"/>
    <cellStyle name="Total 6 11 11" xfId="7670" xr:uid="{3883003F-D354-495A-8A87-035C5480F4B6}"/>
    <cellStyle name="Total 6 11 12" xfId="7811" xr:uid="{3823DEA6-E19A-4C84-804F-AF2D710796AE}"/>
    <cellStyle name="Total 6 11 13" xfId="7951" xr:uid="{97E22985-3915-4C5B-A769-941652AF271E}"/>
    <cellStyle name="Total 6 11 14" xfId="8072" xr:uid="{865C9AEA-4B33-4E6E-9EE8-52DBB6A55E52}"/>
    <cellStyle name="Total 6 11 15" xfId="8186" xr:uid="{3487D6FD-4796-4EF5-9B0B-18EB63859773}"/>
    <cellStyle name="Total 6 11 2" xfId="6129" xr:uid="{E0EF82CB-388E-46EB-B941-3BBAF58A87B6}"/>
    <cellStyle name="Total 6 11 3" xfId="6289" xr:uid="{01A2CC5E-19E9-4D13-9455-B0ABB92DF219}"/>
    <cellStyle name="Total 6 11 4" xfId="6504" xr:uid="{11BB4824-F4D3-4444-9207-E01A8657D0EF}"/>
    <cellStyle name="Total 6 11 5" xfId="6686" xr:uid="{6B814E94-B544-4B20-8033-DE7E30E087E2}"/>
    <cellStyle name="Total 6 11 6" xfId="6834" xr:uid="{83D087BE-182D-4FA1-BDCA-3D084D94F66A}"/>
    <cellStyle name="Total 6 11 7" xfId="7011" xr:uid="{4BFEB67C-EBCA-403B-99FB-A40B2EA92022}"/>
    <cellStyle name="Total 6 11 8" xfId="7181" xr:uid="{984D10D1-8937-4ACF-8290-673D5218EFFE}"/>
    <cellStyle name="Total 6 11 9" xfId="7354" xr:uid="{2AC02CE9-A2F7-44BE-AA06-CC247FFFA2B4}"/>
    <cellStyle name="Total 6 12" xfId="4030" xr:uid="{0C74FE22-1EEA-4311-BF7B-F75B17817388}"/>
    <cellStyle name="Total 6 12 10" xfId="7520" xr:uid="{C14295A5-E2F7-4953-ABD6-2C5C1AA32114}"/>
    <cellStyle name="Total 6 12 11" xfId="7671" xr:uid="{F1F332C5-443A-435C-875D-009E88133CC2}"/>
    <cellStyle name="Total 6 12 12" xfId="7812" xr:uid="{EE07944E-528D-483E-8D31-6E16318D546B}"/>
    <cellStyle name="Total 6 12 13" xfId="7952" xr:uid="{7A59CA96-26BF-4D7E-A390-9DDBDE508F52}"/>
    <cellStyle name="Total 6 12 14" xfId="8073" xr:uid="{C89A9611-4871-4658-A1DA-105D6B710968}"/>
    <cellStyle name="Total 6 12 15" xfId="8187" xr:uid="{89DE808B-61F6-426C-A8F4-3F100A03F982}"/>
    <cellStyle name="Total 6 12 2" xfId="6130" xr:uid="{8E652A37-515A-45B9-BDBA-EACD5322D654}"/>
    <cellStyle name="Total 6 12 3" xfId="6290" xr:uid="{27019B42-BA81-439C-876D-8B25474F2234}"/>
    <cellStyle name="Total 6 12 4" xfId="6505" xr:uid="{46999AC9-FF29-45C8-9335-FF74B82326BC}"/>
    <cellStyle name="Total 6 12 5" xfId="6687" xr:uid="{A3A082D4-D36E-43D0-82E6-0BADCC8CBC29}"/>
    <cellStyle name="Total 6 12 6" xfId="6835" xr:uid="{70AC8C11-A2FA-4CB3-875B-D80DE1D0338A}"/>
    <cellStyle name="Total 6 12 7" xfId="7012" xr:uid="{0F93CAFA-0B28-499B-9C21-94F60EA6A8E9}"/>
    <cellStyle name="Total 6 12 8" xfId="7182" xr:uid="{6CD7AD0C-B8CE-4A22-85F5-642FBE2F3C4C}"/>
    <cellStyle name="Total 6 12 9" xfId="7355" xr:uid="{9A19F938-791F-43D2-8700-8B3BF1B55302}"/>
    <cellStyle name="Total 6 13" xfId="4565" xr:uid="{192EA4AA-1C8D-4484-A8AC-22F22309C165}"/>
    <cellStyle name="Total 6 14" xfId="4982" xr:uid="{8A5FFE93-6922-4588-BDF4-82EFB18885CA}"/>
    <cellStyle name="Total 6 15" xfId="4234" xr:uid="{0B3EEBA9-8826-47C9-B2E8-7E9510F0062C}"/>
    <cellStyle name="Total 6 16" xfId="5823" xr:uid="{C54D9CFE-3394-4FFE-A947-3D2A9BF11E67}"/>
    <cellStyle name="Total 6 17" xfId="5939" xr:uid="{77C09A00-8F16-4ED5-B531-4A546B5BEBAF}"/>
    <cellStyle name="Total 6 18" xfId="5679" xr:uid="{8795286B-5383-4468-ADC9-6F26DB6B3C2B}"/>
    <cellStyle name="Total 6 19" xfId="5199" xr:uid="{E4E0DAA0-78BB-4F7F-964C-FD8CA7D3DF53}"/>
    <cellStyle name="Total 6 2" xfId="2202" xr:uid="{554DF9F2-0B5B-4920-A427-8E8822938F9C}"/>
    <cellStyle name="Total 6 2 10" xfId="7127" xr:uid="{818AC789-1BCE-412F-93BA-0400504655B7}"/>
    <cellStyle name="Total 6 2 11" xfId="7199" xr:uid="{3E447CD9-AAD7-4B07-A7F5-F9A77A482784}"/>
    <cellStyle name="Total 6 2 12" xfId="7468" xr:uid="{3106F2B8-6C0F-401C-8EE3-1A33A5131AD9}"/>
    <cellStyle name="Total 6 2 13" xfId="7630" xr:uid="{11EEA6B5-FC68-46A1-9010-5B3D1F42620F}"/>
    <cellStyle name="Total 6 2 2" xfId="4564" xr:uid="{5073592F-3222-4230-A8E7-3F56ED225D47}"/>
    <cellStyle name="Total 6 2 3" xfId="4739" xr:uid="{E5F9A5BC-6FAB-41E7-BD37-3CCC97BA8525}"/>
    <cellStyle name="Total 6 2 4" xfId="4634" xr:uid="{1ACBE766-CD12-44FF-B274-1D90EFA04BC0}"/>
    <cellStyle name="Total 6 2 5" xfId="4853" xr:uid="{B379F516-53AC-44CE-BD0A-50F41176AEB1}"/>
    <cellStyle name="Total 6 2 6" xfId="6618" xr:uid="{9DC00AA2-E678-48AB-A655-A6BE1E6D2A64}"/>
    <cellStyle name="Total 6 2 7" xfId="6637" xr:uid="{73A0D751-5691-473C-9AC2-502CA7C202EA}"/>
    <cellStyle name="Total 6 2 8" xfId="6770" xr:uid="{0CF7ED7F-3533-4621-9459-23D41FE95F5D}"/>
    <cellStyle name="Total 6 2 9" xfId="6852" xr:uid="{C3B79A5D-B432-418B-97D5-E114757FF93D}"/>
    <cellStyle name="Total 6 20" xfId="6955" xr:uid="{524230B3-6B98-48C4-AB68-74CE5B68301B}"/>
    <cellStyle name="Total 6 21" xfId="4441" xr:uid="{EF09EB85-DDED-4319-B217-7D371AD63FED}"/>
    <cellStyle name="Total 6 22" xfId="5637" xr:uid="{AE0D5C11-6C27-4A54-9810-5052EF3320BC}"/>
    <cellStyle name="Total 6 23" xfId="4800" xr:uid="{B807A713-F3F9-47A7-A70C-EC14386F029B}"/>
    <cellStyle name="Total 6 24" xfId="6476" xr:uid="{D5F63D90-14AA-4E9B-945B-8190747FDBF5}"/>
    <cellStyle name="Total 6 3" xfId="2203" xr:uid="{92F83062-BFB3-42A0-B0B4-9B9F76C13B3F}"/>
    <cellStyle name="Total 6 3 10" xfId="7029" xr:uid="{8BDFA13E-72FD-4182-BC73-7EC61FD98C87}"/>
    <cellStyle name="Total 6 3 11" xfId="5287" xr:uid="{E258044F-CBFA-48AD-9307-DEC363F59BFC}"/>
    <cellStyle name="Total 6 3 12" xfId="4866" xr:uid="{1FE00857-0323-49BF-A520-CD4182C299F8}"/>
    <cellStyle name="Total 6 3 13" xfId="6069" xr:uid="{A9BBBC98-1792-47D9-B888-2CB39F0CCDE4}"/>
    <cellStyle name="Total 6 3 2" xfId="5564" xr:uid="{883440EA-EB67-4117-BE52-B0778AE93299}"/>
    <cellStyle name="Total 6 3 3" xfId="5253" xr:uid="{B9C003B2-4A26-4DFB-A309-62A242116845}"/>
    <cellStyle name="Total 6 3 4" xfId="5625" xr:uid="{E7FAB2DA-DA73-4E5B-9AC2-8FAF25443FCE}"/>
    <cellStyle name="Total 6 3 5" xfId="4167" xr:uid="{1848456B-36A1-4682-B0E2-B3930DDD97D2}"/>
    <cellStyle name="Total 6 3 6" xfId="5785" xr:uid="{DB08AF83-5FBA-4802-903A-B090F5F3FE42}"/>
    <cellStyle name="Total 6 3 7" xfId="5019" xr:uid="{79F7273D-53DC-4863-BE4B-D8E9CB3622B3}"/>
    <cellStyle name="Total 6 3 8" xfId="6771" xr:uid="{7E112516-2B73-4BC2-922C-FEF2AF233B24}"/>
    <cellStyle name="Total 6 3 9" xfId="5421" xr:uid="{2EBECCC4-CFE2-4D67-9305-0E88A2E2AC22}"/>
    <cellStyle name="Total 6 4" xfId="2204" xr:uid="{BD4FC5F9-10F5-4B99-8FD7-D5D82ED853A7}"/>
    <cellStyle name="Total 6 4 10" xfId="5777" xr:uid="{E299F71E-7A85-467A-B89B-D3890517FF08}"/>
    <cellStyle name="Total 6 4 11" xfId="4375" xr:uid="{DB72A289-04DF-4318-BACD-CDF439B7733F}"/>
    <cellStyle name="Total 6 4 12" xfId="4851" xr:uid="{62DEE0BC-3EE0-42EF-BF98-F948CEF77125}"/>
    <cellStyle name="Total 6 4 13" xfId="5802" xr:uid="{5EC6EFE4-64E6-47F7-B7C9-DC8119048814}"/>
    <cellStyle name="Total 6 4 2" xfId="5563" xr:uid="{F9F3BCAD-9D4D-444B-AFC7-A328C06C4123}"/>
    <cellStyle name="Total 6 4 3" xfId="4262" xr:uid="{AABCD78E-13AF-4CAB-81A5-BD9AE2CE9773}"/>
    <cellStyle name="Total 6 4 4" xfId="6159" xr:uid="{0C96AA9C-52A7-41C4-BD96-DFD740C9FF54}"/>
    <cellStyle name="Total 6 4 5" xfId="5405" xr:uid="{FF1D2AB9-A8A5-4DE4-A450-AF07E5940911}"/>
    <cellStyle name="Total 6 4 6" xfId="6157" xr:uid="{B043DEA8-2067-465A-9FDF-655BEBD5AEDC}"/>
    <cellStyle name="Total 6 4 7" xfId="5020" xr:uid="{60289920-A6AA-420D-96D2-88C2E269F872}"/>
    <cellStyle name="Total 6 4 8" xfId="4811" xr:uid="{BC1004F1-1151-4951-9FFC-D35DF3AA3BE9}"/>
    <cellStyle name="Total 6 4 9" xfId="5757" xr:uid="{AE1E5ABE-585C-422A-9B38-41B668EAD68D}"/>
    <cellStyle name="Total 6 5" xfId="2205" xr:uid="{6D99E962-003A-4098-8638-A8091164751E}"/>
    <cellStyle name="Total 6 5 10" xfId="5442" xr:uid="{E243D82B-83DF-4B5F-B638-4246592EF674}"/>
    <cellStyle name="Total 6 5 11" xfId="5047" xr:uid="{96CF174F-DD19-4EEE-9862-36B2B3FCA8E1}"/>
    <cellStyle name="Total 6 5 12" xfId="5527" xr:uid="{4AF1D72A-067A-45B2-814C-FF9B8D983A04}"/>
    <cellStyle name="Total 6 5 13" xfId="4603" xr:uid="{3E858D60-C0E3-46E6-8A55-4C14DB55C9FA}"/>
    <cellStyle name="Total 6 5 2" xfId="5562" xr:uid="{6969AB05-4537-412F-B213-E30204AFEAEC}"/>
    <cellStyle name="Total 6 5 3" xfId="5252" xr:uid="{3A55DB9E-F20C-471A-BBFE-ADC3FCC207F1}"/>
    <cellStyle name="Total 6 5 4" xfId="5284" xr:uid="{1B9B6D6D-7047-4CDE-A1EC-7215ED02B655}"/>
    <cellStyle name="Total 6 5 5" xfId="4921" xr:uid="{7C27C03C-BEDF-4D4A-B3C5-75AC5C04AF6C}"/>
    <cellStyle name="Total 6 5 6" xfId="6539" xr:uid="{4E8C984B-4412-48AB-A725-0970C84A6AA4}"/>
    <cellStyle name="Total 6 5 7" xfId="5528" xr:uid="{EBCC19C7-D858-418A-B4BB-6D7E5D7BB56D}"/>
    <cellStyle name="Total 6 5 8" xfId="5548" xr:uid="{77817631-1490-4563-ABDF-7D07F2C4A3DF}"/>
    <cellStyle name="Total 6 5 9" xfId="5338" xr:uid="{7FC77EC1-C67A-42EF-A8D6-6698460CE17D}"/>
    <cellStyle name="Total 6 6" xfId="2206" xr:uid="{161E62F4-1033-4EDC-9DD2-32D19A9DB759}"/>
    <cellStyle name="Total 6 6 10" xfId="5769" xr:uid="{EECE9B7A-5582-499C-B107-ECBEE22DC7C2}"/>
    <cellStyle name="Total 6 6 11" xfId="6971" xr:uid="{5CFBAF2C-70B3-4B58-A2DA-C62AF753F0CA}"/>
    <cellStyle name="Total 6 6 12" xfId="7324" xr:uid="{63452A68-7815-4AC9-B46D-95BA8387A552}"/>
    <cellStyle name="Total 6 6 13" xfId="4848" xr:uid="{61795578-0858-491A-9908-E7E0B672D822}"/>
    <cellStyle name="Total 6 6 2" xfId="4563" xr:uid="{6CDA6682-A238-42F7-94B9-F043B7328D04}"/>
    <cellStyle name="Total 6 6 3" xfId="4738" xr:uid="{5083C7E2-8150-4D5A-9AA1-A711092A76F4}"/>
    <cellStyle name="Total 6 6 4" xfId="5027" xr:uid="{B41EA219-88AF-4881-BBAE-17D8A4617863}"/>
    <cellStyle name="Total 6 6 5" xfId="4413" xr:uid="{E496F749-0F66-45B1-BD76-7ACC0EF6C5C4}"/>
    <cellStyle name="Total 6 6 6" xfId="5351" xr:uid="{DEE91FF6-4B3F-4E5B-A68B-3C5E2B4AEE4D}"/>
    <cellStyle name="Total 6 6 7" xfId="5927" xr:uid="{C98A4051-EE5E-4489-ADF4-8AEFAF3CFADB}"/>
    <cellStyle name="Total 6 6 8" xfId="5543" xr:uid="{5A76D958-144D-4507-B6DC-00BD2554FB3E}"/>
    <cellStyle name="Total 6 6 9" xfId="4425" xr:uid="{6690E1F7-62D6-48B4-8DA9-D8899CE95DE4}"/>
    <cellStyle name="Total 6 7" xfId="2207" xr:uid="{273F8EE7-EDE9-4B82-95BB-A0E94980090E}"/>
    <cellStyle name="Total 6 7 10" xfId="4904" xr:uid="{E066BEF3-980E-4B0A-A89E-71C0E93A7B82}"/>
    <cellStyle name="Total 6 7 11" xfId="4685" xr:uid="{3733AD0C-416B-4507-B88F-F24BDB2C4B74}"/>
    <cellStyle name="Total 6 7 12" xfId="5640" xr:uid="{28DD84A8-7892-4B16-B4B6-1033CE0B8E5B}"/>
    <cellStyle name="Total 6 7 13" xfId="6774" xr:uid="{589F51E6-EB21-4FF0-8617-A27D61A051CD}"/>
    <cellStyle name="Total 6 7 2" xfId="5555" xr:uid="{F074A720-E026-4452-9DC7-807ED3D606E1}"/>
    <cellStyle name="Total 6 7 3" xfId="4737" xr:uid="{12B8A25A-45F1-4077-B95B-C950C55B134F}"/>
    <cellStyle name="Total 6 7 4" xfId="5026" xr:uid="{4722A584-6DFC-424D-A4DF-E9E87602E4A2}"/>
    <cellStyle name="Total 6 7 5" xfId="5662" xr:uid="{69F35C82-584E-4F5B-934F-402A13E67EC7}"/>
    <cellStyle name="Total 6 7 6" xfId="5399" xr:uid="{6904F2C4-98A5-4B1F-9DD0-2CB77C0471D6}"/>
    <cellStyle name="Total 6 7 7" xfId="6701" xr:uid="{2A6426A3-BA80-4FEC-BFC8-BD9C5EB0432D}"/>
    <cellStyle name="Total 6 7 8" xfId="4873" xr:uid="{6990E296-A3F8-4C4F-9C2E-9771CE25E7D8}"/>
    <cellStyle name="Total 6 7 9" xfId="4449" xr:uid="{1D2F70E2-7AFB-4257-B8D9-9062284F3DFF}"/>
    <cellStyle name="Total 6 8" xfId="4031" xr:uid="{7DF1ABF7-7CB4-4C50-8E3D-90C84DA70529}"/>
    <cellStyle name="Total 6 8 10" xfId="7521" xr:uid="{F94D3993-8A4E-4C2A-BB1C-296B04DD796B}"/>
    <cellStyle name="Total 6 8 11" xfId="7672" xr:uid="{538961DC-80A4-443D-9AAD-C2A26341AD4E}"/>
    <cellStyle name="Total 6 8 12" xfId="7813" xr:uid="{D1CD1027-57BE-4D51-AB99-6A5BCD44E650}"/>
    <cellStyle name="Total 6 8 13" xfId="7953" xr:uid="{149D1EF5-2815-4650-BA57-C09B6A559642}"/>
    <cellStyle name="Total 6 8 14" xfId="8074" xr:uid="{1446F9EB-2F73-4FEB-A1CF-48ED56981DB3}"/>
    <cellStyle name="Total 6 8 15" xfId="8188" xr:uid="{7C111C8E-1A85-4BA6-954D-22FB7F3D25D8}"/>
    <cellStyle name="Total 6 8 2" xfId="6131" xr:uid="{BD87F290-FD25-40ED-BFA9-C0EF8F616864}"/>
    <cellStyle name="Total 6 8 3" xfId="6291" xr:uid="{D449D53C-9BD9-4715-AE43-011F5B64BD6F}"/>
    <cellStyle name="Total 6 8 4" xfId="6506" xr:uid="{8A4C3B3A-11F2-4A9C-B57B-02034BCB61C5}"/>
    <cellStyle name="Total 6 8 5" xfId="6688" xr:uid="{AC44B812-524F-4836-A817-0B84759E8E5A}"/>
    <cellStyle name="Total 6 8 6" xfId="6836" xr:uid="{88E485DB-ED85-4E1F-AB87-FDB652DE91DC}"/>
    <cellStyle name="Total 6 8 7" xfId="7013" xr:uid="{99485ED7-99C9-4E93-BD96-1FC4FCEE32CA}"/>
    <cellStyle name="Total 6 8 8" xfId="7183" xr:uid="{68FEF55F-636A-42AB-AC63-4F7C1BBF41A7}"/>
    <cellStyle name="Total 6 8 9" xfId="7356" xr:uid="{2F0930DF-90CC-47F1-9297-5A8F3A52FE9C}"/>
    <cellStyle name="Total 6 9" xfId="4032" xr:uid="{360261C9-6F91-49F1-AF90-0E4EACB867C4}"/>
    <cellStyle name="Total 6 9 10" xfId="7522" xr:uid="{0FB01A22-F332-4CFC-B53A-3A9CEFB9AD0B}"/>
    <cellStyle name="Total 6 9 11" xfId="7673" xr:uid="{614ED68C-A87C-49E6-86A4-65609F6A4B9B}"/>
    <cellStyle name="Total 6 9 12" xfId="7814" xr:uid="{F03765B5-E780-484D-A8B2-1BDD40A16BD0}"/>
    <cellStyle name="Total 6 9 13" xfId="7954" xr:uid="{2D064195-1A11-4084-A1E8-82053BF651B8}"/>
    <cellStyle name="Total 6 9 14" xfId="8075" xr:uid="{F9634A3C-068F-4BD8-9673-1251A205423A}"/>
    <cellStyle name="Total 6 9 15" xfId="8189" xr:uid="{37F53412-1DFB-47AB-82E0-741563ACBFAD}"/>
    <cellStyle name="Total 6 9 2" xfId="6132" xr:uid="{D70778EA-ED33-4F62-A0AF-409F4AB3F169}"/>
    <cellStyle name="Total 6 9 3" xfId="6292" xr:uid="{4CA4D331-E28A-4EB9-B800-83525F594BD1}"/>
    <cellStyle name="Total 6 9 4" xfId="6507" xr:uid="{CE0E13E4-0608-45B7-83FF-D8046A0C1CFE}"/>
    <cellStyle name="Total 6 9 5" xfId="6689" xr:uid="{606EA58A-D72C-4E75-80FC-D22E3041CB00}"/>
    <cellStyle name="Total 6 9 6" xfId="6837" xr:uid="{BAB75CC0-ED63-4E1A-BD4B-1B399ADA84AA}"/>
    <cellStyle name="Total 6 9 7" xfId="7014" xr:uid="{13120761-EF4C-4215-86DD-F08124B1915F}"/>
    <cellStyle name="Total 6 9 8" xfId="7184" xr:uid="{E0E522D7-72DF-4433-9F24-7F537214DF99}"/>
    <cellStyle name="Total 6 9 9" xfId="7357" xr:uid="{47E5CFD6-E8CD-4CD5-8653-DF47F939A2D1}"/>
    <cellStyle name="Total 6_ContasExternas" xfId="4033" xr:uid="{3094F0C8-4750-483B-A35C-CDBCDF8D62AA}"/>
    <cellStyle name="Total 7" xfId="2208" xr:uid="{58286AC4-4D7F-4B48-A5F4-B4549F4901F3}"/>
    <cellStyle name="Total 7 10" xfId="4034" xr:uid="{765B19A2-2BBF-477E-900F-A8A56C61A322}"/>
    <cellStyle name="Total 7 10 10" xfId="7523" xr:uid="{4015A8D0-349E-4CEA-B150-DC3F2CEC3958}"/>
    <cellStyle name="Total 7 10 11" xfId="7674" xr:uid="{CCF026C6-1275-4EFC-8A8B-3176392BBA0C}"/>
    <cellStyle name="Total 7 10 12" xfId="7815" xr:uid="{5B7ED7AB-FD78-4F67-B1D7-00181E16D8D7}"/>
    <cellStyle name="Total 7 10 13" xfId="7955" xr:uid="{49235C5F-932A-4CD3-B2BF-E7381CA78907}"/>
    <cellStyle name="Total 7 10 14" xfId="8076" xr:uid="{C8DC6AD5-F40A-426D-A1F0-48DF563938D8}"/>
    <cellStyle name="Total 7 10 15" xfId="8190" xr:uid="{27E84CD0-EB87-4859-984B-FC03B5FF6AF0}"/>
    <cellStyle name="Total 7 10 2" xfId="6133" xr:uid="{3F112370-E1AA-4207-9902-AACC674993C7}"/>
    <cellStyle name="Total 7 10 3" xfId="6293" xr:uid="{E11EE4A3-1E7C-48D4-9FEB-4260ED90EEF3}"/>
    <cellStyle name="Total 7 10 4" xfId="6508" xr:uid="{CF741BBA-8BE7-4CF9-A40D-6C78041F6095}"/>
    <cellStyle name="Total 7 10 5" xfId="6690" xr:uid="{2B5B0402-DAD4-4044-9326-04B9035ADBD4}"/>
    <cellStyle name="Total 7 10 6" xfId="6838" xr:uid="{27F0E29E-0B43-4E86-A5BC-817E09F4F15C}"/>
    <cellStyle name="Total 7 10 7" xfId="7015" xr:uid="{5BD9E535-A87F-44E9-A113-A9F56DF67443}"/>
    <cellStyle name="Total 7 10 8" xfId="7185" xr:uid="{0C15F4E7-4712-4117-8F76-1AB00E4566F9}"/>
    <cellStyle name="Total 7 10 9" xfId="7358" xr:uid="{2B326C5C-54B8-415D-931D-AAE2B54CC36E}"/>
    <cellStyle name="Total 7 11" xfId="4035" xr:uid="{A269C489-CC88-434C-B5AD-997D5E50B370}"/>
    <cellStyle name="Total 7 11 10" xfId="7524" xr:uid="{2D56C6A5-2DB1-4C5D-AA4D-9F67345322C8}"/>
    <cellStyle name="Total 7 11 11" xfId="7675" xr:uid="{DB6CB6EE-723D-4586-AEDC-E61FD6102C89}"/>
    <cellStyle name="Total 7 11 12" xfId="7816" xr:uid="{44399ADD-2352-4DB4-9028-45AB4A9C502C}"/>
    <cellStyle name="Total 7 11 13" xfId="7956" xr:uid="{79B9B2F9-B5EF-427F-A474-412C81F0767C}"/>
    <cellStyle name="Total 7 11 14" xfId="8077" xr:uid="{F8B7FA22-A13A-4E1F-9742-9EE3C2A48B05}"/>
    <cellStyle name="Total 7 11 15" xfId="8191" xr:uid="{E7B9D996-1C71-46F3-AAAE-2A68FCD47B31}"/>
    <cellStyle name="Total 7 11 2" xfId="6134" xr:uid="{90644584-D817-4BD5-B38E-BD3981413820}"/>
    <cellStyle name="Total 7 11 3" xfId="6294" xr:uid="{B3E1183B-6547-46B3-863B-B60A960E2FDA}"/>
    <cellStyle name="Total 7 11 4" xfId="6509" xr:uid="{3E61A9A9-47F6-4163-B1CF-EA8770C70628}"/>
    <cellStyle name="Total 7 11 5" xfId="6691" xr:uid="{2DD7B4A2-CF3A-4BC9-8798-828C269895D8}"/>
    <cellStyle name="Total 7 11 6" xfId="6839" xr:uid="{B3628C49-8C0F-44FC-863C-58D0C8134241}"/>
    <cellStyle name="Total 7 11 7" xfId="7016" xr:uid="{FA850BE6-B639-42E4-88A7-45995C217889}"/>
    <cellStyle name="Total 7 11 8" xfId="7186" xr:uid="{1F6DC9C0-F425-4D0B-8B9F-232DB150BC0C}"/>
    <cellStyle name="Total 7 11 9" xfId="7359" xr:uid="{5C15702D-1F69-43D2-A4B3-1A1505800882}"/>
    <cellStyle name="Total 7 12" xfId="4036" xr:uid="{6C9B61A5-4D5C-41BC-9DC7-A2BA01B6EB8D}"/>
    <cellStyle name="Total 7 12 10" xfId="7525" xr:uid="{858FD900-8E26-4E80-8E18-27470C230789}"/>
    <cellStyle name="Total 7 12 11" xfId="7676" xr:uid="{8559165B-3CA0-40AB-8E82-3DAC0C15F274}"/>
    <cellStyle name="Total 7 12 12" xfId="7817" xr:uid="{72FF7A01-3184-419D-B9B3-A71F776881BE}"/>
    <cellStyle name="Total 7 12 13" xfId="7957" xr:uid="{6DC8BB9D-8F58-45C2-A382-2C4ED39ACCB9}"/>
    <cellStyle name="Total 7 12 14" xfId="8078" xr:uid="{CDC5FECB-2A9B-48D6-A81D-4951514F16AE}"/>
    <cellStyle name="Total 7 12 15" xfId="8192" xr:uid="{886F90FE-9CE3-45EE-A9DB-6B2CE69BB9A9}"/>
    <cellStyle name="Total 7 12 2" xfId="6135" xr:uid="{37F49A1E-43E3-46D7-9AC5-13BB4B04A50D}"/>
    <cellStyle name="Total 7 12 3" xfId="6295" xr:uid="{6CA3C44A-8E6C-4096-9AD5-D7854087E39B}"/>
    <cellStyle name="Total 7 12 4" xfId="6510" xr:uid="{E3348660-00FE-4EAF-ABCE-11596BFA4EAF}"/>
    <cellStyle name="Total 7 12 5" xfId="6692" xr:uid="{5090B17F-5CA9-41AF-BB4C-BA7902257F56}"/>
    <cellStyle name="Total 7 12 6" xfId="6840" xr:uid="{F0FF2AAF-356C-4CF1-8D73-1DA10D89AE4A}"/>
    <cellStyle name="Total 7 12 7" xfId="7017" xr:uid="{5AB69A79-0666-4E8E-AE75-5F6AECB52198}"/>
    <cellStyle name="Total 7 12 8" xfId="7187" xr:uid="{16445D46-F945-48E7-B993-7AE7AD899678}"/>
    <cellStyle name="Total 7 12 9" xfId="7360" xr:uid="{E5D077DA-5FEF-4D93-B7AA-69DBBCD8BA7F}"/>
    <cellStyle name="Total 7 13" xfId="5560" xr:uid="{4F77A121-1D02-43B6-99C1-DBFF11DE3DE1}"/>
    <cellStyle name="Total 7 14" xfId="5949" xr:uid="{794CE8C5-C922-4FD2-8118-7F25651882F0}"/>
    <cellStyle name="Total 7 15" xfId="5223" xr:uid="{F940C7F9-D10D-4642-B054-2D9BB354BC12}"/>
    <cellStyle name="Total 7 16" xfId="5663" xr:uid="{48F5BFC2-CE80-4A78-91C6-FC9C193BEBBD}"/>
    <cellStyle name="Total 7 17" xfId="4418" xr:uid="{F8D04A56-64D8-4514-BBC1-7B7750FB8521}"/>
    <cellStyle name="Total 7 18" xfId="4716" xr:uid="{9E048AF9-F190-4335-8EF7-294E6C5D0B94}"/>
    <cellStyle name="Total 7 19" xfId="4201" xr:uid="{8215C500-0D07-45CB-9364-64A2912A9A77}"/>
    <cellStyle name="Total 7 2" xfId="2209" xr:uid="{7AEC10E1-B4A4-437D-87B5-571427937B08}"/>
    <cellStyle name="Total 7 2 10" xfId="6530" xr:uid="{06B6BBB2-74A9-4EDF-A3B2-F7A1D5439B49}"/>
    <cellStyle name="Total 7 2 11" xfId="4751" xr:uid="{34B59612-A49A-4735-B58A-FC0C9E00AFEF}"/>
    <cellStyle name="Total 7 2 12" xfId="5336" xr:uid="{7677619B-7500-4E24-B668-BCA3182E3758}"/>
    <cellStyle name="Total 7 2 13" xfId="5787" xr:uid="{5A839C43-0D37-419E-9FAB-1FA743C60E1B}"/>
    <cellStyle name="Total 7 2 2" xfId="5559" xr:uid="{A388A827-C91F-49C0-BE67-B42A404EFA02}"/>
    <cellStyle name="Total 7 2 3" xfId="5948" xr:uid="{CBC78505-946B-4311-8679-45D8F1448CAD}"/>
    <cellStyle name="Total 7 2 4" xfId="4822" xr:uid="{04D9B723-8D27-4669-9DFA-5A34EED4290F}"/>
    <cellStyle name="Total 7 2 5" xfId="5383" xr:uid="{FDABC085-B182-4CDB-AF3A-B5A744028FC5}"/>
    <cellStyle name="Total 7 2 6" xfId="4689" xr:uid="{2672A932-C853-4882-98AC-E1D37F5FB60C}"/>
    <cellStyle name="Total 7 2 7" xfId="5243" xr:uid="{C58F406D-2B13-4815-83DC-72CABDF75D88}"/>
    <cellStyle name="Total 7 2 8" xfId="4706" xr:uid="{0FE26C2C-6731-4494-98B4-9142E78E3C52}"/>
    <cellStyle name="Total 7 2 9" xfId="4191" xr:uid="{44D82CD4-3C38-4357-AD3B-091B0A76E3C5}"/>
    <cellStyle name="Total 7 20" xfId="4190" xr:uid="{2087085D-7DBA-49EB-8A73-151AD4BBAEE8}"/>
    <cellStyle name="Total 7 21" xfId="5751" xr:uid="{52CFB9B6-CE9B-4BE2-B34C-76E01FCAD2D4}"/>
    <cellStyle name="Total 7 22" xfId="5518" xr:uid="{0126DE9D-9C7A-411E-8FB2-4CDF8DC1BCD0}"/>
    <cellStyle name="Total 7 23" xfId="4205" xr:uid="{51A87F7E-948A-4D64-8123-0AC6944D1788}"/>
    <cellStyle name="Total 7 24" xfId="5014" xr:uid="{23B7B249-B074-4551-9557-490C656D92D5}"/>
    <cellStyle name="Total 7 3" xfId="2210" xr:uid="{22DAE20B-E483-46CD-BFED-E1B4F9207561}"/>
    <cellStyle name="Total 7 3 10" xfId="6791" xr:uid="{E55431F5-2EB1-491A-B898-D65B38089C1D}"/>
    <cellStyle name="Total 7 3 11" xfId="7369" xr:uid="{60D89229-B5FF-4447-9860-B2479D413CB9}"/>
    <cellStyle name="Total 7 3 12" xfId="7534" xr:uid="{22F1298A-29A7-441F-BD42-B6E37F1980E0}"/>
    <cellStyle name="Total 7 3 13" xfId="7685" xr:uid="{965B1455-2C1B-47DB-8685-2AE793130174}"/>
    <cellStyle name="Total 7 3 2" xfId="4562" xr:uid="{C713D64E-481B-4DDF-9207-F7F08F2FF2C0}"/>
    <cellStyle name="Total 7 3 3" xfId="5947" xr:uid="{2C13E0F5-DEC7-49FC-8A85-5FE6F47614C8}"/>
    <cellStyle name="Total 7 3 4" xfId="4696" xr:uid="{F2DDAD09-47CE-447D-9B41-CE155723C643}"/>
    <cellStyle name="Total 7 3 5" xfId="6254" xr:uid="{AFCA2929-6DFD-4A0A-B670-009BFA176D1D}"/>
    <cellStyle name="Total 7 3 6" xfId="4690" xr:uid="{4169D0DD-AADC-4770-88BD-191304AE29B2}"/>
    <cellStyle name="Total 7 3 7" xfId="4814" xr:uid="{516D0F97-6B57-4A2B-8403-293529C30B32}"/>
    <cellStyle name="Total 7 3 8" xfId="5920" xr:uid="{33D19929-D9B4-4F42-8A1D-876F6983605C}"/>
    <cellStyle name="Total 7 3 9" xfId="7026" xr:uid="{7227188E-EE24-45D9-8BC2-5E6E029E42CA}"/>
    <cellStyle name="Total 7 4" xfId="2211" xr:uid="{48F4450E-C9C8-4827-83C9-C8CCB684BD5B}"/>
    <cellStyle name="Total 7 4 10" xfId="5488" xr:uid="{AEE83A59-3AFA-4306-8A4E-E2E0EA4AECB6}"/>
    <cellStyle name="Total 7 4 11" xfId="4783" xr:uid="{12463619-548C-48E2-8E20-7139555BDB92}"/>
    <cellStyle name="Total 7 4 12" xfId="4593" xr:uid="{47E4C0B2-75CD-42C7-923C-B177E5BF2BDB}"/>
    <cellStyle name="Total 7 4 13" xfId="4389" xr:uid="{1A171A30-8EFF-4720-8C4C-C35735BF8BC0}"/>
    <cellStyle name="Total 7 4 2" xfId="4561" xr:uid="{B365B168-8A9B-4604-AA1A-99DBA4539C83}"/>
    <cellStyle name="Total 7 4 3" xfId="4736" xr:uid="{FC0CA408-B03E-4CC7-82E9-8F1C99E0D8A0}"/>
    <cellStyle name="Total 7 4 4" xfId="5025" xr:uid="{6B8BBA9C-10E8-4AE0-8DE9-9B69E31068A6}"/>
    <cellStyle name="Total 7 4 5" xfId="5331" xr:uid="{12997C28-6496-4327-9D04-6FF9E88F7074}"/>
    <cellStyle name="Total 7 4 6" xfId="4731" xr:uid="{068F4F6E-BF34-4175-A2C8-9C5FA3DD14E6}"/>
    <cellStyle name="Total 7 4 7" xfId="6075" xr:uid="{A727C06A-AD2A-4321-8CEF-791404001B7C}"/>
    <cellStyle name="Total 7 4 8" xfId="6849" xr:uid="{E68CFA8D-EB07-4856-BC38-B5273D23EB44}"/>
    <cellStyle name="Total 7 4 9" xfId="5447" xr:uid="{939BFFF9-3144-47FF-A656-BDE08955B1D4}"/>
    <cellStyle name="Total 7 5" xfId="2212" xr:uid="{5C358A8F-2BD0-4D6A-845A-501056FFD788}"/>
    <cellStyle name="Total 7 5 10" xfId="4973" xr:uid="{185A0EFF-BDF0-4568-A9FD-9B68BCD1CA2C}"/>
    <cellStyle name="Total 7 5 11" xfId="4193" xr:uid="{F71596C3-1E4D-4C77-A852-922A3F5D5808}"/>
    <cellStyle name="Total 7 5 12" xfId="6648" xr:uid="{C06422FC-8A9E-4E14-9187-88ABFDCC28BD}"/>
    <cellStyle name="Total 7 5 13" xfId="6782" xr:uid="{B6D9224A-4E22-4305-8A59-351D7C17FE16}"/>
    <cellStyle name="Total 7 5 2" xfId="4560" xr:uid="{9429CE7C-7B31-49AF-BC50-B5DFD901AE89}"/>
    <cellStyle name="Total 7 5 3" xfId="4464" xr:uid="{37564BFC-3C08-41D9-98D2-E0792874112A}"/>
    <cellStyle name="Total 7 5 4" xfId="4820" xr:uid="{0C3824FC-63E1-4DBE-B693-FCE14D4BD6A7}"/>
    <cellStyle name="Total 7 5 5" xfId="5593" xr:uid="{57A6B796-2325-4AAF-9FE4-DF644243F2AA}"/>
    <cellStyle name="Total 7 5 6" xfId="5644" xr:uid="{C7CCE807-9B32-4E00-92E0-BEF9FDCA4105}"/>
    <cellStyle name="Total 7 5 7" xfId="4357" xr:uid="{CC813666-E2CC-4F3C-9CDF-38C9CB745F06}"/>
    <cellStyle name="Total 7 5 8" xfId="5638" xr:uid="{7EBEF087-1DCA-4FF2-AA52-690B3E6DB8C4}"/>
    <cellStyle name="Total 7 5 9" xfId="5964" xr:uid="{9A90F6B3-E3CE-46F4-93D5-FBDD8DC328F0}"/>
    <cellStyle name="Total 7 6" xfId="2213" xr:uid="{66B7FDD9-E468-406B-B21F-06C7B1493F09}"/>
    <cellStyle name="Total 7 6 10" xfId="6211" xr:uid="{E8741E87-83BB-4156-B8E3-B412F9145CC6}"/>
    <cellStyle name="Total 7 6 11" xfId="5763" xr:uid="{F2493C85-94BA-4CBB-998B-42425C4C0B70}"/>
    <cellStyle name="Total 7 6 12" xfId="4929" xr:uid="{2DA4E4CD-4D01-4DCB-A4DC-1C8DB3BB0B9D}"/>
    <cellStyle name="Total 7 6 13" xfId="5117" xr:uid="{2664FCDA-DC18-4CA9-A60E-5446C6B0C5BC}"/>
    <cellStyle name="Total 7 6 2" xfId="4559" xr:uid="{AA005E9F-20A0-4579-871D-64B463E951C9}"/>
    <cellStyle name="Total 7 6 3" xfId="5946" xr:uid="{27A5C9A3-4E2C-4C47-95B0-C8DA4D8E5C6C}"/>
    <cellStyle name="Total 7 6 4" xfId="5221" xr:uid="{CB73A415-7977-48C0-A310-29CFC52B47DB}"/>
    <cellStyle name="Total 7 6 5" xfId="5280" xr:uid="{E8089E29-5276-4547-A58C-10651A958036}"/>
    <cellStyle name="Total 7 6 6" xfId="5598" xr:uid="{14790857-734D-4E11-937B-02C6302A69D3}"/>
    <cellStyle name="Total 7 6 7" xfId="6328" xr:uid="{A7C0EA7B-249D-4AA6-B1AD-0025498BC1F8}"/>
    <cellStyle name="Total 7 6 8" xfId="4212" xr:uid="{DAE16826-763A-4D9C-88B3-F08301444479}"/>
    <cellStyle name="Total 7 6 9" xfId="4440" xr:uid="{A9BDF4F8-29BE-4D31-B195-5568A1BB8F66}"/>
    <cellStyle name="Total 7 7" xfId="2214" xr:uid="{3932F451-C53C-42F9-A776-7F3D0C204820}"/>
    <cellStyle name="Total 7 7 10" xfId="7196" xr:uid="{D3B456F8-7C31-4260-9C2F-52D7A62C7D45}"/>
    <cellStyle name="Total 7 7 11" xfId="4140" xr:uid="{D7C0956E-C00B-4C2A-8115-0D847ADFEBE0}"/>
    <cellStyle name="Total 7 7 12" xfId="7205" xr:uid="{6026D006-B73E-4F1D-B468-45D16E1F8031}"/>
    <cellStyle name="Total 7 7 13" xfId="7374" xr:uid="{5B69AA9A-C82A-45C6-BE3B-32B1CEAE1699}"/>
    <cellStyle name="Total 7 7 2" xfId="4558" xr:uid="{5C950825-A5A3-46EF-BE6E-A253B037CC8C}"/>
    <cellStyle name="Total 7 7 3" xfId="5465" xr:uid="{9A7C78D7-68F1-4B51-B9E1-193C582513C2}"/>
    <cellStyle name="Total 7 7 4" xfId="4821" xr:uid="{AD7B6581-0C34-4088-BE25-497D4D0DAD98}"/>
    <cellStyle name="Total 7 7 5" xfId="5406" xr:uid="{B063B042-1967-42DC-970D-8DE9A5F1513D}"/>
    <cellStyle name="Total 7 7 6" xfId="4316" xr:uid="{F6682C61-817B-41E4-B581-6C07896733D9}"/>
    <cellStyle name="Total 7 7 7" xfId="4387" xr:uid="{91F4C318-9FFC-4E3D-8F55-AE892EF7EB02}"/>
    <cellStyle name="Total 7 7 8" xfId="4538" xr:uid="{874F06E0-0B3E-446C-8B83-0AF894A27CB4}"/>
    <cellStyle name="Total 7 7 9" xfId="5339" xr:uid="{3C3B5CD3-FEB5-447A-ABF1-C98D038913DE}"/>
    <cellStyle name="Total 7 8" xfId="4037" xr:uid="{F86FF3BB-644C-432F-A188-8A0BD01687FE}"/>
    <cellStyle name="Total 7 8 10" xfId="7526" xr:uid="{12146AB9-28B3-41AF-B616-592E76762B45}"/>
    <cellStyle name="Total 7 8 11" xfId="7677" xr:uid="{71689FAE-D2BB-46D7-A562-9F628DE66D83}"/>
    <cellStyle name="Total 7 8 12" xfId="7818" xr:uid="{104E5DC0-15B1-49D8-A68B-1F90E93B8335}"/>
    <cellStyle name="Total 7 8 13" xfId="7958" xr:uid="{F417C73C-81E5-4CC7-A938-FFA94FA0B056}"/>
    <cellStyle name="Total 7 8 14" xfId="8079" xr:uid="{0B1B9B7B-7442-4507-9D6A-FD65D9DFF373}"/>
    <cellStyle name="Total 7 8 15" xfId="8193" xr:uid="{48FFBF9D-EE11-4C7B-A4B6-9AD75334AD43}"/>
    <cellStyle name="Total 7 8 2" xfId="6136" xr:uid="{82ED8DA5-56FA-4166-BCB0-029079E1EB24}"/>
    <cellStyle name="Total 7 8 3" xfId="6296" xr:uid="{572857EC-6EFC-4828-84AF-3A7E99B10F72}"/>
    <cellStyle name="Total 7 8 4" xfId="6511" xr:uid="{9CD9DD9E-6A1E-4982-BBFC-5C891BDDBF00}"/>
    <cellStyle name="Total 7 8 5" xfId="6693" xr:uid="{AC3952B3-AC2E-4497-91BA-C8AA79EA1623}"/>
    <cellStyle name="Total 7 8 6" xfId="6841" xr:uid="{CE42A53E-C4C9-4581-B134-ACDD45C72B4D}"/>
    <cellStyle name="Total 7 8 7" xfId="7018" xr:uid="{8032F4A3-FB4E-4AE8-8BD7-8F626ED7CDF7}"/>
    <cellStyle name="Total 7 8 8" xfId="7188" xr:uid="{2E418587-CA13-4A94-8033-F2C96D1D4161}"/>
    <cellStyle name="Total 7 8 9" xfId="7361" xr:uid="{90CEAC4E-B6DE-4D4B-8DC0-CCADFFB6990C}"/>
    <cellStyle name="Total 7 9" xfId="4038" xr:uid="{F4F75221-0AE7-4496-9E59-515BB7DC92E2}"/>
    <cellStyle name="Total 7 9 10" xfId="7527" xr:uid="{FD2078B6-2691-415B-A2F6-EE6D5A3BC92C}"/>
    <cellStyle name="Total 7 9 11" xfId="7678" xr:uid="{8413EE80-BF13-4529-A32F-D363CEE250EC}"/>
    <cellStyle name="Total 7 9 12" xfId="7819" xr:uid="{13B1E0E6-3DCE-4D9D-952F-C1069C5AE19F}"/>
    <cellStyle name="Total 7 9 13" xfId="7959" xr:uid="{71D2A9D5-64E7-4828-84C3-2EF02075C2E6}"/>
    <cellStyle name="Total 7 9 14" xfId="8080" xr:uid="{FDDD1174-3AE1-4BD2-B4E2-75C85C36EBD1}"/>
    <cellStyle name="Total 7 9 15" xfId="8194" xr:uid="{C793D678-FCB4-4DB6-8DA8-00EA04616EAC}"/>
    <cellStyle name="Total 7 9 2" xfId="6137" xr:uid="{EFDB5E22-FACA-4C5C-9A9D-AEB79AA8AD5D}"/>
    <cellStyle name="Total 7 9 3" xfId="6297" xr:uid="{1A1871DC-9BAA-4371-BE3F-01A1A50212C2}"/>
    <cellStyle name="Total 7 9 4" xfId="6512" xr:uid="{CD113009-71DF-426F-BE7D-78868B00F845}"/>
    <cellStyle name="Total 7 9 5" xfId="6694" xr:uid="{5CEDFEB9-0F40-4E4C-99A5-A62987D14E04}"/>
    <cellStyle name="Total 7 9 6" xfId="6842" xr:uid="{674E69C6-C161-4400-A552-046AF7D43DBF}"/>
    <cellStyle name="Total 7 9 7" xfId="7019" xr:uid="{27FF2D0B-79BB-46DF-80C9-1498022CD017}"/>
    <cellStyle name="Total 7 9 8" xfId="7189" xr:uid="{BF951CDA-9859-4C08-86A8-EF4BCED6D6FA}"/>
    <cellStyle name="Total 7 9 9" xfId="7362" xr:uid="{F3EEDBEA-C430-4D06-966C-E264A8A67551}"/>
    <cellStyle name="Total 7_ContasExternas" xfId="4039" xr:uid="{7AD7E0E5-352D-4A62-8757-2654D5B4336F}"/>
    <cellStyle name="Total 8" xfId="2215" xr:uid="{B9D2ECCC-8D6E-4782-B89B-96C9579436F4}"/>
    <cellStyle name="Total 8 10" xfId="4040" xr:uid="{424E4040-C802-4804-9F80-58E5616CE0CF}"/>
    <cellStyle name="Total 8 10 10" xfId="7528" xr:uid="{8A821B6D-7BCC-4195-921B-F471F38A7A2A}"/>
    <cellStyle name="Total 8 10 11" xfId="7679" xr:uid="{2D31E24F-ECBF-4C67-80BF-CB5B5D88F4B7}"/>
    <cellStyle name="Total 8 10 12" xfId="7820" xr:uid="{EC48E5A3-978F-4E3F-889C-180A0FE16997}"/>
    <cellStyle name="Total 8 10 13" xfId="7960" xr:uid="{06F8574C-85E6-44A4-93C8-8D3CF7AA7418}"/>
    <cellStyle name="Total 8 10 14" xfId="8081" xr:uid="{EA2E6769-DFBD-4A3C-817A-7E3CDD06A9C6}"/>
    <cellStyle name="Total 8 10 15" xfId="8195" xr:uid="{845F6476-A276-4586-BA49-111FE7D5C8E8}"/>
    <cellStyle name="Total 8 10 2" xfId="6138" xr:uid="{B67A568F-B0C3-4748-B64B-6038A9F351CD}"/>
    <cellStyle name="Total 8 10 3" xfId="6298" xr:uid="{E6587F9E-BD57-4824-A13A-D87374624A64}"/>
    <cellStyle name="Total 8 10 4" xfId="6513" xr:uid="{65453EA8-14DC-44AB-913A-0D316E00B69D}"/>
    <cellStyle name="Total 8 10 5" xfId="6695" xr:uid="{513869D6-8697-4DB6-823E-5C5B02A58372}"/>
    <cellStyle name="Total 8 10 6" xfId="6843" xr:uid="{9659F657-0C4F-43D2-9348-7A49BDCD2051}"/>
    <cellStyle name="Total 8 10 7" xfId="7020" xr:uid="{6AB2942B-A8FA-4E40-8474-9558728296CB}"/>
    <cellStyle name="Total 8 10 8" xfId="7190" xr:uid="{57F4C5E9-5A59-4E9A-969F-4A5A1017D0D7}"/>
    <cellStyle name="Total 8 10 9" xfId="7363" xr:uid="{61E04849-EEEF-4164-98BD-EC4C2D97730A}"/>
    <cellStyle name="Total 8 11" xfId="4041" xr:uid="{DAB81F0F-8BAE-4F8C-B33F-832AB5BACDA9}"/>
    <cellStyle name="Total 8 11 10" xfId="7529" xr:uid="{277C2EF3-B732-4ACC-A454-49EE3F2C5561}"/>
    <cellStyle name="Total 8 11 11" xfId="7680" xr:uid="{409D2736-8241-4A30-BF25-D340F8D1F11C}"/>
    <cellStyle name="Total 8 11 12" xfId="7821" xr:uid="{045A7AB0-186D-4606-91A5-AA5100E9E5B1}"/>
    <cellStyle name="Total 8 11 13" xfId="7961" xr:uid="{BDEC9B90-C333-401B-8C0B-9D722046E836}"/>
    <cellStyle name="Total 8 11 14" xfId="8082" xr:uid="{B2B013E4-742E-4F12-AF6B-8BF12CDE4912}"/>
    <cellStyle name="Total 8 11 15" xfId="8196" xr:uid="{0F5643D5-0004-497F-A1F8-25CE3E0A1894}"/>
    <cellStyle name="Total 8 11 2" xfId="6139" xr:uid="{20C79134-BD78-414F-991A-780929D77297}"/>
    <cellStyle name="Total 8 11 3" xfId="6299" xr:uid="{7F0B47E6-66CD-46B3-A42B-EB9FDB5A1128}"/>
    <cellStyle name="Total 8 11 4" xfId="6514" xr:uid="{B555FB63-DE06-45A8-B7C2-1BE70659E4FE}"/>
    <cellStyle name="Total 8 11 5" xfId="6696" xr:uid="{05FC5614-C198-4893-99F7-D206EA55319A}"/>
    <cellStyle name="Total 8 11 6" xfId="6844" xr:uid="{7B7216BA-0217-4982-A559-CA461DB7C48E}"/>
    <cellStyle name="Total 8 11 7" xfId="7021" xr:uid="{1AC389AB-4B77-48E4-AFA8-83EEC8C5DBE6}"/>
    <cellStyle name="Total 8 11 8" xfId="7191" xr:uid="{2B623BE6-0CD2-49E8-AAAB-C24E96F0E3E1}"/>
    <cellStyle name="Total 8 11 9" xfId="7364" xr:uid="{9AAF28D1-2D93-44C3-BE95-CA9510894D2E}"/>
    <cellStyle name="Total 8 12" xfId="4042" xr:uid="{1C2631D3-4957-477E-ABB2-BC11EF8CCCDD}"/>
    <cellStyle name="Total 8 12 10" xfId="7530" xr:uid="{5752EDC3-046A-4E1C-A762-C12A21B1E7D0}"/>
    <cellStyle name="Total 8 12 11" xfId="7681" xr:uid="{39165164-8527-4423-9002-FE8FABBBDC08}"/>
    <cellStyle name="Total 8 12 12" xfId="7822" xr:uid="{4F96CEA5-1F51-4AAB-8C78-2DED844A004D}"/>
    <cellStyle name="Total 8 12 13" xfId="7962" xr:uid="{83207727-A7F6-4DE3-A328-786928A2D6EB}"/>
    <cellStyle name="Total 8 12 14" xfId="8083" xr:uid="{07A06FFD-788C-43CE-AEA9-F95CBCADE068}"/>
    <cellStyle name="Total 8 12 15" xfId="8197" xr:uid="{4E2EDCD2-15D6-4279-A3B7-14C4E7C5C3ED}"/>
    <cellStyle name="Total 8 12 2" xfId="6140" xr:uid="{36542160-A634-46D6-8829-BAA0ED0834FE}"/>
    <cellStyle name="Total 8 12 3" xfId="6300" xr:uid="{7CAF7190-5152-404B-9720-7939E4C6D3A9}"/>
    <cellStyle name="Total 8 12 4" xfId="6515" xr:uid="{18D4F284-6A05-4C6D-A2A7-601F23A9C8C2}"/>
    <cellStyle name="Total 8 12 5" xfId="6697" xr:uid="{E7222B84-5ABD-4808-9EC3-DE3BE575E349}"/>
    <cellStyle name="Total 8 12 6" xfId="6845" xr:uid="{944DCFD1-A356-40C8-9EA0-70491E5959BA}"/>
    <cellStyle name="Total 8 12 7" xfId="7022" xr:uid="{B073FA8F-49C8-4033-B7A9-80CEECACEE52}"/>
    <cellStyle name="Total 8 12 8" xfId="7192" xr:uid="{9A7EB3C4-4E91-476E-8512-72EDF0383344}"/>
    <cellStyle name="Total 8 12 9" xfId="7365" xr:uid="{2EBA951C-E1AF-4218-B6CB-2702B207C88F}"/>
    <cellStyle name="Total 8 13" xfId="4557" xr:uid="{1471FF1C-69F8-4195-80AB-3D5B4A301417}"/>
    <cellStyle name="Total 8 14" xfId="4735" xr:uid="{0860F3EC-E799-4E0B-9B4A-E4A5ABDB0CD9}"/>
    <cellStyle name="Total 8 15" xfId="6158" xr:uid="{25D92307-E9A9-44EB-AD61-A9F7F3D5F6E7}"/>
    <cellStyle name="Total 8 16" xfId="5358" xr:uid="{E96DFA8E-3519-4299-BFF1-1B9E71D57A25}"/>
    <cellStyle name="Total 8 17" xfId="5350" xr:uid="{6F2983B6-A41C-4AA2-9468-8687B6B0D434}"/>
    <cellStyle name="Total 8 18" xfId="4884" xr:uid="{04B8DE10-3926-4D78-9D76-4A3C3C60D550}"/>
    <cellStyle name="Total 8 19" xfId="5310" xr:uid="{A5B2437C-239F-44A9-BFDD-EA5A384CD724}"/>
    <cellStyle name="Total 8 2" xfId="2216" xr:uid="{7B975295-70AC-4353-8966-0AB5AFD579F5}"/>
    <cellStyle name="Total 8 2 10" xfId="4807" xr:uid="{6A097745-4FAA-4D39-B0F6-CC08C30CD046}"/>
    <cellStyle name="Total 8 2 11" xfId="5501" xr:uid="{921AB37D-E425-4FE2-B685-2AF161FD0239}"/>
    <cellStyle name="Total 8 2 12" xfId="4806" xr:uid="{2CC82032-5841-4B0E-B00B-5D4851615BBC}"/>
    <cellStyle name="Total 8 2 13" xfId="4428" xr:uid="{AA029310-8011-4FE4-B6D6-41E8704AA411}"/>
    <cellStyle name="Total 8 2 2" xfId="5558" xr:uid="{AA11E6ED-3198-4C7A-BD93-7B061F5821F8}"/>
    <cellStyle name="Total 8 2 3" xfId="4734" xr:uid="{8A6B013A-E0F9-4820-8C81-4D6974159C96}"/>
    <cellStyle name="Total 8 2 4" xfId="5624" xr:uid="{8333B9ED-7481-4AC8-89B7-DB58D18BA334}"/>
    <cellStyle name="Total 8 2 5" xfId="4369" xr:uid="{89A72991-F659-4771-9FE8-9B8504C7FCC0}"/>
    <cellStyle name="Total 8 2 6" xfId="4648" xr:uid="{90E9CB39-CB1A-4A80-B3CC-AC87D65A5872}"/>
    <cellStyle name="Total 8 2 7" xfId="4334" xr:uid="{5FB9A047-BCB8-4FFB-8CCD-9726C2507A6A}"/>
    <cellStyle name="Total 8 2 8" xfId="5772" xr:uid="{ADDD205B-8F3D-44CA-BA91-F48C986A96CF}"/>
    <cellStyle name="Total 8 2 9" xfId="5244" xr:uid="{F7AECEB7-1AAA-4FCF-895E-63749AE34382}"/>
    <cellStyle name="Total 8 20" xfId="5167" xr:uid="{7EC23F40-48B5-418A-93E7-D0B8184BC950}"/>
    <cellStyle name="Total 8 21" xfId="4458" xr:uid="{1432E722-4D2B-4F2E-952B-8CDC11254E80}"/>
    <cellStyle name="Total 8 22" xfId="5834" xr:uid="{D8332069-8885-414A-B34E-DE8DD30AB08B}"/>
    <cellStyle name="Total 8 23" xfId="6085" xr:uid="{985CDD13-63EC-4E8E-812C-8858F480858F}"/>
    <cellStyle name="Total 8 24" xfId="5585" xr:uid="{A0E5114F-6AF3-4D81-A2A5-487B27240C58}"/>
    <cellStyle name="Total 8 3" xfId="2217" xr:uid="{5BEA8EB0-2001-4222-8631-9CD0DB5CCC7B}"/>
    <cellStyle name="Total 8 3 10" xfId="6221" xr:uid="{CD2D5A91-9D6D-4EBC-919C-6E771BD3D5F4}"/>
    <cellStyle name="Total 8 3 11" xfId="6318" xr:uid="{6A1A1433-D8D5-4F2E-B201-EDC138F5F434}"/>
    <cellStyle name="Total 8 3 12" xfId="6559" xr:uid="{977778BE-39D7-47FD-A209-B08A85425BA9}"/>
    <cellStyle name="Total 8 3 13" xfId="6565" xr:uid="{C3450374-D912-48D8-BF1E-1AF1A2EFF57A}"/>
    <cellStyle name="Total 8 3 2" xfId="5557" xr:uid="{580CFF6C-780F-4EA5-8EA6-A416C5447814}"/>
    <cellStyle name="Total 8 3 3" xfId="4733" xr:uid="{C609991B-DC08-461E-A458-3D4B629507D3}"/>
    <cellStyle name="Total 8 3 4" xfId="5623" xr:uid="{BBB3F535-7A08-4CF9-9E98-968442305D9E}"/>
    <cellStyle name="Total 8 3 5" xfId="4655" xr:uid="{FD888F1B-2C55-46F8-BE17-F8D3C0BDB2A2}"/>
    <cellStyle name="Total 8 3 6" xfId="4730" xr:uid="{E93E9F85-94E0-45AE-B6E3-39B9FA5A1494}"/>
    <cellStyle name="Total 8 3 7" xfId="6304" xr:uid="{A613EFA6-FC14-403C-869F-DCB3400C95BE}"/>
    <cellStyle name="Total 8 3 8" xfId="5892" xr:uid="{C194774B-E699-468C-A457-D71E01799278}"/>
    <cellStyle name="Total 8 3 9" xfId="4134" xr:uid="{A320A087-32B6-4CFE-BC35-529DB575851D}"/>
    <cellStyle name="Total 8 4" xfId="2218" xr:uid="{D2EC4357-4712-49B6-8DE9-B896D6D997E2}"/>
    <cellStyle name="Total 8 4 10" xfId="6028" xr:uid="{C963A47E-64B1-4504-85FE-526A7492F681}"/>
    <cellStyle name="Total 8 4 11" xfId="5828" xr:uid="{13913EBC-5836-4BD9-B795-2D2C405E76F8}"/>
    <cellStyle name="Total 8 4 12" xfId="7371" xr:uid="{A46C1E4A-4D9E-4474-847A-0D4D3158019A}"/>
    <cellStyle name="Total 8 4 13" xfId="7536" xr:uid="{DA165B79-5814-43D7-A45F-4051A6F4A73B}"/>
    <cellStyle name="Total 8 4 2" xfId="5556" xr:uid="{78F0CD0B-1BFF-43B0-A732-FD3EA1A5799C}"/>
    <cellStyle name="Total 8 4 3" xfId="5251" xr:uid="{67AAD7D1-425E-4877-917A-253C227CD34B}"/>
    <cellStyle name="Total 8 4 4" xfId="5023" xr:uid="{C02F5F88-5ED7-4139-B7F1-421085D6367D}"/>
    <cellStyle name="Total 8 4 5" xfId="4451" xr:uid="{D9D4A26C-900C-4F52-B578-430012767B11}"/>
    <cellStyle name="Total 8 4 6" xfId="6540" xr:uid="{2909DAB5-4E12-4528-9D41-ED9C9984C03C}"/>
    <cellStyle name="Total 8 4 7" xfId="4664" xr:uid="{F62ABE25-3D21-4B5C-A2DA-93CC3E6F24F5}"/>
    <cellStyle name="Total 8 4 8" xfId="5480" xr:uid="{B6B9C640-DA8A-4D26-BED7-6E2711A7A6B9}"/>
    <cellStyle name="Total 8 4 9" xfId="6057" xr:uid="{22DF0546-56BF-404D-AE40-DF55FB10C33A}"/>
    <cellStyle name="Total 8 5" xfId="2219" xr:uid="{36E3CB60-C093-4009-845D-3B72498BA97B}"/>
    <cellStyle name="Total 8 5 10" xfId="4862" xr:uid="{5D5EB83E-FBBF-4227-A6FD-53D1781B500D}"/>
    <cellStyle name="Total 8 5 11" xfId="4842" xr:uid="{30C0D1CC-8FBF-4365-B000-49BF31207E05}"/>
    <cellStyle name="Total 8 5 12" xfId="5845" xr:uid="{1536EB46-0C2B-4DC6-AA00-6AB8DE856F77}"/>
    <cellStyle name="Total 8 5 13" xfId="4869" xr:uid="{8809A6C6-9CBA-4824-B8F8-AECA37039716}"/>
    <cellStyle name="Total 8 5 2" xfId="4556" xr:uid="{D43441D7-649D-431B-9885-03FBB49099C1}"/>
    <cellStyle name="Total 8 5 3" xfId="5250" xr:uid="{2FB07C0C-8957-4DCC-985A-1B7C158407D9}"/>
    <cellStyle name="Total 8 5 4" xfId="4633" xr:uid="{87E4A768-F6D7-434F-BBC6-630D40925AED}"/>
    <cellStyle name="Total 8 5 5" xfId="4713" xr:uid="{1C3D5148-E518-43F6-8343-ED9176D72B17}"/>
    <cellStyle name="Total 8 5 6" xfId="6541" xr:uid="{EB2B696E-4D1E-4355-ACF8-1A5AAB234E0D}"/>
    <cellStyle name="Total 8 5 7" xfId="5144" xr:uid="{C7490628-1EA8-4901-BB02-A55022E6FB16}"/>
    <cellStyle name="Total 8 5 8" xfId="5017" xr:uid="{6F98BAEA-B7A9-4855-B165-86F7CA198DF7}"/>
    <cellStyle name="Total 8 5 9" xfId="4887" xr:uid="{96DB14E0-6F37-4CBE-A749-1BCD02B8DAA0}"/>
    <cellStyle name="Total 8 6" xfId="2220" xr:uid="{B834C0C4-9CF4-429A-83A2-F2F3D48B938A}"/>
    <cellStyle name="Total 8 6 10" xfId="5431" xr:uid="{393B86D8-894F-4BD4-96D6-7B28C4974628}"/>
    <cellStyle name="Total 8 6 11" xfId="4163" xr:uid="{7EDA7FA2-51D1-42CF-9917-CCAA854F760B}"/>
    <cellStyle name="Total 8 6 12" xfId="6543" xr:uid="{DE6FD4BC-BC79-4581-B650-172745B26C4E}"/>
    <cellStyle name="Total 8 6 13" xfId="4360" xr:uid="{C9289F18-D034-416F-9867-99F7D6FCE616}"/>
    <cellStyle name="Total 8 6 2" xfId="5550" xr:uid="{D0D84D48-8697-44DB-8190-28CFD4C65D09}"/>
    <cellStyle name="Total 8 6 3" xfId="4261" xr:uid="{303DB9F5-8159-4703-B6E8-FB73D79413C0}"/>
    <cellStyle name="Total 8 6 4" xfId="5852" xr:uid="{74F93B2A-89C9-4D72-BC5B-6D3B2C3AA9A5}"/>
    <cellStyle name="Total 8 6 5" xfId="6226" xr:uid="{2334D73E-1BB1-4D4D-8FDC-9D7E030E08C2}"/>
    <cellStyle name="Total 8 6 6" xfId="6633" xr:uid="{FF571ABD-D13D-4C42-BD73-5272A76BB35E}"/>
    <cellStyle name="Total 8 6 7" xfId="4124" xr:uid="{839E8AFA-F2CD-457E-9236-7A8CFB910243}"/>
    <cellStyle name="Total 8 6 8" xfId="6707" xr:uid="{278D0EE3-DF34-4189-B1B6-31DC38D7E551}"/>
    <cellStyle name="Total 8 6 9" xfId="4755" xr:uid="{DF6F4F3D-0621-4FEF-BBB2-409F61C13F58}"/>
    <cellStyle name="Total 8 7" xfId="2221" xr:uid="{FEA33E87-A497-4498-8C91-4F3F0D8BECF2}"/>
    <cellStyle name="Total 8 7 10" xfId="4847" xr:uid="{6F5F1844-3B82-4751-AB21-C13C2B5E6315}"/>
    <cellStyle name="Total 8 7 11" xfId="4462" xr:uid="{9EC18997-F9A5-4A3F-A5A7-69980AFD8383}"/>
    <cellStyle name="Total 8 7 12" xfId="5450" xr:uid="{849B65BC-455E-46C5-AF5B-96FDD488E377}"/>
    <cellStyle name="Total 8 7 13" xfId="4683" xr:uid="{DB2A53DE-DCE8-4069-84BB-5A200332BAC2}"/>
    <cellStyle name="Total 8 7 2" xfId="5554" xr:uid="{1F679D34-3271-4131-B3A5-8F308A19F04E}"/>
    <cellStyle name="Total 8 7 3" xfId="5464" xr:uid="{E118B98C-7A1E-418E-98B2-6FC484C901EF}"/>
    <cellStyle name="Total 8 7 4" xfId="5545" xr:uid="{39680633-69CA-4BA1-B604-DB0AA9C6F0A1}"/>
    <cellStyle name="Total 8 7 5" xfId="6225" xr:uid="{9043447A-0642-41E6-A60F-6E73BE9BBC56}"/>
    <cellStyle name="Total 8 7 6" xfId="5760" xr:uid="{5FCAB790-182C-4282-932E-B1A04728D592}"/>
    <cellStyle name="Total 8 7 7" xfId="4194" xr:uid="{031C4C6A-9B36-4F0D-970E-24D286F2BA16}"/>
    <cellStyle name="Total 8 7 8" xfId="5409" xr:uid="{A44F7A51-A00F-480A-B312-711C2084F278}"/>
    <cellStyle name="Total 8 7 9" xfId="6248" xr:uid="{F7F4E943-E428-4997-ACFF-CBE27E2215B8}"/>
    <cellStyle name="Total 8 8" xfId="4043" xr:uid="{B34DE032-90F7-4934-8C60-72EF73492E77}"/>
    <cellStyle name="Total 8 8 10" xfId="7531" xr:uid="{1F83D848-92F5-4A30-9739-60C13A252B4B}"/>
    <cellStyle name="Total 8 8 11" xfId="7682" xr:uid="{33DFA572-D561-4B43-A279-A081DF6A16BB}"/>
    <cellStyle name="Total 8 8 12" xfId="7823" xr:uid="{D73B2AFC-63D9-4DA6-8D0F-415F1A5C7FD3}"/>
    <cellStyle name="Total 8 8 13" xfId="7963" xr:uid="{20FF8ED3-FDBD-44D2-8195-AE9FEB214073}"/>
    <cellStyle name="Total 8 8 14" xfId="8084" xr:uid="{0D35FAD7-52CC-4CE2-A33C-7B7441436C51}"/>
    <cellStyle name="Total 8 8 15" xfId="8198" xr:uid="{8ABFAAB8-92AA-47F3-84A7-561807326C8E}"/>
    <cellStyle name="Total 8 8 2" xfId="6141" xr:uid="{3281E2C5-2F4E-402A-8DD8-3DA0ECEF27F5}"/>
    <cellStyle name="Total 8 8 3" xfId="6301" xr:uid="{15DD3655-DDFF-4927-A7F5-418598F96952}"/>
    <cellStyle name="Total 8 8 4" xfId="6516" xr:uid="{DCE10068-CB60-49A5-89F1-71F0D7B14384}"/>
    <cellStyle name="Total 8 8 5" xfId="6698" xr:uid="{0C29B667-4A7E-4A7E-B2E2-9BDD22C9B140}"/>
    <cellStyle name="Total 8 8 6" xfId="6846" xr:uid="{0C2800D6-F373-432D-B680-AA6556ABCFE2}"/>
    <cellStyle name="Total 8 8 7" xfId="7023" xr:uid="{7F99B87D-6CD9-488C-94DD-2E83592A9C70}"/>
    <cellStyle name="Total 8 8 8" xfId="7193" xr:uid="{001B335B-B318-497A-81F7-B8AF0FF0E64B}"/>
    <cellStyle name="Total 8 8 9" xfId="7366" xr:uid="{17DF214A-3703-43B0-BEAC-C7C894422125}"/>
    <cellStyle name="Total 8 9" xfId="4044" xr:uid="{2CC4ECAF-7DD5-4CBD-A124-1425AFBAF918}"/>
    <cellStyle name="Total 8 9 10" xfId="7532" xr:uid="{8B0B2F0A-660C-4C1C-9EAE-290D6CD8E3A8}"/>
    <cellStyle name="Total 8 9 11" xfId="7683" xr:uid="{21C24214-C010-4A9F-8CBA-7F264F09AA0C}"/>
    <cellStyle name="Total 8 9 12" xfId="7824" xr:uid="{0C1EA884-3730-41E4-A14E-791848B91E9B}"/>
    <cellStyle name="Total 8 9 13" xfId="7964" xr:uid="{08535484-8CFF-4529-9C59-3A17F098DE79}"/>
    <cellStyle name="Total 8 9 14" xfId="8085" xr:uid="{EE574FAF-CBB8-4A6A-A876-69B2B63071EC}"/>
    <cellStyle name="Total 8 9 15" xfId="8199" xr:uid="{BBD29681-469F-4EEC-BBA3-40223A9858C5}"/>
    <cellStyle name="Total 8 9 2" xfId="6142" xr:uid="{976D04DC-3565-4BBE-82D3-66FDDF3DF57B}"/>
    <cellStyle name="Total 8 9 3" xfId="6302" xr:uid="{903F164F-EBFB-447B-A42C-19BD8DC5065C}"/>
    <cellStyle name="Total 8 9 4" xfId="6517" xr:uid="{6CD35AC0-6284-4326-B13C-4BCC1BFD4E2E}"/>
    <cellStyle name="Total 8 9 5" xfId="6699" xr:uid="{20FC6BDC-55FA-4566-9FB1-C016C3F22F45}"/>
    <cellStyle name="Total 8 9 6" xfId="6847" xr:uid="{69B27FF8-167B-4F56-99FD-69BF59EE3DA8}"/>
    <cellStyle name="Total 8 9 7" xfId="7024" xr:uid="{FDECCE01-EB2B-4E72-9AE6-9B681CA2CEBE}"/>
    <cellStyle name="Total 8 9 8" xfId="7194" xr:uid="{41DEA0C4-8491-441C-AC73-C8EECC20B5F1}"/>
    <cellStyle name="Total 8 9 9" xfId="7367" xr:uid="{81D64CB6-5E54-4079-8CC0-A2F33B22780A}"/>
    <cellStyle name="Total 8_ContasExternas" xfId="4045" xr:uid="{9E7CF701-69E8-419D-A6AA-30D402B39BEB}"/>
    <cellStyle name="Total 9" xfId="4046" xr:uid="{0C78B1B1-0A75-43C9-8324-2E2D545AA2FA}"/>
    <cellStyle name="Total 9 10" xfId="7533" xr:uid="{E9796E85-F222-4F7D-8AAB-578F262CC136}"/>
    <cellStyle name="Total 9 11" xfId="7684" xr:uid="{321BD368-96B1-4C40-B46E-8019C7159F9E}"/>
    <cellStyle name="Total 9 12" xfId="7825" xr:uid="{ED3074D7-E4A5-47E3-9003-1820510D2F47}"/>
    <cellStyle name="Total 9 13" xfId="7965" xr:uid="{55167B57-A5FA-458F-9755-91B98C533105}"/>
    <cellStyle name="Total 9 14" xfId="8086" xr:uid="{283E7A7E-B09D-416D-9E60-F697D10C26E9}"/>
    <cellStyle name="Total 9 15" xfId="8200" xr:uid="{53AB5AD5-6E19-44A3-B0D1-DFC77F5BDA39}"/>
    <cellStyle name="Total 9 2" xfId="6143" xr:uid="{14169FCE-BA82-4C64-9F5C-550F143DC568}"/>
    <cellStyle name="Total 9 3" xfId="6303" xr:uid="{64D76401-841E-46AD-B3F7-EC78223F224B}"/>
    <cellStyle name="Total 9 4" xfId="6518" xr:uid="{F318B206-90C2-4A49-9240-9F6838565698}"/>
    <cellStyle name="Total 9 5" xfId="6700" xr:uid="{30841BC2-E958-4A95-898A-F0C7E6DB7563}"/>
    <cellStyle name="Total 9 6" xfId="6848" xr:uid="{A9685178-627A-4261-89A2-AE5F181F0940}"/>
    <cellStyle name="Total 9 7" xfId="7025" xr:uid="{E8F6D869-82CC-4EEC-8BAE-0A349349E91A}"/>
    <cellStyle name="Total 9 8" xfId="7195" xr:uid="{39C6A045-D785-40EE-8E19-087ECBC3D3BA}"/>
    <cellStyle name="Total 9 9" xfId="7368" xr:uid="{043412FC-AC88-4588-A8C2-4FFE889DEACF}"/>
    <cellStyle name="V¡rgula" xfId="4047" xr:uid="{A549A04F-130E-4D07-9646-1392FFA6ABCF}"/>
    <cellStyle name="V¡rgula0" xfId="4048" xr:uid="{268F049C-97CE-44A5-B8CD-3920306F5262}"/>
    <cellStyle name="Vírgul - Estilo1" xfId="4049" xr:uid="{4E5CD571-C569-4384-A6E8-E265A14C13F3}"/>
    <cellStyle name="Vírgula" xfId="3" builtinId="3"/>
    <cellStyle name="Vírgula 2" xfId="4050" xr:uid="{29555436-8E0D-4754-B586-43DF6E9CDD88}"/>
    <cellStyle name="Vírgula0" xfId="4051" xr:uid="{57758290-3F86-4755-923D-526BD2591DB8}"/>
    <cellStyle name="Warning Text 2" xfId="2222" xr:uid="{A3EB3CA8-AF3B-40ED-AA61-B47F68965D56}"/>
    <cellStyle name="Warning Text 2 10" xfId="4052" xr:uid="{87A12EB2-C32D-4EE1-AAA7-CFE024FA4232}"/>
    <cellStyle name="Warning Text 2 11" xfId="4053" xr:uid="{E9AD0862-4BC6-468A-94D7-8F6B50B1C510}"/>
    <cellStyle name="Warning Text 2 12" xfId="4054" xr:uid="{521D83EB-1309-4FAE-A2FF-5494C50FCA4C}"/>
    <cellStyle name="Warning Text 2 2" xfId="2223" xr:uid="{F4C7CF0F-C39F-4A89-A5D4-12B0FEDC029F}"/>
    <cellStyle name="Warning Text 2 3" xfId="2224" xr:uid="{2EA2A341-FFF5-4ABF-AAC0-44DC717040EF}"/>
    <cellStyle name="Warning Text 2 4" xfId="2225" xr:uid="{31A0B870-E672-461D-B2B2-39AF161DF045}"/>
    <cellStyle name="Warning Text 2 5" xfId="2226" xr:uid="{33212506-F028-487E-AFD5-DB118F79131E}"/>
    <cellStyle name="Warning Text 2 6" xfId="2227" xr:uid="{A608C34B-A353-4841-8E81-1DEB1F0CBDBC}"/>
    <cellStyle name="Warning Text 2 7" xfId="2228" xr:uid="{43984945-07BD-425E-9EB3-075C22D1C7DF}"/>
    <cellStyle name="Warning Text 2 8" xfId="4055" xr:uid="{028CD755-520F-4EDB-B277-83BD496049A0}"/>
    <cellStyle name="Warning Text 2 9" xfId="4056" xr:uid="{BD4ACE5A-F8D6-4A95-AA29-283070CBB438}"/>
    <cellStyle name="Warning Text 2_ContasExternas" xfId="4057" xr:uid="{1EC7CA1D-B607-467A-8062-3C6B74843ED2}"/>
    <cellStyle name="Warning Text 3" xfId="2229" xr:uid="{9BEBFD50-2C0D-4807-A496-EA3AEB707A48}"/>
    <cellStyle name="Warning Text 3 10" xfId="4059" xr:uid="{BA6B28E0-596B-48EA-83DC-B9764B989272}"/>
    <cellStyle name="Warning Text 3 11" xfId="4060" xr:uid="{F46CDA93-B5ED-41A6-A465-416FDF9D404F}"/>
    <cellStyle name="Warning Text 3 12" xfId="4061" xr:uid="{A027667A-552B-4530-90C3-D8E91E93EF3A}"/>
    <cellStyle name="Warning Text 3 2" xfId="2230" xr:uid="{AB569769-454D-4550-B4F4-466B01F84565}"/>
    <cellStyle name="Warning Text 3 3" xfId="2231" xr:uid="{D5D6445D-4E88-4FC4-8D98-58A184DC0F4A}"/>
    <cellStyle name="Warning Text 3 4" xfId="2232" xr:uid="{B635FF93-5E28-4749-B31D-60331C41025B}"/>
    <cellStyle name="Warning Text 3 5" xfId="2233" xr:uid="{62AA49B9-F3F6-4A35-A997-4E2465F4A35B}"/>
    <cellStyle name="Warning Text 3 6" xfId="2234" xr:uid="{92C77F5E-D85A-4CA6-9385-68241BEC0DEB}"/>
    <cellStyle name="Warning Text 3 7" xfId="2235" xr:uid="{C116604D-3A0D-4802-88CB-F8A2531D0BFA}"/>
    <cellStyle name="Warning Text 3 8" xfId="4062" xr:uid="{9B2CA1AA-78E7-4AB2-95F5-8D539D5C86C2}"/>
    <cellStyle name="Warning Text 3 9" xfId="4063" xr:uid="{663AE845-F1D1-4216-BDEC-344D840473F1}"/>
    <cellStyle name="Warning Text 3_Trimestral" xfId="4058" xr:uid="{CAE88833-F811-4EB0-8641-5C6FDACB8A84}"/>
    <cellStyle name="Warning Text 4" xfId="2236" xr:uid="{37B3B54D-20F4-43FC-A631-CC876D0DD08B}"/>
    <cellStyle name="Warning Text 4 10" xfId="4065" xr:uid="{E79EFA06-1512-4943-9534-BAF4E6496B1D}"/>
    <cellStyle name="Warning Text 4 11" xfId="4066" xr:uid="{05BC3D0B-4940-409D-A437-A7C16D9C44C4}"/>
    <cellStyle name="Warning Text 4 12" xfId="4067" xr:uid="{B092FFCB-2E8E-466A-AA8A-1587E11FC1EB}"/>
    <cellStyle name="Warning Text 4 2" xfId="2237" xr:uid="{E657A40B-63AE-40BF-86A4-E3F535EA58BD}"/>
    <cellStyle name="Warning Text 4 3" xfId="2238" xr:uid="{CB940CD4-5E94-480D-8E0A-2D71A8086417}"/>
    <cellStyle name="Warning Text 4 4" xfId="2239" xr:uid="{E8168077-EEE3-4FA5-9496-0B0896D8644E}"/>
    <cellStyle name="Warning Text 4 5" xfId="2240" xr:uid="{7D244C78-AE34-4A40-A7B8-87C7FEA9A11C}"/>
    <cellStyle name="Warning Text 4 6" xfId="2241" xr:uid="{64CFA3A7-A738-4745-8B6A-03A6ACF0623B}"/>
    <cellStyle name="Warning Text 4 7" xfId="2242" xr:uid="{C15ACC9D-F0BF-4A58-A49F-649F88703620}"/>
    <cellStyle name="Warning Text 4 8" xfId="4068" xr:uid="{DEE40818-C951-47B9-BF5F-D5123EE59DCF}"/>
    <cellStyle name="Warning Text 4 9" xfId="4069" xr:uid="{2E5C66FD-5F77-43FC-8653-718C091E0D1B}"/>
    <cellStyle name="Warning Text 4_Trimestral" xfId="4064" xr:uid="{D5CB0E0E-7599-4426-8049-D509CC53E8B2}"/>
    <cellStyle name="Warning Text 5" xfId="2243" xr:uid="{72979CE7-8446-4937-9550-D52F51400B8A}"/>
    <cellStyle name="Warning Text 5 10" xfId="4071" xr:uid="{31B216BE-D2C2-4689-B594-39C61DC5190A}"/>
    <cellStyle name="Warning Text 5 11" xfId="4072" xr:uid="{37B145F6-4FAB-46E9-A6D2-8BD9B4F81596}"/>
    <cellStyle name="Warning Text 5 12" xfId="4073" xr:uid="{62A4E48E-3E89-4B2E-B57C-A4B6185527D7}"/>
    <cellStyle name="Warning Text 5 2" xfId="2244" xr:uid="{CF30C845-17EF-46A0-A1F2-3894AF7671CB}"/>
    <cellStyle name="Warning Text 5 3" xfId="2245" xr:uid="{F630C387-B285-4891-84AF-1E298330DDA8}"/>
    <cellStyle name="Warning Text 5 4" xfId="2246" xr:uid="{76B6B32D-958E-4000-8976-8F5770F4600E}"/>
    <cellStyle name="Warning Text 5 5" xfId="2247" xr:uid="{2299A954-CB0F-4444-AB26-48AE889B97FA}"/>
    <cellStyle name="Warning Text 5 6" xfId="2248" xr:uid="{732388D4-B407-402D-9D49-8D174E1B4F06}"/>
    <cellStyle name="Warning Text 5 7" xfId="2249" xr:uid="{005C1AAD-640D-4B83-9DAD-33DDF597AC63}"/>
    <cellStyle name="Warning Text 5 8" xfId="4074" xr:uid="{8F53C31D-409F-422F-B20F-27D0A2430BB4}"/>
    <cellStyle name="Warning Text 5 9" xfId="4075" xr:uid="{87229DC0-4BE9-4B5C-96C4-6849B444D234}"/>
    <cellStyle name="Warning Text 5_Trimestral" xfId="4070" xr:uid="{64316114-E461-4CD8-BF08-58AE012CB602}"/>
    <cellStyle name="Warning Text 6" xfId="4076" xr:uid="{E27C2C57-91C7-41C7-B4A5-6578B6818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Retornos e Riscos Históricos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'Indexes Returns'!$A$297</c:f>
              <c:strCache>
                <c:ptCount val="1"/>
                <c:pt idx="0">
                  <c:v>Retorno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3739544963580973E-3"/>
                  <c:y val="-3.6507925861122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E-49FD-BC7E-6E2F854BE1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'Indexes Returns'!$B$296:$Y$296</c:f>
              <c:strCache>
                <c:ptCount val="12"/>
                <c:pt idx="0">
                  <c:v>CDI</c:v>
                </c:pt>
                <c:pt idx="1">
                  <c:v>Ibovespa</c:v>
                </c:pt>
                <c:pt idx="2">
                  <c:v>IDIV</c:v>
                </c:pt>
                <c:pt idx="3">
                  <c:v>IHFA</c:v>
                </c:pt>
                <c:pt idx="4">
                  <c:v>IMA-B</c:v>
                </c:pt>
                <c:pt idx="5">
                  <c:v>IMA-B 5</c:v>
                </c:pt>
                <c:pt idx="8">
                  <c:v>IMA-B 5+</c:v>
                </c:pt>
                <c:pt idx="9">
                  <c:v>IRF-M</c:v>
                </c:pt>
                <c:pt idx="10">
                  <c:v>MSCI ACWI</c:v>
                </c:pt>
                <c:pt idx="11">
                  <c:v>S&amp;P 500</c:v>
                </c:pt>
              </c:strCache>
            </c:strRef>
          </c:cat>
          <c:val>
            <c:numRef>
              <c:f>'Indexes Returns'!$B$297:$Y$297</c:f>
              <c:numCache>
                <c:formatCode>0.0%</c:formatCode>
                <c:ptCount val="24"/>
                <c:pt idx="0">
                  <c:v>7.6265385298914896E-3</c:v>
                </c:pt>
                <c:pt idx="1">
                  <c:v>5.7043533958788242E-3</c:v>
                </c:pt>
                <c:pt idx="2">
                  <c:v>9.5861032569167816E-3</c:v>
                </c:pt>
                <c:pt idx="3">
                  <c:v>8.398606108729367E-3</c:v>
                </c:pt>
                <c:pt idx="4">
                  <c:v>9.7663519923562592E-3</c:v>
                </c:pt>
                <c:pt idx="5">
                  <c:v>9.3359260461084205E-3</c:v>
                </c:pt>
                <c:pt idx="8">
                  <c:v>1.024429859502783E-2</c:v>
                </c:pt>
                <c:pt idx="9">
                  <c:v>8.7576746746439709E-3</c:v>
                </c:pt>
                <c:pt idx="10">
                  <c:v>9.1632463276352435E-3</c:v>
                </c:pt>
                <c:pt idx="11">
                  <c:v>1.2459628985926577E-2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9FD-BC7E-6E2F854BE146}"/>
            </c:ext>
          </c:extLst>
        </c:ser>
        <c:ser>
          <c:idx val="1"/>
          <c:order val="1"/>
          <c:tx>
            <c:strRef>
              <c:f>'Indexes Returns'!$A$298</c:f>
              <c:strCache>
                <c:ptCount val="1"/>
                <c:pt idx="0">
                  <c:v>Risco Médio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cmpd="tri">
              <a:solidFill>
                <a:schemeClr val="accent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6.0846543101870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6E-49FD-BC7E-6E2F854BE1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'Indexes Returns'!$B$296:$Y$296</c:f>
              <c:strCache>
                <c:ptCount val="12"/>
                <c:pt idx="0">
                  <c:v>CDI</c:v>
                </c:pt>
                <c:pt idx="1">
                  <c:v>Ibovespa</c:v>
                </c:pt>
                <c:pt idx="2">
                  <c:v>IDIV</c:v>
                </c:pt>
                <c:pt idx="3">
                  <c:v>IHFA</c:v>
                </c:pt>
                <c:pt idx="4">
                  <c:v>IMA-B</c:v>
                </c:pt>
                <c:pt idx="5">
                  <c:v>IMA-B 5</c:v>
                </c:pt>
                <c:pt idx="8">
                  <c:v>IMA-B 5+</c:v>
                </c:pt>
                <c:pt idx="9">
                  <c:v>IRF-M</c:v>
                </c:pt>
                <c:pt idx="10">
                  <c:v>MSCI ACWI</c:v>
                </c:pt>
                <c:pt idx="11">
                  <c:v>S&amp;P 500</c:v>
                </c:pt>
              </c:strCache>
            </c:strRef>
          </c:cat>
          <c:val>
            <c:numRef>
              <c:f>'Indexes Returns'!$B$298:$Y$298</c:f>
              <c:numCache>
                <c:formatCode>0.0%</c:formatCode>
                <c:ptCount val="24"/>
                <c:pt idx="0">
                  <c:v>2.6930512133826984E-3</c:v>
                </c:pt>
                <c:pt idx="1">
                  <c:v>6.6369882464640026E-2</c:v>
                </c:pt>
                <c:pt idx="2">
                  <c:v>6.386014513661141E-2</c:v>
                </c:pt>
                <c:pt idx="3">
                  <c:v>1.1687503815956412E-2</c:v>
                </c:pt>
                <c:pt idx="4">
                  <c:v>1.9951046756573054E-2</c:v>
                </c:pt>
                <c:pt idx="5">
                  <c:v>8.6845792308601674E-3</c:v>
                </c:pt>
                <c:pt idx="8">
                  <c:v>3.0453375099298543E-2</c:v>
                </c:pt>
                <c:pt idx="9">
                  <c:v>9.9426147197877249E-3</c:v>
                </c:pt>
                <c:pt idx="10">
                  <c:v>4.548103515498967E-2</c:v>
                </c:pt>
                <c:pt idx="11">
                  <c:v>4.9281281888342993E-2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9FD-BC7E-6E2F854B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856560"/>
        <c:axId val="2066179312"/>
      </c:barChart>
      <c:scatterChart>
        <c:scatterStyle val="lineMarker"/>
        <c:varyColors val="0"/>
        <c:ser>
          <c:idx val="2"/>
          <c:order val="2"/>
          <c:tx>
            <c:strRef>
              <c:f>'Indexes Returns'!$A$299</c:f>
              <c:strCache>
                <c:ptCount val="1"/>
                <c:pt idx="0">
                  <c:v>Sharpe Mod.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86140845265461E-2"/>
                  <c:y val="-3.3465598706028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6E-49FD-BC7E-6E2F854BE146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'Indexes Returns'!$B$299:$Y$299</c:f>
              <c:numCache>
                <c:formatCode>0.0</c:formatCode>
                <c:ptCount val="24"/>
                <c:pt idx="0">
                  <c:v>2.8319322306210126</c:v>
                </c:pt>
                <c:pt idx="1">
                  <c:v>8.5947920714157369E-2</c:v>
                </c:pt>
                <c:pt idx="2">
                  <c:v>0.15011089054699017</c:v>
                </c:pt>
                <c:pt idx="3">
                  <c:v>0.71859707949469376</c:v>
                </c:pt>
                <c:pt idx="4">
                  <c:v>0.48951576884749898</c:v>
                </c:pt>
                <c:pt idx="5">
                  <c:v>1.0750003883819412</c:v>
                </c:pt>
                <c:pt idx="8">
                  <c:v>0.33639288130213835</c:v>
                </c:pt>
                <c:pt idx="9">
                  <c:v>0.8808220897079021</c:v>
                </c:pt>
                <c:pt idx="10">
                  <c:v>0.20147400551480094</c:v>
                </c:pt>
                <c:pt idx="11">
                  <c:v>0.2528268037782877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E-49FD-BC7E-6E2F854B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32288"/>
        <c:axId val="2066228416"/>
      </c:scatterChart>
      <c:catAx>
        <c:axId val="2778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179312"/>
        <c:crosses val="autoZero"/>
        <c:auto val="1"/>
        <c:lblAlgn val="ctr"/>
        <c:lblOffset val="100"/>
        <c:noMultiLvlLbl val="0"/>
      </c:catAx>
      <c:valAx>
        <c:axId val="206617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Risco e 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56560"/>
        <c:crosses val="autoZero"/>
        <c:crossBetween val="between"/>
      </c:valAx>
      <c:valAx>
        <c:axId val="2066228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Sharpe Mod.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932288"/>
        <c:crosses val="max"/>
        <c:crossBetween val="midCat"/>
      </c:valAx>
      <c:valAx>
        <c:axId val="207193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62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Dividend Yield - Ibovespa x 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 Forecasts'!$AO$92</c:f>
              <c:strCache>
                <c:ptCount val="1"/>
                <c:pt idx="0">
                  <c:v>IBOV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'3Y Forecasts'!$AN$93:$AN$108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'3Y Forecasts'!$AO$93:$AO$108</c:f>
              <c:numCache>
                <c:formatCode>0.0</c:formatCode>
                <c:ptCount val="16"/>
                <c:pt idx="0">
                  <c:v>4.03</c:v>
                </c:pt>
                <c:pt idx="1">
                  <c:v>2.34</c:v>
                </c:pt>
                <c:pt idx="2">
                  <c:v>1.99</c:v>
                </c:pt>
                <c:pt idx="3">
                  <c:v>3.35</c:v>
                </c:pt>
                <c:pt idx="4">
                  <c:v>2.25</c:v>
                </c:pt>
                <c:pt idx="5">
                  <c:v>2.4700000000000002</c:v>
                </c:pt>
                <c:pt idx="6">
                  <c:v>2.94</c:v>
                </c:pt>
                <c:pt idx="7">
                  <c:v>2.78</c:v>
                </c:pt>
                <c:pt idx="8">
                  <c:v>1.96</c:v>
                </c:pt>
                <c:pt idx="9">
                  <c:v>1.97</c:v>
                </c:pt>
                <c:pt idx="10">
                  <c:v>2.41</c:v>
                </c:pt>
                <c:pt idx="11">
                  <c:v>2.31</c:v>
                </c:pt>
                <c:pt idx="12">
                  <c:v>2.59</c:v>
                </c:pt>
                <c:pt idx="13">
                  <c:v>4.8600000000000003</c:v>
                </c:pt>
                <c:pt idx="14">
                  <c:v>6.16</c:v>
                </c:pt>
                <c:pt idx="15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2-4BD9-8946-B9A5A27824ED}"/>
            </c:ext>
          </c:extLst>
        </c:ser>
        <c:ser>
          <c:idx val="1"/>
          <c:order val="1"/>
          <c:tx>
            <c:strRef>
              <c:f>'3Y Forecasts'!$AP$92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'3Y Forecasts'!$AN$93:$AN$108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'3Y Forecasts'!$AP$93:$AP$108</c:f>
              <c:numCache>
                <c:formatCode>0.0</c:formatCode>
                <c:ptCount val="16"/>
                <c:pt idx="0">
                  <c:v>2.96</c:v>
                </c:pt>
                <c:pt idx="1">
                  <c:v>2.19</c:v>
                </c:pt>
                <c:pt idx="2">
                  <c:v>1.92</c:v>
                </c:pt>
                <c:pt idx="3">
                  <c:v>2.12</c:v>
                </c:pt>
                <c:pt idx="4">
                  <c:v>2.1</c:v>
                </c:pt>
                <c:pt idx="5">
                  <c:v>2.0099999999999998</c:v>
                </c:pt>
                <c:pt idx="6">
                  <c:v>2</c:v>
                </c:pt>
                <c:pt idx="7">
                  <c:v>2.11</c:v>
                </c:pt>
                <c:pt idx="8">
                  <c:v>2.11</c:v>
                </c:pt>
                <c:pt idx="9">
                  <c:v>1.89</c:v>
                </c:pt>
                <c:pt idx="10">
                  <c:v>1.9</c:v>
                </c:pt>
                <c:pt idx="11">
                  <c:v>1.93</c:v>
                </c:pt>
                <c:pt idx="12">
                  <c:v>1.72</c:v>
                </c:pt>
                <c:pt idx="13">
                  <c:v>1.34</c:v>
                </c:pt>
                <c:pt idx="14">
                  <c:v>1.77</c:v>
                </c:pt>
                <c:pt idx="15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2-4BD9-8946-B9A5A278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50448"/>
        <c:axId val="2116151408"/>
      </c:lineChart>
      <c:catAx>
        <c:axId val="21161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51408"/>
        <c:crosses val="autoZero"/>
        <c:auto val="1"/>
        <c:lblAlgn val="ctr"/>
        <c:lblOffset val="100"/>
        <c:noMultiLvlLbl val="0"/>
      </c:catAx>
      <c:valAx>
        <c:axId val="21161514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PIB a/a% - Brasil vs Estados</a:t>
            </a:r>
            <a:r>
              <a:rPr lang="pt-BR" baseline="0"/>
              <a:t> Unidos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'3Y Forecasts'!$AO$116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 Forecasts'!$AN$117:$AN$118</c:f>
              <c:strCache>
                <c:ptCount val="2"/>
                <c:pt idx="0">
                  <c:v>PIB 2024</c:v>
                </c:pt>
                <c:pt idx="1">
                  <c:v>PIB 2025</c:v>
                </c:pt>
              </c:strCache>
            </c:strRef>
          </c:cat>
          <c:val>
            <c:numRef>
              <c:f>'3Y Forecasts'!$AO$117:$AO$118</c:f>
              <c:numCache>
                <c:formatCode>General</c:formatCode>
                <c:ptCount val="2"/>
                <c:pt idx="0" formatCode="0.00">
                  <c:v>2.1</c:v>
                </c:pt>
                <c:pt idx="1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F-4D07-8D02-FBF70F82649D}"/>
            </c:ext>
          </c:extLst>
        </c:ser>
        <c:ser>
          <c:idx val="1"/>
          <c:order val="1"/>
          <c:tx>
            <c:strRef>
              <c:f>'3Y Forecasts'!$AP$116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 Forecasts'!$AN$117:$AN$118</c:f>
              <c:strCache>
                <c:ptCount val="2"/>
                <c:pt idx="0">
                  <c:v>PIB 2024</c:v>
                </c:pt>
                <c:pt idx="1">
                  <c:v>PIB 2025</c:v>
                </c:pt>
              </c:strCache>
            </c:strRef>
          </c:cat>
          <c:val>
            <c:numRef>
              <c:f>'3Y Forecasts'!$AP$117:$AP$118</c:f>
              <c:numCache>
                <c:formatCode>General</c:formatCode>
                <c:ptCount val="2"/>
                <c:pt idx="0">
                  <c:v>2.4</c:v>
                </c:pt>
                <c:pt idx="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F-4D07-8D02-FBF70F82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344864"/>
        <c:axId val="1920345824"/>
      </c:barChart>
      <c:catAx>
        <c:axId val="19203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45824"/>
        <c:crosses val="autoZero"/>
        <c:auto val="1"/>
        <c:lblAlgn val="ctr"/>
        <c:lblOffset val="100"/>
        <c:noMultiLvlLbl val="0"/>
      </c:catAx>
      <c:valAx>
        <c:axId val="1920345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</a:t>
            </a:r>
            <a:r>
              <a:rPr lang="pt-BR" baseline="0"/>
              <a:t> Esperado dos Lucros por 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'3Y Forecasts'!$AQ$123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 Forecasts'!$AN$124:$AN$126</c:f>
              <c:strCache>
                <c:ptCount val="3"/>
                <c:pt idx="0">
                  <c:v>LPA F12m</c:v>
                </c:pt>
                <c:pt idx="1">
                  <c:v>LPA Y+1</c:v>
                </c:pt>
                <c:pt idx="2">
                  <c:v>LPA Y+2</c:v>
                </c:pt>
              </c:strCache>
            </c:strRef>
          </c:cat>
          <c:val>
            <c:numRef>
              <c:f>'3Y Forecasts'!$AQ$124:$AQ$126</c:f>
              <c:numCache>
                <c:formatCode>0.0%</c:formatCode>
                <c:ptCount val="3"/>
                <c:pt idx="0">
                  <c:v>0.25399564793276808</c:v>
                </c:pt>
                <c:pt idx="1">
                  <c:v>8.9696026807084772E-2</c:v>
                </c:pt>
                <c:pt idx="2">
                  <c:v>0.1194333095381912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EE9-9BDE-7DF6C6DA3A29}"/>
            </c:ext>
          </c:extLst>
        </c:ser>
        <c:ser>
          <c:idx val="1"/>
          <c:order val="1"/>
          <c:tx>
            <c:strRef>
              <c:f>'3Y Forecasts'!$AR$123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'3Y Forecasts'!$AN$124:$AN$126</c:f>
              <c:strCache>
                <c:ptCount val="3"/>
                <c:pt idx="0">
                  <c:v>LPA F12m</c:v>
                </c:pt>
                <c:pt idx="1">
                  <c:v>LPA Y+1</c:v>
                </c:pt>
                <c:pt idx="2">
                  <c:v>LPA Y+2</c:v>
                </c:pt>
              </c:strCache>
            </c:strRef>
          </c:cat>
          <c:val>
            <c:numRef>
              <c:f>'3Y Forecasts'!$AR$124:$AR$126</c:f>
              <c:numCache>
                <c:formatCode>0.0%</c:formatCode>
                <c:ptCount val="3"/>
                <c:pt idx="0">
                  <c:v>0.10964912280701755</c:v>
                </c:pt>
                <c:pt idx="1">
                  <c:v>0.12648221343873511</c:v>
                </c:pt>
                <c:pt idx="2">
                  <c:v>7.7192982456140369E-2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3-4EE9-9BDE-7DF6C6DA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344864"/>
        <c:axId val="1920345824"/>
      </c:barChart>
      <c:catAx>
        <c:axId val="19203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45824"/>
        <c:crosses val="autoZero"/>
        <c:auto val="1"/>
        <c:lblAlgn val="ctr"/>
        <c:lblOffset val="100"/>
        <c:noMultiLvlLbl val="0"/>
      </c:catAx>
      <c:valAx>
        <c:axId val="192034582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Ibovespa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'3Y Forecasts'!$S$102:$S$325</c:f>
              <c:numCache>
                <c:formatCode>0.00</c:formatCode>
                <c:ptCount val="224"/>
                <c:pt idx="0">
                  <c:v>4.98485856805162</c:v>
                </c:pt>
                <c:pt idx="1">
                  <c:v>4.5715867860115411</c:v>
                </c:pt>
                <c:pt idx="2">
                  <c:v>4.8917316012749685</c:v>
                </c:pt>
                <c:pt idx="3">
                  <c:v>4.9921694903837315</c:v>
                </c:pt>
                <c:pt idx="4">
                  <c:v>5.2463844992387232</c:v>
                </c:pt>
                <c:pt idx="5">
                  <c:v>5.2430452828786569</c:v>
                </c:pt>
                <c:pt idx="6">
                  <c:v>6.2088028302732212</c:v>
                </c:pt>
                <c:pt idx="7">
                  <c:v>6.093079325919649</c:v>
                </c:pt>
                <c:pt idx="8">
                  <c:v>6.304947408416119</c:v>
                </c:pt>
                <c:pt idx="9">
                  <c:v>6.6643616379947535</c:v>
                </c:pt>
                <c:pt idx="10">
                  <c:v>7.2419085652944375</c:v>
                </c:pt>
                <c:pt idx="11">
                  <c:v>7.2192287086793403</c:v>
                </c:pt>
                <c:pt idx="12">
                  <c:v>7.0903219795068475</c:v>
                </c:pt>
                <c:pt idx="13">
                  <c:v>7.065331249049045</c:v>
                </c:pt>
                <c:pt idx="14">
                  <c:v>6.4333046261147846</c:v>
                </c:pt>
                <c:pt idx="15">
                  <c:v>6.6613927555332326</c:v>
                </c:pt>
                <c:pt idx="16">
                  <c:v>6.6838370878911872</c:v>
                </c:pt>
                <c:pt idx="17">
                  <c:v>6.2015880831479961</c:v>
                </c:pt>
                <c:pt idx="18">
                  <c:v>6.5473663517386109</c:v>
                </c:pt>
                <c:pt idx="19">
                  <c:v>7.211638371009367</c:v>
                </c:pt>
                <c:pt idx="20">
                  <c:v>7.214957305582133</c:v>
                </c:pt>
                <c:pt idx="21">
                  <c:v>7.6343138758588793</c:v>
                </c:pt>
                <c:pt idx="22">
                  <c:v>7.4504960325256882</c:v>
                </c:pt>
                <c:pt idx="23">
                  <c:v>7.3420579754472168</c:v>
                </c:pt>
                <c:pt idx="24">
                  <c:v>7.7611235395710905</c:v>
                </c:pt>
                <c:pt idx="25">
                  <c:v>7.8070016935147724</c:v>
                </c:pt>
                <c:pt idx="26">
                  <c:v>8.1510477507532428</c:v>
                </c:pt>
                <c:pt idx="27">
                  <c:v>8.6901154252565895</c:v>
                </c:pt>
                <c:pt idx="28">
                  <c:v>8.6422954693639706</c:v>
                </c:pt>
                <c:pt idx="29">
                  <c:v>8.185126159403886</c:v>
                </c:pt>
                <c:pt idx="30">
                  <c:v>9.5961897426123901</c:v>
                </c:pt>
                <c:pt idx="31">
                  <c:v>10.327049527358673</c:v>
                </c:pt>
                <c:pt idx="32">
                  <c:v>9.3845258968676113</c:v>
                </c:pt>
                <c:pt idx="33">
                  <c:v>9.4020511725963569</c:v>
                </c:pt>
                <c:pt idx="34">
                  <c:v>8.9486949879462472</c:v>
                </c:pt>
                <c:pt idx="35">
                  <c:v>9.5289374306562742</c:v>
                </c:pt>
                <c:pt idx="36">
                  <c:v>9.3218025668990396</c:v>
                </c:pt>
                <c:pt idx="37">
                  <c:v>9.7074402501073305</c:v>
                </c:pt>
                <c:pt idx="38">
                  <c:v>10.548732569663702</c:v>
                </c:pt>
                <c:pt idx="39">
                  <c:v>9.6351995076547681</c:v>
                </c:pt>
                <c:pt idx="40">
                  <c:v>8.8929031991625216</c:v>
                </c:pt>
                <c:pt idx="41">
                  <c:v>8.0835085858928739</c:v>
                </c:pt>
                <c:pt idx="42">
                  <c:v>7.384670658155807</c:v>
                </c:pt>
                <c:pt idx="43">
                  <c:v>5.5454294855951112</c:v>
                </c:pt>
                <c:pt idx="44">
                  <c:v>5.0096184517062277</c:v>
                </c:pt>
                <c:pt idx="45">
                  <c:v>5.0778451721235278</c:v>
                </c:pt>
                <c:pt idx="46">
                  <c:v>5.3886348974886129</c:v>
                </c:pt>
                <c:pt idx="47">
                  <c:v>5.1135621200043246</c:v>
                </c:pt>
                <c:pt idx="48">
                  <c:v>5.5049988026303076</c:v>
                </c:pt>
                <c:pt idx="49">
                  <c:v>5.9925314884472511</c:v>
                </c:pt>
                <c:pt idx="50">
                  <c:v>6.7220166696402819</c:v>
                </c:pt>
                <c:pt idx="51">
                  <c:v>6.5282403066105967</c:v>
                </c:pt>
                <c:pt idx="52">
                  <c:v>7.0730286664076232</c:v>
                </c:pt>
                <c:pt idx="53">
                  <c:v>7.2966197710130265</c:v>
                </c:pt>
                <c:pt idx="54">
                  <c:v>7.8519962012429367</c:v>
                </c:pt>
                <c:pt idx="55">
                  <c:v>7.9196282471303743</c:v>
                </c:pt>
                <c:pt idx="56">
                  <c:v>8.4007074074486834</c:v>
                </c:pt>
                <c:pt idx="57">
                  <c:v>8.4838791323846685</c:v>
                </c:pt>
                <c:pt idx="58">
                  <c:v>8.3677711282020795</c:v>
                </c:pt>
                <c:pt idx="59">
                  <c:v>8.3599638941186107</c:v>
                </c:pt>
                <c:pt idx="60">
                  <c:v>8.8186720037595769</c:v>
                </c:pt>
                <c:pt idx="61">
                  <c:v>8.0582654787467813</c:v>
                </c:pt>
                <c:pt idx="62">
                  <c:v>7.4175592964085082</c:v>
                </c:pt>
                <c:pt idx="63">
                  <c:v>7.2471986582250629</c:v>
                </c:pt>
                <c:pt idx="64">
                  <c:v>8.2269651506301962</c:v>
                </c:pt>
                <c:pt idx="65">
                  <c:v>7.8821725997787144</c:v>
                </c:pt>
                <c:pt idx="66">
                  <c:v>8.1462307868070223</c:v>
                </c:pt>
                <c:pt idx="67">
                  <c:v>8.3003620070213948</c:v>
                </c:pt>
                <c:pt idx="68">
                  <c:v>7.5144502200910068</c:v>
                </c:pt>
                <c:pt idx="69">
                  <c:v>7.5758254653986068</c:v>
                </c:pt>
                <c:pt idx="70">
                  <c:v>7.5688065480485331</c:v>
                </c:pt>
                <c:pt idx="71">
                  <c:v>7.4956451041080818</c:v>
                </c:pt>
                <c:pt idx="72">
                  <c:v>7.6459822554496668</c:v>
                </c:pt>
                <c:pt idx="73">
                  <c:v>7.1562325122891615</c:v>
                </c:pt>
                <c:pt idx="74">
                  <c:v>6.8935426385822138</c:v>
                </c:pt>
                <c:pt idx="75">
                  <c:v>6.6788186258606244</c:v>
                </c:pt>
                <c:pt idx="76">
                  <c:v>6.3859128860971586</c:v>
                </c:pt>
                <c:pt idx="77">
                  <c:v>6.0411294530538342</c:v>
                </c:pt>
                <c:pt idx="78">
                  <c:v>5.5324566774790407</c:v>
                </c:pt>
                <c:pt idx="79">
                  <c:v>6.1728224008736641</c:v>
                </c:pt>
                <c:pt idx="80">
                  <c:v>5.8031679280693176</c:v>
                </c:pt>
                <c:pt idx="81">
                  <c:v>5.7768123867715211</c:v>
                </c:pt>
                <c:pt idx="82">
                  <c:v>6.7088104860881446</c:v>
                </c:pt>
                <c:pt idx="83">
                  <c:v>6.9143389152802079</c:v>
                </c:pt>
                <c:pt idx="84">
                  <c:v>6.8099967928211678</c:v>
                </c:pt>
                <c:pt idx="85">
                  <c:v>6.4131284300045177</c:v>
                </c:pt>
                <c:pt idx="86">
                  <c:v>5.6067657687011705</c:v>
                </c:pt>
                <c:pt idx="87">
                  <c:v>5.5747645657307681</c:v>
                </c:pt>
                <c:pt idx="88">
                  <c:v>5.7656326003033991</c:v>
                </c:pt>
                <c:pt idx="89">
                  <c:v>6.1400479467707711</c:v>
                </c:pt>
                <c:pt idx="90">
                  <c:v>6.2619971832804646</c:v>
                </c:pt>
                <c:pt idx="91">
                  <c:v>6.0940833700277679</c:v>
                </c:pt>
                <c:pt idx="92">
                  <c:v>6.0520292163085694</c:v>
                </c:pt>
                <c:pt idx="93">
                  <c:v>6.4042834014183159</c:v>
                </c:pt>
                <c:pt idx="94">
                  <c:v>6.4521883722499869</c:v>
                </c:pt>
                <c:pt idx="95">
                  <c:v>6.1562244898147789</c:v>
                </c:pt>
                <c:pt idx="96">
                  <c:v>6.0264741371906956</c:v>
                </c:pt>
                <c:pt idx="97">
                  <c:v>6.1042224698101037</c:v>
                </c:pt>
                <c:pt idx="98">
                  <c:v>5.9591146147041298</c:v>
                </c:pt>
                <c:pt idx="99">
                  <c:v>5.2205067941168606</c:v>
                </c:pt>
                <c:pt idx="100">
                  <c:v>5.2883289257974093</c:v>
                </c:pt>
                <c:pt idx="101">
                  <c:v>5.7047000775382477</c:v>
                </c:pt>
                <c:pt idx="102">
                  <c:v>6.023962540353808</c:v>
                </c:pt>
                <c:pt idx="103">
                  <c:v>6.2689082791686213</c:v>
                </c:pt>
                <c:pt idx="104">
                  <c:v>6.067251071912259</c:v>
                </c:pt>
                <c:pt idx="105">
                  <c:v>6.0059649716486394</c:v>
                </c:pt>
                <c:pt idx="106">
                  <c:v>5.6874862947457379</c:v>
                </c:pt>
                <c:pt idx="107">
                  <c:v>5.6900292090933648</c:v>
                </c:pt>
                <c:pt idx="108">
                  <c:v>6.1210031241007998</c:v>
                </c:pt>
                <c:pt idx="109">
                  <c:v>6.4573762133362838</c:v>
                </c:pt>
                <c:pt idx="110">
                  <c:v>6.3007984050412764</c:v>
                </c:pt>
                <c:pt idx="111">
                  <c:v>6.4359338202903507</c:v>
                </c:pt>
                <c:pt idx="112">
                  <c:v>6.649403028545656</c:v>
                </c:pt>
                <c:pt idx="113">
                  <c:v>7.3865390312794759</c:v>
                </c:pt>
                <c:pt idx="114">
                  <c:v>6.6108216245882021</c:v>
                </c:pt>
                <c:pt idx="115">
                  <c:v>6.7182138877903528</c:v>
                </c:pt>
                <c:pt idx="116">
                  <c:v>6.7148555617830539</c:v>
                </c:pt>
                <c:pt idx="117">
                  <c:v>6.1685520215132401</c:v>
                </c:pt>
                <c:pt idx="118">
                  <c:v>5.7981741647567029</c:v>
                </c:pt>
                <c:pt idx="119">
                  <c:v>6.4178452095990872</c:v>
                </c:pt>
                <c:pt idx="120">
                  <c:v>6.4367817159055702</c:v>
                </c:pt>
                <c:pt idx="121">
                  <c:v>7.71643480986498</c:v>
                </c:pt>
                <c:pt idx="122">
                  <c:v>7.1697790175548013</c:v>
                </c:pt>
                <c:pt idx="123">
                  <c:v>7.1126752458425235</c:v>
                </c:pt>
                <c:pt idx="124">
                  <c:v>6.5661446775357355</c:v>
                </c:pt>
                <c:pt idx="125">
                  <c:v>6.2289883085728821</c:v>
                </c:pt>
                <c:pt idx="126">
                  <c:v>6.1170596162304651</c:v>
                </c:pt>
                <c:pt idx="127">
                  <c:v>6.3344115061855906</c:v>
                </c:pt>
                <c:pt idx="128">
                  <c:v>6.3862125881697622</c:v>
                </c:pt>
                <c:pt idx="129">
                  <c:v>6.1815308664349562</c:v>
                </c:pt>
                <c:pt idx="130">
                  <c:v>5.6834843662309673</c:v>
                </c:pt>
                <c:pt idx="131">
                  <c:v>6.0818999321705158</c:v>
                </c:pt>
                <c:pt idx="132">
                  <c:v>7.2796748600161756</c:v>
                </c:pt>
                <c:pt idx="133">
                  <c:v>10.078594208569983</c:v>
                </c:pt>
                <c:pt idx="134">
                  <c:v>9.1977414097222514</c:v>
                </c:pt>
                <c:pt idx="135">
                  <c:v>9.6264865017099162</c:v>
                </c:pt>
                <c:pt idx="136">
                  <c:v>10.555262380365667</c:v>
                </c:pt>
                <c:pt idx="137">
                  <c:v>11.749251069378063</c:v>
                </c:pt>
                <c:pt idx="138">
                  <c:v>11.819794022311813</c:v>
                </c:pt>
                <c:pt idx="139">
                  <c:v>13.82721508611162</c:v>
                </c:pt>
                <c:pt idx="140">
                  <c:v>14.343618150817647</c:v>
                </c:pt>
                <c:pt idx="141">
                  <c:v>14.425988098847451</c:v>
                </c:pt>
                <c:pt idx="142">
                  <c:v>14.664981301986327</c:v>
                </c:pt>
                <c:pt idx="143">
                  <c:v>14.542553817972941</c:v>
                </c:pt>
                <c:pt idx="144">
                  <c:v>14.171974242297649</c:v>
                </c:pt>
                <c:pt idx="145">
                  <c:v>14.518876489441951</c:v>
                </c:pt>
                <c:pt idx="146">
                  <c:v>13.524329934008408</c:v>
                </c:pt>
                <c:pt idx="147">
                  <c:v>13.463840558868869</c:v>
                </c:pt>
                <c:pt idx="148">
                  <c:v>14.154388849662745</c:v>
                </c:pt>
                <c:pt idx="149">
                  <c:v>15.240177188088978</c:v>
                </c:pt>
                <c:pt idx="150">
                  <c:v>16.094610408621389</c:v>
                </c:pt>
                <c:pt idx="151">
                  <c:v>17.060522675964485</c:v>
                </c:pt>
                <c:pt idx="152">
                  <c:v>16.112433934412415</c:v>
                </c:pt>
                <c:pt idx="153">
                  <c:v>17.702123716543831</c:v>
                </c:pt>
                <c:pt idx="154">
                  <c:v>18.151199785925819</c:v>
                </c:pt>
                <c:pt idx="155">
                  <c:v>17.38118006775656</c:v>
                </c:pt>
                <c:pt idx="156">
                  <c:v>17.443507246477605</c:v>
                </c:pt>
                <c:pt idx="157">
                  <c:v>17.448262462813112</c:v>
                </c:pt>
                <c:pt idx="158">
                  <c:v>14.904545401414541</c:v>
                </c:pt>
                <c:pt idx="159">
                  <c:v>14.15051457752393</c:v>
                </c:pt>
                <c:pt idx="160">
                  <c:v>15.328890861648597</c:v>
                </c:pt>
                <c:pt idx="161">
                  <c:v>14.349846848950028</c:v>
                </c:pt>
                <c:pt idx="162">
                  <c:v>14.772594931427552</c:v>
                </c:pt>
                <c:pt idx="163">
                  <c:v>16.798506731955715</c:v>
                </c:pt>
                <c:pt idx="164">
                  <c:v>17.133696300226532</c:v>
                </c:pt>
                <c:pt idx="165">
                  <c:v>17.12290875924888</c:v>
                </c:pt>
                <c:pt idx="166">
                  <c:v>18.527624068239344</c:v>
                </c:pt>
                <c:pt idx="167">
                  <c:v>17.483839566155794</c:v>
                </c:pt>
                <c:pt idx="168">
                  <c:v>17.371545001538774</c:v>
                </c:pt>
                <c:pt idx="169">
                  <c:v>15.553346914115027</c:v>
                </c:pt>
                <c:pt idx="170">
                  <c:v>16.438856405177592</c:v>
                </c:pt>
                <c:pt idx="171">
                  <c:v>17.141906618877872</c:v>
                </c:pt>
                <c:pt idx="172">
                  <c:v>17.224491453111881</c:v>
                </c:pt>
                <c:pt idx="173">
                  <c:v>16.500179089401815</c:v>
                </c:pt>
                <c:pt idx="174">
                  <c:v>17.038162419572767</c:v>
                </c:pt>
                <c:pt idx="175">
                  <c:v>17.928655840140117</c:v>
                </c:pt>
                <c:pt idx="176">
                  <c:v>16.765990746911363</c:v>
                </c:pt>
                <c:pt idx="177">
                  <c:v>18.326676369946892</c:v>
                </c:pt>
                <c:pt idx="178">
                  <c:v>18.139105723828141</c:v>
                </c:pt>
                <c:pt idx="179">
                  <c:v>16.162229892491229</c:v>
                </c:pt>
                <c:pt idx="180">
                  <c:v>11.445462722025356</c:v>
                </c:pt>
                <c:pt idx="181">
                  <c:v>11.127742410214497</c:v>
                </c:pt>
                <c:pt idx="182">
                  <c:v>14.613936487152371</c:v>
                </c:pt>
                <c:pt idx="183">
                  <c:v>15.703593649619702</c:v>
                </c:pt>
                <c:pt idx="184">
                  <c:v>17.2740080629579</c:v>
                </c:pt>
                <c:pt idx="185">
                  <c:v>17.400942309716687</c:v>
                </c:pt>
                <c:pt idx="186">
                  <c:v>16.752410769416258</c:v>
                </c:pt>
                <c:pt idx="187">
                  <c:v>16.776696222728596</c:v>
                </c:pt>
                <c:pt idx="188">
                  <c:v>18.329437570317324</c:v>
                </c:pt>
                <c:pt idx="189">
                  <c:v>20.806442018340952</c:v>
                </c:pt>
                <c:pt idx="190">
                  <c:v>20.771759646734999</c:v>
                </c:pt>
                <c:pt idx="191">
                  <c:v>19.554230080494033</c:v>
                </c:pt>
                <c:pt idx="192">
                  <c:v>20.038803499972158</c:v>
                </c:pt>
                <c:pt idx="193">
                  <c:v>13.791344615326116</c:v>
                </c:pt>
                <c:pt idx="194">
                  <c:v>13.873140354321725</c:v>
                </c:pt>
                <c:pt idx="195">
                  <c:v>13.883221327979822</c:v>
                </c:pt>
                <c:pt idx="196">
                  <c:v>13.359647478377727</c:v>
                </c:pt>
                <c:pt idx="197">
                  <c:v>10.603504359823063</c:v>
                </c:pt>
                <c:pt idx="198">
                  <c:v>10.047450476718966</c:v>
                </c:pt>
                <c:pt idx="199">
                  <c:v>9.2599275670639951</c:v>
                </c:pt>
                <c:pt idx="200">
                  <c:v>8.1295870663645839</c:v>
                </c:pt>
                <c:pt idx="201">
                  <c:v>8.0263696011805425</c:v>
                </c:pt>
                <c:pt idx="202">
                  <c:v>8.3600681580160821</c:v>
                </c:pt>
                <c:pt idx="203">
                  <c:v>8.5886404302085815</c:v>
                </c:pt>
                <c:pt idx="204">
                  <c:v>8.9138854330442392</c:v>
                </c:pt>
                <c:pt idx="205">
                  <c:v>7.2265264581575019</c:v>
                </c:pt>
                <c:pt idx="206">
                  <c:v>6.8061431685521097</c:v>
                </c:pt>
                <c:pt idx="207">
                  <c:v>6.0035486343030202</c:v>
                </c:pt>
                <c:pt idx="208">
                  <c:v>6.4739373949247963</c:v>
                </c:pt>
                <c:pt idx="209">
                  <c:v>6.1917926814820348</c:v>
                </c:pt>
                <c:pt idx="210">
                  <c:v>6.1528696765436814</c:v>
                </c:pt>
                <c:pt idx="211">
                  <c:v>6.3585750985459786</c:v>
                </c:pt>
                <c:pt idx="212">
                  <c:v>5.7636636711793461</c:v>
                </c:pt>
                <c:pt idx="213">
                  <c:v>5.438341717546777</c:v>
                </c:pt>
                <c:pt idx="214">
                  <c:v>5.578998558816993</c:v>
                </c:pt>
                <c:pt idx="215">
                  <c:v>5.1685904334285562</c:v>
                </c:pt>
                <c:pt idx="216">
                  <c:v>5.0270806933198111</c:v>
                </c:pt>
                <c:pt idx="217">
                  <c:v>4.7452233377914981</c:v>
                </c:pt>
                <c:pt idx="218">
                  <c:v>4.8178164407133108</c:v>
                </c:pt>
                <c:pt idx="219">
                  <c:v>5.2470805963969172</c:v>
                </c:pt>
                <c:pt idx="220">
                  <c:v>5.5404223089020244</c:v>
                </c:pt>
                <c:pt idx="221">
                  <c:v>5.1837311419285133</c:v>
                </c:pt>
                <c:pt idx="222">
                  <c:v>5.1199866175401727</c:v>
                </c:pt>
                <c:pt idx="223">
                  <c:v>4.9043999999999999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B-4B7D-9E1F-D406456AE20B}"/>
            </c:ext>
          </c:extLst>
        </c:ser>
        <c:ser>
          <c:idx val="1"/>
          <c:order val="1"/>
          <c:tx>
            <c:v>S&amp;P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'3Y Forecasts'!$H$1029:$H$1252</c:f>
              <c:numCache>
                <c:formatCode>General</c:formatCode>
                <c:ptCount val="224"/>
                <c:pt idx="0">
                  <c:v>26.34</c:v>
                </c:pt>
                <c:pt idx="1">
                  <c:v>25.41</c:v>
                </c:pt>
                <c:pt idx="2">
                  <c:v>25.65</c:v>
                </c:pt>
                <c:pt idx="3">
                  <c:v>26.07</c:v>
                </c:pt>
                <c:pt idx="4">
                  <c:v>26.29</c:v>
                </c:pt>
                <c:pt idx="5">
                  <c:v>26.1</c:v>
                </c:pt>
                <c:pt idx="6">
                  <c:v>25.73</c:v>
                </c:pt>
                <c:pt idx="7">
                  <c:v>24.88</c:v>
                </c:pt>
                <c:pt idx="8">
                  <c:v>25.93</c:v>
                </c:pt>
                <c:pt idx="9">
                  <c:v>26.44</c:v>
                </c:pt>
                <c:pt idx="10">
                  <c:v>26.47</c:v>
                </c:pt>
                <c:pt idx="11">
                  <c:v>26.25</c:v>
                </c:pt>
                <c:pt idx="12">
                  <c:v>26.33</c:v>
                </c:pt>
                <c:pt idx="13">
                  <c:v>26.15</c:v>
                </c:pt>
                <c:pt idx="14">
                  <c:v>25.65</c:v>
                </c:pt>
                <c:pt idx="15">
                  <c:v>24.75</c:v>
                </c:pt>
                <c:pt idx="16">
                  <c:v>24.7</c:v>
                </c:pt>
                <c:pt idx="17">
                  <c:v>25.05</c:v>
                </c:pt>
                <c:pt idx="18">
                  <c:v>25.64</c:v>
                </c:pt>
                <c:pt idx="19">
                  <c:v>26.54</c:v>
                </c:pt>
                <c:pt idx="20">
                  <c:v>26.93</c:v>
                </c:pt>
                <c:pt idx="21">
                  <c:v>27.28</c:v>
                </c:pt>
                <c:pt idx="22">
                  <c:v>27.21</c:v>
                </c:pt>
                <c:pt idx="23">
                  <c:v>27.32</c:v>
                </c:pt>
                <c:pt idx="24">
                  <c:v>26.23</c:v>
                </c:pt>
                <c:pt idx="25">
                  <c:v>26.98</c:v>
                </c:pt>
                <c:pt idx="26">
                  <c:v>27.55</c:v>
                </c:pt>
                <c:pt idx="27">
                  <c:v>27.42</c:v>
                </c:pt>
                <c:pt idx="28">
                  <c:v>27.41</c:v>
                </c:pt>
                <c:pt idx="29">
                  <c:v>26.15</c:v>
                </c:pt>
                <c:pt idx="30">
                  <c:v>26.73</c:v>
                </c:pt>
                <c:pt idx="31">
                  <c:v>27.32</c:v>
                </c:pt>
                <c:pt idx="32">
                  <c:v>25.73</c:v>
                </c:pt>
                <c:pt idx="33">
                  <c:v>25.96</c:v>
                </c:pt>
                <c:pt idx="34">
                  <c:v>24.02</c:v>
                </c:pt>
                <c:pt idx="35">
                  <c:v>23.5</c:v>
                </c:pt>
                <c:pt idx="36">
                  <c:v>22.61</c:v>
                </c:pt>
                <c:pt idx="37">
                  <c:v>23.36</c:v>
                </c:pt>
                <c:pt idx="38">
                  <c:v>23.7</c:v>
                </c:pt>
                <c:pt idx="39">
                  <c:v>22.42</c:v>
                </c:pt>
                <c:pt idx="40">
                  <c:v>20.91</c:v>
                </c:pt>
                <c:pt idx="41">
                  <c:v>21.4</c:v>
                </c:pt>
                <c:pt idx="42">
                  <c:v>20.36</c:v>
                </c:pt>
                <c:pt idx="43">
                  <c:v>16.39</c:v>
                </c:pt>
                <c:pt idx="44">
                  <c:v>15.26</c:v>
                </c:pt>
                <c:pt idx="45">
                  <c:v>15.38</c:v>
                </c:pt>
                <c:pt idx="46">
                  <c:v>15.17</c:v>
                </c:pt>
                <c:pt idx="47">
                  <c:v>14.12</c:v>
                </c:pt>
                <c:pt idx="48">
                  <c:v>13.32</c:v>
                </c:pt>
                <c:pt idx="49">
                  <c:v>14.98</c:v>
                </c:pt>
                <c:pt idx="50">
                  <c:v>16</c:v>
                </c:pt>
                <c:pt idx="51">
                  <c:v>16.38</c:v>
                </c:pt>
                <c:pt idx="52">
                  <c:v>16.690000000000001</c:v>
                </c:pt>
                <c:pt idx="53">
                  <c:v>18.09</c:v>
                </c:pt>
                <c:pt idx="54">
                  <c:v>18.829999999999998</c:v>
                </c:pt>
                <c:pt idx="55">
                  <c:v>19.36</c:v>
                </c:pt>
                <c:pt idx="56">
                  <c:v>19.809999999999999</c:v>
                </c:pt>
                <c:pt idx="57">
                  <c:v>20.32</c:v>
                </c:pt>
                <c:pt idx="58">
                  <c:v>20.53</c:v>
                </c:pt>
                <c:pt idx="59">
                  <c:v>19.920000000000002</c:v>
                </c:pt>
                <c:pt idx="60">
                  <c:v>21</c:v>
                </c:pt>
                <c:pt idx="61">
                  <c:v>21.8</c:v>
                </c:pt>
                <c:pt idx="62">
                  <c:v>20.48</c:v>
                </c:pt>
                <c:pt idx="63">
                  <c:v>19.739999999999998</c:v>
                </c:pt>
                <c:pt idx="64">
                  <c:v>19.670000000000002</c:v>
                </c:pt>
                <c:pt idx="65">
                  <c:v>19.77</c:v>
                </c:pt>
                <c:pt idx="66">
                  <c:v>20.38</c:v>
                </c:pt>
                <c:pt idx="67">
                  <c:v>21.24</c:v>
                </c:pt>
                <c:pt idx="68">
                  <c:v>21.7</c:v>
                </c:pt>
                <c:pt idx="69">
                  <c:v>22.4</c:v>
                </c:pt>
                <c:pt idx="70">
                  <c:v>22.98</c:v>
                </c:pt>
                <c:pt idx="71">
                  <c:v>23.49</c:v>
                </c:pt>
                <c:pt idx="72">
                  <c:v>22.9</c:v>
                </c:pt>
                <c:pt idx="73">
                  <c:v>23.14</c:v>
                </c:pt>
                <c:pt idx="74">
                  <c:v>23.06</c:v>
                </c:pt>
                <c:pt idx="75">
                  <c:v>22.1</c:v>
                </c:pt>
                <c:pt idx="76">
                  <c:v>22.61</c:v>
                </c:pt>
                <c:pt idx="77">
                  <c:v>20.05</c:v>
                </c:pt>
                <c:pt idx="78">
                  <c:v>19.7</c:v>
                </c:pt>
                <c:pt idx="79">
                  <c:v>20.16</c:v>
                </c:pt>
                <c:pt idx="80">
                  <c:v>20.350000000000001</c:v>
                </c:pt>
                <c:pt idx="81">
                  <c:v>20.52</c:v>
                </c:pt>
                <c:pt idx="82">
                  <c:v>21.21</c:v>
                </c:pt>
                <c:pt idx="83">
                  <c:v>21.8</c:v>
                </c:pt>
                <c:pt idx="84">
                  <c:v>22.05</c:v>
                </c:pt>
                <c:pt idx="85">
                  <c:v>21.78</c:v>
                </c:pt>
                <c:pt idx="86">
                  <c:v>20.94</c:v>
                </c:pt>
                <c:pt idx="87">
                  <c:v>20.55</c:v>
                </c:pt>
                <c:pt idx="88">
                  <c:v>21</c:v>
                </c:pt>
                <c:pt idx="89">
                  <c:v>21.41</c:v>
                </c:pt>
                <c:pt idx="90">
                  <c:v>21.78</c:v>
                </c:pt>
                <c:pt idx="91">
                  <c:v>21.58</c:v>
                </c:pt>
                <c:pt idx="92">
                  <c:v>20.9</c:v>
                </c:pt>
                <c:pt idx="93">
                  <c:v>21.24</c:v>
                </c:pt>
                <c:pt idx="94">
                  <c:v>21.9</c:v>
                </c:pt>
                <c:pt idx="95">
                  <c:v>22.05</c:v>
                </c:pt>
                <c:pt idx="96">
                  <c:v>22.42</c:v>
                </c:pt>
                <c:pt idx="97">
                  <c:v>22.6</c:v>
                </c:pt>
                <c:pt idx="98">
                  <c:v>23.41</c:v>
                </c:pt>
                <c:pt idx="99">
                  <c:v>22.93</c:v>
                </c:pt>
                <c:pt idx="100">
                  <c:v>23.49</c:v>
                </c:pt>
                <c:pt idx="101">
                  <c:v>23.36</c:v>
                </c:pt>
                <c:pt idx="102">
                  <c:v>23.44</c:v>
                </c:pt>
                <c:pt idx="103">
                  <c:v>23.83</c:v>
                </c:pt>
                <c:pt idx="104">
                  <c:v>24.64</c:v>
                </c:pt>
                <c:pt idx="105">
                  <c:v>24.86</c:v>
                </c:pt>
                <c:pt idx="106">
                  <c:v>24.86</c:v>
                </c:pt>
                <c:pt idx="107">
                  <c:v>24.59</c:v>
                </c:pt>
                <c:pt idx="108">
                  <c:v>24.96</c:v>
                </c:pt>
                <c:pt idx="109">
                  <c:v>24.79</c:v>
                </c:pt>
                <c:pt idx="110">
                  <c:v>24.94</c:v>
                </c:pt>
                <c:pt idx="111">
                  <c:v>25.56</c:v>
                </c:pt>
                <c:pt idx="112">
                  <c:v>25.82</c:v>
                </c:pt>
                <c:pt idx="113">
                  <c:v>25.62</c:v>
                </c:pt>
                <c:pt idx="114">
                  <c:v>25.92</c:v>
                </c:pt>
                <c:pt idx="115">
                  <c:v>25.16</c:v>
                </c:pt>
                <c:pt idx="116">
                  <c:v>26.61</c:v>
                </c:pt>
                <c:pt idx="117">
                  <c:v>26.79</c:v>
                </c:pt>
                <c:pt idx="118">
                  <c:v>26.49</c:v>
                </c:pt>
                <c:pt idx="119">
                  <c:v>27</c:v>
                </c:pt>
                <c:pt idx="120">
                  <c:v>26.73</c:v>
                </c:pt>
                <c:pt idx="121">
                  <c:v>26.79</c:v>
                </c:pt>
                <c:pt idx="122">
                  <c:v>26.81</c:v>
                </c:pt>
                <c:pt idx="123">
                  <c:v>26.5</c:v>
                </c:pt>
                <c:pt idx="124">
                  <c:v>26.38</c:v>
                </c:pt>
                <c:pt idx="125">
                  <c:v>25.69</c:v>
                </c:pt>
                <c:pt idx="126">
                  <c:v>24.5</c:v>
                </c:pt>
                <c:pt idx="127">
                  <c:v>25.49</c:v>
                </c:pt>
                <c:pt idx="128">
                  <c:v>26.23</c:v>
                </c:pt>
                <c:pt idx="129">
                  <c:v>25.97</c:v>
                </c:pt>
                <c:pt idx="130">
                  <c:v>24.21</c:v>
                </c:pt>
                <c:pt idx="131">
                  <c:v>24</c:v>
                </c:pt>
                <c:pt idx="132">
                  <c:v>25.37</c:v>
                </c:pt>
                <c:pt idx="133">
                  <c:v>25.92</c:v>
                </c:pt>
                <c:pt idx="134">
                  <c:v>25.69</c:v>
                </c:pt>
                <c:pt idx="135">
                  <c:v>25.84</c:v>
                </c:pt>
                <c:pt idx="136">
                  <c:v>26.69</c:v>
                </c:pt>
                <c:pt idx="137">
                  <c:v>26.95</c:v>
                </c:pt>
                <c:pt idx="138">
                  <c:v>26.73</c:v>
                </c:pt>
                <c:pt idx="139">
                  <c:v>26.53</c:v>
                </c:pt>
                <c:pt idx="140">
                  <c:v>26.85</c:v>
                </c:pt>
                <c:pt idx="141">
                  <c:v>27.87</c:v>
                </c:pt>
                <c:pt idx="142">
                  <c:v>28.06</c:v>
                </c:pt>
                <c:pt idx="143">
                  <c:v>28.66</c:v>
                </c:pt>
                <c:pt idx="144">
                  <c:v>29.09</c:v>
                </c:pt>
                <c:pt idx="145">
                  <c:v>28.9</c:v>
                </c:pt>
                <c:pt idx="146">
                  <c:v>29.31</c:v>
                </c:pt>
                <c:pt idx="147">
                  <c:v>29.75</c:v>
                </c:pt>
                <c:pt idx="148">
                  <c:v>30</c:v>
                </c:pt>
                <c:pt idx="149">
                  <c:v>29.91</c:v>
                </c:pt>
                <c:pt idx="150">
                  <c:v>30.17</c:v>
                </c:pt>
                <c:pt idx="151">
                  <c:v>30.92</c:v>
                </c:pt>
                <c:pt idx="152">
                  <c:v>31.3</c:v>
                </c:pt>
                <c:pt idx="153">
                  <c:v>32.090000000000003</c:v>
                </c:pt>
                <c:pt idx="154">
                  <c:v>33.31</c:v>
                </c:pt>
                <c:pt idx="155">
                  <c:v>32.04</c:v>
                </c:pt>
                <c:pt idx="156">
                  <c:v>31.81</c:v>
                </c:pt>
                <c:pt idx="157">
                  <c:v>30.97</c:v>
                </c:pt>
                <c:pt idx="158">
                  <c:v>31.24</c:v>
                </c:pt>
                <c:pt idx="159">
                  <c:v>31.63</c:v>
                </c:pt>
                <c:pt idx="160">
                  <c:v>31.89</c:v>
                </c:pt>
                <c:pt idx="161">
                  <c:v>32.39</c:v>
                </c:pt>
                <c:pt idx="162">
                  <c:v>32.619999999999997</c:v>
                </c:pt>
                <c:pt idx="163">
                  <c:v>31.04</c:v>
                </c:pt>
                <c:pt idx="164">
                  <c:v>30.2</c:v>
                </c:pt>
                <c:pt idx="165">
                  <c:v>28.29</c:v>
                </c:pt>
                <c:pt idx="166">
                  <c:v>28.38</c:v>
                </c:pt>
                <c:pt idx="167">
                  <c:v>29.54</c:v>
                </c:pt>
                <c:pt idx="168">
                  <c:v>29.58</c:v>
                </c:pt>
                <c:pt idx="169">
                  <c:v>30.13</c:v>
                </c:pt>
                <c:pt idx="170">
                  <c:v>29.24</c:v>
                </c:pt>
                <c:pt idx="171">
                  <c:v>29.28</c:v>
                </c:pt>
                <c:pt idx="172">
                  <c:v>29.99</c:v>
                </c:pt>
                <c:pt idx="173">
                  <c:v>28.71</c:v>
                </c:pt>
                <c:pt idx="174">
                  <c:v>29.23</c:v>
                </c:pt>
                <c:pt idx="175">
                  <c:v>28.84</c:v>
                </c:pt>
                <c:pt idx="176">
                  <c:v>29.84</c:v>
                </c:pt>
                <c:pt idx="177">
                  <c:v>30.33</c:v>
                </c:pt>
                <c:pt idx="178">
                  <c:v>30.99</c:v>
                </c:pt>
                <c:pt idx="179">
                  <c:v>30.73</c:v>
                </c:pt>
                <c:pt idx="180">
                  <c:v>24.82</c:v>
                </c:pt>
                <c:pt idx="181">
                  <c:v>25.93</c:v>
                </c:pt>
                <c:pt idx="182">
                  <c:v>27.33</c:v>
                </c:pt>
                <c:pt idx="183">
                  <c:v>28.84</c:v>
                </c:pt>
                <c:pt idx="184">
                  <c:v>29.6</c:v>
                </c:pt>
                <c:pt idx="185">
                  <c:v>31.16</c:v>
                </c:pt>
                <c:pt idx="186">
                  <c:v>30.84</c:v>
                </c:pt>
                <c:pt idx="187">
                  <c:v>31.28</c:v>
                </c:pt>
                <c:pt idx="188">
                  <c:v>32.47</c:v>
                </c:pt>
                <c:pt idx="189">
                  <c:v>33.770000000000003</c:v>
                </c:pt>
                <c:pt idx="190">
                  <c:v>34.51</c:v>
                </c:pt>
                <c:pt idx="191">
                  <c:v>35.1</c:v>
                </c:pt>
                <c:pt idx="192">
                  <c:v>35.04</c:v>
                </c:pt>
                <c:pt idx="193">
                  <c:v>36.72</c:v>
                </c:pt>
                <c:pt idx="194">
                  <c:v>36.549999999999997</c:v>
                </c:pt>
                <c:pt idx="195">
                  <c:v>36.700000000000003</c:v>
                </c:pt>
                <c:pt idx="196">
                  <c:v>37.44</c:v>
                </c:pt>
                <c:pt idx="197">
                  <c:v>37.97</c:v>
                </c:pt>
                <c:pt idx="198">
                  <c:v>37.619999999999997</c:v>
                </c:pt>
                <c:pt idx="199">
                  <c:v>37.25</c:v>
                </c:pt>
                <c:pt idx="200">
                  <c:v>38.58</c:v>
                </c:pt>
                <c:pt idx="201">
                  <c:v>38.31</c:v>
                </c:pt>
                <c:pt idx="202">
                  <c:v>36.94</c:v>
                </c:pt>
                <c:pt idx="203">
                  <c:v>35.29</c:v>
                </c:pt>
                <c:pt idx="204">
                  <c:v>34.270000000000003</c:v>
                </c:pt>
                <c:pt idx="205">
                  <c:v>33.89</c:v>
                </c:pt>
                <c:pt idx="206">
                  <c:v>30.67</c:v>
                </c:pt>
                <c:pt idx="207">
                  <c:v>29.05</c:v>
                </c:pt>
                <c:pt idx="208">
                  <c:v>29</c:v>
                </c:pt>
                <c:pt idx="209">
                  <c:v>30.7</c:v>
                </c:pt>
                <c:pt idx="210">
                  <c:v>28.23</c:v>
                </c:pt>
                <c:pt idx="211">
                  <c:v>27.08</c:v>
                </c:pt>
                <c:pt idx="212">
                  <c:v>28.38</c:v>
                </c:pt>
                <c:pt idx="213">
                  <c:v>28.32</c:v>
                </c:pt>
                <c:pt idx="214">
                  <c:v>28.34</c:v>
                </c:pt>
                <c:pt idx="215">
                  <c:v>28.92</c:v>
                </c:pt>
                <c:pt idx="216">
                  <c:v>27.94</c:v>
                </c:pt>
                <c:pt idx="217">
                  <c:v>28.77</c:v>
                </c:pt>
                <c:pt idx="218">
                  <c:v>28.76</c:v>
                </c:pt>
                <c:pt idx="219">
                  <c:v>29.94</c:v>
                </c:pt>
                <c:pt idx="220">
                  <c:v>30.89</c:v>
                </c:pt>
                <c:pt idx="221">
                  <c:v>30.09</c:v>
                </c:pt>
                <c:pt idx="222">
                  <c:v>29.8</c:v>
                </c:pt>
                <c:pt idx="223">
                  <c:v>28.77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B7D-9E1F-D406456A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39888"/>
        <c:axId val="2116152368"/>
      </c:lineChart>
      <c:dateAx>
        <c:axId val="2116139888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52368"/>
        <c:crosses val="autoZero"/>
        <c:auto val="1"/>
        <c:lblOffset val="100"/>
        <c:baseTimeUnit val="months"/>
      </c:dateAx>
      <c:valAx>
        <c:axId val="211615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1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PE vs LTA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'5Y Forecasts'!$E$102:$E$1251</c:f>
              <c:numCache>
                <c:formatCode>0.00</c:formatCode>
                <c:ptCount val="1150"/>
                <c:pt idx="0">
                  <c:v>15.9099</c:v>
                </c:pt>
                <c:pt idx="1">
                  <c:v>14.889799999999999</c:v>
                </c:pt>
                <c:pt idx="2">
                  <c:v>14.6271</c:v>
                </c:pt>
                <c:pt idx="3">
                  <c:v>16.338999999999999</c:v>
                </c:pt>
                <c:pt idx="4">
                  <c:v>15.8</c:v>
                </c:pt>
                <c:pt idx="5">
                  <c:v>16</c:v>
                </c:pt>
                <c:pt idx="6">
                  <c:v>15.311999999999999</c:v>
                </c:pt>
                <c:pt idx="7">
                  <c:v>14.832100000000001</c:v>
                </c:pt>
                <c:pt idx="8">
                  <c:v>15.9313</c:v>
                </c:pt>
                <c:pt idx="9">
                  <c:v>16.1374</c:v>
                </c:pt>
                <c:pt idx="10">
                  <c:v>15.710100000000001</c:v>
                </c:pt>
                <c:pt idx="11">
                  <c:v>17.594200000000001</c:v>
                </c:pt>
                <c:pt idx="12">
                  <c:v>17.6449</c:v>
                </c:pt>
                <c:pt idx="13">
                  <c:v>17.875</c:v>
                </c:pt>
                <c:pt idx="14">
                  <c:v>17.770800000000001</c:v>
                </c:pt>
                <c:pt idx="15">
                  <c:v>17.729199999999999</c:v>
                </c:pt>
                <c:pt idx="16">
                  <c:v>17.293299999999999</c:v>
                </c:pt>
                <c:pt idx="17">
                  <c:v>16.5533</c:v>
                </c:pt>
                <c:pt idx="18">
                  <c:v>18.273299999999999</c:v>
                </c:pt>
                <c:pt idx="19">
                  <c:v>18.632300000000001</c:v>
                </c:pt>
                <c:pt idx="20">
                  <c:v>20.458100000000002</c:v>
                </c:pt>
                <c:pt idx="21">
                  <c:v>19.458100000000002</c:v>
                </c:pt>
                <c:pt idx="22">
                  <c:v>15</c:v>
                </c:pt>
                <c:pt idx="23">
                  <c:v>12.9938</c:v>
                </c:pt>
                <c:pt idx="24">
                  <c:v>13.323</c:v>
                </c:pt>
                <c:pt idx="25">
                  <c:v>15.7172</c:v>
                </c:pt>
                <c:pt idx="26">
                  <c:v>16.055199999999999</c:v>
                </c:pt>
                <c:pt idx="27">
                  <c:v>16.655200000000001</c:v>
                </c:pt>
                <c:pt idx="28">
                  <c:v>19.302299999999999</c:v>
                </c:pt>
                <c:pt idx="29">
                  <c:v>18.984500000000001</c:v>
                </c:pt>
                <c:pt idx="30">
                  <c:v>15.8605</c:v>
                </c:pt>
                <c:pt idx="31">
                  <c:v>18.7699</c:v>
                </c:pt>
                <c:pt idx="32">
                  <c:v>18.9115</c:v>
                </c:pt>
                <c:pt idx="33">
                  <c:v>16.4513</c:v>
                </c:pt>
                <c:pt idx="34">
                  <c:v>17.463899999999999</c:v>
                </c:pt>
                <c:pt idx="35">
                  <c:v>17.0825</c:v>
                </c:pt>
                <c:pt idx="36">
                  <c:v>15.814399999999999</c:v>
                </c:pt>
                <c:pt idx="37">
                  <c:v>18.284099999999999</c:v>
                </c:pt>
                <c:pt idx="38">
                  <c:v>20.375</c:v>
                </c:pt>
                <c:pt idx="39">
                  <c:v>18.965900000000001</c:v>
                </c:pt>
                <c:pt idx="40">
                  <c:v>19.101299999999998</c:v>
                </c:pt>
                <c:pt idx="41">
                  <c:v>16.481000000000002</c:v>
                </c:pt>
                <c:pt idx="42">
                  <c:v>18.772200000000002</c:v>
                </c:pt>
                <c:pt idx="43">
                  <c:v>19.6143</c:v>
                </c:pt>
                <c:pt idx="44">
                  <c:v>19.8</c:v>
                </c:pt>
                <c:pt idx="45">
                  <c:v>13.8714</c:v>
                </c:pt>
                <c:pt idx="46">
                  <c:v>17.2623</c:v>
                </c:pt>
                <c:pt idx="47">
                  <c:v>15.5738</c:v>
                </c:pt>
                <c:pt idx="48">
                  <c:v>13.311500000000001</c:v>
                </c:pt>
                <c:pt idx="49">
                  <c:v>14.0893</c:v>
                </c:pt>
                <c:pt idx="50">
                  <c:v>14.803599999999999</c:v>
                </c:pt>
                <c:pt idx="51">
                  <c:v>13.053599999999999</c:v>
                </c:pt>
                <c:pt idx="52">
                  <c:v>11.4314</c:v>
                </c:pt>
                <c:pt idx="53">
                  <c:v>8.7646999999999995</c:v>
                </c:pt>
                <c:pt idx="54">
                  <c:v>8.6862999999999992</c:v>
                </c:pt>
                <c:pt idx="55">
                  <c:v>13.260899999999999</c:v>
                </c:pt>
                <c:pt idx="56">
                  <c:v>18.239100000000001</c:v>
                </c:pt>
                <c:pt idx="57">
                  <c:v>17.565200000000001</c:v>
                </c:pt>
                <c:pt idx="58">
                  <c:v>16.9756</c:v>
                </c:pt>
                <c:pt idx="59">
                  <c:v>15.9756</c:v>
                </c:pt>
                <c:pt idx="60">
                  <c:v>16.8049</c:v>
                </c:pt>
                <c:pt idx="61">
                  <c:v>16.523800000000001</c:v>
                </c:pt>
                <c:pt idx="62">
                  <c:v>13.4762</c:v>
                </c:pt>
                <c:pt idx="63">
                  <c:v>13.928599999999999</c:v>
                </c:pt>
                <c:pt idx="64">
                  <c:v>19.348800000000001</c:v>
                </c:pt>
                <c:pt idx="65">
                  <c:v>22.418600000000001</c:v>
                </c:pt>
                <c:pt idx="66">
                  <c:v>25.3721</c:v>
                </c:pt>
                <c:pt idx="67">
                  <c:v>23.139500000000002</c:v>
                </c:pt>
                <c:pt idx="68">
                  <c:v>25.790700000000001</c:v>
                </c:pt>
                <c:pt idx="69">
                  <c:v>22.860499999999998</c:v>
                </c:pt>
                <c:pt idx="70">
                  <c:v>20.363600000000002</c:v>
                </c:pt>
                <c:pt idx="71">
                  <c:v>22.454499999999999</c:v>
                </c:pt>
                <c:pt idx="72">
                  <c:v>22.954499999999999</c:v>
                </c:pt>
                <c:pt idx="73">
                  <c:v>24.822199999999999</c:v>
                </c:pt>
                <c:pt idx="74">
                  <c:v>23.911100000000001</c:v>
                </c:pt>
                <c:pt idx="75">
                  <c:v>23.8889</c:v>
                </c:pt>
                <c:pt idx="76">
                  <c:v>22.255299999999998</c:v>
                </c:pt>
                <c:pt idx="77">
                  <c:v>20.4468</c:v>
                </c:pt>
                <c:pt idx="78">
                  <c:v>20.872299999999999</c:v>
                </c:pt>
                <c:pt idx="79">
                  <c:v>18.083300000000001</c:v>
                </c:pt>
                <c:pt idx="80">
                  <c:v>19.0625</c:v>
                </c:pt>
                <c:pt idx="81">
                  <c:v>18.958300000000001</c:v>
                </c:pt>
                <c:pt idx="82">
                  <c:v>17.979600000000001</c:v>
                </c:pt>
                <c:pt idx="83">
                  <c:v>19.4694</c:v>
                </c:pt>
                <c:pt idx="84">
                  <c:v>19.387799999999999</c:v>
                </c:pt>
                <c:pt idx="85">
                  <c:v>12.4658</c:v>
                </c:pt>
                <c:pt idx="86">
                  <c:v>11.9726</c:v>
                </c:pt>
                <c:pt idx="87">
                  <c:v>11.6027</c:v>
                </c:pt>
                <c:pt idx="88">
                  <c:v>11.456799999999999</c:v>
                </c:pt>
                <c:pt idx="89">
                  <c:v>11.827199999999999</c:v>
                </c:pt>
                <c:pt idx="90">
                  <c:v>12.6296</c:v>
                </c:pt>
                <c:pt idx="91">
                  <c:v>14.578900000000001</c:v>
                </c:pt>
                <c:pt idx="92">
                  <c:v>14.8947</c:v>
                </c:pt>
                <c:pt idx="93">
                  <c:v>15.25</c:v>
                </c:pt>
                <c:pt idx="94">
                  <c:v>16.3947</c:v>
                </c:pt>
                <c:pt idx="95">
                  <c:v>17.0395</c:v>
                </c:pt>
                <c:pt idx="96">
                  <c:v>17.671099999999999</c:v>
                </c:pt>
                <c:pt idx="97">
                  <c:v>18.113900000000001</c:v>
                </c:pt>
                <c:pt idx="98">
                  <c:v>18.4177</c:v>
                </c:pt>
                <c:pt idx="99">
                  <c:v>18.886099999999999</c:v>
                </c:pt>
                <c:pt idx="100">
                  <c:v>15.6477</c:v>
                </c:pt>
                <c:pt idx="101">
                  <c:v>16.363600000000002</c:v>
                </c:pt>
                <c:pt idx="102">
                  <c:v>16.863600000000002</c:v>
                </c:pt>
                <c:pt idx="103">
                  <c:v>16.861699999999999</c:v>
                </c:pt>
                <c:pt idx="104">
                  <c:v>17.0106</c:v>
                </c:pt>
                <c:pt idx="105">
                  <c:v>17.0319</c:v>
                </c:pt>
                <c:pt idx="106">
                  <c:v>16.872499999999999</c:v>
                </c:pt>
                <c:pt idx="107">
                  <c:v>16.941199999999998</c:v>
                </c:pt>
                <c:pt idx="108">
                  <c:v>16.8431</c:v>
                </c:pt>
                <c:pt idx="109">
                  <c:v>16.063099999999999</c:v>
                </c:pt>
                <c:pt idx="110">
                  <c:v>16.2973</c:v>
                </c:pt>
                <c:pt idx="111">
                  <c:v>16.144100000000002</c:v>
                </c:pt>
                <c:pt idx="112">
                  <c:v>14.0427</c:v>
                </c:pt>
                <c:pt idx="113">
                  <c:v>13.897399999999999</c:v>
                </c:pt>
                <c:pt idx="114">
                  <c:v>13.1624</c:v>
                </c:pt>
                <c:pt idx="115">
                  <c:v>13.917999999999999</c:v>
                </c:pt>
                <c:pt idx="116">
                  <c:v>13.147500000000001</c:v>
                </c:pt>
                <c:pt idx="117">
                  <c:v>11.278700000000001</c:v>
                </c:pt>
                <c:pt idx="118">
                  <c:v>10.9381</c:v>
                </c:pt>
                <c:pt idx="119">
                  <c:v>9.8318999999999992</c:v>
                </c:pt>
                <c:pt idx="120">
                  <c:v>9.3362999999999996</c:v>
                </c:pt>
                <c:pt idx="121">
                  <c:v>11.0206</c:v>
                </c:pt>
                <c:pt idx="122">
                  <c:v>11.6907</c:v>
                </c:pt>
                <c:pt idx="123">
                  <c:v>8.7629000000000001</c:v>
                </c:pt>
                <c:pt idx="124">
                  <c:v>12.5974</c:v>
                </c:pt>
                <c:pt idx="125">
                  <c:v>12.039</c:v>
                </c:pt>
                <c:pt idx="126">
                  <c:v>15.013</c:v>
                </c:pt>
                <c:pt idx="127">
                  <c:v>20</c:v>
                </c:pt>
                <c:pt idx="128">
                  <c:v>19.451599999999999</c:v>
                </c:pt>
                <c:pt idx="129">
                  <c:v>19.741900000000001</c:v>
                </c:pt>
                <c:pt idx="130">
                  <c:v>20.578099999999999</c:v>
                </c:pt>
                <c:pt idx="131">
                  <c:v>19.890599999999999</c:v>
                </c:pt>
                <c:pt idx="132">
                  <c:v>20.640599999999999</c:v>
                </c:pt>
                <c:pt idx="133">
                  <c:v>17.323899999999998</c:v>
                </c:pt>
                <c:pt idx="134">
                  <c:v>17.8873</c:v>
                </c:pt>
                <c:pt idx="135">
                  <c:v>15.4648</c:v>
                </c:pt>
                <c:pt idx="136">
                  <c:v>14.368399999999999</c:v>
                </c:pt>
                <c:pt idx="137">
                  <c:v>15.263199999999999</c:v>
                </c:pt>
                <c:pt idx="138">
                  <c:v>14.2895</c:v>
                </c:pt>
                <c:pt idx="139">
                  <c:v>14.8642</c:v>
                </c:pt>
                <c:pt idx="140">
                  <c:v>13.8025</c:v>
                </c:pt>
                <c:pt idx="141">
                  <c:v>16.074100000000001</c:v>
                </c:pt>
                <c:pt idx="142">
                  <c:v>14.255599999999999</c:v>
                </c:pt>
                <c:pt idx="143">
                  <c:v>13.5556</c:v>
                </c:pt>
                <c:pt idx="144">
                  <c:v>13.877800000000001</c:v>
                </c:pt>
                <c:pt idx="145">
                  <c:v>12.1717</c:v>
                </c:pt>
                <c:pt idx="146">
                  <c:v>12.2525</c:v>
                </c:pt>
                <c:pt idx="147">
                  <c:v>12.373699999999999</c:v>
                </c:pt>
                <c:pt idx="148">
                  <c:v>11.7212</c:v>
                </c:pt>
                <c:pt idx="149">
                  <c:v>8.9135000000000009</c:v>
                </c:pt>
                <c:pt idx="150">
                  <c:v>9.5961999999999996</c:v>
                </c:pt>
                <c:pt idx="151">
                  <c:v>9.5277999999999992</c:v>
                </c:pt>
                <c:pt idx="152">
                  <c:v>9.7777999999999992</c:v>
                </c:pt>
                <c:pt idx="153">
                  <c:v>9.8704000000000001</c:v>
                </c:pt>
                <c:pt idx="154">
                  <c:v>10.5524</c:v>
                </c:pt>
                <c:pt idx="155">
                  <c:v>10.104799999999999</c:v>
                </c:pt>
                <c:pt idx="156">
                  <c:v>10.0762</c:v>
                </c:pt>
                <c:pt idx="157">
                  <c:v>9.5</c:v>
                </c:pt>
                <c:pt idx="158">
                  <c:v>9.3584999999999994</c:v>
                </c:pt>
                <c:pt idx="159">
                  <c:v>9.3962000000000003</c:v>
                </c:pt>
                <c:pt idx="160">
                  <c:v>8.5412999999999997</c:v>
                </c:pt>
                <c:pt idx="161">
                  <c:v>8.5779999999999994</c:v>
                </c:pt>
                <c:pt idx="162">
                  <c:v>9.0366999999999997</c:v>
                </c:pt>
                <c:pt idx="163">
                  <c:v>8.7310999999999996</c:v>
                </c:pt>
                <c:pt idx="164">
                  <c:v>8.6555</c:v>
                </c:pt>
                <c:pt idx="165">
                  <c:v>8.5714000000000006</c:v>
                </c:pt>
                <c:pt idx="166">
                  <c:v>8.1897000000000002</c:v>
                </c:pt>
                <c:pt idx="167">
                  <c:v>7.8448000000000002</c:v>
                </c:pt>
                <c:pt idx="168">
                  <c:v>7.4913999999999996</c:v>
                </c:pt>
                <c:pt idx="169">
                  <c:v>8.4711999999999996</c:v>
                </c:pt>
                <c:pt idx="170">
                  <c:v>8.2596000000000007</c:v>
                </c:pt>
                <c:pt idx="171">
                  <c:v>7.7019000000000002</c:v>
                </c:pt>
                <c:pt idx="172">
                  <c:v>7.8163</c:v>
                </c:pt>
                <c:pt idx="173">
                  <c:v>8.3163</c:v>
                </c:pt>
                <c:pt idx="174">
                  <c:v>8.4694000000000003</c:v>
                </c:pt>
                <c:pt idx="175">
                  <c:v>9.1064000000000007</c:v>
                </c:pt>
                <c:pt idx="176">
                  <c:v>9.1701999999999995</c:v>
                </c:pt>
                <c:pt idx="177">
                  <c:v>9.4148999999999994</c:v>
                </c:pt>
                <c:pt idx="178">
                  <c:v>9.1456</c:v>
                </c:pt>
                <c:pt idx="179">
                  <c:v>9.0193999999999992</c:v>
                </c:pt>
                <c:pt idx="180">
                  <c:v>9.4854000000000003</c:v>
                </c:pt>
                <c:pt idx="181">
                  <c:v>9.7850000000000001</c:v>
                </c:pt>
                <c:pt idx="182">
                  <c:v>10.2804</c:v>
                </c:pt>
                <c:pt idx="183">
                  <c:v>10.8224</c:v>
                </c:pt>
                <c:pt idx="184">
                  <c:v>10.5364</c:v>
                </c:pt>
                <c:pt idx="185">
                  <c:v>11.0091</c:v>
                </c:pt>
                <c:pt idx="186">
                  <c:v>11.2273</c:v>
                </c:pt>
                <c:pt idx="187">
                  <c:v>10.8148</c:v>
                </c:pt>
                <c:pt idx="188">
                  <c:v>10.9259</c:v>
                </c:pt>
                <c:pt idx="189">
                  <c:v>11.1852</c:v>
                </c:pt>
                <c:pt idx="190">
                  <c:v>12.680899999999999</c:v>
                </c:pt>
                <c:pt idx="191">
                  <c:v>11.7234</c:v>
                </c:pt>
                <c:pt idx="192">
                  <c:v>12.414899999999999</c:v>
                </c:pt>
                <c:pt idx="193">
                  <c:v>12.741899999999999</c:v>
                </c:pt>
                <c:pt idx="194">
                  <c:v>12.7097</c:v>
                </c:pt>
                <c:pt idx="195">
                  <c:v>12.9247</c:v>
                </c:pt>
                <c:pt idx="196">
                  <c:v>12.902200000000001</c:v>
                </c:pt>
                <c:pt idx="197">
                  <c:v>13.4239</c:v>
                </c:pt>
                <c:pt idx="198">
                  <c:v>14.108700000000001</c:v>
                </c:pt>
                <c:pt idx="199">
                  <c:v>14.122199999999999</c:v>
                </c:pt>
                <c:pt idx="200">
                  <c:v>14.244400000000001</c:v>
                </c:pt>
                <c:pt idx="201">
                  <c:v>14.2</c:v>
                </c:pt>
                <c:pt idx="202">
                  <c:v>13.741899999999999</c:v>
                </c:pt>
                <c:pt idx="203">
                  <c:v>13.7957</c:v>
                </c:pt>
                <c:pt idx="204">
                  <c:v>14.2796</c:v>
                </c:pt>
                <c:pt idx="205">
                  <c:v>14.0313</c:v>
                </c:pt>
                <c:pt idx="206">
                  <c:v>14.895799999999999</c:v>
                </c:pt>
                <c:pt idx="207">
                  <c:v>14.208299999999999</c:v>
                </c:pt>
                <c:pt idx="208">
                  <c:v>14.84</c:v>
                </c:pt>
                <c:pt idx="209">
                  <c:v>15.01</c:v>
                </c:pt>
                <c:pt idx="210">
                  <c:v>14.96</c:v>
                </c:pt>
                <c:pt idx="211">
                  <c:v>14.8081</c:v>
                </c:pt>
                <c:pt idx="212">
                  <c:v>15.666700000000001</c:v>
                </c:pt>
                <c:pt idx="213">
                  <c:v>16.3232</c:v>
                </c:pt>
                <c:pt idx="214">
                  <c:v>17.343800000000002</c:v>
                </c:pt>
                <c:pt idx="215">
                  <c:v>17.906300000000002</c:v>
                </c:pt>
                <c:pt idx="216">
                  <c:v>18.083300000000001</c:v>
                </c:pt>
                <c:pt idx="217">
                  <c:v>20.633299999999998</c:v>
                </c:pt>
                <c:pt idx="218">
                  <c:v>19.2</c:v>
                </c:pt>
                <c:pt idx="219">
                  <c:v>20.088899999999999</c:v>
                </c:pt>
                <c:pt idx="220">
                  <c:v>22.333300000000001</c:v>
                </c:pt>
                <c:pt idx="221">
                  <c:v>22.833300000000001</c:v>
                </c:pt>
                <c:pt idx="222">
                  <c:v>21.9405</c:v>
                </c:pt>
                <c:pt idx="223">
                  <c:v>20.1798</c:v>
                </c:pt>
                <c:pt idx="224">
                  <c:v>18.707899999999999</c:v>
                </c:pt>
                <c:pt idx="225">
                  <c:v>16.809000000000001</c:v>
                </c:pt>
                <c:pt idx="226">
                  <c:v>14</c:v>
                </c:pt>
                <c:pt idx="227">
                  <c:v>13.839600000000001</c:v>
                </c:pt>
                <c:pt idx="228">
                  <c:v>14.433999999999999</c:v>
                </c:pt>
                <c:pt idx="229">
                  <c:v>12.3307</c:v>
                </c:pt>
                <c:pt idx="230">
                  <c:v>12.1496</c:v>
                </c:pt>
                <c:pt idx="231">
                  <c:v>11.944900000000001</c:v>
                </c:pt>
                <c:pt idx="232">
                  <c:v>10.125</c:v>
                </c:pt>
                <c:pt idx="233">
                  <c:v>10.034700000000001</c:v>
                </c:pt>
                <c:pt idx="234">
                  <c:v>10.5625</c:v>
                </c:pt>
                <c:pt idx="235">
                  <c:v>10.1677</c:v>
                </c:pt>
                <c:pt idx="236">
                  <c:v>9.8839000000000006</c:v>
                </c:pt>
                <c:pt idx="237">
                  <c:v>9.7484000000000002</c:v>
                </c:pt>
                <c:pt idx="238">
                  <c:v>9.5838999999999999</c:v>
                </c:pt>
                <c:pt idx="239">
                  <c:v>9.3106000000000009</c:v>
                </c:pt>
                <c:pt idx="240">
                  <c:v>9.5030999999999999</c:v>
                </c:pt>
                <c:pt idx="241">
                  <c:v>8.5906000000000002</c:v>
                </c:pt>
                <c:pt idx="242">
                  <c:v>8.1870999999999992</c:v>
                </c:pt>
                <c:pt idx="243">
                  <c:v>8.8186999999999998</c:v>
                </c:pt>
                <c:pt idx="244">
                  <c:v>8.3225999999999996</c:v>
                </c:pt>
                <c:pt idx="245">
                  <c:v>8.9731000000000005</c:v>
                </c:pt>
                <c:pt idx="246">
                  <c:v>9</c:v>
                </c:pt>
                <c:pt idx="247">
                  <c:v>7.657</c:v>
                </c:pt>
                <c:pt idx="248">
                  <c:v>7.7149999999999999</c:v>
                </c:pt>
                <c:pt idx="249">
                  <c:v>7.4831000000000003</c:v>
                </c:pt>
                <c:pt idx="250">
                  <c:v>7.2226999999999997</c:v>
                </c:pt>
                <c:pt idx="251">
                  <c:v>6.4409999999999998</c:v>
                </c:pt>
                <c:pt idx="252">
                  <c:v>6.6375999999999999</c:v>
                </c:pt>
                <c:pt idx="253">
                  <c:v>6.3949999999999996</c:v>
                </c:pt>
                <c:pt idx="254">
                  <c:v>6.1429</c:v>
                </c:pt>
                <c:pt idx="255">
                  <c:v>6.3277000000000001</c:v>
                </c:pt>
                <c:pt idx="256">
                  <c:v>6.1417000000000002</c:v>
                </c:pt>
                <c:pt idx="257">
                  <c:v>5.9124999999999996</c:v>
                </c:pt>
                <c:pt idx="258">
                  <c:v>5.9</c:v>
                </c:pt>
                <c:pt idx="259">
                  <c:v>6.2929000000000004</c:v>
                </c:pt>
                <c:pt idx="260">
                  <c:v>6.3681999999999999</c:v>
                </c:pt>
                <c:pt idx="261">
                  <c:v>6.5187999999999997</c:v>
                </c:pt>
                <c:pt idx="262">
                  <c:v>6.9138000000000002</c:v>
                </c:pt>
                <c:pt idx="263">
                  <c:v>6.9223999999999997</c:v>
                </c:pt>
                <c:pt idx="264">
                  <c:v>7.2241</c:v>
                </c:pt>
                <c:pt idx="265">
                  <c:v>7.1940999999999997</c:v>
                </c:pt>
                <c:pt idx="266">
                  <c:v>7.2657999999999996</c:v>
                </c:pt>
                <c:pt idx="267">
                  <c:v>7.2953999999999999</c:v>
                </c:pt>
                <c:pt idx="268">
                  <c:v>7.1142000000000003</c:v>
                </c:pt>
                <c:pt idx="269">
                  <c:v>7.3936999999999999</c:v>
                </c:pt>
                <c:pt idx="270">
                  <c:v>6.9645999999999999</c:v>
                </c:pt>
                <c:pt idx="271">
                  <c:v>6.5587999999999997</c:v>
                </c:pt>
                <c:pt idx="272">
                  <c:v>6.7721</c:v>
                </c:pt>
                <c:pt idx="273">
                  <c:v>7.1506999999999996</c:v>
                </c:pt>
                <c:pt idx="274">
                  <c:v>6.8768000000000002</c:v>
                </c:pt>
                <c:pt idx="275">
                  <c:v>6.8696999999999999</c:v>
                </c:pt>
                <c:pt idx="276">
                  <c:v>7.1866000000000003</c:v>
                </c:pt>
                <c:pt idx="277">
                  <c:v>7.6536999999999997</c:v>
                </c:pt>
                <c:pt idx="278">
                  <c:v>7.7031999999999998</c:v>
                </c:pt>
                <c:pt idx="279">
                  <c:v>7.5617999999999999</c:v>
                </c:pt>
                <c:pt idx="280">
                  <c:v>8.2462999999999997</c:v>
                </c:pt>
                <c:pt idx="281">
                  <c:v>7.9118000000000004</c:v>
                </c:pt>
                <c:pt idx="282">
                  <c:v>7.7058999999999997</c:v>
                </c:pt>
                <c:pt idx="283">
                  <c:v>8.9243000000000006</c:v>
                </c:pt>
                <c:pt idx="284">
                  <c:v>9.2749000000000006</c:v>
                </c:pt>
                <c:pt idx="285">
                  <c:v>9.2668999999999997</c:v>
                </c:pt>
                <c:pt idx="286">
                  <c:v>9.4016000000000002</c:v>
                </c:pt>
                <c:pt idx="287">
                  <c:v>9.3770000000000007</c:v>
                </c:pt>
                <c:pt idx="288">
                  <c:v>9.7417999999999996</c:v>
                </c:pt>
                <c:pt idx="289">
                  <c:v>10.058299999999999</c:v>
                </c:pt>
                <c:pt idx="290">
                  <c:v>9.6917000000000009</c:v>
                </c:pt>
                <c:pt idx="291">
                  <c:v>10.154199999999999</c:v>
                </c:pt>
                <c:pt idx="292">
                  <c:v>9.9657999999999998</c:v>
                </c:pt>
                <c:pt idx="293">
                  <c:v>10.1966</c:v>
                </c:pt>
                <c:pt idx="294">
                  <c:v>10.666700000000001</c:v>
                </c:pt>
                <c:pt idx="295">
                  <c:v>10.762700000000001</c:v>
                </c:pt>
                <c:pt idx="296">
                  <c:v>10.6059</c:v>
                </c:pt>
                <c:pt idx="297">
                  <c:v>10.398300000000001</c:v>
                </c:pt>
                <c:pt idx="298">
                  <c:v>10.216699999999999</c:v>
                </c:pt>
                <c:pt idx="299">
                  <c:v>10.691700000000001</c:v>
                </c:pt>
                <c:pt idx="300">
                  <c:v>11.0708</c:v>
                </c:pt>
                <c:pt idx="301">
                  <c:v>10.856</c:v>
                </c:pt>
                <c:pt idx="302">
                  <c:v>10.6584</c:v>
                </c:pt>
                <c:pt idx="303">
                  <c:v>10.407400000000001</c:v>
                </c:pt>
                <c:pt idx="304">
                  <c:v>9.8087999999999997</c:v>
                </c:pt>
                <c:pt idx="305">
                  <c:v>9.7768999999999995</c:v>
                </c:pt>
                <c:pt idx="306">
                  <c:v>9.6174999999999997</c:v>
                </c:pt>
                <c:pt idx="307">
                  <c:v>9.7058999999999997</c:v>
                </c:pt>
                <c:pt idx="308">
                  <c:v>9.1450999999999993</c:v>
                </c:pt>
                <c:pt idx="309">
                  <c:v>9.1569000000000003</c:v>
                </c:pt>
                <c:pt idx="310">
                  <c:v>9.7768999999999995</c:v>
                </c:pt>
                <c:pt idx="311">
                  <c:v>9.8644999999999996</c:v>
                </c:pt>
                <c:pt idx="312">
                  <c:v>9.8844999999999992</c:v>
                </c:pt>
                <c:pt idx="313">
                  <c:v>10.227499999999999</c:v>
                </c:pt>
                <c:pt idx="314">
                  <c:v>10.254899999999999</c:v>
                </c:pt>
                <c:pt idx="315">
                  <c:v>10.5647</c:v>
                </c:pt>
                <c:pt idx="316">
                  <c:v>10.786300000000001</c:v>
                </c:pt>
                <c:pt idx="317">
                  <c:v>11.1412</c:v>
                </c:pt>
                <c:pt idx="318">
                  <c:v>11.148899999999999</c:v>
                </c:pt>
                <c:pt idx="319">
                  <c:v>11.741400000000001</c:v>
                </c:pt>
                <c:pt idx="320">
                  <c:v>11.3422</c:v>
                </c:pt>
                <c:pt idx="321">
                  <c:v>12.2852</c:v>
                </c:pt>
                <c:pt idx="322">
                  <c:v>11.4368</c:v>
                </c:pt>
                <c:pt idx="323">
                  <c:v>12.361000000000001</c:v>
                </c:pt>
                <c:pt idx="324">
                  <c:v>12.9892</c:v>
                </c:pt>
                <c:pt idx="325">
                  <c:v>12.375</c:v>
                </c:pt>
                <c:pt idx="326">
                  <c:v>12.418900000000001</c:v>
                </c:pt>
                <c:pt idx="327">
                  <c:v>12.3581</c:v>
                </c:pt>
                <c:pt idx="328">
                  <c:v>11.7888</c:v>
                </c:pt>
                <c:pt idx="329">
                  <c:v>11.773300000000001</c:v>
                </c:pt>
                <c:pt idx="330">
                  <c:v>12.7422</c:v>
                </c:pt>
                <c:pt idx="331">
                  <c:v>12.651199999999999</c:v>
                </c:pt>
                <c:pt idx="332">
                  <c:v>12.552300000000001</c:v>
                </c:pt>
                <c:pt idx="333">
                  <c:v>12.694800000000001</c:v>
                </c:pt>
                <c:pt idx="334">
                  <c:v>11.696099999999999</c:v>
                </c:pt>
                <c:pt idx="335">
                  <c:v>12.5718</c:v>
                </c:pt>
                <c:pt idx="336">
                  <c:v>12.563499999999999</c:v>
                </c:pt>
                <c:pt idx="337">
                  <c:v>11.875299999999999</c:v>
                </c:pt>
                <c:pt idx="338">
                  <c:v>12.2873</c:v>
                </c:pt>
                <c:pt idx="339">
                  <c:v>13.138199999999999</c:v>
                </c:pt>
                <c:pt idx="340">
                  <c:v>13.4389</c:v>
                </c:pt>
                <c:pt idx="341">
                  <c:v>12.5556</c:v>
                </c:pt>
                <c:pt idx="342">
                  <c:v>13.0472</c:v>
                </c:pt>
                <c:pt idx="343">
                  <c:v>14.2746</c:v>
                </c:pt>
                <c:pt idx="344">
                  <c:v>13.731199999999999</c:v>
                </c:pt>
                <c:pt idx="345">
                  <c:v>13.1069</c:v>
                </c:pt>
                <c:pt idx="346">
                  <c:v>13.3666</c:v>
                </c:pt>
                <c:pt idx="347">
                  <c:v>13.219900000000001</c:v>
                </c:pt>
                <c:pt idx="348">
                  <c:v>13.686199999999999</c:v>
                </c:pt>
                <c:pt idx="349">
                  <c:v>13.152900000000001</c:v>
                </c:pt>
                <c:pt idx="350">
                  <c:v>12.7235</c:v>
                </c:pt>
                <c:pt idx="351">
                  <c:v>12.9735</c:v>
                </c:pt>
                <c:pt idx="352">
                  <c:v>13.3743</c:v>
                </c:pt>
                <c:pt idx="353">
                  <c:v>13.868399999999999</c:v>
                </c:pt>
                <c:pt idx="354">
                  <c:v>13.850899999999999</c:v>
                </c:pt>
                <c:pt idx="355">
                  <c:v>13.806900000000001</c:v>
                </c:pt>
                <c:pt idx="356">
                  <c:v>13.031700000000001</c:v>
                </c:pt>
                <c:pt idx="357">
                  <c:v>12.2248</c:v>
                </c:pt>
                <c:pt idx="358">
                  <c:v>12.183999999999999</c:v>
                </c:pt>
                <c:pt idx="359">
                  <c:v>12.379799999999999</c:v>
                </c:pt>
                <c:pt idx="360">
                  <c:v>11.8665</c:v>
                </c:pt>
                <c:pt idx="361">
                  <c:v>13.2803</c:v>
                </c:pt>
                <c:pt idx="362">
                  <c:v>13.006399999999999</c:v>
                </c:pt>
                <c:pt idx="363">
                  <c:v>13.4076</c:v>
                </c:pt>
                <c:pt idx="364">
                  <c:v>14.825900000000001</c:v>
                </c:pt>
                <c:pt idx="365">
                  <c:v>15.047800000000001</c:v>
                </c:pt>
                <c:pt idx="366">
                  <c:v>15.440300000000001</c:v>
                </c:pt>
                <c:pt idx="367">
                  <c:v>16.385400000000001</c:v>
                </c:pt>
                <c:pt idx="368">
                  <c:v>16.579899999999999</c:v>
                </c:pt>
                <c:pt idx="369">
                  <c:v>17.381900000000002</c:v>
                </c:pt>
                <c:pt idx="370">
                  <c:v>17.761199999999999</c:v>
                </c:pt>
                <c:pt idx="371">
                  <c:v>18.159199999999998</c:v>
                </c:pt>
                <c:pt idx="372">
                  <c:v>19.1038</c:v>
                </c:pt>
                <c:pt idx="373">
                  <c:v>17.829599999999999</c:v>
                </c:pt>
                <c:pt idx="374">
                  <c:v>17.816700000000001</c:v>
                </c:pt>
                <c:pt idx="375">
                  <c:v>17.8264</c:v>
                </c:pt>
                <c:pt idx="376">
                  <c:v>16.938199999999998</c:v>
                </c:pt>
                <c:pt idx="377">
                  <c:v>17.258800000000001</c:v>
                </c:pt>
                <c:pt idx="378">
                  <c:v>17.197099999999999</c:v>
                </c:pt>
                <c:pt idx="379">
                  <c:v>17.641400000000001</c:v>
                </c:pt>
                <c:pt idx="380">
                  <c:v>17.376100000000001</c:v>
                </c:pt>
                <c:pt idx="381">
                  <c:v>16.583100000000002</c:v>
                </c:pt>
                <c:pt idx="382">
                  <c:v>16.967600000000001</c:v>
                </c:pt>
                <c:pt idx="383">
                  <c:v>17.191700000000001</c:v>
                </c:pt>
                <c:pt idx="384">
                  <c:v>17.666699999999999</c:v>
                </c:pt>
                <c:pt idx="385">
                  <c:v>16.4041</c:v>
                </c:pt>
                <c:pt idx="386">
                  <c:v>16.554600000000001</c:v>
                </c:pt>
                <c:pt idx="387">
                  <c:v>16.3245</c:v>
                </c:pt>
                <c:pt idx="388">
                  <c:v>16.677900000000001</c:v>
                </c:pt>
                <c:pt idx="389">
                  <c:v>17.125800000000002</c:v>
                </c:pt>
                <c:pt idx="390">
                  <c:v>17.460100000000001</c:v>
                </c:pt>
                <c:pt idx="391">
                  <c:v>16.9755</c:v>
                </c:pt>
                <c:pt idx="392">
                  <c:v>17.419</c:v>
                </c:pt>
                <c:pt idx="393">
                  <c:v>16.367000000000001</c:v>
                </c:pt>
                <c:pt idx="394">
                  <c:v>16.327200000000001</c:v>
                </c:pt>
                <c:pt idx="395">
                  <c:v>16.9847</c:v>
                </c:pt>
                <c:pt idx="396">
                  <c:v>17.770600000000002</c:v>
                </c:pt>
                <c:pt idx="397">
                  <c:v>19.993500000000001</c:v>
                </c:pt>
                <c:pt idx="398">
                  <c:v>20.5307</c:v>
                </c:pt>
                <c:pt idx="399">
                  <c:v>21.055</c:v>
                </c:pt>
                <c:pt idx="400">
                  <c:v>21.554500000000001</c:v>
                </c:pt>
                <c:pt idx="401">
                  <c:v>21.966999999999999</c:v>
                </c:pt>
                <c:pt idx="402">
                  <c:v>21.333300000000001</c:v>
                </c:pt>
                <c:pt idx="403">
                  <c:v>21.888500000000001</c:v>
                </c:pt>
                <c:pt idx="404">
                  <c:v>22.318000000000001</c:v>
                </c:pt>
                <c:pt idx="405">
                  <c:v>21.878699999999998</c:v>
                </c:pt>
                <c:pt idx="406">
                  <c:v>21.510999999999999</c:v>
                </c:pt>
                <c:pt idx="407">
                  <c:v>22.357399999999998</c:v>
                </c:pt>
                <c:pt idx="408">
                  <c:v>22.429500000000001</c:v>
                </c:pt>
                <c:pt idx="409">
                  <c:v>20.427299999999999</c:v>
                </c:pt>
                <c:pt idx="410">
                  <c:v>20.759599999999999</c:v>
                </c:pt>
                <c:pt idx="411">
                  <c:v>20.638000000000002</c:v>
                </c:pt>
                <c:pt idx="412">
                  <c:v>18.801200000000001</c:v>
                </c:pt>
                <c:pt idx="413">
                  <c:v>17.1844</c:v>
                </c:pt>
                <c:pt idx="414">
                  <c:v>15.7781</c:v>
                </c:pt>
                <c:pt idx="415">
                  <c:v>16.495799999999999</c:v>
                </c:pt>
                <c:pt idx="416">
                  <c:v>16.747900000000001</c:v>
                </c:pt>
                <c:pt idx="417">
                  <c:v>15.9405</c:v>
                </c:pt>
                <c:pt idx="418">
                  <c:v>15.400499999999999</c:v>
                </c:pt>
                <c:pt idx="419">
                  <c:v>16.964600000000001</c:v>
                </c:pt>
                <c:pt idx="420">
                  <c:v>17.1935</c:v>
                </c:pt>
                <c:pt idx="421">
                  <c:v>17.843699999999998</c:v>
                </c:pt>
                <c:pt idx="422">
                  <c:v>17.328800000000001</c:v>
                </c:pt>
                <c:pt idx="423">
                  <c:v>17.9434</c:v>
                </c:pt>
                <c:pt idx="424">
                  <c:v>18.177099999999999</c:v>
                </c:pt>
                <c:pt idx="425">
                  <c:v>18.4375</c:v>
                </c:pt>
                <c:pt idx="426">
                  <c:v>18.065100000000001</c:v>
                </c:pt>
                <c:pt idx="427">
                  <c:v>17.457100000000001</c:v>
                </c:pt>
                <c:pt idx="428">
                  <c:v>18.3081</c:v>
                </c:pt>
                <c:pt idx="429">
                  <c:v>18.106100000000001</c:v>
                </c:pt>
                <c:pt idx="430">
                  <c:v>18.410399999999999</c:v>
                </c:pt>
                <c:pt idx="431">
                  <c:v>18.2164</c:v>
                </c:pt>
                <c:pt idx="432">
                  <c:v>18.6617</c:v>
                </c:pt>
                <c:pt idx="433">
                  <c:v>18.430599999999998</c:v>
                </c:pt>
                <c:pt idx="434">
                  <c:v>18.612400000000001</c:v>
                </c:pt>
                <c:pt idx="435">
                  <c:v>18.8947</c:v>
                </c:pt>
                <c:pt idx="436">
                  <c:v>18.350999999999999</c:v>
                </c:pt>
                <c:pt idx="437">
                  <c:v>18.561199999999999</c:v>
                </c:pt>
                <c:pt idx="438">
                  <c:v>18.866099999999999</c:v>
                </c:pt>
                <c:pt idx="439">
                  <c:v>18.608499999999999</c:v>
                </c:pt>
                <c:pt idx="440">
                  <c:v>18.3065</c:v>
                </c:pt>
                <c:pt idx="441">
                  <c:v>18.8322</c:v>
                </c:pt>
                <c:pt idx="442">
                  <c:v>18.650500000000001</c:v>
                </c:pt>
                <c:pt idx="443">
                  <c:v>18.553799999999999</c:v>
                </c:pt>
                <c:pt idx="444">
                  <c:v>18.6264</c:v>
                </c:pt>
                <c:pt idx="445">
                  <c:v>18.709399999999999</c:v>
                </c:pt>
                <c:pt idx="446">
                  <c:v>18.6816</c:v>
                </c:pt>
                <c:pt idx="447">
                  <c:v>18.410299999999999</c:v>
                </c:pt>
                <c:pt idx="448">
                  <c:v>18.411200000000001</c:v>
                </c:pt>
                <c:pt idx="449">
                  <c:v>18.268599999999999</c:v>
                </c:pt>
                <c:pt idx="450">
                  <c:v>17.380199999999999</c:v>
                </c:pt>
                <c:pt idx="451">
                  <c:v>17.118500000000001</c:v>
                </c:pt>
                <c:pt idx="452">
                  <c:v>17.504000000000001</c:v>
                </c:pt>
                <c:pt idx="453">
                  <c:v>18.064299999999999</c:v>
                </c:pt>
                <c:pt idx="454">
                  <c:v>17.807300000000001</c:v>
                </c:pt>
                <c:pt idx="455">
                  <c:v>17.651299999999999</c:v>
                </c:pt>
                <c:pt idx="456">
                  <c:v>17.809200000000001</c:v>
                </c:pt>
                <c:pt idx="457">
                  <c:v>17.3933</c:v>
                </c:pt>
                <c:pt idx="458">
                  <c:v>17.0824</c:v>
                </c:pt>
                <c:pt idx="459">
                  <c:v>16.709700000000002</c:v>
                </c:pt>
                <c:pt idx="460">
                  <c:v>16.677700000000002</c:v>
                </c:pt>
                <c:pt idx="461">
                  <c:v>15.774699999999999</c:v>
                </c:pt>
                <c:pt idx="462">
                  <c:v>15.520099999999999</c:v>
                </c:pt>
                <c:pt idx="463">
                  <c:v>15.1724</c:v>
                </c:pt>
                <c:pt idx="464">
                  <c:v>13.992699999999999</c:v>
                </c:pt>
                <c:pt idx="465">
                  <c:v>13.8947</c:v>
                </c:pt>
                <c:pt idx="466">
                  <c:v>14.4505</c:v>
                </c:pt>
                <c:pt idx="467">
                  <c:v>14.4955</c:v>
                </c:pt>
                <c:pt idx="468">
                  <c:v>14.4739</c:v>
                </c:pt>
                <c:pt idx="469">
                  <c:v>15.8917</c:v>
                </c:pt>
                <c:pt idx="470">
                  <c:v>15.9229</c:v>
                </c:pt>
                <c:pt idx="471">
                  <c:v>16.5505</c:v>
                </c:pt>
                <c:pt idx="472">
                  <c:v>17.637899999999998</c:v>
                </c:pt>
                <c:pt idx="473">
                  <c:v>16.712900000000001</c:v>
                </c:pt>
                <c:pt idx="474">
                  <c:v>17.005600000000001</c:v>
                </c:pt>
                <c:pt idx="475">
                  <c:v>17.877400000000002</c:v>
                </c:pt>
                <c:pt idx="476">
                  <c:v>17.667899999999999</c:v>
                </c:pt>
                <c:pt idx="477">
                  <c:v>18.247199999999999</c:v>
                </c:pt>
                <c:pt idx="478">
                  <c:v>17.5047</c:v>
                </c:pt>
                <c:pt idx="479">
                  <c:v>17.635999999999999</c:v>
                </c:pt>
                <c:pt idx="480">
                  <c:v>18.099399999999999</c:v>
                </c:pt>
                <c:pt idx="481">
                  <c:v>16.9559</c:v>
                </c:pt>
                <c:pt idx="482">
                  <c:v>16.426500000000001</c:v>
                </c:pt>
                <c:pt idx="483">
                  <c:v>16.5809</c:v>
                </c:pt>
                <c:pt idx="484">
                  <c:v>17.497299999999999</c:v>
                </c:pt>
                <c:pt idx="485">
                  <c:v>17.7163</c:v>
                </c:pt>
                <c:pt idx="486">
                  <c:v>17.8779</c:v>
                </c:pt>
                <c:pt idx="487">
                  <c:v>17.268599999999999</c:v>
                </c:pt>
                <c:pt idx="488">
                  <c:v>17.4664</c:v>
                </c:pt>
                <c:pt idx="489">
                  <c:v>18.139600000000002</c:v>
                </c:pt>
                <c:pt idx="490">
                  <c:v>17.953099999999999</c:v>
                </c:pt>
                <c:pt idx="491">
                  <c:v>18.8142</c:v>
                </c:pt>
                <c:pt idx="492">
                  <c:v>18.031300000000002</c:v>
                </c:pt>
                <c:pt idx="493">
                  <c:v>17.699300000000001</c:v>
                </c:pt>
                <c:pt idx="494">
                  <c:v>16.860800000000001</c:v>
                </c:pt>
                <c:pt idx="495">
                  <c:v>17.441600000000001</c:v>
                </c:pt>
                <c:pt idx="496">
                  <c:v>17.755099999999999</c:v>
                </c:pt>
                <c:pt idx="497">
                  <c:v>17.715800000000002</c:v>
                </c:pt>
                <c:pt idx="498">
                  <c:v>16.731200000000001</c:v>
                </c:pt>
                <c:pt idx="499">
                  <c:v>15.5908</c:v>
                </c:pt>
                <c:pt idx="500">
                  <c:v>16.215599999999998</c:v>
                </c:pt>
                <c:pt idx="501">
                  <c:v>15.809799999999999</c:v>
                </c:pt>
                <c:pt idx="502">
                  <c:v>16.802800000000001</c:v>
                </c:pt>
                <c:pt idx="503">
                  <c:v>16.2301</c:v>
                </c:pt>
                <c:pt idx="504">
                  <c:v>15.927300000000001</c:v>
                </c:pt>
                <c:pt idx="505">
                  <c:v>15.1012</c:v>
                </c:pt>
                <c:pt idx="506">
                  <c:v>15.897</c:v>
                </c:pt>
                <c:pt idx="507">
                  <c:v>15.9201</c:v>
                </c:pt>
                <c:pt idx="508">
                  <c:v>14.7681</c:v>
                </c:pt>
                <c:pt idx="509">
                  <c:v>13.867800000000001</c:v>
                </c:pt>
                <c:pt idx="510">
                  <c:v>13.1739</c:v>
                </c:pt>
                <c:pt idx="511">
                  <c:v>14.5616</c:v>
                </c:pt>
                <c:pt idx="512">
                  <c:v>15.209</c:v>
                </c:pt>
                <c:pt idx="513">
                  <c:v>15.727600000000001</c:v>
                </c:pt>
                <c:pt idx="514">
                  <c:v>16.228100000000001</c:v>
                </c:pt>
                <c:pt idx="515">
                  <c:v>16.998100000000001</c:v>
                </c:pt>
                <c:pt idx="516">
                  <c:v>17.963000000000001</c:v>
                </c:pt>
                <c:pt idx="517">
                  <c:v>18.367799999999999</c:v>
                </c:pt>
                <c:pt idx="518">
                  <c:v>18.534500000000001</c:v>
                </c:pt>
                <c:pt idx="519">
                  <c:v>19.2165</c:v>
                </c:pt>
                <c:pt idx="520">
                  <c:v>19.5395</c:v>
                </c:pt>
                <c:pt idx="521">
                  <c:v>18.727399999999999</c:v>
                </c:pt>
                <c:pt idx="522">
                  <c:v>18.552600000000002</c:v>
                </c:pt>
                <c:pt idx="523">
                  <c:v>17.6022</c:v>
                </c:pt>
                <c:pt idx="524">
                  <c:v>18.2376</c:v>
                </c:pt>
                <c:pt idx="525">
                  <c:v>18.110499999999998</c:v>
                </c:pt>
                <c:pt idx="526">
                  <c:v>16.531600000000001</c:v>
                </c:pt>
                <c:pt idx="527">
                  <c:v>16.4895</c:v>
                </c:pt>
                <c:pt idx="528">
                  <c:v>17.910499999999999</c:v>
                </c:pt>
                <c:pt idx="529">
                  <c:v>17.889800000000001</c:v>
                </c:pt>
                <c:pt idx="530">
                  <c:v>18.342500000000001</c:v>
                </c:pt>
                <c:pt idx="531">
                  <c:v>18.450900000000001</c:v>
                </c:pt>
                <c:pt idx="532">
                  <c:v>18.0352</c:v>
                </c:pt>
                <c:pt idx="533">
                  <c:v>18.346699999999998</c:v>
                </c:pt>
                <c:pt idx="534">
                  <c:v>17.946400000000001</c:v>
                </c:pt>
                <c:pt idx="535">
                  <c:v>17.490200000000002</c:v>
                </c:pt>
                <c:pt idx="536">
                  <c:v>18.0928</c:v>
                </c:pt>
                <c:pt idx="537">
                  <c:v>18.004899999999999</c:v>
                </c:pt>
                <c:pt idx="538">
                  <c:v>17.380099999999999</c:v>
                </c:pt>
                <c:pt idx="539">
                  <c:v>18.172899999999998</c:v>
                </c:pt>
                <c:pt idx="540">
                  <c:v>18.387899999999998</c:v>
                </c:pt>
                <c:pt idx="541">
                  <c:v>17.063199999999998</c:v>
                </c:pt>
                <c:pt idx="542">
                  <c:v>16.423500000000001</c:v>
                </c:pt>
                <c:pt idx="543">
                  <c:v>16.399999999999999</c:v>
                </c:pt>
                <c:pt idx="544">
                  <c:v>14.795299999999999</c:v>
                </c:pt>
                <c:pt idx="545">
                  <c:v>14.5159</c:v>
                </c:pt>
                <c:pt idx="546">
                  <c:v>14.420500000000001</c:v>
                </c:pt>
                <c:pt idx="547">
                  <c:v>14.072800000000001</c:v>
                </c:pt>
                <c:pt idx="548">
                  <c:v>13.5566</c:v>
                </c:pt>
                <c:pt idx="549">
                  <c:v>14.100099999999999</c:v>
                </c:pt>
                <c:pt idx="550">
                  <c:v>13.270799999999999</c:v>
                </c:pt>
                <c:pt idx="551">
                  <c:v>11.7598</c:v>
                </c:pt>
                <c:pt idx="552">
                  <c:v>11.954700000000001</c:v>
                </c:pt>
                <c:pt idx="553">
                  <c:v>11.551399999999999</c:v>
                </c:pt>
                <c:pt idx="554">
                  <c:v>11.509600000000001</c:v>
                </c:pt>
                <c:pt idx="555">
                  <c:v>11.2416</c:v>
                </c:pt>
                <c:pt idx="556">
                  <c:v>10.333</c:v>
                </c:pt>
                <c:pt idx="557">
                  <c:v>9.9863</c:v>
                </c:pt>
                <c:pt idx="558">
                  <c:v>9.8398000000000003</c:v>
                </c:pt>
                <c:pt idx="559">
                  <c:v>8.7058</c:v>
                </c:pt>
                <c:pt idx="560">
                  <c:v>7.9199000000000002</c:v>
                </c:pt>
                <c:pt idx="561">
                  <c:v>6.9748000000000001</c:v>
                </c:pt>
                <c:pt idx="562">
                  <c:v>8.3126999999999995</c:v>
                </c:pt>
                <c:pt idx="563">
                  <c:v>7.8705999999999996</c:v>
                </c:pt>
                <c:pt idx="564">
                  <c:v>7.7119999999999997</c:v>
                </c:pt>
                <c:pt idx="565">
                  <c:v>9.1100999999999992</c:v>
                </c:pt>
                <c:pt idx="566">
                  <c:v>9.6555999999999997</c:v>
                </c:pt>
                <c:pt idx="567">
                  <c:v>9.8651</c:v>
                </c:pt>
                <c:pt idx="568">
                  <c:v>10.9673</c:v>
                </c:pt>
                <c:pt idx="569">
                  <c:v>11.451000000000001</c:v>
                </c:pt>
                <c:pt idx="570">
                  <c:v>11.958500000000001</c:v>
                </c:pt>
                <c:pt idx="571">
                  <c:v>11.4369</c:v>
                </c:pt>
                <c:pt idx="572">
                  <c:v>11.1959</c:v>
                </c:pt>
                <c:pt idx="573">
                  <c:v>10.808</c:v>
                </c:pt>
                <c:pt idx="574">
                  <c:v>11.1859</c:v>
                </c:pt>
                <c:pt idx="575">
                  <c:v>11.462300000000001</c:v>
                </c:pt>
                <c:pt idx="576">
                  <c:v>11.330399999999999</c:v>
                </c:pt>
                <c:pt idx="577">
                  <c:v>11.646699999999999</c:v>
                </c:pt>
                <c:pt idx="578">
                  <c:v>11.5139</c:v>
                </c:pt>
                <c:pt idx="579">
                  <c:v>11.8672</c:v>
                </c:pt>
                <c:pt idx="580">
                  <c:v>10.988099999999999</c:v>
                </c:pt>
                <c:pt idx="581">
                  <c:v>10.830299999999999</c:v>
                </c:pt>
                <c:pt idx="582">
                  <c:v>11.2735</c:v>
                </c:pt>
                <c:pt idx="583">
                  <c:v>10.8314</c:v>
                </c:pt>
                <c:pt idx="584">
                  <c:v>10.7759</c:v>
                </c:pt>
                <c:pt idx="585">
                  <c:v>11.0199</c:v>
                </c:pt>
                <c:pt idx="586">
                  <c:v>10.3835</c:v>
                </c:pt>
                <c:pt idx="587">
                  <c:v>10.3027</c:v>
                </c:pt>
                <c:pt idx="588">
                  <c:v>10.8436</c:v>
                </c:pt>
                <c:pt idx="589">
                  <c:v>10.122</c:v>
                </c:pt>
                <c:pt idx="590">
                  <c:v>9.9027999999999992</c:v>
                </c:pt>
                <c:pt idx="591">
                  <c:v>9.7638999999999996</c:v>
                </c:pt>
                <c:pt idx="592">
                  <c:v>9.4472000000000005</c:v>
                </c:pt>
                <c:pt idx="593">
                  <c:v>9.2246000000000006</c:v>
                </c:pt>
                <c:pt idx="594">
                  <c:v>9.6430000000000007</c:v>
                </c:pt>
                <c:pt idx="595">
                  <c:v>9.2296999999999993</c:v>
                </c:pt>
                <c:pt idx="596">
                  <c:v>9.0355000000000008</c:v>
                </c:pt>
                <c:pt idx="597">
                  <c:v>9.0130999999999997</c:v>
                </c:pt>
                <c:pt idx="598">
                  <c:v>8.4793000000000003</c:v>
                </c:pt>
                <c:pt idx="599">
                  <c:v>8.7080000000000002</c:v>
                </c:pt>
                <c:pt idx="600">
                  <c:v>8.7327999999999992</c:v>
                </c:pt>
                <c:pt idx="601">
                  <c:v>8.1730999999999998</c:v>
                </c:pt>
                <c:pt idx="602">
                  <c:v>7.9706999999999999</c:v>
                </c:pt>
                <c:pt idx="603">
                  <c:v>8.1693999999999996</c:v>
                </c:pt>
                <c:pt idx="604">
                  <c:v>8.6224000000000007</c:v>
                </c:pt>
                <c:pt idx="605">
                  <c:v>8.6588999999999992</c:v>
                </c:pt>
                <c:pt idx="606">
                  <c:v>8.5067000000000004</c:v>
                </c:pt>
                <c:pt idx="607">
                  <c:v>8.7018000000000004</c:v>
                </c:pt>
                <c:pt idx="608">
                  <c:v>8.9274000000000004</c:v>
                </c:pt>
                <c:pt idx="609">
                  <c:v>8.8626000000000005</c:v>
                </c:pt>
                <c:pt idx="610">
                  <c:v>7.5547000000000004</c:v>
                </c:pt>
                <c:pt idx="611">
                  <c:v>7.6805000000000003</c:v>
                </c:pt>
                <c:pt idx="612">
                  <c:v>7.7948000000000004</c:v>
                </c:pt>
                <c:pt idx="613">
                  <c:v>7.5134999999999996</c:v>
                </c:pt>
                <c:pt idx="614">
                  <c:v>7.2390999999999996</c:v>
                </c:pt>
                <c:pt idx="615">
                  <c:v>7.6383000000000001</c:v>
                </c:pt>
                <c:pt idx="616">
                  <c:v>7.2789999999999999</c:v>
                </c:pt>
                <c:pt idx="617">
                  <c:v>7.0872999999999999</c:v>
                </c:pt>
                <c:pt idx="618">
                  <c:v>7.3612000000000002</c:v>
                </c:pt>
                <c:pt idx="619">
                  <c:v>7.0956999999999999</c:v>
                </c:pt>
                <c:pt idx="620">
                  <c:v>7.4722999999999997</c:v>
                </c:pt>
                <c:pt idx="621">
                  <c:v>7.4722999999999997</c:v>
                </c:pt>
                <c:pt idx="622">
                  <c:v>6.8520000000000003</c:v>
                </c:pt>
                <c:pt idx="623">
                  <c:v>7.1440000000000001</c:v>
                </c:pt>
                <c:pt idx="624">
                  <c:v>7.2637999999999998</c:v>
                </c:pt>
                <c:pt idx="625">
                  <c:v>7.4663000000000004</c:v>
                </c:pt>
                <c:pt idx="626">
                  <c:v>7.4336000000000002</c:v>
                </c:pt>
                <c:pt idx="627">
                  <c:v>6.6768999999999998</c:v>
                </c:pt>
                <c:pt idx="628">
                  <c:v>7.1144999999999996</c:v>
                </c:pt>
                <c:pt idx="629">
                  <c:v>7.4458000000000002</c:v>
                </c:pt>
                <c:pt idx="630">
                  <c:v>7.6466000000000003</c:v>
                </c:pt>
                <c:pt idx="631">
                  <c:v>8.3108000000000004</c:v>
                </c:pt>
                <c:pt idx="632">
                  <c:v>8.3592999999999993</c:v>
                </c:pt>
                <c:pt idx="633">
                  <c:v>8.5696999999999992</c:v>
                </c:pt>
                <c:pt idx="634">
                  <c:v>8.6012000000000004</c:v>
                </c:pt>
                <c:pt idx="635">
                  <c:v>9.4817999999999998</c:v>
                </c:pt>
                <c:pt idx="636">
                  <c:v>9.1606000000000005</c:v>
                </c:pt>
                <c:pt idx="637">
                  <c:v>8.8855000000000004</c:v>
                </c:pt>
                <c:pt idx="638">
                  <c:v>9.0033999999999992</c:v>
                </c:pt>
                <c:pt idx="639">
                  <c:v>9.3277999999999999</c:v>
                </c:pt>
                <c:pt idx="640">
                  <c:v>8.8481000000000005</c:v>
                </c:pt>
                <c:pt idx="641">
                  <c:v>8.8333999999999993</c:v>
                </c:pt>
                <c:pt idx="642">
                  <c:v>8.7415000000000003</c:v>
                </c:pt>
                <c:pt idx="643">
                  <c:v>8.5737000000000005</c:v>
                </c:pt>
                <c:pt idx="644">
                  <c:v>8.0412999999999997</c:v>
                </c:pt>
                <c:pt idx="645">
                  <c:v>7.6083999999999996</c:v>
                </c:pt>
                <c:pt idx="646">
                  <c:v>7.9355000000000002</c:v>
                </c:pt>
                <c:pt idx="647">
                  <c:v>8.2258999999999993</c:v>
                </c:pt>
                <c:pt idx="648">
                  <c:v>7.9785000000000004</c:v>
                </c:pt>
                <c:pt idx="649">
                  <c:v>8.1295999999999999</c:v>
                </c:pt>
                <c:pt idx="650">
                  <c:v>7.6374000000000004</c:v>
                </c:pt>
                <c:pt idx="651">
                  <c:v>7.5598000000000001</c:v>
                </c:pt>
                <c:pt idx="652">
                  <c:v>8.2173999999999996</c:v>
                </c:pt>
                <c:pt idx="653">
                  <c:v>7.8956</c:v>
                </c:pt>
                <c:pt idx="654">
                  <c:v>7.7354000000000003</c:v>
                </c:pt>
                <c:pt idx="655">
                  <c:v>7.8975</c:v>
                </c:pt>
                <c:pt idx="656">
                  <c:v>8.8133999999999997</c:v>
                </c:pt>
                <c:pt idx="657">
                  <c:v>8.8804999999999996</c:v>
                </c:pt>
                <c:pt idx="658">
                  <c:v>10.5791</c:v>
                </c:pt>
                <c:pt idx="659">
                  <c:v>10.9597</c:v>
                </c:pt>
                <c:pt idx="660">
                  <c:v>11.1266</c:v>
                </c:pt>
                <c:pt idx="661">
                  <c:v>11.6989</c:v>
                </c:pt>
                <c:pt idx="662">
                  <c:v>11.921099999999999</c:v>
                </c:pt>
                <c:pt idx="663">
                  <c:v>12.3156</c:v>
                </c:pt>
                <c:pt idx="664">
                  <c:v>13.0604</c:v>
                </c:pt>
                <c:pt idx="665">
                  <c:v>12.898300000000001</c:v>
                </c:pt>
                <c:pt idx="666">
                  <c:v>13.315300000000001</c:v>
                </c:pt>
                <c:pt idx="667">
                  <c:v>12.2226</c:v>
                </c:pt>
                <c:pt idx="668">
                  <c:v>12.360900000000001</c:v>
                </c:pt>
                <c:pt idx="669">
                  <c:v>12.486499999999999</c:v>
                </c:pt>
                <c:pt idx="670">
                  <c:v>11.6572</c:v>
                </c:pt>
                <c:pt idx="671">
                  <c:v>11.860300000000001</c:v>
                </c:pt>
                <c:pt idx="672">
                  <c:v>11.7555</c:v>
                </c:pt>
                <c:pt idx="673">
                  <c:v>10.708399999999999</c:v>
                </c:pt>
                <c:pt idx="674">
                  <c:v>10.292299999999999</c:v>
                </c:pt>
                <c:pt idx="675">
                  <c:v>10.4312</c:v>
                </c:pt>
                <c:pt idx="676">
                  <c:v>9.8795999999999999</c:v>
                </c:pt>
                <c:pt idx="677">
                  <c:v>9.2932000000000006</c:v>
                </c:pt>
                <c:pt idx="678">
                  <c:v>9.4556000000000004</c:v>
                </c:pt>
                <c:pt idx="679">
                  <c:v>9.0977999999999994</c:v>
                </c:pt>
                <c:pt idx="680">
                  <c:v>10.065200000000001</c:v>
                </c:pt>
                <c:pt idx="681">
                  <c:v>10.030200000000001</c:v>
                </c:pt>
                <c:pt idx="682">
                  <c:v>9.9814000000000007</c:v>
                </c:pt>
                <c:pt idx="683">
                  <c:v>9.8305000000000007</c:v>
                </c:pt>
                <c:pt idx="684">
                  <c:v>10.0505</c:v>
                </c:pt>
                <c:pt idx="685">
                  <c:v>10.9597</c:v>
                </c:pt>
                <c:pt idx="686">
                  <c:v>11.0543</c:v>
                </c:pt>
                <c:pt idx="687">
                  <c:v>11.022600000000001</c:v>
                </c:pt>
                <c:pt idx="688">
                  <c:v>11.520200000000001</c:v>
                </c:pt>
                <c:pt idx="689">
                  <c:v>12.142899999999999</c:v>
                </c:pt>
                <c:pt idx="690">
                  <c:v>12.2902</c:v>
                </c:pt>
                <c:pt idx="691">
                  <c:v>12.5358</c:v>
                </c:pt>
                <c:pt idx="692">
                  <c:v>12.385400000000001</c:v>
                </c:pt>
                <c:pt idx="693">
                  <c:v>11.955399999999999</c:v>
                </c:pt>
                <c:pt idx="694">
                  <c:v>12.9925</c:v>
                </c:pt>
                <c:pt idx="695">
                  <c:v>13.8378</c:v>
                </c:pt>
                <c:pt idx="696">
                  <c:v>14.4613</c:v>
                </c:pt>
                <c:pt idx="697">
                  <c:v>14.5854</c:v>
                </c:pt>
                <c:pt idx="698">
                  <c:v>15.6281</c:v>
                </c:pt>
                <c:pt idx="699">
                  <c:v>16.453199999999999</c:v>
                </c:pt>
                <c:pt idx="700">
                  <c:v>16.010899999999999</c:v>
                </c:pt>
                <c:pt idx="701">
                  <c:v>16.815100000000001</c:v>
                </c:pt>
                <c:pt idx="702">
                  <c:v>17.052299999999999</c:v>
                </c:pt>
                <c:pt idx="703">
                  <c:v>15.9003</c:v>
                </c:pt>
                <c:pt idx="704">
                  <c:v>17.032299999999999</c:v>
                </c:pt>
                <c:pt idx="705">
                  <c:v>15.5771</c:v>
                </c:pt>
                <c:pt idx="706">
                  <c:v>16.849399999999999</c:v>
                </c:pt>
                <c:pt idx="707">
                  <c:v>17.211300000000001</c:v>
                </c:pt>
                <c:pt idx="708">
                  <c:v>16.724399999999999</c:v>
                </c:pt>
                <c:pt idx="709">
                  <c:v>18.151</c:v>
                </c:pt>
                <c:pt idx="710">
                  <c:v>18.821200000000001</c:v>
                </c:pt>
                <c:pt idx="711">
                  <c:v>19.317900000000002</c:v>
                </c:pt>
                <c:pt idx="712">
                  <c:v>19.997199999999999</c:v>
                </c:pt>
                <c:pt idx="713">
                  <c:v>20.117899999999999</c:v>
                </c:pt>
                <c:pt idx="714">
                  <c:v>21.081800000000001</c:v>
                </c:pt>
                <c:pt idx="715">
                  <c:v>20.092099999999999</c:v>
                </c:pt>
                <c:pt idx="716">
                  <c:v>20.794499999999999</c:v>
                </c:pt>
                <c:pt idx="717">
                  <c:v>20.291899999999998</c:v>
                </c:pt>
                <c:pt idx="718">
                  <c:v>14.388</c:v>
                </c:pt>
                <c:pt idx="719">
                  <c:v>13.16</c:v>
                </c:pt>
                <c:pt idx="720">
                  <c:v>14.1189</c:v>
                </c:pt>
                <c:pt idx="721">
                  <c:v>13.8284</c:v>
                </c:pt>
                <c:pt idx="722">
                  <c:v>14.406700000000001</c:v>
                </c:pt>
                <c:pt idx="723">
                  <c:v>13.926299999999999</c:v>
                </c:pt>
                <c:pt idx="724">
                  <c:v>12.0595</c:v>
                </c:pt>
                <c:pt idx="725">
                  <c:v>12.097799999999999</c:v>
                </c:pt>
                <c:pt idx="726">
                  <c:v>12.6211</c:v>
                </c:pt>
                <c:pt idx="727">
                  <c:v>11.9674</c:v>
                </c:pt>
                <c:pt idx="728">
                  <c:v>11.5055</c:v>
                </c:pt>
                <c:pt idx="729">
                  <c:v>11.9626</c:v>
                </c:pt>
                <c:pt idx="730">
                  <c:v>11.7461</c:v>
                </c:pt>
                <c:pt idx="731">
                  <c:v>11.5242</c:v>
                </c:pt>
                <c:pt idx="732">
                  <c:v>11.6935</c:v>
                </c:pt>
                <c:pt idx="733">
                  <c:v>11.917899999999999</c:v>
                </c:pt>
                <c:pt idx="734">
                  <c:v>11.572900000000001</c:v>
                </c:pt>
                <c:pt idx="735">
                  <c:v>11.813700000000001</c:v>
                </c:pt>
                <c:pt idx="736">
                  <c:v>12.2776</c:v>
                </c:pt>
                <c:pt idx="737">
                  <c:v>12.709</c:v>
                </c:pt>
                <c:pt idx="738">
                  <c:v>12.6082</c:v>
                </c:pt>
                <c:pt idx="739">
                  <c:v>14.608700000000001</c:v>
                </c:pt>
                <c:pt idx="740">
                  <c:v>14.8354</c:v>
                </c:pt>
                <c:pt idx="741">
                  <c:v>14.738300000000001</c:v>
                </c:pt>
                <c:pt idx="742">
                  <c:v>14.882400000000001</c:v>
                </c:pt>
                <c:pt idx="743">
                  <c:v>15.1286</c:v>
                </c:pt>
                <c:pt idx="744">
                  <c:v>15.4526</c:v>
                </c:pt>
                <c:pt idx="745">
                  <c:v>15.186</c:v>
                </c:pt>
                <c:pt idx="746">
                  <c:v>15.3156</c:v>
                </c:pt>
                <c:pt idx="747">
                  <c:v>15.687099999999999</c:v>
                </c:pt>
                <c:pt idx="748">
                  <c:v>15.559699999999999</c:v>
                </c:pt>
                <c:pt idx="749">
                  <c:v>16.991099999999999</c:v>
                </c:pt>
                <c:pt idx="750">
                  <c:v>16.8401</c:v>
                </c:pt>
                <c:pt idx="751">
                  <c:v>16.382200000000001</c:v>
                </c:pt>
                <c:pt idx="752">
                  <c:v>14.837199999999999</c:v>
                </c:pt>
                <c:pt idx="753">
                  <c:v>14.0777</c:v>
                </c:pt>
                <c:pt idx="754">
                  <c:v>14.2455</c:v>
                </c:pt>
                <c:pt idx="755">
                  <c:v>15.099299999999999</c:v>
                </c:pt>
                <c:pt idx="756">
                  <c:v>15.4742</c:v>
                </c:pt>
                <c:pt idx="757">
                  <c:v>16.424499999999998</c:v>
                </c:pt>
                <c:pt idx="758">
                  <c:v>17.529599999999999</c:v>
                </c:pt>
                <c:pt idx="759">
                  <c:v>17.918800000000001</c:v>
                </c:pt>
                <c:pt idx="760">
                  <c:v>19.337499999999999</c:v>
                </c:pt>
                <c:pt idx="761">
                  <c:v>20.084</c:v>
                </c:pt>
                <c:pt idx="762">
                  <c:v>19.1221</c:v>
                </c:pt>
                <c:pt idx="763">
                  <c:v>21.762599999999999</c:v>
                </c:pt>
                <c:pt idx="764">
                  <c:v>22.190200000000001</c:v>
                </c:pt>
                <c:pt idx="765">
                  <c:v>21.7654</c:v>
                </c:pt>
                <c:pt idx="766">
                  <c:v>24.574200000000001</c:v>
                </c:pt>
                <c:pt idx="767">
                  <c:v>23.4953</c:v>
                </c:pt>
                <c:pt idx="768">
                  <c:v>26.117100000000001</c:v>
                </c:pt>
                <c:pt idx="769">
                  <c:v>25.248899999999999</c:v>
                </c:pt>
                <c:pt idx="770">
                  <c:v>25.491</c:v>
                </c:pt>
                <c:pt idx="771">
                  <c:v>24.9345</c:v>
                </c:pt>
                <c:pt idx="772">
                  <c:v>24.337199999999999</c:v>
                </c:pt>
                <c:pt idx="773">
                  <c:v>24.360700000000001</c:v>
                </c:pt>
                <c:pt idx="774">
                  <c:v>23.937799999999999</c:v>
                </c:pt>
                <c:pt idx="775">
                  <c:v>23.515000000000001</c:v>
                </c:pt>
                <c:pt idx="776">
                  <c:v>22.950700000000001</c:v>
                </c:pt>
                <c:pt idx="777">
                  <c:v>23.159600000000001</c:v>
                </c:pt>
                <c:pt idx="778">
                  <c:v>21.931899999999999</c:v>
                </c:pt>
                <c:pt idx="779">
                  <c:v>22.595600000000001</c:v>
                </c:pt>
                <c:pt idx="780">
                  <c:v>22.824000000000002</c:v>
                </c:pt>
                <c:pt idx="781">
                  <c:v>22.1159</c:v>
                </c:pt>
                <c:pt idx="782">
                  <c:v>22.347799999999999</c:v>
                </c:pt>
                <c:pt idx="783">
                  <c:v>22.765599999999999</c:v>
                </c:pt>
                <c:pt idx="784">
                  <c:v>22.772400000000001</c:v>
                </c:pt>
                <c:pt idx="785">
                  <c:v>23.2897</c:v>
                </c:pt>
                <c:pt idx="786">
                  <c:v>23.307300000000001</c:v>
                </c:pt>
                <c:pt idx="787">
                  <c:v>21.956399999999999</c:v>
                </c:pt>
                <c:pt idx="788">
                  <c:v>22.712399999999999</c:v>
                </c:pt>
                <c:pt idx="789">
                  <c:v>22.485499999999998</c:v>
                </c:pt>
                <c:pt idx="790">
                  <c:v>21.3719</c:v>
                </c:pt>
                <c:pt idx="791">
                  <c:v>21.0959</c:v>
                </c:pt>
                <c:pt idx="792">
                  <c:v>21.308800000000002</c:v>
                </c:pt>
                <c:pt idx="793">
                  <c:v>21.207000000000001</c:v>
                </c:pt>
                <c:pt idx="794">
                  <c:v>20.569800000000001</c:v>
                </c:pt>
                <c:pt idx="795">
                  <c:v>19.628799999999998</c:v>
                </c:pt>
                <c:pt idx="796">
                  <c:v>17.8933</c:v>
                </c:pt>
                <c:pt idx="797">
                  <c:v>18.115100000000002</c:v>
                </c:pt>
                <c:pt idx="798">
                  <c:v>17.629799999999999</c:v>
                </c:pt>
                <c:pt idx="799">
                  <c:v>16.767700000000001</c:v>
                </c:pt>
                <c:pt idx="800">
                  <c:v>17.398099999999999</c:v>
                </c:pt>
                <c:pt idx="801">
                  <c:v>16.930499999999999</c:v>
                </c:pt>
                <c:pt idx="802">
                  <c:v>15.436299999999999</c:v>
                </c:pt>
                <c:pt idx="803">
                  <c:v>14.826499999999999</c:v>
                </c:pt>
                <c:pt idx="804">
                  <c:v>15.008800000000001</c:v>
                </c:pt>
                <c:pt idx="805">
                  <c:v>14.452199999999999</c:v>
                </c:pt>
                <c:pt idx="806">
                  <c:v>14.973599999999999</c:v>
                </c:pt>
                <c:pt idx="807">
                  <c:v>15.3828</c:v>
                </c:pt>
                <c:pt idx="808">
                  <c:v>14.9495</c:v>
                </c:pt>
                <c:pt idx="809">
                  <c:v>15.4923</c:v>
                </c:pt>
                <c:pt idx="810">
                  <c:v>15.821999999999999</c:v>
                </c:pt>
                <c:pt idx="811">
                  <c:v>15.976699999999999</c:v>
                </c:pt>
                <c:pt idx="812">
                  <c:v>15.9716</c:v>
                </c:pt>
                <c:pt idx="813">
                  <c:v>16.611999999999998</c:v>
                </c:pt>
                <c:pt idx="814">
                  <c:v>17.123100000000001</c:v>
                </c:pt>
                <c:pt idx="815">
                  <c:v>17.826000000000001</c:v>
                </c:pt>
                <c:pt idx="816">
                  <c:v>18.136900000000001</c:v>
                </c:pt>
                <c:pt idx="817">
                  <c:v>18.6845</c:v>
                </c:pt>
                <c:pt idx="818">
                  <c:v>18.814</c:v>
                </c:pt>
                <c:pt idx="819">
                  <c:v>18.963000000000001</c:v>
                </c:pt>
                <c:pt idx="820">
                  <c:v>18.738800000000001</c:v>
                </c:pt>
                <c:pt idx="821">
                  <c:v>19.167000000000002</c:v>
                </c:pt>
                <c:pt idx="822">
                  <c:v>19.2103</c:v>
                </c:pt>
                <c:pt idx="823">
                  <c:v>17.776399999999999</c:v>
                </c:pt>
                <c:pt idx="824">
                  <c:v>18.110800000000001</c:v>
                </c:pt>
                <c:pt idx="825">
                  <c:v>19.092500000000001</c:v>
                </c:pt>
                <c:pt idx="826">
                  <c:v>18.209900000000001</c:v>
                </c:pt>
                <c:pt idx="827">
                  <c:v>19.546099999999999</c:v>
                </c:pt>
                <c:pt idx="828">
                  <c:v>19.125699999999998</c:v>
                </c:pt>
                <c:pt idx="829">
                  <c:v>19.536799999999999</c:v>
                </c:pt>
                <c:pt idx="830">
                  <c:v>19.6526</c:v>
                </c:pt>
                <c:pt idx="831">
                  <c:v>18.815100000000001</c:v>
                </c:pt>
                <c:pt idx="832">
                  <c:v>19.761800000000001</c:v>
                </c:pt>
                <c:pt idx="833">
                  <c:v>20.9194</c:v>
                </c:pt>
                <c:pt idx="834">
                  <c:v>21.828399999999998</c:v>
                </c:pt>
                <c:pt idx="835">
                  <c:v>23.481999999999999</c:v>
                </c:pt>
                <c:pt idx="836">
                  <c:v>22.1326</c:v>
                </c:pt>
                <c:pt idx="837">
                  <c:v>23.309100000000001</c:v>
                </c:pt>
                <c:pt idx="838">
                  <c:v>23.026700000000002</c:v>
                </c:pt>
                <c:pt idx="839">
                  <c:v>24.0534</c:v>
                </c:pt>
                <c:pt idx="840">
                  <c:v>24.431799999999999</c:v>
                </c:pt>
                <c:pt idx="841">
                  <c:v>24.792100000000001</c:v>
                </c:pt>
                <c:pt idx="842">
                  <c:v>26.538699999999999</c:v>
                </c:pt>
                <c:pt idx="843">
                  <c:v>27.8642</c:v>
                </c:pt>
                <c:pt idx="844">
                  <c:v>28.528400000000001</c:v>
                </c:pt>
                <c:pt idx="845">
                  <c:v>27.991299999999999</c:v>
                </c:pt>
                <c:pt idx="846">
                  <c:v>29.095199999999998</c:v>
                </c:pt>
                <c:pt idx="847">
                  <c:v>29.421600000000002</c:v>
                </c:pt>
                <c:pt idx="848">
                  <c:v>25.132100000000001</c:v>
                </c:pt>
                <c:pt idx="849">
                  <c:v>26.700199999999999</c:v>
                </c:pt>
                <c:pt idx="850">
                  <c:v>29.134699999999999</c:v>
                </c:pt>
                <c:pt idx="851">
                  <c:v>30.857299999999999</c:v>
                </c:pt>
                <c:pt idx="852">
                  <c:v>32.596899999999998</c:v>
                </c:pt>
                <c:pt idx="853">
                  <c:v>33.341299999999997</c:v>
                </c:pt>
                <c:pt idx="854">
                  <c:v>32.265000000000001</c:v>
                </c:pt>
                <c:pt idx="855">
                  <c:v>33.5167</c:v>
                </c:pt>
                <c:pt idx="856">
                  <c:v>32.549500000000002</c:v>
                </c:pt>
                <c:pt idx="857">
                  <c:v>31.736699999999999</c:v>
                </c:pt>
                <c:pt idx="858">
                  <c:v>33.464399999999998</c:v>
                </c:pt>
                <c:pt idx="859">
                  <c:v>30.2257</c:v>
                </c:pt>
                <c:pt idx="860">
                  <c:v>30.0366</c:v>
                </c:pt>
                <c:pt idx="861">
                  <c:v>29.178999999999998</c:v>
                </c:pt>
                <c:pt idx="862">
                  <c:v>28.2942</c:v>
                </c:pt>
                <c:pt idx="863">
                  <c:v>28.833500000000001</c:v>
                </c:pt>
                <c:pt idx="864">
                  <c:v>30.501300000000001</c:v>
                </c:pt>
                <c:pt idx="865">
                  <c:v>27.369199999999999</c:v>
                </c:pt>
                <c:pt idx="866">
                  <c:v>26.8188</c:v>
                </c:pt>
                <c:pt idx="867">
                  <c:v>29.412800000000001</c:v>
                </c:pt>
                <c:pt idx="868">
                  <c:v>27.974399999999999</c:v>
                </c:pt>
                <c:pt idx="869">
                  <c:v>27.3613</c:v>
                </c:pt>
                <c:pt idx="870">
                  <c:v>28.016200000000001</c:v>
                </c:pt>
                <c:pt idx="871">
                  <c:v>26.6449</c:v>
                </c:pt>
                <c:pt idx="872">
                  <c:v>28.2622</c:v>
                </c:pt>
                <c:pt idx="873">
                  <c:v>26.750699999999998</c:v>
                </c:pt>
                <c:pt idx="874">
                  <c:v>28.588000000000001</c:v>
                </c:pt>
                <c:pt idx="875">
                  <c:v>26.298999999999999</c:v>
                </c:pt>
                <c:pt idx="876">
                  <c:v>26.4056</c:v>
                </c:pt>
                <c:pt idx="877">
                  <c:v>30.061800000000002</c:v>
                </c:pt>
                <c:pt idx="878">
                  <c:v>27.287400000000002</c:v>
                </c:pt>
                <c:pt idx="879">
                  <c:v>25.535399999999999</c:v>
                </c:pt>
                <c:pt idx="880">
                  <c:v>33.9619</c:v>
                </c:pt>
                <c:pt idx="881">
                  <c:v>34.134799999999998</c:v>
                </c:pt>
                <c:pt idx="882">
                  <c:v>33.280200000000001</c:v>
                </c:pt>
                <c:pt idx="883">
                  <c:v>42.784500000000001</c:v>
                </c:pt>
                <c:pt idx="884">
                  <c:v>40.041699999999999</c:v>
                </c:pt>
                <c:pt idx="885">
                  <c:v>36.769300000000001</c:v>
                </c:pt>
                <c:pt idx="886">
                  <c:v>42.923499999999997</c:v>
                </c:pt>
                <c:pt idx="887">
                  <c:v>46.150300000000001</c:v>
                </c:pt>
                <c:pt idx="888">
                  <c:v>46.4998</c:v>
                </c:pt>
                <c:pt idx="889">
                  <c:v>45.757100000000001</c:v>
                </c:pt>
                <c:pt idx="890">
                  <c:v>44.806899999999999</c:v>
                </c:pt>
                <c:pt idx="891">
                  <c:v>46.453000000000003</c:v>
                </c:pt>
                <c:pt idx="892">
                  <c:v>40.273699999999998</c:v>
                </c:pt>
                <c:pt idx="893">
                  <c:v>39.908000000000001</c:v>
                </c:pt>
                <c:pt idx="894">
                  <c:v>37.016500000000001</c:v>
                </c:pt>
                <c:pt idx="895">
                  <c:v>30.346900000000002</c:v>
                </c:pt>
                <c:pt idx="896">
                  <c:v>30.495000000000001</c:v>
                </c:pt>
                <c:pt idx="897">
                  <c:v>27.139800000000001</c:v>
                </c:pt>
                <c:pt idx="898">
                  <c:v>32.104399999999998</c:v>
                </c:pt>
                <c:pt idx="899">
                  <c:v>33.936599999999999</c:v>
                </c:pt>
                <c:pt idx="900">
                  <c:v>31.889099999999999</c:v>
                </c:pt>
                <c:pt idx="901">
                  <c:v>28.222300000000001</c:v>
                </c:pt>
                <c:pt idx="902">
                  <c:v>27.7424</c:v>
                </c:pt>
                <c:pt idx="903">
                  <c:v>27.974299999999999</c:v>
                </c:pt>
                <c:pt idx="904">
                  <c:v>26.538900000000002</c:v>
                </c:pt>
                <c:pt idx="905">
                  <c:v>27.889700000000001</c:v>
                </c:pt>
                <c:pt idx="906">
                  <c:v>28.205500000000001</c:v>
                </c:pt>
                <c:pt idx="907">
                  <c:v>25.669</c:v>
                </c:pt>
                <c:pt idx="908">
                  <c:v>26.127800000000001</c:v>
                </c:pt>
                <c:pt idx="909">
                  <c:v>25.8157</c:v>
                </c:pt>
                <c:pt idx="910">
                  <c:v>21.557400000000001</c:v>
                </c:pt>
                <c:pt idx="911">
                  <c:v>21.711099999999998</c:v>
                </c:pt>
                <c:pt idx="912">
                  <c:v>22.813300000000002</c:v>
                </c:pt>
                <c:pt idx="913">
                  <c:v>21.752500000000001</c:v>
                </c:pt>
                <c:pt idx="914">
                  <c:v>22.0181</c:v>
                </c:pt>
                <c:pt idx="915">
                  <c:v>21.657900000000001</c:v>
                </c:pt>
                <c:pt idx="916">
                  <c:v>19.720400000000001</c:v>
                </c:pt>
                <c:pt idx="917">
                  <c:v>19.9587</c:v>
                </c:pt>
                <c:pt idx="918">
                  <c:v>20.317699999999999</c:v>
                </c:pt>
                <c:pt idx="919">
                  <c:v>19.070799999999998</c:v>
                </c:pt>
                <c:pt idx="920">
                  <c:v>19.1144</c:v>
                </c:pt>
                <c:pt idx="921">
                  <c:v>19.293399999999998</c:v>
                </c:pt>
                <c:pt idx="922">
                  <c:v>19.3032</c:v>
                </c:pt>
                <c:pt idx="923">
                  <c:v>20.048200000000001</c:v>
                </c:pt>
                <c:pt idx="924">
                  <c:v>20.698899999999998</c:v>
                </c:pt>
                <c:pt idx="925">
                  <c:v>19.583400000000001</c:v>
                </c:pt>
                <c:pt idx="926">
                  <c:v>19.953600000000002</c:v>
                </c:pt>
                <c:pt idx="927">
                  <c:v>19.572099999999999</c:v>
                </c:pt>
                <c:pt idx="928">
                  <c:v>18.258400000000002</c:v>
                </c:pt>
                <c:pt idx="929">
                  <c:v>18.805199999999999</c:v>
                </c:pt>
                <c:pt idx="930">
                  <c:v>18.802600000000002</c:v>
                </c:pt>
                <c:pt idx="931">
                  <c:v>18.5396</c:v>
                </c:pt>
                <c:pt idx="932">
                  <c:v>18.331499999999998</c:v>
                </c:pt>
                <c:pt idx="933">
                  <c:v>18.4589</c:v>
                </c:pt>
                <c:pt idx="934">
                  <c:v>17.260300000000001</c:v>
                </c:pt>
                <c:pt idx="935">
                  <c:v>17.867599999999999</c:v>
                </c:pt>
                <c:pt idx="936">
                  <c:v>17.8506</c:v>
                </c:pt>
                <c:pt idx="937">
                  <c:v>17.614999999999998</c:v>
                </c:pt>
                <c:pt idx="938">
                  <c:v>17.623000000000001</c:v>
                </c:pt>
                <c:pt idx="939">
                  <c:v>17.8185</c:v>
                </c:pt>
                <c:pt idx="940">
                  <c:v>17.5944</c:v>
                </c:pt>
                <c:pt idx="941">
                  <c:v>17.0505</c:v>
                </c:pt>
                <c:pt idx="942">
                  <c:v>17.052</c:v>
                </c:pt>
                <c:pt idx="943">
                  <c:v>16.248699999999999</c:v>
                </c:pt>
                <c:pt idx="944">
                  <c:v>16.5944</c:v>
                </c:pt>
                <c:pt idx="945">
                  <c:v>17.001999999999999</c:v>
                </c:pt>
                <c:pt idx="946">
                  <c:v>16.905200000000001</c:v>
                </c:pt>
                <c:pt idx="947">
                  <c:v>17.183499999999999</c:v>
                </c:pt>
                <c:pt idx="948">
                  <c:v>17.400300000000001</c:v>
                </c:pt>
                <c:pt idx="949">
                  <c:v>17.296900000000001</c:v>
                </c:pt>
                <c:pt idx="950">
                  <c:v>16.9191</c:v>
                </c:pt>
                <c:pt idx="951">
                  <c:v>17.087900000000001</c:v>
                </c:pt>
                <c:pt idx="952">
                  <c:v>17.456099999999999</c:v>
                </c:pt>
                <c:pt idx="953">
                  <c:v>18.0243</c:v>
                </c:pt>
                <c:pt idx="954">
                  <c:v>17.703099999999999</c:v>
                </c:pt>
                <c:pt idx="955">
                  <c:v>18.514900000000001</c:v>
                </c:pt>
                <c:pt idx="956">
                  <c:v>18.7531</c:v>
                </c:pt>
                <c:pt idx="957">
                  <c:v>19.424299999999999</c:v>
                </c:pt>
                <c:pt idx="958">
                  <c:v>23.4116</c:v>
                </c:pt>
                <c:pt idx="959">
                  <c:v>22.380500000000001</c:v>
                </c:pt>
                <c:pt idx="960">
                  <c:v>22.1874</c:v>
                </c:pt>
                <c:pt idx="961">
                  <c:v>22.827500000000001</c:v>
                </c:pt>
                <c:pt idx="962">
                  <c:v>22.033899999999999</c:v>
                </c:pt>
                <c:pt idx="963">
                  <c:v>21.9026</c:v>
                </c:pt>
                <c:pt idx="964">
                  <c:v>26.9727</c:v>
                </c:pt>
                <c:pt idx="965">
                  <c:v>27.2607</c:v>
                </c:pt>
                <c:pt idx="966">
                  <c:v>24.917300000000001</c:v>
                </c:pt>
                <c:pt idx="967">
                  <c:v>27.581700000000001</c:v>
                </c:pt>
                <c:pt idx="968">
                  <c:v>27.917999999999999</c:v>
                </c:pt>
                <c:pt idx="969">
                  <c:v>25.383199999999999</c:v>
                </c:pt>
                <c:pt idx="970">
                  <c:v>65.104200000000006</c:v>
                </c:pt>
                <c:pt idx="971">
                  <c:v>60.231200000000001</c:v>
                </c:pt>
                <c:pt idx="972">
                  <c:v>60.702300000000001</c:v>
                </c:pt>
                <c:pt idx="973">
                  <c:v>120.3907</c:v>
                </c:pt>
                <c:pt idx="974">
                  <c:v>107.15600000000001</c:v>
                </c:pt>
                <c:pt idx="975">
                  <c:v>116.30759999999999</c:v>
                </c:pt>
                <c:pt idx="976">
                  <c:v>116.2197</c:v>
                </c:pt>
                <c:pt idx="977">
                  <c:v>122.3888</c:v>
                </c:pt>
                <c:pt idx="978">
                  <c:v>122.4128</c:v>
                </c:pt>
                <c:pt idx="979">
                  <c:v>78.746399999999994</c:v>
                </c:pt>
                <c:pt idx="980">
                  <c:v>81.389200000000002</c:v>
                </c:pt>
                <c:pt idx="981">
                  <c:v>84.296700000000001</c:v>
                </c:pt>
                <c:pt idx="982">
                  <c:v>20.3294</c:v>
                </c:pt>
                <c:pt idx="983">
                  <c:v>21.4956</c:v>
                </c:pt>
                <c:pt idx="984">
                  <c:v>21.877600000000001</c:v>
                </c:pt>
                <c:pt idx="985">
                  <c:v>17.624700000000001</c:v>
                </c:pt>
                <c:pt idx="986">
                  <c:v>18.127199999999998</c:v>
                </c:pt>
                <c:pt idx="987">
                  <c:v>19.193000000000001</c:v>
                </c:pt>
                <c:pt idx="988">
                  <c:v>17.685400000000001</c:v>
                </c:pt>
                <c:pt idx="989">
                  <c:v>16.235600000000002</c:v>
                </c:pt>
                <c:pt idx="990">
                  <c:v>15.360799999999999</c:v>
                </c:pt>
                <c:pt idx="991">
                  <c:v>15.329800000000001</c:v>
                </c:pt>
                <c:pt idx="992">
                  <c:v>14.602399999999999</c:v>
                </c:pt>
                <c:pt idx="993">
                  <c:v>15.8809</c:v>
                </c:pt>
                <c:pt idx="994">
                  <c:v>15.297499999999999</c:v>
                </c:pt>
                <c:pt idx="995">
                  <c:v>15.2624</c:v>
                </c:pt>
                <c:pt idx="996">
                  <c:v>16.2591</c:v>
                </c:pt>
                <c:pt idx="997">
                  <c:v>15.817500000000001</c:v>
                </c:pt>
                <c:pt idx="998">
                  <c:v>16.323</c:v>
                </c:pt>
                <c:pt idx="999">
                  <c:v>16.305900000000001</c:v>
                </c:pt>
                <c:pt idx="1000">
                  <c:v>16.258600000000001</c:v>
                </c:pt>
                <c:pt idx="1001">
                  <c:v>16.039100000000001</c:v>
                </c:pt>
                <c:pt idx="1002">
                  <c:v>15.7463</c:v>
                </c:pt>
                <c:pt idx="1003">
                  <c:v>14.857200000000001</c:v>
                </c:pt>
                <c:pt idx="1004">
                  <c:v>14.013500000000001</c:v>
                </c:pt>
                <c:pt idx="1005">
                  <c:v>13.0078</c:v>
                </c:pt>
                <c:pt idx="1006">
                  <c:v>14.414</c:v>
                </c:pt>
                <c:pt idx="1007">
                  <c:v>14.341100000000001</c:v>
                </c:pt>
                <c:pt idx="1008">
                  <c:v>14.4635</c:v>
                </c:pt>
                <c:pt idx="1009">
                  <c:v>14.822800000000001</c:v>
                </c:pt>
                <c:pt idx="1010">
                  <c:v>15.4244</c:v>
                </c:pt>
                <c:pt idx="1011">
                  <c:v>15.9077</c:v>
                </c:pt>
                <c:pt idx="1012">
                  <c:v>15.899800000000001</c:v>
                </c:pt>
                <c:pt idx="1013">
                  <c:v>14.903700000000001</c:v>
                </c:pt>
                <c:pt idx="1014">
                  <c:v>15.4932</c:v>
                </c:pt>
                <c:pt idx="1015">
                  <c:v>15.9459</c:v>
                </c:pt>
                <c:pt idx="1016">
                  <c:v>16.260999999999999</c:v>
                </c:pt>
                <c:pt idx="1017">
                  <c:v>16.655100000000001</c:v>
                </c:pt>
                <c:pt idx="1018">
                  <c:v>16.323699999999999</c:v>
                </c:pt>
                <c:pt idx="1019">
                  <c:v>16.370100000000001</c:v>
                </c:pt>
                <c:pt idx="1020">
                  <c:v>16.485800000000001</c:v>
                </c:pt>
                <c:pt idx="1021">
                  <c:v>17.0822</c:v>
                </c:pt>
                <c:pt idx="1022">
                  <c:v>17.2712</c:v>
                </c:pt>
                <c:pt idx="1023">
                  <c:v>17.892700000000001</c:v>
                </c:pt>
                <c:pt idx="1024">
                  <c:v>17.5654</c:v>
                </c:pt>
                <c:pt idx="1025">
                  <c:v>17.930099999999999</c:v>
                </c:pt>
                <c:pt idx="1026">
                  <c:v>17.661100000000001</c:v>
                </c:pt>
                <c:pt idx="1027">
                  <c:v>17.863</c:v>
                </c:pt>
                <c:pt idx="1028">
                  <c:v>17.303899999999999</c:v>
                </c:pt>
                <c:pt idx="1029">
                  <c:v>17.8187</c:v>
                </c:pt>
                <c:pt idx="1030">
                  <c:v>17.5303</c:v>
                </c:pt>
                <c:pt idx="1031">
                  <c:v>18.022099999999998</c:v>
                </c:pt>
                <c:pt idx="1032">
                  <c:v>18.4467</c:v>
                </c:pt>
                <c:pt idx="1033">
                  <c:v>17.675699999999999</c:v>
                </c:pt>
                <c:pt idx="1034">
                  <c:v>18.437799999999999</c:v>
                </c:pt>
                <c:pt idx="1035">
                  <c:v>18.5656</c:v>
                </c:pt>
                <c:pt idx="1036">
                  <c:v>18.269500000000001</c:v>
                </c:pt>
                <c:pt idx="1037">
                  <c:v>18.653700000000001</c:v>
                </c:pt>
                <c:pt idx="1038">
                  <c:v>19.0092</c:v>
                </c:pt>
                <c:pt idx="1039">
                  <c:v>18.220700000000001</c:v>
                </c:pt>
                <c:pt idx="1040">
                  <c:v>18.9069</c:v>
                </c:pt>
                <c:pt idx="1041">
                  <c:v>18.613499999999998</c:v>
                </c:pt>
                <c:pt idx="1042">
                  <c:v>19.724900000000002</c:v>
                </c:pt>
                <c:pt idx="1043">
                  <c:v>20.2088</c:v>
                </c:pt>
                <c:pt idx="1044">
                  <c:v>20.124099999999999</c:v>
                </c:pt>
                <c:pt idx="1045">
                  <c:v>20.1007</c:v>
                </c:pt>
                <c:pt idx="1046">
                  <c:v>21.204000000000001</c:v>
                </c:pt>
                <c:pt idx="1047">
                  <c:v>20.8352</c:v>
                </c:pt>
                <c:pt idx="1048">
                  <c:v>21.973600000000001</c:v>
                </c:pt>
                <c:pt idx="1049">
                  <c:v>22.2041</c:v>
                </c:pt>
                <c:pt idx="1050">
                  <c:v>21.737500000000001</c:v>
                </c:pt>
                <c:pt idx="1051">
                  <c:v>23.2058</c:v>
                </c:pt>
                <c:pt idx="1052">
                  <c:v>21.753599999999999</c:v>
                </c:pt>
                <c:pt idx="1053">
                  <c:v>21.1784</c:v>
                </c:pt>
                <c:pt idx="1054">
                  <c:v>24.0305</c:v>
                </c:pt>
                <c:pt idx="1055">
                  <c:v>24.0426</c:v>
                </c:pt>
                <c:pt idx="1056">
                  <c:v>23.621200000000002</c:v>
                </c:pt>
                <c:pt idx="1057">
                  <c:v>22.446100000000001</c:v>
                </c:pt>
                <c:pt idx="1058">
                  <c:v>22.353400000000001</c:v>
                </c:pt>
                <c:pt idx="1059">
                  <c:v>23.828600000000002</c:v>
                </c:pt>
                <c:pt idx="1060">
                  <c:v>23.760899999999999</c:v>
                </c:pt>
                <c:pt idx="1061">
                  <c:v>24.1252</c:v>
                </c:pt>
                <c:pt idx="1062">
                  <c:v>24.146999999999998</c:v>
                </c:pt>
                <c:pt idx="1063">
                  <c:v>24.3978</c:v>
                </c:pt>
                <c:pt idx="1064">
                  <c:v>24.368099999999998</c:v>
                </c:pt>
                <c:pt idx="1065">
                  <c:v>24.338000000000001</c:v>
                </c:pt>
                <c:pt idx="1066">
                  <c:v>22.486999999999998</c:v>
                </c:pt>
                <c:pt idx="1067">
                  <c:v>23.255500000000001</c:v>
                </c:pt>
                <c:pt idx="1068">
                  <c:v>23.678799999999999</c:v>
                </c:pt>
                <c:pt idx="1069">
                  <c:v>22.722799999999999</c:v>
                </c:pt>
                <c:pt idx="1070">
                  <c:v>23.568100000000001</c:v>
                </c:pt>
                <c:pt idx="1071">
                  <c:v>23.558900000000001</c:v>
                </c:pt>
                <c:pt idx="1072">
                  <c:v>22.9206</c:v>
                </c:pt>
                <c:pt idx="1073">
                  <c:v>23.1859</c:v>
                </c:pt>
                <c:pt idx="1074">
                  <c:v>23.297499999999999</c:v>
                </c:pt>
                <c:pt idx="1075">
                  <c:v>23.069700000000001</c:v>
                </c:pt>
                <c:pt idx="1076">
                  <c:v>23.0823</c:v>
                </c:pt>
                <c:pt idx="1077">
                  <c:v>23.527799999999999</c:v>
                </c:pt>
                <c:pt idx="1078">
                  <c:v>23.437000000000001</c:v>
                </c:pt>
                <c:pt idx="1079">
                  <c:v>24.095199999999998</c:v>
                </c:pt>
                <c:pt idx="1080">
                  <c:v>24.332100000000001</c:v>
                </c:pt>
                <c:pt idx="1081">
                  <c:v>24.461300000000001</c:v>
                </c:pt>
                <c:pt idx="1082">
                  <c:v>23.508600000000001</c:v>
                </c:pt>
                <c:pt idx="1083">
                  <c:v>22.8766</c:v>
                </c:pt>
                <c:pt idx="1084">
                  <c:v>21.6203</c:v>
                </c:pt>
                <c:pt idx="1085">
                  <c:v>22.087399999999999</c:v>
                </c:pt>
                <c:pt idx="1086">
                  <c:v>22.194400000000002</c:v>
                </c:pt>
                <c:pt idx="1087">
                  <c:v>21.599</c:v>
                </c:pt>
                <c:pt idx="1088">
                  <c:v>22.252600000000001</c:v>
                </c:pt>
                <c:pt idx="1089">
                  <c:v>22.348199999999999</c:v>
                </c:pt>
                <c:pt idx="1090">
                  <c:v>20.483000000000001</c:v>
                </c:pt>
                <c:pt idx="1091">
                  <c:v>20.848800000000001</c:v>
                </c:pt>
                <c:pt idx="1092">
                  <c:v>18.935300000000002</c:v>
                </c:pt>
                <c:pt idx="1093">
                  <c:v>20.121300000000002</c:v>
                </c:pt>
                <c:pt idx="1094">
                  <c:v>20.7195</c:v>
                </c:pt>
                <c:pt idx="1095">
                  <c:v>21.090900000000001</c:v>
                </c:pt>
                <c:pt idx="1096">
                  <c:v>21.7774</c:v>
                </c:pt>
                <c:pt idx="1097">
                  <c:v>20.344899999999999</c:v>
                </c:pt>
                <c:pt idx="1098">
                  <c:v>21.747299999999999</c:v>
                </c:pt>
                <c:pt idx="1099">
                  <c:v>22.425699999999999</c:v>
                </c:pt>
                <c:pt idx="1100">
                  <c:v>22.02</c:v>
                </c:pt>
                <c:pt idx="1101">
                  <c:v>22.398299999999999</c:v>
                </c:pt>
                <c:pt idx="1102">
                  <c:v>21.7699</c:v>
                </c:pt>
                <c:pt idx="1103">
                  <c:v>22.511099999999999</c:v>
                </c:pt>
                <c:pt idx="1104">
                  <c:v>23.154699999999998</c:v>
                </c:pt>
                <c:pt idx="1105">
                  <c:v>27.7273</c:v>
                </c:pt>
                <c:pt idx="1106">
                  <c:v>25.395199999999999</c:v>
                </c:pt>
                <c:pt idx="1107">
                  <c:v>22.217700000000001</c:v>
                </c:pt>
                <c:pt idx="1108">
                  <c:v>29.350300000000001</c:v>
                </c:pt>
                <c:pt idx="1109">
                  <c:v>30.679300000000001</c:v>
                </c:pt>
                <c:pt idx="1110">
                  <c:v>31.243500000000001</c:v>
                </c:pt>
                <c:pt idx="1111">
                  <c:v>33.293799999999997</c:v>
                </c:pt>
                <c:pt idx="1112">
                  <c:v>35.626600000000003</c:v>
                </c:pt>
                <c:pt idx="1113">
                  <c:v>34.228999999999999</c:v>
                </c:pt>
                <c:pt idx="1114">
                  <c:v>33.281999999999996</c:v>
                </c:pt>
                <c:pt idx="1115">
                  <c:v>36.861400000000003</c:v>
                </c:pt>
                <c:pt idx="1116">
                  <c:v>38.229700000000001</c:v>
                </c:pt>
                <c:pt idx="1117">
                  <c:v>28.972200000000001</c:v>
                </c:pt>
                <c:pt idx="1118">
                  <c:v>29.728200000000001</c:v>
                </c:pt>
                <c:pt idx="1119">
                  <c:v>30.989799999999999</c:v>
                </c:pt>
                <c:pt idx="1120">
                  <c:v>26.336400000000001</c:v>
                </c:pt>
                <c:pt idx="1121">
                  <c:v>26.480899999999998</c:v>
                </c:pt>
                <c:pt idx="1122">
                  <c:v>27.069199999999999</c:v>
                </c:pt>
                <c:pt idx="1123">
                  <c:v>25.062799999999999</c:v>
                </c:pt>
                <c:pt idx="1124">
                  <c:v>25.789400000000001</c:v>
                </c:pt>
                <c:pt idx="1125">
                  <c:v>24.5626</c:v>
                </c:pt>
                <c:pt idx="1126">
                  <c:v>23.274799999999999</c:v>
                </c:pt>
                <c:pt idx="1127">
                  <c:v>23.0808</c:v>
                </c:pt>
                <c:pt idx="1128">
                  <c:v>24.087399999999999</c:v>
                </c:pt>
                <c:pt idx="1129">
                  <c:v>22.816199999999998</c:v>
                </c:pt>
                <c:pt idx="1130">
                  <c:v>22.1007</c:v>
                </c:pt>
                <c:pt idx="1131">
                  <c:v>22.891300000000001</c:v>
                </c:pt>
                <c:pt idx="1132">
                  <c:v>21.491399999999999</c:v>
                </c:pt>
                <c:pt idx="1133">
                  <c:v>21.4925</c:v>
                </c:pt>
                <c:pt idx="1134">
                  <c:v>19.6889</c:v>
                </c:pt>
                <c:pt idx="1135">
                  <c:v>22.0777</c:v>
                </c:pt>
                <c:pt idx="1136">
                  <c:v>21.140699999999999</c:v>
                </c:pt>
                <c:pt idx="1137">
                  <c:v>19.1662</c:v>
                </c:pt>
                <c:pt idx="1138">
                  <c:v>22.413799999999998</c:v>
                </c:pt>
                <c:pt idx="1139">
                  <c:v>23.618600000000001</c:v>
                </c:pt>
                <c:pt idx="1140">
                  <c:v>22.2258</c:v>
                </c:pt>
                <c:pt idx="1141">
                  <c:v>23.125699999999998</c:v>
                </c:pt>
                <c:pt idx="1142">
                  <c:v>22.521799999999999</c:v>
                </c:pt>
                <c:pt idx="1143">
                  <c:v>23.311299999999999</c:v>
                </c:pt>
                <c:pt idx="1144">
                  <c:v>23.6526</c:v>
                </c:pt>
                <c:pt idx="1145">
                  <c:v>23.711300000000001</c:v>
                </c:pt>
                <c:pt idx="1146">
                  <c:v>25.246099999999998</c:v>
                </c:pt>
                <c:pt idx="1147">
                  <c:v>26.0322</c:v>
                </c:pt>
                <c:pt idx="1148">
                  <c:v>25.571000000000002</c:v>
                </c:pt>
                <c:pt idx="1149">
                  <c:v>24.325199999999999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4E8-89D1-1B3E732409F3}"/>
            </c:ext>
          </c:extLst>
        </c:ser>
        <c:ser>
          <c:idx val="1"/>
          <c:order val="1"/>
          <c:tx>
            <c:strRef>
              <c:f>'5Y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'5Y Forecasts'!$G$102:$G$1251</c:f>
              <c:numCache>
                <c:formatCode>0.00</c:formatCode>
                <c:ptCount val="1150"/>
                <c:pt idx="0">
                  <c:v>15.9099</c:v>
                </c:pt>
                <c:pt idx="1">
                  <c:v>15.399850000000001</c:v>
                </c:pt>
                <c:pt idx="2">
                  <c:v>15.142266666666666</c:v>
                </c:pt>
                <c:pt idx="3">
                  <c:v>15.44145</c:v>
                </c:pt>
                <c:pt idx="4">
                  <c:v>15.513159999999999</c:v>
                </c:pt>
                <c:pt idx="5">
                  <c:v>15.594299999999999</c:v>
                </c:pt>
                <c:pt idx="6">
                  <c:v>15.553971428571428</c:v>
                </c:pt>
                <c:pt idx="7">
                  <c:v>15.463737499999999</c:v>
                </c:pt>
                <c:pt idx="8">
                  <c:v>15.515688888888889</c:v>
                </c:pt>
                <c:pt idx="9">
                  <c:v>15.577859999999998</c:v>
                </c:pt>
                <c:pt idx="10">
                  <c:v>15.589881818181818</c:v>
                </c:pt>
                <c:pt idx="11">
                  <c:v>15.756908333333334</c:v>
                </c:pt>
                <c:pt idx="12">
                  <c:v>15.902138461538462</c:v>
                </c:pt>
                <c:pt idx="13">
                  <c:v>16.043057142857144</c:v>
                </c:pt>
                <c:pt idx="14">
                  <c:v>16.158239999999999</c:v>
                </c:pt>
                <c:pt idx="15">
                  <c:v>16.256425</c:v>
                </c:pt>
                <c:pt idx="16">
                  <c:v>16.317417647058821</c:v>
                </c:pt>
                <c:pt idx="17">
                  <c:v>16.330522222222221</c:v>
                </c:pt>
                <c:pt idx="18">
                  <c:v>16.432773684210524</c:v>
                </c:pt>
                <c:pt idx="19">
                  <c:v>16.542749999999998</c:v>
                </c:pt>
                <c:pt idx="20">
                  <c:v>16.729195238095237</c:v>
                </c:pt>
                <c:pt idx="21">
                  <c:v>16.853236363636363</c:v>
                </c:pt>
                <c:pt idx="22">
                  <c:v>16.772660869565215</c:v>
                </c:pt>
                <c:pt idx="23">
                  <c:v>16.615208333333332</c:v>
                </c:pt>
                <c:pt idx="24">
                  <c:v>16.483519999999999</c:v>
                </c:pt>
                <c:pt idx="25">
                  <c:v>16.454046153846154</c:v>
                </c:pt>
                <c:pt idx="26">
                  <c:v>16.439274074074074</c:v>
                </c:pt>
                <c:pt idx="27">
                  <c:v>16.446985714285713</c:v>
                </c:pt>
                <c:pt idx="28">
                  <c:v>16.545444827586206</c:v>
                </c:pt>
                <c:pt idx="29">
                  <c:v>16.626746666666666</c:v>
                </c:pt>
                <c:pt idx="30">
                  <c:v>16.602029032258063</c:v>
                </c:pt>
                <c:pt idx="31">
                  <c:v>16.669774999999998</c:v>
                </c:pt>
                <c:pt idx="32">
                  <c:v>16.737706060606058</c:v>
                </c:pt>
                <c:pt idx="33">
                  <c:v>16.729282352941173</c:v>
                </c:pt>
                <c:pt idx="34">
                  <c:v>16.750271428571427</c:v>
                </c:pt>
                <c:pt idx="35">
                  <c:v>16.759499999999996</c:v>
                </c:pt>
                <c:pt idx="36">
                  <c:v>16.733956756756754</c:v>
                </c:pt>
                <c:pt idx="37">
                  <c:v>16.774749999999994</c:v>
                </c:pt>
                <c:pt idx="38">
                  <c:v>16.867064102564097</c:v>
                </c:pt>
                <c:pt idx="39">
                  <c:v>16.919534999999996</c:v>
                </c:pt>
                <c:pt idx="40">
                  <c:v>16.972748780487802</c:v>
                </c:pt>
                <c:pt idx="41">
                  <c:v>16.961040476190473</c:v>
                </c:pt>
                <c:pt idx="42">
                  <c:v>17.003160465116277</c:v>
                </c:pt>
                <c:pt idx="43">
                  <c:v>17.062504545454541</c:v>
                </c:pt>
                <c:pt idx="44">
                  <c:v>17.123337777777774</c:v>
                </c:pt>
                <c:pt idx="45">
                  <c:v>17.052643478260865</c:v>
                </c:pt>
                <c:pt idx="46">
                  <c:v>17.057104255319143</c:v>
                </c:pt>
                <c:pt idx="47">
                  <c:v>17.026202083333327</c:v>
                </c:pt>
                <c:pt idx="48">
                  <c:v>16.950391836734688</c:v>
                </c:pt>
                <c:pt idx="49">
                  <c:v>16.893169999999994</c:v>
                </c:pt>
                <c:pt idx="50">
                  <c:v>16.852198039215683</c:v>
                </c:pt>
                <c:pt idx="51">
                  <c:v>16.779148076923072</c:v>
                </c:pt>
                <c:pt idx="52">
                  <c:v>16.678247169811318</c:v>
                </c:pt>
                <c:pt idx="53">
                  <c:v>16.531699999999994</c:v>
                </c:pt>
                <c:pt idx="54">
                  <c:v>16.389056363636357</c:v>
                </c:pt>
                <c:pt idx="55">
                  <c:v>16.333196428571423</c:v>
                </c:pt>
                <c:pt idx="56">
                  <c:v>16.366633333333326</c:v>
                </c:pt>
                <c:pt idx="57">
                  <c:v>16.387298275862062</c:v>
                </c:pt>
                <c:pt idx="58">
                  <c:v>16.397269491525417</c:v>
                </c:pt>
                <c:pt idx="59">
                  <c:v>16.390241666666661</c:v>
                </c:pt>
                <c:pt idx="60">
                  <c:v>16.397039344262289</c:v>
                </c:pt>
                <c:pt idx="61">
                  <c:v>16.399083870967736</c:v>
                </c:pt>
                <c:pt idx="62">
                  <c:v>16.352688888888885</c:v>
                </c:pt>
                <c:pt idx="63">
                  <c:v>16.314812499999995</c:v>
                </c:pt>
                <c:pt idx="64">
                  <c:v>16.361489230769227</c:v>
                </c:pt>
                <c:pt idx="65">
                  <c:v>16.45326363636363</c:v>
                </c:pt>
                <c:pt idx="66">
                  <c:v>16.586380597014919</c:v>
                </c:pt>
                <c:pt idx="67">
                  <c:v>16.682749999999995</c:v>
                </c:pt>
                <c:pt idx="68">
                  <c:v>16.814749275362313</c:v>
                </c:pt>
                <c:pt idx="69">
                  <c:v>16.901117142857139</c:v>
                </c:pt>
                <c:pt idx="70">
                  <c:v>16.949884507042249</c:v>
                </c:pt>
                <c:pt idx="71">
                  <c:v>17.026337499999997</c:v>
                </c:pt>
                <c:pt idx="72">
                  <c:v>17.107545205479447</c:v>
                </c:pt>
                <c:pt idx="73">
                  <c:v>17.211797297297295</c:v>
                </c:pt>
                <c:pt idx="74">
                  <c:v>17.301121333333331</c:v>
                </c:pt>
                <c:pt idx="75">
                  <c:v>17.387802631578943</c:v>
                </c:pt>
                <c:pt idx="76">
                  <c:v>17.451016883116878</c:v>
                </c:pt>
                <c:pt idx="77">
                  <c:v>17.489424358974354</c:v>
                </c:pt>
                <c:pt idx="78">
                  <c:v>17.532245569620251</c:v>
                </c:pt>
                <c:pt idx="79">
                  <c:v>17.539133749999998</c:v>
                </c:pt>
                <c:pt idx="80">
                  <c:v>17.557940740740737</c:v>
                </c:pt>
                <c:pt idx="81">
                  <c:v>17.575018292682923</c:v>
                </c:pt>
                <c:pt idx="82">
                  <c:v>17.579892771084332</c:v>
                </c:pt>
                <c:pt idx="83">
                  <c:v>17.6023869047619</c:v>
                </c:pt>
                <c:pt idx="84">
                  <c:v>17.623391764705875</c:v>
                </c:pt>
                <c:pt idx="85">
                  <c:v>17.563419767441854</c:v>
                </c:pt>
                <c:pt idx="86">
                  <c:v>17.499157471264361</c:v>
                </c:pt>
                <c:pt idx="87">
                  <c:v>17.432152272727265</c:v>
                </c:pt>
                <c:pt idx="88">
                  <c:v>17.365013483146061</c:v>
                </c:pt>
                <c:pt idx="89">
                  <c:v>17.303482222222215</c:v>
                </c:pt>
                <c:pt idx="90">
                  <c:v>17.25212087912087</c:v>
                </c:pt>
                <c:pt idx="91">
                  <c:v>17.223064130434775</c:v>
                </c:pt>
                <c:pt idx="92">
                  <c:v>17.19802795698924</c:v>
                </c:pt>
                <c:pt idx="93">
                  <c:v>17.177304255319143</c:v>
                </c:pt>
                <c:pt idx="94">
                  <c:v>17.169066315789468</c:v>
                </c:pt>
                <c:pt idx="95">
                  <c:v>17.16771666666666</c:v>
                </c:pt>
                <c:pt idx="96">
                  <c:v>17.172906185567005</c:v>
                </c:pt>
                <c:pt idx="97">
                  <c:v>17.1825081632653</c:v>
                </c:pt>
                <c:pt idx="98">
                  <c:v>17.194984848484843</c:v>
                </c:pt>
                <c:pt idx="99">
                  <c:v>17.211895999999996</c:v>
                </c:pt>
                <c:pt idx="100">
                  <c:v>17.196408910891083</c:v>
                </c:pt>
                <c:pt idx="101">
                  <c:v>17.188244117647052</c:v>
                </c:pt>
                <c:pt idx="102">
                  <c:v>17.185092233009701</c:v>
                </c:pt>
                <c:pt idx="103">
                  <c:v>17.181982692307685</c:v>
                </c:pt>
                <c:pt idx="104">
                  <c:v>17.180350476190469</c:v>
                </c:pt>
                <c:pt idx="105">
                  <c:v>17.178949999999993</c:v>
                </c:pt>
                <c:pt idx="106">
                  <c:v>17.176085981308404</c:v>
                </c:pt>
                <c:pt idx="107">
                  <c:v>17.173911111111103</c:v>
                </c:pt>
                <c:pt idx="108">
                  <c:v>17.170876146788984</c:v>
                </c:pt>
                <c:pt idx="109">
                  <c:v>17.160805454545446</c:v>
                </c:pt>
                <c:pt idx="110">
                  <c:v>17.153026126126118</c:v>
                </c:pt>
                <c:pt idx="111">
                  <c:v>17.144017857142849</c:v>
                </c:pt>
                <c:pt idx="112">
                  <c:v>17.116572566371673</c:v>
                </c:pt>
                <c:pt idx="113">
                  <c:v>17.088334210526309</c:v>
                </c:pt>
                <c:pt idx="114">
                  <c:v>17.054195652173906</c:v>
                </c:pt>
                <c:pt idx="115">
                  <c:v>17.027159482758613</c:v>
                </c:pt>
                <c:pt idx="116">
                  <c:v>16.993999999999993</c:v>
                </c:pt>
                <c:pt idx="117">
                  <c:v>16.94556525423728</c:v>
                </c:pt>
                <c:pt idx="118">
                  <c:v>16.89508235294117</c:v>
                </c:pt>
                <c:pt idx="119">
                  <c:v>16.836222499999995</c:v>
                </c:pt>
                <c:pt idx="120">
                  <c:v>16.77423966942148</c:v>
                </c:pt>
                <c:pt idx="121">
                  <c:v>16.727078688524582</c:v>
                </c:pt>
                <c:pt idx="122">
                  <c:v>16.686132520325195</c:v>
                </c:pt>
                <c:pt idx="123">
                  <c:v>16.622235483870963</c:v>
                </c:pt>
                <c:pt idx="124">
                  <c:v>16.590036799999993</c:v>
                </c:pt>
                <c:pt idx="125">
                  <c:v>16.553917460317457</c:v>
                </c:pt>
                <c:pt idx="126">
                  <c:v>16.541784251968501</c:v>
                </c:pt>
                <c:pt idx="127">
                  <c:v>16.568801562499996</c:v>
                </c:pt>
                <c:pt idx="128">
                  <c:v>16.591148837209296</c:v>
                </c:pt>
                <c:pt idx="129">
                  <c:v>16.615385384615379</c:v>
                </c:pt>
                <c:pt idx="130">
                  <c:v>16.645635114503811</c:v>
                </c:pt>
                <c:pt idx="131">
                  <c:v>16.670218181818178</c:v>
                </c:pt>
                <c:pt idx="132">
                  <c:v>16.700070676691727</c:v>
                </c:pt>
                <c:pt idx="133">
                  <c:v>16.704726119402984</c:v>
                </c:pt>
                <c:pt idx="134">
                  <c:v>16.713485925925923</c:v>
                </c:pt>
                <c:pt idx="135">
                  <c:v>16.704304411764703</c:v>
                </c:pt>
                <c:pt idx="136">
                  <c:v>16.687254014598537</c:v>
                </c:pt>
                <c:pt idx="137">
                  <c:v>16.67693478260869</c:v>
                </c:pt>
                <c:pt idx="138">
                  <c:v>16.659758992805749</c:v>
                </c:pt>
                <c:pt idx="139">
                  <c:v>16.646933571428566</c:v>
                </c:pt>
                <c:pt idx="140">
                  <c:v>16.626760283687936</c:v>
                </c:pt>
                <c:pt idx="141">
                  <c:v>16.622868309859147</c:v>
                </c:pt>
                <c:pt idx="142">
                  <c:v>16.606313986013976</c:v>
                </c:pt>
                <c:pt idx="143">
                  <c:v>16.585128472222216</c:v>
                </c:pt>
                <c:pt idx="144">
                  <c:v>16.566457241379304</c:v>
                </c:pt>
                <c:pt idx="145">
                  <c:v>16.536356164383555</c:v>
                </c:pt>
                <c:pt idx="146">
                  <c:v>16.50721428571428</c:v>
                </c:pt>
                <c:pt idx="147">
                  <c:v>16.479285135135129</c:v>
                </c:pt>
                <c:pt idx="148">
                  <c:v>16.447351677852343</c:v>
                </c:pt>
                <c:pt idx="149">
                  <c:v>16.397125999999997</c:v>
                </c:pt>
                <c:pt idx="150">
                  <c:v>16.352086754966884</c:v>
                </c:pt>
                <c:pt idx="151">
                  <c:v>16.307190131578942</c:v>
                </c:pt>
                <c:pt idx="152">
                  <c:v>16.264514379084961</c:v>
                </c:pt>
                <c:pt idx="153">
                  <c:v>16.222994155844148</c:v>
                </c:pt>
                <c:pt idx="154">
                  <c:v>16.186409677419348</c:v>
                </c:pt>
                <c:pt idx="155">
                  <c:v>16.147424999999991</c:v>
                </c:pt>
                <c:pt idx="156">
                  <c:v>16.108754777070057</c:v>
                </c:pt>
                <c:pt idx="157">
                  <c:v>16.066927215189867</c:v>
                </c:pt>
                <c:pt idx="158">
                  <c:v>16.024735849056594</c:v>
                </c:pt>
                <c:pt idx="159">
                  <c:v>15.983307499999992</c:v>
                </c:pt>
                <c:pt idx="160">
                  <c:v>15.937083850931668</c:v>
                </c:pt>
                <c:pt idx="161">
                  <c:v>15.891657407407399</c:v>
                </c:pt>
                <c:pt idx="162">
                  <c:v>15.849602453987723</c:v>
                </c:pt>
                <c:pt idx="163">
                  <c:v>15.806196951219505</c:v>
                </c:pt>
                <c:pt idx="164">
                  <c:v>15.762859393939385</c:v>
                </c:pt>
                <c:pt idx="165">
                  <c:v>15.71953734939758</c:v>
                </c:pt>
                <c:pt idx="166">
                  <c:v>15.674448502994002</c:v>
                </c:pt>
                <c:pt idx="167">
                  <c:v>15.62784345238094</c:v>
                </c:pt>
                <c:pt idx="168">
                  <c:v>15.579698816568035</c:v>
                </c:pt>
                <c:pt idx="169">
                  <c:v>15.537884117647046</c:v>
                </c:pt>
                <c:pt idx="170">
                  <c:v>15.495321052631565</c:v>
                </c:pt>
                <c:pt idx="171">
                  <c:v>15.450010465116266</c:v>
                </c:pt>
                <c:pt idx="172">
                  <c:v>15.405884971098253</c:v>
                </c:pt>
                <c:pt idx="173">
                  <c:v>15.365140229885045</c:v>
                </c:pt>
                <c:pt idx="174">
                  <c:v>15.325735999999987</c:v>
                </c:pt>
                <c:pt idx="175">
                  <c:v>15.290398863636351</c:v>
                </c:pt>
                <c:pt idx="176">
                  <c:v>15.255821468926541</c:v>
                </c:pt>
                <c:pt idx="177">
                  <c:v>15.223007303370775</c:v>
                </c:pt>
                <c:pt idx="178">
                  <c:v>15.189055307262558</c:v>
                </c:pt>
                <c:pt idx="179">
                  <c:v>15.154779444444433</c:v>
                </c:pt>
                <c:pt idx="180">
                  <c:v>15.123456906077337</c:v>
                </c:pt>
                <c:pt idx="181">
                  <c:v>15.094124725274714</c:v>
                </c:pt>
                <c:pt idx="182">
                  <c:v>15.067820218579223</c:v>
                </c:pt>
                <c:pt idx="183">
                  <c:v>15.044747282608684</c:v>
                </c:pt>
                <c:pt idx="184">
                  <c:v>15.020377837837827</c:v>
                </c:pt>
                <c:pt idx="185">
                  <c:v>14.998811827956979</c:v>
                </c:pt>
                <c:pt idx="186">
                  <c:v>14.978643315508013</c:v>
                </c:pt>
                <c:pt idx="187">
                  <c:v>14.956495212765949</c:v>
                </c:pt>
                <c:pt idx="188">
                  <c:v>14.935169312169304</c:v>
                </c:pt>
                <c:pt idx="189">
                  <c:v>14.915432631578939</c:v>
                </c:pt>
                <c:pt idx="190">
                  <c:v>14.903733507853394</c:v>
                </c:pt>
                <c:pt idx="191">
                  <c:v>14.887169270833324</c:v>
                </c:pt>
                <c:pt idx="192">
                  <c:v>14.874359585492218</c:v>
                </c:pt>
                <c:pt idx="193">
                  <c:v>14.863367525773187</c:v>
                </c:pt>
                <c:pt idx="194">
                  <c:v>14.852323076923067</c:v>
                </c:pt>
                <c:pt idx="195">
                  <c:v>14.842488265306113</c:v>
                </c:pt>
                <c:pt idx="196">
                  <c:v>14.832639086294407</c:v>
                </c:pt>
                <c:pt idx="197">
                  <c:v>14.825524242424232</c:v>
                </c:pt>
                <c:pt idx="198">
                  <c:v>14.821922110552755</c:v>
                </c:pt>
                <c:pt idx="199">
                  <c:v>14.818423499999989</c:v>
                </c:pt>
                <c:pt idx="200">
                  <c:v>14.815567661691533</c:v>
                </c:pt>
                <c:pt idx="201">
                  <c:v>14.812520297029693</c:v>
                </c:pt>
                <c:pt idx="202">
                  <c:v>14.807246305418708</c:v>
                </c:pt>
                <c:pt idx="203">
                  <c:v>14.802287745098029</c:v>
                </c:pt>
                <c:pt idx="204">
                  <c:v>14.799738048780476</c:v>
                </c:pt>
                <c:pt idx="205">
                  <c:v>14.796007766990281</c:v>
                </c:pt>
                <c:pt idx="206">
                  <c:v>14.796489855072453</c:v>
                </c:pt>
                <c:pt idx="207">
                  <c:v>14.793662019230757</c:v>
                </c:pt>
                <c:pt idx="208">
                  <c:v>14.793883732057404</c:v>
                </c:pt>
                <c:pt idx="209">
                  <c:v>14.794912857142847</c:v>
                </c:pt>
                <c:pt idx="210">
                  <c:v>14.795695260663496</c:v>
                </c:pt>
                <c:pt idx="211">
                  <c:v>14.795753773584897</c:v>
                </c:pt>
                <c:pt idx="212">
                  <c:v>14.799842723004687</c:v>
                </c:pt>
                <c:pt idx="213">
                  <c:v>14.806961214953262</c:v>
                </c:pt>
                <c:pt idx="214">
                  <c:v>14.81876046511627</c:v>
                </c:pt>
                <c:pt idx="215">
                  <c:v>14.833054629629622</c:v>
                </c:pt>
                <c:pt idx="216">
                  <c:v>14.848032718894</c:v>
                </c:pt>
                <c:pt idx="217">
                  <c:v>14.874570642201826</c:v>
                </c:pt>
                <c:pt idx="218">
                  <c:v>14.894321461187205</c:v>
                </c:pt>
                <c:pt idx="219">
                  <c:v>14.917933181818173</c:v>
                </c:pt>
                <c:pt idx="220">
                  <c:v>14.951486877828044</c:v>
                </c:pt>
                <c:pt idx="221">
                  <c:v>14.98699054054053</c:v>
                </c:pt>
                <c:pt idx="222">
                  <c:v>15.018172197309408</c:v>
                </c:pt>
                <c:pt idx="223">
                  <c:v>15.041215178571418</c:v>
                </c:pt>
                <c:pt idx="224">
                  <c:v>15.057511555555545</c:v>
                </c:pt>
                <c:pt idx="225">
                  <c:v>15.065261504424768</c:v>
                </c:pt>
                <c:pt idx="226">
                  <c:v>15.06056872246695</c:v>
                </c:pt>
                <c:pt idx="227">
                  <c:v>15.055213596491217</c:v>
                </c:pt>
                <c:pt idx="228">
                  <c:v>15.052500873362435</c:v>
                </c:pt>
                <c:pt idx="229">
                  <c:v>15.040666956521729</c:v>
                </c:pt>
                <c:pt idx="230">
                  <c:v>15.028151515151507</c:v>
                </c:pt>
                <c:pt idx="231">
                  <c:v>15.014861637931025</c:v>
                </c:pt>
                <c:pt idx="232">
                  <c:v>14.993875107296128</c:v>
                </c:pt>
                <c:pt idx="233">
                  <c:v>14.972682051282042</c:v>
                </c:pt>
                <c:pt idx="234">
                  <c:v>14.953915319148928</c:v>
                </c:pt>
                <c:pt idx="235">
                  <c:v>14.933634745762703</c:v>
                </c:pt>
                <c:pt idx="236">
                  <c:v>14.912327848101256</c:v>
                </c:pt>
                <c:pt idx="237">
                  <c:v>14.890630672268898</c:v>
                </c:pt>
                <c:pt idx="238">
                  <c:v>14.868426778242668</c:v>
                </c:pt>
                <c:pt idx="239">
                  <c:v>14.845269166666657</c:v>
                </c:pt>
                <c:pt idx="240">
                  <c:v>14.823102489626546</c:v>
                </c:pt>
                <c:pt idx="241">
                  <c:v>14.797348347107429</c:v>
                </c:pt>
                <c:pt idx="242">
                  <c:v>14.770145679012336</c:v>
                </c:pt>
                <c:pt idx="243">
                  <c:v>14.745754508196711</c:v>
                </c:pt>
                <c:pt idx="244">
                  <c:v>14.719537551020398</c:v>
                </c:pt>
                <c:pt idx="245">
                  <c:v>14.696178048780478</c:v>
                </c:pt>
                <c:pt idx="246">
                  <c:v>14.673116599190273</c:v>
                </c:pt>
                <c:pt idx="247">
                  <c:v>14.644825806451603</c:v>
                </c:pt>
                <c:pt idx="248">
                  <c:v>14.616995180722883</c:v>
                </c:pt>
                <c:pt idx="249">
                  <c:v>14.588459599999991</c:v>
                </c:pt>
                <c:pt idx="250">
                  <c:v>14.559113944223098</c:v>
                </c:pt>
                <c:pt idx="251">
                  <c:v>14.526899206349196</c:v>
                </c:pt>
                <c:pt idx="252">
                  <c:v>14.495716205533586</c:v>
                </c:pt>
                <c:pt idx="253">
                  <c:v>14.463823622047233</c:v>
                </c:pt>
                <c:pt idx="254">
                  <c:v>14.431192549019597</c:v>
                </c:pt>
                <c:pt idx="255">
                  <c:v>14.399538281249988</c:v>
                </c:pt>
                <c:pt idx="256">
                  <c:v>14.367406614785981</c:v>
                </c:pt>
                <c:pt idx="257">
                  <c:v>14.334635658914717</c:v>
                </c:pt>
                <c:pt idx="258">
                  <c:v>14.302069498069487</c:v>
                </c:pt>
                <c:pt idx="259">
                  <c:v>14.271264999999989</c:v>
                </c:pt>
                <c:pt idx="260">
                  <c:v>14.240985057471253</c:v>
                </c:pt>
                <c:pt idx="261">
                  <c:v>14.211511068702277</c:v>
                </c:pt>
                <c:pt idx="262">
                  <c:v>14.18376311787071</c:v>
                </c:pt>
                <c:pt idx="263">
                  <c:v>14.156257954545442</c:v>
                </c:pt>
                <c:pt idx="264">
                  <c:v>14.130098867924515</c:v>
                </c:pt>
                <c:pt idx="265">
                  <c:v>14.104023684210514</c:v>
                </c:pt>
                <c:pt idx="266">
                  <c:v>14.078412359550549</c:v>
                </c:pt>
                <c:pt idx="267">
                  <c:v>14.053102611940286</c:v>
                </c:pt>
                <c:pt idx="268">
                  <c:v>14.027307434944225</c:v>
                </c:pt>
                <c:pt idx="269">
                  <c:v>14.002738518518507</c:v>
                </c:pt>
                <c:pt idx="270">
                  <c:v>13.976767527675264</c:v>
                </c:pt>
                <c:pt idx="271">
                  <c:v>13.94949558823528</c:v>
                </c:pt>
                <c:pt idx="272">
                  <c:v>13.923204761904749</c:v>
                </c:pt>
                <c:pt idx="273">
                  <c:v>13.898487591240864</c:v>
                </c:pt>
                <c:pt idx="274">
                  <c:v>13.872954181818169</c:v>
                </c:pt>
                <c:pt idx="275">
                  <c:v>13.847580072463757</c:v>
                </c:pt>
                <c:pt idx="276">
                  <c:v>13.823533212996379</c:v>
                </c:pt>
                <c:pt idx="277">
                  <c:v>13.801339568345311</c:v>
                </c:pt>
                <c:pt idx="278">
                  <c:v>13.779482437275973</c:v>
                </c:pt>
                <c:pt idx="279">
                  <c:v>13.757276428571416</c:v>
                </c:pt>
                <c:pt idx="280">
                  <c:v>13.737664412811375</c:v>
                </c:pt>
                <c:pt idx="281">
                  <c:v>13.717005319148923</c:v>
                </c:pt>
                <c:pt idx="282">
                  <c:v>13.695764664310941</c:v>
                </c:pt>
                <c:pt idx="283">
                  <c:v>13.678963732394353</c:v>
                </c:pt>
                <c:pt idx="284">
                  <c:v>13.663510877192969</c:v>
                </c:pt>
                <c:pt idx="285">
                  <c:v>13.648138111888098</c:v>
                </c:pt>
                <c:pt idx="286">
                  <c:v>13.633341811846677</c:v>
                </c:pt>
                <c:pt idx="287">
                  <c:v>13.61856284722221</c:v>
                </c:pt>
                <c:pt idx="288">
                  <c:v>13.605148442906561</c:v>
                </c:pt>
                <c:pt idx="289">
                  <c:v>13.592917931034469</c:v>
                </c:pt>
                <c:pt idx="290">
                  <c:v>13.579511683848784</c:v>
                </c:pt>
                <c:pt idx="291">
                  <c:v>13.567781164383549</c:v>
                </c:pt>
                <c:pt idx="292">
                  <c:v>13.555487713310566</c:v>
                </c:pt>
                <c:pt idx="293">
                  <c:v>13.544062925170055</c:v>
                </c:pt>
                <c:pt idx="294">
                  <c:v>13.534309152542361</c:v>
                </c:pt>
                <c:pt idx="295">
                  <c:v>13.524945608108096</c:v>
                </c:pt>
                <c:pt idx="296">
                  <c:v>13.51511717171716</c:v>
                </c:pt>
                <c:pt idx="297">
                  <c:v>13.504658053691264</c:v>
                </c:pt>
                <c:pt idx="298">
                  <c:v>13.493661538461527</c:v>
                </c:pt>
                <c:pt idx="299">
                  <c:v>13.484321666666654</c:v>
                </c:pt>
                <c:pt idx="300">
                  <c:v>13.476303322259124</c:v>
                </c:pt>
                <c:pt idx="301">
                  <c:v>13.467626821192042</c:v>
                </c:pt>
                <c:pt idx="302">
                  <c:v>13.458355445544543</c:v>
                </c:pt>
                <c:pt idx="303">
                  <c:v>13.448319407894724</c:v>
                </c:pt>
                <c:pt idx="304">
                  <c:v>13.436386557377036</c:v>
                </c:pt>
                <c:pt idx="305">
                  <c:v>13.42442745098038</c:v>
                </c:pt>
                <c:pt idx="306">
                  <c:v>13.412027035830606</c:v>
                </c:pt>
                <c:pt idx="307">
                  <c:v>13.399994155844144</c:v>
                </c:pt>
                <c:pt idx="308">
                  <c:v>13.386224271844647</c:v>
                </c:pt>
                <c:pt idx="309">
                  <c:v>13.372581290322568</c:v>
                </c:pt>
                <c:pt idx="310">
                  <c:v>13.361019614147896</c:v>
                </c:pt>
                <c:pt idx="311">
                  <c:v>13.349812820512806</c:v>
                </c:pt>
                <c:pt idx="312">
                  <c:v>13.338741533546312</c:v>
                </c:pt>
                <c:pt idx="313">
                  <c:v>13.328833121019095</c:v>
                </c:pt>
                <c:pt idx="314">
                  <c:v>13.319074603174588</c:v>
                </c:pt>
                <c:pt idx="315">
                  <c:v>13.310358227848086</c:v>
                </c:pt>
                <c:pt idx="316">
                  <c:v>13.302395899053613</c:v>
                </c:pt>
                <c:pt idx="317">
                  <c:v>13.295599685534576</c:v>
                </c:pt>
                <c:pt idx="318">
                  <c:v>13.288870219435722</c:v>
                </c:pt>
                <c:pt idx="319">
                  <c:v>13.284034374999985</c:v>
                </c:pt>
                <c:pt idx="320">
                  <c:v>13.277985046728956</c:v>
                </c:pt>
                <c:pt idx="321">
                  <c:v>13.274901863354023</c:v>
                </c:pt>
                <c:pt idx="322">
                  <c:v>13.269211145510823</c:v>
                </c:pt>
                <c:pt idx="323">
                  <c:v>13.266408024691344</c:v>
                </c:pt>
                <c:pt idx="324">
                  <c:v>13.265555076923064</c:v>
                </c:pt>
                <c:pt idx="325">
                  <c:v>13.262823312883421</c:v>
                </c:pt>
                <c:pt idx="326">
                  <c:v>13.260242507645245</c:v>
                </c:pt>
                <c:pt idx="327">
                  <c:v>13.257492073170718</c:v>
                </c:pt>
                <c:pt idx="328">
                  <c:v>13.253027963525824</c:v>
                </c:pt>
                <c:pt idx="329">
                  <c:v>13.248543939393926</c:v>
                </c:pt>
                <c:pt idx="330">
                  <c:v>13.247014199395757</c:v>
                </c:pt>
                <c:pt idx="331">
                  <c:v>13.24521957831324</c:v>
                </c:pt>
                <c:pt idx="332">
                  <c:v>13.243138738738727</c:v>
                </c:pt>
                <c:pt idx="333">
                  <c:v>13.241497005988013</c:v>
                </c:pt>
                <c:pt idx="334">
                  <c:v>13.236883880597004</c:v>
                </c:pt>
                <c:pt idx="335">
                  <c:v>13.234904464285702</c:v>
                </c:pt>
                <c:pt idx="336">
                  <c:v>13.232912166172095</c:v>
                </c:pt>
                <c:pt idx="337">
                  <c:v>13.228895562130166</c:v>
                </c:pt>
                <c:pt idx="338">
                  <c:v>13.226117994100283</c:v>
                </c:pt>
                <c:pt idx="339">
                  <c:v>13.225859411764695</c:v>
                </c:pt>
                <c:pt idx="340">
                  <c:v>13.226484164222864</c:v>
                </c:pt>
                <c:pt idx="341">
                  <c:v>13.224522514619871</c:v>
                </c:pt>
                <c:pt idx="342">
                  <c:v>13.224005539358588</c:v>
                </c:pt>
                <c:pt idx="343">
                  <c:v>13.227059593023244</c:v>
                </c:pt>
                <c:pt idx="344">
                  <c:v>13.228520869565205</c:v>
                </c:pt>
                <c:pt idx="345">
                  <c:v>13.228169364161838</c:v>
                </c:pt>
                <c:pt idx="346">
                  <c:v>13.228568299711803</c:v>
                </c:pt>
                <c:pt idx="347">
                  <c:v>13.228543390804587</c:v>
                </c:pt>
                <c:pt idx="348">
                  <c:v>13.229854727793684</c:v>
                </c:pt>
                <c:pt idx="349">
                  <c:v>13.229634857142846</c:v>
                </c:pt>
                <c:pt idx="350">
                  <c:v>13.228192877492866</c:v>
                </c:pt>
                <c:pt idx="351">
                  <c:v>13.227469318181807</c:v>
                </c:pt>
                <c:pt idx="352">
                  <c:v>13.227885269121803</c:v>
                </c:pt>
                <c:pt idx="353">
                  <c:v>13.229694632768354</c:v>
                </c:pt>
                <c:pt idx="354">
                  <c:v>13.231444507042246</c:v>
                </c:pt>
                <c:pt idx="355">
                  <c:v>13.233060955056171</c:v>
                </c:pt>
                <c:pt idx="356">
                  <c:v>13.232496918767499</c:v>
                </c:pt>
                <c:pt idx="357">
                  <c:v>13.22968212290502</c:v>
                </c:pt>
                <c:pt idx="358">
                  <c:v>13.226769359331469</c:v>
                </c:pt>
                <c:pt idx="359">
                  <c:v>13.224416666666659</c:v>
                </c:pt>
                <c:pt idx="360">
                  <c:v>13.220655124653732</c:v>
                </c:pt>
                <c:pt idx="361">
                  <c:v>13.220819889502756</c:v>
                </c:pt>
                <c:pt idx="362">
                  <c:v>13.220229201101922</c:v>
                </c:pt>
                <c:pt idx="363">
                  <c:v>13.220743956043949</c:v>
                </c:pt>
                <c:pt idx="364">
                  <c:v>13.22514164383561</c:v>
                </c:pt>
                <c:pt idx="365">
                  <c:v>13.230121584699447</c:v>
                </c:pt>
                <c:pt idx="366">
                  <c:v>13.236143869209803</c:v>
                </c:pt>
                <c:pt idx="367">
                  <c:v>13.244701630434777</c:v>
                </c:pt>
                <c:pt idx="368">
                  <c:v>13.253740108401077</c:v>
                </c:pt>
                <c:pt idx="369">
                  <c:v>13.264897297297292</c:v>
                </c:pt>
                <c:pt idx="370">
                  <c:v>13.27701671159029</c:v>
                </c:pt>
                <c:pt idx="371">
                  <c:v>13.290140860215049</c:v>
                </c:pt>
                <c:pt idx="372">
                  <c:v>13.305727077747983</c:v>
                </c:pt>
                <c:pt idx="373">
                  <c:v>13.317822994652401</c:v>
                </c:pt>
                <c:pt idx="374">
                  <c:v>13.329819999999994</c:v>
                </c:pt>
                <c:pt idx="375">
                  <c:v>13.341778989361696</c:v>
                </c:pt>
                <c:pt idx="376">
                  <c:v>13.35131856763925</c:v>
                </c:pt>
                <c:pt idx="377">
                  <c:v>13.361655820105813</c:v>
                </c:pt>
                <c:pt idx="378">
                  <c:v>13.371775725593661</c:v>
                </c:pt>
                <c:pt idx="379">
                  <c:v>13.383011578947363</c:v>
                </c:pt>
                <c:pt idx="380">
                  <c:v>13.393492125984247</c:v>
                </c:pt>
                <c:pt idx="381">
                  <c:v>13.401841884816749</c:v>
                </c:pt>
                <c:pt idx="382">
                  <c:v>13.411151958224538</c:v>
                </c:pt>
                <c:pt idx="383">
                  <c:v>13.420997135416663</c:v>
                </c:pt>
                <c:pt idx="384">
                  <c:v>13.432024935064931</c:v>
                </c:pt>
                <c:pt idx="385">
                  <c:v>13.439724611398958</c:v>
                </c:pt>
                <c:pt idx="386">
                  <c:v>13.447773385012916</c:v>
                </c:pt>
                <c:pt idx="387">
                  <c:v>13.455187628865975</c:v>
                </c:pt>
                <c:pt idx="388">
                  <c:v>13.463472236503851</c:v>
                </c:pt>
                <c:pt idx="389">
                  <c:v>13.472862820512814</c:v>
                </c:pt>
                <c:pt idx="390">
                  <c:v>13.48306035805626</c:v>
                </c:pt>
                <c:pt idx="391">
                  <c:v>13.491969642857136</c:v>
                </c:pt>
                <c:pt idx="392">
                  <c:v>13.501962086513988</c:v>
                </c:pt>
                <c:pt idx="393">
                  <c:v>13.509233756345171</c:v>
                </c:pt>
                <c:pt idx="394">
                  <c:v>13.516367848101259</c:v>
                </c:pt>
                <c:pt idx="395">
                  <c:v>13.525126262626255</c:v>
                </c:pt>
                <c:pt idx="396">
                  <c:v>13.535820151133494</c:v>
                </c:pt>
                <c:pt idx="397">
                  <c:v>13.552045477386926</c:v>
                </c:pt>
                <c:pt idx="398">
                  <c:v>13.56953583959899</c:v>
                </c:pt>
                <c:pt idx="399">
                  <c:v>13.588249499999993</c:v>
                </c:pt>
                <c:pt idx="400">
                  <c:v>13.608115461346626</c:v>
                </c:pt>
                <c:pt idx="401">
                  <c:v>13.628908706467653</c:v>
                </c:pt>
                <c:pt idx="402">
                  <c:v>13.648026302729521</c:v>
                </c:pt>
                <c:pt idx="403">
                  <c:v>13.668423514851478</c:v>
                </c:pt>
                <c:pt idx="404">
                  <c:v>13.689780493827154</c:v>
                </c:pt>
                <c:pt idx="405">
                  <c:v>13.709950246305413</c:v>
                </c:pt>
                <c:pt idx="406">
                  <c:v>13.72911744471744</c:v>
                </c:pt>
                <c:pt idx="407">
                  <c:v>13.750265196078425</c:v>
                </c:pt>
                <c:pt idx="408">
                  <c:v>13.7714858190709</c:v>
                </c:pt>
                <c:pt idx="409">
                  <c:v>13.787719512195117</c:v>
                </c:pt>
                <c:pt idx="410">
                  <c:v>13.804682725060824</c:v>
                </c:pt>
                <c:pt idx="411">
                  <c:v>13.821268446601938</c:v>
                </c:pt>
                <c:pt idx="412">
                  <c:v>13.833326392251813</c:v>
                </c:pt>
                <c:pt idx="413">
                  <c:v>13.841420772946856</c:v>
                </c:pt>
                <c:pt idx="414">
                  <c:v>13.846087469879516</c:v>
                </c:pt>
                <c:pt idx="415">
                  <c:v>13.852456971153844</c:v>
                </c:pt>
                <c:pt idx="416">
                  <c:v>13.859400479616305</c:v>
                </c:pt>
                <c:pt idx="417">
                  <c:v>13.864379186602868</c:v>
                </c:pt>
                <c:pt idx="418">
                  <c:v>13.868045346062049</c:v>
                </c:pt>
                <c:pt idx="419">
                  <c:v>13.875418095238093</c:v>
                </c:pt>
                <c:pt idx="420">
                  <c:v>13.883299524940615</c:v>
                </c:pt>
                <c:pt idx="421">
                  <c:v>13.892684360189572</c:v>
                </c:pt>
                <c:pt idx="422">
                  <c:v>13.900807565011819</c:v>
                </c:pt>
                <c:pt idx="423">
                  <c:v>13.910341981132074</c:v>
                </c:pt>
                <c:pt idx="424">
                  <c:v>13.920381411764705</c:v>
                </c:pt>
                <c:pt idx="425">
                  <c:v>13.930984976525821</c:v>
                </c:pt>
                <c:pt idx="426">
                  <c:v>13.940666744730677</c:v>
                </c:pt>
                <c:pt idx="427">
                  <c:v>13.948882710280371</c:v>
                </c:pt>
                <c:pt idx="428">
                  <c:v>13.959044055944053</c:v>
                </c:pt>
                <c:pt idx="429">
                  <c:v>13.968688372093021</c:v>
                </c:pt>
                <c:pt idx="430">
                  <c:v>13.978993967517399</c:v>
                </c:pt>
                <c:pt idx="431">
                  <c:v>13.988802777777776</c:v>
                </c:pt>
                <c:pt idx="432">
                  <c:v>13.999594688221705</c:v>
                </c:pt>
                <c:pt idx="433">
                  <c:v>14.009804377880181</c:v>
                </c:pt>
                <c:pt idx="434">
                  <c:v>14.020385057471261</c:v>
                </c:pt>
                <c:pt idx="435">
                  <c:v>14.031564678899079</c:v>
                </c:pt>
                <c:pt idx="436">
                  <c:v>14.041448970251711</c:v>
                </c:pt>
                <c:pt idx="437">
                  <c:v>14.051768036529676</c:v>
                </c:pt>
                <c:pt idx="438">
                  <c:v>14.062734624145781</c:v>
                </c:pt>
                <c:pt idx="439">
                  <c:v>14.073065909090905</c:v>
                </c:pt>
                <c:pt idx="440">
                  <c:v>14.082665532879815</c:v>
                </c:pt>
                <c:pt idx="441">
                  <c:v>14.093411085972846</c:v>
                </c:pt>
                <c:pt idx="442">
                  <c:v>14.103697968397286</c:v>
                </c:pt>
                <c:pt idx="443">
                  <c:v>14.113720720720716</c:v>
                </c:pt>
                <c:pt idx="444">
                  <c:v>14.123861573033702</c:v>
                </c:pt>
                <c:pt idx="445">
                  <c:v>14.134143049327347</c:v>
                </c:pt>
                <c:pt idx="446">
                  <c:v>14.14431633109619</c:v>
                </c:pt>
                <c:pt idx="447">
                  <c:v>14.153838616071422</c:v>
                </c:pt>
                <c:pt idx="448">
                  <c:v>14.163320489977719</c:v>
                </c:pt>
                <c:pt idx="449">
                  <c:v>14.172443333333327</c:v>
                </c:pt>
                <c:pt idx="450">
                  <c:v>14.179555875831477</c:v>
                </c:pt>
                <c:pt idx="451">
                  <c:v>14.18605796460176</c:v>
                </c:pt>
                <c:pt idx="452">
                  <c:v>14.193382339955841</c:v>
                </c:pt>
                <c:pt idx="453">
                  <c:v>14.20190859030836</c:v>
                </c:pt>
                <c:pt idx="454">
                  <c:v>14.209832527472519</c:v>
                </c:pt>
                <c:pt idx="455">
                  <c:v>14.217379605263151</c:v>
                </c:pt>
                <c:pt idx="456">
                  <c:v>14.225239168490145</c:v>
                </c:pt>
                <c:pt idx="457">
                  <c:v>14.23215633187772</c:v>
                </c:pt>
                <c:pt idx="458">
                  <c:v>14.238366013071888</c:v>
                </c:pt>
                <c:pt idx="459">
                  <c:v>14.243738478260862</c:v>
                </c:pt>
                <c:pt idx="460">
                  <c:v>14.249018221258128</c:v>
                </c:pt>
                <c:pt idx="461">
                  <c:v>14.252320562770555</c:v>
                </c:pt>
                <c:pt idx="462">
                  <c:v>14.255058747300208</c:v>
                </c:pt>
                <c:pt idx="463">
                  <c:v>14.257035775862063</c:v>
                </c:pt>
                <c:pt idx="464">
                  <c:v>14.256467311827949</c:v>
                </c:pt>
                <c:pt idx="465">
                  <c:v>14.255690987124456</c:v>
                </c:pt>
                <c:pt idx="466">
                  <c:v>14.25610813704496</c:v>
                </c:pt>
                <c:pt idx="467">
                  <c:v>14.25661965811965</c:v>
                </c:pt>
                <c:pt idx="468">
                  <c:v>14.257082942430696</c:v>
                </c:pt>
                <c:pt idx="469">
                  <c:v>14.260560851063822</c:v>
                </c:pt>
                <c:pt idx="470">
                  <c:v>14.264090233545639</c:v>
                </c:pt>
                <c:pt idx="471">
                  <c:v>14.268934322033891</c:v>
                </c:pt>
                <c:pt idx="472">
                  <c:v>14.276056871035932</c:v>
                </c:pt>
                <c:pt idx="473">
                  <c:v>14.281197890295351</c:v>
                </c:pt>
                <c:pt idx="474">
                  <c:v>14.286933473684204</c:v>
                </c:pt>
                <c:pt idx="475">
                  <c:v>14.294476470588229</c:v>
                </c:pt>
                <c:pt idx="476">
                  <c:v>14.301548637316557</c:v>
                </c:pt>
                <c:pt idx="477">
                  <c:v>14.309803138075308</c:v>
                </c:pt>
                <c:pt idx="478">
                  <c:v>14.316473068893524</c:v>
                </c:pt>
                <c:pt idx="479">
                  <c:v>14.323388749999996</c:v>
                </c:pt>
                <c:pt idx="480">
                  <c:v>14.331239085239082</c:v>
                </c:pt>
                <c:pt idx="481">
                  <c:v>14.336684439834022</c:v>
                </c:pt>
                <c:pt idx="482">
                  <c:v>14.341011180124219</c:v>
                </c:pt>
                <c:pt idx="483">
                  <c:v>14.345639049586772</c:v>
                </c:pt>
                <c:pt idx="484">
                  <c:v>14.352137319587625</c:v>
                </c:pt>
                <c:pt idx="485">
                  <c:v>14.359059465020572</c:v>
                </c:pt>
                <c:pt idx="486">
                  <c:v>14.366285010266937</c:v>
                </c:pt>
                <c:pt idx="487">
                  <c:v>14.372232377049176</c:v>
                </c:pt>
                <c:pt idx="488">
                  <c:v>14.378559918200406</c:v>
                </c:pt>
                <c:pt idx="489">
                  <c:v>14.386235510204079</c:v>
                </c:pt>
                <c:pt idx="490">
                  <c:v>14.393499999999998</c:v>
                </c:pt>
                <c:pt idx="491">
                  <c:v>14.402485162601623</c:v>
                </c:pt>
                <c:pt idx="492">
                  <c:v>14.409845841784986</c:v>
                </c:pt>
                <c:pt idx="493">
                  <c:v>14.416504655870442</c:v>
                </c:pt>
                <c:pt idx="494">
                  <c:v>14.421442626262625</c:v>
                </c:pt>
                <c:pt idx="495">
                  <c:v>14.427531653225804</c:v>
                </c:pt>
                <c:pt idx="496">
                  <c:v>14.434226961770623</c:v>
                </c:pt>
                <c:pt idx="497">
                  <c:v>14.440816465863453</c:v>
                </c:pt>
                <c:pt idx="498">
                  <c:v>14.445406412825649</c:v>
                </c:pt>
                <c:pt idx="499">
                  <c:v>14.447697199999999</c:v>
                </c:pt>
                <c:pt idx="500">
                  <c:v>14.451225948103792</c:v>
                </c:pt>
                <c:pt idx="501">
                  <c:v>14.453932270916335</c:v>
                </c:pt>
                <c:pt idx="502">
                  <c:v>14.458601988071571</c:v>
                </c:pt>
                <c:pt idx="503">
                  <c:v>14.462116865079365</c:v>
                </c:pt>
                <c:pt idx="504">
                  <c:v>14.465018217821783</c:v>
                </c:pt>
                <c:pt idx="505">
                  <c:v>14.466275494071146</c:v>
                </c:pt>
                <c:pt idx="506">
                  <c:v>14.469097435897437</c:v>
                </c:pt>
                <c:pt idx="507">
                  <c:v>14.471953740157481</c:v>
                </c:pt>
                <c:pt idx="508">
                  <c:v>14.472535559921416</c:v>
                </c:pt>
                <c:pt idx="509">
                  <c:v>14.471349803921569</c:v>
                </c:pt>
                <c:pt idx="510">
                  <c:v>14.468810763209394</c:v>
                </c:pt>
                <c:pt idx="511">
                  <c:v>14.468991992187501</c:v>
                </c:pt>
                <c:pt idx="512">
                  <c:v>14.470434502923977</c:v>
                </c:pt>
                <c:pt idx="513">
                  <c:v>14.472880350194554</c:v>
                </c:pt>
                <c:pt idx="514">
                  <c:v>14.476288543689321</c:v>
                </c:pt>
                <c:pt idx="515">
                  <c:v>14.481175775193799</c:v>
                </c:pt>
                <c:pt idx="516">
                  <c:v>14.487910444874275</c:v>
                </c:pt>
                <c:pt idx="517">
                  <c:v>14.49540057915058</c:v>
                </c:pt>
                <c:pt idx="518">
                  <c:v>14.503183044315993</c:v>
                </c:pt>
                <c:pt idx="519">
                  <c:v>14.512247115384616</c:v>
                </c:pt>
                <c:pt idx="520">
                  <c:v>14.521896353166987</c:v>
                </c:pt>
                <c:pt idx="521">
                  <c:v>14.529952873563218</c:v>
                </c:pt>
                <c:pt idx="522">
                  <c:v>14.537644359464627</c:v>
                </c:pt>
                <c:pt idx="523">
                  <c:v>14.543492748091603</c:v>
                </c:pt>
                <c:pt idx="524">
                  <c:v>14.550529142857144</c:v>
                </c:pt>
                <c:pt idx="525">
                  <c:v>14.557297148288974</c:v>
                </c:pt>
                <c:pt idx="526">
                  <c:v>14.561043453510438</c:v>
                </c:pt>
                <c:pt idx="527">
                  <c:v>14.564695833333333</c:v>
                </c:pt>
                <c:pt idx="528">
                  <c:v>14.571020604914935</c:v>
                </c:pt>
                <c:pt idx="529">
                  <c:v>14.57728245283019</c:v>
                </c:pt>
                <c:pt idx="530">
                  <c:v>14.584373258003767</c:v>
                </c:pt>
                <c:pt idx="531">
                  <c:v>14.591641165413535</c:v>
                </c:pt>
                <c:pt idx="532">
                  <c:v>14.598101876172608</c:v>
                </c:pt>
                <c:pt idx="533">
                  <c:v>14.605121722846443</c:v>
                </c:pt>
                <c:pt idx="534">
                  <c:v>14.611367102803738</c:v>
                </c:pt>
                <c:pt idx="535">
                  <c:v>14.616738059701493</c:v>
                </c:pt>
                <c:pt idx="536">
                  <c:v>14.623211173184359</c:v>
                </c:pt>
                <c:pt idx="537">
                  <c:v>14.6294968401487</c:v>
                </c:pt>
                <c:pt idx="538">
                  <c:v>14.634600000000001</c:v>
                </c:pt>
                <c:pt idx="539">
                  <c:v>14.641152407407407</c:v>
                </c:pt>
                <c:pt idx="540">
                  <c:v>14.648078003696858</c:v>
                </c:pt>
                <c:pt idx="541">
                  <c:v>14.652533948339483</c:v>
                </c:pt>
                <c:pt idx="542">
                  <c:v>14.655795395948434</c:v>
                </c:pt>
                <c:pt idx="543">
                  <c:v>14.659001654411764</c:v>
                </c:pt>
                <c:pt idx="544">
                  <c:v>14.659251743119263</c:v>
                </c:pt>
                <c:pt idx="545">
                  <c:v>14.658989194139194</c:v>
                </c:pt>
                <c:pt idx="546">
                  <c:v>14.658553199268738</c:v>
                </c:pt>
                <c:pt idx="547">
                  <c:v>14.657484306569343</c:v>
                </c:pt>
                <c:pt idx="548">
                  <c:v>14.655479052823313</c:v>
                </c:pt>
                <c:pt idx="549">
                  <c:v>14.654469272727271</c:v>
                </c:pt>
                <c:pt idx="550">
                  <c:v>14.651958076225045</c:v>
                </c:pt>
                <c:pt idx="551">
                  <c:v>14.646718659420287</c:v>
                </c:pt>
                <c:pt idx="552">
                  <c:v>14.641850632911391</c:v>
                </c:pt>
                <c:pt idx="553">
                  <c:v>14.636272202166063</c:v>
                </c:pt>
                <c:pt idx="554">
                  <c:v>14.630638558558559</c:v>
                </c:pt>
                <c:pt idx="555">
                  <c:v>14.624543165467626</c:v>
                </c:pt>
                <c:pt idx="556">
                  <c:v>14.616838420107719</c:v>
                </c:pt>
                <c:pt idx="557">
                  <c:v>14.608539964157705</c:v>
                </c:pt>
                <c:pt idx="558">
                  <c:v>14.600009123434702</c:v>
                </c:pt>
                <c:pt idx="559">
                  <c:v>14.589483749999998</c:v>
                </c:pt>
                <c:pt idx="560">
                  <c:v>14.577595008912654</c:v>
                </c:pt>
                <c:pt idx="561">
                  <c:v>14.564066903914588</c:v>
                </c:pt>
                <c:pt idx="562">
                  <c:v>14.552963232682059</c:v>
                </c:pt>
                <c:pt idx="563">
                  <c:v>14.541115070921984</c:v>
                </c:pt>
                <c:pt idx="564">
                  <c:v>14.529028141592917</c:v>
                </c:pt>
                <c:pt idx="565">
                  <c:v>14.519454063604238</c:v>
                </c:pt>
                <c:pt idx="566">
                  <c:v>14.510875837742502</c:v>
                </c:pt>
                <c:pt idx="567">
                  <c:v>14.502696654929577</c:v>
                </c:pt>
                <c:pt idx="568">
                  <c:v>14.496483304042179</c:v>
                </c:pt>
                <c:pt idx="569">
                  <c:v>14.491140350877192</c:v>
                </c:pt>
                <c:pt idx="570">
                  <c:v>14.486704903677758</c:v>
                </c:pt>
                <c:pt idx="571">
                  <c:v>14.481373076923077</c:v>
                </c:pt>
                <c:pt idx="572">
                  <c:v>14.475639267015708</c:v>
                </c:pt>
                <c:pt idx="573">
                  <c:v>14.469249651567948</c:v>
                </c:pt>
                <c:pt idx="574">
                  <c:v>14.463539478260873</c:v>
                </c:pt>
                <c:pt idx="575">
                  <c:v>14.458328993055558</c:v>
                </c:pt>
                <c:pt idx="576">
                  <c:v>14.452907972270367</c:v>
                </c:pt>
                <c:pt idx="577">
                  <c:v>14.448052941176472</c:v>
                </c:pt>
                <c:pt idx="578">
                  <c:v>14.44298531951641</c:v>
                </c:pt>
                <c:pt idx="579">
                  <c:v>14.438544310344831</c:v>
                </c:pt>
                <c:pt idx="580">
                  <c:v>14.43260550774527</c:v>
                </c:pt>
                <c:pt idx="581">
                  <c:v>14.426415979381447</c:v>
                </c:pt>
                <c:pt idx="582">
                  <c:v>14.421007890222986</c:v>
                </c:pt>
                <c:pt idx="583">
                  <c:v>14.414861301369864</c:v>
                </c:pt>
                <c:pt idx="584">
                  <c:v>14.408640854700856</c:v>
                </c:pt>
                <c:pt idx="585">
                  <c:v>14.402858020477817</c:v>
                </c:pt>
                <c:pt idx="586">
                  <c:v>14.396010732538331</c:v>
                </c:pt>
                <c:pt idx="587">
                  <c:v>14.389049319727892</c:v>
                </c:pt>
                <c:pt idx="588">
                  <c:v>14.383029881154501</c:v>
                </c:pt>
                <c:pt idx="589">
                  <c:v>14.37580779661017</c:v>
                </c:pt>
                <c:pt idx="590">
                  <c:v>14.368239255499153</c:v>
                </c:pt>
                <c:pt idx="591">
                  <c:v>14.360461655405405</c:v>
                </c:pt>
                <c:pt idx="592">
                  <c:v>14.352176222596965</c:v>
                </c:pt>
                <c:pt idx="593">
                  <c:v>14.343543939393939</c:v>
                </c:pt>
                <c:pt idx="594">
                  <c:v>14.335643865546219</c:v>
                </c:pt>
                <c:pt idx="595">
                  <c:v>14.327076845637583</c:v>
                </c:pt>
                <c:pt idx="596">
                  <c:v>14.31821323283082</c:v>
                </c:pt>
                <c:pt idx="597">
                  <c:v>14.309341806020067</c:v>
                </c:pt>
                <c:pt idx="598">
                  <c:v>14.299608848080135</c:v>
                </c:pt>
                <c:pt idx="599">
                  <c:v>14.290289500000002</c:v>
                </c:pt>
                <c:pt idx="600">
                  <c:v>14.281042429284527</c:v>
                </c:pt>
                <c:pt idx="601">
                  <c:v>14.270896345514952</c:v>
                </c:pt>
                <c:pt idx="602">
                  <c:v>14.26044825870647</c:v>
                </c:pt>
                <c:pt idx="603">
                  <c:v>14.250363741721857</c:v>
                </c:pt>
                <c:pt idx="604">
                  <c:v>14.241061322314053</c:v>
                </c:pt>
                <c:pt idx="605">
                  <c:v>14.231849834983501</c:v>
                </c:pt>
                <c:pt idx="606">
                  <c:v>14.222417957166396</c:v>
                </c:pt>
                <c:pt idx="607">
                  <c:v>14.213337993421057</c:v>
                </c:pt>
                <c:pt idx="608">
                  <c:v>14.204658292282435</c:v>
                </c:pt>
                <c:pt idx="609">
                  <c:v>14.195900819672136</c:v>
                </c:pt>
                <c:pt idx="610">
                  <c:v>14.185031423895261</c:v>
                </c:pt>
                <c:pt idx="611">
                  <c:v>14.174403104575171</c:v>
                </c:pt>
                <c:pt idx="612">
                  <c:v>14.16399592169658</c:v>
                </c:pt>
                <c:pt idx="613">
                  <c:v>14.153164495114012</c:v>
                </c:pt>
                <c:pt idx="614">
                  <c:v>14.141922113821146</c:v>
                </c:pt>
                <c:pt idx="615">
                  <c:v>14.131364285714293</c:v>
                </c:pt>
                <c:pt idx="616">
                  <c:v>14.120258346839554</c:v>
                </c:pt>
                <c:pt idx="617">
                  <c:v>14.108878155339813</c:v>
                </c:pt>
                <c:pt idx="618">
                  <c:v>14.097977221324722</c:v>
                </c:pt>
                <c:pt idx="619">
                  <c:v>14.086683225806457</c:v>
                </c:pt>
                <c:pt idx="620">
                  <c:v>14.076032045088571</c:v>
                </c:pt>
                <c:pt idx="621">
                  <c:v>14.065415112540197</c:v>
                </c:pt>
                <c:pt idx="622">
                  <c:v>14.053836597110759</c:v>
                </c:pt>
                <c:pt idx="623">
                  <c:v>14.042763141025647</c:v>
                </c:pt>
                <c:pt idx="624">
                  <c:v>14.031916800000007</c:v>
                </c:pt>
                <c:pt idx="625">
                  <c:v>14.021428594249208</c:v>
                </c:pt>
                <c:pt idx="626">
                  <c:v>14.010921690590118</c:v>
                </c:pt>
                <c:pt idx="627">
                  <c:v>13.999243312101918</c:v>
                </c:pt>
                <c:pt idx="628">
                  <c:v>13.98829777424484</c:v>
                </c:pt>
                <c:pt idx="629">
                  <c:v>13.977912857142863</c:v>
                </c:pt>
                <c:pt idx="630">
                  <c:v>13.967879080824096</c:v>
                </c:pt>
                <c:pt idx="631">
                  <c:v>13.958928006329119</c:v>
                </c:pt>
                <c:pt idx="632">
                  <c:v>13.950081832543448</c:v>
                </c:pt>
                <c:pt idx="633">
                  <c:v>13.941595425867513</c:v>
                </c:pt>
                <c:pt idx="634">
                  <c:v>13.933185354330712</c:v>
                </c:pt>
                <c:pt idx="635">
                  <c:v>13.92618632075472</c:v>
                </c:pt>
                <c:pt idx="636">
                  <c:v>13.918705023547883</c:v>
                </c:pt>
                <c:pt idx="637">
                  <c:v>13.910815987460818</c:v>
                </c:pt>
                <c:pt idx="638">
                  <c:v>13.903136150234744</c:v>
                </c:pt>
                <c:pt idx="639">
                  <c:v>13.895987187500001</c:v>
                </c:pt>
                <c:pt idx="640">
                  <c:v>13.888112168486739</c:v>
                </c:pt>
                <c:pt idx="641">
                  <c:v>13.880238785046728</c:v>
                </c:pt>
                <c:pt idx="642">
                  <c:v>13.87224696734059</c:v>
                </c:pt>
                <c:pt idx="643">
                  <c:v>13.864019409937889</c:v>
                </c:pt>
                <c:pt idx="644">
                  <c:v>13.854991937984497</c:v>
                </c:pt>
                <c:pt idx="645">
                  <c:v>13.845322291021672</c:v>
                </c:pt>
                <c:pt idx="646">
                  <c:v>13.836188098918083</c:v>
                </c:pt>
                <c:pt idx="647">
                  <c:v>13.827530246913579</c:v>
                </c:pt>
                <c:pt idx="648">
                  <c:v>13.81851787365177</c:v>
                </c:pt>
                <c:pt idx="649">
                  <c:v>13.809765692307689</c:v>
                </c:pt>
                <c:pt idx="650">
                  <c:v>13.800284331797233</c:v>
                </c:pt>
                <c:pt idx="651">
                  <c:v>13.790713036809814</c:v>
                </c:pt>
                <c:pt idx="652">
                  <c:v>13.782178101071974</c:v>
                </c:pt>
                <c:pt idx="653">
                  <c:v>13.773177217125379</c:v>
                </c:pt>
                <c:pt idx="654">
                  <c:v>13.763959236641218</c:v>
                </c:pt>
                <c:pt idx="655">
                  <c:v>13.755016463414629</c:v>
                </c:pt>
                <c:pt idx="656">
                  <c:v>13.747494977168945</c:v>
                </c:pt>
                <c:pt idx="657">
                  <c:v>13.74009832826747</c:v>
                </c:pt>
                <c:pt idx="658">
                  <c:v>13.735301669195746</c:v>
                </c:pt>
                <c:pt idx="659">
                  <c:v>13.731096212121205</c:v>
                </c:pt>
                <c:pt idx="660">
                  <c:v>13.727155975794243</c:v>
                </c:pt>
                <c:pt idx="661">
                  <c:v>13.724092145015097</c:v>
                </c:pt>
                <c:pt idx="662">
                  <c:v>13.721372699849162</c:v>
                </c:pt>
                <c:pt idx="663">
                  <c:v>13.719255572289148</c:v>
                </c:pt>
                <c:pt idx="664">
                  <c:v>13.718264812030068</c:v>
                </c:pt>
                <c:pt idx="665">
                  <c:v>13.717033633633626</c:v>
                </c:pt>
                <c:pt idx="666">
                  <c:v>13.716431334332826</c:v>
                </c:pt>
                <c:pt idx="667">
                  <c:v>13.714195059880231</c:v>
                </c:pt>
                <c:pt idx="668">
                  <c:v>13.712172197309409</c:v>
                </c:pt>
                <c:pt idx="669">
                  <c:v>13.710342835820889</c:v>
                </c:pt>
                <c:pt idx="670">
                  <c:v>13.707283010432183</c:v>
                </c:pt>
                <c:pt idx="671">
                  <c:v>13.704534523809517</c:v>
                </c:pt>
                <c:pt idx="672">
                  <c:v>13.701638484398208</c:v>
                </c:pt>
                <c:pt idx="673">
                  <c:v>13.697197477744798</c:v>
                </c:pt>
                <c:pt idx="674">
                  <c:v>13.692153185185175</c:v>
                </c:pt>
                <c:pt idx="675">
                  <c:v>13.68732928994082</c:v>
                </c:pt>
                <c:pt idx="676">
                  <c:v>13.681704874446076</c:v>
                </c:pt>
                <c:pt idx="677">
                  <c:v>13.675232153392322</c:v>
                </c:pt>
                <c:pt idx="678">
                  <c:v>13.669017673048591</c:v>
                </c:pt>
                <c:pt idx="679">
                  <c:v>13.662295294117637</c:v>
                </c:pt>
                <c:pt idx="680">
                  <c:v>13.657013215859019</c:v>
                </c:pt>
                <c:pt idx="681">
                  <c:v>13.651695307917876</c:v>
                </c:pt>
                <c:pt idx="682">
                  <c:v>13.646321522693986</c:v>
                </c:pt>
                <c:pt idx="683">
                  <c:v>13.640742836257298</c:v>
                </c:pt>
                <c:pt idx="684">
                  <c:v>13.635501605839403</c:v>
                </c:pt>
                <c:pt idx="685">
                  <c:v>13.63160102040815</c:v>
                </c:pt>
                <c:pt idx="686">
                  <c:v>13.62784949053856</c:v>
                </c:pt>
                <c:pt idx="687">
                  <c:v>13.624062790697661</c:v>
                </c:pt>
                <c:pt idx="688">
                  <c:v>13.621009288824371</c:v>
                </c:pt>
                <c:pt idx="689">
                  <c:v>13.618867101449265</c:v>
                </c:pt>
                <c:pt idx="690">
                  <c:v>13.616944283646877</c:v>
                </c:pt>
                <c:pt idx="691">
                  <c:v>13.615381936416172</c:v>
                </c:pt>
                <c:pt idx="692">
                  <c:v>13.613607070707058</c:v>
                </c:pt>
                <c:pt idx="693">
                  <c:v>13.611217723342927</c:v>
                </c:pt>
                <c:pt idx="694">
                  <c:v>13.610327482014377</c:v>
                </c:pt>
                <c:pt idx="695">
                  <c:v>13.610654310344815</c:v>
                </c:pt>
                <c:pt idx="696">
                  <c:v>13.611874748923949</c:v>
                </c:pt>
                <c:pt idx="697">
                  <c:v>13.613269484240677</c:v>
                </c:pt>
                <c:pt idx="698">
                  <c:v>13.61615193133046</c:v>
                </c:pt>
                <c:pt idx="699">
                  <c:v>13.620204857142845</c:v>
                </c:pt>
                <c:pt idx="700">
                  <c:v>13.62361526390869</c:v>
                </c:pt>
                <c:pt idx="701">
                  <c:v>13.628161538461525</c:v>
                </c:pt>
                <c:pt idx="702">
                  <c:v>13.633032290184907</c:v>
                </c:pt>
                <c:pt idx="703">
                  <c:v>13.636252840909076</c:v>
                </c:pt>
                <c:pt idx="704">
                  <c:v>13.641069929078</c:v>
                </c:pt>
                <c:pt idx="705">
                  <c:v>13.643812181303103</c:v>
                </c:pt>
                <c:pt idx="706">
                  <c:v>13.64834625176802</c:v>
                </c:pt>
                <c:pt idx="707">
                  <c:v>13.653378672316371</c:v>
                </c:pt>
                <c:pt idx="708">
                  <c:v>13.657710155148081</c:v>
                </c:pt>
                <c:pt idx="709">
                  <c:v>13.664038732394351</c:v>
                </c:pt>
                <c:pt idx="710">
                  <c:v>13.671292123769325</c:v>
                </c:pt>
                <c:pt idx="711">
                  <c:v>13.679222752808975</c:v>
                </c:pt>
                <c:pt idx="712">
                  <c:v>13.688083870967727</c:v>
                </c:pt>
                <c:pt idx="713">
                  <c:v>13.69708921568626</c:v>
                </c:pt>
                <c:pt idx="714">
                  <c:v>13.707417482517467</c:v>
                </c:pt>
                <c:pt idx="715">
                  <c:v>13.716334636871492</c:v>
                </c:pt>
                <c:pt idx="716">
                  <c:v>13.72620655509064</c:v>
                </c:pt>
                <c:pt idx="717">
                  <c:v>13.735350974930347</c:v>
                </c:pt>
                <c:pt idx="718">
                  <c:v>13.736258692628637</c:v>
                </c:pt>
                <c:pt idx="719">
                  <c:v>13.73545833333332</c:v>
                </c:pt>
                <c:pt idx="720">
                  <c:v>13.735990152565865</c:v>
                </c:pt>
                <c:pt idx="721">
                  <c:v>13.736118144044307</c:v>
                </c:pt>
                <c:pt idx="722">
                  <c:v>13.737045643153511</c:v>
                </c:pt>
                <c:pt idx="723">
                  <c:v>13.737307044198879</c:v>
                </c:pt>
                <c:pt idx="724">
                  <c:v>13.73499282758619</c:v>
                </c:pt>
                <c:pt idx="725">
                  <c:v>13.732737741046815</c:v>
                </c:pt>
                <c:pt idx="726">
                  <c:v>13.731208665749639</c:v>
                </c:pt>
                <c:pt idx="727">
                  <c:v>13.728785851648334</c:v>
                </c:pt>
                <c:pt idx="728">
                  <c:v>13.72573607681754</c:v>
                </c:pt>
                <c:pt idx="729">
                  <c:v>13.72332082191779</c:v>
                </c:pt>
                <c:pt idx="730">
                  <c:v>13.720616005471939</c:v>
                </c:pt>
                <c:pt idx="731">
                  <c:v>13.717615437158452</c:v>
                </c:pt>
                <c:pt idx="732">
                  <c:v>13.714854024556599</c:v>
                </c:pt>
                <c:pt idx="733">
                  <c:v>13.712405858310609</c:v>
                </c:pt>
                <c:pt idx="734">
                  <c:v>13.709494965986377</c:v>
                </c:pt>
                <c:pt idx="735">
                  <c:v>13.706919157608677</c:v>
                </c:pt>
                <c:pt idx="736">
                  <c:v>13.704979782903646</c:v>
                </c:pt>
                <c:pt idx="737">
                  <c:v>13.70363021680215</c:v>
                </c:pt>
                <c:pt idx="738">
                  <c:v>13.702147902571026</c:v>
                </c:pt>
                <c:pt idx="739">
                  <c:v>13.703372972972957</c:v>
                </c:pt>
                <c:pt idx="740">
                  <c:v>13.704900674763817</c:v>
                </c:pt>
                <c:pt idx="741">
                  <c:v>13.7062933962264</c:v>
                </c:pt>
                <c:pt idx="742">
                  <c:v>13.707876312247631</c:v>
                </c:pt>
                <c:pt idx="743">
                  <c:v>13.709785887096761</c:v>
                </c:pt>
                <c:pt idx="744">
                  <c:v>13.712125234899316</c:v>
                </c:pt>
                <c:pt idx="745">
                  <c:v>13.714100938337788</c:v>
                </c:pt>
                <c:pt idx="746">
                  <c:v>13.716244846050856</c:v>
                </c:pt>
                <c:pt idx="747">
                  <c:v>13.71887967914437</c:v>
                </c:pt>
                <c:pt idx="748">
                  <c:v>13.721337383177556</c:v>
                </c:pt>
                <c:pt idx="749">
                  <c:v>13.725697066666651</c:v>
                </c:pt>
                <c:pt idx="750">
                  <c:v>13.729844074567227</c:v>
                </c:pt>
                <c:pt idx="751">
                  <c:v>13.733371143617005</c:v>
                </c:pt>
                <c:pt idx="752">
                  <c:v>13.734837051792812</c:v>
                </c:pt>
                <c:pt idx="753">
                  <c:v>13.735291777188312</c:v>
                </c:pt>
                <c:pt idx="754">
                  <c:v>13.735967549668858</c:v>
                </c:pt>
                <c:pt idx="755">
                  <c:v>13.737770899470883</c:v>
                </c:pt>
                <c:pt idx="756">
                  <c:v>13.740064729194172</c:v>
                </c:pt>
                <c:pt idx="757">
                  <c:v>13.743606200527688</c:v>
                </c:pt>
                <c:pt idx="758">
                  <c:v>13.748594334650839</c:v>
                </c:pt>
                <c:pt idx="759">
                  <c:v>13.754081447368403</c:v>
                </c:pt>
                <c:pt idx="760">
                  <c:v>13.761418396846237</c:v>
                </c:pt>
                <c:pt idx="761">
                  <c:v>13.76971574803148</c:v>
                </c:pt>
                <c:pt idx="762">
                  <c:v>13.776730668414139</c:v>
                </c:pt>
                <c:pt idx="763">
                  <c:v>13.787183376963334</c:v>
                </c:pt>
                <c:pt idx="764">
                  <c:v>13.798167712418284</c:v>
                </c:pt>
                <c:pt idx="765">
                  <c:v>13.808568798955596</c:v>
                </c:pt>
                <c:pt idx="766">
                  <c:v>13.822604823989552</c:v>
                </c:pt>
                <c:pt idx="767">
                  <c:v>13.835199479166649</c:v>
                </c:pt>
                <c:pt idx="768">
                  <c:v>13.851170741222349</c:v>
                </c:pt>
                <c:pt idx="769">
                  <c:v>13.86597298701297</c:v>
                </c:pt>
                <c:pt idx="770">
                  <c:v>13.881050843060942</c:v>
                </c:pt>
                <c:pt idx="771">
                  <c:v>13.895368782383402</c:v>
                </c:pt>
                <c:pt idx="772">
                  <c:v>13.908876972833101</c:v>
                </c:pt>
                <c:pt idx="773">
                  <c:v>13.922380620155019</c:v>
                </c:pt>
                <c:pt idx="774">
                  <c:v>13.935303741935465</c:v>
                </c:pt>
                <c:pt idx="775">
                  <c:v>13.947648711340186</c:v>
                </c:pt>
                <c:pt idx="776">
                  <c:v>13.959235649935628</c:v>
                </c:pt>
                <c:pt idx="777">
                  <c:v>13.971061311053965</c:v>
                </c:pt>
                <c:pt idx="778">
                  <c:v>13.981280616174562</c:v>
                </c:pt>
                <c:pt idx="779">
                  <c:v>13.992324615384597</c:v>
                </c:pt>
                <c:pt idx="780">
                  <c:v>14.003632778489099</c:v>
                </c:pt>
                <c:pt idx="781">
                  <c:v>14.014006521739113</c:v>
                </c:pt>
                <c:pt idx="782">
                  <c:v>14.024649936143021</c:v>
                </c:pt>
                <c:pt idx="783">
                  <c:v>14.035799107142839</c:v>
                </c:pt>
                <c:pt idx="784">
                  <c:v>14.04692853503183</c:v>
                </c:pt>
                <c:pt idx="785">
                  <c:v>14.058687786259524</c:v>
                </c:pt>
                <c:pt idx="786">
                  <c:v>14.07043951715373</c:v>
                </c:pt>
                <c:pt idx="787">
                  <c:v>14.080447081218255</c:v>
                </c:pt>
                <c:pt idx="788">
                  <c:v>14.091387452471464</c:v>
                </c:pt>
                <c:pt idx="789">
                  <c:v>14.102012911392388</c:v>
                </c:pt>
                <c:pt idx="790">
                  <c:v>14.111203666245242</c:v>
                </c:pt>
                <c:pt idx="791">
                  <c:v>14.12002272727271</c:v>
                </c:pt>
                <c:pt idx="792">
                  <c:v>14.129088020176528</c:v>
                </c:pt>
                <c:pt idx="793">
                  <c:v>14.138002267002504</c:v>
                </c:pt>
                <c:pt idx="794">
                  <c:v>14.146092578616335</c:v>
                </c:pt>
                <c:pt idx="795">
                  <c:v>14.152980402010034</c:v>
                </c:pt>
                <c:pt idx="796">
                  <c:v>14.157673400250925</c:v>
                </c:pt>
                <c:pt idx="797">
                  <c:v>14.162632581453618</c:v>
                </c:pt>
                <c:pt idx="798">
                  <c:v>14.166971964956181</c:v>
                </c:pt>
                <c:pt idx="799">
                  <c:v>14.170222874999986</c:v>
                </c:pt>
                <c:pt idx="800">
                  <c:v>14.174252684144806</c:v>
                </c:pt>
                <c:pt idx="801">
                  <c:v>14.177689401496247</c:v>
                </c:pt>
                <c:pt idx="802">
                  <c:v>14.179256787048553</c:v>
                </c:pt>
                <c:pt idx="803">
                  <c:v>14.180061815920384</c:v>
                </c:pt>
                <c:pt idx="804">
                  <c:v>14.181091304347811</c:v>
                </c:pt>
                <c:pt idx="805">
                  <c:v>14.18142766749378</c:v>
                </c:pt>
                <c:pt idx="806">
                  <c:v>14.182409293680282</c:v>
                </c:pt>
                <c:pt idx="807">
                  <c:v>14.183894925742557</c:v>
                </c:pt>
                <c:pt idx="808">
                  <c:v>14.184841285537685</c:v>
                </c:pt>
                <c:pt idx="809">
                  <c:v>14.186455432098748</c:v>
                </c:pt>
                <c:pt idx="810">
                  <c:v>14.188472133168911</c:v>
                </c:pt>
                <c:pt idx="811">
                  <c:v>14.190674384236436</c:v>
                </c:pt>
                <c:pt idx="812">
                  <c:v>14.192864944649431</c:v>
                </c:pt>
                <c:pt idx="813">
                  <c:v>14.195836855036838</c:v>
                </c:pt>
                <c:pt idx="814">
                  <c:v>14.199428588957039</c:v>
                </c:pt>
                <c:pt idx="815">
                  <c:v>14.203872916666649</c:v>
                </c:pt>
                <c:pt idx="816">
                  <c:v>14.208686903304756</c:v>
                </c:pt>
                <c:pt idx="817">
                  <c:v>14.214158557457194</c:v>
                </c:pt>
                <c:pt idx="818">
                  <c:v>14.219774969474951</c:v>
                </c:pt>
                <c:pt idx="819">
                  <c:v>14.225559390243884</c:v>
                </c:pt>
                <c:pt idx="820">
                  <c:v>14.231056638246022</c:v>
                </c:pt>
                <c:pt idx="821">
                  <c:v>14.237061435523094</c:v>
                </c:pt>
                <c:pt idx="822">
                  <c:v>14.243104252733881</c:v>
                </c:pt>
                <c:pt idx="823">
                  <c:v>14.247392233009689</c:v>
                </c:pt>
                <c:pt idx="824">
                  <c:v>14.252075151515132</c:v>
                </c:pt>
                <c:pt idx="825">
                  <c:v>14.257935230024195</c:v>
                </c:pt>
                <c:pt idx="826">
                  <c:v>14.262713905683174</c:v>
                </c:pt>
                <c:pt idx="827">
                  <c:v>14.269094806763267</c:v>
                </c:pt>
                <c:pt idx="828">
                  <c:v>14.27495319662242</c:v>
                </c:pt>
                <c:pt idx="829">
                  <c:v>14.28129277108432</c:v>
                </c:pt>
                <c:pt idx="830">
                  <c:v>14.287756438026456</c:v>
                </c:pt>
                <c:pt idx="831">
                  <c:v>14.293197956730751</c:v>
                </c:pt>
                <c:pt idx="832">
                  <c:v>14.299762905162046</c:v>
                </c:pt>
                <c:pt idx="833">
                  <c:v>14.307700119904059</c:v>
                </c:pt>
                <c:pt idx="834">
                  <c:v>14.316706946107768</c:v>
                </c:pt>
                <c:pt idx="835">
                  <c:v>14.327670215310988</c:v>
                </c:pt>
                <c:pt idx="836">
                  <c:v>14.33699510155315</c:v>
                </c:pt>
                <c:pt idx="837">
                  <c:v>14.347701670644376</c:v>
                </c:pt>
                <c:pt idx="838">
                  <c:v>14.358046126340867</c:v>
                </c:pt>
                <c:pt idx="839">
                  <c:v>14.369588214285701</c:v>
                </c:pt>
                <c:pt idx="840">
                  <c:v>14.381552794292496</c:v>
                </c:pt>
                <c:pt idx="841">
                  <c:v>14.393916864608062</c:v>
                </c:pt>
                <c:pt idx="842">
                  <c:v>14.40832348754447</c:v>
                </c:pt>
                <c:pt idx="843">
                  <c:v>14.424266469194299</c:v>
                </c:pt>
                <c:pt idx="844">
                  <c:v>14.440957751479274</c:v>
                </c:pt>
                <c:pt idx="845">
                  <c:v>14.45697470449171</c:v>
                </c:pt>
                <c:pt idx="846">
                  <c:v>14.474257142857127</c:v>
                </c:pt>
                <c:pt idx="847">
                  <c:v>14.491883726415079</c:v>
                </c:pt>
                <c:pt idx="848">
                  <c:v>14.504416372202575</c:v>
                </c:pt>
                <c:pt idx="849">
                  <c:v>14.51876435294116</c:v>
                </c:pt>
                <c:pt idx="850">
                  <c:v>14.535939365452395</c:v>
                </c:pt>
                <c:pt idx="851">
                  <c:v>14.555095892018764</c:v>
                </c:pt>
                <c:pt idx="852">
                  <c:v>14.576246893317688</c:v>
                </c:pt>
                <c:pt idx="853">
                  <c:v>14.598220023419188</c:v>
                </c:pt>
                <c:pt idx="854">
                  <c:v>14.618882923976592</c:v>
                </c:pt>
                <c:pt idx="855">
                  <c:v>14.640959813084097</c:v>
                </c:pt>
                <c:pt idx="856">
                  <c:v>14.661856592765444</c:v>
                </c:pt>
                <c:pt idx="857">
                  <c:v>14.681757342657326</c:v>
                </c:pt>
                <c:pt idx="858">
                  <c:v>14.703623050058191</c:v>
                </c:pt>
                <c:pt idx="859">
                  <c:v>14.721671976744171</c:v>
                </c:pt>
                <c:pt idx="860">
                  <c:v>14.73945934959348</c:v>
                </c:pt>
                <c:pt idx="861">
                  <c:v>14.756210556844533</c:v>
                </c:pt>
                <c:pt idx="862">
                  <c:v>14.771897682502882</c:v>
                </c:pt>
                <c:pt idx="863">
                  <c:v>14.78817268518517</c:v>
                </c:pt>
                <c:pt idx="864">
                  <c:v>14.806338150289003</c:v>
                </c:pt>
                <c:pt idx="865">
                  <c:v>14.820844919168575</c:v>
                </c:pt>
                <c:pt idx="866">
                  <c:v>14.834683391003443</c:v>
                </c:pt>
                <c:pt idx="867">
                  <c:v>14.851478456221182</c:v>
                </c:pt>
                <c:pt idx="868">
                  <c:v>14.866579631760628</c:v>
                </c:pt>
                <c:pt idx="869">
                  <c:v>14.880941379310327</c:v>
                </c:pt>
                <c:pt idx="870">
                  <c:v>14.896022043627998</c:v>
                </c:pt>
                <c:pt idx="871">
                  <c:v>14.909495527522918</c:v>
                </c:pt>
                <c:pt idx="872">
                  <c:v>14.924790721649465</c:v>
                </c:pt>
                <c:pt idx="873">
                  <c:v>14.938321510297465</c:v>
                </c:pt>
                <c:pt idx="874">
                  <c:v>14.953921142857125</c:v>
                </c:pt>
                <c:pt idx="875">
                  <c:v>14.966872146118705</c:v>
                </c:pt>
                <c:pt idx="876">
                  <c:v>14.979915165336356</c:v>
                </c:pt>
                <c:pt idx="877">
                  <c:v>14.997092710706132</c:v>
                </c:pt>
                <c:pt idx="878">
                  <c:v>15.011074857792929</c:v>
                </c:pt>
                <c:pt idx="879">
                  <c:v>15.0230343181818</c:v>
                </c:pt>
                <c:pt idx="880">
                  <c:v>15.044531328036305</c:v>
                </c:pt>
                <c:pt idx="881">
                  <c:v>15.066175623582749</c:v>
                </c:pt>
                <c:pt idx="882">
                  <c:v>15.086803057757626</c:v>
                </c:pt>
                <c:pt idx="883">
                  <c:v>15.118135294117629</c:v>
                </c:pt>
                <c:pt idx="884">
                  <c:v>15.146297514124274</c:v>
                </c:pt>
                <c:pt idx="885">
                  <c:v>15.170702708803592</c:v>
                </c:pt>
                <c:pt idx="886">
                  <c:v>15.201991093573826</c:v>
                </c:pt>
                <c:pt idx="887">
                  <c:v>15.236842792792775</c:v>
                </c:pt>
                <c:pt idx="888">
                  <c:v>15.272009223847</c:v>
                </c:pt>
                <c:pt idx="889">
                  <c:v>15.306262134831442</c:v>
                </c:pt>
                <c:pt idx="890">
                  <c:v>15.339371717171698</c:v>
                </c:pt>
                <c:pt idx="891">
                  <c:v>15.374252466367693</c:v>
                </c:pt>
                <c:pt idx="892">
                  <c:v>15.402135386338166</c:v>
                </c:pt>
                <c:pt idx="893">
                  <c:v>15.429546868008929</c:v>
                </c:pt>
                <c:pt idx="894">
                  <c:v>15.453666368715064</c:v>
                </c:pt>
                <c:pt idx="895">
                  <c:v>15.47028828124998</c:v>
                </c:pt>
                <c:pt idx="896">
                  <c:v>15.487038238573001</c:v>
                </c:pt>
                <c:pt idx="897">
                  <c:v>15.500014587973256</c:v>
                </c:pt>
                <c:pt idx="898">
                  <c:v>15.518484427141249</c:v>
                </c:pt>
                <c:pt idx="899">
                  <c:v>15.538948999999981</c:v>
                </c:pt>
                <c:pt idx="900">
                  <c:v>15.557095671476119</c:v>
                </c:pt>
                <c:pt idx="901">
                  <c:v>15.57113691796007</c:v>
                </c:pt>
                <c:pt idx="902">
                  <c:v>15.58461561461792</c:v>
                </c:pt>
                <c:pt idx="903">
                  <c:v>15.598321017699094</c:v>
                </c:pt>
                <c:pt idx="904">
                  <c:v>15.610410055248598</c:v>
                </c:pt>
                <c:pt idx="905">
                  <c:v>15.623963355408367</c:v>
                </c:pt>
                <c:pt idx="906">
                  <c:v>15.637834950385868</c:v>
                </c:pt>
                <c:pt idx="907">
                  <c:v>15.648882488986763</c:v>
                </c:pt>
                <c:pt idx="908">
                  <c:v>15.660410451045085</c:v>
                </c:pt>
                <c:pt idx="909">
                  <c:v>15.671570109890089</c:v>
                </c:pt>
                <c:pt idx="910">
                  <c:v>15.67803095499449</c:v>
                </c:pt>
                <c:pt idx="911">
                  <c:v>15.68464616228068</c:v>
                </c:pt>
                <c:pt idx="912">
                  <c:v>15.692454107338422</c:v>
                </c:pt>
                <c:pt idx="913">
                  <c:v>15.699084354485755</c:v>
                </c:pt>
                <c:pt idx="914">
                  <c:v>15.70599038251364</c:v>
                </c:pt>
                <c:pt idx="915">
                  <c:v>15.71248810043666</c:v>
                </c:pt>
                <c:pt idx="916">
                  <c:v>15.716858778625934</c:v>
                </c:pt>
                <c:pt idx="917">
                  <c:v>15.721479520697146</c:v>
                </c:pt>
                <c:pt idx="918">
                  <c:v>15.726480848748617</c:v>
                </c:pt>
                <c:pt idx="919">
                  <c:v>15.730115978260846</c:v>
                </c:pt>
                <c:pt idx="920">
                  <c:v>15.733790553745905</c:v>
                </c:pt>
                <c:pt idx="921">
                  <c:v>15.737651301518417</c:v>
                </c:pt>
                <c:pt idx="922">
                  <c:v>15.741514301191744</c:v>
                </c:pt>
                <c:pt idx="923">
                  <c:v>15.746175216450194</c:v>
                </c:pt>
                <c:pt idx="924">
                  <c:v>15.751529513513491</c:v>
                </c:pt>
                <c:pt idx="925">
                  <c:v>15.755667602591769</c:v>
                </c:pt>
                <c:pt idx="926">
                  <c:v>15.760196116504831</c:v>
                </c:pt>
                <c:pt idx="927">
                  <c:v>15.764303771551701</c:v>
                </c:pt>
                <c:pt idx="928">
                  <c:v>15.766988482238943</c:v>
                </c:pt>
                <c:pt idx="929">
                  <c:v>15.770255376344064</c:v>
                </c:pt>
                <c:pt idx="930">
                  <c:v>15.77351245972071</c:v>
                </c:pt>
                <c:pt idx="931">
                  <c:v>15.776480364806845</c:v>
                </c:pt>
                <c:pt idx="932">
                  <c:v>15.779218863879937</c:v>
                </c:pt>
                <c:pt idx="933">
                  <c:v>15.782087901498908</c:v>
                </c:pt>
                <c:pt idx="934">
                  <c:v>15.783668877005326</c:v>
                </c:pt>
                <c:pt idx="935">
                  <c:v>15.785895299145277</c:v>
                </c:pt>
                <c:pt idx="936">
                  <c:v>15.788098826040533</c:v>
                </c:pt>
                <c:pt idx="937">
                  <c:v>15.790046481876312</c:v>
                </c:pt>
                <c:pt idx="938">
                  <c:v>15.791998509052162</c:v>
                </c:pt>
                <c:pt idx="939">
                  <c:v>15.794154361702105</c:v>
                </c:pt>
                <c:pt idx="940">
                  <c:v>15.796067481402741</c:v>
                </c:pt>
                <c:pt idx="941">
                  <c:v>15.797399150743077</c:v>
                </c:pt>
                <c:pt idx="942">
                  <c:v>15.798729586426274</c:v>
                </c:pt>
                <c:pt idx="943">
                  <c:v>15.799206249999976</c:v>
                </c:pt>
                <c:pt idx="944">
                  <c:v>15.800047724867701</c:v>
                </c:pt>
                <c:pt idx="945">
                  <c:v>15.801318287526403</c:v>
                </c:pt>
                <c:pt idx="946">
                  <c:v>15.802483949313597</c:v>
                </c:pt>
                <c:pt idx="947">
                  <c:v>15.803940717299554</c:v>
                </c:pt>
                <c:pt idx="948">
                  <c:v>15.805622866174895</c:v>
                </c:pt>
                <c:pt idx="949">
                  <c:v>15.807192631578921</c:v>
                </c:pt>
                <c:pt idx="950">
                  <c:v>15.80836182965297</c:v>
                </c:pt>
                <c:pt idx="951">
                  <c:v>15.809705882352915</c:v>
                </c:pt>
                <c:pt idx="952">
                  <c:v>15.811433473242365</c:v>
                </c:pt>
                <c:pt idx="953">
                  <c:v>15.813753039832257</c:v>
                </c:pt>
                <c:pt idx="954">
                  <c:v>15.815731413612538</c:v>
                </c:pt>
                <c:pt idx="955">
                  <c:v>15.818554811715455</c:v>
                </c:pt>
                <c:pt idx="956">
                  <c:v>15.821621212121185</c:v>
                </c:pt>
                <c:pt idx="957">
                  <c:v>15.825381837160725</c:v>
                </c:pt>
                <c:pt idx="958">
                  <c:v>15.83329238790404</c:v>
                </c:pt>
                <c:pt idx="959">
                  <c:v>15.840112395833305</c:v>
                </c:pt>
                <c:pt idx="960">
                  <c:v>15.84671727367323</c:v>
                </c:pt>
                <c:pt idx="961">
                  <c:v>15.853973804573776</c:v>
                </c:pt>
                <c:pt idx="962">
                  <c:v>15.86039117341638</c:v>
                </c:pt>
                <c:pt idx="963">
                  <c:v>15.866659024896238</c:v>
                </c:pt>
                <c:pt idx="964">
                  <c:v>15.878167875647641</c:v>
                </c:pt>
                <c:pt idx="965">
                  <c:v>15.88995103519666</c:v>
                </c:pt>
                <c:pt idx="966">
                  <c:v>15.899286452947232</c:v>
                </c:pt>
                <c:pt idx="967">
                  <c:v>15.911355061983445</c:v>
                </c:pt>
                <c:pt idx="968">
                  <c:v>15.923745820433409</c:v>
                </c:pt>
                <c:pt idx="969">
                  <c:v>15.933497835051519</c:v>
                </c:pt>
                <c:pt idx="970">
                  <c:v>15.984137075180199</c:v>
                </c:pt>
                <c:pt idx="971">
                  <c:v>16.02965874485594</c:v>
                </c:pt>
                <c:pt idx="972">
                  <c:v>16.075571017471709</c:v>
                </c:pt>
                <c:pt idx="973">
                  <c:v>16.182670739219688</c:v>
                </c:pt>
                <c:pt idx="974">
                  <c:v>16.275976717948694</c:v>
                </c:pt>
                <c:pt idx="975">
                  <c:v>16.378468135245875</c:v>
                </c:pt>
                <c:pt idx="976">
                  <c:v>16.480659774820854</c:v>
                </c:pt>
                <c:pt idx="977">
                  <c:v>16.588950306748441</c:v>
                </c:pt>
                <c:pt idx="978">
                  <c:v>16.697044126659833</c:v>
                </c:pt>
                <c:pt idx="979">
                  <c:v>16.760359795918344</c:v>
                </c:pt>
                <c:pt idx="980">
                  <c:v>16.826240366972453</c:v>
                </c:pt>
                <c:pt idx="981">
                  <c:v>16.894947556008123</c:v>
                </c:pt>
                <c:pt idx="982">
                  <c:v>16.898441403865693</c:v>
                </c:pt>
                <c:pt idx="983">
                  <c:v>16.903113313008102</c:v>
                </c:pt>
                <c:pt idx="984">
                  <c:v>16.908163553299467</c:v>
                </c:pt>
                <c:pt idx="985">
                  <c:v>16.908890263691656</c:v>
                </c:pt>
                <c:pt idx="986">
                  <c:v>16.910124620060763</c:v>
                </c:pt>
                <c:pt idx="987">
                  <c:v>16.912435222672038</c:v>
                </c:pt>
                <c:pt idx="988">
                  <c:v>16.913216784630912</c:v>
                </c:pt>
                <c:pt idx="989">
                  <c:v>16.912532323232295</c:v>
                </c:pt>
                <c:pt idx="990">
                  <c:v>16.910966498486346</c:v>
                </c:pt>
                <c:pt idx="991">
                  <c:v>16.90937258064513</c:v>
                </c:pt>
                <c:pt idx="992">
                  <c:v>16.907049345417892</c:v>
                </c:pt>
                <c:pt idx="993">
                  <c:v>16.906017002012039</c:v>
                </c:pt>
                <c:pt idx="994">
                  <c:v>16.904400402010019</c:v>
                </c:pt>
                <c:pt idx="995">
                  <c:v>16.902751807228885</c:v>
                </c:pt>
                <c:pt idx="996">
                  <c:v>16.902106218655934</c:v>
                </c:pt>
                <c:pt idx="997">
                  <c:v>16.901019438877725</c:v>
                </c:pt>
                <c:pt idx="998">
                  <c:v>16.900440840840808</c:v>
                </c:pt>
                <c:pt idx="999">
                  <c:v>16.899846299999968</c:v>
                </c:pt>
                <c:pt idx="1000">
                  <c:v>16.899205694305664</c:v>
                </c:pt>
                <c:pt idx="1001">
                  <c:v>16.898347305389194</c:v>
                </c:pt>
                <c:pt idx="1002">
                  <c:v>16.897198703888304</c:v>
                </c:pt>
                <c:pt idx="1003">
                  <c:v>16.89516683266929</c:v>
                </c:pt>
                <c:pt idx="1004">
                  <c:v>16.892299502487532</c:v>
                </c:pt>
                <c:pt idx="1005">
                  <c:v>16.888438170974123</c:v>
                </c:pt>
                <c:pt idx="1006">
                  <c:v>16.88598093346571</c:v>
                </c:pt>
                <c:pt idx="1007">
                  <c:v>16.88345624999997</c:v>
                </c:pt>
                <c:pt idx="1008">
                  <c:v>16.881057879088178</c:v>
                </c:pt>
                <c:pt idx="1009">
                  <c:v>16.879019999999976</c:v>
                </c:pt>
                <c:pt idx="1010">
                  <c:v>16.877581206725988</c:v>
                </c:pt>
                <c:pt idx="1011">
                  <c:v>16.87662282608693</c:v>
                </c:pt>
                <c:pt idx="1012">
                  <c:v>16.875658538993065</c:v>
                </c:pt>
                <c:pt idx="1013">
                  <c:v>16.873713806706085</c:v>
                </c:pt>
                <c:pt idx="1014">
                  <c:v>16.872353694581253</c:v>
                </c:pt>
                <c:pt idx="1015">
                  <c:v>16.871441830708633</c:v>
                </c:pt>
                <c:pt idx="1016">
                  <c:v>16.870841592920325</c:v>
                </c:pt>
                <c:pt idx="1017">
                  <c:v>16.870629666011759</c:v>
                </c:pt>
                <c:pt idx="1018">
                  <c:v>16.870092934249236</c:v>
                </c:pt>
                <c:pt idx="1019">
                  <c:v>16.86960274509801</c:v>
                </c:pt>
                <c:pt idx="1020">
                  <c:v>16.869226836434837</c:v>
                </c:pt>
                <c:pt idx="1021">
                  <c:v>16.869435225048896</c:v>
                </c:pt>
                <c:pt idx="1022">
                  <c:v>16.869827956989219</c:v>
                </c:pt>
                <c:pt idx="1023">
                  <c:v>16.870826855468721</c:v>
                </c:pt>
                <c:pt idx="1024">
                  <c:v>16.871504487804849</c:v>
                </c:pt>
                <c:pt idx="1025">
                  <c:v>16.872536257309914</c:v>
                </c:pt>
                <c:pt idx="1026">
                  <c:v>16.873304089581278</c:v>
                </c:pt>
                <c:pt idx="1027">
                  <c:v>16.874266828793747</c:v>
                </c:pt>
                <c:pt idx="1028">
                  <c:v>16.874684353741468</c:v>
                </c:pt>
                <c:pt idx="1029">
                  <c:v>16.875600873786382</c:v>
                </c:pt>
                <c:pt idx="1030">
                  <c:v>16.876235887487848</c:v>
                </c:pt>
                <c:pt idx="1031">
                  <c:v>16.877346220930203</c:v>
                </c:pt>
                <c:pt idx="1032">
                  <c:v>16.878865440464637</c:v>
                </c:pt>
                <c:pt idx="1033">
                  <c:v>16.879636073500937</c:v>
                </c:pt>
                <c:pt idx="1034">
                  <c:v>16.881141545893691</c:v>
                </c:pt>
                <c:pt idx="1035">
                  <c:v>16.882767471042442</c:v>
                </c:pt>
                <c:pt idx="1036">
                  <c:v>16.884104725168726</c:v>
                </c:pt>
                <c:pt idx="1037">
                  <c:v>16.885809537572225</c:v>
                </c:pt>
                <c:pt idx="1038">
                  <c:v>16.887853224254059</c:v>
                </c:pt>
                <c:pt idx="1039">
                  <c:v>16.88913480769228</c:v>
                </c:pt>
                <c:pt idx="1040">
                  <c:v>16.891073102785757</c:v>
                </c:pt>
                <c:pt idx="1041">
                  <c:v>16.892726103646805</c:v>
                </c:pt>
                <c:pt idx="1042">
                  <c:v>16.895441514860952</c:v>
                </c:pt>
                <c:pt idx="1043">
                  <c:v>16.898615229885031</c:v>
                </c:pt>
                <c:pt idx="1044">
                  <c:v>16.901701818181792</c:v>
                </c:pt>
                <c:pt idx="1045">
                  <c:v>16.904760133843187</c:v>
                </c:pt>
                <c:pt idx="1046">
                  <c:v>16.908866380133691</c:v>
                </c:pt>
                <c:pt idx="1047">
                  <c:v>16.912612881679365</c:v>
                </c:pt>
                <c:pt idx="1048">
                  <c:v>16.917437464251645</c:v>
                </c:pt>
                <c:pt idx="1049">
                  <c:v>16.922472380952357</c:v>
                </c:pt>
                <c:pt idx="1050">
                  <c:v>16.927053758325382</c:v>
                </c:pt>
                <c:pt idx="1051">
                  <c:v>16.933022148288948</c:v>
                </c:pt>
                <c:pt idx="1052">
                  <c:v>16.937600094966736</c:v>
                </c:pt>
                <c:pt idx="1053">
                  <c:v>16.9416236242884</c:v>
                </c:pt>
                <c:pt idx="1054">
                  <c:v>16.948342938388603</c:v>
                </c:pt>
                <c:pt idx="1055">
                  <c:v>16.955060984848462</c:v>
                </c:pt>
                <c:pt idx="1056">
                  <c:v>16.961367644276233</c:v>
                </c:pt>
                <c:pt idx="1057">
                  <c:v>16.966551701323233</c:v>
                </c:pt>
                <c:pt idx="1058">
                  <c:v>16.971638432483456</c:v>
                </c:pt>
                <c:pt idx="1059">
                  <c:v>16.978107264150925</c:v>
                </c:pt>
                <c:pt idx="1060">
                  <c:v>16.984500094250688</c:v>
                </c:pt>
                <c:pt idx="1061">
                  <c:v>16.991223917137457</c:v>
                </c:pt>
                <c:pt idx="1062">
                  <c:v>16.997955597365927</c:v>
                </c:pt>
                <c:pt idx="1063">
                  <c:v>17.004910338345844</c:v>
                </c:pt>
                <c:pt idx="1064">
                  <c:v>17.011824131455381</c:v>
                </c:pt>
                <c:pt idx="1065">
                  <c:v>17.018696716697917</c:v>
                </c:pt>
                <c:pt idx="1066">
                  <c:v>17.023821649484518</c:v>
                </c:pt>
                <c:pt idx="1067">
                  <c:v>17.029656554307095</c:v>
                </c:pt>
                <c:pt idx="1068">
                  <c:v>17.035876520112236</c:v>
                </c:pt>
                <c:pt idx="1069">
                  <c:v>17.041191401869142</c:v>
                </c:pt>
                <c:pt idx="1070">
                  <c:v>17.047285620915016</c:v>
                </c:pt>
                <c:pt idx="1071">
                  <c:v>17.053359888059685</c:v>
                </c:pt>
                <c:pt idx="1072">
                  <c:v>17.058827958993458</c:v>
                </c:pt>
                <c:pt idx="1073">
                  <c:v>17.064532867783967</c:v>
                </c:pt>
                <c:pt idx="1074">
                  <c:v>17.07033097674417</c:v>
                </c:pt>
                <c:pt idx="1075">
                  <c:v>17.075906598512994</c:v>
                </c:pt>
                <c:pt idx="1076">
                  <c:v>17.081483565459592</c:v>
                </c:pt>
                <c:pt idx="1077">
                  <c:v>17.087463450834861</c:v>
                </c:pt>
                <c:pt idx="1078">
                  <c:v>17.093348100092662</c:v>
                </c:pt>
                <c:pt idx="1079">
                  <c:v>17.09983129629628</c:v>
                </c:pt>
                <c:pt idx="1080">
                  <c:v>17.106521646623481</c:v>
                </c:pt>
                <c:pt idx="1081">
                  <c:v>17.113319038816989</c:v>
                </c:pt>
                <c:pt idx="1082">
                  <c:v>17.119224192059079</c:v>
                </c:pt>
                <c:pt idx="1083">
                  <c:v>17.124535424354228</c:v>
                </c:pt>
                <c:pt idx="1084">
                  <c:v>17.128678986175096</c:v>
                </c:pt>
                <c:pt idx="1085">
                  <c:v>17.133245027624291</c:v>
                </c:pt>
                <c:pt idx="1086">
                  <c:v>17.137901103955823</c:v>
                </c:pt>
                <c:pt idx="1087">
                  <c:v>17.142001378676451</c:v>
                </c:pt>
                <c:pt idx="1088">
                  <c:v>17.146694306703377</c:v>
                </c:pt>
                <c:pt idx="1089">
                  <c:v>17.151466330275209</c:v>
                </c:pt>
                <c:pt idx="1090">
                  <c:v>17.154519981668177</c:v>
                </c:pt>
                <c:pt idx="1091">
                  <c:v>17.157903021978004</c:v>
                </c:pt>
                <c:pt idx="1092">
                  <c:v>17.159529185727337</c:v>
                </c:pt>
                <c:pt idx="1093">
                  <c:v>17.162236471663601</c:v>
                </c:pt>
                <c:pt idx="1094">
                  <c:v>17.165485114155231</c:v>
                </c:pt>
                <c:pt idx="1095">
                  <c:v>17.169066697080272</c:v>
                </c:pt>
                <c:pt idx="1096">
                  <c:v>17.173267547857773</c:v>
                </c:pt>
                <c:pt idx="1097">
                  <c:v>17.17615610200362</c:v>
                </c:pt>
                <c:pt idx="1098">
                  <c:v>17.180315468607805</c:v>
                </c:pt>
                <c:pt idx="1099">
                  <c:v>17.185083999999978</c:v>
                </c:pt>
                <c:pt idx="1100">
                  <c:v>17.189475386012695</c:v>
                </c:pt>
                <c:pt idx="1101">
                  <c:v>17.194202087114316</c:v>
                </c:pt>
                <c:pt idx="1102">
                  <c:v>17.19835049864005</c:v>
                </c:pt>
                <c:pt idx="1103">
                  <c:v>17.203162771739109</c:v>
                </c:pt>
                <c:pt idx="1104">
                  <c:v>17.20854877828052</c:v>
                </c:pt>
                <c:pt idx="1105">
                  <c:v>17.218059403254948</c:v>
                </c:pt>
                <c:pt idx="1106">
                  <c:v>17.225446160794917</c:v>
                </c:pt>
                <c:pt idx="1107">
                  <c:v>17.229951805054128</c:v>
                </c:pt>
                <c:pt idx="1108">
                  <c:v>17.240880883678965</c:v>
                </c:pt>
                <c:pt idx="1109">
                  <c:v>17.252987567567541</c:v>
                </c:pt>
                <c:pt idx="1110">
                  <c:v>17.265580288028779</c:v>
                </c:pt>
                <c:pt idx="1111">
                  <c:v>17.279994154676235</c:v>
                </c:pt>
                <c:pt idx="1112">
                  <c:v>17.296478077268617</c:v>
                </c:pt>
                <c:pt idx="1113">
                  <c:v>17.31167782764809</c:v>
                </c:pt>
                <c:pt idx="1114">
                  <c:v>17.326000986547058</c:v>
                </c:pt>
                <c:pt idx="1115">
                  <c:v>17.343505824372734</c:v>
                </c:pt>
                <c:pt idx="1116">
                  <c:v>17.362204297224682</c:v>
                </c:pt>
                <c:pt idx="1117">
                  <c:v>17.372588908765628</c:v>
                </c:pt>
                <c:pt idx="1118">
                  <c:v>17.383630563002658</c:v>
                </c:pt>
                <c:pt idx="1119">
                  <c:v>17.395778928571403</c:v>
                </c:pt>
                <c:pt idx="1120">
                  <c:v>17.40375450490631</c:v>
                </c:pt>
                <c:pt idx="1121">
                  <c:v>17.411844652406391</c:v>
                </c:pt>
                <c:pt idx="1122">
                  <c:v>17.420444256455898</c:v>
                </c:pt>
                <c:pt idx="1123">
                  <c:v>17.427243505338055</c:v>
                </c:pt>
                <c:pt idx="1124">
                  <c:v>17.43467653333331</c:v>
                </c:pt>
                <c:pt idx="1125">
                  <c:v>17.441006838365876</c:v>
                </c:pt>
                <c:pt idx="1126">
                  <c:v>17.446183229813641</c:v>
                </c:pt>
                <c:pt idx="1127">
                  <c:v>17.451178457446787</c:v>
                </c:pt>
                <c:pt idx="1128">
                  <c:v>17.457056421612023</c:v>
                </c:pt>
                <c:pt idx="1129">
                  <c:v>17.46179902654865</c:v>
                </c:pt>
                <c:pt idx="1130">
                  <c:v>17.465900618921285</c:v>
                </c:pt>
                <c:pt idx="1131">
                  <c:v>17.47069337455828</c:v>
                </c:pt>
                <c:pt idx="1132">
                  <c:v>17.474242100617804</c:v>
                </c:pt>
                <c:pt idx="1133">
                  <c:v>17.477785537918848</c:v>
                </c:pt>
                <c:pt idx="1134">
                  <c:v>17.479733656387644</c:v>
                </c:pt>
                <c:pt idx="1135">
                  <c:v>17.483781161971809</c:v>
                </c:pt>
                <c:pt idx="1136">
                  <c:v>17.486997449428298</c:v>
                </c:pt>
                <c:pt idx="1137">
                  <c:v>17.488473022847078</c:v>
                </c:pt>
                <c:pt idx="1138">
                  <c:v>17.492797278314288</c:v>
                </c:pt>
                <c:pt idx="1139">
                  <c:v>17.498170789473662</c:v>
                </c:pt>
                <c:pt idx="1140">
                  <c:v>17.502314198071847</c:v>
                </c:pt>
                <c:pt idx="1141">
                  <c:v>17.507238353765302</c:v>
                </c:pt>
                <c:pt idx="1142">
                  <c:v>17.511625546806627</c:v>
                </c:pt>
                <c:pt idx="1143">
                  <c:v>17.516695192307672</c:v>
                </c:pt>
                <c:pt idx="1144">
                  <c:v>17.52205406113535</c:v>
                </c:pt>
                <c:pt idx="1145">
                  <c:v>17.5274547993019</c:v>
                </c:pt>
                <c:pt idx="1146">
                  <c:v>17.534184219703555</c:v>
                </c:pt>
                <c:pt idx="1147">
                  <c:v>17.541586672473848</c:v>
                </c:pt>
                <c:pt idx="1148">
                  <c:v>17.548574847693629</c:v>
                </c:pt>
                <c:pt idx="1149">
                  <c:v>17.554467565217372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44E8-89D1-1B3E7324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Ibov PE</a:t>
            </a:r>
            <a:r>
              <a:rPr lang="pt-BR" baseline="0"/>
              <a:t> vs LTA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'5Y Forecasts'!$S$103:$S$325</c:f>
              <c:numCache>
                <c:formatCode>0.00</c:formatCode>
                <c:ptCount val="223"/>
                <c:pt idx="0">
                  <c:v>4.5715867860115411</c:v>
                </c:pt>
                <c:pt idx="1">
                  <c:v>4.8917316012749685</c:v>
                </c:pt>
                <c:pt idx="2">
                  <c:v>4.9921694903837315</c:v>
                </c:pt>
                <c:pt idx="3">
                  <c:v>5.2463844992387232</c:v>
                </c:pt>
                <c:pt idx="4">
                  <c:v>5.2430452828786569</c:v>
                </c:pt>
                <c:pt idx="5">
                  <c:v>6.2088028302732212</c:v>
                </c:pt>
                <c:pt idx="6">
                  <c:v>6.093079325919649</c:v>
                </c:pt>
                <c:pt idx="7">
                  <c:v>6.304947408416119</c:v>
                </c:pt>
                <c:pt idx="8">
                  <c:v>6.6643616379947535</c:v>
                </c:pt>
                <c:pt idx="9">
                  <c:v>7.2419085652944375</c:v>
                </c:pt>
                <c:pt idx="10">
                  <c:v>7.2192287086793403</c:v>
                </c:pt>
                <c:pt idx="11">
                  <c:v>7.0903219795068475</c:v>
                </c:pt>
                <c:pt idx="12">
                  <c:v>7.065331249049045</c:v>
                </c:pt>
                <c:pt idx="13">
                  <c:v>6.4333046261147846</c:v>
                </c:pt>
                <c:pt idx="14">
                  <c:v>6.6613927555332326</c:v>
                </c:pt>
                <c:pt idx="15">
                  <c:v>6.6838370878911872</c:v>
                </c:pt>
                <c:pt idx="16">
                  <c:v>6.2015880831479961</c:v>
                </c:pt>
                <c:pt idx="17">
                  <c:v>6.5473663517386109</c:v>
                </c:pt>
                <c:pt idx="18">
                  <c:v>7.211638371009367</c:v>
                </c:pt>
                <c:pt idx="19">
                  <c:v>7.214957305582133</c:v>
                </c:pt>
                <c:pt idx="20">
                  <c:v>7.6343138758588793</c:v>
                </c:pt>
                <c:pt idx="21">
                  <c:v>7.4504960325256882</c:v>
                </c:pt>
                <c:pt idx="22">
                  <c:v>7.3420579754472168</c:v>
                </c:pt>
                <c:pt idx="23">
                  <c:v>7.7611235395710905</c:v>
                </c:pt>
                <c:pt idx="24">
                  <c:v>7.8070016935147724</c:v>
                </c:pt>
                <c:pt idx="25">
                  <c:v>8.1510477507532428</c:v>
                </c:pt>
                <c:pt idx="26">
                  <c:v>8.6901154252565895</c:v>
                </c:pt>
                <c:pt idx="27">
                  <c:v>8.6422954693639706</c:v>
                </c:pt>
                <c:pt idx="28">
                  <c:v>8.185126159403886</c:v>
                </c:pt>
                <c:pt idx="29">
                  <c:v>9.5961897426123901</c:v>
                </c:pt>
                <c:pt idx="30">
                  <c:v>10.327049527358673</c:v>
                </c:pt>
                <c:pt idx="31">
                  <c:v>9.3845258968676113</c:v>
                </c:pt>
                <c:pt idx="32">
                  <c:v>9.4020511725963569</c:v>
                </c:pt>
                <c:pt idx="33">
                  <c:v>8.9486949879462472</c:v>
                </c:pt>
                <c:pt idx="34">
                  <c:v>9.5289374306562742</c:v>
                </c:pt>
                <c:pt idx="35">
                  <c:v>9.3218025668990396</c:v>
                </c:pt>
                <c:pt idx="36">
                  <c:v>9.7074402501073305</c:v>
                </c:pt>
                <c:pt idx="37">
                  <c:v>10.548732569663702</c:v>
                </c:pt>
                <c:pt idx="38">
                  <c:v>9.6351995076547681</c:v>
                </c:pt>
                <c:pt idx="39">
                  <c:v>8.8929031991625216</c:v>
                </c:pt>
                <c:pt idx="40">
                  <c:v>8.0835085858928739</c:v>
                </c:pt>
                <c:pt idx="41">
                  <c:v>7.384670658155807</c:v>
                </c:pt>
                <c:pt idx="42">
                  <c:v>5.5454294855951112</c:v>
                </c:pt>
                <c:pt idx="43">
                  <c:v>5.0096184517062277</c:v>
                </c:pt>
                <c:pt idx="44">
                  <c:v>5.0778451721235278</c:v>
                </c:pt>
                <c:pt idx="45">
                  <c:v>5.3886348974886129</c:v>
                </c:pt>
                <c:pt idx="46">
                  <c:v>5.1135621200043246</c:v>
                </c:pt>
                <c:pt idx="47">
                  <c:v>5.5049988026303076</c:v>
                </c:pt>
                <c:pt idx="48">
                  <c:v>5.9925314884472511</c:v>
                </c:pt>
                <c:pt idx="49">
                  <c:v>6.7220166696402819</c:v>
                </c:pt>
                <c:pt idx="50">
                  <c:v>6.5282403066105967</c:v>
                </c:pt>
                <c:pt idx="51">
                  <c:v>7.0730286664076232</c:v>
                </c:pt>
                <c:pt idx="52">
                  <c:v>7.2966197710130265</c:v>
                </c:pt>
                <c:pt idx="53">
                  <c:v>7.8519962012429367</c:v>
                </c:pt>
                <c:pt idx="54">
                  <c:v>7.9196282471303743</c:v>
                </c:pt>
                <c:pt idx="55">
                  <c:v>8.4007074074486834</c:v>
                </c:pt>
                <c:pt idx="56">
                  <c:v>8.4838791323846685</c:v>
                </c:pt>
                <c:pt idx="57">
                  <c:v>8.3677711282020795</c:v>
                </c:pt>
                <c:pt idx="58">
                  <c:v>8.3599638941186107</c:v>
                </c:pt>
                <c:pt idx="59">
                  <c:v>8.8186720037595769</c:v>
                </c:pt>
                <c:pt idx="60">
                  <c:v>8.0582654787467813</c:v>
                </c:pt>
                <c:pt idx="61">
                  <c:v>7.4175592964085082</c:v>
                </c:pt>
                <c:pt idx="62">
                  <c:v>7.2471986582250629</c:v>
                </c:pt>
                <c:pt idx="63">
                  <c:v>8.2269651506301962</c:v>
                </c:pt>
                <c:pt idx="64">
                  <c:v>7.8821725997787144</c:v>
                </c:pt>
                <c:pt idx="65">
                  <c:v>8.1462307868070223</c:v>
                </c:pt>
                <c:pt idx="66">
                  <c:v>8.3003620070213948</c:v>
                </c:pt>
                <c:pt idx="67">
                  <c:v>7.5144502200910068</c:v>
                </c:pt>
                <c:pt idx="68">
                  <c:v>7.5758254653986068</c:v>
                </c:pt>
                <c:pt idx="69">
                  <c:v>7.5688065480485331</c:v>
                </c:pt>
                <c:pt idx="70">
                  <c:v>7.4956451041080818</c:v>
                </c:pt>
                <c:pt idx="71">
                  <c:v>7.6459822554496668</c:v>
                </c:pt>
                <c:pt idx="72">
                  <c:v>7.1562325122891615</c:v>
                </c:pt>
                <c:pt idx="73">
                  <c:v>6.8935426385822138</c:v>
                </c:pt>
                <c:pt idx="74">
                  <c:v>6.6788186258606244</c:v>
                </c:pt>
                <c:pt idx="75">
                  <c:v>6.3859128860971586</c:v>
                </c:pt>
                <c:pt idx="76">
                  <c:v>6.0411294530538342</c:v>
                </c:pt>
                <c:pt idx="77">
                  <c:v>5.5324566774790407</c:v>
                </c:pt>
                <c:pt idx="78">
                  <c:v>6.1728224008736641</c:v>
                </c:pt>
                <c:pt idx="79">
                  <c:v>5.8031679280693176</c:v>
                </c:pt>
                <c:pt idx="80">
                  <c:v>5.7768123867715211</c:v>
                </c:pt>
                <c:pt idx="81">
                  <c:v>6.7088104860881446</c:v>
                </c:pt>
                <c:pt idx="82">
                  <c:v>6.9143389152802079</c:v>
                </c:pt>
                <c:pt idx="83">
                  <c:v>6.8099967928211678</c:v>
                </c:pt>
                <c:pt idx="84">
                  <c:v>6.4131284300045177</c:v>
                </c:pt>
                <c:pt idx="85">
                  <c:v>5.6067657687011705</c:v>
                </c:pt>
                <c:pt idx="86">
                  <c:v>5.5747645657307681</c:v>
                </c:pt>
                <c:pt idx="87">
                  <c:v>5.7656326003033991</c:v>
                </c:pt>
                <c:pt idx="88">
                  <c:v>6.1400479467707711</c:v>
                </c:pt>
                <c:pt idx="89">
                  <c:v>6.2619971832804646</c:v>
                </c:pt>
                <c:pt idx="90">
                  <c:v>6.0940833700277679</c:v>
                </c:pt>
                <c:pt idx="91">
                  <c:v>6.0520292163085694</c:v>
                </c:pt>
                <c:pt idx="92">
                  <c:v>6.4042834014183159</c:v>
                </c:pt>
                <c:pt idx="93">
                  <c:v>6.4521883722499869</c:v>
                </c:pt>
                <c:pt idx="94">
                  <c:v>6.1562244898147789</c:v>
                </c:pt>
                <c:pt idx="95">
                  <c:v>6.0264741371906956</c:v>
                </c:pt>
                <c:pt idx="96">
                  <c:v>6.1042224698101037</c:v>
                </c:pt>
                <c:pt idx="97">
                  <c:v>5.9591146147041298</c:v>
                </c:pt>
                <c:pt idx="98">
                  <c:v>5.2205067941168606</c:v>
                </c:pt>
                <c:pt idx="99">
                  <c:v>5.2883289257974093</c:v>
                </c:pt>
                <c:pt idx="100">
                  <c:v>5.7047000775382477</c:v>
                </c:pt>
                <c:pt idx="101">
                  <c:v>6.023962540353808</c:v>
                </c:pt>
                <c:pt idx="102">
                  <c:v>6.2689082791686213</c:v>
                </c:pt>
                <c:pt idx="103">
                  <c:v>6.067251071912259</c:v>
                </c:pt>
                <c:pt idx="104">
                  <c:v>6.0059649716486394</c:v>
                </c:pt>
                <c:pt idx="105">
                  <c:v>5.6874862947457379</c:v>
                </c:pt>
                <c:pt idx="106">
                  <c:v>5.6900292090933648</c:v>
                </c:pt>
                <c:pt idx="107">
                  <c:v>6.1210031241007998</c:v>
                </c:pt>
                <c:pt idx="108">
                  <c:v>6.4573762133362838</c:v>
                </c:pt>
                <c:pt idx="109">
                  <c:v>6.3007984050412764</c:v>
                </c:pt>
                <c:pt idx="110">
                  <c:v>6.4359338202903507</c:v>
                </c:pt>
                <c:pt idx="111">
                  <c:v>6.649403028545656</c:v>
                </c:pt>
                <c:pt idx="112">
                  <c:v>7.3865390312794759</c:v>
                </c:pt>
                <c:pt idx="113">
                  <c:v>6.6108216245882021</c:v>
                </c:pt>
                <c:pt idx="114">
                  <c:v>6.7182138877903528</c:v>
                </c:pt>
                <c:pt idx="115">
                  <c:v>6.7148555617830539</c:v>
                </c:pt>
                <c:pt idx="116">
                  <c:v>6.1685520215132401</c:v>
                </c:pt>
                <c:pt idx="117">
                  <c:v>5.7981741647567029</c:v>
                </c:pt>
                <c:pt idx="118">
                  <c:v>6.4178452095990872</c:v>
                </c:pt>
                <c:pt idx="119">
                  <c:v>6.4367817159055702</c:v>
                </c:pt>
                <c:pt idx="120">
                  <c:v>7.71643480986498</c:v>
                </c:pt>
                <c:pt idx="121">
                  <c:v>7.1697790175548013</c:v>
                </c:pt>
                <c:pt idx="122">
                  <c:v>7.1126752458425235</c:v>
                </c:pt>
                <c:pt idx="123">
                  <c:v>6.5661446775357355</c:v>
                </c:pt>
                <c:pt idx="124">
                  <c:v>6.2289883085728821</c:v>
                </c:pt>
                <c:pt idx="125">
                  <c:v>6.1170596162304651</c:v>
                </c:pt>
                <c:pt idx="126">
                  <c:v>6.3344115061855906</c:v>
                </c:pt>
                <c:pt idx="127">
                  <c:v>6.3862125881697622</c:v>
                </c:pt>
                <c:pt idx="128">
                  <c:v>6.1815308664349562</c:v>
                </c:pt>
                <c:pt idx="129">
                  <c:v>5.6834843662309673</c:v>
                </c:pt>
                <c:pt idx="130">
                  <c:v>6.0818999321705158</c:v>
                </c:pt>
                <c:pt idx="131">
                  <c:v>7.2796748600161756</c:v>
                </c:pt>
                <c:pt idx="132">
                  <c:v>10.078594208569983</c:v>
                </c:pt>
                <c:pt idx="133">
                  <c:v>9.1977414097222514</c:v>
                </c:pt>
                <c:pt idx="134">
                  <c:v>9.6264865017099162</c:v>
                </c:pt>
                <c:pt idx="135">
                  <c:v>10.555262380365667</c:v>
                </c:pt>
                <c:pt idx="136">
                  <c:v>11.749251069378063</c:v>
                </c:pt>
                <c:pt idx="137">
                  <c:v>11.819794022311813</c:v>
                </c:pt>
                <c:pt idx="138">
                  <c:v>13.82721508611162</c:v>
                </c:pt>
                <c:pt idx="139">
                  <c:v>14.343618150817647</c:v>
                </c:pt>
                <c:pt idx="140">
                  <c:v>14.425988098847451</c:v>
                </c:pt>
                <c:pt idx="141">
                  <c:v>14.664981301986327</c:v>
                </c:pt>
                <c:pt idx="142">
                  <c:v>14.542553817972941</c:v>
                </c:pt>
                <c:pt idx="143">
                  <c:v>14.171974242297649</c:v>
                </c:pt>
                <c:pt idx="144">
                  <c:v>14.518876489441951</c:v>
                </c:pt>
                <c:pt idx="145">
                  <c:v>13.524329934008408</c:v>
                </c:pt>
                <c:pt idx="146">
                  <c:v>13.463840558868869</c:v>
                </c:pt>
                <c:pt idx="147">
                  <c:v>14.154388849662745</c:v>
                </c:pt>
                <c:pt idx="148">
                  <c:v>15.240177188088978</c:v>
                </c:pt>
                <c:pt idx="149">
                  <c:v>16.094610408621389</c:v>
                </c:pt>
                <c:pt idx="150">
                  <c:v>17.060522675964485</c:v>
                </c:pt>
                <c:pt idx="151">
                  <c:v>16.112433934412415</c:v>
                </c:pt>
                <c:pt idx="152">
                  <c:v>17.702123716543831</c:v>
                </c:pt>
                <c:pt idx="153">
                  <c:v>18.151199785925819</c:v>
                </c:pt>
                <c:pt idx="154">
                  <c:v>17.38118006775656</c:v>
                </c:pt>
                <c:pt idx="155">
                  <c:v>17.443507246477605</c:v>
                </c:pt>
                <c:pt idx="156">
                  <c:v>17.448262462813112</c:v>
                </c:pt>
                <c:pt idx="157">
                  <c:v>14.904545401414541</c:v>
                </c:pt>
                <c:pt idx="158">
                  <c:v>14.15051457752393</c:v>
                </c:pt>
                <c:pt idx="159">
                  <c:v>15.328890861648597</c:v>
                </c:pt>
                <c:pt idx="160">
                  <c:v>14.349846848950028</c:v>
                </c:pt>
                <c:pt idx="161">
                  <c:v>14.772594931427552</c:v>
                </c:pt>
                <c:pt idx="162">
                  <c:v>16.798506731955715</c:v>
                </c:pt>
                <c:pt idx="163">
                  <c:v>17.133696300226532</c:v>
                </c:pt>
                <c:pt idx="164">
                  <c:v>17.12290875924888</c:v>
                </c:pt>
                <c:pt idx="165">
                  <c:v>18.527624068239344</c:v>
                </c:pt>
                <c:pt idx="166">
                  <c:v>17.483839566155794</c:v>
                </c:pt>
                <c:pt idx="167">
                  <c:v>17.371545001538774</c:v>
                </c:pt>
                <c:pt idx="168">
                  <c:v>15.553346914115027</c:v>
                </c:pt>
                <c:pt idx="169">
                  <c:v>16.438856405177592</c:v>
                </c:pt>
                <c:pt idx="170">
                  <c:v>17.141906618877872</c:v>
                </c:pt>
                <c:pt idx="171">
                  <c:v>17.224491453111881</c:v>
                </c:pt>
                <c:pt idx="172">
                  <c:v>16.500179089401815</c:v>
                </c:pt>
                <c:pt idx="173">
                  <c:v>17.038162419572767</c:v>
                </c:pt>
                <c:pt idx="174">
                  <c:v>17.928655840140117</c:v>
                </c:pt>
                <c:pt idx="175">
                  <c:v>16.765990746911363</c:v>
                </c:pt>
                <c:pt idx="176">
                  <c:v>18.326676369946892</c:v>
                </c:pt>
                <c:pt idx="177">
                  <c:v>18.139105723828141</c:v>
                </c:pt>
                <c:pt idx="178">
                  <c:v>16.162229892491229</c:v>
                </c:pt>
                <c:pt idx="179">
                  <c:v>11.445462722025356</c:v>
                </c:pt>
                <c:pt idx="180">
                  <c:v>11.127742410214497</c:v>
                </c:pt>
                <c:pt idx="181">
                  <c:v>14.613936487152371</c:v>
                </c:pt>
                <c:pt idx="182">
                  <c:v>15.703593649619702</c:v>
                </c:pt>
                <c:pt idx="183">
                  <c:v>17.2740080629579</c:v>
                </c:pt>
                <c:pt idx="184">
                  <c:v>17.400942309716687</c:v>
                </c:pt>
                <c:pt idx="185">
                  <c:v>16.752410769416258</c:v>
                </c:pt>
                <c:pt idx="186">
                  <c:v>16.776696222728596</c:v>
                </c:pt>
                <c:pt idx="187">
                  <c:v>18.329437570317324</c:v>
                </c:pt>
                <c:pt idx="188">
                  <c:v>20.806442018340952</c:v>
                </c:pt>
                <c:pt idx="189">
                  <c:v>20.771759646734999</c:v>
                </c:pt>
                <c:pt idx="190">
                  <c:v>19.554230080494033</c:v>
                </c:pt>
                <c:pt idx="191">
                  <c:v>20.038803499972158</c:v>
                </c:pt>
                <c:pt idx="192">
                  <c:v>13.791344615326116</c:v>
                </c:pt>
                <c:pt idx="193">
                  <c:v>13.873140354321725</c:v>
                </c:pt>
                <c:pt idx="194">
                  <c:v>13.883221327979822</c:v>
                </c:pt>
                <c:pt idx="195">
                  <c:v>13.359647478377727</c:v>
                </c:pt>
                <c:pt idx="196">
                  <c:v>10.603504359823063</c:v>
                </c:pt>
                <c:pt idx="197">
                  <c:v>10.047450476718966</c:v>
                </c:pt>
                <c:pt idx="198">
                  <c:v>9.2599275670639951</c:v>
                </c:pt>
                <c:pt idx="199">
                  <c:v>8.1295870663645839</c:v>
                </c:pt>
                <c:pt idx="200">
                  <c:v>8.0263696011805425</c:v>
                </c:pt>
                <c:pt idx="201">
                  <c:v>8.3600681580160821</c:v>
                </c:pt>
                <c:pt idx="202">
                  <c:v>8.5886404302085815</c:v>
                </c:pt>
                <c:pt idx="203">
                  <c:v>8.9138854330442392</c:v>
                </c:pt>
                <c:pt idx="204">
                  <c:v>7.2265264581575019</c:v>
                </c:pt>
                <c:pt idx="205">
                  <c:v>6.8061431685521097</c:v>
                </c:pt>
                <c:pt idx="206">
                  <c:v>6.0035486343030202</c:v>
                </c:pt>
                <c:pt idx="207">
                  <c:v>6.4739373949247963</c:v>
                </c:pt>
                <c:pt idx="208">
                  <c:v>6.1917926814820348</c:v>
                </c:pt>
                <c:pt idx="209">
                  <c:v>6.1528696765436814</c:v>
                </c:pt>
                <c:pt idx="210">
                  <c:v>6.3585750985459786</c:v>
                </c:pt>
                <c:pt idx="211">
                  <c:v>5.7636636711793461</c:v>
                </c:pt>
                <c:pt idx="212">
                  <c:v>5.438341717546777</c:v>
                </c:pt>
                <c:pt idx="213">
                  <c:v>5.578998558816993</c:v>
                </c:pt>
                <c:pt idx="214">
                  <c:v>5.1685904334285562</c:v>
                </c:pt>
                <c:pt idx="215">
                  <c:v>5.0270806933198111</c:v>
                </c:pt>
                <c:pt idx="216">
                  <c:v>4.7452233377914981</c:v>
                </c:pt>
                <c:pt idx="217">
                  <c:v>4.8178164407133108</c:v>
                </c:pt>
                <c:pt idx="218">
                  <c:v>5.2470805963969172</c:v>
                </c:pt>
                <c:pt idx="219">
                  <c:v>5.5404223089020244</c:v>
                </c:pt>
                <c:pt idx="220">
                  <c:v>5.1837311419285133</c:v>
                </c:pt>
                <c:pt idx="221">
                  <c:v>5.1199866175401727</c:v>
                </c:pt>
                <c:pt idx="222">
                  <c:v>4.9043999999999999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6-4076-8063-9F6A17E2936A}"/>
            </c:ext>
          </c:extLst>
        </c:ser>
        <c:ser>
          <c:idx val="1"/>
          <c:order val="1"/>
          <c:tx>
            <c:v>LTA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'5Y Forecasts'!$M$326:$M$350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6-4076-8063-9F6A17E2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0592"/>
        <c:axId val="580123120"/>
      </c:lineChart>
      <c:dateAx>
        <c:axId val="39418059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23120"/>
        <c:crosses val="autoZero"/>
        <c:auto val="1"/>
        <c:lblOffset val="100"/>
        <c:baseTimeUnit val="days"/>
      </c:dateAx>
      <c:valAx>
        <c:axId val="5801231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1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Shiller PE vs 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'5Y Forecasts'!$H$102:$H$1251</c:f>
              <c:numCache>
                <c:formatCode>General</c:formatCode>
                <c:ptCount val="1150"/>
                <c:pt idx="0">
                  <c:v>18.649999999999999</c:v>
                </c:pt>
                <c:pt idx="1">
                  <c:v>18.809999999999999</c:v>
                </c:pt>
                <c:pt idx="2">
                  <c:v>18.87</c:v>
                </c:pt>
                <c:pt idx="3">
                  <c:v>19.940000000000001</c:v>
                </c:pt>
                <c:pt idx="4">
                  <c:v>21.26</c:v>
                </c:pt>
                <c:pt idx="5">
                  <c:v>21.83</c:v>
                </c:pt>
                <c:pt idx="6">
                  <c:v>20.91</c:v>
                </c:pt>
                <c:pt idx="7">
                  <c:v>21.08</c:v>
                </c:pt>
                <c:pt idx="8">
                  <c:v>21.76</c:v>
                </c:pt>
                <c:pt idx="9">
                  <c:v>23</c:v>
                </c:pt>
                <c:pt idx="10">
                  <c:v>23.58</c:v>
                </c:pt>
                <c:pt idx="11">
                  <c:v>25.12</c:v>
                </c:pt>
                <c:pt idx="12">
                  <c:v>25.3</c:v>
                </c:pt>
                <c:pt idx="13">
                  <c:v>27.08</c:v>
                </c:pt>
                <c:pt idx="14">
                  <c:v>27.13</c:v>
                </c:pt>
                <c:pt idx="15">
                  <c:v>27.68</c:v>
                </c:pt>
                <c:pt idx="16">
                  <c:v>27.57</c:v>
                </c:pt>
                <c:pt idx="17">
                  <c:v>27.7</c:v>
                </c:pt>
                <c:pt idx="18">
                  <c:v>27.94</c:v>
                </c:pt>
                <c:pt idx="19">
                  <c:v>29.93</c:v>
                </c:pt>
                <c:pt idx="20">
                  <c:v>31.48</c:v>
                </c:pt>
                <c:pt idx="21">
                  <c:v>32.56</c:v>
                </c:pt>
                <c:pt idx="22">
                  <c:v>28.96</c:v>
                </c:pt>
                <c:pt idx="23">
                  <c:v>21.17</c:v>
                </c:pt>
                <c:pt idx="24">
                  <c:v>22.01</c:v>
                </c:pt>
                <c:pt idx="25">
                  <c:v>22.31</c:v>
                </c:pt>
                <c:pt idx="26">
                  <c:v>23.7</c:v>
                </c:pt>
                <c:pt idx="27">
                  <c:v>24.59</c:v>
                </c:pt>
                <c:pt idx="28">
                  <c:v>25.84</c:v>
                </c:pt>
                <c:pt idx="29">
                  <c:v>24.31</c:v>
                </c:pt>
                <c:pt idx="30">
                  <c:v>21.87</c:v>
                </c:pt>
                <c:pt idx="31">
                  <c:v>21.55</c:v>
                </c:pt>
                <c:pt idx="32">
                  <c:v>21.3</c:v>
                </c:pt>
                <c:pt idx="33">
                  <c:v>21.07</c:v>
                </c:pt>
                <c:pt idx="34">
                  <c:v>18.21</c:v>
                </c:pt>
                <c:pt idx="35">
                  <c:v>16.940000000000001</c:v>
                </c:pt>
                <c:pt idx="36">
                  <c:v>16.059999999999999</c:v>
                </c:pt>
                <c:pt idx="37">
                  <c:v>16.71</c:v>
                </c:pt>
                <c:pt idx="38">
                  <c:v>18.16</c:v>
                </c:pt>
                <c:pt idx="39">
                  <c:v>18.579999999999998</c:v>
                </c:pt>
                <c:pt idx="40">
                  <c:v>16.87</c:v>
                </c:pt>
                <c:pt idx="41">
                  <c:v>15.4</c:v>
                </c:pt>
                <c:pt idx="42">
                  <c:v>15.06</c:v>
                </c:pt>
                <c:pt idx="43">
                  <c:v>15.52</c:v>
                </c:pt>
                <c:pt idx="44">
                  <c:v>15.01</c:v>
                </c:pt>
                <c:pt idx="45">
                  <c:v>12.82</c:v>
                </c:pt>
                <c:pt idx="46">
                  <c:v>11.15</c:v>
                </c:pt>
                <c:pt idx="47">
                  <c:v>11.42</c:v>
                </c:pt>
                <c:pt idx="48">
                  <c:v>9.31</c:v>
                </c:pt>
                <c:pt idx="49">
                  <c:v>9.31</c:v>
                </c:pt>
                <c:pt idx="50">
                  <c:v>9.34</c:v>
                </c:pt>
                <c:pt idx="51">
                  <c:v>9.41</c:v>
                </c:pt>
                <c:pt idx="52">
                  <c:v>7.19</c:v>
                </c:pt>
                <c:pt idx="53">
                  <c:v>6.39</c:v>
                </c:pt>
                <c:pt idx="54">
                  <c:v>5.57</c:v>
                </c:pt>
                <c:pt idx="55">
                  <c:v>5.84</c:v>
                </c:pt>
                <c:pt idx="56">
                  <c:v>8.83</c:v>
                </c:pt>
                <c:pt idx="57">
                  <c:v>9.76</c:v>
                </c:pt>
                <c:pt idx="58">
                  <c:v>8.48</c:v>
                </c:pt>
                <c:pt idx="59">
                  <c:v>8.4600000000000009</c:v>
                </c:pt>
                <c:pt idx="60">
                  <c:v>8.26</c:v>
                </c:pt>
                <c:pt idx="61">
                  <c:v>8.73</c:v>
                </c:pt>
                <c:pt idx="62">
                  <c:v>7.83</c:v>
                </c:pt>
                <c:pt idx="63">
                  <c:v>7.87</c:v>
                </c:pt>
                <c:pt idx="64">
                  <c:v>8.7200000000000006</c:v>
                </c:pt>
                <c:pt idx="65">
                  <c:v>11.25</c:v>
                </c:pt>
                <c:pt idx="66">
                  <c:v>13.1</c:v>
                </c:pt>
                <c:pt idx="67">
                  <c:v>13.75</c:v>
                </c:pt>
                <c:pt idx="68">
                  <c:v>13</c:v>
                </c:pt>
                <c:pt idx="69">
                  <c:v>12.92</c:v>
                </c:pt>
                <c:pt idx="70">
                  <c:v>11.7</c:v>
                </c:pt>
                <c:pt idx="71">
                  <c:v>12.01</c:v>
                </c:pt>
                <c:pt idx="72">
                  <c:v>12.28</c:v>
                </c:pt>
                <c:pt idx="73">
                  <c:v>13.03</c:v>
                </c:pt>
                <c:pt idx="74">
                  <c:v>13.93</c:v>
                </c:pt>
                <c:pt idx="75">
                  <c:v>13.25</c:v>
                </c:pt>
                <c:pt idx="76">
                  <c:v>13.52</c:v>
                </c:pt>
                <c:pt idx="77">
                  <c:v>12.18</c:v>
                </c:pt>
                <c:pt idx="78">
                  <c:v>12.29</c:v>
                </c:pt>
                <c:pt idx="79">
                  <c:v>11.74</c:v>
                </c:pt>
                <c:pt idx="80">
                  <c:v>11.32</c:v>
                </c:pt>
                <c:pt idx="81">
                  <c:v>10.91</c:v>
                </c:pt>
                <c:pt idx="82">
                  <c:v>11.11</c:v>
                </c:pt>
                <c:pt idx="83">
                  <c:v>11.45</c:v>
                </c:pt>
                <c:pt idx="84">
                  <c:v>11.64</c:v>
                </c:pt>
                <c:pt idx="85">
                  <c:v>11.5</c:v>
                </c:pt>
                <c:pt idx="86">
                  <c:v>11.09</c:v>
                </c:pt>
                <c:pt idx="87">
                  <c:v>10.4</c:v>
                </c:pt>
                <c:pt idx="88">
                  <c:v>11.1</c:v>
                </c:pt>
                <c:pt idx="89">
                  <c:v>11.99</c:v>
                </c:pt>
                <c:pt idx="90">
                  <c:v>12.54</c:v>
                </c:pt>
                <c:pt idx="91">
                  <c:v>13.2</c:v>
                </c:pt>
                <c:pt idx="92">
                  <c:v>14.11</c:v>
                </c:pt>
                <c:pt idx="93">
                  <c:v>14.42</c:v>
                </c:pt>
                <c:pt idx="94">
                  <c:v>14.83</c:v>
                </c:pt>
                <c:pt idx="95">
                  <c:v>16.13</c:v>
                </c:pt>
                <c:pt idx="96">
                  <c:v>16.16</c:v>
                </c:pt>
                <c:pt idx="97">
                  <c:v>17.09</c:v>
                </c:pt>
                <c:pt idx="98">
                  <c:v>18.100000000000001</c:v>
                </c:pt>
                <c:pt idx="99">
                  <c:v>18.66</c:v>
                </c:pt>
                <c:pt idx="100">
                  <c:v>18.72</c:v>
                </c:pt>
                <c:pt idx="101">
                  <c:v>17.75</c:v>
                </c:pt>
                <c:pt idx="102">
                  <c:v>18.39</c:v>
                </c:pt>
                <c:pt idx="103">
                  <c:v>19.36</c:v>
                </c:pt>
                <c:pt idx="104">
                  <c:v>19.62</c:v>
                </c:pt>
                <c:pt idx="105">
                  <c:v>19.86</c:v>
                </c:pt>
                <c:pt idx="106">
                  <c:v>20.91</c:v>
                </c:pt>
                <c:pt idx="107">
                  <c:v>21.5</c:v>
                </c:pt>
                <c:pt idx="108">
                  <c:v>21.13</c:v>
                </c:pt>
                <c:pt idx="109">
                  <c:v>21.62</c:v>
                </c:pt>
                <c:pt idx="110">
                  <c:v>22.24</c:v>
                </c:pt>
                <c:pt idx="111">
                  <c:v>22.04</c:v>
                </c:pt>
                <c:pt idx="112">
                  <c:v>20.56</c:v>
                </c:pt>
                <c:pt idx="113">
                  <c:v>19.47</c:v>
                </c:pt>
                <c:pt idx="114">
                  <c:v>18.71</c:v>
                </c:pt>
                <c:pt idx="115">
                  <c:v>19.649999999999999</c:v>
                </c:pt>
                <c:pt idx="116">
                  <c:v>19.809999999999999</c:v>
                </c:pt>
                <c:pt idx="117">
                  <c:v>16.850000000000001</c:v>
                </c:pt>
                <c:pt idx="118">
                  <c:v>14.36</c:v>
                </c:pt>
                <c:pt idx="119">
                  <c:v>13.16</c:v>
                </c:pt>
                <c:pt idx="120">
                  <c:v>13.01</c:v>
                </c:pt>
                <c:pt idx="121">
                  <c:v>13.51</c:v>
                </c:pt>
                <c:pt idx="122">
                  <c:v>13.26</c:v>
                </c:pt>
                <c:pt idx="123">
                  <c:v>12.38</c:v>
                </c:pt>
                <c:pt idx="124">
                  <c:v>11.79</c:v>
                </c:pt>
                <c:pt idx="125">
                  <c:v>11.99</c:v>
                </c:pt>
                <c:pt idx="126">
                  <c:v>12.29</c:v>
                </c:pt>
                <c:pt idx="127">
                  <c:v>14.77</c:v>
                </c:pt>
                <c:pt idx="128">
                  <c:v>14.9</c:v>
                </c:pt>
                <c:pt idx="129">
                  <c:v>14.28</c:v>
                </c:pt>
                <c:pt idx="130">
                  <c:v>16.059999999999999</c:v>
                </c:pt>
                <c:pt idx="131">
                  <c:v>16.149999999999999</c:v>
                </c:pt>
                <c:pt idx="132">
                  <c:v>15.76</c:v>
                </c:pt>
                <c:pt idx="133">
                  <c:v>15.6</c:v>
                </c:pt>
                <c:pt idx="134">
                  <c:v>15.66</c:v>
                </c:pt>
                <c:pt idx="135">
                  <c:v>15.73</c:v>
                </c:pt>
                <c:pt idx="136">
                  <c:v>13.92</c:v>
                </c:pt>
                <c:pt idx="137">
                  <c:v>14.5</c:v>
                </c:pt>
                <c:pt idx="138">
                  <c:v>14.83</c:v>
                </c:pt>
                <c:pt idx="139">
                  <c:v>15.27</c:v>
                </c:pt>
                <c:pt idx="140">
                  <c:v>15.12</c:v>
                </c:pt>
                <c:pt idx="141">
                  <c:v>16.45</c:v>
                </c:pt>
                <c:pt idx="142">
                  <c:v>16.82</c:v>
                </c:pt>
                <c:pt idx="143">
                  <c:v>16.600000000000001</c:v>
                </c:pt>
                <c:pt idx="144">
                  <c:v>16.28</c:v>
                </c:pt>
                <c:pt idx="145">
                  <c:v>16.38</c:v>
                </c:pt>
                <c:pt idx="146">
                  <c:v>16.22</c:v>
                </c:pt>
                <c:pt idx="147">
                  <c:v>16.170000000000002</c:v>
                </c:pt>
                <c:pt idx="148">
                  <c:v>16.37</c:v>
                </c:pt>
                <c:pt idx="149">
                  <c:v>14.14</c:v>
                </c:pt>
                <c:pt idx="150">
                  <c:v>12.84</c:v>
                </c:pt>
                <c:pt idx="151">
                  <c:v>13.37</c:v>
                </c:pt>
                <c:pt idx="152">
                  <c:v>13.65</c:v>
                </c:pt>
                <c:pt idx="153">
                  <c:v>14.21</c:v>
                </c:pt>
                <c:pt idx="154">
                  <c:v>14.33</c:v>
                </c:pt>
                <c:pt idx="155">
                  <c:v>14.64</c:v>
                </c:pt>
                <c:pt idx="156">
                  <c:v>13.91</c:v>
                </c:pt>
                <c:pt idx="157">
                  <c:v>13.9</c:v>
                </c:pt>
                <c:pt idx="158">
                  <c:v>13</c:v>
                </c:pt>
                <c:pt idx="159">
                  <c:v>12.96</c:v>
                </c:pt>
                <c:pt idx="160">
                  <c:v>12.43</c:v>
                </c:pt>
                <c:pt idx="161">
                  <c:v>12.04</c:v>
                </c:pt>
                <c:pt idx="162">
                  <c:v>12.16</c:v>
                </c:pt>
                <c:pt idx="163">
                  <c:v>12.74</c:v>
                </c:pt>
                <c:pt idx="164">
                  <c:v>12.46</c:v>
                </c:pt>
                <c:pt idx="165">
                  <c:v>12.28</c:v>
                </c:pt>
                <c:pt idx="166">
                  <c:v>11.58</c:v>
                </c:pt>
                <c:pt idx="167">
                  <c:v>10.91</c:v>
                </c:pt>
                <c:pt idx="168">
                  <c:v>10.09</c:v>
                </c:pt>
                <c:pt idx="169">
                  <c:v>10.1</c:v>
                </c:pt>
                <c:pt idx="170">
                  <c:v>9.68</c:v>
                </c:pt>
                <c:pt idx="171">
                  <c:v>9</c:v>
                </c:pt>
                <c:pt idx="172">
                  <c:v>8.5399999999999991</c:v>
                </c:pt>
                <c:pt idx="173">
                  <c:v>8.51</c:v>
                </c:pt>
                <c:pt idx="174">
                  <c:v>8.91</c:v>
                </c:pt>
                <c:pt idx="175">
                  <c:v>9.15</c:v>
                </c:pt>
                <c:pt idx="176">
                  <c:v>9.01</c:v>
                </c:pt>
                <c:pt idx="177">
                  <c:v>9.08</c:v>
                </c:pt>
                <c:pt idx="178">
                  <c:v>9.6</c:v>
                </c:pt>
                <c:pt idx="179">
                  <c:v>9.66</c:v>
                </c:pt>
                <c:pt idx="180">
                  <c:v>9.6199999999999992</c:v>
                </c:pt>
                <c:pt idx="181">
                  <c:v>10.15</c:v>
                </c:pt>
                <c:pt idx="182">
                  <c:v>10.71</c:v>
                </c:pt>
                <c:pt idx="183">
                  <c:v>10.85</c:v>
                </c:pt>
                <c:pt idx="184">
                  <c:v>11.04</c:v>
                </c:pt>
                <c:pt idx="185">
                  <c:v>11.36</c:v>
                </c:pt>
                <c:pt idx="186">
                  <c:v>11.52</c:v>
                </c:pt>
                <c:pt idx="187">
                  <c:v>11.77</c:v>
                </c:pt>
                <c:pt idx="188">
                  <c:v>11.21</c:v>
                </c:pt>
                <c:pt idx="189">
                  <c:v>11.34</c:v>
                </c:pt>
                <c:pt idx="190">
                  <c:v>11.19</c:v>
                </c:pt>
                <c:pt idx="191">
                  <c:v>10.63</c:v>
                </c:pt>
                <c:pt idx="192">
                  <c:v>10.74</c:v>
                </c:pt>
                <c:pt idx="193">
                  <c:v>11.05</c:v>
                </c:pt>
                <c:pt idx="194">
                  <c:v>10.95</c:v>
                </c:pt>
                <c:pt idx="195">
                  <c:v>11.22</c:v>
                </c:pt>
                <c:pt idx="196">
                  <c:v>10.94</c:v>
                </c:pt>
                <c:pt idx="197">
                  <c:v>11.1</c:v>
                </c:pt>
                <c:pt idx="198">
                  <c:v>11.53</c:v>
                </c:pt>
                <c:pt idx="199">
                  <c:v>11.74</c:v>
                </c:pt>
                <c:pt idx="200">
                  <c:v>11.54</c:v>
                </c:pt>
                <c:pt idx="201">
                  <c:v>11.33</c:v>
                </c:pt>
                <c:pt idx="202">
                  <c:v>11.58</c:v>
                </c:pt>
                <c:pt idx="203">
                  <c:v>11.48</c:v>
                </c:pt>
                <c:pt idx="204">
                  <c:v>11.64</c:v>
                </c:pt>
                <c:pt idx="205">
                  <c:v>11.96</c:v>
                </c:pt>
                <c:pt idx="206">
                  <c:v>12.34</c:v>
                </c:pt>
                <c:pt idx="207">
                  <c:v>12.32</c:v>
                </c:pt>
                <c:pt idx="208">
                  <c:v>12.63</c:v>
                </c:pt>
                <c:pt idx="209">
                  <c:v>13.04</c:v>
                </c:pt>
                <c:pt idx="210">
                  <c:v>13.13</c:v>
                </c:pt>
                <c:pt idx="211">
                  <c:v>12.87</c:v>
                </c:pt>
                <c:pt idx="212">
                  <c:v>12.92</c:v>
                </c:pt>
                <c:pt idx="213">
                  <c:v>13.8</c:v>
                </c:pt>
                <c:pt idx="214">
                  <c:v>14.37</c:v>
                </c:pt>
                <c:pt idx="215">
                  <c:v>14.85</c:v>
                </c:pt>
                <c:pt idx="216">
                  <c:v>15.02</c:v>
                </c:pt>
                <c:pt idx="217">
                  <c:v>15.62</c:v>
                </c:pt>
                <c:pt idx="218">
                  <c:v>15.76</c:v>
                </c:pt>
                <c:pt idx="219">
                  <c:v>15.13</c:v>
                </c:pt>
                <c:pt idx="220">
                  <c:v>16.04</c:v>
                </c:pt>
                <c:pt idx="221">
                  <c:v>16.010000000000002</c:v>
                </c:pt>
                <c:pt idx="222">
                  <c:v>15.77</c:v>
                </c:pt>
                <c:pt idx="223">
                  <c:v>14.51</c:v>
                </c:pt>
                <c:pt idx="224">
                  <c:v>13.98</c:v>
                </c:pt>
                <c:pt idx="225">
                  <c:v>11.84</c:v>
                </c:pt>
                <c:pt idx="226">
                  <c:v>11.39</c:v>
                </c:pt>
                <c:pt idx="227">
                  <c:v>11.11</c:v>
                </c:pt>
                <c:pt idx="228">
                  <c:v>11.37</c:v>
                </c:pt>
                <c:pt idx="229">
                  <c:v>11.47</c:v>
                </c:pt>
                <c:pt idx="230">
                  <c:v>11.95</c:v>
                </c:pt>
                <c:pt idx="231">
                  <c:v>11.29</c:v>
                </c:pt>
                <c:pt idx="232">
                  <c:v>10.9</c:v>
                </c:pt>
                <c:pt idx="233">
                  <c:v>10.73</c:v>
                </c:pt>
                <c:pt idx="234">
                  <c:v>11.08</c:v>
                </c:pt>
                <c:pt idx="235">
                  <c:v>11.7</c:v>
                </c:pt>
                <c:pt idx="236">
                  <c:v>11.34</c:v>
                </c:pt>
                <c:pt idx="237">
                  <c:v>10.83</c:v>
                </c:pt>
                <c:pt idx="238">
                  <c:v>11.13</c:v>
                </c:pt>
                <c:pt idx="239">
                  <c:v>10.98</c:v>
                </c:pt>
                <c:pt idx="240">
                  <c:v>10.68</c:v>
                </c:pt>
                <c:pt idx="241">
                  <c:v>10.42</c:v>
                </c:pt>
                <c:pt idx="242">
                  <c:v>10</c:v>
                </c:pt>
                <c:pt idx="243">
                  <c:v>10.19</c:v>
                </c:pt>
                <c:pt idx="244">
                  <c:v>10.78</c:v>
                </c:pt>
                <c:pt idx="245">
                  <c:v>11.24</c:v>
                </c:pt>
                <c:pt idx="246">
                  <c:v>11.58</c:v>
                </c:pt>
                <c:pt idx="247">
                  <c:v>11.13</c:v>
                </c:pt>
                <c:pt idx="248">
                  <c:v>10.72</c:v>
                </c:pt>
                <c:pt idx="249">
                  <c:v>10.55</c:v>
                </c:pt>
                <c:pt idx="250">
                  <c:v>10.83</c:v>
                </c:pt>
                <c:pt idx="251">
                  <c:v>10.25</c:v>
                </c:pt>
                <c:pt idx="252">
                  <c:v>10.16</c:v>
                </c:pt>
                <c:pt idx="253">
                  <c:v>10.25</c:v>
                </c:pt>
                <c:pt idx="254">
                  <c:v>9.8699999999999992</c:v>
                </c:pt>
                <c:pt idx="255">
                  <c:v>9.9</c:v>
                </c:pt>
                <c:pt idx="256">
                  <c:v>9.7799999999999994</c:v>
                </c:pt>
                <c:pt idx="257">
                  <c:v>9.69</c:v>
                </c:pt>
                <c:pt idx="258">
                  <c:v>9.07</c:v>
                </c:pt>
                <c:pt idx="259">
                  <c:v>9.61</c:v>
                </c:pt>
                <c:pt idx="260">
                  <c:v>9.85</c:v>
                </c:pt>
                <c:pt idx="261">
                  <c:v>9.8800000000000008</c:v>
                </c:pt>
                <c:pt idx="262">
                  <c:v>10.17</c:v>
                </c:pt>
                <c:pt idx="263">
                  <c:v>10.220000000000001</c:v>
                </c:pt>
                <c:pt idx="264">
                  <c:v>10.53</c:v>
                </c:pt>
                <c:pt idx="265">
                  <c:v>10.75</c:v>
                </c:pt>
                <c:pt idx="266">
                  <c:v>10.91</c:v>
                </c:pt>
                <c:pt idx="267">
                  <c:v>10.91</c:v>
                </c:pt>
                <c:pt idx="268">
                  <c:v>11.18</c:v>
                </c:pt>
                <c:pt idx="269">
                  <c:v>11.46</c:v>
                </c:pt>
                <c:pt idx="270">
                  <c:v>11.55</c:v>
                </c:pt>
                <c:pt idx="271">
                  <c:v>10.54</c:v>
                </c:pt>
                <c:pt idx="272">
                  <c:v>11.04</c:v>
                </c:pt>
                <c:pt idx="273">
                  <c:v>11.34</c:v>
                </c:pt>
                <c:pt idx="274">
                  <c:v>11.66</c:v>
                </c:pt>
                <c:pt idx="275">
                  <c:v>11.54</c:v>
                </c:pt>
                <c:pt idx="276">
                  <c:v>11.31</c:v>
                </c:pt>
                <c:pt idx="277">
                  <c:v>11.9</c:v>
                </c:pt>
                <c:pt idx="278">
                  <c:v>12.14</c:v>
                </c:pt>
                <c:pt idx="279">
                  <c:v>11.84</c:v>
                </c:pt>
                <c:pt idx="280">
                  <c:v>11.95</c:v>
                </c:pt>
                <c:pt idx="281">
                  <c:v>11.86</c:v>
                </c:pt>
                <c:pt idx="282">
                  <c:v>11.62</c:v>
                </c:pt>
                <c:pt idx="283">
                  <c:v>11.78</c:v>
                </c:pt>
                <c:pt idx="284">
                  <c:v>12.26</c:v>
                </c:pt>
                <c:pt idx="285">
                  <c:v>12.44</c:v>
                </c:pt>
                <c:pt idx="286">
                  <c:v>12.31</c:v>
                </c:pt>
                <c:pt idx="287">
                  <c:v>11.85</c:v>
                </c:pt>
                <c:pt idx="288">
                  <c:v>12.15</c:v>
                </c:pt>
                <c:pt idx="289">
                  <c:v>12.53</c:v>
                </c:pt>
                <c:pt idx="290">
                  <c:v>12.36</c:v>
                </c:pt>
                <c:pt idx="291">
                  <c:v>12.36</c:v>
                </c:pt>
                <c:pt idx="292">
                  <c:v>12.24</c:v>
                </c:pt>
                <c:pt idx="293">
                  <c:v>12.2</c:v>
                </c:pt>
                <c:pt idx="294">
                  <c:v>12.45</c:v>
                </c:pt>
                <c:pt idx="295">
                  <c:v>12.67</c:v>
                </c:pt>
                <c:pt idx="296">
                  <c:v>12.68</c:v>
                </c:pt>
                <c:pt idx="297">
                  <c:v>12.43</c:v>
                </c:pt>
                <c:pt idx="298">
                  <c:v>12.13</c:v>
                </c:pt>
                <c:pt idx="299">
                  <c:v>12.47</c:v>
                </c:pt>
                <c:pt idx="300">
                  <c:v>12.93</c:v>
                </c:pt>
                <c:pt idx="301">
                  <c:v>13.01</c:v>
                </c:pt>
                <c:pt idx="302">
                  <c:v>12.86</c:v>
                </c:pt>
                <c:pt idx="303">
                  <c:v>12.83</c:v>
                </c:pt>
                <c:pt idx="304">
                  <c:v>12.16</c:v>
                </c:pt>
                <c:pt idx="305">
                  <c:v>12.14</c:v>
                </c:pt>
                <c:pt idx="306">
                  <c:v>11.62</c:v>
                </c:pt>
                <c:pt idx="307">
                  <c:v>11.75</c:v>
                </c:pt>
                <c:pt idx="308">
                  <c:v>11.72</c:v>
                </c:pt>
                <c:pt idx="309">
                  <c:v>11.14</c:v>
                </c:pt>
                <c:pt idx="310">
                  <c:v>11.39</c:v>
                </c:pt>
                <c:pt idx="311">
                  <c:v>11.64</c:v>
                </c:pt>
                <c:pt idx="312">
                  <c:v>11.75</c:v>
                </c:pt>
                <c:pt idx="313">
                  <c:v>12</c:v>
                </c:pt>
                <c:pt idx="314">
                  <c:v>12.22</c:v>
                </c:pt>
                <c:pt idx="315">
                  <c:v>12.42</c:v>
                </c:pt>
                <c:pt idx="316">
                  <c:v>12.91</c:v>
                </c:pt>
                <c:pt idx="317">
                  <c:v>13.31</c:v>
                </c:pt>
                <c:pt idx="318">
                  <c:v>13.36</c:v>
                </c:pt>
                <c:pt idx="319">
                  <c:v>13.83</c:v>
                </c:pt>
                <c:pt idx="320">
                  <c:v>14.04</c:v>
                </c:pt>
                <c:pt idx="321">
                  <c:v>14.36</c:v>
                </c:pt>
                <c:pt idx="322">
                  <c:v>14.62</c:v>
                </c:pt>
                <c:pt idx="323">
                  <c:v>15.12</c:v>
                </c:pt>
                <c:pt idx="324">
                  <c:v>15.79</c:v>
                </c:pt>
                <c:pt idx="325">
                  <c:v>15.99</c:v>
                </c:pt>
                <c:pt idx="326">
                  <c:v>16.440000000000001</c:v>
                </c:pt>
                <c:pt idx="327">
                  <c:v>16.22</c:v>
                </c:pt>
                <c:pt idx="328">
                  <c:v>16.690000000000001</c:v>
                </c:pt>
                <c:pt idx="329">
                  <c:v>16.52</c:v>
                </c:pt>
                <c:pt idx="330">
                  <c:v>17.37</c:v>
                </c:pt>
                <c:pt idx="331">
                  <c:v>18.45</c:v>
                </c:pt>
                <c:pt idx="332">
                  <c:v>18.22</c:v>
                </c:pt>
                <c:pt idx="333">
                  <c:v>18.84</c:v>
                </c:pt>
                <c:pt idx="334">
                  <c:v>17.77</c:v>
                </c:pt>
                <c:pt idx="335">
                  <c:v>18.84</c:v>
                </c:pt>
                <c:pt idx="336">
                  <c:v>18.940000000000001</c:v>
                </c:pt>
                <c:pt idx="337">
                  <c:v>18.29</c:v>
                </c:pt>
                <c:pt idx="338">
                  <c:v>18.27</c:v>
                </c:pt>
                <c:pt idx="339">
                  <c:v>19.37</c:v>
                </c:pt>
                <c:pt idx="340">
                  <c:v>19.37</c:v>
                </c:pt>
                <c:pt idx="341">
                  <c:v>18.54</c:v>
                </c:pt>
                <c:pt idx="342">
                  <c:v>18.16</c:v>
                </c:pt>
                <c:pt idx="343">
                  <c:v>18.86</c:v>
                </c:pt>
                <c:pt idx="344">
                  <c:v>18.670000000000002</c:v>
                </c:pt>
                <c:pt idx="345">
                  <c:v>17.84</c:v>
                </c:pt>
                <c:pt idx="346">
                  <c:v>17.420000000000002</c:v>
                </c:pt>
                <c:pt idx="347">
                  <c:v>17.12</c:v>
                </c:pt>
                <c:pt idx="348">
                  <c:v>17.2</c:v>
                </c:pt>
                <c:pt idx="349">
                  <c:v>16.72</c:v>
                </c:pt>
                <c:pt idx="350">
                  <c:v>15.84</c:v>
                </c:pt>
                <c:pt idx="351">
                  <c:v>15.9</c:v>
                </c:pt>
                <c:pt idx="352">
                  <c:v>16.12</c:v>
                </c:pt>
                <c:pt idx="353">
                  <c:v>16.600000000000001</c:v>
                </c:pt>
                <c:pt idx="354">
                  <c:v>16.73</c:v>
                </c:pt>
                <c:pt idx="355">
                  <c:v>16.87</c:v>
                </c:pt>
                <c:pt idx="356">
                  <c:v>15.87</c:v>
                </c:pt>
                <c:pt idx="357">
                  <c:v>15.16</c:v>
                </c:pt>
                <c:pt idx="358">
                  <c:v>14.15</c:v>
                </c:pt>
                <c:pt idx="359">
                  <c:v>13.74</c:v>
                </c:pt>
                <c:pt idx="360">
                  <c:v>13.67</c:v>
                </c:pt>
                <c:pt idx="361">
                  <c:v>13.79</c:v>
                </c:pt>
                <c:pt idx="362">
                  <c:v>13.78</c:v>
                </c:pt>
                <c:pt idx="363">
                  <c:v>13.93</c:v>
                </c:pt>
                <c:pt idx="364">
                  <c:v>13.91</c:v>
                </c:pt>
                <c:pt idx="365">
                  <c:v>14.32</c:v>
                </c:pt>
                <c:pt idx="366">
                  <c:v>14.64</c:v>
                </c:pt>
                <c:pt idx="367">
                  <c:v>14.96</c:v>
                </c:pt>
                <c:pt idx="368">
                  <c:v>15.54</c:v>
                </c:pt>
                <c:pt idx="369">
                  <c:v>15.93</c:v>
                </c:pt>
                <c:pt idx="370">
                  <c:v>16.559999999999999</c:v>
                </c:pt>
                <c:pt idx="371">
                  <c:v>16.989999999999998</c:v>
                </c:pt>
                <c:pt idx="372">
                  <c:v>17.36</c:v>
                </c:pt>
                <c:pt idx="373">
                  <c:v>17.98</c:v>
                </c:pt>
                <c:pt idx="374">
                  <c:v>17.760000000000002</c:v>
                </c:pt>
                <c:pt idx="375">
                  <c:v>18.2</c:v>
                </c:pt>
                <c:pt idx="376">
                  <c:v>18.43</c:v>
                </c:pt>
                <c:pt idx="377">
                  <c:v>18.690000000000001</c:v>
                </c:pt>
                <c:pt idx="378">
                  <c:v>18.45</c:v>
                </c:pt>
                <c:pt idx="379">
                  <c:v>19.09</c:v>
                </c:pt>
                <c:pt idx="380">
                  <c:v>18.96</c:v>
                </c:pt>
                <c:pt idx="381">
                  <c:v>18.12</c:v>
                </c:pt>
                <c:pt idx="382">
                  <c:v>18.02</c:v>
                </c:pt>
                <c:pt idx="383">
                  <c:v>18.07</c:v>
                </c:pt>
                <c:pt idx="384">
                  <c:v>18.62</c:v>
                </c:pt>
                <c:pt idx="385">
                  <c:v>18.34</c:v>
                </c:pt>
                <c:pt idx="386">
                  <c:v>17.55</c:v>
                </c:pt>
                <c:pt idx="387">
                  <c:v>17.29</c:v>
                </c:pt>
                <c:pt idx="388">
                  <c:v>17.43</c:v>
                </c:pt>
                <c:pt idx="389">
                  <c:v>17.260000000000002</c:v>
                </c:pt>
                <c:pt idx="390">
                  <c:v>17.82</c:v>
                </c:pt>
                <c:pt idx="391">
                  <c:v>17.38</c:v>
                </c:pt>
                <c:pt idx="392">
                  <c:v>17.579999999999998</c:v>
                </c:pt>
                <c:pt idx="393">
                  <c:v>17.05</c:v>
                </c:pt>
                <c:pt idx="394">
                  <c:v>16.61</c:v>
                </c:pt>
                <c:pt idx="395">
                  <c:v>17.149999999999999</c:v>
                </c:pt>
                <c:pt idx="396">
                  <c:v>17.559999999999999</c:v>
                </c:pt>
                <c:pt idx="397">
                  <c:v>18.47</c:v>
                </c:pt>
                <c:pt idx="398">
                  <c:v>19.23</c:v>
                </c:pt>
                <c:pt idx="399">
                  <c:v>19.84</c:v>
                </c:pt>
                <c:pt idx="400">
                  <c:v>20.38</c:v>
                </c:pt>
                <c:pt idx="401">
                  <c:v>20.6</c:v>
                </c:pt>
                <c:pt idx="402">
                  <c:v>20.329999999999998</c:v>
                </c:pt>
                <c:pt idx="403">
                  <c:v>20.149999999999999</c:v>
                </c:pt>
                <c:pt idx="404">
                  <c:v>20.94</c:v>
                </c:pt>
                <c:pt idx="405">
                  <c:v>20.71</c:v>
                </c:pt>
                <c:pt idx="406">
                  <c:v>20.92</c:v>
                </c:pt>
                <c:pt idx="407">
                  <c:v>21.86</c:v>
                </c:pt>
                <c:pt idx="408">
                  <c:v>22.04</c:v>
                </c:pt>
                <c:pt idx="409">
                  <c:v>21.2</c:v>
                </c:pt>
                <c:pt idx="410">
                  <c:v>21.45</c:v>
                </c:pt>
                <c:pt idx="411">
                  <c:v>21.44</c:v>
                </c:pt>
                <c:pt idx="412">
                  <c:v>20.66</c:v>
                </c:pt>
                <c:pt idx="413">
                  <c:v>19.09</c:v>
                </c:pt>
                <c:pt idx="414">
                  <c:v>16.829999999999998</c:v>
                </c:pt>
                <c:pt idx="415">
                  <c:v>17.14</c:v>
                </c:pt>
                <c:pt idx="416">
                  <c:v>17.57</c:v>
                </c:pt>
                <c:pt idx="417">
                  <c:v>17.32</c:v>
                </c:pt>
                <c:pt idx="418">
                  <c:v>16.739999999999998</c:v>
                </c:pt>
                <c:pt idx="419">
                  <c:v>17.850000000000001</c:v>
                </c:pt>
                <c:pt idx="420">
                  <c:v>18.59</c:v>
                </c:pt>
                <c:pt idx="421">
                  <c:v>19.260000000000002</c:v>
                </c:pt>
                <c:pt idx="422">
                  <c:v>19.47</c:v>
                </c:pt>
                <c:pt idx="423">
                  <c:v>19.29</c:v>
                </c:pt>
                <c:pt idx="424">
                  <c:v>20.149999999999999</c:v>
                </c:pt>
                <c:pt idx="425">
                  <c:v>20.51</c:v>
                </c:pt>
                <c:pt idx="426">
                  <c:v>20.38</c:v>
                </c:pt>
                <c:pt idx="427">
                  <c:v>19.97</c:v>
                </c:pt>
                <c:pt idx="428">
                  <c:v>20.47</c:v>
                </c:pt>
                <c:pt idx="429">
                  <c:v>20.96</c:v>
                </c:pt>
                <c:pt idx="430">
                  <c:v>20.89</c:v>
                </c:pt>
                <c:pt idx="431">
                  <c:v>20.72</c:v>
                </c:pt>
                <c:pt idx="432">
                  <c:v>21.04</c:v>
                </c:pt>
                <c:pt idx="433">
                  <c:v>21.63</c:v>
                </c:pt>
                <c:pt idx="434">
                  <c:v>21.83</c:v>
                </c:pt>
                <c:pt idx="435">
                  <c:v>22.17</c:v>
                </c:pt>
                <c:pt idx="436">
                  <c:v>22.42</c:v>
                </c:pt>
                <c:pt idx="437">
                  <c:v>22.57</c:v>
                </c:pt>
                <c:pt idx="438">
                  <c:v>22.3</c:v>
                </c:pt>
                <c:pt idx="439">
                  <c:v>22.98</c:v>
                </c:pt>
                <c:pt idx="440">
                  <c:v>22.65</c:v>
                </c:pt>
                <c:pt idx="441">
                  <c:v>22.89</c:v>
                </c:pt>
                <c:pt idx="442">
                  <c:v>23.21</c:v>
                </c:pt>
                <c:pt idx="443">
                  <c:v>23.23</c:v>
                </c:pt>
                <c:pt idx="444">
                  <c:v>22.75</c:v>
                </c:pt>
                <c:pt idx="445">
                  <c:v>23.27</c:v>
                </c:pt>
                <c:pt idx="446">
                  <c:v>23.37</c:v>
                </c:pt>
                <c:pt idx="447">
                  <c:v>23.25</c:v>
                </c:pt>
                <c:pt idx="448">
                  <c:v>23.42</c:v>
                </c:pt>
                <c:pt idx="449">
                  <c:v>23.71</c:v>
                </c:pt>
                <c:pt idx="450">
                  <c:v>22.39</c:v>
                </c:pt>
                <c:pt idx="451">
                  <c:v>22.3</c:v>
                </c:pt>
                <c:pt idx="452">
                  <c:v>22.67</c:v>
                </c:pt>
                <c:pt idx="453">
                  <c:v>23.37</c:v>
                </c:pt>
                <c:pt idx="454">
                  <c:v>23.78</c:v>
                </c:pt>
                <c:pt idx="455">
                  <c:v>23.93</c:v>
                </c:pt>
                <c:pt idx="456">
                  <c:v>23.69</c:v>
                </c:pt>
                <c:pt idx="457">
                  <c:v>24.06</c:v>
                </c:pt>
                <c:pt idx="458">
                  <c:v>23.7</c:v>
                </c:pt>
                <c:pt idx="459">
                  <c:v>22.61</c:v>
                </c:pt>
                <c:pt idx="460">
                  <c:v>23.11</c:v>
                </c:pt>
                <c:pt idx="461">
                  <c:v>21.85</c:v>
                </c:pt>
                <c:pt idx="462">
                  <c:v>21.56</c:v>
                </c:pt>
                <c:pt idx="463">
                  <c:v>21.38</c:v>
                </c:pt>
                <c:pt idx="464">
                  <c:v>19.91</c:v>
                </c:pt>
                <c:pt idx="465">
                  <c:v>19.16</c:v>
                </c:pt>
                <c:pt idx="466">
                  <c:v>18.829999999999998</c:v>
                </c:pt>
                <c:pt idx="467">
                  <c:v>19.71</c:v>
                </c:pt>
                <c:pt idx="468">
                  <c:v>19.739999999999998</c:v>
                </c:pt>
                <c:pt idx="469">
                  <c:v>20.43</c:v>
                </c:pt>
                <c:pt idx="470">
                  <c:v>21.07</c:v>
                </c:pt>
                <c:pt idx="471">
                  <c:v>21.44</c:v>
                </c:pt>
                <c:pt idx="472">
                  <c:v>21.69</c:v>
                </c:pt>
                <c:pt idx="473">
                  <c:v>21.95</c:v>
                </c:pt>
                <c:pt idx="474">
                  <c:v>21.55</c:v>
                </c:pt>
                <c:pt idx="475">
                  <c:v>21.8</c:v>
                </c:pt>
                <c:pt idx="476">
                  <c:v>22.03</c:v>
                </c:pt>
                <c:pt idx="477">
                  <c:v>22.22</c:v>
                </c:pt>
                <c:pt idx="478">
                  <c:v>22.07</c:v>
                </c:pt>
                <c:pt idx="479">
                  <c:v>21.26</c:v>
                </c:pt>
                <c:pt idx="480">
                  <c:v>21.75</c:v>
                </c:pt>
                <c:pt idx="481">
                  <c:v>21.51</c:v>
                </c:pt>
                <c:pt idx="482">
                  <c:v>20.420000000000002</c:v>
                </c:pt>
                <c:pt idx="483">
                  <c:v>19.93</c:v>
                </c:pt>
                <c:pt idx="484">
                  <c:v>21.28</c:v>
                </c:pt>
                <c:pt idx="485">
                  <c:v>21.63</c:v>
                </c:pt>
                <c:pt idx="486">
                  <c:v>22</c:v>
                </c:pt>
                <c:pt idx="487">
                  <c:v>21.75</c:v>
                </c:pt>
                <c:pt idx="488">
                  <c:v>21.14</c:v>
                </c:pt>
                <c:pt idx="489">
                  <c:v>21.68</c:v>
                </c:pt>
                <c:pt idx="490">
                  <c:v>22</c:v>
                </c:pt>
                <c:pt idx="491">
                  <c:v>22.2</c:v>
                </c:pt>
                <c:pt idx="492">
                  <c:v>22.28</c:v>
                </c:pt>
                <c:pt idx="493">
                  <c:v>21.19</c:v>
                </c:pt>
                <c:pt idx="494">
                  <c:v>20.9</c:v>
                </c:pt>
                <c:pt idx="495">
                  <c:v>20.2</c:v>
                </c:pt>
                <c:pt idx="496">
                  <c:v>20.43</c:v>
                </c:pt>
                <c:pt idx="497">
                  <c:v>20.97</c:v>
                </c:pt>
                <c:pt idx="498">
                  <c:v>19.71</c:v>
                </c:pt>
                <c:pt idx="499">
                  <c:v>18.68</c:v>
                </c:pt>
                <c:pt idx="500">
                  <c:v>18.43</c:v>
                </c:pt>
                <c:pt idx="501">
                  <c:v>18.399999999999999</c:v>
                </c:pt>
                <c:pt idx="502">
                  <c:v>18.45</c:v>
                </c:pt>
                <c:pt idx="503">
                  <c:v>18.440000000000001</c:v>
                </c:pt>
                <c:pt idx="504">
                  <c:v>17.329999999999998</c:v>
                </c:pt>
                <c:pt idx="505">
                  <c:v>17.09</c:v>
                </c:pt>
                <c:pt idx="506">
                  <c:v>16.37</c:v>
                </c:pt>
                <c:pt idx="507">
                  <c:v>16.53</c:v>
                </c:pt>
                <c:pt idx="508">
                  <c:v>15.87</c:v>
                </c:pt>
                <c:pt idx="509">
                  <c:v>13.98</c:v>
                </c:pt>
                <c:pt idx="510">
                  <c:v>13.8</c:v>
                </c:pt>
                <c:pt idx="511">
                  <c:v>13.73</c:v>
                </c:pt>
                <c:pt idx="512">
                  <c:v>14.1</c:v>
                </c:pt>
                <c:pt idx="513">
                  <c:v>14.84</c:v>
                </c:pt>
                <c:pt idx="514">
                  <c:v>15.06</c:v>
                </c:pt>
                <c:pt idx="515">
                  <c:v>14.95</c:v>
                </c:pt>
                <c:pt idx="516">
                  <c:v>15.87</c:v>
                </c:pt>
                <c:pt idx="517">
                  <c:v>16.46</c:v>
                </c:pt>
                <c:pt idx="518">
                  <c:v>17.03</c:v>
                </c:pt>
                <c:pt idx="519">
                  <c:v>17.399999999999999</c:v>
                </c:pt>
                <c:pt idx="520">
                  <c:v>17.920000000000002</c:v>
                </c:pt>
                <c:pt idx="521">
                  <c:v>17.559999999999999</c:v>
                </c:pt>
                <c:pt idx="522">
                  <c:v>17.079999999999998</c:v>
                </c:pt>
                <c:pt idx="523">
                  <c:v>16.89</c:v>
                </c:pt>
                <c:pt idx="524">
                  <c:v>16.52</c:v>
                </c:pt>
                <c:pt idx="525">
                  <c:v>16.86</c:v>
                </c:pt>
                <c:pt idx="526">
                  <c:v>16.43</c:v>
                </c:pt>
                <c:pt idx="527">
                  <c:v>15.64</c:v>
                </c:pt>
                <c:pt idx="528">
                  <c:v>16.600000000000001</c:v>
                </c:pt>
                <c:pt idx="529">
                  <c:v>17.260000000000002</c:v>
                </c:pt>
                <c:pt idx="530">
                  <c:v>17.46</c:v>
                </c:pt>
                <c:pt idx="531">
                  <c:v>17.809999999999999</c:v>
                </c:pt>
                <c:pt idx="532">
                  <c:v>17.920000000000002</c:v>
                </c:pt>
                <c:pt idx="533">
                  <c:v>17.66</c:v>
                </c:pt>
                <c:pt idx="534">
                  <c:v>17.64</c:v>
                </c:pt>
                <c:pt idx="535">
                  <c:v>17.399999999999999</c:v>
                </c:pt>
                <c:pt idx="536">
                  <c:v>17.940000000000001</c:v>
                </c:pt>
                <c:pt idx="537">
                  <c:v>17.61</c:v>
                </c:pt>
                <c:pt idx="538">
                  <c:v>17.53</c:v>
                </c:pt>
                <c:pt idx="539">
                  <c:v>18.34</c:v>
                </c:pt>
                <c:pt idx="540">
                  <c:v>18.649999999999999</c:v>
                </c:pt>
                <c:pt idx="541">
                  <c:v>18.71</c:v>
                </c:pt>
                <c:pt idx="542">
                  <c:v>17.89</c:v>
                </c:pt>
                <c:pt idx="543">
                  <c:v>17.41</c:v>
                </c:pt>
                <c:pt idx="544">
                  <c:v>16.940000000000001</c:v>
                </c:pt>
                <c:pt idx="545">
                  <c:v>16.309999999999999</c:v>
                </c:pt>
                <c:pt idx="546">
                  <c:v>15.81</c:v>
                </c:pt>
                <c:pt idx="547">
                  <c:v>15.89</c:v>
                </c:pt>
                <c:pt idx="548">
                  <c:v>15.28</c:v>
                </c:pt>
                <c:pt idx="549">
                  <c:v>15.48</c:v>
                </c:pt>
                <c:pt idx="550">
                  <c:v>15.91</c:v>
                </c:pt>
                <c:pt idx="551">
                  <c:v>14.65</c:v>
                </c:pt>
                <c:pt idx="552">
                  <c:v>13.49</c:v>
                </c:pt>
                <c:pt idx="553">
                  <c:v>13.53</c:v>
                </c:pt>
                <c:pt idx="554">
                  <c:v>12.96</c:v>
                </c:pt>
                <c:pt idx="555">
                  <c:v>13.31</c:v>
                </c:pt>
                <c:pt idx="556">
                  <c:v>12.55</c:v>
                </c:pt>
                <c:pt idx="557">
                  <c:v>12</c:v>
                </c:pt>
                <c:pt idx="558">
                  <c:v>11.89</c:v>
                </c:pt>
                <c:pt idx="559">
                  <c:v>10.39</c:v>
                </c:pt>
                <c:pt idx="560">
                  <c:v>9.82</c:v>
                </c:pt>
                <c:pt idx="561">
                  <c:v>8.68</c:v>
                </c:pt>
                <c:pt idx="562">
                  <c:v>8.74</c:v>
                </c:pt>
                <c:pt idx="563">
                  <c:v>8.9499999999999993</c:v>
                </c:pt>
                <c:pt idx="564">
                  <c:v>8.2899999999999991</c:v>
                </c:pt>
                <c:pt idx="565">
                  <c:v>8.92</c:v>
                </c:pt>
                <c:pt idx="566">
                  <c:v>9.76</c:v>
                </c:pt>
                <c:pt idx="567">
                  <c:v>10.16</c:v>
                </c:pt>
                <c:pt idx="568">
                  <c:v>10.23</c:v>
                </c:pt>
                <c:pt idx="569">
                  <c:v>10.82</c:v>
                </c:pt>
                <c:pt idx="570">
                  <c:v>11.01</c:v>
                </c:pt>
                <c:pt idx="571">
                  <c:v>10.9</c:v>
                </c:pt>
                <c:pt idx="572">
                  <c:v>10.09</c:v>
                </c:pt>
                <c:pt idx="573">
                  <c:v>9.92</c:v>
                </c:pt>
                <c:pt idx="574">
                  <c:v>10.33</c:v>
                </c:pt>
                <c:pt idx="575">
                  <c:v>10.44</c:v>
                </c:pt>
                <c:pt idx="576">
                  <c:v>10.25</c:v>
                </c:pt>
                <c:pt idx="577">
                  <c:v>11.19</c:v>
                </c:pt>
                <c:pt idx="578">
                  <c:v>11.59</c:v>
                </c:pt>
                <c:pt idx="579">
                  <c:v>11.63</c:v>
                </c:pt>
                <c:pt idx="580">
                  <c:v>11.69</c:v>
                </c:pt>
                <c:pt idx="581">
                  <c:v>11.53</c:v>
                </c:pt>
                <c:pt idx="582">
                  <c:v>11.54</c:v>
                </c:pt>
                <c:pt idx="583">
                  <c:v>11.76</c:v>
                </c:pt>
                <c:pt idx="584">
                  <c:v>11.6</c:v>
                </c:pt>
                <c:pt idx="585">
                  <c:v>11.81</c:v>
                </c:pt>
                <c:pt idx="586">
                  <c:v>11.35</c:v>
                </c:pt>
                <c:pt idx="587">
                  <c:v>11.25</c:v>
                </c:pt>
                <c:pt idx="588">
                  <c:v>11.6</c:v>
                </c:pt>
                <c:pt idx="589">
                  <c:v>11.44</c:v>
                </c:pt>
                <c:pt idx="590">
                  <c:v>11.01</c:v>
                </c:pt>
                <c:pt idx="591">
                  <c:v>10.9</c:v>
                </c:pt>
                <c:pt idx="592">
                  <c:v>10.64</c:v>
                </c:pt>
                <c:pt idx="593">
                  <c:v>10.55</c:v>
                </c:pt>
                <c:pt idx="594">
                  <c:v>10.53</c:v>
                </c:pt>
                <c:pt idx="595">
                  <c:v>10.57</c:v>
                </c:pt>
                <c:pt idx="596">
                  <c:v>10.27</c:v>
                </c:pt>
                <c:pt idx="597">
                  <c:v>10.07</c:v>
                </c:pt>
                <c:pt idx="598">
                  <c:v>9.77</c:v>
                </c:pt>
                <c:pt idx="599">
                  <c:v>9.77</c:v>
                </c:pt>
                <c:pt idx="600">
                  <c:v>9.68</c:v>
                </c:pt>
                <c:pt idx="601">
                  <c:v>9.24</c:v>
                </c:pt>
                <c:pt idx="602">
                  <c:v>9.0500000000000007</c:v>
                </c:pt>
                <c:pt idx="603">
                  <c:v>8.9499999999999993</c:v>
                </c:pt>
                <c:pt idx="604">
                  <c:v>9.26</c:v>
                </c:pt>
                <c:pt idx="605">
                  <c:v>9.6300000000000008</c:v>
                </c:pt>
                <c:pt idx="606">
                  <c:v>9.5500000000000007</c:v>
                </c:pt>
                <c:pt idx="607">
                  <c:v>9.43</c:v>
                </c:pt>
                <c:pt idx="608">
                  <c:v>10.02</c:v>
                </c:pt>
                <c:pt idx="609">
                  <c:v>9.94</c:v>
                </c:pt>
                <c:pt idx="610">
                  <c:v>9.5299999999999994</c:v>
                </c:pt>
                <c:pt idx="611">
                  <c:v>8.93</c:v>
                </c:pt>
                <c:pt idx="612">
                  <c:v>9.01</c:v>
                </c:pt>
                <c:pt idx="613">
                  <c:v>9.26</c:v>
                </c:pt>
                <c:pt idx="614">
                  <c:v>9</c:v>
                </c:pt>
                <c:pt idx="615">
                  <c:v>9.07</c:v>
                </c:pt>
                <c:pt idx="616">
                  <c:v>9.1300000000000008</c:v>
                </c:pt>
                <c:pt idx="617">
                  <c:v>8.7899999999999991</c:v>
                </c:pt>
                <c:pt idx="618">
                  <c:v>8.85</c:v>
                </c:pt>
                <c:pt idx="619">
                  <c:v>8.83</c:v>
                </c:pt>
                <c:pt idx="620">
                  <c:v>9.1300000000000008</c:v>
                </c:pt>
                <c:pt idx="621">
                  <c:v>9.11</c:v>
                </c:pt>
                <c:pt idx="622">
                  <c:v>8.68</c:v>
                </c:pt>
                <c:pt idx="623">
                  <c:v>8.52</c:v>
                </c:pt>
                <c:pt idx="624">
                  <c:v>8.75</c:v>
                </c:pt>
                <c:pt idx="625">
                  <c:v>8.85</c:v>
                </c:pt>
                <c:pt idx="626">
                  <c:v>9.0500000000000007</c:v>
                </c:pt>
                <c:pt idx="627">
                  <c:v>8.08</c:v>
                </c:pt>
                <c:pt idx="628">
                  <c:v>7.84</c:v>
                </c:pt>
                <c:pt idx="629">
                  <c:v>8.1</c:v>
                </c:pt>
                <c:pt idx="630">
                  <c:v>8.51</c:v>
                </c:pt>
                <c:pt idx="631">
                  <c:v>8.8800000000000008</c:v>
                </c:pt>
                <c:pt idx="632">
                  <c:v>9.07</c:v>
                </c:pt>
                <c:pt idx="633">
                  <c:v>9.1999999999999993</c:v>
                </c:pt>
                <c:pt idx="634">
                  <c:v>9.36</c:v>
                </c:pt>
                <c:pt idx="635">
                  <c:v>9.65</c:v>
                </c:pt>
                <c:pt idx="636">
                  <c:v>9.39</c:v>
                </c:pt>
                <c:pt idx="637">
                  <c:v>9.26</c:v>
                </c:pt>
                <c:pt idx="638">
                  <c:v>8.83</c:v>
                </c:pt>
                <c:pt idx="639">
                  <c:v>9.08</c:v>
                </c:pt>
                <c:pt idx="640">
                  <c:v>9.09</c:v>
                </c:pt>
                <c:pt idx="641">
                  <c:v>8.82</c:v>
                </c:pt>
                <c:pt idx="642">
                  <c:v>8.77</c:v>
                </c:pt>
                <c:pt idx="643">
                  <c:v>8.4499999999999993</c:v>
                </c:pt>
                <c:pt idx="644">
                  <c:v>8.4</c:v>
                </c:pt>
                <c:pt idx="645">
                  <c:v>7.58</c:v>
                </c:pt>
                <c:pt idx="646">
                  <c:v>7.65</c:v>
                </c:pt>
                <c:pt idx="647">
                  <c:v>7.81</c:v>
                </c:pt>
                <c:pt idx="648">
                  <c:v>7.83</c:v>
                </c:pt>
                <c:pt idx="649">
                  <c:v>7.39</c:v>
                </c:pt>
                <c:pt idx="650">
                  <c:v>7.18</c:v>
                </c:pt>
                <c:pt idx="651">
                  <c:v>6.95</c:v>
                </c:pt>
                <c:pt idx="652">
                  <c:v>7.26</c:v>
                </c:pt>
                <c:pt idx="653">
                  <c:v>7.19</c:v>
                </c:pt>
                <c:pt idx="654">
                  <c:v>6.69</c:v>
                </c:pt>
                <c:pt idx="655">
                  <c:v>6.64</c:v>
                </c:pt>
                <c:pt idx="656">
                  <c:v>6.64</c:v>
                </c:pt>
                <c:pt idx="657">
                  <c:v>7.4</c:v>
                </c:pt>
                <c:pt idx="658">
                  <c:v>8</c:v>
                </c:pt>
                <c:pt idx="659">
                  <c:v>8.35</c:v>
                </c:pt>
                <c:pt idx="660">
                  <c:v>8.4700000000000006</c:v>
                </c:pt>
                <c:pt idx="661">
                  <c:v>8.76</c:v>
                </c:pt>
                <c:pt idx="662">
                  <c:v>8.91</c:v>
                </c:pt>
                <c:pt idx="663">
                  <c:v>9.23</c:v>
                </c:pt>
                <c:pt idx="664">
                  <c:v>9.5299999999999994</c:v>
                </c:pt>
                <c:pt idx="665">
                  <c:v>9.8699999999999992</c:v>
                </c:pt>
                <c:pt idx="666">
                  <c:v>10</c:v>
                </c:pt>
                <c:pt idx="667">
                  <c:v>10.01</c:v>
                </c:pt>
                <c:pt idx="668">
                  <c:v>9.73</c:v>
                </c:pt>
                <c:pt idx="669">
                  <c:v>9.98</c:v>
                </c:pt>
                <c:pt idx="670">
                  <c:v>10</c:v>
                </c:pt>
                <c:pt idx="671">
                  <c:v>9.85</c:v>
                </c:pt>
                <c:pt idx="672">
                  <c:v>9.82</c:v>
                </c:pt>
                <c:pt idx="673">
                  <c:v>9.89</c:v>
                </c:pt>
                <c:pt idx="674">
                  <c:v>9.32</c:v>
                </c:pt>
                <c:pt idx="675">
                  <c:v>9.33</c:v>
                </c:pt>
                <c:pt idx="676">
                  <c:v>9.31</c:v>
                </c:pt>
                <c:pt idx="677">
                  <c:v>9.23</c:v>
                </c:pt>
                <c:pt idx="678">
                  <c:v>9.01</c:v>
                </c:pt>
                <c:pt idx="679">
                  <c:v>8.8699999999999992</c:v>
                </c:pt>
                <c:pt idx="680">
                  <c:v>9.6199999999999992</c:v>
                </c:pt>
                <c:pt idx="681">
                  <c:v>9.69</c:v>
                </c:pt>
                <c:pt idx="682">
                  <c:v>9.6</c:v>
                </c:pt>
                <c:pt idx="683">
                  <c:v>9.69</c:v>
                </c:pt>
                <c:pt idx="684">
                  <c:v>9.6</c:v>
                </c:pt>
                <c:pt idx="685">
                  <c:v>10</c:v>
                </c:pt>
                <c:pt idx="686">
                  <c:v>10.49</c:v>
                </c:pt>
                <c:pt idx="687">
                  <c:v>10.37</c:v>
                </c:pt>
                <c:pt idx="688">
                  <c:v>10.4</c:v>
                </c:pt>
                <c:pt idx="689">
                  <c:v>10.61</c:v>
                </c:pt>
                <c:pt idx="690">
                  <c:v>10.81</c:v>
                </c:pt>
                <c:pt idx="691">
                  <c:v>11</c:v>
                </c:pt>
                <c:pt idx="692">
                  <c:v>10.74</c:v>
                </c:pt>
                <c:pt idx="693">
                  <c:v>10.47</c:v>
                </c:pt>
                <c:pt idx="694">
                  <c:v>10.55</c:v>
                </c:pt>
                <c:pt idx="695">
                  <c:v>11.16</c:v>
                </c:pt>
                <c:pt idx="696">
                  <c:v>11.69</c:v>
                </c:pt>
                <c:pt idx="697">
                  <c:v>11.72</c:v>
                </c:pt>
                <c:pt idx="698">
                  <c:v>12.39</c:v>
                </c:pt>
                <c:pt idx="699">
                  <c:v>13.19</c:v>
                </c:pt>
                <c:pt idx="700">
                  <c:v>13.55</c:v>
                </c:pt>
                <c:pt idx="701">
                  <c:v>13.56</c:v>
                </c:pt>
                <c:pt idx="702">
                  <c:v>13.89</c:v>
                </c:pt>
                <c:pt idx="703">
                  <c:v>13.62</c:v>
                </c:pt>
                <c:pt idx="704">
                  <c:v>13.89</c:v>
                </c:pt>
                <c:pt idx="705">
                  <c:v>13.47</c:v>
                </c:pt>
                <c:pt idx="706">
                  <c:v>13.43</c:v>
                </c:pt>
                <c:pt idx="707">
                  <c:v>13.87</c:v>
                </c:pt>
                <c:pt idx="708">
                  <c:v>14.09</c:v>
                </c:pt>
                <c:pt idx="709">
                  <c:v>14.92</c:v>
                </c:pt>
                <c:pt idx="710">
                  <c:v>15.82</c:v>
                </c:pt>
                <c:pt idx="711">
                  <c:v>16.43</c:v>
                </c:pt>
                <c:pt idx="712">
                  <c:v>16.2</c:v>
                </c:pt>
                <c:pt idx="713">
                  <c:v>16.16</c:v>
                </c:pt>
                <c:pt idx="714">
                  <c:v>16.829999999999998</c:v>
                </c:pt>
                <c:pt idx="715">
                  <c:v>17.309999999999999</c:v>
                </c:pt>
                <c:pt idx="716">
                  <c:v>18.329999999999998</c:v>
                </c:pt>
                <c:pt idx="717">
                  <c:v>17.68</c:v>
                </c:pt>
                <c:pt idx="718">
                  <c:v>15.53</c:v>
                </c:pt>
                <c:pt idx="719">
                  <c:v>13.59</c:v>
                </c:pt>
                <c:pt idx="720">
                  <c:v>13.39</c:v>
                </c:pt>
                <c:pt idx="721">
                  <c:v>13.9</c:v>
                </c:pt>
                <c:pt idx="722">
                  <c:v>14.3</c:v>
                </c:pt>
                <c:pt idx="723">
                  <c:v>14.67</c:v>
                </c:pt>
                <c:pt idx="724">
                  <c:v>14.43</c:v>
                </c:pt>
                <c:pt idx="725">
                  <c:v>14.03</c:v>
                </c:pt>
                <c:pt idx="726">
                  <c:v>14.77</c:v>
                </c:pt>
                <c:pt idx="727">
                  <c:v>14.61</c:v>
                </c:pt>
                <c:pt idx="728">
                  <c:v>14.24</c:v>
                </c:pt>
                <c:pt idx="729">
                  <c:v>14.37</c:v>
                </c:pt>
                <c:pt idx="730">
                  <c:v>14.81</c:v>
                </c:pt>
                <c:pt idx="731">
                  <c:v>14.45</c:v>
                </c:pt>
                <c:pt idx="732">
                  <c:v>14.7</c:v>
                </c:pt>
                <c:pt idx="733">
                  <c:v>15.09</c:v>
                </c:pt>
                <c:pt idx="734">
                  <c:v>15.47</c:v>
                </c:pt>
                <c:pt idx="735">
                  <c:v>15.3</c:v>
                </c:pt>
                <c:pt idx="736">
                  <c:v>15.69</c:v>
                </c:pt>
                <c:pt idx="737">
                  <c:v>16.190000000000001</c:v>
                </c:pt>
                <c:pt idx="738">
                  <c:v>16.64</c:v>
                </c:pt>
                <c:pt idx="739">
                  <c:v>17.010000000000002</c:v>
                </c:pt>
                <c:pt idx="740">
                  <c:v>17.73</c:v>
                </c:pt>
                <c:pt idx="741">
                  <c:v>17.71</c:v>
                </c:pt>
                <c:pt idx="742">
                  <c:v>17.64</c:v>
                </c:pt>
                <c:pt idx="743">
                  <c:v>17.239999999999998</c:v>
                </c:pt>
                <c:pt idx="744">
                  <c:v>17.649999999999999</c:v>
                </c:pt>
                <c:pt idx="745">
                  <c:v>17.05</c:v>
                </c:pt>
                <c:pt idx="746">
                  <c:v>16.510000000000002</c:v>
                </c:pt>
                <c:pt idx="747">
                  <c:v>16.829999999999998</c:v>
                </c:pt>
                <c:pt idx="748">
                  <c:v>16.809999999999999</c:v>
                </c:pt>
                <c:pt idx="749">
                  <c:v>17.39</c:v>
                </c:pt>
                <c:pt idx="750">
                  <c:v>17.82</c:v>
                </c:pt>
                <c:pt idx="751">
                  <c:v>17.75</c:v>
                </c:pt>
                <c:pt idx="752">
                  <c:v>16.170000000000002</c:v>
                </c:pt>
                <c:pt idx="753">
                  <c:v>15.3</c:v>
                </c:pt>
                <c:pt idx="754">
                  <c:v>14.82</c:v>
                </c:pt>
                <c:pt idx="755">
                  <c:v>15.19</c:v>
                </c:pt>
                <c:pt idx="756">
                  <c:v>15.85</c:v>
                </c:pt>
                <c:pt idx="757">
                  <c:v>15.61</c:v>
                </c:pt>
                <c:pt idx="758">
                  <c:v>17.36</c:v>
                </c:pt>
                <c:pt idx="759">
                  <c:v>17.82</c:v>
                </c:pt>
                <c:pt idx="760">
                  <c:v>18.16</c:v>
                </c:pt>
                <c:pt idx="761">
                  <c:v>18.03</c:v>
                </c:pt>
                <c:pt idx="762">
                  <c:v>18.010000000000002</c:v>
                </c:pt>
                <c:pt idx="763">
                  <c:v>18.100000000000001</c:v>
                </c:pt>
                <c:pt idx="764">
                  <c:v>18.510000000000002</c:v>
                </c:pt>
                <c:pt idx="765">
                  <c:v>18.36</c:v>
                </c:pt>
                <c:pt idx="766">
                  <c:v>18.350000000000001</c:v>
                </c:pt>
                <c:pt idx="767">
                  <c:v>18.29</c:v>
                </c:pt>
                <c:pt idx="768">
                  <c:v>18.440000000000001</c:v>
                </c:pt>
                <c:pt idx="769">
                  <c:v>19.77</c:v>
                </c:pt>
                <c:pt idx="770">
                  <c:v>19.579999999999998</c:v>
                </c:pt>
                <c:pt idx="771">
                  <c:v>19.28</c:v>
                </c:pt>
                <c:pt idx="772">
                  <c:v>19.3</c:v>
                </c:pt>
                <c:pt idx="773">
                  <c:v>19.66</c:v>
                </c:pt>
                <c:pt idx="774">
                  <c:v>19.309999999999999</c:v>
                </c:pt>
                <c:pt idx="775">
                  <c:v>19.62</c:v>
                </c:pt>
                <c:pt idx="776">
                  <c:v>19.72</c:v>
                </c:pt>
                <c:pt idx="777">
                  <c:v>19.71</c:v>
                </c:pt>
                <c:pt idx="778">
                  <c:v>19.37</c:v>
                </c:pt>
                <c:pt idx="779">
                  <c:v>19.829999999999998</c:v>
                </c:pt>
                <c:pt idx="780">
                  <c:v>20.45</c:v>
                </c:pt>
                <c:pt idx="781">
                  <c:v>20.32</c:v>
                </c:pt>
                <c:pt idx="782">
                  <c:v>20.54</c:v>
                </c:pt>
                <c:pt idx="783">
                  <c:v>20.85</c:v>
                </c:pt>
                <c:pt idx="784">
                  <c:v>20.46</c:v>
                </c:pt>
                <c:pt idx="785">
                  <c:v>20.52</c:v>
                </c:pt>
                <c:pt idx="786">
                  <c:v>20.61</c:v>
                </c:pt>
                <c:pt idx="787">
                  <c:v>20.56</c:v>
                </c:pt>
                <c:pt idx="788">
                  <c:v>20.81</c:v>
                </c:pt>
                <c:pt idx="789">
                  <c:v>20.99</c:v>
                </c:pt>
                <c:pt idx="790">
                  <c:v>21.11</c:v>
                </c:pt>
                <c:pt idx="791">
                  <c:v>21.04</c:v>
                </c:pt>
                <c:pt idx="792">
                  <c:v>21.16</c:v>
                </c:pt>
                <c:pt idx="793">
                  <c:v>21.41</c:v>
                </c:pt>
                <c:pt idx="794">
                  <c:v>21.26</c:v>
                </c:pt>
                <c:pt idx="795">
                  <c:v>20.83</c:v>
                </c:pt>
                <c:pt idx="796">
                  <c:v>20.05</c:v>
                </c:pt>
                <c:pt idx="797">
                  <c:v>20.190000000000001</c:v>
                </c:pt>
                <c:pt idx="798">
                  <c:v>20.29</c:v>
                </c:pt>
                <c:pt idx="799">
                  <c:v>20.07</c:v>
                </c:pt>
                <c:pt idx="800">
                  <c:v>20.53</c:v>
                </c:pt>
                <c:pt idx="801">
                  <c:v>20.57</c:v>
                </c:pt>
                <c:pt idx="802">
                  <c:v>20.39</c:v>
                </c:pt>
                <c:pt idx="803">
                  <c:v>20.21</c:v>
                </c:pt>
                <c:pt idx="804">
                  <c:v>19.91</c:v>
                </c:pt>
                <c:pt idx="805">
                  <c:v>20.22</c:v>
                </c:pt>
                <c:pt idx="806">
                  <c:v>20.8</c:v>
                </c:pt>
                <c:pt idx="807">
                  <c:v>21.15</c:v>
                </c:pt>
                <c:pt idx="808">
                  <c:v>21.64</c:v>
                </c:pt>
                <c:pt idx="809">
                  <c:v>22.19</c:v>
                </c:pt>
                <c:pt idx="810">
                  <c:v>22.72</c:v>
                </c:pt>
                <c:pt idx="811">
                  <c:v>23.37</c:v>
                </c:pt>
                <c:pt idx="812">
                  <c:v>23.28</c:v>
                </c:pt>
                <c:pt idx="813">
                  <c:v>23.94</c:v>
                </c:pt>
                <c:pt idx="814">
                  <c:v>23.93</c:v>
                </c:pt>
                <c:pt idx="815">
                  <c:v>24.35</c:v>
                </c:pt>
                <c:pt idx="816">
                  <c:v>25.03</c:v>
                </c:pt>
                <c:pt idx="817">
                  <c:v>24.76</c:v>
                </c:pt>
                <c:pt idx="818">
                  <c:v>25.97</c:v>
                </c:pt>
                <c:pt idx="819">
                  <c:v>25.63</c:v>
                </c:pt>
                <c:pt idx="820">
                  <c:v>25.42</c:v>
                </c:pt>
                <c:pt idx="821">
                  <c:v>25.81</c:v>
                </c:pt>
                <c:pt idx="822">
                  <c:v>25.96</c:v>
                </c:pt>
                <c:pt idx="823">
                  <c:v>24.86</c:v>
                </c:pt>
                <c:pt idx="824">
                  <c:v>25.41</c:v>
                </c:pt>
                <c:pt idx="825">
                  <c:v>25.68</c:v>
                </c:pt>
                <c:pt idx="826">
                  <c:v>26.48</c:v>
                </c:pt>
                <c:pt idx="827">
                  <c:v>27.58</c:v>
                </c:pt>
                <c:pt idx="828">
                  <c:v>27.72</c:v>
                </c:pt>
                <c:pt idx="829">
                  <c:v>28.33</c:v>
                </c:pt>
                <c:pt idx="830">
                  <c:v>29.26</c:v>
                </c:pt>
                <c:pt idx="831">
                  <c:v>28.8</c:v>
                </c:pt>
                <c:pt idx="832">
                  <c:v>27.58</c:v>
                </c:pt>
                <c:pt idx="833">
                  <c:v>29.93</c:v>
                </c:pt>
                <c:pt idx="834">
                  <c:v>31.25</c:v>
                </c:pt>
                <c:pt idx="835">
                  <c:v>32.76</c:v>
                </c:pt>
                <c:pt idx="836">
                  <c:v>32.58</c:v>
                </c:pt>
                <c:pt idx="837">
                  <c:v>32.659999999999997</c:v>
                </c:pt>
                <c:pt idx="838">
                  <c:v>32.9</c:v>
                </c:pt>
                <c:pt idx="839">
                  <c:v>32.33</c:v>
                </c:pt>
                <c:pt idx="840">
                  <c:v>33.03</c:v>
                </c:pt>
                <c:pt idx="841">
                  <c:v>32.86</c:v>
                </c:pt>
                <c:pt idx="842">
                  <c:v>34.71</c:v>
                </c:pt>
                <c:pt idx="843">
                  <c:v>36.29</c:v>
                </c:pt>
                <c:pt idx="844">
                  <c:v>37.270000000000003</c:v>
                </c:pt>
                <c:pt idx="845">
                  <c:v>36.950000000000003</c:v>
                </c:pt>
                <c:pt idx="846">
                  <c:v>36.799999999999997</c:v>
                </c:pt>
                <c:pt idx="847">
                  <c:v>38.26</c:v>
                </c:pt>
                <c:pt idx="848">
                  <c:v>35.42</c:v>
                </c:pt>
                <c:pt idx="849">
                  <c:v>33.53</c:v>
                </c:pt>
                <c:pt idx="850">
                  <c:v>33.770000000000003</c:v>
                </c:pt>
                <c:pt idx="851">
                  <c:v>37.369999999999997</c:v>
                </c:pt>
                <c:pt idx="852">
                  <c:v>38.82</c:v>
                </c:pt>
                <c:pt idx="853">
                  <c:v>40.57</c:v>
                </c:pt>
                <c:pt idx="854">
                  <c:v>40.4</c:v>
                </c:pt>
                <c:pt idx="855">
                  <c:v>41.35</c:v>
                </c:pt>
                <c:pt idx="856">
                  <c:v>42.7</c:v>
                </c:pt>
                <c:pt idx="857">
                  <c:v>42.55</c:v>
                </c:pt>
                <c:pt idx="858">
                  <c:v>42.18</c:v>
                </c:pt>
                <c:pt idx="859">
                  <c:v>43.83</c:v>
                </c:pt>
                <c:pt idx="860">
                  <c:v>41.93</c:v>
                </c:pt>
                <c:pt idx="861">
                  <c:v>41.32</c:v>
                </c:pt>
                <c:pt idx="862">
                  <c:v>40.549999999999997</c:v>
                </c:pt>
                <c:pt idx="863">
                  <c:v>43.21</c:v>
                </c:pt>
                <c:pt idx="864">
                  <c:v>44.19</c:v>
                </c:pt>
                <c:pt idx="865">
                  <c:v>43.77</c:v>
                </c:pt>
                <c:pt idx="866">
                  <c:v>42.18</c:v>
                </c:pt>
                <c:pt idx="867">
                  <c:v>43.22</c:v>
                </c:pt>
                <c:pt idx="868">
                  <c:v>43.53</c:v>
                </c:pt>
                <c:pt idx="869">
                  <c:v>41.96</c:v>
                </c:pt>
                <c:pt idx="870">
                  <c:v>42.78</c:v>
                </c:pt>
                <c:pt idx="871">
                  <c:v>42.75</c:v>
                </c:pt>
                <c:pt idx="872">
                  <c:v>42.87</c:v>
                </c:pt>
                <c:pt idx="873">
                  <c:v>41.89</c:v>
                </c:pt>
                <c:pt idx="874">
                  <c:v>39.369999999999997</c:v>
                </c:pt>
                <c:pt idx="875">
                  <c:v>38.78</c:v>
                </c:pt>
                <c:pt idx="876">
                  <c:v>37.270000000000003</c:v>
                </c:pt>
                <c:pt idx="877">
                  <c:v>36.979999999999997</c:v>
                </c:pt>
                <c:pt idx="878">
                  <c:v>35.83</c:v>
                </c:pt>
                <c:pt idx="879">
                  <c:v>32.32</c:v>
                </c:pt>
                <c:pt idx="880">
                  <c:v>32.17</c:v>
                </c:pt>
                <c:pt idx="881">
                  <c:v>34.07</c:v>
                </c:pt>
                <c:pt idx="882">
                  <c:v>33.07</c:v>
                </c:pt>
                <c:pt idx="883">
                  <c:v>32.159999999999997</c:v>
                </c:pt>
                <c:pt idx="884">
                  <c:v>31.4</c:v>
                </c:pt>
                <c:pt idx="885">
                  <c:v>27.67</c:v>
                </c:pt>
                <c:pt idx="886">
                  <c:v>28.58</c:v>
                </c:pt>
                <c:pt idx="887">
                  <c:v>30.01</c:v>
                </c:pt>
                <c:pt idx="888">
                  <c:v>30.5</c:v>
                </c:pt>
                <c:pt idx="889">
                  <c:v>30.28</c:v>
                </c:pt>
                <c:pt idx="890">
                  <c:v>29.09</c:v>
                </c:pt>
                <c:pt idx="891">
                  <c:v>30.29</c:v>
                </c:pt>
                <c:pt idx="892">
                  <c:v>29.01</c:v>
                </c:pt>
                <c:pt idx="893">
                  <c:v>28.13</c:v>
                </c:pt>
                <c:pt idx="894">
                  <c:v>26.39</c:v>
                </c:pt>
                <c:pt idx="895">
                  <c:v>23.46</c:v>
                </c:pt>
                <c:pt idx="896">
                  <c:v>23.59</c:v>
                </c:pt>
                <c:pt idx="897">
                  <c:v>22.36</c:v>
                </c:pt>
                <c:pt idx="898">
                  <c:v>21.96</c:v>
                </c:pt>
                <c:pt idx="899">
                  <c:v>23.35</c:v>
                </c:pt>
                <c:pt idx="900">
                  <c:v>23.1</c:v>
                </c:pt>
                <c:pt idx="901">
                  <c:v>22.9</c:v>
                </c:pt>
                <c:pt idx="902">
                  <c:v>21.21</c:v>
                </c:pt>
                <c:pt idx="903">
                  <c:v>21.31</c:v>
                </c:pt>
                <c:pt idx="904">
                  <c:v>22.43</c:v>
                </c:pt>
                <c:pt idx="905">
                  <c:v>23.59</c:v>
                </c:pt>
                <c:pt idx="906">
                  <c:v>24.83</c:v>
                </c:pt>
                <c:pt idx="907">
                  <c:v>24.87</c:v>
                </c:pt>
                <c:pt idx="908">
                  <c:v>24.64</c:v>
                </c:pt>
                <c:pt idx="909">
                  <c:v>25.24</c:v>
                </c:pt>
                <c:pt idx="910">
                  <c:v>25.68</c:v>
                </c:pt>
                <c:pt idx="911">
                  <c:v>25.95</c:v>
                </c:pt>
                <c:pt idx="912">
                  <c:v>26.64</c:v>
                </c:pt>
                <c:pt idx="913">
                  <c:v>27.66</c:v>
                </c:pt>
                <c:pt idx="914">
                  <c:v>27.65</c:v>
                </c:pt>
                <c:pt idx="915">
                  <c:v>26.89</c:v>
                </c:pt>
                <c:pt idx="916">
                  <c:v>26.9</c:v>
                </c:pt>
                <c:pt idx="917">
                  <c:v>25.9</c:v>
                </c:pt>
                <c:pt idx="918">
                  <c:v>26.4</c:v>
                </c:pt>
                <c:pt idx="919">
                  <c:v>25.7</c:v>
                </c:pt>
                <c:pt idx="920">
                  <c:v>25.17</c:v>
                </c:pt>
                <c:pt idx="921">
                  <c:v>25.67</c:v>
                </c:pt>
                <c:pt idx="922">
                  <c:v>25.41</c:v>
                </c:pt>
                <c:pt idx="923">
                  <c:v>26.47</c:v>
                </c:pt>
                <c:pt idx="924">
                  <c:v>27.14</c:v>
                </c:pt>
                <c:pt idx="925">
                  <c:v>26.59</c:v>
                </c:pt>
                <c:pt idx="926">
                  <c:v>26.74</c:v>
                </c:pt>
                <c:pt idx="927">
                  <c:v>26.34</c:v>
                </c:pt>
                <c:pt idx="928">
                  <c:v>25.41</c:v>
                </c:pt>
                <c:pt idx="929">
                  <c:v>25.65</c:v>
                </c:pt>
                <c:pt idx="930">
                  <c:v>26.07</c:v>
                </c:pt>
                <c:pt idx="931">
                  <c:v>26.29</c:v>
                </c:pt>
                <c:pt idx="932">
                  <c:v>26.1</c:v>
                </c:pt>
                <c:pt idx="933">
                  <c:v>25.73</c:v>
                </c:pt>
                <c:pt idx="934">
                  <c:v>24.88</c:v>
                </c:pt>
                <c:pt idx="935">
                  <c:v>25.93</c:v>
                </c:pt>
                <c:pt idx="936">
                  <c:v>26.44</c:v>
                </c:pt>
                <c:pt idx="937">
                  <c:v>26.47</c:v>
                </c:pt>
                <c:pt idx="938">
                  <c:v>26.25</c:v>
                </c:pt>
                <c:pt idx="939">
                  <c:v>26.33</c:v>
                </c:pt>
                <c:pt idx="940">
                  <c:v>26.15</c:v>
                </c:pt>
                <c:pt idx="941">
                  <c:v>25.65</c:v>
                </c:pt>
                <c:pt idx="942">
                  <c:v>24.75</c:v>
                </c:pt>
                <c:pt idx="943">
                  <c:v>24.7</c:v>
                </c:pt>
                <c:pt idx="944">
                  <c:v>25.05</c:v>
                </c:pt>
                <c:pt idx="945">
                  <c:v>25.64</c:v>
                </c:pt>
                <c:pt idx="946">
                  <c:v>26.54</c:v>
                </c:pt>
                <c:pt idx="947">
                  <c:v>26.93</c:v>
                </c:pt>
                <c:pt idx="948">
                  <c:v>27.28</c:v>
                </c:pt>
                <c:pt idx="949">
                  <c:v>27.21</c:v>
                </c:pt>
                <c:pt idx="950">
                  <c:v>27.32</c:v>
                </c:pt>
                <c:pt idx="951">
                  <c:v>26.23</c:v>
                </c:pt>
                <c:pt idx="952">
                  <c:v>26.98</c:v>
                </c:pt>
                <c:pt idx="953">
                  <c:v>27.55</c:v>
                </c:pt>
                <c:pt idx="954">
                  <c:v>27.42</c:v>
                </c:pt>
                <c:pt idx="955">
                  <c:v>27.41</c:v>
                </c:pt>
                <c:pt idx="956">
                  <c:v>26.15</c:v>
                </c:pt>
                <c:pt idx="957">
                  <c:v>26.73</c:v>
                </c:pt>
                <c:pt idx="958">
                  <c:v>27.32</c:v>
                </c:pt>
                <c:pt idx="959">
                  <c:v>25.73</c:v>
                </c:pt>
                <c:pt idx="960">
                  <c:v>25.96</c:v>
                </c:pt>
                <c:pt idx="961">
                  <c:v>24.02</c:v>
                </c:pt>
                <c:pt idx="962">
                  <c:v>23.5</c:v>
                </c:pt>
                <c:pt idx="963">
                  <c:v>22.61</c:v>
                </c:pt>
                <c:pt idx="964">
                  <c:v>23.36</c:v>
                </c:pt>
                <c:pt idx="965">
                  <c:v>23.7</c:v>
                </c:pt>
                <c:pt idx="966">
                  <c:v>22.42</c:v>
                </c:pt>
                <c:pt idx="967">
                  <c:v>20.91</c:v>
                </c:pt>
                <c:pt idx="968">
                  <c:v>21.4</c:v>
                </c:pt>
                <c:pt idx="969">
                  <c:v>20.36</c:v>
                </c:pt>
                <c:pt idx="970">
                  <c:v>16.39</c:v>
                </c:pt>
                <c:pt idx="971">
                  <c:v>15.26</c:v>
                </c:pt>
                <c:pt idx="972">
                  <c:v>15.38</c:v>
                </c:pt>
                <c:pt idx="973">
                  <c:v>15.17</c:v>
                </c:pt>
                <c:pt idx="974">
                  <c:v>14.12</c:v>
                </c:pt>
                <c:pt idx="975">
                  <c:v>13.32</c:v>
                </c:pt>
                <c:pt idx="976">
                  <c:v>14.98</c:v>
                </c:pt>
                <c:pt idx="977">
                  <c:v>16</c:v>
                </c:pt>
                <c:pt idx="978">
                  <c:v>16.38</c:v>
                </c:pt>
                <c:pt idx="979">
                  <c:v>16.690000000000001</c:v>
                </c:pt>
                <c:pt idx="980">
                  <c:v>18.09</c:v>
                </c:pt>
                <c:pt idx="981">
                  <c:v>18.829999999999998</c:v>
                </c:pt>
                <c:pt idx="982">
                  <c:v>19.36</c:v>
                </c:pt>
                <c:pt idx="983">
                  <c:v>19.809999999999999</c:v>
                </c:pt>
                <c:pt idx="984">
                  <c:v>20.32</c:v>
                </c:pt>
                <c:pt idx="985">
                  <c:v>20.53</c:v>
                </c:pt>
                <c:pt idx="986">
                  <c:v>19.920000000000002</c:v>
                </c:pt>
                <c:pt idx="987">
                  <c:v>21</c:v>
                </c:pt>
                <c:pt idx="988">
                  <c:v>21.8</c:v>
                </c:pt>
                <c:pt idx="989">
                  <c:v>20.48</c:v>
                </c:pt>
                <c:pt idx="990">
                  <c:v>19.739999999999998</c:v>
                </c:pt>
                <c:pt idx="991">
                  <c:v>19.670000000000002</c:v>
                </c:pt>
                <c:pt idx="992">
                  <c:v>19.77</c:v>
                </c:pt>
                <c:pt idx="993">
                  <c:v>20.38</c:v>
                </c:pt>
                <c:pt idx="994">
                  <c:v>21.24</c:v>
                </c:pt>
                <c:pt idx="995">
                  <c:v>21.7</c:v>
                </c:pt>
                <c:pt idx="996">
                  <c:v>22.4</c:v>
                </c:pt>
                <c:pt idx="997">
                  <c:v>22.98</c:v>
                </c:pt>
                <c:pt idx="998">
                  <c:v>23.49</c:v>
                </c:pt>
                <c:pt idx="999">
                  <c:v>22.9</c:v>
                </c:pt>
                <c:pt idx="1000">
                  <c:v>23.14</c:v>
                </c:pt>
                <c:pt idx="1001">
                  <c:v>23.06</c:v>
                </c:pt>
                <c:pt idx="1002">
                  <c:v>22.1</c:v>
                </c:pt>
                <c:pt idx="1003">
                  <c:v>22.61</c:v>
                </c:pt>
                <c:pt idx="1004">
                  <c:v>20.05</c:v>
                </c:pt>
                <c:pt idx="1005">
                  <c:v>19.7</c:v>
                </c:pt>
                <c:pt idx="1006">
                  <c:v>20.16</c:v>
                </c:pt>
                <c:pt idx="1007">
                  <c:v>20.350000000000001</c:v>
                </c:pt>
                <c:pt idx="1008">
                  <c:v>20.52</c:v>
                </c:pt>
                <c:pt idx="1009">
                  <c:v>21.21</c:v>
                </c:pt>
                <c:pt idx="1010">
                  <c:v>21.8</c:v>
                </c:pt>
                <c:pt idx="1011">
                  <c:v>22.05</c:v>
                </c:pt>
                <c:pt idx="1012">
                  <c:v>21.78</c:v>
                </c:pt>
                <c:pt idx="1013">
                  <c:v>20.94</c:v>
                </c:pt>
                <c:pt idx="1014">
                  <c:v>20.55</c:v>
                </c:pt>
                <c:pt idx="1015">
                  <c:v>21</c:v>
                </c:pt>
                <c:pt idx="1016">
                  <c:v>21.41</c:v>
                </c:pt>
                <c:pt idx="1017">
                  <c:v>21.78</c:v>
                </c:pt>
                <c:pt idx="1018">
                  <c:v>21.58</c:v>
                </c:pt>
                <c:pt idx="1019">
                  <c:v>20.9</c:v>
                </c:pt>
                <c:pt idx="1020">
                  <c:v>21.24</c:v>
                </c:pt>
                <c:pt idx="1021">
                  <c:v>21.9</c:v>
                </c:pt>
                <c:pt idx="1022">
                  <c:v>22.05</c:v>
                </c:pt>
                <c:pt idx="1023">
                  <c:v>22.42</c:v>
                </c:pt>
                <c:pt idx="1024">
                  <c:v>22.6</c:v>
                </c:pt>
                <c:pt idx="1025">
                  <c:v>23.41</c:v>
                </c:pt>
                <c:pt idx="1026">
                  <c:v>22.93</c:v>
                </c:pt>
                <c:pt idx="1027">
                  <c:v>23.49</c:v>
                </c:pt>
                <c:pt idx="1028">
                  <c:v>23.36</c:v>
                </c:pt>
                <c:pt idx="1029">
                  <c:v>23.44</c:v>
                </c:pt>
                <c:pt idx="1030">
                  <c:v>23.83</c:v>
                </c:pt>
                <c:pt idx="1031">
                  <c:v>24.64</c:v>
                </c:pt>
                <c:pt idx="1032">
                  <c:v>24.86</c:v>
                </c:pt>
                <c:pt idx="1033">
                  <c:v>24.86</c:v>
                </c:pt>
                <c:pt idx="1034">
                  <c:v>24.59</c:v>
                </c:pt>
                <c:pt idx="1035">
                  <c:v>24.96</c:v>
                </c:pt>
                <c:pt idx="1036">
                  <c:v>24.79</c:v>
                </c:pt>
                <c:pt idx="1037">
                  <c:v>24.94</c:v>
                </c:pt>
                <c:pt idx="1038">
                  <c:v>25.56</c:v>
                </c:pt>
                <c:pt idx="1039">
                  <c:v>25.82</c:v>
                </c:pt>
                <c:pt idx="1040">
                  <c:v>25.62</c:v>
                </c:pt>
                <c:pt idx="1041">
                  <c:v>25.92</c:v>
                </c:pt>
                <c:pt idx="1042">
                  <c:v>25.16</c:v>
                </c:pt>
                <c:pt idx="1043">
                  <c:v>26.61</c:v>
                </c:pt>
                <c:pt idx="1044">
                  <c:v>26.79</c:v>
                </c:pt>
                <c:pt idx="1045">
                  <c:v>26.49</c:v>
                </c:pt>
                <c:pt idx="1046">
                  <c:v>27</c:v>
                </c:pt>
                <c:pt idx="1047">
                  <c:v>26.73</c:v>
                </c:pt>
                <c:pt idx="1048">
                  <c:v>26.79</c:v>
                </c:pt>
                <c:pt idx="1049">
                  <c:v>26.81</c:v>
                </c:pt>
                <c:pt idx="1050">
                  <c:v>26.5</c:v>
                </c:pt>
                <c:pt idx="1051">
                  <c:v>26.38</c:v>
                </c:pt>
                <c:pt idx="1052">
                  <c:v>25.69</c:v>
                </c:pt>
                <c:pt idx="1053">
                  <c:v>24.5</c:v>
                </c:pt>
                <c:pt idx="1054">
                  <c:v>25.49</c:v>
                </c:pt>
                <c:pt idx="1055">
                  <c:v>26.23</c:v>
                </c:pt>
                <c:pt idx="1056">
                  <c:v>25.97</c:v>
                </c:pt>
                <c:pt idx="1057">
                  <c:v>24.21</c:v>
                </c:pt>
                <c:pt idx="1058">
                  <c:v>24</c:v>
                </c:pt>
                <c:pt idx="1059">
                  <c:v>25.37</c:v>
                </c:pt>
                <c:pt idx="1060">
                  <c:v>25.92</c:v>
                </c:pt>
                <c:pt idx="1061">
                  <c:v>25.69</c:v>
                </c:pt>
                <c:pt idx="1062">
                  <c:v>25.84</c:v>
                </c:pt>
                <c:pt idx="1063">
                  <c:v>26.69</c:v>
                </c:pt>
                <c:pt idx="1064">
                  <c:v>26.95</c:v>
                </c:pt>
                <c:pt idx="1065">
                  <c:v>26.73</c:v>
                </c:pt>
                <c:pt idx="1066">
                  <c:v>26.53</c:v>
                </c:pt>
                <c:pt idx="1067">
                  <c:v>26.85</c:v>
                </c:pt>
                <c:pt idx="1068">
                  <c:v>27.87</c:v>
                </c:pt>
                <c:pt idx="1069">
                  <c:v>28.06</c:v>
                </c:pt>
                <c:pt idx="1070">
                  <c:v>28.66</c:v>
                </c:pt>
                <c:pt idx="1071">
                  <c:v>29.09</c:v>
                </c:pt>
                <c:pt idx="1072">
                  <c:v>28.9</c:v>
                </c:pt>
                <c:pt idx="1073">
                  <c:v>29.31</c:v>
                </c:pt>
                <c:pt idx="1074">
                  <c:v>29.75</c:v>
                </c:pt>
                <c:pt idx="1075">
                  <c:v>30</c:v>
                </c:pt>
                <c:pt idx="1076">
                  <c:v>29.91</c:v>
                </c:pt>
                <c:pt idx="1077">
                  <c:v>30.17</c:v>
                </c:pt>
                <c:pt idx="1078">
                  <c:v>30.92</c:v>
                </c:pt>
                <c:pt idx="1079">
                  <c:v>31.3</c:v>
                </c:pt>
                <c:pt idx="1080">
                  <c:v>32.090000000000003</c:v>
                </c:pt>
                <c:pt idx="1081">
                  <c:v>33.31</c:v>
                </c:pt>
                <c:pt idx="1082">
                  <c:v>32.04</c:v>
                </c:pt>
                <c:pt idx="1083">
                  <c:v>31.81</c:v>
                </c:pt>
                <c:pt idx="1084">
                  <c:v>30.97</c:v>
                </c:pt>
                <c:pt idx="1085">
                  <c:v>31.24</c:v>
                </c:pt>
                <c:pt idx="1086">
                  <c:v>31.63</c:v>
                </c:pt>
                <c:pt idx="1087">
                  <c:v>31.89</c:v>
                </c:pt>
                <c:pt idx="1088">
                  <c:v>32.39</c:v>
                </c:pt>
                <c:pt idx="1089">
                  <c:v>32.619999999999997</c:v>
                </c:pt>
                <c:pt idx="1090">
                  <c:v>31.04</c:v>
                </c:pt>
                <c:pt idx="1091">
                  <c:v>30.2</c:v>
                </c:pt>
                <c:pt idx="1092">
                  <c:v>28.29</c:v>
                </c:pt>
                <c:pt idx="1093">
                  <c:v>28.38</c:v>
                </c:pt>
                <c:pt idx="1094">
                  <c:v>29.54</c:v>
                </c:pt>
                <c:pt idx="1095">
                  <c:v>29.58</c:v>
                </c:pt>
                <c:pt idx="1096">
                  <c:v>30.13</c:v>
                </c:pt>
                <c:pt idx="1097">
                  <c:v>29.24</c:v>
                </c:pt>
                <c:pt idx="1098">
                  <c:v>29.28</c:v>
                </c:pt>
                <c:pt idx="1099">
                  <c:v>29.99</c:v>
                </c:pt>
                <c:pt idx="1100">
                  <c:v>28.71</c:v>
                </c:pt>
                <c:pt idx="1101">
                  <c:v>29.23</c:v>
                </c:pt>
                <c:pt idx="1102">
                  <c:v>28.84</c:v>
                </c:pt>
                <c:pt idx="1103">
                  <c:v>29.84</c:v>
                </c:pt>
                <c:pt idx="1104">
                  <c:v>30.33</c:v>
                </c:pt>
                <c:pt idx="1105">
                  <c:v>30.99</c:v>
                </c:pt>
                <c:pt idx="1106">
                  <c:v>30.73</c:v>
                </c:pt>
                <c:pt idx="1107">
                  <c:v>24.82</c:v>
                </c:pt>
                <c:pt idx="1108">
                  <c:v>25.93</c:v>
                </c:pt>
                <c:pt idx="1109">
                  <c:v>27.33</c:v>
                </c:pt>
                <c:pt idx="1110">
                  <c:v>28.84</c:v>
                </c:pt>
                <c:pt idx="1111">
                  <c:v>29.6</c:v>
                </c:pt>
                <c:pt idx="1112">
                  <c:v>31.16</c:v>
                </c:pt>
                <c:pt idx="1113">
                  <c:v>30.84</c:v>
                </c:pt>
                <c:pt idx="1114">
                  <c:v>31.28</c:v>
                </c:pt>
                <c:pt idx="1115">
                  <c:v>32.47</c:v>
                </c:pt>
                <c:pt idx="1116">
                  <c:v>33.770000000000003</c:v>
                </c:pt>
                <c:pt idx="1117">
                  <c:v>34.51</c:v>
                </c:pt>
                <c:pt idx="1118">
                  <c:v>35.1</c:v>
                </c:pt>
                <c:pt idx="1119">
                  <c:v>35.04</c:v>
                </c:pt>
                <c:pt idx="1120">
                  <c:v>36.72</c:v>
                </c:pt>
                <c:pt idx="1121">
                  <c:v>36.549999999999997</c:v>
                </c:pt>
                <c:pt idx="1122">
                  <c:v>36.700000000000003</c:v>
                </c:pt>
                <c:pt idx="1123">
                  <c:v>37.44</c:v>
                </c:pt>
                <c:pt idx="1124">
                  <c:v>37.97</c:v>
                </c:pt>
                <c:pt idx="1125">
                  <c:v>37.619999999999997</c:v>
                </c:pt>
                <c:pt idx="1126">
                  <c:v>37.25</c:v>
                </c:pt>
                <c:pt idx="1127">
                  <c:v>38.58</c:v>
                </c:pt>
                <c:pt idx="1128">
                  <c:v>38.31</c:v>
                </c:pt>
                <c:pt idx="1129">
                  <c:v>36.94</c:v>
                </c:pt>
                <c:pt idx="1130">
                  <c:v>35.29</c:v>
                </c:pt>
                <c:pt idx="1131">
                  <c:v>34.270000000000003</c:v>
                </c:pt>
                <c:pt idx="1132">
                  <c:v>33.89</c:v>
                </c:pt>
                <c:pt idx="1133">
                  <c:v>30.67</c:v>
                </c:pt>
                <c:pt idx="1134">
                  <c:v>29.05</c:v>
                </c:pt>
                <c:pt idx="1135">
                  <c:v>29</c:v>
                </c:pt>
                <c:pt idx="1136">
                  <c:v>30.7</c:v>
                </c:pt>
                <c:pt idx="1137">
                  <c:v>28.23</c:v>
                </c:pt>
                <c:pt idx="1138">
                  <c:v>27.08</c:v>
                </c:pt>
                <c:pt idx="1139">
                  <c:v>28.38</c:v>
                </c:pt>
                <c:pt idx="1140">
                  <c:v>28.32</c:v>
                </c:pt>
                <c:pt idx="1141">
                  <c:v>28.34</c:v>
                </c:pt>
                <c:pt idx="1142">
                  <c:v>28.92</c:v>
                </c:pt>
                <c:pt idx="1143">
                  <c:v>27.94</c:v>
                </c:pt>
                <c:pt idx="1144">
                  <c:v>28.77</c:v>
                </c:pt>
                <c:pt idx="1145">
                  <c:v>28.76</c:v>
                </c:pt>
                <c:pt idx="1146">
                  <c:v>29.94</c:v>
                </c:pt>
                <c:pt idx="1147">
                  <c:v>30.89</c:v>
                </c:pt>
                <c:pt idx="1148">
                  <c:v>30.09</c:v>
                </c:pt>
                <c:pt idx="114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4C-8EA2-1D696D1BA43C}"/>
            </c:ext>
          </c:extLst>
        </c:ser>
        <c:ser>
          <c:idx val="1"/>
          <c:order val="1"/>
          <c:tx>
            <c:strRef>
              <c:f>'5Y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'5Y Forecasts'!$I$102:$I$1251</c:f>
              <c:numCache>
                <c:formatCode>0.00</c:formatCode>
                <c:ptCount val="1150"/>
                <c:pt idx="0">
                  <c:v>18.649999999999999</c:v>
                </c:pt>
                <c:pt idx="1">
                  <c:v>18.729999999999997</c:v>
                </c:pt>
                <c:pt idx="2">
                  <c:v>18.776666666666667</c:v>
                </c:pt>
                <c:pt idx="3">
                  <c:v>19.067499999999999</c:v>
                </c:pt>
                <c:pt idx="4">
                  <c:v>19.506</c:v>
                </c:pt>
                <c:pt idx="5">
                  <c:v>19.893333333333334</c:v>
                </c:pt>
                <c:pt idx="6">
                  <c:v>20.03857142857143</c:v>
                </c:pt>
                <c:pt idx="7">
                  <c:v>20.168750000000003</c:v>
                </c:pt>
                <c:pt idx="8">
                  <c:v>20.345555555555556</c:v>
                </c:pt>
                <c:pt idx="9">
                  <c:v>20.611000000000001</c:v>
                </c:pt>
                <c:pt idx="10">
                  <c:v>20.880909090909089</c:v>
                </c:pt>
                <c:pt idx="11">
                  <c:v>21.234166666666667</c:v>
                </c:pt>
                <c:pt idx="12">
                  <c:v>21.546923076923079</c:v>
                </c:pt>
                <c:pt idx="13">
                  <c:v>21.942142857142859</c:v>
                </c:pt>
                <c:pt idx="14">
                  <c:v>22.288</c:v>
                </c:pt>
                <c:pt idx="15">
                  <c:v>22.625</c:v>
                </c:pt>
                <c:pt idx="16">
                  <c:v>22.915882352941175</c:v>
                </c:pt>
                <c:pt idx="17">
                  <c:v>23.181666666666665</c:v>
                </c:pt>
                <c:pt idx="18">
                  <c:v>23.432105263157894</c:v>
                </c:pt>
                <c:pt idx="19">
                  <c:v>23.756999999999998</c:v>
                </c:pt>
                <c:pt idx="20">
                  <c:v>24.124761904761904</c:v>
                </c:pt>
                <c:pt idx="21">
                  <c:v>24.508181818181821</c:v>
                </c:pt>
                <c:pt idx="22">
                  <c:v>24.701739130434788</c:v>
                </c:pt>
                <c:pt idx="23">
                  <c:v>24.554583333333337</c:v>
                </c:pt>
                <c:pt idx="24">
                  <c:v>24.452800000000003</c:v>
                </c:pt>
                <c:pt idx="25">
                  <c:v>24.370384615384616</c:v>
                </c:pt>
                <c:pt idx="26">
                  <c:v>24.345555555555556</c:v>
                </c:pt>
                <c:pt idx="27">
                  <c:v>24.354285714285716</c:v>
                </c:pt>
                <c:pt idx="28">
                  <c:v>24.405517241379314</c:v>
                </c:pt>
                <c:pt idx="29">
                  <c:v>24.402333333333335</c:v>
                </c:pt>
                <c:pt idx="30">
                  <c:v>24.320645161290326</c:v>
                </c:pt>
                <c:pt idx="31">
                  <c:v>24.2340625</c:v>
                </c:pt>
                <c:pt idx="32">
                  <c:v>24.145151515151515</c:v>
                </c:pt>
                <c:pt idx="33">
                  <c:v>24.054705882352941</c:v>
                </c:pt>
                <c:pt idx="34">
                  <c:v>23.887714285714289</c:v>
                </c:pt>
                <c:pt idx="35">
                  <c:v>23.694722222222225</c:v>
                </c:pt>
                <c:pt idx="36">
                  <c:v>23.488378378378378</c:v>
                </c:pt>
                <c:pt idx="37">
                  <c:v>23.310000000000002</c:v>
                </c:pt>
                <c:pt idx="38">
                  <c:v>23.17794871794872</c:v>
                </c:pt>
                <c:pt idx="39">
                  <c:v>23.063000000000002</c:v>
                </c:pt>
                <c:pt idx="40">
                  <c:v>22.911951219512197</c:v>
                </c:pt>
                <c:pt idx="41">
                  <c:v>22.733095238095238</c:v>
                </c:pt>
                <c:pt idx="42">
                  <c:v>22.554651162790698</c:v>
                </c:pt>
                <c:pt idx="43">
                  <c:v>22.394772727272727</c:v>
                </c:pt>
                <c:pt idx="44">
                  <c:v>22.230666666666668</c:v>
                </c:pt>
                <c:pt idx="45">
                  <c:v>22.026086956521741</c:v>
                </c:pt>
                <c:pt idx="46">
                  <c:v>21.794680851063834</c:v>
                </c:pt>
                <c:pt idx="47">
                  <c:v>21.57854166666667</c:v>
                </c:pt>
                <c:pt idx="48">
                  <c:v>21.328163265306127</c:v>
                </c:pt>
                <c:pt idx="49">
                  <c:v>21.087800000000001</c:v>
                </c:pt>
                <c:pt idx="50">
                  <c:v>20.857450980392159</c:v>
                </c:pt>
                <c:pt idx="51">
                  <c:v>20.637307692307694</c:v>
                </c:pt>
                <c:pt idx="52">
                  <c:v>20.383584905660381</c:v>
                </c:pt>
                <c:pt idx="53">
                  <c:v>20.12444444444445</c:v>
                </c:pt>
                <c:pt idx="54">
                  <c:v>19.859818181818184</c:v>
                </c:pt>
                <c:pt idx="55">
                  <c:v>19.609464285714289</c:v>
                </c:pt>
                <c:pt idx="56">
                  <c:v>19.420350877192984</c:v>
                </c:pt>
                <c:pt idx="57">
                  <c:v>19.253793103448277</c:v>
                </c:pt>
                <c:pt idx="58">
                  <c:v>19.071186440677966</c:v>
                </c:pt>
                <c:pt idx="59">
                  <c:v>18.894333333333336</c:v>
                </c:pt>
                <c:pt idx="60">
                  <c:v>18.720000000000002</c:v>
                </c:pt>
                <c:pt idx="61">
                  <c:v>18.558870967741935</c:v>
                </c:pt>
                <c:pt idx="62">
                  <c:v>18.388571428571428</c:v>
                </c:pt>
                <c:pt idx="63">
                  <c:v>18.224218749999999</c:v>
                </c:pt>
                <c:pt idx="64">
                  <c:v>18.077999999999999</c:v>
                </c:pt>
                <c:pt idx="65">
                  <c:v>17.974545454545453</c:v>
                </c:pt>
                <c:pt idx="66">
                  <c:v>17.901791044776118</c:v>
                </c:pt>
                <c:pt idx="67">
                  <c:v>17.840735294117646</c:v>
                </c:pt>
                <c:pt idx="68">
                  <c:v>17.770579710144926</c:v>
                </c:pt>
                <c:pt idx="69">
                  <c:v>17.701285714285714</c:v>
                </c:pt>
                <c:pt idx="70">
                  <c:v>17.616760563380282</c:v>
                </c:pt>
                <c:pt idx="71">
                  <c:v>17.538888888888888</c:v>
                </c:pt>
                <c:pt idx="72">
                  <c:v>17.466849315068494</c:v>
                </c:pt>
                <c:pt idx="73">
                  <c:v>17.406891891891892</c:v>
                </c:pt>
                <c:pt idx="74">
                  <c:v>17.360533333333333</c:v>
                </c:pt>
                <c:pt idx="75">
                  <c:v>17.30644736842105</c:v>
                </c:pt>
                <c:pt idx="76">
                  <c:v>17.257272727272728</c:v>
                </c:pt>
                <c:pt idx="77">
                  <c:v>17.192179487179487</c:v>
                </c:pt>
                <c:pt idx="78">
                  <c:v>17.130126582278482</c:v>
                </c:pt>
                <c:pt idx="79">
                  <c:v>17.062750000000001</c:v>
                </c:pt>
                <c:pt idx="80">
                  <c:v>16.991851851851852</c:v>
                </c:pt>
                <c:pt idx="81">
                  <c:v>16.917682926829269</c:v>
                </c:pt>
                <c:pt idx="82">
                  <c:v>16.847710843373491</c:v>
                </c:pt>
                <c:pt idx="83">
                  <c:v>16.783452380952379</c:v>
                </c:pt>
                <c:pt idx="84">
                  <c:v>16.722941176470588</c:v>
                </c:pt>
                <c:pt idx="85">
                  <c:v>16.662209302325582</c:v>
                </c:pt>
                <c:pt idx="86">
                  <c:v>16.598160919540231</c:v>
                </c:pt>
                <c:pt idx="87">
                  <c:v>16.527727272727272</c:v>
                </c:pt>
                <c:pt idx="88">
                  <c:v>16.466741573033708</c:v>
                </c:pt>
                <c:pt idx="89">
                  <c:v>16.416999999999998</c:v>
                </c:pt>
                <c:pt idx="90">
                  <c:v>16.374395604395605</c:v>
                </c:pt>
                <c:pt idx="91">
                  <c:v>16.339891304347827</c:v>
                </c:pt>
                <c:pt idx="92">
                  <c:v>16.315913978494624</c:v>
                </c:pt>
                <c:pt idx="93">
                  <c:v>16.295744680851062</c:v>
                </c:pt>
                <c:pt idx="94">
                  <c:v>16.280315789473683</c:v>
                </c:pt>
                <c:pt idx="95">
                  <c:v>16.278749999999999</c:v>
                </c:pt>
                <c:pt idx="96">
                  <c:v>16.277525773195876</c:v>
                </c:pt>
                <c:pt idx="97">
                  <c:v>16.285816326530611</c:v>
                </c:pt>
                <c:pt idx="98">
                  <c:v>16.304141414141412</c:v>
                </c:pt>
                <c:pt idx="99">
                  <c:v>16.3277</c:v>
                </c:pt>
                <c:pt idx="100">
                  <c:v>16.351386138613861</c:v>
                </c:pt>
                <c:pt idx="101">
                  <c:v>16.365098039215685</c:v>
                </c:pt>
                <c:pt idx="102">
                  <c:v>16.384757281553398</c:v>
                </c:pt>
                <c:pt idx="103">
                  <c:v>16.413365384615386</c:v>
                </c:pt>
                <c:pt idx="104">
                  <c:v>16.443904761904761</c:v>
                </c:pt>
                <c:pt idx="105">
                  <c:v>16.476132075471696</c:v>
                </c:pt>
                <c:pt idx="106">
                  <c:v>16.517570093457945</c:v>
                </c:pt>
                <c:pt idx="107">
                  <c:v>16.563703703703702</c:v>
                </c:pt>
                <c:pt idx="108">
                  <c:v>16.60559633027523</c:v>
                </c:pt>
                <c:pt idx="109">
                  <c:v>16.651181818181819</c:v>
                </c:pt>
                <c:pt idx="110">
                  <c:v>16.701531531531529</c:v>
                </c:pt>
                <c:pt idx="111">
                  <c:v>16.749196428571427</c:v>
                </c:pt>
                <c:pt idx="112">
                  <c:v>16.782920353982298</c:v>
                </c:pt>
                <c:pt idx="113">
                  <c:v>16.806491228070175</c:v>
                </c:pt>
                <c:pt idx="114">
                  <c:v>16.823043478260868</c:v>
                </c:pt>
                <c:pt idx="115">
                  <c:v>16.847413793103449</c:v>
                </c:pt>
                <c:pt idx="116">
                  <c:v>16.872735042735041</c:v>
                </c:pt>
                <c:pt idx="117">
                  <c:v>16.872542372881355</c:v>
                </c:pt>
                <c:pt idx="118">
                  <c:v>16.851428571428571</c:v>
                </c:pt>
                <c:pt idx="119">
                  <c:v>16.820666666666664</c:v>
                </c:pt>
                <c:pt idx="120">
                  <c:v>16.789173553719007</c:v>
                </c:pt>
                <c:pt idx="121">
                  <c:v>16.76229508196721</c:v>
                </c:pt>
                <c:pt idx="122">
                  <c:v>16.733821138211379</c:v>
                </c:pt>
                <c:pt idx="123">
                  <c:v>16.698709677419355</c:v>
                </c:pt>
                <c:pt idx="124">
                  <c:v>16.65944</c:v>
                </c:pt>
                <c:pt idx="125">
                  <c:v>16.622380952380951</c:v>
                </c:pt>
                <c:pt idx="126">
                  <c:v>16.58826771653543</c:v>
                </c:pt>
                <c:pt idx="127">
                  <c:v>16.574062499999997</c:v>
                </c:pt>
                <c:pt idx="128">
                  <c:v>16.561085271317825</c:v>
                </c:pt>
                <c:pt idx="129">
                  <c:v>16.543538461538461</c:v>
                </c:pt>
                <c:pt idx="130">
                  <c:v>16.539847328244274</c:v>
                </c:pt>
                <c:pt idx="131">
                  <c:v>16.536893939393938</c:v>
                </c:pt>
                <c:pt idx="132">
                  <c:v>16.531052631578948</c:v>
                </c:pt>
                <c:pt idx="133">
                  <c:v>16.524104477611939</c:v>
                </c:pt>
                <c:pt idx="134">
                  <c:v>16.517703703703702</c:v>
                </c:pt>
                <c:pt idx="135">
                  <c:v>16.511911764705882</c:v>
                </c:pt>
                <c:pt idx="136">
                  <c:v>16.492992700729928</c:v>
                </c:pt>
                <c:pt idx="137">
                  <c:v>16.478550724637682</c:v>
                </c:pt>
                <c:pt idx="138">
                  <c:v>16.466690647482014</c:v>
                </c:pt>
                <c:pt idx="139">
                  <c:v>16.458142857142857</c:v>
                </c:pt>
                <c:pt idx="140">
                  <c:v>16.448652482269502</c:v>
                </c:pt>
                <c:pt idx="141">
                  <c:v>16.448661971830983</c:v>
                </c:pt>
                <c:pt idx="142">
                  <c:v>16.451258741258741</c:v>
                </c:pt>
                <c:pt idx="143">
                  <c:v>16.452291666666664</c:v>
                </c:pt>
                <c:pt idx="144">
                  <c:v>16.451103448275862</c:v>
                </c:pt>
                <c:pt idx="145">
                  <c:v>16.450616438356164</c:v>
                </c:pt>
                <c:pt idx="146">
                  <c:v>16.449047619047619</c:v>
                </c:pt>
                <c:pt idx="147">
                  <c:v>16.447162162162162</c:v>
                </c:pt>
                <c:pt idx="148">
                  <c:v>16.446644295302011</c:v>
                </c:pt>
                <c:pt idx="149">
                  <c:v>16.431266666666662</c:v>
                </c:pt>
                <c:pt idx="150">
                  <c:v>16.407483443708607</c:v>
                </c:pt>
                <c:pt idx="151">
                  <c:v>16.387499999999999</c:v>
                </c:pt>
                <c:pt idx="152">
                  <c:v>16.369607843137253</c:v>
                </c:pt>
                <c:pt idx="153">
                  <c:v>16.355584415584413</c:v>
                </c:pt>
                <c:pt idx="154">
                  <c:v>16.342516129032255</c:v>
                </c:pt>
                <c:pt idx="155">
                  <c:v>16.33160256410256</c:v>
                </c:pt>
                <c:pt idx="156">
                  <c:v>16.316178343949041</c:v>
                </c:pt>
                <c:pt idx="157">
                  <c:v>16.300886075949364</c:v>
                </c:pt>
                <c:pt idx="158">
                  <c:v>16.28012578616352</c:v>
                </c:pt>
                <c:pt idx="159">
                  <c:v>16.259374999999999</c:v>
                </c:pt>
                <c:pt idx="160">
                  <c:v>16.235590062111797</c:v>
                </c:pt>
                <c:pt idx="161">
                  <c:v>16.209691358024688</c:v>
                </c:pt>
                <c:pt idx="162">
                  <c:v>16.184846625766866</c:v>
                </c:pt>
                <c:pt idx="163">
                  <c:v>16.163841463414627</c:v>
                </c:pt>
                <c:pt idx="164">
                  <c:v>16.141393939393932</c:v>
                </c:pt>
                <c:pt idx="165">
                  <c:v>16.118132530120477</c:v>
                </c:pt>
                <c:pt idx="166">
                  <c:v>16.09095808383233</c:v>
                </c:pt>
                <c:pt idx="167">
                  <c:v>16.060119047619043</c:v>
                </c:pt>
                <c:pt idx="168">
                  <c:v>16.024792899408279</c:v>
                </c:pt>
                <c:pt idx="169">
                  <c:v>15.989941176470582</c:v>
                </c:pt>
                <c:pt idx="170">
                  <c:v>15.953040935672508</c:v>
                </c:pt>
                <c:pt idx="171">
                  <c:v>15.912616279069761</c:v>
                </c:pt>
                <c:pt idx="172">
                  <c:v>15.869999999999994</c:v>
                </c:pt>
                <c:pt idx="173">
                  <c:v>15.827701149425282</c:v>
                </c:pt>
                <c:pt idx="174">
                  <c:v>15.788171428571422</c:v>
                </c:pt>
                <c:pt idx="175">
                  <c:v>15.75045454545454</c:v>
                </c:pt>
                <c:pt idx="176">
                  <c:v>15.712372881355927</c:v>
                </c:pt>
                <c:pt idx="177">
                  <c:v>15.675112359550557</c:v>
                </c:pt>
                <c:pt idx="178">
                  <c:v>15.641173184357537</c:v>
                </c:pt>
                <c:pt idx="179">
                  <c:v>15.607944444444438</c:v>
                </c:pt>
                <c:pt idx="180">
                  <c:v>15.574861878453031</c:v>
                </c:pt>
                <c:pt idx="181">
                  <c:v>15.54505494505494</c:v>
                </c:pt>
                <c:pt idx="182">
                  <c:v>15.518633879781415</c:v>
                </c:pt>
                <c:pt idx="183">
                  <c:v>15.49326086956521</c:v>
                </c:pt>
                <c:pt idx="184">
                  <c:v>15.469189189189184</c:v>
                </c:pt>
                <c:pt idx="185">
                  <c:v>15.447096774193543</c:v>
                </c:pt>
                <c:pt idx="186">
                  <c:v>15.426096256684486</c:v>
                </c:pt>
                <c:pt idx="187">
                  <c:v>15.406648936170207</c:v>
                </c:pt>
                <c:pt idx="188">
                  <c:v>15.384444444444439</c:v>
                </c:pt>
                <c:pt idx="189">
                  <c:v>15.363157894736837</c:v>
                </c:pt>
                <c:pt idx="190">
                  <c:v>15.341308900523556</c:v>
                </c:pt>
                <c:pt idx="191">
                  <c:v>15.316770833333329</c:v>
                </c:pt>
                <c:pt idx="192">
                  <c:v>15.293056994818647</c:v>
                </c:pt>
                <c:pt idx="193">
                  <c:v>15.271185567010304</c:v>
                </c:pt>
                <c:pt idx="194">
                  <c:v>15.249025641025636</c:v>
                </c:pt>
                <c:pt idx="195">
                  <c:v>15.228469387755096</c:v>
                </c:pt>
                <c:pt idx="196">
                  <c:v>15.206700507614208</c:v>
                </c:pt>
                <c:pt idx="197">
                  <c:v>15.18595959595959</c:v>
                </c:pt>
                <c:pt idx="198">
                  <c:v>15.167587939698487</c:v>
                </c:pt>
                <c:pt idx="199">
                  <c:v>15.150449999999994</c:v>
                </c:pt>
                <c:pt idx="200">
                  <c:v>15.132487562189048</c:v>
                </c:pt>
                <c:pt idx="201">
                  <c:v>15.113663366336628</c:v>
                </c:pt>
                <c:pt idx="202">
                  <c:v>15.096256157635461</c:v>
                </c:pt>
                <c:pt idx="203">
                  <c:v>15.078529411764698</c:v>
                </c:pt>
                <c:pt idx="204">
                  <c:v>15.061756097560968</c:v>
                </c:pt>
                <c:pt idx="205">
                  <c:v>15.046699029126206</c:v>
                </c:pt>
                <c:pt idx="206">
                  <c:v>15.033623188405791</c:v>
                </c:pt>
                <c:pt idx="207">
                  <c:v>15.020576923076918</c:v>
                </c:pt>
                <c:pt idx="208">
                  <c:v>15.009138755980857</c:v>
                </c:pt>
                <c:pt idx="209">
                  <c:v>14.9997619047619</c:v>
                </c:pt>
                <c:pt idx="210">
                  <c:v>14.990900473933644</c:v>
                </c:pt>
                <c:pt idx="211">
                  <c:v>14.980896226415089</c:v>
                </c:pt>
                <c:pt idx="212">
                  <c:v>14.971220657276991</c:v>
                </c:pt>
                <c:pt idx="213">
                  <c:v>14.965747663551397</c:v>
                </c:pt>
                <c:pt idx="214">
                  <c:v>14.962976744186042</c:v>
                </c:pt>
                <c:pt idx="215">
                  <c:v>14.9624537037037</c:v>
                </c:pt>
                <c:pt idx="216">
                  <c:v>14.962718894009212</c:v>
                </c:pt>
                <c:pt idx="217">
                  <c:v>14.965733944954122</c:v>
                </c:pt>
                <c:pt idx="218">
                  <c:v>14.969360730593603</c:v>
                </c:pt>
                <c:pt idx="219">
                  <c:v>14.970090909090905</c:v>
                </c:pt>
                <c:pt idx="220">
                  <c:v>14.974932126696828</c:v>
                </c:pt>
                <c:pt idx="221">
                  <c:v>14.979594594594591</c:v>
                </c:pt>
                <c:pt idx="222">
                  <c:v>14.983139013452911</c:v>
                </c:pt>
                <c:pt idx="223">
                  <c:v>14.981026785714283</c:v>
                </c:pt>
                <c:pt idx="224">
                  <c:v>14.976577777777775</c:v>
                </c:pt>
                <c:pt idx="225">
                  <c:v>14.962699115044247</c:v>
                </c:pt>
                <c:pt idx="226">
                  <c:v>14.946960352422906</c:v>
                </c:pt>
                <c:pt idx="227">
                  <c:v>14.930131578947368</c:v>
                </c:pt>
                <c:pt idx="228">
                  <c:v>14.914585152838427</c:v>
                </c:pt>
                <c:pt idx="229">
                  <c:v>14.899608695652171</c:v>
                </c:pt>
                <c:pt idx="230">
                  <c:v>14.886839826839823</c:v>
                </c:pt>
                <c:pt idx="231">
                  <c:v>14.871336206896547</c:v>
                </c:pt>
                <c:pt idx="232">
                  <c:v>14.85429184549356</c:v>
                </c:pt>
                <c:pt idx="233">
                  <c:v>14.836666666666664</c:v>
                </c:pt>
                <c:pt idx="234">
                  <c:v>14.820680851063827</c:v>
                </c:pt>
                <c:pt idx="235">
                  <c:v>14.807457627118639</c:v>
                </c:pt>
                <c:pt idx="236">
                  <c:v>14.792827004219406</c:v>
                </c:pt>
                <c:pt idx="237">
                  <c:v>14.776176470588231</c:v>
                </c:pt>
                <c:pt idx="238">
                  <c:v>14.760920502092047</c:v>
                </c:pt>
                <c:pt idx="239">
                  <c:v>14.745166666666664</c:v>
                </c:pt>
                <c:pt idx="240">
                  <c:v>14.728298755186717</c:v>
                </c:pt>
                <c:pt idx="241">
                  <c:v>14.710495867768591</c:v>
                </c:pt>
                <c:pt idx="242">
                  <c:v>14.691111111111107</c:v>
                </c:pt>
                <c:pt idx="243">
                  <c:v>14.672663934426227</c:v>
                </c:pt>
                <c:pt idx="244">
                  <c:v>14.65677551020408</c:v>
                </c:pt>
                <c:pt idx="245">
                  <c:v>14.642886178861785</c:v>
                </c:pt>
                <c:pt idx="246">
                  <c:v>14.630485829959511</c:v>
                </c:pt>
                <c:pt idx="247">
                  <c:v>14.616370967741933</c:v>
                </c:pt>
                <c:pt idx="248">
                  <c:v>14.600722891566262</c:v>
                </c:pt>
                <c:pt idx="249">
                  <c:v>14.584519999999996</c:v>
                </c:pt>
                <c:pt idx="250">
                  <c:v>14.569561752988044</c:v>
                </c:pt>
                <c:pt idx="251">
                  <c:v>14.552420634920631</c:v>
                </c:pt>
                <c:pt idx="252">
                  <c:v>14.535059288537546</c:v>
                </c:pt>
                <c:pt idx="253">
                  <c:v>14.518188976377949</c:v>
                </c:pt>
                <c:pt idx="254">
                  <c:v>14.499960784313721</c:v>
                </c:pt>
                <c:pt idx="255">
                  <c:v>14.481992187499996</c:v>
                </c:pt>
                <c:pt idx="256">
                  <c:v>14.463696498054471</c:v>
                </c:pt>
                <c:pt idx="257">
                  <c:v>14.44519379844961</c:v>
                </c:pt>
                <c:pt idx="258">
                  <c:v>14.424440154440152</c:v>
                </c:pt>
                <c:pt idx="259">
                  <c:v>14.405923076923075</c:v>
                </c:pt>
                <c:pt idx="260">
                  <c:v>14.38846743295019</c:v>
                </c:pt>
                <c:pt idx="261">
                  <c:v>14.371259541984731</c:v>
                </c:pt>
                <c:pt idx="262">
                  <c:v>14.355285171102659</c:v>
                </c:pt>
                <c:pt idx="263">
                  <c:v>14.339621212121211</c:v>
                </c:pt>
                <c:pt idx="264">
                  <c:v>14.325245283018866</c:v>
                </c:pt>
                <c:pt idx="265">
                  <c:v>14.311804511278194</c:v>
                </c:pt>
                <c:pt idx="266">
                  <c:v>14.299063670411982</c:v>
                </c:pt>
                <c:pt idx="267">
                  <c:v>14.286417910447758</c:v>
                </c:pt>
                <c:pt idx="268">
                  <c:v>14.274869888475834</c:v>
                </c:pt>
                <c:pt idx="269">
                  <c:v>14.264444444444441</c:v>
                </c:pt>
                <c:pt idx="270">
                  <c:v>14.25442804428044</c:v>
                </c:pt>
                <c:pt idx="271">
                  <c:v>14.240772058823527</c:v>
                </c:pt>
                <c:pt idx="272">
                  <c:v>14.229047619047616</c:v>
                </c:pt>
                <c:pt idx="273">
                  <c:v>14.218503649635034</c:v>
                </c:pt>
                <c:pt idx="274">
                  <c:v>14.209199999999997</c:v>
                </c:pt>
                <c:pt idx="275">
                  <c:v>14.199528985507243</c:v>
                </c:pt>
                <c:pt idx="276">
                  <c:v>14.189097472924185</c:v>
                </c:pt>
                <c:pt idx="277">
                  <c:v>14.180863309352516</c:v>
                </c:pt>
                <c:pt idx="278">
                  <c:v>14.173548387096771</c:v>
                </c:pt>
                <c:pt idx="279">
                  <c:v>14.165214285714283</c:v>
                </c:pt>
                <c:pt idx="280">
                  <c:v>14.15733096085409</c:v>
                </c:pt>
                <c:pt idx="281">
                  <c:v>14.149184397163118</c:v>
                </c:pt>
                <c:pt idx="282">
                  <c:v>14.140247349823319</c:v>
                </c:pt>
                <c:pt idx="283">
                  <c:v>14.131936619718308</c:v>
                </c:pt>
                <c:pt idx="284">
                  <c:v>14.125368421052631</c:v>
                </c:pt>
                <c:pt idx="285">
                  <c:v>14.119475524475524</c:v>
                </c:pt>
                <c:pt idx="286">
                  <c:v>14.113170731707315</c:v>
                </c:pt>
                <c:pt idx="287">
                  <c:v>14.105312499999998</c:v>
                </c:pt>
                <c:pt idx="288">
                  <c:v>14.098546712802767</c:v>
                </c:pt>
                <c:pt idx="289">
                  <c:v>14.093137931034482</c:v>
                </c:pt>
                <c:pt idx="290">
                  <c:v>14.087182130584193</c:v>
                </c:pt>
                <c:pt idx="291">
                  <c:v>14.08126712328767</c:v>
                </c:pt>
                <c:pt idx="292">
                  <c:v>14.074982935153582</c:v>
                </c:pt>
                <c:pt idx="293">
                  <c:v>14.068605442176867</c:v>
                </c:pt>
                <c:pt idx="294">
                  <c:v>14.063118644067794</c:v>
                </c:pt>
                <c:pt idx="295">
                  <c:v>14.05841216216216</c:v>
                </c:pt>
                <c:pt idx="296">
                  <c:v>14.053771043771041</c:v>
                </c:pt>
                <c:pt idx="297">
                  <c:v>14.048322147651005</c:v>
                </c:pt>
                <c:pt idx="298">
                  <c:v>14.041906354515049</c:v>
                </c:pt>
                <c:pt idx="299">
                  <c:v>14.036666666666667</c:v>
                </c:pt>
                <c:pt idx="300">
                  <c:v>14.032990033222593</c:v>
                </c:pt>
                <c:pt idx="301">
                  <c:v>14.029602649006625</c:v>
                </c:pt>
                <c:pt idx="302">
                  <c:v>14.025742574257427</c:v>
                </c:pt>
                <c:pt idx="303">
                  <c:v>14.021809210526316</c:v>
                </c:pt>
                <c:pt idx="304">
                  <c:v>14.015704918032787</c:v>
                </c:pt>
                <c:pt idx="305">
                  <c:v>14.009575163398694</c:v>
                </c:pt>
                <c:pt idx="306">
                  <c:v>14.001791530944626</c:v>
                </c:pt>
                <c:pt idx="307">
                  <c:v>13.99448051948052</c:v>
                </c:pt>
                <c:pt idx="308">
                  <c:v>13.987119741100326</c:v>
                </c:pt>
                <c:pt idx="309">
                  <c:v>13.97793548387097</c:v>
                </c:pt>
                <c:pt idx="310">
                  <c:v>13.96961414790997</c:v>
                </c:pt>
                <c:pt idx="311">
                  <c:v>13.962147435897441</c:v>
                </c:pt>
                <c:pt idx="312">
                  <c:v>13.955079872204477</c:v>
                </c:pt>
                <c:pt idx="313">
                  <c:v>13.948853503184719</c:v>
                </c:pt>
                <c:pt idx="314">
                  <c:v>13.943365079365085</c:v>
                </c:pt>
                <c:pt idx="315">
                  <c:v>13.938544303797475</c:v>
                </c:pt>
                <c:pt idx="316">
                  <c:v>13.935299684542592</c:v>
                </c:pt>
                <c:pt idx="317">
                  <c:v>13.933333333333339</c:v>
                </c:pt>
                <c:pt idx="318">
                  <c:v>13.931536050156746</c:v>
                </c:pt>
                <c:pt idx="319">
                  <c:v>13.931218750000005</c:v>
                </c:pt>
                <c:pt idx="320">
                  <c:v>13.931557632398759</c:v>
                </c:pt>
                <c:pt idx="321">
                  <c:v>13.932888198757768</c:v>
                </c:pt>
                <c:pt idx="322">
                  <c:v>13.935015479876164</c:v>
                </c:pt>
                <c:pt idx="323">
                  <c:v>13.938672839506175</c:v>
                </c:pt>
                <c:pt idx="324">
                  <c:v>13.944369230769233</c:v>
                </c:pt>
                <c:pt idx="325">
                  <c:v>13.950644171779144</c:v>
                </c:pt>
                <c:pt idx="326">
                  <c:v>13.958256880733947</c:v>
                </c:pt>
                <c:pt idx="327">
                  <c:v>13.965152439024392</c:v>
                </c:pt>
                <c:pt idx="328">
                  <c:v>13.973434650455928</c:v>
                </c:pt>
                <c:pt idx="329">
                  <c:v>13.981151515151517</c:v>
                </c:pt>
                <c:pt idx="330">
                  <c:v>13.991389728096678</c:v>
                </c:pt>
                <c:pt idx="331">
                  <c:v>14.004819277108435</c:v>
                </c:pt>
                <c:pt idx="332">
                  <c:v>14.017477477477479</c:v>
                </c:pt>
                <c:pt idx="333">
                  <c:v>14.031916167664672</c:v>
                </c:pt>
                <c:pt idx="334">
                  <c:v>14.043074626865675</c:v>
                </c:pt>
                <c:pt idx="335">
                  <c:v>14.057351190476194</c:v>
                </c:pt>
                <c:pt idx="336">
                  <c:v>14.071839762611278</c:v>
                </c:pt>
                <c:pt idx="337">
                  <c:v>14.084319526627221</c:v>
                </c:pt>
                <c:pt idx="338">
                  <c:v>14.096666666666671</c:v>
                </c:pt>
                <c:pt idx="339">
                  <c:v>14.112176470588238</c:v>
                </c:pt>
                <c:pt idx="340">
                  <c:v>14.127595307917892</c:v>
                </c:pt>
                <c:pt idx="341">
                  <c:v>14.140497076023395</c:v>
                </c:pt>
                <c:pt idx="342">
                  <c:v>14.152215743440236</c:v>
                </c:pt>
                <c:pt idx="343">
                  <c:v>14.1659011627907</c:v>
                </c:pt>
                <c:pt idx="344">
                  <c:v>14.178956521739133</c:v>
                </c:pt>
                <c:pt idx="345">
                  <c:v>14.189537572254338</c:v>
                </c:pt>
                <c:pt idx="346">
                  <c:v>14.198847262247842</c:v>
                </c:pt>
                <c:pt idx="347">
                  <c:v>14.207241379310346</c:v>
                </c:pt>
                <c:pt idx="348">
                  <c:v>14.215816618911177</c:v>
                </c:pt>
                <c:pt idx="349">
                  <c:v>14.222971428571432</c:v>
                </c:pt>
                <c:pt idx="350">
                  <c:v>14.227578347578351</c:v>
                </c:pt>
                <c:pt idx="351">
                  <c:v>14.232329545454547</c:v>
                </c:pt>
                <c:pt idx="352">
                  <c:v>14.237677053824363</c:v>
                </c:pt>
                <c:pt idx="353">
                  <c:v>14.244350282485879</c:v>
                </c:pt>
                <c:pt idx="354">
                  <c:v>14.251352112676058</c:v>
                </c:pt>
                <c:pt idx="355">
                  <c:v>14.258707865168541</c:v>
                </c:pt>
                <c:pt idx="356">
                  <c:v>14.263221288515407</c:v>
                </c:pt>
                <c:pt idx="357">
                  <c:v>14.265726256983241</c:v>
                </c:pt>
                <c:pt idx="358">
                  <c:v>14.265403899721449</c:v>
                </c:pt>
                <c:pt idx="359">
                  <c:v>14.263944444444443</c:v>
                </c:pt>
                <c:pt idx="360">
                  <c:v>14.262299168975067</c:v>
                </c:pt>
                <c:pt idx="361">
                  <c:v>14.260994475138121</c:v>
                </c:pt>
                <c:pt idx="362">
                  <c:v>14.259669421487601</c:v>
                </c:pt>
                <c:pt idx="363">
                  <c:v>14.258763736263735</c:v>
                </c:pt>
                <c:pt idx="364">
                  <c:v>14.257808219178081</c:v>
                </c:pt>
                <c:pt idx="365">
                  <c:v>14.257978142076501</c:v>
                </c:pt>
                <c:pt idx="366">
                  <c:v>14.259019073569482</c:v>
                </c:pt>
                <c:pt idx="367">
                  <c:v>14.260923913043477</c:v>
                </c:pt>
                <c:pt idx="368">
                  <c:v>14.264390243902438</c:v>
                </c:pt>
                <c:pt idx="369">
                  <c:v>14.268891891891892</c:v>
                </c:pt>
                <c:pt idx="370">
                  <c:v>14.275067385444745</c:v>
                </c:pt>
                <c:pt idx="371">
                  <c:v>14.28236559139785</c:v>
                </c:pt>
                <c:pt idx="372">
                  <c:v>14.290616621983913</c:v>
                </c:pt>
                <c:pt idx="373">
                  <c:v>14.300481283422458</c:v>
                </c:pt>
                <c:pt idx="374">
                  <c:v>14.309706666666665</c:v>
                </c:pt>
                <c:pt idx="375">
                  <c:v>14.320053191489359</c:v>
                </c:pt>
                <c:pt idx="376">
                  <c:v>14.330954907161802</c:v>
                </c:pt>
                <c:pt idx="377">
                  <c:v>14.342486772486771</c:v>
                </c:pt>
                <c:pt idx="378">
                  <c:v>14.353324538258573</c:v>
                </c:pt>
                <c:pt idx="379">
                  <c:v>14.365789473684208</c:v>
                </c:pt>
                <c:pt idx="380">
                  <c:v>14.37784776902887</c:v>
                </c:pt>
                <c:pt idx="381">
                  <c:v>14.387643979057589</c:v>
                </c:pt>
                <c:pt idx="382">
                  <c:v>14.397127937336814</c:v>
                </c:pt>
                <c:pt idx="383">
                  <c:v>14.406692708333331</c:v>
                </c:pt>
                <c:pt idx="384">
                  <c:v>14.417636363636362</c:v>
                </c:pt>
                <c:pt idx="385">
                  <c:v>14.427797927461137</c:v>
                </c:pt>
                <c:pt idx="386">
                  <c:v>14.435865633074934</c:v>
                </c:pt>
                <c:pt idx="387">
                  <c:v>14.443221649484535</c:v>
                </c:pt>
                <c:pt idx="388">
                  <c:v>14.45089974293059</c:v>
                </c:pt>
                <c:pt idx="389">
                  <c:v>14.458102564102564</c:v>
                </c:pt>
                <c:pt idx="390">
                  <c:v>14.466700767263426</c:v>
                </c:pt>
                <c:pt idx="391">
                  <c:v>14.474132653061224</c:v>
                </c:pt>
                <c:pt idx="392">
                  <c:v>14.482035623409669</c:v>
                </c:pt>
                <c:pt idx="393">
                  <c:v>14.488553299492386</c:v>
                </c:pt>
                <c:pt idx="394">
                  <c:v>14.493924050632909</c:v>
                </c:pt>
                <c:pt idx="395">
                  <c:v>14.500631313131311</c:v>
                </c:pt>
                <c:pt idx="396">
                  <c:v>14.508337531486145</c:v>
                </c:pt>
                <c:pt idx="397">
                  <c:v>14.518291457286432</c:v>
                </c:pt>
                <c:pt idx="398">
                  <c:v>14.530100250626564</c:v>
                </c:pt>
                <c:pt idx="399">
                  <c:v>14.543374999999999</c:v>
                </c:pt>
                <c:pt idx="400">
                  <c:v>14.557930174563589</c:v>
                </c:pt>
                <c:pt idx="401">
                  <c:v>14.572960199004974</c:v>
                </c:pt>
                <c:pt idx="402">
                  <c:v>14.587245657568237</c:v>
                </c:pt>
                <c:pt idx="403">
                  <c:v>14.601014851485147</c:v>
                </c:pt>
                <c:pt idx="404">
                  <c:v>14.616666666666664</c:v>
                </c:pt>
                <c:pt idx="405">
                  <c:v>14.631674876847288</c:v>
                </c:pt>
                <c:pt idx="406">
                  <c:v>14.647125307125306</c:v>
                </c:pt>
                <c:pt idx="407">
                  <c:v>14.664803921568625</c:v>
                </c:pt>
                <c:pt idx="408">
                  <c:v>14.682836185819069</c:v>
                </c:pt>
                <c:pt idx="409">
                  <c:v>14.698731707317069</c:v>
                </c:pt>
                <c:pt idx="410">
                  <c:v>14.715158150851577</c:v>
                </c:pt>
                <c:pt idx="411">
                  <c:v>14.731480582524267</c:v>
                </c:pt>
                <c:pt idx="412">
                  <c:v>14.745835351089584</c:v>
                </c:pt>
                <c:pt idx="413">
                  <c:v>14.756328502415455</c:v>
                </c:pt>
                <c:pt idx="414">
                  <c:v>14.761325301204815</c:v>
                </c:pt>
                <c:pt idx="415">
                  <c:v>14.767043269230765</c:v>
                </c:pt>
                <c:pt idx="416">
                  <c:v>14.773764988009587</c:v>
                </c:pt>
                <c:pt idx="417">
                  <c:v>14.779856459330139</c:v>
                </c:pt>
                <c:pt idx="418">
                  <c:v>14.784534606205245</c:v>
                </c:pt>
                <c:pt idx="419">
                  <c:v>14.791833333333328</c:v>
                </c:pt>
                <c:pt idx="420">
                  <c:v>14.800855106888356</c:v>
                </c:pt>
                <c:pt idx="421">
                  <c:v>14.811421800947864</c:v>
                </c:pt>
                <c:pt idx="422">
                  <c:v>14.822434988179666</c:v>
                </c:pt>
                <c:pt idx="423">
                  <c:v>14.832971698113203</c:v>
                </c:pt>
                <c:pt idx="424">
                  <c:v>14.845482352941172</c:v>
                </c:pt>
                <c:pt idx="425">
                  <c:v>14.858779342723</c:v>
                </c:pt>
                <c:pt idx="426">
                  <c:v>14.871709601873533</c:v>
                </c:pt>
                <c:pt idx="427">
                  <c:v>14.8836214953271</c:v>
                </c:pt>
                <c:pt idx="428">
                  <c:v>14.896643356643354</c:v>
                </c:pt>
                <c:pt idx="429">
                  <c:v>14.910744186046509</c:v>
                </c:pt>
                <c:pt idx="430">
                  <c:v>14.924617169373548</c:v>
                </c:pt>
                <c:pt idx="431">
                  <c:v>14.938032407407407</c:v>
                </c:pt>
                <c:pt idx="432">
                  <c:v>14.952124711316396</c:v>
                </c:pt>
                <c:pt idx="433">
                  <c:v>14.967511520737327</c:v>
                </c:pt>
                <c:pt idx="434">
                  <c:v>14.983287356321839</c:v>
                </c:pt>
                <c:pt idx="435">
                  <c:v>14.999770642201835</c:v>
                </c:pt>
                <c:pt idx="436">
                  <c:v>15.01675057208238</c:v>
                </c:pt>
                <c:pt idx="437">
                  <c:v>15.033995433789952</c:v>
                </c:pt>
                <c:pt idx="438">
                  <c:v>15.050546697038724</c:v>
                </c:pt>
                <c:pt idx="439">
                  <c:v>15.068568181818179</c:v>
                </c:pt>
                <c:pt idx="440">
                  <c:v>15.085759637188206</c:v>
                </c:pt>
                <c:pt idx="441">
                  <c:v>15.103416289592758</c:v>
                </c:pt>
                <c:pt idx="442">
                  <c:v>15.121715575620765</c:v>
                </c:pt>
                <c:pt idx="443">
                  <c:v>15.139977477477474</c:v>
                </c:pt>
                <c:pt idx="444">
                  <c:v>15.15707865168539</c:v>
                </c:pt>
                <c:pt idx="445">
                  <c:v>15.175269058295962</c:v>
                </c:pt>
                <c:pt idx="446">
                  <c:v>15.19360178970917</c:v>
                </c:pt>
                <c:pt idx="447">
                  <c:v>15.21158482142857</c:v>
                </c:pt>
                <c:pt idx="448">
                  <c:v>15.229866369710466</c:v>
                </c:pt>
                <c:pt idx="449">
                  <c:v>15.24871111111111</c:v>
                </c:pt>
                <c:pt idx="450">
                  <c:v>15.264545454545454</c:v>
                </c:pt>
                <c:pt idx="451">
                  <c:v>15.280110619469026</c:v>
                </c:pt>
                <c:pt idx="452">
                  <c:v>15.296423841059601</c:v>
                </c:pt>
                <c:pt idx="453">
                  <c:v>15.314207048458149</c:v>
                </c:pt>
                <c:pt idx="454">
                  <c:v>15.332813186813185</c:v>
                </c:pt>
                <c:pt idx="455">
                  <c:v>15.351666666666667</c:v>
                </c:pt>
                <c:pt idx="456">
                  <c:v>15.369912472647702</c:v>
                </c:pt>
                <c:pt idx="457">
                  <c:v>15.388886462882095</c:v>
                </c:pt>
                <c:pt idx="458">
                  <c:v>15.406993464052286</c:v>
                </c:pt>
                <c:pt idx="459">
                  <c:v>15.422652173913042</c:v>
                </c:pt>
                <c:pt idx="460">
                  <c:v>15.439327548806938</c:v>
                </c:pt>
                <c:pt idx="461">
                  <c:v>15.453203463203462</c:v>
                </c:pt>
                <c:pt idx="462">
                  <c:v>15.466393088552914</c:v>
                </c:pt>
                <c:pt idx="463">
                  <c:v>15.479137931034483</c:v>
                </c:pt>
                <c:pt idx="464">
                  <c:v>15.488666666666665</c:v>
                </c:pt>
                <c:pt idx="465">
                  <c:v>15.496545064377681</c:v>
                </c:pt>
                <c:pt idx="466">
                  <c:v>15.503683083511776</c:v>
                </c:pt>
                <c:pt idx="467">
                  <c:v>15.512670940170938</c:v>
                </c:pt>
                <c:pt idx="468">
                  <c:v>15.521684434968016</c:v>
                </c:pt>
                <c:pt idx="469">
                  <c:v>15.532127659574467</c:v>
                </c:pt>
                <c:pt idx="470">
                  <c:v>15.543885350318469</c:v>
                </c:pt>
                <c:pt idx="471">
                  <c:v>15.556377118644065</c:v>
                </c:pt>
                <c:pt idx="472">
                  <c:v>15.56934460887949</c:v>
                </c:pt>
                <c:pt idx="473">
                  <c:v>15.582805907172991</c:v>
                </c:pt>
                <c:pt idx="474">
                  <c:v>15.595368421052628</c:v>
                </c:pt>
                <c:pt idx="475">
                  <c:v>15.608403361344534</c:v>
                </c:pt>
                <c:pt idx="476">
                  <c:v>15.62186582809224</c:v>
                </c:pt>
                <c:pt idx="477">
                  <c:v>15.635669456066942</c:v>
                </c:pt>
                <c:pt idx="478">
                  <c:v>15.649102296450936</c:v>
                </c:pt>
                <c:pt idx="479">
                  <c:v>15.660791666666663</c:v>
                </c:pt>
                <c:pt idx="480">
                  <c:v>15.673451143451141</c:v>
                </c:pt>
                <c:pt idx="481">
                  <c:v>15.685560165975101</c:v>
                </c:pt>
                <c:pt idx="482">
                  <c:v>15.695362318840576</c:v>
                </c:pt>
                <c:pt idx="483">
                  <c:v>15.704111570247932</c:v>
                </c:pt>
                <c:pt idx="484">
                  <c:v>15.715608247422677</c:v>
                </c:pt>
                <c:pt idx="485">
                  <c:v>15.727777777777776</c:v>
                </c:pt>
                <c:pt idx="486">
                  <c:v>15.740657084188909</c:v>
                </c:pt>
                <c:pt idx="487">
                  <c:v>15.752971311475408</c:v>
                </c:pt>
                <c:pt idx="488">
                  <c:v>15.763987730061348</c:v>
                </c:pt>
                <c:pt idx="489">
                  <c:v>15.776061224489794</c:v>
                </c:pt>
                <c:pt idx="490">
                  <c:v>15.788737270875762</c:v>
                </c:pt>
                <c:pt idx="491">
                  <c:v>15.801768292682926</c:v>
                </c:pt>
                <c:pt idx="492">
                  <c:v>15.814908722109532</c:v>
                </c:pt>
                <c:pt idx="493">
                  <c:v>15.825789473684209</c:v>
                </c:pt>
                <c:pt idx="494">
                  <c:v>15.8360404040404</c:v>
                </c:pt>
                <c:pt idx="495">
                  <c:v>15.844838709677415</c:v>
                </c:pt>
                <c:pt idx="496">
                  <c:v>15.854064386317905</c:v>
                </c:pt>
                <c:pt idx="497">
                  <c:v>15.864337349397587</c:v>
                </c:pt>
                <c:pt idx="498">
                  <c:v>15.87204408817635</c:v>
                </c:pt>
                <c:pt idx="499">
                  <c:v>15.877659999999999</c:v>
                </c:pt>
                <c:pt idx="500">
                  <c:v>15.882754491017963</c:v>
                </c:pt>
                <c:pt idx="501">
                  <c:v>15.887768924302787</c:v>
                </c:pt>
                <c:pt idx="502">
                  <c:v>15.892862823061627</c:v>
                </c:pt>
                <c:pt idx="503">
                  <c:v>15.897916666666664</c:v>
                </c:pt>
                <c:pt idx="504">
                  <c:v>15.900752475247522</c:v>
                </c:pt>
                <c:pt idx="505">
                  <c:v>15.903102766798416</c:v>
                </c:pt>
                <c:pt idx="506">
                  <c:v>15.90402366863905</c:v>
                </c:pt>
                <c:pt idx="507">
                  <c:v>15.905255905511806</c:v>
                </c:pt>
                <c:pt idx="508">
                  <c:v>15.905186640471509</c:v>
                </c:pt>
                <c:pt idx="509">
                  <c:v>15.901411764705877</c:v>
                </c:pt>
                <c:pt idx="510">
                  <c:v>15.897299412915848</c:v>
                </c:pt>
                <c:pt idx="511">
                  <c:v>15.893066406249995</c:v>
                </c:pt>
                <c:pt idx="512">
                  <c:v>15.889571150097462</c:v>
                </c:pt>
                <c:pt idx="513">
                  <c:v>15.887529182879373</c:v>
                </c:pt>
                <c:pt idx="514">
                  <c:v>15.885922330097085</c:v>
                </c:pt>
                <c:pt idx="515">
                  <c:v>15.884108527131781</c:v>
                </c:pt>
                <c:pt idx="516">
                  <c:v>15.884081237911024</c:v>
                </c:pt>
                <c:pt idx="517">
                  <c:v>15.885193050193047</c:v>
                </c:pt>
                <c:pt idx="518">
                  <c:v>15.887398843930635</c:v>
                </c:pt>
                <c:pt idx="519">
                  <c:v>15.89030769230769</c:v>
                </c:pt>
                <c:pt idx="520">
                  <c:v>15.894203454894432</c:v>
                </c:pt>
                <c:pt idx="521">
                  <c:v>15.897394636015322</c:v>
                </c:pt>
                <c:pt idx="522">
                  <c:v>15.89965583173996</c:v>
                </c:pt>
                <c:pt idx="523">
                  <c:v>15.901545801526714</c:v>
                </c:pt>
                <c:pt idx="524">
                  <c:v>15.902723809523806</c:v>
                </c:pt>
                <c:pt idx="525">
                  <c:v>15.90454372623574</c:v>
                </c:pt>
                <c:pt idx="526">
                  <c:v>15.905540796963946</c:v>
                </c:pt>
                <c:pt idx="527">
                  <c:v>15.905037878787876</c:v>
                </c:pt>
                <c:pt idx="528">
                  <c:v>15.906351606805291</c:v>
                </c:pt>
                <c:pt idx="529">
                  <c:v>15.908905660377357</c:v>
                </c:pt>
                <c:pt idx="530">
                  <c:v>15.911826741996231</c:v>
                </c:pt>
                <c:pt idx="531">
                  <c:v>15.915394736842101</c:v>
                </c:pt>
                <c:pt idx="532">
                  <c:v>15.919155722326451</c:v>
                </c:pt>
                <c:pt idx="533">
                  <c:v>15.922415730337075</c:v>
                </c:pt>
                <c:pt idx="534">
                  <c:v>15.925626168224294</c:v>
                </c:pt>
                <c:pt idx="535">
                  <c:v>15.928376865671636</c:v>
                </c:pt>
                <c:pt idx="536">
                  <c:v>15.932122905027928</c:v>
                </c:pt>
                <c:pt idx="537">
                  <c:v>15.93524163568773</c:v>
                </c:pt>
                <c:pt idx="538">
                  <c:v>15.938200371057512</c:v>
                </c:pt>
                <c:pt idx="539">
                  <c:v>15.942648148148146</c:v>
                </c:pt>
                <c:pt idx="540">
                  <c:v>15.947652495378925</c:v>
                </c:pt>
                <c:pt idx="541">
                  <c:v>15.95274907749077</c:v>
                </c:pt>
                <c:pt idx="542">
                  <c:v>15.956316758747693</c:v>
                </c:pt>
                <c:pt idx="543">
                  <c:v>15.95898897058823</c:v>
                </c:pt>
                <c:pt idx="544">
                  <c:v>15.960788990825684</c:v>
                </c:pt>
                <c:pt idx="545">
                  <c:v>15.961428571428566</c:v>
                </c:pt>
                <c:pt idx="546">
                  <c:v>15.96115173674588</c:v>
                </c:pt>
                <c:pt idx="547">
                  <c:v>15.961021897810211</c:v>
                </c:pt>
                <c:pt idx="548">
                  <c:v>15.959781420765021</c:v>
                </c:pt>
                <c:pt idx="549">
                  <c:v>15.958909090909083</c:v>
                </c:pt>
                <c:pt idx="550">
                  <c:v>15.958820326678758</c:v>
                </c:pt>
                <c:pt idx="551">
                  <c:v>15.95644927536231</c:v>
                </c:pt>
                <c:pt idx="552">
                  <c:v>15.951989150090407</c:v>
                </c:pt>
                <c:pt idx="553">
                  <c:v>15.947617328519849</c:v>
                </c:pt>
                <c:pt idx="554">
                  <c:v>15.942234234234226</c:v>
                </c:pt>
                <c:pt idx="555">
                  <c:v>15.937499999999989</c:v>
                </c:pt>
                <c:pt idx="556">
                  <c:v>15.93141831238778</c:v>
                </c:pt>
                <c:pt idx="557">
                  <c:v>15.92437275985662</c:v>
                </c:pt>
                <c:pt idx="558">
                  <c:v>15.917155635062599</c:v>
                </c:pt>
                <c:pt idx="559">
                  <c:v>15.907285714285701</c:v>
                </c:pt>
                <c:pt idx="560">
                  <c:v>15.896434937611394</c:v>
                </c:pt>
                <c:pt idx="561">
                  <c:v>15.883594306049808</c:v>
                </c:pt>
                <c:pt idx="562">
                  <c:v>15.870905861456469</c:v>
                </c:pt>
                <c:pt idx="563">
                  <c:v>15.858634751773037</c:v>
                </c:pt>
                <c:pt idx="564">
                  <c:v>15.845238938053086</c:v>
                </c:pt>
                <c:pt idx="565">
                  <c:v>15.833003533568894</c:v>
                </c:pt>
                <c:pt idx="566">
                  <c:v>15.822292768959425</c:v>
                </c:pt>
                <c:pt idx="567">
                  <c:v>15.812323943661962</c:v>
                </c:pt>
                <c:pt idx="568">
                  <c:v>15.802513181019322</c:v>
                </c:pt>
                <c:pt idx="569">
                  <c:v>15.793771929824549</c:v>
                </c:pt>
                <c:pt idx="570">
                  <c:v>15.78539404553414</c:v>
                </c:pt>
                <c:pt idx="571">
                  <c:v>15.776853146853135</c:v>
                </c:pt>
                <c:pt idx="572">
                  <c:v>15.766928446771367</c:v>
                </c:pt>
                <c:pt idx="573">
                  <c:v>15.756742160278735</c:v>
                </c:pt>
                <c:pt idx="574">
                  <c:v>15.747304347826075</c:v>
                </c:pt>
                <c:pt idx="575">
                  <c:v>15.738090277777767</c:v>
                </c:pt>
                <c:pt idx="576">
                  <c:v>15.728578856152502</c:v>
                </c:pt>
                <c:pt idx="577">
                  <c:v>15.720726643598606</c:v>
                </c:pt>
                <c:pt idx="578">
                  <c:v>15.713592400690837</c:v>
                </c:pt>
                <c:pt idx="579">
                  <c:v>15.70655172413792</c:v>
                </c:pt>
                <c:pt idx="580">
                  <c:v>15.699638554216858</c:v>
                </c:pt>
                <c:pt idx="581">
                  <c:v>15.692474226804116</c:v>
                </c:pt>
                <c:pt idx="582">
                  <c:v>15.685351629502566</c:v>
                </c:pt>
                <c:pt idx="583">
                  <c:v>15.678630136986294</c:v>
                </c:pt>
                <c:pt idx="584">
                  <c:v>15.671658119658114</c:v>
                </c:pt>
                <c:pt idx="585">
                  <c:v>15.665068259385659</c:v>
                </c:pt>
                <c:pt idx="586">
                  <c:v>15.657717206132872</c:v>
                </c:pt>
                <c:pt idx="587">
                  <c:v>15.650221088435368</c:v>
                </c:pt>
                <c:pt idx="588">
                  <c:v>15.643344651952455</c:v>
                </c:pt>
                <c:pt idx="589">
                  <c:v>15.636220338983046</c:v>
                </c:pt>
                <c:pt idx="590">
                  <c:v>15.628392554991535</c:v>
                </c:pt>
                <c:pt idx="591">
                  <c:v>15.6204054054054</c:v>
                </c:pt>
                <c:pt idx="592">
                  <c:v>15.612006745362557</c:v>
                </c:pt>
                <c:pt idx="593">
                  <c:v>15.603484848484841</c:v>
                </c:pt>
                <c:pt idx="594">
                  <c:v>15.594957983193272</c:v>
                </c:pt>
                <c:pt idx="595">
                  <c:v>15.586526845637577</c:v>
                </c:pt>
                <c:pt idx="596">
                  <c:v>15.577621440536008</c:v>
                </c:pt>
                <c:pt idx="597">
                  <c:v>15.568411371237453</c:v>
                </c:pt>
                <c:pt idx="598">
                  <c:v>15.558731218697824</c:v>
                </c:pt>
                <c:pt idx="599">
                  <c:v>15.549083333333328</c:v>
                </c:pt>
                <c:pt idx="600">
                  <c:v>15.539317803660561</c:v>
                </c:pt>
                <c:pt idx="601">
                  <c:v>15.528853820598002</c:v>
                </c:pt>
                <c:pt idx="602">
                  <c:v>15.518109452736313</c:v>
                </c:pt>
                <c:pt idx="603">
                  <c:v>15.507235099337743</c:v>
                </c:pt>
                <c:pt idx="604">
                  <c:v>15.496909090909087</c:v>
                </c:pt>
                <c:pt idx="605">
                  <c:v>15.487227722772271</c:v>
                </c:pt>
                <c:pt idx="606">
                  <c:v>15.477446457990109</c:v>
                </c:pt>
                <c:pt idx="607">
                  <c:v>15.467499999999994</c:v>
                </c:pt>
                <c:pt idx="608">
                  <c:v>15.458555008210174</c:v>
                </c:pt>
                <c:pt idx="609">
                  <c:v>15.449508196721307</c:v>
                </c:pt>
                <c:pt idx="610">
                  <c:v>15.439819967266772</c:v>
                </c:pt>
                <c:pt idx="611">
                  <c:v>15.429183006535945</c:v>
                </c:pt>
                <c:pt idx="612">
                  <c:v>15.418711256117453</c:v>
                </c:pt>
                <c:pt idx="613">
                  <c:v>15.408680781758955</c:v>
                </c:pt>
                <c:pt idx="614">
                  <c:v>15.398260162601623</c:v>
                </c:pt>
                <c:pt idx="615">
                  <c:v>15.38798701298701</c:v>
                </c:pt>
                <c:pt idx="616">
                  <c:v>15.377844408427872</c:v>
                </c:pt>
                <c:pt idx="617">
                  <c:v>15.367184466019415</c:v>
                </c:pt>
                <c:pt idx="618">
                  <c:v>15.356655896607428</c:v>
                </c:pt>
                <c:pt idx="619">
                  <c:v>15.346129032258062</c:v>
                </c:pt>
                <c:pt idx="620">
                  <c:v>15.336119162640898</c:v>
                </c:pt>
                <c:pt idx="621">
                  <c:v>15.326109324758839</c:v>
                </c:pt>
                <c:pt idx="622">
                  <c:v>15.315441412520062</c:v>
                </c:pt>
                <c:pt idx="623">
                  <c:v>15.30455128205128</c:v>
                </c:pt>
                <c:pt idx="624">
                  <c:v>15.294063999999999</c:v>
                </c:pt>
                <c:pt idx="625">
                  <c:v>15.283769968051118</c:v>
                </c:pt>
                <c:pt idx="626">
                  <c:v>15.273827751196171</c:v>
                </c:pt>
                <c:pt idx="627">
                  <c:v>15.262372611464967</c:v>
                </c:pt>
                <c:pt idx="628">
                  <c:v>15.250572337042923</c:v>
                </c:pt>
                <c:pt idx="629">
                  <c:v>15.239222222222221</c:v>
                </c:pt>
                <c:pt idx="630">
                  <c:v>15.228557844690966</c:v>
                </c:pt>
                <c:pt idx="631">
                  <c:v>15.218512658227846</c:v>
                </c:pt>
                <c:pt idx="632">
                  <c:v>15.208799368088465</c:v>
                </c:pt>
                <c:pt idx="633">
                  <c:v>15.199321766561512</c:v>
                </c:pt>
                <c:pt idx="634">
                  <c:v>15.190125984251967</c:v>
                </c:pt>
                <c:pt idx="635">
                  <c:v>15.181415094339622</c:v>
                </c:pt>
                <c:pt idx="636">
                  <c:v>15.172323390894817</c:v>
                </c:pt>
                <c:pt idx="637">
                  <c:v>15.163056426332286</c:v>
                </c:pt>
                <c:pt idx="638">
                  <c:v>15.153145539906101</c:v>
                </c:pt>
                <c:pt idx="639">
                  <c:v>15.143656249999998</c:v>
                </c:pt>
                <c:pt idx="640">
                  <c:v>15.134212168486737</c:v>
                </c:pt>
                <c:pt idx="641">
                  <c:v>15.124376947040496</c:v>
                </c:pt>
                <c:pt idx="642">
                  <c:v>15.114494556765163</c:v>
                </c:pt>
                <c:pt idx="643">
                  <c:v>15.104145962732918</c:v>
                </c:pt>
                <c:pt idx="644">
                  <c:v>15.093751937984495</c:v>
                </c:pt>
                <c:pt idx="645">
                  <c:v>15.082120743034055</c:v>
                </c:pt>
                <c:pt idx="646">
                  <c:v>15.070633693972178</c:v>
                </c:pt>
                <c:pt idx="647">
                  <c:v>15.059429012345676</c:v>
                </c:pt>
                <c:pt idx="648">
                  <c:v>15.048289676425266</c:v>
                </c:pt>
                <c:pt idx="649">
                  <c:v>15.036507692307689</c:v>
                </c:pt>
                <c:pt idx="650">
                  <c:v>15.02443932411674</c:v>
                </c:pt>
                <c:pt idx="651">
                  <c:v>15.012055214723924</c:v>
                </c:pt>
                <c:pt idx="652">
                  <c:v>15.000183767228176</c:v>
                </c:pt>
                <c:pt idx="653">
                  <c:v>14.988241590214066</c:v>
                </c:pt>
                <c:pt idx="654">
                  <c:v>14.97557251908397</c:v>
                </c:pt>
                <c:pt idx="655">
                  <c:v>14.962865853658535</c:v>
                </c:pt>
                <c:pt idx="656">
                  <c:v>14.950197869101977</c:v>
                </c:pt>
                <c:pt idx="657">
                  <c:v>14.938723404255317</c:v>
                </c:pt>
                <c:pt idx="658">
                  <c:v>14.928194233687403</c:v>
                </c:pt>
                <c:pt idx="659">
                  <c:v>14.918227272727272</c:v>
                </c:pt>
                <c:pt idx="660">
                  <c:v>14.908472012102871</c:v>
                </c:pt>
                <c:pt idx="661">
                  <c:v>14.89918429003021</c:v>
                </c:pt>
                <c:pt idx="662">
                  <c:v>14.890150829562591</c:v>
                </c:pt>
                <c:pt idx="663">
                  <c:v>14.881626506024093</c:v>
                </c:pt>
                <c:pt idx="664">
                  <c:v>14.873578947368419</c:v>
                </c:pt>
                <c:pt idx="665">
                  <c:v>14.866066066066065</c:v>
                </c:pt>
                <c:pt idx="666">
                  <c:v>14.858770614692652</c:v>
                </c:pt>
                <c:pt idx="667">
                  <c:v>14.851511976047904</c:v>
                </c:pt>
                <c:pt idx="668">
                  <c:v>14.843856502242151</c:v>
                </c:pt>
                <c:pt idx="669">
                  <c:v>14.836597014925371</c:v>
                </c:pt>
                <c:pt idx="670">
                  <c:v>14.829388971684052</c:v>
                </c:pt>
                <c:pt idx="671">
                  <c:v>14.821979166666665</c:v>
                </c:pt>
                <c:pt idx="672">
                  <c:v>14.814546805349181</c:v>
                </c:pt>
                <c:pt idx="673">
                  <c:v>14.807240356083083</c:v>
                </c:pt>
                <c:pt idx="674">
                  <c:v>14.799111111111108</c:v>
                </c:pt>
                <c:pt idx="675">
                  <c:v>14.791020710059168</c:v>
                </c:pt>
                <c:pt idx="676">
                  <c:v>14.782924667651399</c:v>
                </c:pt>
                <c:pt idx="677">
                  <c:v>14.774734513274332</c:v>
                </c:pt>
                <c:pt idx="678">
                  <c:v>14.766244477172307</c:v>
                </c:pt>
                <c:pt idx="679">
                  <c:v>14.757573529411761</c:v>
                </c:pt>
                <c:pt idx="680">
                  <c:v>14.750029368575621</c:v>
                </c:pt>
                <c:pt idx="681">
                  <c:v>14.742609970674485</c:v>
                </c:pt>
                <c:pt idx="682">
                  <c:v>14.735080527086383</c:v>
                </c:pt>
                <c:pt idx="683">
                  <c:v>14.727704678362572</c:v>
                </c:pt>
                <c:pt idx="684">
                  <c:v>14.72021897810219</c:v>
                </c:pt>
                <c:pt idx="685">
                  <c:v>14.713338192419826</c:v>
                </c:pt>
                <c:pt idx="686">
                  <c:v>14.707190684133916</c:v>
                </c:pt>
                <c:pt idx="687">
                  <c:v>14.700886627906979</c:v>
                </c:pt>
                <c:pt idx="688">
                  <c:v>14.694644412191582</c:v>
                </c:pt>
                <c:pt idx="689">
                  <c:v>14.688724637681162</c:v>
                </c:pt>
                <c:pt idx="690">
                  <c:v>14.683111432706223</c:v>
                </c:pt>
                <c:pt idx="691">
                  <c:v>14.677789017341041</c:v>
                </c:pt>
                <c:pt idx="692">
                  <c:v>14.672106782106782</c:v>
                </c:pt>
                <c:pt idx="693">
                  <c:v>14.666051873198846</c:v>
                </c:pt>
                <c:pt idx="694">
                  <c:v>14.660129496402876</c:v>
                </c:pt>
                <c:pt idx="695">
                  <c:v>14.655100574712643</c:v>
                </c:pt>
                <c:pt idx="696">
                  <c:v>14.650846484935437</c:v>
                </c:pt>
                <c:pt idx="697">
                  <c:v>14.646647564469912</c:v>
                </c:pt>
                <c:pt idx="698">
                  <c:v>14.643419170243202</c:v>
                </c:pt>
                <c:pt idx="699">
                  <c:v>14.641342857142856</c:v>
                </c:pt>
                <c:pt idx="700">
                  <c:v>14.639786019971467</c:v>
                </c:pt>
                <c:pt idx="701">
                  <c:v>14.638247863247859</c:v>
                </c:pt>
                <c:pt idx="702">
                  <c:v>14.637183499288758</c:v>
                </c:pt>
                <c:pt idx="703">
                  <c:v>14.635738636363634</c:v>
                </c:pt>
                <c:pt idx="704">
                  <c:v>14.634680851063825</c:v>
                </c:pt>
                <c:pt idx="705">
                  <c:v>14.633031161473083</c:v>
                </c:pt>
                <c:pt idx="706">
                  <c:v>14.631329561527577</c:v>
                </c:pt>
                <c:pt idx="707">
                  <c:v>14.630254237288131</c:v>
                </c:pt>
                <c:pt idx="708">
                  <c:v>14.629492242595202</c:v>
                </c:pt>
                <c:pt idx="709">
                  <c:v>14.629901408450701</c:v>
                </c:pt>
                <c:pt idx="710">
                  <c:v>14.631575246132204</c:v>
                </c:pt>
                <c:pt idx="711">
                  <c:v>14.634101123595503</c:v>
                </c:pt>
                <c:pt idx="712">
                  <c:v>14.636297335203365</c:v>
                </c:pt>
                <c:pt idx="713">
                  <c:v>14.638431372549018</c:v>
                </c:pt>
                <c:pt idx="714">
                  <c:v>14.641496503496501</c:v>
                </c:pt>
                <c:pt idx="715">
                  <c:v>14.645223463687147</c:v>
                </c:pt>
                <c:pt idx="716">
                  <c:v>14.650362622036258</c:v>
                </c:pt>
                <c:pt idx="717">
                  <c:v>14.654582172701947</c:v>
                </c:pt>
                <c:pt idx="718">
                  <c:v>14.655799721835882</c:v>
                </c:pt>
                <c:pt idx="719">
                  <c:v>14.654319444444443</c:v>
                </c:pt>
                <c:pt idx="720">
                  <c:v>14.652565880721218</c:v>
                </c:pt>
                <c:pt idx="721">
                  <c:v>14.651523545706368</c:v>
                </c:pt>
                <c:pt idx="722">
                  <c:v>14.651037344398336</c:v>
                </c:pt>
                <c:pt idx="723">
                  <c:v>14.651063535911598</c:v>
                </c:pt>
                <c:pt idx="724">
                  <c:v>14.650758620689652</c:v>
                </c:pt>
                <c:pt idx="725">
                  <c:v>14.649903581267216</c:v>
                </c:pt>
                <c:pt idx="726">
                  <c:v>14.650068775790919</c:v>
                </c:pt>
                <c:pt idx="727">
                  <c:v>14.650013736263736</c:v>
                </c:pt>
                <c:pt idx="728">
                  <c:v>14.649451303155006</c:v>
                </c:pt>
                <c:pt idx="729">
                  <c:v>14.649068493150684</c:v>
                </c:pt>
                <c:pt idx="730">
                  <c:v>14.649288645690833</c:v>
                </c:pt>
                <c:pt idx="731">
                  <c:v>14.649016393442622</c:v>
                </c:pt>
                <c:pt idx="732">
                  <c:v>14.649085948158255</c:v>
                </c:pt>
                <c:pt idx="733">
                  <c:v>14.649686648501364</c:v>
                </c:pt>
                <c:pt idx="734">
                  <c:v>14.650802721088436</c:v>
                </c:pt>
                <c:pt idx="735">
                  <c:v>14.651684782608696</c:v>
                </c:pt>
                <c:pt idx="736">
                  <c:v>14.653093622795115</c:v>
                </c:pt>
                <c:pt idx="737">
                  <c:v>14.655176151761518</c:v>
                </c:pt>
                <c:pt idx="738">
                  <c:v>14.65786197564276</c:v>
                </c:pt>
                <c:pt idx="739">
                  <c:v>14.66104054054054</c:v>
                </c:pt>
                <c:pt idx="740">
                  <c:v>14.665182186234818</c:v>
                </c:pt>
                <c:pt idx="741">
                  <c:v>14.669285714285712</c:v>
                </c:pt>
                <c:pt idx="742">
                  <c:v>14.673283983849258</c:v>
                </c:pt>
                <c:pt idx="743">
                  <c:v>14.676733870967739</c:v>
                </c:pt>
                <c:pt idx="744">
                  <c:v>14.680724832214763</c:v>
                </c:pt>
                <c:pt idx="745">
                  <c:v>14.683900804289539</c:v>
                </c:pt>
                <c:pt idx="746">
                  <c:v>14.686345381526101</c:v>
                </c:pt>
                <c:pt idx="747">
                  <c:v>14.689211229946521</c:v>
                </c:pt>
                <c:pt idx="748">
                  <c:v>14.692042723631504</c:v>
                </c:pt>
                <c:pt idx="749">
                  <c:v>14.695639999999994</c:v>
                </c:pt>
                <c:pt idx="750">
                  <c:v>14.699800266311579</c:v>
                </c:pt>
                <c:pt idx="751">
                  <c:v>14.703856382978717</c:v>
                </c:pt>
                <c:pt idx="752">
                  <c:v>14.705803452855241</c:v>
                </c:pt>
                <c:pt idx="753">
                  <c:v>14.706591511936333</c:v>
                </c:pt>
                <c:pt idx="754">
                  <c:v>14.706741721854298</c:v>
                </c:pt>
                <c:pt idx="755">
                  <c:v>14.707380952380946</c:v>
                </c:pt>
                <c:pt idx="756">
                  <c:v>14.708890356671064</c:v>
                </c:pt>
                <c:pt idx="757">
                  <c:v>14.710079155672819</c:v>
                </c:pt>
                <c:pt idx="758">
                  <c:v>14.713570487483526</c:v>
                </c:pt>
                <c:pt idx="759">
                  <c:v>14.717657894736837</c:v>
                </c:pt>
                <c:pt idx="760">
                  <c:v>14.722181340341651</c:v>
                </c:pt>
                <c:pt idx="761">
                  <c:v>14.726522309711282</c:v>
                </c:pt>
                <c:pt idx="762">
                  <c:v>14.730825688073391</c:v>
                </c:pt>
                <c:pt idx="763">
                  <c:v>14.735235602094237</c:v>
                </c:pt>
                <c:pt idx="764">
                  <c:v>14.74016993464052</c:v>
                </c:pt>
                <c:pt idx="765">
                  <c:v>14.7448955613577</c:v>
                </c:pt>
                <c:pt idx="766">
                  <c:v>14.749595827900912</c:v>
                </c:pt>
                <c:pt idx="767">
                  <c:v>14.754205729166666</c:v>
                </c:pt>
                <c:pt idx="768">
                  <c:v>14.758998699609883</c:v>
                </c:pt>
                <c:pt idx="769">
                  <c:v>14.765506493506495</c:v>
                </c:pt>
                <c:pt idx="770">
                  <c:v>14.771750972762646</c:v>
                </c:pt>
                <c:pt idx="771">
                  <c:v>14.777590673575132</c:v>
                </c:pt>
                <c:pt idx="772">
                  <c:v>14.783441138421734</c:v>
                </c:pt>
                <c:pt idx="773">
                  <c:v>14.789741602067183</c:v>
                </c:pt>
                <c:pt idx="774">
                  <c:v>14.795574193548386</c:v>
                </c:pt>
                <c:pt idx="775">
                  <c:v>14.801791237113402</c:v>
                </c:pt>
                <c:pt idx="776">
                  <c:v>14.808120978120979</c:v>
                </c:pt>
                <c:pt idx="777">
                  <c:v>14.814421593830334</c:v>
                </c:pt>
                <c:pt idx="778">
                  <c:v>14.820269576379975</c:v>
                </c:pt>
                <c:pt idx="779">
                  <c:v>14.826692307692307</c:v>
                </c:pt>
                <c:pt idx="780">
                  <c:v>14.833892445582586</c:v>
                </c:pt>
                <c:pt idx="781">
                  <c:v>14.840907928388747</c:v>
                </c:pt>
                <c:pt idx="782">
                  <c:v>14.848186462324394</c:v>
                </c:pt>
                <c:pt idx="783">
                  <c:v>14.855841836734696</c:v>
                </c:pt>
                <c:pt idx="784">
                  <c:v>14.862980891719745</c:v>
                </c:pt>
                <c:pt idx="785">
                  <c:v>14.870178117048347</c:v>
                </c:pt>
                <c:pt idx="786">
                  <c:v>14.877471410419316</c:v>
                </c:pt>
                <c:pt idx="787">
                  <c:v>14.884682741116752</c:v>
                </c:pt>
                <c:pt idx="788">
                  <c:v>14.892192648922688</c:v>
                </c:pt>
                <c:pt idx="789">
                  <c:v>14.899911392405064</c:v>
                </c:pt>
                <c:pt idx="790">
                  <c:v>14.907762326169406</c:v>
                </c:pt>
                <c:pt idx="791">
                  <c:v>14.915505050505052</c:v>
                </c:pt>
                <c:pt idx="792">
                  <c:v>14.923379571248425</c:v>
                </c:pt>
                <c:pt idx="793">
                  <c:v>14.931549118387911</c:v>
                </c:pt>
                <c:pt idx="794">
                  <c:v>14.939509433962266</c:v>
                </c:pt>
                <c:pt idx="795">
                  <c:v>14.946909547738695</c:v>
                </c:pt>
                <c:pt idx="796">
                  <c:v>14.953312421580929</c:v>
                </c:pt>
                <c:pt idx="797">
                  <c:v>14.959874686716793</c:v>
                </c:pt>
                <c:pt idx="798">
                  <c:v>14.96654568210263</c:v>
                </c:pt>
                <c:pt idx="799">
                  <c:v>14.972925000000002</c:v>
                </c:pt>
                <c:pt idx="800">
                  <c:v>14.979862671660428</c:v>
                </c:pt>
                <c:pt idx="801">
                  <c:v>14.986832917705739</c:v>
                </c:pt>
                <c:pt idx="802">
                  <c:v>14.993561643835619</c:v>
                </c:pt>
                <c:pt idx="803">
                  <c:v>15.000049751243782</c:v>
                </c:pt>
                <c:pt idx="804">
                  <c:v>15.006149068322982</c:v>
                </c:pt>
                <c:pt idx="805">
                  <c:v>15.012617866004963</c:v>
                </c:pt>
                <c:pt idx="806">
                  <c:v>15.019789343246591</c:v>
                </c:pt>
                <c:pt idx="807">
                  <c:v>15.027376237623761</c:v>
                </c:pt>
                <c:pt idx="808">
                  <c:v>15.035550061804695</c:v>
                </c:pt>
                <c:pt idx="809">
                  <c:v>15.044382716049382</c:v>
                </c:pt>
                <c:pt idx="810">
                  <c:v>15.053847102342784</c:v>
                </c:pt>
                <c:pt idx="811">
                  <c:v>15.064088669950738</c:v>
                </c:pt>
                <c:pt idx="812">
                  <c:v>15.07419434194342</c:v>
                </c:pt>
                <c:pt idx="813">
                  <c:v>15.085085995085995</c:v>
                </c:pt>
                <c:pt idx="814">
                  <c:v>15.095938650306749</c:v>
                </c:pt>
                <c:pt idx="815">
                  <c:v>15.107279411764708</c:v>
                </c:pt>
                <c:pt idx="816">
                  <c:v>15.119424724602204</c:v>
                </c:pt>
                <c:pt idx="817">
                  <c:v>15.131210268948657</c:v>
                </c:pt>
                <c:pt idx="818">
                  <c:v>15.144444444444446</c:v>
                </c:pt>
                <c:pt idx="819">
                  <c:v>15.157231707317074</c:v>
                </c:pt>
                <c:pt idx="820">
                  <c:v>15.169732034104751</c:v>
                </c:pt>
                <c:pt idx="821">
                  <c:v>15.182676399026764</c:v>
                </c:pt>
                <c:pt idx="822">
                  <c:v>15.195771567436207</c:v>
                </c:pt>
                <c:pt idx="823">
                  <c:v>15.2075</c:v>
                </c:pt>
                <c:pt idx="824">
                  <c:v>15.219866666666666</c:v>
                </c:pt>
                <c:pt idx="825">
                  <c:v>15.232530266343826</c:v>
                </c:pt>
                <c:pt idx="826">
                  <c:v>15.246130592503022</c:v>
                </c:pt>
                <c:pt idx="827">
                  <c:v>15.261026570048308</c:v>
                </c:pt>
                <c:pt idx="828">
                  <c:v>15.276055488540408</c:v>
                </c:pt>
                <c:pt idx="829">
                  <c:v>15.291783132530119</c:v>
                </c:pt>
                <c:pt idx="830">
                  <c:v>15.30859205776173</c:v>
                </c:pt>
                <c:pt idx="831">
                  <c:v>15.32480769230769</c:v>
                </c:pt>
                <c:pt idx="832">
                  <c:v>15.339519807923168</c:v>
                </c:pt>
                <c:pt idx="833">
                  <c:v>15.357014388489207</c:v>
                </c:pt>
                <c:pt idx="834">
                  <c:v>15.376047904191614</c:v>
                </c:pt>
                <c:pt idx="835">
                  <c:v>15.396842105263156</c:v>
                </c:pt>
                <c:pt idx="836">
                  <c:v>15.417371565113498</c:v>
                </c:pt>
                <c:pt idx="837">
                  <c:v>15.437947494033411</c:v>
                </c:pt>
                <c:pt idx="838">
                  <c:v>15.458760429082238</c:v>
                </c:pt>
                <c:pt idx="839">
                  <c:v>15.478845238095236</c:v>
                </c:pt>
                <c:pt idx="840">
                  <c:v>15.499714625445895</c:v>
                </c:pt>
                <c:pt idx="841">
                  <c:v>15.520332541567695</c:v>
                </c:pt>
                <c:pt idx="842">
                  <c:v>15.54309608540925</c:v>
                </c:pt>
                <c:pt idx="843">
                  <c:v>15.567677725118482</c:v>
                </c:pt>
                <c:pt idx="844">
                  <c:v>15.593360946745561</c:v>
                </c:pt>
                <c:pt idx="845">
                  <c:v>15.618605200945627</c:v>
                </c:pt>
                <c:pt idx="846">
                  <c:v>15.643612750885477</c:v>
                </c:pt>
                <c:pt idx="847">
                  <c:v>15.670283018867924</c:v>
                </c:pt>
                <c:pt idx="848">
                  <c:v>15.693545347467609</c:v>
                </c:pt>
                <c:pt idx="849">
                  <c:v>15.714529411764707</c:v>
                </c:pt>
                <c:pt idx="850">
                  <c:v>15.735746180963574</c:v>
                </c:pt>
                <c:pt idx="851">
                  <c:v>15.761138497652585</c:v>
                </c:pt>
                <c:pt idx="852">
                  <c:v>15.788171160609615</c:v>
                </c:pt>
                <c:pt idx="853">
                  <c:v>15.817189695550352</c:v>
                </c:pt>
                <c:pt idx="854">
                  <c:v>15.845941520467838</c:v>
                </c:pt>
                <c:pt idx="855">
                  <c:v>15.875735981308413</c:v>
                </c:pt>
                <c:pt idx="856">
                  <c:v>15.907036172695451</c:v>
                </c:pt>
                <c:pt idx="857">
                  <c:v>15.93808857808858</c:v>
                </c:pt>
                <c:pt idx="858">
                  <c:v>15.968637951105938</c:v>
                </c:pt>
                <c:pt idx="859">
                  <c:v>16.00103488372093</c:v>
                </c:pt>
                <c:pt idx="860">
                  <c:v>16.031149825783974</c:v>
                </c:pt>
                <c:pt idx="861">
                  <c:v>16.060487238979121</c:v>
                </c:pt>
                <c:pt idx="862">
                  <c:v>16.088864426419466</c:v>
                </c:pt>
                <c:pt idx="863">
                  <c:v>16.120254629629628</c:v>
                </c:pt>
                <c:pt idx="864">
                  <c:v>16.152705202312138</c:v>
                </c:pt>
                <c:pt idx="865">
                  <c:v>16.184595842956121</c:v>
                </c:pt>
                <c:pt idx="866">
                  <c:v>16.214579008073819</c:v>
                </c:pt>
                <c:pt idx="867">
                  <c:v>16.24569124423963</c:v>
                </c:pt>
                <c:pt idx="868">
                  <c:v>16.277088607594937</c:v>
                </c:pt>
                <c:pt idx="869">
                  <c:v>16.306609195402299</c:v>
                </c:pt>
                <c:pt idx="870">
                  <c:v>16.337003444316878</c:v>
                </c:pt>
                <c:pt idx="871">
                  <c:v>16.367293577981652</c:v>
                </c:pt>
                <c:pt idx="872">
                  <c:v>16.397651775486828</c:v>
                </c:pt>
                <c:pt idx="873">
                  <c:v>16.426819221967964</c:v>
                </c:pt>
                <c:pt idx="874">
                  <c:v>16.453040000000001</c:v>
                </c:pt>
                <c:pt idx="875">
                  <c:v>16.478527397260276</c:v>
                </c:pt>
                <c:pt idx="876">
                  <c:v>16.502234891676171</c:v>
                </c:pt>
                <c:pt idx="877">
                  <c:v>16.525558086560366</c:v>
                </c:pt>
                <c:pt idx="878">
                  <c:v>16.547519908987489</c:v>
                </c:pt>
                <c:pt idx="879">
                  <c:v>16.565443181818186</c:v>
                </c:pt>
                <c:pt idx="880">
                  <c:v>16.583155505107836</c:v>
                </c:pt>
                <c:pt idx="881">
                  <c:v>16.602981859410434</c:v>
                </c:pt>
                <c:pt idx="882">
                  <c:v>16.621630804077011</c:v>
                </c:pt>
                <c:pt idx="883">
                  <c:v>16.639208144796381</c:v>
                </c:pt>
                <c:pt idx="884">
                  <c:v>16.655887005649717</c:v>
                </c:pt>
                <c:pt idx="885">
                  <c:v>16.66831828442438</c:v>
                </c:pt>
                <c:pt idx="886">
                  <c:v>16.681747463359642</c:v>
                </c:pt>
                <c:pt idx="887">
                  <c:v>16.696756756756759</c:v>
                </c:pt>
                <c:pt idx="888">
                  <c:v>16.71228346456693</c:v>
                </c:pt>
                <c:pt idx="889">
                  <c:v>16.727528089887642</c:v>
                </c:pt>
                <c:pt idx="890">
                  <c:v>16.741402918069586</c:v>
                </c:pt>
                <c:pt idx="891">
                  <c:v>16.756591928251126</c:v>
                </c:pt>
                <c:pt idx="892">
                  <c:v>16.770313549832029</c:v>
                </c:pt>
                <c:pt idx="893">
                  <c:v>16.783020134228192</c:v>
                </c:pt>
                <c:pt idx="894">
                  <c:v>16.793754189944135</c:v>
                </c:pt>
                <c:pt idx="895">
                  <c:v>16.801194196428572</c:v>
                </c:pt>
                <c:pt idx="896">
                  <c:v>16.808762541806022</c:v>
                </c:pt>
                <c:pt idx="897">
                  <c:v>16.814944320712698</c:v>
                </c:pt>
                <c:pt idx="898">
                  <c:v>16.820667408231369</c:v>
                </c:pt>
                <c:pt idx="899">
                  <c:v>16.827922222222224</c:v>
                </c:pt>
                <c:pt idx="900">
                  <c:v>16.834883462819093</c:v>
                </c:pt>
                <c:pt idx="901">
                  <c:v>16.841607538802663</c:v>
                </c:pt>
                <c:pt idx="902">
                  <c:v>16.846445182724253</c:v>
                </c:pt>
                <c:pt idx="903">
                  <c:v>16.85138274336283</c:v>
                </c:pt>
                <c:pt idx="904">
                  <c:v>16.857546961325966</c:v>
                </c:pt>
                <c:pt idx="905">
                  <c:v>16.864977924944814</c:v>
                </c:pt>
                <c:pt idx="906">
                  <c:v>16.873759647188535</c:v>
                </c:pt>
                <c:pt idx="907">
                  <c:v>16.882566079295156</c:v>
                </c:pt>
                <c:pt idx="908">
                  <c:v>16.891100110011003</c:v>
                </c:pt>
                <c:pt idx="909">
                  <c:v>16.900274725274727</c:v>
                </c:pt>
                <c:pt idx="910">
                  <c:v>16.909912184412732</c:v>
                </c:pt>
                <c:pt idx="911">
                  <c:v>16.919824561403509</c:v>
                </c:pt>
                <c:pt idx="912">
                  <c:v>16.930470974808326</c:v>
                </c:pt>
                <c:pt idx="913">
                  <c:v>16.942210065645515</c:v>
                </c:pt>
                <c:pt idx="914">
                  <c:v>16.953912568306009</c:v>
                </c:pt>
                <c:pt idx="915">
                  <c:v>16.964759825327508</c:v>
                </c:pt>
                <c:pt idx="916">
                  <c:v>16.975594329334786</c:v>
                </c:pt>
                <c:pt idx="917">
                  <c:v>16.985315904139433</c:v>
                </c:pt>
                <c:pt idx="918">
                  <c:v>16.995560391730141</c:v>
                </c:pt>
                <c:pt idx="919">
                  <c:v>17.005021739130434</c:v>
                </c:pt>
                <c:pt idx="920">
                  <c:v>17.013887079261671</c:v>
                </c:pt>
                <c:pt idx="921">
                  <c:v>17.023275488069412</c:v>
                </c:pt>
                <c:pt idx="922">
                  <c:v>17.032361863488624</c:v>
                </c:pt>
                <c:pt idx="923">
                  <c:v>17.042575757575754</c:v>
                </c:pt>
                <c:pt idx="924">
                  <c:v>17.053491891891891</c:v>
                </c:pt>
                <c:pt idx="925">
                  <c:v>17.063790496760255</c:v>
                </c:pt>
                <c:pt idx="926">
                  <c:v>17.07422869471413</c:v>
                </c:pt>
                <c:pt idx="927">
                  <c:v>17.084213362068962</c:v>
                </c:pt>
                <c:pt idx="928">
                  <c:v>17.093175457481159</c:v>
                </c:pt>
                <c:pt idx="929">
                  <c:v>17.102376344086018</c:v>
                </c:pt>
                <c:pt idx="930">
                  <c:v>17.112008592910847</c:v>
                </c:pt>
                <c:pt idx="931">
                  <c:v>17.121856223175964</c:v>
                </c:pt>
                <c:pt idx="932">
                  <c:v>17.131479099678455</c:v>
                </c:pt>
                <c:pt idx="933">
                  <c:v>17.140685224839398</c:v>
                </c:pt>
                <c:pt idx="934">
                  <c:v>17.148962566844915</c:v>
                </c:pt>
                <c:pt idx="935">
                  <c:v>17.158344017094013</c:v>
                </c:pt>
                <c:pt idx="936">
                  <c:v>17.168249733191033</c:v>
                </c:pt>
                <c:pt idx="937">
                  <c:v>17.178166311300636</c:v>
                </c:pt>
                <c:pt idx="938">
                  <c:v>17.187827476038336</c:v>
                </c:pt>
                <c:pt idx="939">
                  <c:v>17.197553191489359</c:v>
                </c:pt>
                <c:pt idx="940">
                  <c:v>17.207066950053132</c:v>
                </c:pt>
                <c:pt idx="941">
                  <c:v>17.216029723991504</c:v>
                </c:pt>
                <c:pt idx="942">
                  <c:v>17.224019088016963</c:v>
                </c:pt>
                <c:pt idx="943">
                  <c:v>17.231938559322032</c:v>
                </c:pt>
                <c:pt idx="944">
                  <c:v>17.240211640211637</c:v>
                </c:pt>
                <c:pt idx="945">
                  <c:v>17.249090909090906</c:v>
                </c:pt>
                <c:pt idx="946">
                  <c:v>17.258901795142553</c:v>
                </c:pt>
                <c:pt idx="947">
                  <c:v>17.269103375527422</c:v>
                </c:pt>
                <c:pt idx="948">
                  <c:v>17.279652265542673</c:v>
                </c:pt>
                <c:pt idx="949">
                  <c:v>17.290105263157891</c:v>
                </c:pt>
                <c:pt idx="950">
                  <c:v>17.300651945320709</c:v>
                </c:pt>
                <c:pt idx="951">
                  <c:v>17.310031512605036</c:v>
                </c:pt>
                <c:pt idx="952">
                  <c:v>17.320178384050362</c:v>
                </c:pt>
                <c:pt idx="953">
                  <c:v>17.330901467505235</c:v>
                </c:pt>
                <c:pt idx="954">
                  <c:v>17.341465968586377</c:v>
                </c:pt>
                <c:pt idx="955">
                  <c:v>17.35199790794978</c:v>
                </c:pt>
                <c:pt idx="956">
                  <c:v>17.361191222570525</c:v>
                </c:pt>
                <c:pt idx="957">
                  <c:v>17.370970772442579</c:v>
                </c:pt>
                <c:pt idx="958">
                  <c:v>17.381345151199156</c:v>
                </c:pt>
                <c:pt idx="959">
                  <c:v>17.390041666666658</c:v>
                </c:pt>
                <c:pt idx="960">
                  <c:v>17.398959417273662</c:v>
                </c:pt>
                <c:pt idx="961">
                  <c:v>17.405841995841985</c:v>
                </c:pt>
                <c:pt idx="962">
                  <c:v>17.412170301142254</c:v>
                </c:pt>
                <c:pt idx="963">
                  <c:v>17.417562240663891</c:v>
                </c:pt>
                <c:pt idx="964">
                  <c:v>17.423720207253879</c:v>
                </c:pt>
                <c:pt idx="965">
                  <c:v>17.430217391304339</c:v>
                </c:pt>
                <c:pt idx="966">
                  <c:v>17.435377456049629</c:v>
                </c:pt>
                <c:pt idx="967">
                  <c:v>17.438966942148753</c:v>
                </c:pt>
                <c:pt idx="968">
                  <c:v>17.443054695562427</c:v>
                </c:pt>
                <c:pt idx="969">
                  <c:v>17.446061855670095</c:v>
                </c:pt>
                <c:pt idx="970">
                  <c:v>17.444974253347056</c:v>
                </c:pt>
                <c:pt idx="971">
                  <c:v>17.442726337448551</c:v>
                </c:pt>
                <c:pt idx="972">
                  <c:v>17.440606372045213</c:v>
                </c:pt>
                <c:pt idx="973">
                  <c:v>17.438275154004096</c:v>
                </c:pt>
                <c:pt idx="974">
                  <c:v>17.434871794871782</c:v>
                </c:pt>
                <c:pt idx="975">
                  <c:v>17.430655737704907</c:v>
                </c:pt>
                <c:pt idx="976">
                  <c:v>17.428147389969283</c:v>
                </c:pt>
                <c:pt idx="977">
                  <c:v>17.426687116564405</c:v>
                </c:pt>
                <c:pt idx="978">
                  <c:v>17.425617977528081</c:v>
                </c:pt>
                <c:pt idx="979">
                  <c:v>17.424867346938765</c:v>
                </c:pt>
                <c:pt idx="980">
                  <c:v>17.425545361875624</c:v>
                </c:pt>
                <c:pt idx="981">
                  <c:v>17.426975560081456</c:v>
                </c:pt>
                <c:pt idx="982">
                  <c:v>17.428942014242107</c:v>
                </c:pt>
                <c:pt idx="983">
                  <c:v>17.431361788617878</c:v>
                </c:pt>
                <c:pt idx="984">
                  <c:v>17.434294416243645</c:v>
                </c:pt>
                <c:pt idx="985">
                  <c:v>17.437434077079097</c:v>
                </c:pt>
                <c:pt idx="986">
                  <c:v>17.439949341438691</c:v>
                </c:pt>
                <c:pt idx="987">
                  <c:v>17.443552631578935</c:v>
                </c:pt>
                <c:pt idx="988">
                  <c:v>17.447957532861466</c:v>
                </c:pt>
                <c:pt idx="989">
                  <c:v>17.451020202020189</c:v>
                </c:pt>
                <c:pt idx="990">
                  <c:v>17.453329969727537</c:v>
                </c:pt>
                <c:pt idx="991">
                  <c:v>17.455564516129019</c:v>
                </c:pt>
                <c:pt idx="992">
                  <c:v>17.457895266868064</c:v>
                </c:pt>
                <c:pt idx="993">
                  <c:v>17.46083501006035</c:v>
                </c:pt>
                <c:pt idx="994">
                  <c:v>17.464633165829134</c:v>
                </c:pt>
                <c:pt idx="995">
                  <c:v>17.468885542168668</c:v>
                </c:pt>
                <c:pt idx="996">
                  <c:v>17.473831494483441</c:v>
                </c:pt>
                <c:pt idx="997">
                  <c:v>17.47934869739478</c:v>
                </c:pt>
                <c:pt idx="998">
                  <c:v>17.485365365365357</c:v>
                </c:pt>
                <c:pt idx="999">
                  <c:v>17.490779999999994</c:v>
                </c:pt>
                <c:pt idx="1000">
                  <c:v>17.49642357642357</c:v>
                </c:pt>
                <c:pt idx="1001">
                  <c:v>17.501976047904186</c:v>
                </c:pt>
                <c:pt idx="1002">
                  <c:v>17.506560319042865</c:v>
                </c:pt>
                <c:pt idx="1003">
                  <c:v>17.511643426294818</c:v>
                </c:pt>
                <c:pt idx="1004">
                  <c:v>17.514169154228849</c:v>
                </c:pt>
                <c:pt idx="1005">
                  <c:v>17.516341948310135</c:v>
                </c:pt>
                <c:pt idx="1006">
                  <c:v>17.518967229394235</c:v>
                </c:pt>
                <c:pt idx="1007">
                  <c:v>17.521775793650786</c:v>
                </c:pt>
                <c:pt idx="1008">
                  <c:v>17.524747274529229</c:v>
                </c:pt>
                <c:pt idx="1009">
                  <c:v>17.528396039603955</c:v>
                </c:pt>
                <c:pt idx="1010">
                  <c:v>17.532621167161221</c:v>
                </c:pt>
                <c:pt idx="1011">
                  <c:v>17.537084980237147</c:v>
                </c:pt>
                <c:pt idx="1012">
                  <c:v>17.54127344521223</c:v>
                </c:pt>
                <c:pt idx="1013">
                  <c:v>17.544625246548314</c:v>
                </c:pt>
                <c:pt idx="1014">
                  <c:v>17.54758620689654</c:v>
                </c:pt>
                <c:pt idx="1015">
                  <c:v>17.550984251968494</c:v>
                </c:pt>
                <c:pt idx="1016">
                  <c:v>17.554778761061936</c:v>
                </c:pt>
                <c:pt idx="1017">
                  <c:v>17.558929273084466</c:v>
                </c:pt>
                <c:pt idx="1018">
                  <c:v>17.562875368007841</c:v>
                </c:pt>
                <c:pt idx="1019">
                  <c:v>17.566147058823521</c:v>
                </c:pt>
                <c:pt idx="1020">
                  <c:v>17.569745347698326</c:v>
                </c:pt>
                <c:pt idx="1021">
                  <c:v>17.573982387475532</c:v>
                </c:pt>
                <c:pt idx="1022">
                  <c:v>17.57835777126099</c:v>
                </c:pt>
                <c:pt idx="1023">
                  <c:v>17.583085937499991</c:v>
                </c:pt>
                <c:pt idx="1024">
                  <c:v>17.587980487804867</c:v>
                </c:pt>
                <c:pt idx="1025">
                  <c:v>17.593654970760223</c:v>
                </c:pt>
                <c:pt idx="1026">
                  <c:v>17.598851022395316</c:v>
                </c:pt>
                <c:pt idx="1027">
                  <c:v>17.604581712062249</c:v>
                </c:pt>
                <c:pt idx="1028">
                  <c:v>17.610174927113693</c:v>
                </c:pt>
                <c:pt idx="1029">
                  <c:v>17.6158349514563</c:v>
                </c:pt>
                <c:pt idx="1030">
                  <c:v>17.621862269641117</c:v>
                </c:pt>
                <c:pt idx="1031">
                  <c:v>17.628662790697668</c:v>
                </c:pt>
                <c:pt idx="1032">
                  <c:v>17.635663117134552</c:v>
                </c:pt>
                <c:pt idx="1033">
                  <c:v>17.642649903288195</c:v>
                </c:pt>
                <c:pt idx="1034">
                  <c:v>17.649362318840573</c:v>
                </c:pt>
                <c:pt idx="1035">
                  <c:v>17.656418918918913</c:v>
                </c:pt>
                <c:pt idx="1036">
                  <c:v>17.663297974927669</c:v>
                </c:pt>
                <c:pt idx="1037">
                  <c:v>17.670308285163767</c:v>
                </c:pt>
                <c:pt idx="1038">
                  <c:v>17.677901828681417</c:v>
                </c:pt>
                <c:pt idx="1039">
                  <c:v>17.685730769230762</c:v>
                </c:pt>
                <c:pt idx="1040">
                  <c:v>17.693352545629196</c:v>
                </c:pt>
                <c:pt idx="1041">
                  <c:v>17.701247600767744</c:v>
                </c:pt>
                <c:pt idx="1042">
                  <c:v>17.708398849472665</c:v>
                </c:pt>
                <c:pt idx="1043">
                  <c:v>17.716925287356311</c:v>
                </c:pt>
                <c:pt idx="1044">
                  <c:v>17.725607655502383</c:v>
                </c:pt>
                <c:pt idx="1045">
                  <c:v>17.73398661567877</c:v>
                </c:pt>
                <c:pt idx="1046">
                  <c:v>17.74283667621776</c:v>
                </c:pt>
                <c:pt idx="1047">
                  <c:v>17.751412213740451</c:v>
                </c:pt>
                <c:pt idx="1048">
                  <c:v>17.760028598665389</c:v>
                </c:pt>
                <c:pt idx="1049">
                  <c:v>17.768647619047613</c:v>
                </c:pt>
                <c:pt idx="1050">
                  <c:v>17.776955280685055</c:v>
                </c:pt>
                <c:pt idx="1051">
                  <c:v>17.785133079847906</c:v>
                </c:pt>
                <c:pt idx="1052">
                  <c:v>17.792640075973402</c:v>
                </c:pt>
                <c:pt idx="1053">
                  <c:v>17.799003795066408</c:v>
                </c:pt>
                <c:pt idx="1054">
                  <c:v>17.806293838862555</c:v>
                </c:pt>
                <c:pt idx="1055">
                  <c:v>17.814270833333328</c:v>
                </c:pt>
                <c:pt idx="1056">
                  <c:v>17.821986754966883</c:v>
                </c:pt>
                <c:pt idx="1057">
                  <c:v>17.828024574669183</c:v>
                </c:pt>
                <c:pt idx="1058">
                  <c:v>17.833852691218127</c:v>
                </c:pt>
                <c:pt idx="1059">
                  <c:v>17.840962264150939</c:v>
                </c:pt>
                <c:pt idx="1060">
                  <c:v>17.848576814326101</c:v>
                </c:pt>
                <c:pt idx="1061">
                  <c:v>17.855960451977392</c:v>
                </c:pt>
                <c:pt idx="1062">
                  <c:v>17.863471307619935</c:v>
                </c:pt>
                <c:pt idx="1063">
                  <c:v>17.871766917293225</c:v>
                </c:pt>
                <c:pt idx="1064">
                  <c:v>17.880291079812199</c:v>
                </c:pt>
                <c:pt idx="1065">
                  <c:v>17.88859287054408</c:v>
                </c:pt>
                <c:pt idx="1066">
                  <c:v>17.896691658856597</c:v>
                </c:pt>
                <c:pt idx="1067">
                  <c:v>17.90507490636703</c:v>
                </c:pt>
                <c:pt idx="1068">
                  <c:v>17.914396632366685</c:v>
                </c:pt>
                <c:pt idx="1069">
                  <c:v>17.923878504672885</c:v>
                </c:pt>
                <c:pt idx="1070">
                  <c:v>17.933902894491119</c:v>
                </c:pt>
                <c:pt idx="1071">
                  <c:v>17.944309701492525</c:v>
                </c:pt>
                <c:pt idx="1072">
                  <c:v>17.954520037278648</c:v>
                </c:pt>
                <c:pt idx="1073">
                  <c:v>17.965093109869638</c:v>
                </c:pt>
                <c:pt idx="1074">
                  <c:v>17.976055813953479</c:v>
                </c:pt>
                <c:pt idx="1075">
                  <c:v>17.987230483271368</c:v>
                </c:pt>
                <c:pt idx="1076">
                  <c:v>17.998300835654589</c:v>
                </c:pt>
                <c:pt idx="1077">
                  <c:v>18.009591836734685</c:v>
                </c:pt>
                <c:pt idx="1078">
                  <c:v>18.021556997219637</c:v>
                </c:pt>
                <c:pt idx="1079">
                  <c:v>18.033851851851839</c:v>
                </c:pt>
                <c:pt idx="1080">
                  <c:v>18.046854764107294</c:v>
                </c:pt>
                <c:pt idx="1081">
                  <c:v>18.060961182994443</c:v>
                </c:pt>
                <c:pt idx="1082">
                  <c:v>18.073868882733137</c:v>
                </c:pt>
                <c:pt idx="1083">
                  <c:v>18.086540590405896</c:v>
                </c:pt>
                <c:pt idx="1084">
                  <c:v>18.098414746543771</c:v>
                </c:pt>
                <c:pt idx="1085">
                  <c:v>18.110515653775316</c:v>
                </c:pt>
                <c:pt idx="1086">
                  <c:v>18.122953081876719</c:v>
                </c:pt>
                <c:pt idx="1087">
                  <c:v>18.135606617647053</c:v>
                </c:pt>
                <c:pt idx="1088">
                  <c:v>18.148696051423318</c:v>
                </c:pt>
                <c:pt idx="1089">
                  <c:v>18.161972477064214</c:v>
                </c:pt>
                <c:pt idx="1090">
                  <c:v>18.173776351970663</c:v>
                </c:pt>
                <c:pt idx="1091">
                  <c:v>18.18478937728937</c:v>
                </c:pt>
                <c:pt idx="1092">
                  <c:v>18.194034766697158</c:v>
                </c:pt>
                <c:pt idx="1093">
                  <c:v>18.203345521023763</c:v>
                </c:pt>
                <c:pt idx="1094">
                  <c:v>18.213698630136982</c:v>
                </c:pt>
                <c:pt idx="1095">
                  <c:v>18.224069343065693</c:v>
                </c:pt>
                <c:pt idx="1096">
                  <c:v>18.234922515952597</c:v>
                </c:pt>
                <c:pt idx="1097">
                  <c:v>18.244945355191259</c:v>
                </c:pt>
                <c:pt idx="1098">
                  <c:v>18.254986351228389</c:v>
                </c:pt>
                <c:pt idx="1099">
                  <c:v>18.265654545454545</c:v>
                </c:pt>
                <c:pt idx="1100">
                  <c:v>18.275140781108085</c:v>
                </c:pt>
                <c:pt idx="1101">
                  <c:v>18.285081669691468</c:v>
                </c:pt>
                <c:pt idx="1102">
                  <c:v>18.29465095194923</c:v>
                </c:pt>
                <c:pt idx="1103">
                  <c:v>18.305108695652173</c:v>
                </c:pt>
                <c:pt idx="1104">
                  <c:v>18.315990950226247</c:v>
                </c:pt>
                <c:pt idx="1105">
                  <c:v>18.327450271247741</c:v>
                </c:pt>
                <c:pt idx="1106">
                  <c:v>18.338654019873534</c:v>
                </c:pt>
                <c:pt idx="1107">
                  <c:v>18.344503610108305</c:v>
                </c:pt>
                <c:pt idx="1108">
                  <c:v>18.35134355275023</c:v>
                </c:pt>
                <c:pt idx="1109">
                  <c:v>18.359432432432438</c:v>
                </c:pt>
                <c:pt idx="1110">
                  <c:v>18.368865886588662</c:v>
                </c:pt>
                <c:pt idx="1111">
                  <c:v>18.378965827338131</c:v>
                </c:pt>
                <c:pt idx="1112">
                  <c:v>18.390449236298295</c:v>
                </c:pt>
                <c:pt idx="1113">
                  <c:v>18.401624775583485</c:v>
                </c:pt>
                <c:pt idx="1114">
                  <c:v>18.413174887892378</c:v>
                </c:pt>
                <c:pt idx="1115">
                  <c:v>18.425770609318999</c:v>
                </c:pt>
                <c:pt idx="1116">
                  <c:v>18.439507609668759</c:v>
                </c:pt>
                <c:pt idx="1117">
                  <c:v>18.453881932021471</c:v>
                </c:pt>
                <c:pt idx="1118">
                  <c:v>18.468757819481681</c:v>
                </c:pt>
                <c:pt idx="1119">
                  <c:v>18.483553571428573</c:v>
                </c:pt>
                <c:pt idx="1120">
                  <c:v>18.499821587867977</c:v>
                </c:pt>
                <c:pt idx="1121">
                  <c:v>18.515909090909094</c:v>
                </c:pt>
                <c:pt idx="1122">
                  <c:v>18.532101513802317</c:v>
                </c:pt>
                <c:pt idx="1123">
                  <c:v>18.548923487544485</c:v>
                </c:pt>
                <c:pt idx="1124">
                  <c:v>18.56618666666667</c:v>
                </c:pt>
                <c:pt idx="1125">
                  <c:v>18.583108348134992</c:v>
                </c:pt>
                <c:pt idx="1126">
                  <c:v>18.599671694764865</c:v>
                </c:pt>
                <c:pt idx="1127">
                  <c:v>18.617384751773052</c:v>
                </c:pt>
                <c:pt idx="1128">
                  <c:v>18.634827280779454</c:v>
                </c:pt>
                <c:pt idx="1129">
                  <c:v>18.651026548672569</c:v>
                </c:pt>
                <c:pt idx="1130">
                  <c:v>18.665738284703806</c:v>
                </c:pt>
                <c:pt idx="1131">
                  <c:v>18.679522968197883</c:v>
                </c:pt>
                <c:pt idx="1132">
                  <c:v>18.692947925860551</c:v>
                </c:pt>
                <c:pt idx="1133">
                  <c:v>18.703509700176369</c:v>
                </c:pt>
                <c:pt idx="1134">
                  <c:v>18.712625550660796</c:v>
                </c:pt>
                <c:pt idx="1135">
                  <c:v>18.721681338028169</c:v>
                </c:pt>
                <c:pt idx="1136">
                  <c:v>18.732216358839054</c:v>
                </c:pt>
                <c:pt idx="1137">
                  <c:v>18.740562390158175</c:v>
                </c:pt>
                <c:pt idx="1138">
                  <c:v>18.747884108867432</c:v>
                </c:pt>
                <c:pt idx="1139">
                  <c:v>18.756333333333338</c:v>
                </c:pt>
                <c:pt idx="1140">
                  <c:v>18.764715162138479</c:v>
                </c:pt>
                <c:pt idx="1141">
                  <c:v>18.773099824868655</c:v>
                </c:pt>
                <c:pt idx="1142">
                  <c:v>18.781977252843397</c:v>
                </c:pt>
                <c:pt idx="1143">
                  <c:v>18.789982517482517</c:v>
                </c:pt>
                <c:pt idx="1144">
                  <c:v>18.798698689956332</c:v>
                </c:pt>
                <c:pt idx="1145">
                  <c:v>18.807390924956369</c:v>
                </c:pt>
                <c:pt idx="1146">
                  <c:v>18.817096774193548</c:v>
                </c:pt>
                <c:pt idx="1147">
                  <c:v>18.827613240418117</c:v>
                </c:pt>
                <c:pt idx="1148">
                  <c:v>18.837415143603131</c:v>
                </c:pt>
                <c:pt idx="1149">
                  <c:v>18.846947826086954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D4C-8EA2-1D696D1B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Forecasts'!$G$1307</c:f>
              <c:strCache>
                <c:ptCount val="1"/>
                <c:pt idx="0">
                  <c:v>US 10Y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Forecasts'!$E$1308:$E$2744</c:f>
              <c:numCache>
                <c:formatCode>m/d/yyyy</c:formatCode>
                <c:ptCount val="1437"/>
                <c:pt idx="0">
                  <c:v>1644</c:v>
                </c:pt>
                <c:pt idx="1">
                  <c:v>1675</c:v>
                </c:pt>
                <c:pt idx="2">
                  <c:v>1706</c:v>
                </c:pt>
                <c:pt idx="3">
                  <c:v>1736</c:v>
                </c:pt>
                <c:pt idx="4">
                  <c:v>1767</c:v>
                </c:pt>
                <c:pt idx="5">
                  <c:v>1797</c:v>
                </c:pt>
                <c:pt idx="6">
                  <c:v>1828</c:v>
                </c:pt>
                <c:pt idx="7">
                  <c:v>1859</c:v>
                </c:pt>
                <c:pt idx="8">
                  <c:v>1887</c:v>
                </c:pt>
                <c:pt idx="9">
                  <c:v>1918</c:v>
                </c:pt>
                <c:pt idx="10">
                  <c:v>1948</c:v>
                </c:pt>
                <c:pt idx="11">
                  <c:v>1979</c:v>
                </c:pt>
                <c:pt idx="12">
                  <c:v>2009</c:v>
                </c:pt>
                <c:pt idx="13">
                  <c:v>2040</c:v>
                </c:pt>
                <c:pt idx="14">
                  <c:v>2071</c:v>
                </c:pt>
                <c:pt idx="15">
                  <c:v>2101</c:v>
                </c:pt>
                <c:pt idx="16">
                  <c:v>2132</c:v>
                </c:pt>
                <c:pt idx="17">
                  <c:v>2162</c:v>
                </c:pt>
                <c:pt idx="18">
                  <c:v>2193</c:v>
                </c:pt>
                <c:pt idx="19">
                  <c:v>2224</c:v>
                </c:pt>
                <c:pt idx="20">
                  <c:v>2252</c:v>
                </c:pt>
                <c:pt idx="21">
                  <c:v>2283</c:v>
                </c:pt>
                <c:pt idx="22">
                  <c:v>2313</c:v>
                </c:pt>
                <c:pt idx="23">
                  <c:v>2344</c:v>
                </c:pt>
                <c:pt idx="24">
                  <c:v>2374</c:v>
                </c:pt>
                <c:pt idx="25">
                  <c:v>2405</c:v>
                </c:pt>
                <c:pt idx="26">
                  <c:v>2436</c:v>
                </c:pt>
                <c:pt idx="27">
                  <c:v>2466</c:v>
                </c:pt>
                <c:pt idx="28">
                  <c:v>2497</c:v>
                </c:pt>
                <c:pt idx="29">
                  <c:v>2527</c:v>
                </c:pt>
                <c:pt idx="30">
                  <c:v>2558</c:v>
                </c:pt>
                <c:pt idx="31">
                  <c:v>2589</c:v>
                </c:pt>
                <c:pt idx="32">
                  <c:v>2617</c:v>
                </c:pt>
                <c:pt idx="33">
                  <c:v>2648</c:v>
                </c:pt>
                <c:pt idx="34">
                  <c:v>2678</c:v>
                </c:pt>
                <c:pt idx="35">
                  <c:v>2709</c:v>
                </c:pt>
                <c:pt idx="36">
                  <c:v>2739</c:v>
                </c:pt>
                <c:pt idx="37">
                  <c:v>2770</c:v>
                </c:pt>
                <c:pt idx="38">
                  <c:v>2801</c:v>
                </c:pt>
                <c:pt idx="39">
                  <c:v>2831</c:v>
                </c:pt>
                <c:pt idx="40">
                  <c:v>2862</c:v>
                </c:pt>
                <c:pt idx="41">
                  <c:v>2892</c:v>
                </c:pt>
                <c:pt idx="42">
                  <c:v>2923</c:v>
                </c:pt>
                <c:pt idx="43">
                  <c:v>2954</c:v>
                </c:pt>
                <c:pt idx="44">
                  <c:v>2983</c:v>
                </c:pt>
                <c:pt idx="45">
                  <c:v>3014</c:v>
                </c:pt>
                <c:pt idx="46">
                  <c:v>3044</c:v>
                </c:pt>
                <c:pt idx="47">
                  <c:v>3075</c:v>
                </c:pt>
                <c:pt idx="48">
                  <c:v>3105</c:v>
                </c:pt>
                <c:pt idx="49">
                  <c:v>3136</c:v>
                </c:pt>
                <c:pt idx="50">
                  <c:v>3167</c:v>
                </c:pt>
                <c:pt idx="51">
                  <c:v>3197</c:v>
                </c:pt>
                <c:pt idx="52">
                  <c:v>3228</c:v>
                </c:pt>
                <c:pt idx="53">
                  <c:v>3258</c:v>
                </c:pt>
                <c:pt idx="54">
                  <c:v>3289</c:v>
                </c:pt>
                <c:pt idx="55">
                  <c:v>3320</c:v>
                </c:pt>
                <c:pt idx="56">
                  <c:v>3348</c:v>
                </c:pt>
                <c:pt idx="57">
                  <c:v>3379</c:v>
                </c:pt>
                <c:pt idx="58">
                  <c:v>3409</c:v>
                </c:pt>
                <c:pt idx="59">
                  <c:v>3440</c:v>
                </c:pt>
                <c:pt idx="60">
                  <c:v>3470</c:v>
                </c:pt>
                <c:pt idx="61">
                  <c:v>3501</c:v>
                </c:pt>
                <c:pt idx="62">
                  <c:v>3532</c:v>
                </c:pt>
                <c:pt idx="63">
                  <c:v>3562</c:v>
                </c:pt>
                <c:pt idx="64">
                  <c:v>3593</c:v>
                </c:pt>
                <c:pt idx="65">
                  <c:v>3623</c:v>
                </c:pt>
                <c:pt idx="66">
                  <c:v>3654</c:v>
                </c:pt>
                <c:pt idx="67">
                  <c:v>3685</c:v>
                </c:pt>
                <c:pt idx="68">
                  <c:v>3713</c:v>
                </c:pt>
                <c:pt idx="69">
                  <c:v>3744</c:v>
                </c:pt>
                <c:pt idx="70">
                  <c:v>3774</c:v>
                </c:pt>
                <c:pt idx="71">
                  <c:v>3805</c:v>
                </c:pt>
                <c:pt idx="72">
                  <c:v>3835</c:v>
                </c:pt>
                <c:pt idx="73">
                  <c:v>3866</c:v>
                </c:pt>
                <c:pt idx="74">
                  <c:v>3897</c:v>
                </c:pt>
                <c:pt idx="75">
                  <c:v>3927</c:v>
                </c:pt>
                <c:pt idx="76">
                  <c:v>3958</c:v>
                </c:pt>
                <c:pt idx="77">
                  <c:v>3988</c:v>
                </c:pt>
                <c:pt idx="78">
                  <c:v>4019</c:v>
                </c:pt>
                <c:pt idx="79">
                  <c:v>4050</c:v>
                </c:pt>
                <c:pt idx="80">
                  <c:v>4078</c:v>
                </c:pt>
                <c:pt idx="81">
                  <c:v>4109</c:v>
                </c:pt>
                <c:pt idx="82">
                  <c:v>4139</c:v>
                </c:pt>
                <c:pt idx="83">
                  <c:v>4170</c:v>
                </c:pt>
                <c:pt idx="84">
                  <c:v>4200</c:v>
                </c:pt>
                <c:pt idx="85">
                  <c:v>4231</c:v>
                </c:pt>
                <c:pt idx="86">
                  <c:v>4262</c:v>
                </c:pt>
                <c:pt idx="87">
                  <c:v>4292</c:v>
                </c:pt>
                <c:pt idx="88">
                  <c:v>4323</c:v>
                </c:pt>
                <c:pt idx="89">
                  <c:v>4353</c:v>
                </c:pt>
                <c:pt idx="90">
                  <c:v>4384</c:v>
                </c:pt>
                <c:pt idx="91">
                  <c:v>4415</c:v>
                </c:pt>
                <c:pt idx="92">
                  <c:v>4444</c:v>
                </c:pt>
                <c:pt idx="93">
                  <c:v>4475</c:v>
                </c:pt>
                <c:pt idx="94">
                  <c:v>4505</c:v>
                </c:pt>
                <c:pt idx="95">
                  <c:v>4536</c:v>
                </c:pt>
                <c:pt idx="96">
                  <c:v>4566</c:v>
                </c:pt>
                <c:pt idx="97">
                  <c:v>4597</c:v>
                </c:pt>
                <c:pt idx="98">
                  <c:v>4628</c:v>
                </c:pt>
                <c:pt idx="99">
                  <c:v>4658</c:v>
                </c:pt>
                <c:pt idx="100">
                  <c:v>4689</c:v>
                </c:pt>
                <c:pt idx="101">
                  <c:v>4719</c:v>
                </c:pt>
                <c:pt idx="102">
                  <c:v>4750</c:v>
                </c:pt>
                <c:pt idx="103">
                  <c:v>4781</c:v>
                </c:pt>
                <c:pt idx="104">
                  <c:v>4809</c:v>
                </c:pt>
                <c:pt idx="105">
                  <c:v>4840</c:v>
                </c:pt>
                <c:pt idx="106">
                  <c:v>4870</c:v>
                </c:pt>
                <c:pt idx="107">
                  <c:v>4901</c:v>
                </c:pt>
                <c:pt idx="108">
                  <c:v>4931</c:v>
                </c:pt>
                <c:pt idx="109">
                  <c:v>4962</c:v>
                </c:pt>
                <c:pt idx="110">
                  <c:v>4993</c:v>
                </c:pt>
                <c:pt idx="111">
                  <c:v>5023</c:v>
                </c:pt>
                <c:pt idx="112">
                  <c:v>5054</c:v>
                </c:pt>
                <c:pt idx="113">
                  <c:v>5084</c:v>
                </c:pt>
                <c:pt idx="114">
                  <c:v>5115</c:v>
                </c:pt>
                <c:pt idx="115">
                  <c:v>5146</c:v>
                </c:pt>
                <c:pt idx="116">
                  <c:v>5174</c:v>
                </c:pt>
                <c:pt idx="117">
                  <c:v>5205</c:v>
                </c:pt>
                <c:pt idx="118">
                  <c:v>5235</c:v>
                </c:pt>
                <c:pt idx="119">
                  <c:v>5266</c:v>
                </c:pt>
                <c:pt idx="120">
                  <c:v>5296</c:v>
                </c:pt>
                <c:pt idx="121">
                  <c:v>5327</c:v>
                </c:pt>
                <c:pt idx="122">
                  <c:v>5358</c:v>
                </c:pt>
                <c:pt idx="123">
                  <c:v>5388</c:v>
                </c:pt>
                <c:pt idx="124">
                  <c:v>5419</c:v>
                </c:pt>
                <c:pt idx="125">
                  <c:v>5449</c:v>
                </c:pt>
                <c:pt idx="126">
                  <c:v>5480</c:v>
                </c:pt>
                <c:pt idx="127">
                  <c:v>5511</c:v>
                </c:pt>
                <c:pt idx="128">
                  <c:v>5539</c:v>
                </c:pt>
                <c:pt idx="129">
                  <c:v>5570</c:v>
                </c:pt>
                <c:pt idx="130">
                  <c:v>5600</c:v>
                </c:pt>
                <c:pt idx="131">
                  <c:v>5631</c:v>
                </c:pt>
                <c:pt idx="132">
                  <c:v>5661</c:v>
                </c:pt>
                <c:pt idx="133">
                  <c:v>5692</c:v>
                </c:pt>
                <c:pt idx="134">
                  <c:v>5723</c:v>
                </c:pt>
                <c:pt idx="135">
                  <c:v>5753</c:v>
                </c:pt>
                <c:pt idx="136">
                  <c:v>5784</c:v>
                </c:pt>
                <c:pt idx="137">
                  <c:v>5814</c:v>
                </c:pt>
                <c:pt idx="138">
                  <c:v>5845</c:v>
                </c:pt>
                <c:pt idx="139">
                  <c:v>5876</c:v>
                </c:pt>
                <c:pt idx="140">
                  <c:v>5905</c:v>
                </c:pt>
                <c:pt idx="141">
                  <c:v>5936</c:v>
                </c:pt>
                <c:pt idx="142">
                  <c:v>5966</c:v>
                </c:pt>
                <c:pt idx="143">
                  <c:v>5997</c:v>
                </c:pt>
                <c:pt idx="144">
                  <c:v>6027</c:v>
                </c:pt>
                <c:pt idx="145">
                  <c:v>6058</c:v>
                </c:pt>
                <c:pt idx="146">
                  <c:v>6089</c:v>
                </c:pt>
                <c:pt idx="147">
                  <c:v>6119</c:v>
                </c:pt>
                <c:pt idx="148">
                  <c:v>6150</c:v>
                </c:pt>
                <c:pt idx="149">
                  <c:v>6180</c:v>
                </c:pt>
                <c:pt idx="150">
                  <c:v>6211</c:v>
                </c:pt>
                <c:pt idx="151">
                  <c:v>6242</c:v>
                </c:pt>
                <c:pt idx="152">
                  <c:v>6270</c:v>
                </c:pt>
                <c:pt idx="153">
                  <c:v>6301</c:v>
                </c:pt>
                <c:pt idx="154">
                  <c:v>6331</c:v>
                </c:pt>
                <c:pt idx="155">
                  <c:v>6362</c:v>
                </c:pt>
                <c:pt idx="156">
                  <c:v>6392</c:v>
                </c:pt>
                <c:pt idx="157">
                  <c:v>6423</c:v>
                </c:pt>
                <c:pt idx="158">
                  <c:v>6454</c:v>
                </c:pt>
                <c:pt idx="159">
                  <c:v>6484</c:v>
                </c:pt>
                <c:pt idx="160">
                  <c:v>6515</c:v>
                </c:pt>
                <c:pt idx="161">
                  <c:v>6545</c:v>
                </c:pt>
                <c:pt idx="162">
                  <c:v>6576</c:v>
                </c:pt>
                <c:pt idx="163">
                  <c:v>6607</c:v>
                </c:pt>
                <c:pt idx="164">
                  <c:v>6635</c:v>
                </c:pt>
                <c:pt idx="165">
                  <c:v>6666</c:v>
                </c:pt>
                <c:pt idx="166">
                  <c:v>6696</c:v>
                </c:pt>
                <c:pt idx="167">
                  <c:v>6727</c:v>
                </c:pt>
                <c:pt idx="168">
                  <c:v>6757</c:v>
                </c:pt>
                <c:pt idx="169">
                  <c:v>6788</c:v>
                </c:pt>
                <c:pt idx="170">
                  <c:v>6819</c:v>
                </c:pt>
                <c:pt idx="171">
                  <c:v>6849</c:v>
                </c:pt>
                <c:pt idx="172">
                  <c:v>6880</c:v>
                </c:pt>
                <c:pt idx="173">
                  <c:v>6910</c:v>
                </c:pt>
                <c:pt idx="174">
                  <c:v>6941</c:v>
                </c:pt>
                <c:pt idx="175">
                  <c:v>6972</c:v>
                </c:pt>
                <c:pt idx="176">
                  <c:v>7000</c:v>
                </c:pt>
                <c:pt idx="177">
                  <c:v>7031</c:v>
                </c:pt>
                <c:pt idx="178">
                  <c:v>7061</c:v>
                </c:pt>
                <c:pt idx="179">
                  <c:v>7092</c:v>
                </c:pt>
                <c:pt idx="180">
                  <c:v>7122</c:v>
                </c:pt>
                <c:pt idx="181">
                  <c:v>7153</c:v>
                </c:pt>
                <c:pt idx="182">
                  <c:v>7184</c:v>
                </c:pt>
                <c:pt idx="183">
                  <c:v>7214</c:v>
                </c:pt>
                <c:pt idx="184">
                  <c:v>7245</c:v>
                </c:pt>
                <c:pt idx="185">
                  <c:v>7275</c:v>
                </c:pt>
                <c:pt idx="186">
                  <c:v>7306</c:v>
                </c:pt>
                <c:pt idx="187">
                  <c:v>7337</c:v>
                </c:pt>
                <c:pt idx="188">
                  <c:v>7366</c:v>
                </c:pt>
                <c:pt idx="189">
                  <c:v>7397</c:v>
                </c:pt>
                <c:pt idx="190">
                  <c:v>7427</c:v>
                </c:pt>
                <c:pt idx="191">
                  <c:v>7458</c:v>
                </c:pt>
                <c:pt idx="192">
                  <c:v>7488</c:v>
                </c:pt>
                <c:pt idx="193">
                  <c:v>7519</c:v>
                </c:pt>
                <c:pt idx="194">
                  <c:v>7550</c:v>
                </c:pt>
                <c:pt idx="195">
                  <c:v>7580</c:v>
                </c:pt>
                <c:pt idx="196">
                  <c:v>7611</c:v>
                </c:pt>
                <c:pt idx="197">
                  <c:v>7641</c:v>
                </c:pt>
                <c:pt idx="198">
                  <c:v>7672</c:v>
                </c:pt>
                <c:pt idx="199">
                  <c:v>7703</c:v>
                </c:pt>
                <c:pt idx="200">
                  <c:v>7731</c:v>
                </c:pt>
                <c:pt idx="201">
                  <c:v>7762</c:v>
                </c:pt>
                <c:pt idx="202">
                  <c:v>7792</c:v>
                </c:pt>
                <c:pt idx="203">
                  <c:v>7823</c:v>
                </c:pt>
                <c:pt idx="204">
                  <c:v>7853</c:v>
                </c:pt>
                <c:pt idx="205">
                  <c:v>7884</c:v>
                </c:pt>
                <c:pt idx="206">
                  <c:v>7915</c:v>
                </c:pt>
                <c:pt idx="207">
                  <c:v>7945</c:v>
                </c:pt>
                <c:pt idx="208">
                  <c:v>7976</c:v>
                </c:pt>
                <c:pt idx="209">
                  <c:v>8006</c:v>
                </c:pt>
                <c:pt idx="210">
                  <c:v>8037</c:v>
                </c:pt>
                <c:pt idx="211">
                  <c:v>8068</c:v>
                </c:pt>
                <c:pt idx="212">
                  <c:v>8096</c:v>
                </c:pt>
                <c:pt idx="213">
                  <c:v>8127</c:v>
                </c:pt>
                <c:pt idx="214">
                  <c:v>8157</c:v>
                </c:pt>
                <c:pt idx="215">
                  <c:v>8188</c:v>
                </c:pt>
                <c:pt idx="216">
                  <c:v>8218</c:v>
                </c:pt>
                <c:pt idx="217">
                  <c:v>8249</c:v>
                </c:pt>
                <c:pt idx="218">
                  <c:v>8280</c:v>
                </c:pt>
                <c:pt idx="219">
                  <c:v>8310</c:v>
                </c:pt>
                <c:pt idx="220">
                  <c:v>8341</c:v>
                </c:pt>
                <c:pt idx="221">
                  <c:v>8371</c:v>
                </c:pt>
                <c:pt idx="222">
                  <c:v>8402</c:v>
                </c:pt>
                <c:pt idx="223">
                  <c:v>8433</c:v>
                </c:pt>
                <c:pt idx="224">
                  <c:v>8461</c:v>
                </c:pt>
                <c:pt idx="225">
                  <c:v>8492</c:v>
                </c:pt>
                <c:pt idx="226">
                  <c:v>8522</c:v>
                </c:pt>
                <c:pt idx="227">
                  <c:v>8553</c:v>
                </c:pt>
                <c:pt idx="228">
                  <c:v>8583</c:v>
                </c:pt>
                <c:pt idx="229">
                  <c:v>8614</c:v>
                </c:pt>
                <c:pt idx="230">
                  <c:v>8645</c:v>
                </c:pt>
                <c:pt idx="231">
                  <c:v>8675</c:v>
                </c:pt>
                <c:pt idx="232">
                  <c:v>8706</c:v>
                </c:pt>
                <c:pt idx="233">
                  <c:v>8736</c:v>
                </c:pt>
                <c:pt idx="234">
                  <c:v>8767</c:v>
                </c:pt>
                <c:pt idx="235">
                  <c:v>8798</c:v>
                </c:pt>
                <c:pt idx="236">
                  <c:v>8827</c:v>
                </c:pt>
                <c:pt idx="237">
                  <c:v>8858</c:v>
                </c:pt>
                <c:pt idx="238">
                  <c:v>8888</c:v>
                </c:pt>
                <c:pt idx="239">
                  <c:v>8919</c:v>
                </c:pt>
                <c:pt idx="240">
                  <c:v>8949</c:v>
                </c:pt>
                <c:pt idx="241">
                  <c:v>8980</c:v>
                </c:pt>
                <c:pt idx="242">
                  <c:v>9011</c:v>
                </c:pt>
                <c:pt idx="243">
                  <c:v>9041</c:v>
                </c:pt>
                <c:pt idx="244">
                  <c:v>9072</c:v>
                </c:pt>
                <c:pt idx="245">
                  <c:v>9102</c:v>
                </c:pt>
                <c:pt idx="246">
                  <c:v>9133</c:v>
                </c:pt>
                <c:pt idx="247">
                  <c:v>9164</c:v>
                </c:pt>
                <c:pt idx="248">
                  <c:v>9192</c:v>
                </c:pt>
                <c:pt idx="249">
                  <c:v>9223</c:v>
                </c:pt>
                <c:pt idx="250">
                  <c:v>9253</c:v>
                </c:pt>
                <c:pt idx="251">
                  <c:v>9284</c:v>
                </c:pt>
                <c:pt idx="252">
                  <c:v>9314</c:v>
                </c:pt>
                <c:pt idx="253">
                  <c:v>9345</c:v>
                </c:pt>
                <c:pt idx="254">
                  <c:v>9376</c:v>
                </c:pt>
                <c:pt idx="255">
                  <c:v>9406</c:v>
                </c:pt>
                <c:pt idx="256">
                  <c:v>9437</c:v>
                </c:pt>
                <c:pt idx="257">
                  <c:v>9467</c:v>
                </c:pt>
                <c:pt idx="258">
                  <c:v>9498</c:v>
                </c:pt>
                <c:pt idx="259">
                  <c:v>9529</c:v>
                </c:pt>
                <c:pt idx="260">
                  <c:v>9557</c:v>
                </c:pt>
                <c:pt idx="261">
                  <c:v>9588</c:v>
                </c:pt>
                <c:pt idx="262">
                  <c:v>9618</c:v>
                </c:pt>
                <c:pt idx="263">
                  <c:v>9649</c:v>
                </c:pt>
                <c:pt idx="264">
                  <c:v>9679</c:v>
                </c:pt>
                <c:pt idx="265">
                  <c:v>9710</c:v>
                </c:pt>
                <c:pt idx="266">
                  <c:v>9741</c:v>
                </c:pt>
                <c:pt idx="267">
                  <c:v>9771</c:v>
                </c:pt>
                <c:pt idx="268">
                  <c:v>9802</c:v>
                </c:pt>
                <c:pt idx="269">
                  <c:v>9832</c:v>
                </c:pt>
                <c:pt idx="270">
                  <c:v>9863</c:v>
                </c:pt>
                <c:pt idx="271">
                  <c:v>9894</c:v>
                </c:pt>
                <c:pt idx="272">
                  <c:v>9922</c:v>
                </c:pt>
                <c:pt idx="273">
                  <c:v>9953</c:v>
                </c:pt>
                <c:pt idx="274">
                  <c:v>9983</c:v>
                </c:pt>
                <c:pt idx="275">
                  <c:v>10014</c:v>
                </c:pt>
                <c:pt idx="276">
                  <c:v>10044</c:v>
                </c:pt>
                <c:pt idx="277">
                  <c:v>10075</c:v>
                </c:pt>
                <c:pt idx="278">
                  <c:v>10106</c:v>
                </c:pt>
                <c:pt idx="279">
                  <c:v>10136</c:v>
                </c:pt>
                <c:pt idx="280">
                  <c:v>10167</c:v>
                </c:pt>
                <c:pt idx="281">
                  <c:v>10197</c:v>
                </c:pt>
                <c:pt idx="282">
                  <c:v>10228</c:v>
                </c:pt>
                <c:pt idx="283">
                  <c:v>10259</c:v>
                </c:pt>
                <c:pt idx="284">
                  <c:v>10288</c:v>
                </c:pt>
                <c:pt idx="285">
                  <c:v>10319</c:v>
                </c:pt>
                <c:pt idx="286">
                  <c:v>10349</c:v>
                </c:pt>
                <c:pt idx="287">
                  <c:v>10380</c:v>
                </c:pt>
                <c:pt idx="288">
                  <c:v>10410</c:v>
                </c:pt>
                <c:pt idx="289">
                  <c:v>10441</c:v>
                </c:pt>
                <c:pt idx="290">
                  <c:v>10472</c:v>
                </c:pt>
                <c:pt idx="291">
                  <c:v>10502</c:v>
                </c:pt>
                <c:pt idx="292">
                  <c:v>10533</c:v>
                </c:pt>
                <c:pt idx="293">
                  <c:v>10563</c:v>
                </c:pt>
                <c:pt idx="294">
                  <c:v>10594</c:v>
                </c:pt>
                <c:pt idx="295">
                  <c:v>10625</c:v>
                </c:pt>
                <c:pt idx="296">
                  <c:v>10653</c:v>
                </c:pt>
                <c:pt idx="297">
                  <c:v>10684</c:v>
                </c:pt>
                <c:pt idx="298">
                  <c:v>10714</c:v>
                </c:pt>
                <c:pt idx="299">
                  <c:v>10745</c:v>
                </c:pt>
                <c:pt idx="300">
                  <c:v>10775</c:v>
                </c:pt>
                <c:pt idx="301">
                  <c:v>10806</c:v>
                </c:pt>
                <c:pt idx="302">
                  <c:v>10837</c:v>
                </c:pt>
                <c:pt idx="303">
                  <c:v>10867</c:v>
                </c:pt>
                <c:pt idx="304">
                  <c:v>10898</c:v>
                </c:pt>
                <c:pt idx="305">
                  <c:v>10928</c:v>
                </c:pt>
                <c:pt idx="306">
                  <c:v>10959</c:v>
                </c:pt>
                <c:pt idx="307">
                  <c:v>10990</c:v>
                </c:pt>
                <c:pt idx="308">
                  <c:v>11018</c:v>
                </c:pt>
                <c:pt idx="309">
                  <c:v>11049</c:v>
                </c:pt>
                <c:pt idx="310">
                  <c:v>11079</c:v>
                </c:pt>
                <c:pt idx="311">
                  <c:v>11110</c:v>
                </c:pt>
                <c:pt idx="312">
                  <c:v>11140</c:v>
                </c:pt>
                <c:pt idx="313">
                  <c:v>11171</c:v>
                </c:pt>
                <c:pt idx="314">
                  <c:v>11202</c:v>
                </c:pt>
                <c:pt idx="315">
                  <c:v>11232</c:v>
                </c:pt>
                <c:pt idx="316">
                  <c:v>11263</c:v>
                </c:pt>
                <c:pt idx="317">
                  <c:v>11293</c:v>
                </c:pt>
                <c:pt idx="318">
                  <c:v>11324</c:v>
                </c:pt>
                <c:pt idx="319">
                  <c:v>11355</c:v>
                </c:pt>
                <c:pt idx="320">
                  <c:v>11383</c:v>
                </c:pt>
                <c:pt idx="321">
                  <c:v>11414</c:v>
                </c:pt>
                <c:pt idx="322">
                  <c:v>11444</c:v>
                </c:pt>
                <c:pt idx="323">
                  <c:v>11475</c:v>
                </c:pt>
                <c:pt idx="324">
                  <c:v>11505</c:v>
                </c:pt>
                <c:pt idx="325">
                  <c:v>11536</c:v>
                </c:pt>
                <c:pt idx="326">
                  <c:v>11567</c:v>
                </c:pt>
                <c:pt idx="327">
                  <c:v>11597</c:v>
                </c:pt>
                <c:pt idx="328">
                  <c:v>11628</c:v>
                </c:pt>
                <c:pt idx="329">
                  <c:v>11658</c:v>
                </c:pt>
                <c:pt idx="330">
                  <c:v>11689</c:v>
                </c:pt>
                <c:pt idx="331">
                  <c:v>11720</c:v>
                </c:pt>
                <c:pt idx="332">
                  <c:v>11749</c:v>
                </c:pt>
                <c:pt idx="333">
                  <c:v>11780</c:v>
                </c:pt>
                <c:pt idx="334">
                  <c:v>11810</c:v>
                </c:pt>
                <c:pt idx="335">
                  <c:v>11841</c:v>
                </c:pt>
                <c:pt idx="336">
                  <c:v>11871</c:v>
                </c:pt>
                <c:pt idx="337">
                  <c:v>11902</c:v>
                </c:pt>
                <c:pt idx="338">
                  <c:v>11933</c:v>
                </c:pt>
                <c:pt idx="339">
                  <c:v>11963</c:v>
                </c:pt>
                <c:pt idx="340">
                  <c:v>11994</c:v>
                </c:pt>
                <c:pt idx="341">
                  <c:v>12024</c:v>
                </c:pt>
                <c:pt idx="342">
                  <c:v>12055</c:v>
                </c:pt>
                <c:pt idx="343">
                  <c:v>12086</c:v>
                </c:pt>
                <c:pt idx="344">
                  <c:v>12114</c:v>
                </c:pt>
                <c:pt idx="345">
                  <c:v>12145</c:v>
                </c:pt>
                <c:pt idx="346">
                  <c:v>12175</c:v>
                </c:pt>
                <c:pt idx="347">
                  <c:v>12206</c:v>
                </c:pt>
                <c:pt idx="348">
                  <c:v>12236</c:v>
                </c:pt>
                <c:pt idx="349">
                  <c:v>12267</c:v>
                </c:pt>
                <c:pt idx="350">
                  <c:v>12298</c:v>
                </c:pt>
                <c:pt idx="351">
                  <c:v>12328</c:v>
                </c:pt>
                <c:pt idx="352">
                  <c:v>12359</c:v>
                </c:pt>
                <c:pt idx="353">
                  <c:v>12389</c:v>
                </c:pt>
                <c:pt idx="354">
                  <c:v>12420</c:v>
                </c:pt>
                <c:pt idx="355">
                  <c:v>12451</c:v>
                </c:pt>
                <c:pt idx="356">
                  <c:v>12479</c:v>
                </c:pt>
                <c:pt idx="357">
                  <c:v>12510</c:v>
                </c:pt>
                <c:pt idx="358">
                  <c:v>12540</c:v>
                </c:pt>
                <c:pt idx="359">
                  <c:v>12571</c:v>
                </c:pt>
                <c:pt idx="360">
                  <c:v>12601</c:v>
                </c:pt>
                <c:pt idx="361">
                  <c:v>12632</c:v>
                </c:pt>
                <c:pt idx="362">
                  <c:v>12663</c:v>
                </c:pt>
                <c:pt idx="363">
                  <c:v>12693</c:v>
                </c:pt>
                <c:pt idx="364">
                  <c:v>12724</c:v>
                </c:pt>
                <c:pt idx="365">
                  <c:v>12754</c:v>
                </c:pt>
                <c:pt idx="366">
                  <c:v>12785</c:v>
                </c:pt>
                <c:pt idx="367">
                  <c:v>12816</c:v>
                </c:pt>
                <c:pt idx="368">
                  <c:v>12844</c:v>
                </c:pt>
                <c:pt idx="369">
                  <c:v>12875</c:v>
                </c:pt>
                <c:pt idx="370">
                  <c:v>12905</c:v>
                </c:pt>
                <c:pt idx="371">
                  <c:v>12936</c:v>
                </c:pt>
                <c:pt idx="372">
                  <c:v>12966</c:v>
                </c:pt>
                <c:pt idx="373">
                  <c:v>12997</c:v>
                </c:pt>
                <c:pt idx="374">
                  <c:v>13028</c:v>
                </c:pt>
                <c:pt idx="375">
                  <c:v>13058</c:v>
                </c:pt>
                <c:pt idx="376">
                  <c:v>13089</c:v>
                </c:pt>
                <c:pt idx="377">
                  <c:v>13119</c:v>
                </c:pt>
                <c:pt idx="378">
                  <c:v>13150</c:v>
                </c:pt>
                <c:pt idx="379">
                  <c:v>13181</c:v>
                </c:pt>
                <c:pt idx="380">
                  <c:v>13210</c:v>
                </c:pt>
                <c:pt idx="381">
                  <c:v>13241</c:v>
                </c:pt>
                <c:pt idx="382">
                  <c:v>13271</c:v>
                </c:pt>
                <c:pt idx="383">
                  <c:v>13302</c:v>
                </c:pt>
                <c:pt idx="384">
                  <c:v>13332</c:v>
                </c:pt>
                <c:pt idx="385">
                  <c:v>13363</c:v>
                </c:pt>
                <c:pt idx="386">
                  <c:v>13394</c:v>
                </c:pt>
                <c:pt idx="387">
                  <c:v>13424</c:v>
                </c:pt>
                <c:pt idx="388">
                  <c:v>13455</c:v>
                </c:pt>
                <c:pt idx="389">
                  <c:v>13485</c:v>
                </c:pt>
                <c:pt idx="390">
                  <c:v>13516</c:v>
                </c:pt>
                <c:pt idx="391">
                  <c:v>13547</c:v>
                </c:pt>
                <c:pt idx="392">
                  <c:v>13575</c:v>
                </c:pt>
                <c:pt idx="393">
                  <c:v>13606</c:v>
                </c:pt>
                <c:pt idx="394">
                  <c:v>13636</c:v>
                </c:pt>
                <c:pt idx="395">
                  <c:v>13667</c:v>
                </c:pt>
                <c:pt idx="396">
                  <c:v>13697</c:v>
                </c:pt>
                <c:pt idx="397">
                  <c:v>13728</c:v>
                </c:pt>
                <c:pt idx="398">
                  <c:v>13759</c:v>
                </c:pt>
                <c:pt idx="399">
                  <c:v>13789</c:v>
                </c:pt>
                <c:pt idx="400">
                  <c:v>13820</c:v>
                </c:pt>
                <c:pt idx="401">
                  <c:v>13850</c:v>
                </c:pt>
                <c:pt idx="402">
                  <c:v>13881</c:v>
                </c:pt>
                <c:pt idx="403">
                  <c:v>13912</c:v>
                </c:pt>
                <c:pt idx="404">
                  <c:v>13940</c:v>
                </c:pt>
                <c:pt idx="405">
                  <c:v>13971</c:v>
                </c:pt>
                <c:pt idx="406">
                  <c:v>14001</c:v>
                </c:pt>
                <c:pt idx="407">
                  <c:v>14032</c:v>
                </c:pt>
                <c:pt idx="408">
                  <c:v>14062</c:v>
                </c:pt>
                <c:pt idx="409">
                  <c:v>14093</c:v>
                </c:pt>
                <c:pt idx="410">
                  <c:v>14124</c:v>
                </c:pt>
                <c:pt idx="411">
                  <c:v>14154</c:v>
                </c:pt>
                <c:pt idx="412">
                  <c:v>14185</c:v>
                </c:pt>
                <c:pt idx="413">
                  <c:v>14215</c:v>
                </c:pt>
                <c:pt idx="414">
                  <c:v>14246</c:v>
                </c:pt>
                <c:pt idx="415">
                  <c:v>14277</c:v>
                </c:pt>
                <c:pt idx="416">
                  <c:v>14305</c:v>
                </c:pt>
                <c:pt idx="417">
                  <c:v>14336</c:v>
                </c:pt>
                <c:pt idx="418">
                  <c:v>14366</c:v>
                </c:pt>
                <c:pt idx="419">
                  <c:v>14397</c:v>
                </c:pt>
                <c:pt idx="420">
                  <c:v>14427</c:v>
                </c:pt>
                <c:pt idx="421">
                  <c:v>14458</c:v>
                </c:pt>
                <c:pt idx="422">
                  <c:v>14489</c:v>
                </c:pt>
                <c:pt idx="423">
                  <c:v>14519</c:v>
                </c:pt>
                <c:pt idx="424">
                  <c:v>14550</c:v>
                </c:pt>
                <c:pt idx="425">
                  <c:v>14580</c:v>
                </c:pt>
                <c:pt idx="426">
                  <c:v>14611</c:v>
                </c:pt>
                <c:pt idx="427">
                  <c:v>14642</c:v>
                </c:pt>
                <c:pt idx="428">
                  <c:v>14671</c:v>
                </c:pt>
                <c:pt idx="429">
                  <c:v>14702</c:v>
                </c:pt>
                <c:pt idx="430">
                  <c:v>14732</c:v>
                </c:pt>
                <c:pt idx="431">
                  <c:v>14763</c:v>
                </c:pt>
                <c:pt idx="432">
                  <c:v>14793</c:v>
                </c:pt>
                <c:pt idx="433">
                  <c:v>14824</c:v>
                </c:pt>
                <c:pt idx="434">
                  <c:v>14855</c:v>
                </c:pt>
                <c:pt idx="435">
                  <c:v>14885</c:v>
                </c:pt>
                <c:pt idx="436">
                  <c:v>14916</c:v>
                </c:pt>
                <c:pt idx="437">
                  <c:v>14946</c:v>
                </c:pt>
                <c:pt idx="438">
                  <c:v>14977</c:v>
                </c:pt>
                <c:pt idx="439">
                  <c:v>15008</c:v>
                </c:pt>
                <c:pt idx="440">
                  <c:v>15036</c:v>
                </c:pt>
                <c:pt idx="441">
                  <c:v>15067</c:v>
                </c:pt>
                <c:pt idx="442">
                  <c:v>15097</c:v>
                </c:pt>
                <c:pt idx="443">
                  <c:v>15128</c:v>
                </c:pt>
                <c:pt idx="444">
                  <c:v>15158</c:v>
                </c:pt>
                <c:pt idx="445">
                  <c:v>15189</c:v>
                </c:pt>
                <c:pt idx="446">
                  <c:v>15220</c:v>
                </c:pt>
                <c:pt idx="447">
                  <c:v>15250</c:v>
                </c:pt>
                <c:pt idx="448">
                  <c:v>15281</c:v>
                </c:pt>
                <c:pt idx="449">
                  <c:v>15311</c:v>
                </c:pt>
                <c:pt idx="450">
                  <c:v>15342</c:v>
                </c:pt>
                <c:pt idx="451">
                  <c:v>15373</c:v>
                </c:pt>
                <c:pt idx="452">
                  <c:v>15401</c:v>
                </c:pt>
                <c:pt idx="453">
                  <c:v>15432</c:v>
                </c:pt>
                <c:pt idx="454">
                  <c:v>15462</c:v>
                </c:pt>
                <c:pt idx="455">
                  <c:v>15493</c:v>
                </c:pt>
                <c:pt idx="456">
                  <c:v>15523</c:v>
                </c:pt>
                <c:pt idx="457">
                  <c:v>15554</c:v>
                </c:pt>
                <c:pt idx="458">
                  <c:v>15585</c:v>
                </c:pt>
                <c:pt idx="459">
                  <c:v>15615</c:v>
                </c:pt>
                <c:pt idx="460">
                  <c:v>15646</c:v>
                </c:pt>
                <c:pt idx="461">
                  <c:v>15676</c:v>
                </c:pt>
                <c:pt idx="462">
                  <c:v>15707</c:v>
                </c:pt>
                <c:pt idx="463">
                  <c:v>15738</c:v>
                </c:pt>
                <c:pt idx="464">
                  <c:v>15766</c:v>
                </c:pt>
                <c:pt idx="465">
                  <c:v>15797</c:v>
                </c:pt>
                <c:pt idx="466">
                  <c:v>15827</c:v>
                </c:pt>
                <c:pt idx="467">
                  <c:v>15858</c:v>
                </c:pt>
                <c:pt idx="468">
                  <c:v>15888</c:v>
                </c:pt>
                <c:pt idx="469">
                  <c:v>15919</c:v>
                </c:pt>
                <c:pt idx="470">
                  <c:v>15950</c:v>
                </c:pt>
                <c:pt idx="471">
                  <c:v>15980</c:v>
                </c:pt>
                <c:pt idx="472">
                  <c:v>16011</c:v>
                </c:pt>
                <c:pt idx="473">
                  <c:v>16041</c:v>
                </c:pt>
                <c:pt idx="474">
                  <c:v>16072</c:v>
                </c:pt>
                <c:pt idx="475">
                  <c:v>16103</c:v>
                </c:pt>
                <c:pt idx="476">
                  <c:v>16132</c:v>
                </c:pt>
                <c:pt idx="477">
                  <c:v>16163</c:v>
                </c:pt>
                <c:pt idx="478">
                  <c:v>16193</c:v>
                </c:pt>
                <c:pt idx="479">
                  <c:v>16224</c:v>
                </c:pt>
                <c:pt idx="480">
                  <c:v>16254</c:v>
                </c:pt>
                <c:pt idx="481">
                  <c:v>16285</c:v>
                </c:pt>
                <c:pt idx="482">
                  <c:v>16316</c:v>
                </c:pt>
                <c:pt idx="483">
                  <c:v>16346</c:v>
                </c:pt>
                <c:pt idx="484">
                  <c:v>16377</c:v>
                </c:pt>
                <c:pt idx="485">
                  <c:v>16407</c:v>
                </c:pt>
                <c:pt idx="486">
                  <c:v>16438</c:v>
                </c:pt>
                <c:pt idx="487">
                  <c:v>16469</c:v>
                </c:pt>
                <c:pt idx="488">
                  <c:v>16497</c:v>
                </c:pt>
                <c:pt idx="489">
                  <c:v>16528</c:v>
                </c:pt>
                <c:pt idx="490">
                  <c:v>16558</c:v>
                </c:pt>
                <c:pt idx="491">
                  <c:v>16589</c:v>
                </c:pt>
                <c:pt idx="492">
                  <c:v>16619</c:v>
                </c:pt>
                <c:pt idx="493">
                  <c:v>16650</c:v>
                </c:pt>
                <c:pt idx="494">
                  <c:v>16681</c:v>
                </c:pt>
                <c:pt idx="495">
                  <c:v>16711</c:v>
                </c:pt>
                <c:pt idx="496">
                  <c:v>16742</c:v>
                </c:pt>
                <c:pt idx="497">
                  <c:v>16772</c:v>
                </c:pt>
                <c:pt idx="498">
                  <c:v>16803</c:v>
                </c:pt>
                <c:pt idx="499">
                  <c:v>16834</c:v>
                </c:pt>
                <c:pt idx="500">
                  <c:v>16862</c:v>
                </c:pt>
                <c:pt idx="501">
                  <c:v>16893</c:v>
                </c:pt>
                <c:pt idx="502">
                  <c:v>16923</c:v>
                </c:pt>
                <c:pt idx="503">
                  <c:v>16954</c:v>
                </c:pt>
                <c:pt idx="504">
                  <c:v>16984</c:v>
                </c:pt>
                <c:pt idx="505">
                  <c:v>17015</c:v>
                </c:pt>
                <c:pt idx="506">
                  <c:v>17046</c:v>
                </c:pt>
                <c:pt idx="507">
                  <c:v>17076</c:v>
                </c:pt>
                <c:pt idx="508">
                  <c:v>17107</c:v>
                </c:pt>
                <c:pt idx="509">
                  <c:v>17137</c:v>
                </c:pt>
                <c:pt idx="510">
                  <c:v>17168</c:v>
                </c:pt>
                <c:pt idx="511">
                  <c:v>17199</c:v>
                </c:pt>
                <c:pt idx="512">
                  <c:v>17227</c:v>
                </c:pt>
                <c:pt idx="513">
                  <c:v>17258</c:v>
                </c:pt>
                <c:pt idx="514">
                  <c:v>17288</c:v>
                </c:pt>
                <c:pt idx="515">
                  <c:v>17319</c:v>
                </c:pt>
                <c:pt idx="516">
                  <c:v>17349</c:v>
                </c:pt>
                <c:pt idx="517">
                  <c:v>17380</c:v>
                </c:pt>
                <c:pt idx="518">
                  <c:v>17411</c:v>
                </c:pt>
                <c:pt idx="519">
                  <c:v>17441</c:v>
                </c:pt>
                <c:pt idx="520">
                  <c:v>17472</c:v>
                </c:pt>
                <c:pt idx="521">
                  <c:v>17502</c:v>
                </c:pt>
                <c:pt idx="522">
                  <c:v>17533</c:v>
                </c:pt>
                <c:pt idx="523">
                  <c:v>17564</c:v>
                </c:pt>
                <c:pt idx="524">
                  <c:v>17593</c:v>
                </c:pt>
                <c:pt idx="525">
                  <c:v>17624</c:v>
                </c:pt>
                <c:pt idx="526">
                  <c:v>17654</c:v>
                </c:pt>
                <c:pt idx="527">
                  <c:v>17685</c:v>
                </c:pt>
                <c:pt idx="528">
                  <c:v>17715</c:v>
                </c:pt>
                <c:pt idx="529">
                  <c:v>17746</c:v>
                </c:pt>
                <c:pt idx="530">
                  <c:v>17777</c:v>
                </c:pt>
                <c:pt idx="531">
                  <c:v>17807</c:v>
                </c:pt>
                <c:pt idx="532">
                  <c:v>17838</c:v>
                </c:pt>
                <c:pt idx="533">
                  <c:v>17868</c:v>
                </c:pt>
                <c:pt idx="534">
                  <c:v>17899</c:v>
                </c:pt>
                <c:pt idx="535">
                  <c:v>17930</c:v>
                </c:pt>
                <c:pt idx="536">
                  <c:v>17958</c:v>
                </c:pt>
                <c:pt idx="537">
                  <c:v>17989</c:v>
                </c:pt>
                <c:pt idx="538">
                  <c:v>18019</c:v>
                </c:pt>
                <c:pt idx="539">
                  <c:v>18050</c:v>
                </c:pt>
                <c:pt idx="540">
                  <c:v>18080</c:v>
                </c:pt>
                <c:pt idx="541">
                  <c:v>18111</c:v>
                </c:pt>
                <c:pt idx="542">
                  <c:v>18142</c:v>
                </c:pt>
                <c:pt idx="543">
                  <c:v>18172</c:v>
                </c:pt>
                <c:pt idx="544">
                  <c:v>18203</c:v>
                </c:pt>
                <c:pt idx="545">
                  <c:v>18233</c:v>
                </c:pt>
                <c:pt idx="546">
                  <c:v>18264</c:v>
                </c:pt>
                <c:pt idx="547">
                  <c:v>18295</c:v>
                </c:pt>
                <c:pt idx="548">
                  <c:v>18323</c:v>
                </c:pt>
                <c:pt idx="549">
                  <c:v>18354</c:v>
                </c:pt>
                <c:pt idx="550">
                  <c:v>18384</c:v>
                </c:pt>
                <c:pt idx="551">
                  <c:v>18415</c:v>
                </c:pt>
                <c:pt idx="552">
                  <c:v>18445</c:v>
                </c:pt>
                <c:pt idx="553">
                  <c:v>18476</c:v>
                </c:pt>
                <c:pt idx="554">
                  <c:v>18507</c:v>
                </c:pt>
                <c:pt idx="555">
                  <c:v>18537</c:v>
                </c:pt>
                <c:pt idx="556">
                  <c:v>18568</c:v>
                </c:pt>
                <c:pt idx="557">
                  <c:v>18598</c:v>
                </c:pt>
                <c:pt idx="558">
                  <c:v>18629</c:v>
                </c:pt>
                <c:pt idx="559">
                  <c:v>18660</c:v>
                </c:pt>
                <c:pt idx="560">
                  <c:v>18688</c:v>
                </c:pt>
                <c:pt idx="561">
                  <c:v>18719</c:v>
                </c:pt>
                <c:pt idx="562">
                  <c:v>18749</c:v>
                </c:pt>
                <c:pt idx="563">
                  <c:v>18780</c:v>
                </c:pt>
                <c:pt idx="564">
                  <c:v>18810</c:v>
                </c:pt>
                <c:pt idx="565">
                  <c:v>18841</c:v>
                </c:pt>
                <c:pt idx="566">
                  <c:v>18872</c:v>
                </c:pt>
                <c:pt idx="567">
                  <c:v>18902</c:v>
                </c:pt>
                <c:pt idx="568">
                  <c:v>18933</c:v>
                </c:pt>
                <c:pt idx="569">
                  <c:v>18963</c:v>
                </c:pt>
                <c:pt idx="570">
                  <c:v>18994</c:v>
                </c:pt>
                <c:pt idx="571">
                  <c:v>19025</c:v>
                </c:pt>
                <c:pt idx="572">
                  <c:v>19054</c:v>
                </c:pt>
                <c:pt idx="573">
                  <c:v>19085</c:v>
                </c:pt>
                <c:pt idx="574">
                  <c:v>19115</c:v>
                </c:pt>
                <c:pt idx="575">
                  <c:v>19146</c:v>
                </c:pt>
                <c:pt idx="576">
                  <c:v>19176</c:v>
                </c:pt>
                <c:pt idx="577">
                  <c:v>19207</c:v>
                </c:pt>
                <c:pt idx="578">
                  <c:v>19238</c:v>
                </c:pt>
                <c:pt idx="579">
                  <c:v>19268</c:v>
                </c:pt>
                <c:pt idx="580">
                  <c:v>19299</c:v>
                </c:pt>
                <c:pt idx="581">
                  <c:v>19329</c:v>
                </c:pt>
                <c:pt idx="582">
                  <c:v>19360</c:v>
                </c:pt>
                <c:pt idx="583">
                  <c:v>19391</c:v>
                </c:pt>
                <c:pt idx="584">
                  <c:v>19419</c:v>
                </c:pt>
                <c:pt idx="585">
                  <c:v>19450</c:v>
                </c:pt>
                <c:pt idx="586">
                  <c:v>19480</c:v>
                </c:pt>
                <c:pt idx="587">
                  <c:v>19511</c:v>
                </c:pt>
                <c:pt idx="588">
                  <c:v>19541</c:v>
                </c:pt>
                <c:pt idx="589">
                  <c:v>19572</c:v>
                </c:pt>
                <c:pt idx="590">
                  <c:v>19603</c:v>
                </c:pt>
                <c:pt idx="591">
                  <c:v>19633</c:v>
                </c:pt>
                <c:pt idx="592">
                  <c:v>19664</c:v>
                </c:pt>
                <c:pt idx="593">
                  <c:v>19694</c:v>
                </c:pt>
                <c:pt idx="594">
                  <c:v>19725</c:v>
                </c:pt>
                <c:pt idx="595">
                  <c:v>19756</c:v>
                </c:pt>
                <c:pt idx="596">
                  <c:v>19784</c:v>
                </c:pt>
                <c:pt idx="597">
                  <c:v>19815</c:v>
                </c:pt>
                <c:pt idx="598">
                  <c:v>19845</c:v>
                </c:pt>
                <c:pt idx="599">
                  <c:v>19876</c:v>
                </c:pt>
                <c:pt idx="600">
                  <c:v>19906</c:v>
                </c:pt>
                <c:pt idx="601">
                  <c:v>19937</c:v>
                </c:pt>
                <c:pt idx="602">
                  <c:v>19968</c:v>
                </c:pt>
                <c:pt idx="603">
                  <c:v>19998</c:v>
                </c:pt>
                <c:pt idx="604">
                  <c:v>20029</c:v>
                </c:pt>
                <c:pt idx="605">
                  <c:v>20059</c:v>
                </c:pt>
                <c:pt idx="606">
                  <c:v>20090</c:v>
                </c:pt>
                <c:pt idx="607">
                  <c:v>20121</c:v>
                </c:pt>
                <c:pt idx="608">
                  <c:v>20149</c:v>
                </c:pt>
                <c:pt idx="609">
                  <c:v>20180</c:v>
                </c:pt>
                <c:pt idx="610">
                  <c:v>20210</c:v>
                </c:pt>
                <c:pt idx="611">
                  <c:v>20241</c:v>
                </c:pt>
                <c:pt idx="612">
                  <c:v>20271</c:v>
                </c:pt>
                <c:pt idx="613">
                  <c:v>20302</c:v>
                </c:pt>
                <c:pt idx="614">
                  <c:v>20333</c:v>
                </c:pt>
                <c:pt idx="615">
                  <c:v>20363</c:v>
                </c:pt>
                <c:pt idx="616">
                  <c:v>20394</c:v>
                </c:pt>
                <c:pt idx="617">
                  <c:v>20424</c:v>
                </c:pt>
                <c:pt idx="618">
                  <c:v>20455</c:v>
                </c:pt>
                <c:pt idx="619">
                  <c:v>20486</c:v>
                </c:pt>
                <c:pt idx="620">
                  <c:v>20515</c:v>
                </c:pt>
                <c:pt idx="621">
                  <c:v>20546</c:v>
                </c:pt>
                <c:pt idx="622">
                  <c:v>20576</c:v>
                </c:pt>
                <c:pt idx="623">
                  <c:v>20607</c:v>
                </c:pt>
                <c:pt idx="624">
                  <c:v>20637</c:v>
                </c:pt>
                <c:pt idx="625">
                  <c:v>20668</c:v>
                </c:pt>
                <c:pt idx="626">
                  <c:v>20699</c:v>
                </c:pt>
                <c:pt idx="627">
                  <c:v>20729</c:v>
                </c:pt>
                <c:pt idx="628">
                  <c:v>20760</c:v>
                </c:pt>
                <c:pt idx="629">
                  <c:v>20790</c:v>
                </c:pt>
                <c:pt idx="630">
                  <c:v>20821</c:v>
                </c:pt>
                <c:pt idx="631">
                  <c:v>20852</c:v>
                </c:pt>
                <c:pt idx="632">
                  <c:v>20880</c:v>
                </c:pt>
                <c:pt idx="633">
                  <c:v>20911</c:v>
                </c:pt>
                <c:pt idx="634">
                  <c:v>20941</c:v>
                </c:pt>
                <c:pt idx="635">
                  <c:v>20972</c:v>
                </c:pt>
                <c:pt idx="636">
                  <c:v>21002</c:v>
                </c:pt>
                <c:pt idx="637">
                  <c:v>21033</c:v>
                </c:pt>
                <c:pt idx="638">
                  <c:v>21064</c:v>
                </c:pt>
                <c:pt idx="639">
                  <c:v>21094</c:v>
                </c:pt>
                <c:pt idx="640">
                  <c:v>21125</c:v>
                </c:pt>
                <c:pt idx="641">
                  <c:v>21155</c:v>
                </c:pt>
                <c:pt idx="642">
                  <c:v>21186</c:v>
                </c:pt>
                <c:pt idx="643">
                  <c:v>21217</c:v>
                </c:pt>
                <c:pt idx="644">
                  <c:v>21245</c:v>
                </c:pt>
                <c:pt idx="645">
                  <c:v>21276</c:v>
                </c:pt>
                <c:pt idx="646">
                  <c:v>21306</c:v>
                </c:pt>
                <c:pt idx="647">
                  <c:v>21337</c:v>
                </c:pt>
                <c:pt idx="648">
                  <c:v>21367</c:v>
                </c:pt>
                <c:pt idx="649">
                  <c:v>21398</c:v>
                </c:pt>
                <c:pt idx="650">
                  <c:v>21429</c:v>
                </c:pt>
                <c:pt idx="651">
                  <c:v>21459</c:v>
                </c:pt>
                <c:pt idx="652">
                  <c:v>21490</c:v>
                </c:pt>
                <c:pt idx="653">
                  <c:v>21520</c:v>
                </c:pt>
                <c:pt idx="654">
                  <c:v>21551</c:v>
                </c:pt>
                <c:pt idx="655">
                  <c:v>21582</c:v>
                </c:pt>
                <c:pt idx="656">
                  <c:v>21610</c:v>
                </c:pt>
                <c:pt idx="657">
                  <c:v>21641</c:v>
                </c:pt>
                <c:pt idx="658">
                  <c:v>21671</c:v>
                </c:pt>
                <c:pt idx="659">
                  <c:v>21702</c:v>
                </c:pt>
                <c:pt idx="660">
                  <c:v>21732</c:v>
                </c:pt>
                <c:pt idx="661">
                  <c:v>21763</c:v>
                </c:pt>
                <c:pt idx="662">
                  <c:v>21794</c:v>
                </c:pt>
                <c:pt idx="663">
                  <c:v>21824</c:v>
                </c:pt>
                <c:pt idx="664">
                  <c:v>21855</c:v>
                </c:pt>
                <c:pt idx="665">
                  <c:v>21885</c:v>
                </c:pt>
                <c:pt idx="666">
                  <c:v>21916</c:v>
                </c:pt>
                <c:pt idx="667">
                  <c:v>21947</c:v>
                </c:pt>
                <c:pt idx="668">
                  <c:v>21976</c:v>
                </c:pt>
                <c:pt idx="669">
                  <c:v>22007</c:v>
                </c:pt>
                <c:pt idx="670">
                  <c:v>22037</c:v>
                </c:pt>
                <c:pt idx="671">
                  <c:v>22068</c:v>
                </c:pt>
                <c:pt idx="672">
                  <c:v>22098</c:v>
                </c:pt>
                <c:pt idx="673">
                  <c:v>22129</c:v>
                </c:pt>
                <c:pt idx="674">
                  <c:v>22160</c:v>
                </c:pt>
                <c:pt idx="675">
                  <c:v>22190</c:v>
                </c:pt>
                <c:pt idx="676">
                  <c:v>22221</c:v>
                </c:pt>
                <c:pt idx="677">
                  <c:v>22251</c:v>
                </c:pt>
                <c:pt idx="678">
                  <c:v>22282</c:v>
                </c:pt>
                <c:pt idx="679">
                  <c:v>22313</c:v>
                </c:pt>
                <c:pt idx="680">
                  <c:v>22341</c:v>
                </c:pt>
                <c:pt idx="681">
                  <c:v>22372</c:v>
                </c:pt>
                <c:pt idx="682">
                  <c:v>22402</c:v>
                </c:pt>
                <c:pt idx="683">
                  <c:v>22433</c:v>
                </c:pt>
                <c:pt idx="684">
                  <c:v>22463</c:v>
                </c:pt>
                <c:pt idx="685">
                  <c:v>22494</c:v>
                </c:pt>
                <c:pt idx="686">
                  <c:v>22525</c:v>
                </c:pt>
                <c:pt idx="687">
                  <c:v>22555</c:v>
                </c:pt>
                <c:pt idx="688">
                  <c:v>22586</c:v>
                </c:pt>
                <c:pt idx="689">
                  <c:v>22616</c:v>
                </c:pt>
                <c:pt idx="690">
                  <c:v>22647</c:v>
                </c:pt>
                <c:pt idx="691">
                  <c:v>22678</c:v>
                </c:pt>
                <c:pt idx="692">
                  <c:v>22706</c:v>
                </c:pt>
                <c:pt idx="693">
                  <c:v>22737</c:v>
                </c:pt>
                <c:pt idx="694">
                  <c:v>22767</c:v>
                </c:pt>
                <c:pt idx="695">
                  <c:v>22798</c:v>
                </c:pt>
                <c:pt idx="696">
                  <c:v>22828</c:v>
                </c:pt>
                <c:pt idx="697">
                  <c:v>22859</c:v>
                </c:pt>
                <c:pt idx="698">
                  <c:v>22890</c:v>
                </c:pt>
                <c:pt idx="699">
                  <c:v>22920</c:v>
                </c:pt>
                <c:pt idx="700">
                  <c:v>22951</c:v>
                </c:pt>
                <c:pt idx="701">
                  <c:v>22981</c:v>
                </c:pt>
                <c:pt idx="702">
                  <c:v>23012</c:v>
                </c:pt>
                <c:pt idx="703">
                  <c:v>23043</c:v>
                </c:pt>
                <c:pt idx="704">
                  <c:v>23071</c:v>
                </c:pt>
                <c:pt idx="705">
                  <c:v>23102</c:v>
                </c:pt>
                <c:pt idx="706">
                  <c:v>23132</c:v>
                </c:pt>
                <c:pt idx="707">
                  <c:v>23163</c:v>
                </c:pt>
                <c:pt idx="708">
                  <c:v>23193</c:v>
                </c:pt>
                <c:pt idx="709">
                  <c:v>23224</c:v>
                </c:pt>
                <c:pt idx="710">
                  <c:v>23255</c:v>
                </c:pt>
                <c:pt idx="711">
                  <c:v>23285</c:v>
                </c:pt>
                <c:pt idx="712">
                  <c:v>23316</c:v>
                </c:pt>
                <c:pt idx="713">
                  <c:v>23346</c:v>
                </c:pt>
                <c:pt idx="714">
                  <c:v>23377</c:v>
                </c:pt>
                <c:pt idx="715">
                  <c:v>23408</c:v>
                </c:pt>
                <c:pt idx="716">
                  <c:v>23437</c:v>
                </c:pt>
                <c:pt idx="717">
                  <c:v>23468</c:v>
                </c:pt>
                <c:pt idx="718">
                  <c:v>23498</c:v>
                </c:pt>
                <c:pt idx="719">
                  <c:v>23529</c:v>
                </c:pt>
                <c:pt idx="720">
                  <c:v>23559</c:v>
                </c:pt>
                <c:pt idx="721">
                  <c:v>23590</c:v>
                </c:pt>
                <c:pt idx="722">
                  <c:v>23621</c:v>
                </c:pt>
                <c:pt idx="723">
                  <c:v>23651</c:v>
                </c:pt>
                <c:pt idx="724">
                  <c:v>23682</c:v>
                </c:pt>
                <c:pt idx="725">
                  <c:v>23712</c:v>
                </c:pt>
                <c:pt idx="726">
                  <c:v>23743</c:v>
                </c:pt>
                <c:pt idx="727">
                  <c:v>23774</c:v>
                </c:pt>
                <c:pt idx="728">
                  <c:v>23802</c:v>
                </c:pt>
                <c:pt idx="729">
                  <c:v>23833</c:v>
                </c:pt>
                <c:pt idx="730">
                  <c:v>23863</c:v>
                </c:pt>
                <c:pt idx="731">
                  <c:v>23894</c:v>
                </c:pt>
                <c:pt idx="732">
                  <c:v>23924</c:v>
                </c:pt>
                <c:pt idx="733">
                  <c:v>23955</c:v>
                </c:pt>
                <c:pt idx="734">
                  <c:v>23986</c:v>
                </c:pt>
                <c:pt idx="735">
                  <c:v>24016</c:v>
                </c:pt>
                <c:pt idx="736">
                  <c:v>24047</c:v>
                </c:pt>
                <c:pt idx="737">
                  <c:v>24077</c:v>
                </c:pt>
                <c:pt idx="738">
                  <c:v>24108</c:v>
                </c:pt>
                <c:pt idx="739">
                  <c:v>24139</c:v>
                </c:pt>
                <c:pt idx="740">
                  <c:v>24167</c:v>
                </c:pt>
                <c:pt idx="741">
                  <c:v>24198</c:v>
                </c:pt>
                <c:pt idx="742">
                  <c:v>24228</c:v>
                </c:pt>
                <c:pt idx="743">
                  <c:v>24259</c:v>
                </c:pt>
                <c:pt idx="744">
                  <c:v>24289</c:v>
                </c:pt>
                <c:pt idx="745">
                  <c:v>24320</c:v>
                </c:pt>
                <c:pt idx="746">
                  <c:v>24351</c:v>
                </c:pt>
                <c:pt idx="747">
                  <c:v>24381</c:v>
                </c:pt>
                <c:pt idx="748">
                  <c:v>24412</c:v>
                </c:pt>
                <c:pt idx="749">
                  <c:v>24442</c:v>
                </c:pt>
                <c:pt idx="750">
                  <c:v>24473</c:v>
                </c:pt>
                <c:pt idx="751">
                  <c:v>24504</c:v>
                </c:pt>
                <c:pt idx="752">
                  <c:v>24532</c:v>
                </c:pt>
                <c:pt idx="753">
                  <c:v>24563</c:v>
                </c:pt>
                <c:pt idx="754">
                  <c:v>24593</c:v>
                </c:pt>
                <c:pt idx="755">
                  <c:v>24624</c:v>
                </c:pt>
                <c:pt idx="756">
                  <c:v>24654</c:v>
                </c:pt>
                <c:pt idx="757">
                  <c:v>24685</c:v>
                </c:pt>
                <c:pt idx="758">
                  <c:v>24716</c:v>
                </c:pt>
                <c:pt idx="759">
                  <c:v>24746</c:v>
                </c:pt>
                <c:pt idx="760">
                  <c:v>24777</c:v>
                </c:pt>
                <c:pt idx="761">
                  <c:v>24807</c:v>
                </c:pt>
                <c:pt idx="762">
                  <c:v>24838</c:v>
                </c:pt>
                <c:pt idx="763">
                  <c:v>24869</c:v>
                </c:pt>
                <c:pt idx="764">
                  <c:v>24898</c:v>
                </c:pt>
                <c:pt idx="765">
                  <c:v>24929</c:v>
                </c:pt>
                <c:pt idx="766">
                  <c:v>24959</c:v>
                </c:pt>
                <c:pt idx="767">
                  <c:v>24990</c:v>
                </c:pt>
                <c:pt idx="768">
                  <c:v>25020</c:v>
                </c:pt>
                <c:pt idx="769">
                  <c:v>25051</c:v>
                </c:pt>
                <c:pt idx="770">
                  <c:v>25082</c:v>
                </c:pt>
                <c:pt idx="771">
                  <c:v>25112</c:v>
                </c:pt>
                <c:pt idx="772">
                  <c:v>25143</c:v>
                </c:pt>
                <c:pt idx="773">
                  <c:v>25173</c:v>
                </c:pt>
                <c:pt idx="774">
                  <c:v>25204</c:v>
                </c:pt>
                <c:pt idx="775">
                  <c:v>25235</c:v>
                </c:pt>
                <c:pt idx="776">
                  <c:v>25263</c:v>
                </c:pt>
                <c:pt idx="777">
                  <c:v>25294</c:v>
                </c:pt>
                <c:pt idx="778">
                  <c:v>25324</c:v>
                </c:pt>
                <c:pt idx="779">
                  <c:v>25355</c:v>
                </c:pt>
                <c:pt idx="780">
                  <c:v>25385</c:v>
                </c:pt>
                <c:pt idx="781">
                  <c:v>25416</c:v>
                </c:pt>
                <c:pt idx="782">
                  <c:v>25447</c:v>
                </c:pt>
                <c:pt idx="783">
                  <c:v>25477</c:v>
                </c:pt>
                <c:pt idx="784">
                  <c:v>25508</c:v>
                </c:pt>
                <c:pt idx="785">
                  <c:v>25538</c:v>
                </c:pt>
                <c:pt idx="786">
                  <c:v>25569</c:v>
                </c:pt>
                <c:pt idx="787">
                  <c:v>25600</c:v>
                </c:pt>
                <c:pt idx="788">
                  <c:v>25628</c:v>
                </c:pt>
                <c:pt idx="789">
                  <c:v>25659</c:v>
                </c:pt>
                <c:pt idx="790">
                  <c:v>25689</c:v>
                </c:pt>
                <c:pt idx="791">
                  <c:v>25720</c:v>
                </c:pt>
                <c:pt idx="792">
                  <c:v>25750</c:v>
                </c:pt>
                <c:pt idx="793">
                  <c:v>25781</c:v>
                </c:pt>
                <c:pt idx="794">
                  <c:v>25812</c:v>
                </c:pt>
                <c:pt idx="795">
                  <c:v>25842</c:v>
                </c:pt>
                <c:pt idx="796">
                  <c:v>25873</c:v>
                </c:pt>
                <c:pt idx="797">
                  <c:v>25903</c:v>
                </c:pt>
                <c:pt idx="798">
                  <c:v>25934</c:v>
                </c:pt>
                <c:pt idx="799">
                  <c:v>25965</c:v>
                </c:pt>
                <c:pt idx="800">
                  <c:v>25993</c:v>
                </c:pt>
                <c:pt idx="801">
                  <c:v>26024</c:v>
                </c:pt>
                <c:pt idx="802">
                  <c:v>26054</c:v>
                </c:pt>
                <c:pt idx="803">
                  <c:v>26085</c:v>
                </c:pt>
                <c:pt idx="804">
                  <c:v>26115</c:v>
                </c:pt>
                <c:pt idx="805">
                  <c:v>26146</c:v>
                </c:pt>
                <c:pt idx="806">
                  <c:v>26177</c:v>
                </c:pt>
                <c:pt idx="807">
                  <c:v>26207</c:v>
                </c:pt>
                <c:pt idx="808">
                  <c:v>26238</c:v>
                </c:pt>
                <c:pt idx="809">
                  <c:v>26268</c:v>
                </c:pt>
                <c:pt idx="810">
                  <c:v>26299</c:v>
                </c:pt>
                <c:pt idx="811">
                  <c:v>26330</c:v>
                </c:pt>
                <c:pt idx="812">
                  <c:v>26359</c:v>
                </c:pt>
                <c:pt idx="813">
                  <c:v>26390</c:v>
                </c:pt>
                <c:pt idx="814">
                  <c:v>26420</c:v>
                </c:pt>
                <c:pt idx="815">
                  <c:v>26451</c:v>
                </c:pt>
                <c:pt idx="816">
                  <c:v>26481</c:v>
                </c:pt>
                <c:pt idx="817">
                  <c:v>26512</c:v>
                </c:pt>
                <c:pt idx="818">
                  <c:v>26543</c:v>
                </c:pt>
                <c:pt idx="819">
                  <c:v>26573</c:v>
                </c:pt>
                <c:pt idx="820">
                  <c:v>26604</c:v>
                </c:pt>
                <c:pt idx="821">
                  <c:v>26634</c:v>
                </c:pt>
                <c:pt idx="822">
                  <c:v>26665</c:v>
                </c:pt>
                <c:pt idx="823">
                  <c:v>26696</c:v>
                </c:pt>
                <c:pt idx="824">
                  <c:v>26724</c:v>
                </c:pt>
                <c:pt idx="825">
                  <c:v>26755</c:v>
                </c:pt>
                <c:pt idx="826">
                  <c:v>26785</c:v>
                </c:pt>
                <c:pt idx="827">
                  <c:v>26816</c:v>
                </c:pt>
                <c:pt idx="828">
                  <c:v>26846</c:v>
                </c:pt>
                <c:pt idx="829">
                  <c:v>26877</c:v>
                </c:pt>
                <c:pt idx="830">
                  <c:v>26908</c:v>
                </c:pt>
                <c:pt idx="831">
                  <c:v>26938</c:v>
                </c:pt>
                <c:pt idx="832">
                  <c:v>26969</c:v>
                </c:pt>
                <c:pt idx="833">
                  <c:v>26999</c:v>
                </c:pt>
                <c:pt idx="834">
                  <c:v>27030</c:v>
                </c:pt>
                <c:pt idx="835">
                  <c:v>27061</c:v>
                </c:pt>
                <c:pt idx="836">
                  <c:v>27089</c:v>
                </c:pt>
                <c:pt idx="837">
                  <c:v>27120</c:v>
                </c:pt>
                <c:pt idx="838">
                  <c:v>27150</c:v>
                </c:pt>
                <c:pt idx="839">
                  <c:v>27181</c:v>
                </c:pt>
                <c:pt idx="840">
                  <c:v>27211</c:v>
                </c:pt>
                <c:pt idx="841">
                  <c:v>27242</c:v>
                </c:pt>
                <c:pt idx="842">
                  <c:v>27273</c:v>
                </c:pt>
                <c:pt idx="843">
                  <c:v>27303</c:v>
                </c:pt>
                <c:pt idx="844">
                  <c:v>27334</c:v>
                </c:pt>
                <c:pt idx="845">
                  <c:v>27364</c:v>
                </c:pt>
                <c:pt idx="846">
                  <c:v>27395</c:v>
                </c:pt>
                <c:pt idx="847">
                  <c:v>27426</c:v>
                </c:pt>
                <c:pt idx="848">
                  <c:v>27454</c:v>
                </c:pt>
                <c:pt idx="849">
                  <c:v>27485</c:v>
                </c:pt>
                <c:pt idx="850">
                  <c:v>27515</c:v>
                </c:pt>
                <c:pt idx="851">
                  <c:v>27546</c:v>
                </c:pt>
                <c:pt idx="852">
                  <c:v>27576</c:v>
                </c:pt>
                <c:pt idx="853">
                  <c:v>27607</c:v>
                </c:pt>
                <c:pt idx="854">
                  <c:v>27638</c:v>
                </c:pt>
                <c:pt idx="855">
                  <c:v>27668</c:v>
                </c:pt>
                <c:pt idx="856">
                  <c:v>27699</c:v>
                </c:pt>
                <c:pt idx="857">
                  <c:v>27729</c:v>
                </c:pt>
                <c:pt idx="858">
                  <c:v>27760</c:v>
                </c:pt>
                <c:pt idx="859">
                  <c:v>27791</c:v>
                </c:pt>
                <c:pt idx="860">
                  <c:v>27820</c:v>
                </c:pt>
                <c:pt idx="861">
                  <c:v>27851</c:v>
                </c:pt>
                <c:pt idx="862">
                  <c:v>27881</c:v>
                </c:pt>
                <c:pt idx="863">
                  <c:v>27912</c:v>
                </c:pt>
                <c:pt idx="864">
                  <c:v>27942</c:v>
                </c:pt>
                <c:pt idx="865">
                  <c:v>27973</c:v>
                </c:pt>
                <c:pt idx="866">
                  <c:v>28004</c:v>
                </c:pt>
                <c:pt idx="867">
                  <c:v>28034</c:v>
                </c:pt>
                <c:pt idx="868">
                  <c:v>28065</c:v>
                </c:pt>
                <c:pt idx="869">
                  <c:v>28095</c:v>
                </c:pt>
                <c:pt idx="870">
                  <c:v>28126</c:v>
                </c:pt>
                <c:pt idx="871">
                  <c:v>28157</c:v>
                </c:pt>
                <c:pt idx="872">
                  <c:v>28185</c:v>
                </c:pt>
                <c:pt idx="873">
                  <c:v>28216</c:v>
                </c:pt>
                <c:pt idx="874">
                  <c:v>28246</c:v>
                </c:pt>
                <c:pt idx="875">
                  <c:v>28277</c:v>
                </c:pt>
                <c:pt idx="876">
                  <c:v>28307</c:v>
                </c:pt>
                <c:pt idx="877">
                  <c:v>28338</c:v>
                </c:pt>
                <c:pt idx="878">
                  <c:v>28369</c:v>
                </c:pt>
                <c:pt idx="879">
                  <c:v>28399</c:v>
                </c:pt>
                <c:pt idx="880">
                  <c:v>28430</c:v>
                </c:pt>
                <c:pt idx="881">
                  <c:v>28460</c:v>
                </c:pt>
                <c:pt idx="882">
                  <c:v>28491</c:v>
                </c:pt>
                <c:pt idx="883">
                  <c:v>28522</c:v>
                </c:pt>
                <c:pt idx="884">
                  <c:v>28550</c:v>
                </c:pt>
                <c:pt idx="885">
                  <c:v>28581</c:v>
                </c:pt>
                <c:pt idx="886">
                  <c:v>28611</c:v>
                </c:pt>
                <c:pt idx="887">
                  <c:v>28642</c:v>
                </c:pt>
                <c:pt idx="888">
                  <c:v>28672</c:v>
                </c:pt>
                <c:pt idx="889">
                  <c:v>28703</c:v>
                </c:pt>
                <c:pt idx="890">
                  <c:v>28734</c:v>
                </c:pt>
                <c:pt idx="891">
                  <c:v>28764</c:v>
                </c:pt>
                <c:pt idx="892">
                  <c:v>28795</c:v>
                </c:pt>
                <c:pt idx="893">
                  <c:v>28825</c:v>
                </c:pt>
                <c:pt idx="894">
                  <c:v>28856</c:v>
                </c:pt>
                <c:pt idx="895">
                  <c:v>28887</c:v>
                </c:pt>
                <c:pt idx="896">
                  <c:v>28915</c:v>
                </c:pt>
                <c:pt idx="897">
                  <c:v>28946</c:v>
                </c:pt>
                <c:pt idx="898">
                  <c:v>28976</c:v>
                </c:pt>
                <c:pt idx="899">
                  <c:v>29007</c:v>
                </c:pt>
                <c:pt idx="900">
                  <c:v>29037</c:v>
                </c:pt>
                <c:pt idx="901">
                  <c:v>29068</c:v>
                </c:pt>
                <c:pt idx="902">
                  <c:v>29099</c:v>
                </c:pt>
                <c:pt idx="903">
                  <c:v>29129</c:v>
                </c:pt>
                <c:pt idx="904">
                  <c:v>29160</c:v>
                </c:pt>
                <c:pt idx="905">
                  <c:v>29190</c:v>
                </c:pt>
                <c:pt idx="906">
                  <c:v>29221</c:v>
                </c:pt>
                <c:pt idx="907">
                  <c:v>29252</c:v>
                </c:pt>
                <c:pt idx="908">
                  <c:v>29281</c:v>
                </c:pt>
                <c:pt idx="909">
                  <c:v>29312</c:v>
                </c:pt>
                <c:pt idx="910">
                  <c:v>29342</c:v>
                </c:pt>
                <c:pt idx="911">
                  <c:v>29373</c:v>
                </c:pt>
                <c:pt idx="912">
                  <c:v>29403</c:v>
                </c:pt>
                <c:pt idx="913">
                  <c:v>29434</c:v>
                </c:pt>
                <c:pt idx="914">
                  <c:v>29465</c:v>
                </c:pt>
                <c:pt idx="915">
                  <c:v>29495</c:v>
                </c:pt>
                <c:pt idx="916">
                  <c:v>29526</c:v>
                </c:pt>
                <c:pt idx="917">
                  <c:v>29556</c:v>
                </c:pt>
                <c:pt idx="918">
                  <c:v>29587</c:v>
                </c:pt>
                <c:pt idx="919">
                  <c:v>29618</c:v>
                </c:pt>
                <c:pt idx="920">
                  <c:v>29646</c:v>
                </c:pt>
                <c:pt idx="921">
                  <c:v>29677</c:v>
                </c:pt>
                <c:pt idx="922">
                  <c:v>29707</c:v>
                </c:pt>
                <c:pt idx="923">
                  <c:v>29738</c:v>
                </c:pt>
                <c:pt idx="924">
                  <c:v>29768</c:v>
                </c:pt>
                <c:pt idx="925">
                  <c:v>29799</c:v>
                </c:pt>
                <c:pt idx="926">
                  <c:v>29830</c:v>
                </c:pt>
                <c:pt idx="927">
                  <c:v>29860</c:v>
                </c:pt>
                <c:pt idx="928">
                  <c:v>29891</c:v>
                </c:pt>
                <c:pt idx="929">
                  <c:v>29921</c:v>
                </c:pt>
                <c:pt idx="930">
                  <c:v>29952</c:v>
                </c:pt>
                <c:pt idx="931">
                  <c:v>29983</c:v>
                </c:pt>
                <c:pt idx="932">
                  <c:v>30011</c:v>
                </c:pt>
                <c:pt idx="933">
                  <c:v>30042</c:v>
                </c:pt>
                <c:pt idx="934">
                  <c:v>30072</c:v>
                </c:pt>
                <c:pt idx="935">
                  <c:v>30103</c:v>
                </c:pt>
                <c:pt idx="936">
                  <c:v>30133</c:v>
                </c:pt>
                <c:pt idx="937">
                  <c:v>30164</c:v>
                </c:pt>
                <c:pt idx="938">
                  <c:v>30195</c:v>
                </c:pt>
                <c:pt idx="939">
                  <c:v>30225</c:v>
                </c:pt>
                <c:pt idx="940">
                  <c:v>30256</c:v>
                </c:pt>
                <c:pt idx="941">
                  <c:v>30286</c:v>
                </c:pt>
                <c:pt idx="942">
                  <c:v>30317</c:v>
                </c:pt>
                <c:pt idx="943">
                  <c:v>30348</c:v>
                </c:pt>
                <c:pt idx="944">
                  <c:v>30376</c:v>
                </c:pt>
                <c:pt idx="945">
                  <c:v>30407</c:v>
                </c:pt>
                <c:pt idx="946">
                  <c:v>30437</c:v>
                </c:pt>
                <c:pt idx="947">
                  <c:v>30468</c:v>
                </c:pt>
                <c:pt idx="948">
                  <c:v>30498</c:v>
                </c:pt>
                <c:pt idx="949">
                  <c:v>30529</c:v>
                </c:pt>
                <c:pt idx="950">
                  <c:v>30560</c:v>
                </c:pt>
                <c:pt idx="951">
                  <c:v>30590</c:v>
                </c:pt>
                <c:pt idx="952">
                  <c:v>30621</c:v>
                </c:pt>
                <c:pt idx="953">
                  <c:v>30651</c:v>
                </c:pt>
                <c:pt idx="954">
                  <c:v>30682</c:v>
                </c:pt>
                <c:pt idx="955">
                  <c:v>30713</c:v>
                </c:pt>
                <c:pt idx="956">
                  <c:v>30742</c:v>
                </c:pt>
                <c:pt idx="957">
                  <c:v>30773</c:v>
                </c:pt>
                <c:pt idx="958">
                  <c:v>30803</c:v>
                </c:pt>
                <c:pt idx="959">
                  <c:v>30834</c:v>
                </c:pt>
                <c:pt idx="960">
                  <c:v>30864</c:v>
                </c:pt>
                <c:pt idx="961">
                  <c:v>30895</c:v>
                </c:pt>
                <c:pt idx="962">
                  <c:v>30926</c:v>
                </c:pt>
                <c:pt idx="963">
                  <c:v>30956</c:v>
                </c:pt>
                <c:pt idx="964">
                  <c:v>30987</c:v>
                </c:pt>
                <c:pt idx="965">
                  <c:v>31017</c:v>
                </c:pt>
                <c:pt idx="966">
                  <c:v>31048</c:v>
                </c:pt>
                <c:pt idx="967">
                  <c:v>31079</c:v>
                </c:pt>
                <c:pt idx="968">
                  <c:v>31107</c:v>
                </c:pt>
                <c:pt idx="969">
                  <c:v>31138</c:v>
                </c:pt>
                <c:pt idx="970">
                  <c:v>31168</c:v>
                </c:pt>
                <c:pt idx="971">
                  <c:v>31199</c:v>
                </c:pt>
                <c:pt idx="972">
                  <c:v>31229</c:v>
                </c:pt>
                <c:pt idx="973">
                  <c:v>31260</c:v>
                </c:pt>
                <c:pt idx="974">
                  <c:v>31291</c:v>
                </c:pt>
                <c:pt idx="975">
                  <c:v>31321</c:v>
                </c:pt>
                <c:pt idx="976">
                  <c:v>31352</c:v>
                </c:pt>
                <c:pt idx="977">
                  <c:v>31382</c:v>
                </c:pt>
                <c:pt idx="978">
                  <c:v>31413</c:v>
                </c:pt>
                <c:pt idx="979">
                  <c:v>31444</c:v>
                </c:pt>
                <c:pt idx="980">
                  <c:v>31472</c:v>
                </c:pt>
                <c:pt idx="981">
                  <c:v>31503</c:v>
                </c:pt>
                <c:pt idx="982">
                  <c:v>31533</c:v>
                </c:pt>
                <c:pt idx="983">
                  <c:v>31564</c:v>
                </c:pt>
                <c:pt idx="984">
                  <c:v>31594</c:v>
                </c:pt>
                <c:pt idx="985">
                  <c:v>31625</c:v>
                </c:pt>
                <c:pt idx="986">
                  <c:v>31656</c:v>
                </c:pt>
                <c:pt idx="987">
                  <c:v>31686</c:v>
                </c:pt>
                <c:pt idx="988">
                  <c:v>31717</c:v>
                </c:pt>
                <c:pt idx="989">
                  <c:v>31747</c:v>
                </c:pt>
                <c:pt idx="990">
                  <c:v>31778</c:v>
                </c:pt>
                <c:pt idx="991">
                  <c:v>31809</c:v>
                </c:pt>
                <c:pt idx="992">
                  <c:v>31837</c:v>
                </c:pt>
                <c:pt idx="993">
                  <c:v>31868</c:v>
                </c:pt>
                <c:pt idx="994">
                  <c:v>31898</c:v>
                </c:pt>
                <c:pt idx="995">
                  <c:v>31929</c:v>
                </c:pt>
                <c:pt idx="996">
                  <c:v>31959</c:v>
                </c:pt>
                <c:pt idx="997">
                  <c:v>31990</c:v>
                </c:pt>
                <c:pt idx="998">
                  <c:v>32021</c:v>
                </c:pt>
                <c:pt idx="999">
                  <c:v>32051</c:v>
                </c:pt>
                <c:pt idx="1000">
                  <c:v>32082</c:v>
                </c:pt>
                <c:pt idx="1001">
                  <c:v>32112</c:v>
                </c:pt>
                <c:pt idx="1002">
                  <c:v>32143</c:v>
                </c:pt>
                <c:pt idx="1003">
                  <c:v>32174</c:v>
                </c:pt>
                <c:pt idx="1004">
                  <c:v>32203</c:v>
                </c:pt>
                <c:pt idx="1005">
                  <c:v>32234</c:v>
                </c:pt>
                <c:pt idx="1006">
                  <c:v>32264</c:v>
                </c:pt>
                <c:pt idx="1007">
                  <c:v>32295</c:v>
                </c:pt>
                <c:pt idx="1008">
                  <c:v>32325</c:v>
                </c:pt>
                <c:pt idx="1009">
                  <c:v>32356</c:v>
                </c:pt>
                <c:pt idx="1010">
                  <c:v>32387</c:v>
                </c:pt>
                <c:pt idx="1011">
                  <c:v>32417</c:v>
                </c:pt>
                <c:pt idx="1012">
                  <c:v>32448</c:v>
                </c:pt>
                <c:pt idx="1013">
                  <c:v>32478</c:v>
                </c:pt>
                <c:pt idx="1014">
                  <c:v>32509</c:v>
                </c:pt>
                <c:pt idx="1015">
                  <c:v>32540</c:v>
                </c:pt>
                <c:pt idx="1016">
                  <c:v>32568</c:v>
                </c:pt>
                <c:pt idx="1017">
                  <c:v>32599</c:v>
                </c:pt>
                <c:pt idx="1018">
                  <c:v>32629</c:v>
                </c:pt>
                <c:pt idx="1019">
                  <c:v>32660</c:v>
                </c:pt>
                <c:pt idx="1020">
                  <c:v>32690</c:v>
                </c:pt>
                <c:pt idx="1021">
                  <c:v>32721</c:v>
                </c:pt>
                <c:pt idx="1022">
                  <c:v>32752</c:v>
                </c:pt>
                <c:pt idx="1023">
                  <c:v>32782</c:v>
                </c:pt>
                <c:pt idx="1024">
                  <c:v>32813</c:v>
                </c:pt>
                <c:pt idx="1025">
                  <c:v>32843</c:v>
                </c:pt>
                <c:pt idx="1026">
                  <c:v>32874</c:v>
                </c:pt>
                <c:pt idx="1027">
                  <c:v>32905</c:v>
                </c:pt>
                <c:pt idx="1028">
                  <c:v>32933</c:v>
                </c:pt>
                <c:pt idx="1029">
                  <c:v>32964</c:v>
                </c:pt>
                <c:pt idx="1030">
                  <c:v>32994</c:v>
                </c:pt>
                <c:pt idx="1031">
                  <c:v>33025</c:v>
                </c:pt>
                <c:pt idx="1032">
                  <c:v>33055</c:v>
                </c:pt>
                <c:pt idx="1033">
                  <c:v>33086</c:v>
                </c:pt>
                <c:pt idx="1034">
                  <c:v>33117</c:v>
                </c:pt>
                <c:pt idx="1035">
                  <c:v>33147</c:v>
                </c:pt>
                <c:pt idx="1036">
                  <c:v>33178</c:v>
                </c:pt>
                <c:pt idx="1037">
                  <c:v>33208</c:v>
                </c:pt>
                <c:pt idx="1038">
                  <c:v>33239</c:v>
                </c:pt>
                <c:pt idx="1039">
                  <c:v>33270</c:v>
                </c:pt>
                <c:pt idx="1040">
                  <c:v>33298</c:v>
                </c:pt>
                <c:pt idx="1041">
                  <c:v>33329</c:v>
                </c:pt>
                <c:pt idx="1042">
                  <c:v>33359</c:v>
                </c:pt>
                <c:pt idx="1043">
                  <c:v>33390</c:v>
                </c:pt>
                <c:pt idx="1044">
                  <c:v>33420</c:v>
                </c:pt>
                <c:pt idx="1045">
                  <c:v>33451</c:v>
                </c:pt>
                <c:pt idx="1046">
                  <c:v>33482</c:v>
                </c:pt>
                <c:pt idx="1047">
                  <c:v>33512</c:v>
                </c:pt>
                <c:pt idx="1048">
                  <c:v>33543</c:v>
                </c:pt>
                <c:pt idx="1049">
                  <c:v>33573</c:v>
                </c:pt>
                <c:pt idx="1050">
                  <c:v>33604</c:v>
                </c:pt>
                <c:pt idx="1051">
                  <c:v>33635</c:v>
                </c:pt>
                <c:pt idx="1052">
                  <c:v>33664</c:v>
                </c:pt>
                <c:pt idx="1053">
                  <c:v>33695</c:v>
                </c:pt>
                <c:pt idx="1054">
                  <c:v>33725</c:v>
                </c:pt>
                <c:pt idx="1055">
                  <c:v>33756</c:v>
                </c:pt>
                <c:pt idx="1056">
                  <c:v>33786</c:v>
                </c:pt>
                <c:pt idx="1057">
                  <c:v>33817</c:v>
                </c:pt>
                <c:pt idx="1058">
                  <c:v>33848</c:v>
                </c:pt>
                <c:pt idx="1059">
                  <c:v>33878</c:v>
                </c:pt>
                <c:pt idx="1060">
                  <c:v>33909</c:v>
                </c:pt>
                <c:pt idx="1061">
                  <c:v>33939</c:v>
                </c:pt>
                <c:pt idx="1062">
                  <c:v>33970</c:v>
                </c:pt>
                <c:pt idx="1063">
                  <c:v>34001</c:v>
                </c:pt>
                <c:pt idx="1064">
                  <c:v>34029</c:v>
                </c:pt>
                <c:pt idx="1065">
                  <c:v>34060</c:v>
                </c:pt>
                <c:pt idx="1066">
                  <c:v>34090</c:v>
                </c:pt>
                <c:pt idx="1067">
                  <c:v>34121</c:v>
                </c:pt>
                <c:pt idx="1068">
                  <c:v>34151</c:v>
                </c:pt>
                <c:pt idx="1069">
                  <c:v>34182</c:v>
                </c:pt>
                <c:pt idx="1070">
                  <c:v>34213</c:v>
                </c:pt>
                <c:pt idx="1071">
                  <c:v>34243</c:v>
                </c:pt>
                <c:pt idx="1072">
                  <c:v>34274</c:v>
                </c:pt>
                <c:pt idx="1073">
                  <c:v>34304</c:v>
                </c:pt>
                <c:pt idx="1074">
                  <c:v>34335</c:v>
                </c:pt>
                <c:pt idx="1075">
                  <c:v>34366</c:v>
                </c:pt>
                <c:pt idx="1076">
                  <c:v>34394</c:v>
                </c:pt>
                <c:pt idx="1077">
                  <c:v>34425</c:v>
                </c:pt>
                <c:pt idx="1078">
                  <c:v>34455</c:v>
                </c:pt>
                <c:pt idx="1079">
                  <c:v>34486</c:v>
                </c:pt>
                <c:pt idx="1080">
                  <c:v>34516</c:v>
                </c:pt>
                <c:pt idx="1081">
                  <c:v>34547</c:v>
                </c:pt>
                <c:pt idx="1082">
                  <c:v>34578</c:v>
                </c:pt>
                <c:pt idx="1083">
                  <c:v>34608</c:v>
                </c:pt>
                <c:pt idx="1084">
                  <c:v>34639</c:v>
                </c:pt>
                <c:pt idx="1085">
                  <c:v>34669</c:v>
                </c:pt>
                <c:pt idx="1086">
                  <c:v>34700</c:v>
                </c:pt>
                <c:pt idx="1087">
                  <c:v>34731</c:v>
                </c:pt>
                <c:pt idx="1088">
                  <c:v>34759</c:v>
                </c:pt>
                <c:pt idx="1089">
                  <c:v>34790</c:v>
                </c:pt>
                <c:pt idx="1090">
                  <c:v>34820</c:v>
                </c:pt>
                <c:pt idx="1091">
                  <c:v>34851</c:v>
                </c:pt>
                <c:pt idx="1092">
                  <c:v>34881</c:v>
                </c:pt>
                <c:pt idx="1093">
                  <c:v>34912</c:v>
                </c:pt>
                <c:pt idx="1094">
                  <c:v>34943</c:v>
                </c:pt>
                <c:pt idx="1095">
                  <c:v>34973</c:v>
                </c:pt>
                <c:pt idx="1096">
                  <c:v>35004</c:v>
                </c:pt>
                <c:pt idx="1097">
                  <c:v>35034</c:v>
                </c:pt>
                <c:pt idx="1098">
                  <c:v>35065</c:v>
                </c:pt>
                <c:pt idx="1099">
                  <c:v>35096</c:v>
                </c:pt>
                <c:pt idx="1100">
                  <c:v>35125</c:v>
                </c:pt>
                <c:pt idx="1101">
                  <c:v>35156</c:v>
                </c:pt>
                <c:pt idx="1102">
                  <c:v>35186</c:v>
                </c:pt>
                <c:pt idx="1103">
                  <c:v>35217</c:v>
                </c:pt>
                <c:pt idx="1104">
                  <c:v>35247</c:v>
                </c:pt>
                <c:pt idx="1105">
                  <c:v>35278</c:v>
                </c:pt>
                <c:pt idx="1106">
                  <c:v>35309</c:v>
                </c:pt>
                <c:pt idx="1107">
                  <c:v>35339</c:v>
                </c:pt>
                <c:pt idx="1108">
                  <c:v>35370</c:v>
                </c:pt>
                <c:pt idx="1109">
                  <c:v>35400</c:v>
                </c:pt>
                <c:pt idx="1110">
                  <c:v>35431</c:v>
                </c:pt>
                <c:pt idx="1111">
                  <c:v>35462</c:v>
                </c:pt>
                <c:pt idx="1112">
                  <c:v>35490</c:v>
                </c:pt>
                <c:pt idx="1113">
                  <c:v>35521</c:v>
                </c:pt>
                <c:pt idx="1114">
                  <c:v>35551</c:v>
                </c:pt>
                <c:pt idx="1115">
                  <c:v>35582</c:v>
                </c:pt>
                <c:pt idx="1116">
                  <c:v>35612</c:v>
                </c:pt>
                <c:pt idx="1117">
                  <c:v>35643</c:v>
                </c:pt>
                <c:pt idx="1118">
                  <c:v>35674</c:v>
                </c:pt>
                <c:pt idx="1119">
                  <c:v>35704</c:v>
                </c:pt>
                <c:pt idx="1120">
                  <c:v>35735</c:v>
                </c:pt>
                <c:pt idx="1121">
                  <c:v>35765</c:v>
                </c:pt>
                <c:pt idx="1122">
                  <c:v>35796</c:v>
                </c:pt>
                <c:pt idx="1123">
                  <c:v>35827</c:v>
                </c:pt>
                <c:pt idx="1124">
                  <c:v>35855</c:v>
                </c:pt>
                <c:pt idx="1125">
                  <c:v>35886</c:v>
                </c:pt>
                <c:pt idx="1126">
                  <c:v>35916</c:v>
                </c:pt>
                <c:pt idx="1127">
                  <c:v>35947</c:v>
                </c:pt>
                <c:pt idx="1128">
                  <c:v>35977</c:v>
                </c:pt>
                <c:pt idx="1129">
                  <c:v>36008</c:v>
                </c:pt>
                <c:pt idx="1130">
                  <c:v>36039</c:v>
                </c:pt>
                <c:pt idx="1131">
                  <c:v>36069</c:v>
                </c:pt>
                <c:pt idx="1132">
                  <c:v>36100</c:v>
                </c:pt>
                <c:pt idx="1133">
                  <c:v>36130</c:v>
                </c:pt>
                <c:pt idx="1134">
                  <c:v>36161</c:v>
                </c:pt>
                <c:pt idx="1135">
                  <c:v>36192</c:v>
                </c:pt>
                <c:pt idx="1136">
                  <c:v>36220</c:v>
                </c:pt>
                <c:pt idx="1137">
                  <c:v>36251</c:v>
                </c:pt>
                <c:pt idx="1138">
                  <c:v>36281</c:v>
                </c:pt>
                <c:pt idx="1139">
                  <c:v>36312</c:v>
                </c:pt>
                <c:pt idx="1140">
                  <c:v>36342</c:v>
                </c:pt>
                <c:pt idx="1141">
                  <c:v>36373</c:v>
                </c:pt>
                <c:pt idx="1142">
                  <c:v>36404</c:v>
                </c:pt>
                <c:pt idx="1143">
                  <c:v>36434</c:v>
                </c:pt>
                <c:pt idx="1144">
                  <c:v>36465</c:v>
                </c:pt>
                <c:pt idx="1145">
                  <c:v>36495</c:v>
                </c:pt>
                <c:pt idx="1146">
                  <c:v>36526</c:v>
                </c:pt>
                <c:pt idx="1147">
                  <c:v>36557</c:v>
                </c:pt>
                <c:pt idx="1148">
                  <c:v>36586</c:v>
                </c:pt>
                <c:pt idx="1149">
                  <c:v>36617</c:v>
                </c:pt>
                <c:pt idx="1150">
                  <c:v>36647</c:v>
                </c:pt>
                <c:pt idx="1151">
                  <c:v>36678</c:v>
                </c:pt>
                <c:pt idx="1152">
                  <c:v>36708</c:v>
                </c:pt>
                <c:pt idx="1153">
                  <c:v>36739</c:v>
                </c:pt>
                <c:pt idx="1154">
                  <c:v>36770</c:v>
                </c:pt>
                <c:pt idx="1155">
                  <c:v>36800</c:v>
                </c:pt>
                <c:pt idx="1156">
                  <c:v>36831</c:v>
                </c:pt>
                <c:pt idx="1157">
                  <c:v>36861</c:v>
                </c:pt>
                <c:pt idx="1158">
                  <c:v>36892</c:v>
                </c:pt>
                <c:pt idx="1159">
                  <c:v>36923</c:v>
                </c:pt>
                <c:pt idx="1160">
                  <c:v>36951</c:v>
                </c:pt>
                <c:pt idx="1161">
                  <c:v>36982</c:v>
                </c:pt>
                <c:pt idx="1162">
                  <c:v>37012</c:v>
                </c:pt>
                <c:pt idx="1163">
                  <c:v>37043</c:v>
                </c:pt>
                <c:pt idx="1164">
                  <c:v>37073</c:v>
                </c:pt>
                <c:pt idx="1165">
                  <c:v>37104</c:v>
                </c:pt>
                <c:pt idx="1166">
                  <c:v>37135</c:v>
                </c:pt>
                <c:pt idx="1167">
                  <c:v>37165</c:v>
                </c:pt>
                <c:pt idx="1168">
                  <c:v>37196</c:v>
                </c:pt>
                <c:pt idx="1169">
                  <c:v>37226</c:v>
                </c:pt>
                <c:pt idx="1170">
                  <c:v>37257</c:v>
                </c:pt>
                <c:pt idx="1171">
                  <c:v>37288</c:v>
                </c:pt>
                <c:pt idx="1172">
                  <c:v>37316</c:v>
                </c:pt>
                <c:pt idx="1173">
                  <c:v>37347</c:v>
                </c:pt>
                <c:pt idx="1174">
                  <c:v>37377</c:v>
                </c:pt>
                <c:pt idx="1175">
                  <c:v>37408</c:v>
                </c:pt>
                <c:pt idx="1176">
                  <c:v>37438</c:v>
                </c:pt>
                <c:pt idx="1177">
                  <c:v>37469</c:v>
                </c:pt>
                <c:pt idx="1178">
                  <c:v>37500</c:v>
                </c:pt>
                <c:pt idx="1179">
                  <c:v>37530</c:v>
                </c:pt>
                <c:pt idx="1180">
                  <c:v>37561</c:v>
                </c:pt>
                <c:pt idx="1181">
                  <c:v>37591</c:v>
                </c:pt>
                <c:pt idx="1182">
                  <c:v>37622</c:v>
                </c:pt>
                <c:pt idx="1183">
                  <c:v>37653</c:v>
                </c:pt>
                <c:pt idx="1184">
                  <c:v>37681</c:v>
                </c:pt>
                <c:pt idx="1185">
                  <c:v>37712</c:v>
                </c:pt>
                <c:pt idx="1186">
                  <c:v>37742</c:v>
                </c:pt>
                <c:pt idx="1187">
                  <c:v>37773</c:v>
                </c:pt>
                <c:pt idx="1188">
                  <c:v>37803</c:v>
                </c:pt>
                <c:pt idx="1189">
                  <c:v>37834</c:v>
                </c:pt>
                <c:pt idx="1190">
                  <c:v>37865</c:v>
                </c:pt>
                <c:pt idx="1191">
                  <c:v>37895</c:v>
                </c:pt>
                <c:pt idx="1192">
                  <c:v>37926</c:v>
                </c:pt>
                <c:pt idx="1193">
                  <c:v>37956</c:v>
                </c:pt>
                <c:pt idx="1194">
                  <c:v>37987</c:v>
                </c:pt>
                <c:pt idx="1195">
                  <c:v>38018</c:v>
                </c:pt>
                <c:pt idx="1196">
                  <c:v>38047</c:v>
                </c:pt>
                <c:pt idx="1197">
                  <c:v>38078</c:v>
                </c:pt>
                <c:pt idx="1198">
                  <c:v>38108</c:v>
                </c:pt>
                <c:pt idx="1199">
                  <c:v>38139</c:v>
                </c:pt>
                <c:pt idx="1200">
                  <c:v>38169</c:v>
                </c:pt>
                <c:pt idx="1201">
                  <c:v>38200</c:v>
                </c:pt>
                <c:pt idx="1202">
                  <c:v>38231</c:v>
                </c:pt>
                <c:pt idx="1203">
                  <c:v>38261</c:v>
                </c:pt>
                <c:pt idx="1204">
                  <c:v>38292</c:v>
                </c:pt>
                <c:pt idx="1205">
                  <c:v>38322</c:v>
                </c:pt>
                <c:pt idx="1206">
                  <c:v>38353</c:v>
                </c:pt>
                <c:pt idx="1207">
                  <c:v>38384</c:v>
                </c:pt>
                <c:pt idx="1208">
                  <c:v>38412</c:v>
                </c:pt>
                <c:pt idx="1209">
                  <c:v>38443</c:v>
                </c:pt>
                <c:pt idx="1210">
                  <c:v>38473</c:v>
                </c:pt>
                <c:pt idx="1211">
                  <c:v>38504</c:v>
                </c:pt>
                <c:pt idx="1212">
                  <c:v>38534</c:v>
                </c:pt>
                <c:pt idx="1213">
                  <c:v>38565</c:v>
                </c:pt>
                <c:pt idx="1214">
                  <c:v>38596</c:v>
                </c:pt>
                <c:pt idx="1215">
                  <c:v>38626</c:v>
                </c:pt>
                <c:pt idx="1216">
                  <c:v>38657</c:v>
                </c:pt>
                <c:pt idx="1217">
                  <c:v>38687</c:v>
                </c:pt>
                <c:pt idx="1218">
                  <c:v>38718</c:v>
                </c:pt>
                <c:pt idx="1219">
                  <c:v>38749</c:v>
                </c:pt>
                <c:pt idx="1220">
                  <c:v>38777</c:v>
                </c:pt>
                <c:pt idx="1221">
                  <c:v>38808</c:v>
                </c:pt>
                <c:pt idx="1222">
                  <c:v>38838</c:v>
                </c:pt>
                <c:pt idx="1223">
                  <c:v>38869</c:v>
                </c:pt>
                <c:pt idx="1224">
                  <c:v>38899</c:v>
                </c:pt>
                <c:pt idx="1225">
                  <c:v>38930</c:v>
                </c:pt>
                <c:pt idx="1226">
                  <c:v>38961</c:v>
                </c:pt>
                <c:pt idx="1227">
                  <c:v>38991</c:v>
                </c:pt>
                <c:pt idx="1228">
                  <c:v>39022</c:v>
                </c:pt>
                <c:pt idx="1229">
                  <c:v>39052</c:v>
                </c:pt>
                <c:pt idx="1230">
                  <c:v>39083</c:v>
                </c:pt>
                <c:pt idx="1231">
                  <c:v>39114</c:v>
                </c:pt>
                <c:pt idx="1232">
                  <c:v>39142</c:v>
                </c:pt>
                <c:pt idx="1233">
                  <c:v>39173</c:v>
                </c:pt>
                <c:pt idx="1234">
                  <c:v>39203</c:v>
                </c:pt>
                <c:pt idx="1235">
                  <c:v>39234</c:v>
                </c:pt>
                <c:pt idx="1236">
                  <c:v>39264</c:v>
                </c:pt>
                <c:pt idx="1237">
                  <c:v>39295</c:v>
                </c:pt>
                <c:pt idx="1238">
                  <c:v>39326</c:v>
                </c:pt>
                <c:pt idx="1239">
                  <c:v>39356</c:v>
                </c:pt>
                <c:pt idx="1240">
                  <c:v>39387</c:v>
                </c:pt>
                <c:pt idx="1241">
                  <c:v>39417</c:v>
                </c:pt>
                <c:pt idx="1242">
                  <c:v>39448</c:v>
                </c:pt>
                <c:pt idx="1243">
                  <c:v>39479</c:v>
                </c:pt>
                <c:pt idx="1244">
                  <c:v>39508</c:v>
                </c:pt>
                <c:pt idx="1245">
                  <c:v>39539</c:v>
                </c:pt>
                <c:pt idx="1246">
                  <c:v>39569</c:v>
                </c:pt>
                <c:pt idx="1247">
                  <c:v>39600</c:v>
                </c:pt>
                <c:pt idx="1248">
                  <c:v>39630</c:v>
                </c:pt>
                <c:pt idx="1249">
                  <c:v>39661</c:v>
                </c:pt>
                <c:pt idx="1250">
                  <c:v>39692</c:v>
                </c:pt>
                <c:pt idx="1251">
                  <c:v>39722</c:v>
                </c:pt>
                <c:pt idx="1252">
                  <c:v>39753</c:v>
                </c:pt>
                <c:pt idx="1253">
                  <c:v>39783</c:v>
                </c:pt>
                <c:pt idx="1254">
                  <c:v>39814</c:v>
                </c:pt>
                <c:pt idx="1255">
                  <c:v>39845</c:v>
                </c:pt>
                <c:pt idx="1256">
                  <c:v>39873</c:v>
                </c:pt>
                <c:pt idx="1257">
                  <c:v>39904</c:v>
                </c:pt>
                <c:pt idx="1258">
                  <c:v>39934</c:v>
                </c:pt>
                <c:pt idx="1259">
                  <c:v>39965</c:v>
                </c:pt>
                <c:pt idx="1260">
                  <c:v>39995</c:v>
                </c:pt>
                <c:pt idx="1261">
                  <c:v>40026</c:v>
                </c:pt>
                <c:pt idx="1262">
                  <c:v>40057</c:v>
                </c:pt>
                <c:pt idx="1263">
                  <c:v>40087</c:v>
                </c:pt>
                <c:pt idx="1264">
                  <c:v>40118</c:v>
                </c:pt>
                <c:pt idx="1265">
                  <c:v>40148</c:v>
                </c:pt>
                <c:pt idx="1266">
                  <c:v>40179</c:v>
                </c:pt>
                <c:pt idx="1267">
                  <c:v>40210</c:v>
                </c:pt>
                <c:pt idx="1268">
                  <c:v>40238</c:v>
                </c:pt>
                <c:pt idx="1269">
                  <c:v>40269</c:v>
                </c:pt>
                <c:pt idx="1270">
                  <c:v>40299</c:v>
                </c:pt>
                <c:pt idx="1271">
                  <c:v>40330</c:v>
                </c:pt>
                <c:pt idx="1272">
                  <c:v>40360</c:v>
                </c:pt>
                <c:pt idx="1273">
                  <c:v>40391</c:v>
                </c:pt>
                <c:pt idx="1274">
                  <c:v>40422</c:v>
                </c:pt>
                <c:pt idx="1275">
                  <c:v>40452</c:v>
                </c:pt>
                <c:pt idx="1276">
                  <c:v>40483</c:v>
                </c:pt>
                <c:pt idx="1277">
                  <c:v>40513</c:v>
                </c:pt>
                <c:pt idx="1278">
                  <c:v>40544</c:v>
                </c:pt>
                <c:pt idx="1279">
                  <c:v>40575</c:v>
                </c:pt>
                <c:pt idx="1280">
                  <c:v>40603</c:v>
                </c:pt>
                <c:pt idx="1281">
                  <c:v>40634</c:v>
                </c:pt>
                <c:pt idx="1282">
                  <c:v>40664</c:v>
                </c:pt>
                <c:pt idx="1283">
                  <c:v>40695</c:v>
                </c:pt>
                <c:pt idx="1284">
                  <c:v>40725</c:v>
                </c:pt>
                <c:pt idx="1285">
                  <c:v>40756</c:v>
                </c:pt>
                <c:pt idx="1286">
                  <c:v>40787</c:v>
                </c:pt>
                <c:pt idx="1287">
                  <c:v>40817</c:v>
                </c:pt>
                <c:pt idx="1288">
                  <c:v>40848</c:v>
                </c:pt>
                <c:pt idx="1289">
                  <c:v>40878</c:v>
                </c:pt>
                <c:pt idx="1290">
                  <c:v>40909</c:v>
                </c:pt>
                <c:pt idx="1291">
                  <c:v>40940</c:v>
                </c:pt>
                <c:pt idx="1292">
                  <c:v>40969</c:v>
                </c:pt>
                <c:pt idx="1293">
                  <c:v>41000</c:v>
                </c:pt>
                <c:pt idx="1294">
                  <c:v>41030</c:v>
                </c:pt>
                <c:pt idx="1295">
                  <c:v>41061</c:v>
                </c:pt>
                <c:pt idx="1296">
                  <c:v>41091</c:v>
                </c:pt>
                <c:pt idx="1297">
                  <c:v>41122</c:v>
                </c:pt>
                <c:pt idx="1298">
                  <c:v>41153</c:v>
                </c:pt>
                <c:pt idx="1299">
                  <c:v>41183</c:v>
                </c:pt>
                <c:pt idx="1300">
                  <c:v>41214</c:v>
                </c:pt>
                <c:pt idx="1301">
                  <c:v>41244</c:v>
                </c:pt>
                <c:pt idx="1302">
                  <c:v>41275</c:v>
                </c:pt>
                <c:pt idx="1303">
                  <c:v>41306</c:v>
                </c:pt>
                <c:pt idx="1304">
                  <c:v>41334</c:v>
                </c:pt>
                <c:pt idx="1305">
                  <c:v>41365</c:v>
                </c:pt>
                <c:pt idx="1306">
                  <c:v>41395</c:v>
                </c:pt>
                <c:pt idx="1307">
                  <c:v>41426</c:v>
                </c:pt>
                <c:pt idx="1308">
                  <c:v>41456</c:v>
                </c:pt>
                <c:pt idx="1309">
                  <c:v>41487</c:v>
                </c:pt>
                <c:pt idx="1310">
                  <c:v>41518</c:v>
                </c:pt>
                <c:pt idx="1311">
                  <c:v>41548</c:v>
                </c:pt>
                <c:pt idx="1312">
                  <c:v>41579</c:v>
                </c:pt>
                <c:pt idx="1313">
                  <c:v>41609</c:v>
                </c:pt>
                <c:pt idx="1314">
                  <c:v>41640</c:v>
                </c:pt>
                <c:pt idx="1315">
                  <c:v>41671</c:v>
                </c:pt>
                <c:pt idx="1316">
                  <c:v>41699</c:v>
                </c:pt>
                <c:pt idx="1317">
                  <c:v>41730</c:v>
                </c:pt>
                <c:pt idx="1318">
                  <c:v>41760</c:v>
                </c:pt>
                <c:pt idx="1319">
                  <c:v>41791</c:v>
                </c:pt>
                <c:pt idx="1320">
                  <c:v>41821</c:v>
                </c:pt>
                <c:pt idx="1321">
                  <c:v>41852</c:v>
                </c:pt>
                <c:pt idx="1322">
                  <c:v>41883</c:v>
                </c:pt>
                <c:pt idx="1323">
                  <c:v>41913</c:v>
                </c:pt>
                <c:pt idx="1324">
                  <c:v>41944</c:v>
                </c:pt>
                <c:pt idx="1325">
                  <c:v>41974</c:v>
                </c:pt>
                <c:pt idx="1326">
                  <c:v>42005</c:v>
                </c:pt>
                <c:pt idx="1327">
                  <c:v>42036</c:v>
                </c:pt>
                <c:pt idx="1328">
                  <c:v>42064</c:v>
                </c:pt>
                <c:pt idx="1329">
                  <c:v>42095</c:v>
                </c:pt>
                <c:pt idx="1330">
                  <c:v>42125</c:v>
                </c:pt>
                <c:pt idx="1331">
                  <c:v>42156</c:v>
                </c:pt>
                <c:pt idx="1332">
                  <c:v>42186</c:v>
                </c:pt>
                <c:pt idx="1333">
                  <c:v>42217</c:v>
                </c:pt>
                <c:pt idx="1334">
                  <c:v>42248</c:v>
                </c:pt>
                <c:pt idx="1335">
                  <c:v>42278</c:v>
                </c:pt>
                <c:pt idx="1336">
                  <c:v>42309</c:v>
                </c:pt>
                <c:pt idx="1337">
                  <c:v>42339</c:v>
                </c:pt>
                <c:pt idx="1338">
                  <c:v>42370</c:v>
                </c:pt>
                <c:pt idx="1339">
                  <c:v>42401</c:v>
                </c:pt>
                <c:pt idx="1340">
                  <c:v>42430</c:v>
                </c:pt>
                <c:pt idx="1341">
                  <c:v>42461</c:v>
                </c:pt>
                <c:pt idx="1342">
                  <c:v>42491</c:v>
                </c:pt>
                <c:pt idx="1343">
                  <c:v>42522</c:v>
                </c:pt>
                <c:pt idx="1344">
                  <c:v>42552</c:v>
                </c:pt>
                <c:pt idx="1345">
                  <c:v>42583</c:v>
                </c:pt>
                <c:pt idx="1346">
                  <c:v>42614</c:v>
                </c:pt>
                <c:pt idx="1347">
                  <c:v>42644</c:v>
                </c:pt>
                <c:pt idx="1348">
                  <c:v>42675</c:v>
                </c:pt>
                <c:pt idx="1349">
                  <c:v>42705</c:v>
                </c:pt>
                <c:pt idx="1350">
                  <c:v>42736</c:v>
                </c:pt>
                <c:pt idx="1351">
                  <c:v>42767</c:v>
                </c:pt>
                <c:pt idx="1352">
                  <c:v>42795</c:v>
                </c:pt>
                <c:pt idx="1353">
                  <c:v>42826</c:v>
                </c:pt>
                <c:pt idx="1354">
                  <c:v>42856</c:v>
                </c:pt>
                <c:pt idx="1355">
                  <c:v>42887</c:v>
                </c:pt>
                <c:pt idx="1356">
                  <c:v>42917</c:v>
                </c:pt>
                <c:pt idx="1357">
                  <c:v>42948</c:v>
                </c:pt>
                <c:pt idx="1358">
                  <c:v>42979</c:v>
                </c:pt>
                <c:pt idx="1359">
                  <c:v>43009</c:v>
                </c:pt>
                <c:pt idx="1360">
                  <c:v>43040</c:v>
                </c:pt>
                <c:pt idx="1361">
                  <c:v>43070</c:v>
                </c:pt>
                <c:pt idx="1362">
                  <c:v>43101</c:v>
                </c:pt>
                <c:pt idx="1363">
                  <c:v>43132</c:v>
                </c:pt>
                <c:pt idx="1364">
                  <c:v>43160</c:v>
                </c:pt>
                <c:pt idx="1365">
                  <c:v>43191</c:v>
                </c:pt>
                <c:pt idx="1366">
                  <c:v>43221</c:v>
                </c:pt>
                <c:pt idx="1367">
                  <c:v>43252</c:v>
                </c:pt>
                <c:pt idx="1368">
                  <c:v>43282</c:v>
                </c:pt>
                <c:pt idx="1369">
                  <c:v>43313</c:v>
                </c:pt>
                <c:pt idx="1370">
                  <c:v>43344</c:v>
                </c:pt>
                <c:pt idx="1371">
                  <c:v>43374</c:v>
                </c:pt>
                <c:pt idx="1372">
                  <c:v>43405</c:v>
                </c:pt>
                <c:pt idx="1373">
                  <c:v>43435</c:v>
                </c:pt>
                <c:pt idx="1374">
                  <c:v>43466</c:v>
                </c:pt>
                <c:pt idx="1375">
                  <c:v>43497</c:v>
                </c:pt>
                <c:pt idx="1376">
                  <c:v>43525</c:v>
                </c:pt>
                <c:pt idx="1377">
                  <c:v>43556</c:v>
                </c:pt>
                <c:pt idx="1378">
                  <c:v>43586</c:v>
                </c:pt>
                <c:pt idx="1379">
                  <c:v>43617</c:v>
                </c:pt>
                <c:pt idx="1380">
                  <c:v>43647</c:v>
                </c:pt>
                <c:pt idx="1381">
                  <c:v>43678</c:v>
                </c:pt>
                <c:pt idx="1382">
                  <c:v>43709</c:v>
                </c:pt>
                <c:pt idx="1383">
                  <c:v>43739</c:v>
                </c:pt>
                <c:pt idx="1384">
                  <c:v>43770</c:v>
                </c:pt>
                <c:pt idx="1385">
                  <c:v>43800</c:v>
                </c:pt>
                <c:pt idx="1386">
                  <c:v>43831</c:v>
                </c:pt>
                <c:pt idx="1387">
                  <c:v>43862</c:v>
                </c:pt>
                <c:pt idx="1388">
                  <c:v>43891</c:v>
                </c:pt>
                <c:pt idx="1389">
                  <c:v>43922</c:v>
                </c:pt>
                <c:pt idx="1390">
                  <c:v>43952</c:v>
                </c:pt>
                <c:pt idx="1391">
                  <c:v>43983</c:v>
                </c:pt>
                <c:pt idx="1392">
                  <c:v>44013</c:v>
                </c:pt>
                <c:pt idx="1393">
                  <c:v>44044</c:v>
                </c:pt>
                <c:pt idx="1394">
                  <c:v>44075</c:v>
                </c:pt>
                <c:pt idx="1395">
                  <c:v>44105</c:v>
                </c:pt>
                <c:pt idx="1396">
                  <c:v>44136</c:v>
                </c:pt>
                <c:pt idx="1397">
                  <c:v>44166</c:v>
                </c:pt>
                <c:pt idx="1398">
                  <c:v>44197</c:v>
                </c:pt>
                <c:pt idx="1399">
                  <c:v>44228</c:v>
                </c:pt>
                <c:pt idx="1400">
                  <c:v>44256</c:v>
                </c:pt>
                <c:pt idx="1401">
                  <c:v>44287</c:v>
                </c:pt>
                <c:pt idx="1402">
                  <c:v>44317</c:v>
                </c:pt>
                <c:pt idx="1403">
                  <c:v>44348</c:v>
                </c:pt>
                <c:pt idx="1404">
                  <c:v>44378</c:v>
                </c:pt>
                <c:pt idx="1405">
                  <c:v>44409</c:v>
                </c:pt>
                <c:pt idx="1406">
                  <c:v>44440</c:v>
                </c:pt>
                <c:pt idx="1407">
                  <c:v>44470</c:v>
                </c:pt>
                <c:pt idx="1408">
                  <c:v>44501</c:v>
                </c:pt>
                <c:pt idx="1409">
                  <c:v>44531</c:v>
                </c:pt>
                <c:pt idx="1410">
                  <c:v>44562</c:v>
                </c:pt>
                <c:pt idx="1411">
                  <c:v>44593</c:v>
                </c:pt>
                <c:pt idx="1412">
                  <c:v>44621</c:v>
                </c:pt>
                <c:pt idx="1413">
                  <c:v>44652</c:v>
                </c:pt>
                <c:pt idx="1414">
                  <c:v>44682</c:v>
                </c:pt>
                <c:pt idx="1415">
                  <c:v>44713</c:v>
                </c:pt>
                <c:pt idx="1416">
                  <c:v>44743</c:v>
                </c:pt>
                <c:pt idx="1417">
                  <c:v>44774</c:v>
                </c:pt>
                <c:pt idx="1418">
                  <c:v>44805</c:v>
                </c:pt>
                <c:pt idx="1419">
                  <c:v>44835</c:v>
                </c:pt>
                <c:pt idx="1420">
                  <c:v>44866</c:v>
                </c:pt>
                <c:pt idx="1421">
                  <c:v>44896</c:v>
                </c:pt>
                <c:pt idx="1422">
                  <c:v>44927</c:v>
                </c:pt>
                <c:pt idx="1423">
                  <c:v>44958</c:v>
                </c:pt>
                <c:pt idx="1424">
                  <c:v>44986</c:v>
                </c:pt>
                <c:pt idx="1425">
                  <c:v>45017</c:v>
                </c:pt>
                <c:pt idx="1426">
                  <c:v>45047</c:v>
                </c:pt>
                <c:pt idx="1427">
                  <c:v>45078</c:v>
                </c:pt>
                <c:pt idx="1428">
                  <c:v>45108</c:v>
                </c:pt>
                <c:pt idx="1429">
                  <c:v>45139</c:v>
                </c:pt>
                <c:pt idx="1430">
                  <c:v>45170</c:v>
                </c:pt>
                <c:pt idx="1431">
                  <c:v>45200</c:v>
                </c:pt>
                <c:pt idx="1432">
                  <c:v>45231</c:v>
                </c:pt>
                <c:pt idx="1433">
                  <c:v>45261</c:v>
                </c:pt>
                <c:pt idx="1434">
                  <c:v>45292</c:v>
                </c:pt>
                <c:pt idx="1435">
                  <c:v>45323</c:v>
                </c:pt>
                <c:pt idx="1436">
                  <c:v>45352</c:v>
                </c:pt>
              </c:numCache>
            </c:numRef>
          </c:cat>
          <c:val>
            <c:numRef>
              <c:f>'5Y Forecasts'!$G$1308:$G$2744</c:f>
              <c:numCache>
                <c:formatCode>0.00%</c:formatCode>
                <c:ptCount val="1437"/>
                <c:pt idx="0">
                  <c:v>3.4500000000000003E-2</c:v>
                </c:pt>
                <c:pt idx="1">
                  <c:v>3.4500000000000003E-2</c:v>
                </c:pt>
                <c:pt idx="2">
                  <c:v>3.4599999999999999E-2</c:v>
                </c:pt>
                <c:pt idx="3">
                  <c:v>3.4700000000000002E-2</c:v>
                </c:pt>
                <c:pt idx="4">
                  <c:v>3.4700000000000002E-2</c:v>
                </c:pt>
                <c:pt idx="5">
                  <c:v>3.4799999999999998E-2</c:v>
                </c:pt>
                <c:pt idx="6">
                  <c:v>3.4799999999999998E-2</c:v>
                </c:pt>
                <c:pt idx="7">
                  <c:v>3.4700000000000002E-2</c:v>
                </c:pt>
                <c:pt idx="8">
                  <c:v>3.4700000000000002E-2</c:v>
                </c:pt>
                <c:pt idx="9">
                  <c:v>3.4599999999999999E-2</c:v>
                </c:pt>
                <c:pt idx="10">
                  <c:v>3.4599999999999999E-2</c:v>
                </c:pt>
                <c:pt idx="11">
                  <c:v>3.4500000000000003E-2</c:v>
                </c:pt>
                <c:pt idx="12">
                  <c:v>3.4500000000000003E-2</c:v>
                </c:pt>
                <c:pt idx="13">
                  <c:v>3.4500000000000003E-2</c:v>
                </c:pt>
                <c:pt idx="14">
                  <c:v>3.44E-2</c:v>
                </c:pt>
                <c:pt idx="15">
                  <c:v>3.44E-2</c:v>
                </c:pt>
                <c:pt idx="16">
                  <c:v>3.4299999999999997E-2</c:v>
                </c:pt>
                <c:pt idx="17">
                  <c:v>3.4299999999999997E-2</c:v>
                </c:pt>
                <c:pt idx="18">
                  <c:v>3.4500000000000003E-2</c:v>
                </c:pt>
                <c:pt idx="19">
                  <c:v>3.4700000000000002E-2</c:v>
                </c:pt>
                <c:pt idx="20">
                  <c:v>3.49E-2</c:v>
                </c:pt>
                <c:pt idx="21">
                  <c:v>3.5099999999999999E-2</c:v>
                </c:pt>
                <c:pt idx="22">
                  <c:v>3.5299999999999998E-2</c:v>
                </c:pt>
                <c:pt idx="23">
                  <c:v>3.5499999999999997E-2</c:v>
                </c:pt>
                <c:pt idx="24">
                  <c:v>3.5700000000000003E-2</c:v>
                </c:pt>
                <c:pt idx="25">
                  <c:v>3.5900000000000001E-2</c:v>
                </c:pt>
                <c:pt idx="26">
                  <c:v>3.61E-2</c:v>
                </c:pt>
                <c:pt idx="27">
                  <c:v>3.6299999999999999E-2</c:v>
                </c:pt>
                <c:pt idx="28">
                  <c:v>3.6499999999999998E-2</c:v>
                </c:pt>
                <c:pt idx="29">
                  <c:v>3.6700000000000003E-2</c:v>
                </c:pt>
                <c:pt idx="30">
                  <c:v>3.6900000000000002E-2</c:v>
                </c:pt>
                <c:pt idx="31">
                  <c:v>3.6999999999999998E-2</c:v>
                </c:pt>
                <c:pt idx="32">
                  <c:v>3.7199999999999997E-2</c:v>
                </c:pt>
                <c:pt idx="33">
                  <c:v>3.7400000000000003E-2</c:v>
                </c:pt>
                <c:pt idx="34">
                  <c:v>3.7499999999999999E-2</c:v>
                </c:pt>
                <c:pt idx="35">
                  <c:v>3.7699999999999997E-2</c:v>
                </c:pt>
                <c:pt idx="36">
                  <c:v>3.7900000000000003E-2</c:v>
                </c:pt>
                <c:pt idx="37">
                  <c:v>3.7999999999999999E-2</c:v>
                </c:pt>
                <c:pt idx="38">
                  <c:v>3.8199999999999998E-2</c:v>
                </c:pt>
                <c:pt idx="39">
                  <c:v>3.8399999999999997E-2</c:v>
                </c:pt>
                <c:pt idx="40">
                  <c:v>3.85E-2</c:v>
                </c:pt>
                <c:pt idx="41">
                  <c:v>3.8699999999999998E-2</c:v>
                </c:pt>
                <c:pt idx="42">
                  <c:v>3.8600000000000002E-2</c:v>
                </c:pt>
                <c:pt idx="43">
                  <c:v>3.85E-2</c:v>
                </c:pt>
                <c:pt idx="44">
                  <c:v>3.8399999999999997E-2</c:v>
                </c:pt>
                <c:pt idx="45">
                  <c:v>3.8300000000000001E-2</c:v>
                </c:pt>
                <c:pt idx="46">
                  <c:v>3.8199999999999998E-2</c:v>
                </c:pt>
                <c:pt idx="47">
                  <c:v>3.8199999999999998E-2</c:v>
                </c:pt>
                <c:pt idx="48">
                  <c:v>3.8100000000000002E-2</c:v>
                </c:pt>
                <c:pt idx="49">
                  <c:v>3.7999999999999999E-2</c:v>
                </c:pt>
                <c:pt idx="50">
                  <c:v>3.7900000000000003E-2</c:v>
                </c:pt>
                <c:pt idx="51">
                  <c:v>3.78E-2</c:v>
                </c:pt>
                <c:pt idx="52">
                  <c:v>3.7699999999999997E-2</c:v>
                </c:pt>
                <c:pt idx="53">
                  <c:v>3.7600000000000001E-2</c:v>
                </c:pt>
                <c:pt idx="54">
                  <c:v>3.7699999999999997E-2</c:v>
                </c:pt>
                <c:pt idx="55">
                  <c:v>3.7900000000000003E-2</c:v>
                </c:pt>
                <c:pt idx="56">
                  <c:v>3.7999999999999999E-2</c:v>
                </c:pt>
                <c:pt idx="57">
                  <c:v>3.8100000000000002E-2</c:v>
                </c:pt>
                <c:pt idx="58">
                  <c:v>3.8199999999999998E-2</c:v>
                </c:pt>
                <c:pt idx="59">
                  <c:v>3.8399999999999997E-2</c:v>
                </c:pt>
                <c:pt idx="60">
                  <c:v>3.85E-2</c:v>
                </c:pt>
                <c:pt idx="61">
                  <c:v>3.8600000000000002E-2</c:v>
                </c:pt>
                <c:pt idx="62">
                  <c:v>3.8699999999999998E-2</c:v>
                </c:pt>
                <c:pt idx="63">
                  <c:v>3.8800000000000001E-2</c:v>
                </c:pt>
                <c:pt idx="64">
                  <c:v>3.9E-2</c:v>
                </c:pt>
                <c:pt idx="65">
                  <c:v>3.9100000000000003E-2</c:v>
                </c:pt>
                <c:pt idx="66">
                  <c:v>3.9199999999999999E-2</c:v>
                </c:pt>
                <c:pt idx="67">
                  <c:v>3.9199999999999999E-2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3.9399999999999998E-2</c:v>
                </c:pt>
                <c:pt idx="71">
                  <c:v>3.9399999999999998E-2</c:v>
                </c:pt>
                <c:pt idx="72">
                  <c:v>3.95E-2</c:v>
                </c:pt>
                <c:pt idx="73">
                  <c:v>3.9600000000000003E-2</c:v>
                </c:pt>
                <c:pt idx="74">
                  <c:v>3.9600000000000003E-2</c:v>
                </c:pt>
                <c:pt idx="75">
                  <c:v>3.9699999999999999E-2</c:v>
                </c:pt>
                <c:pt idx="76">
                  <c:v>3.9699999999999999E-2</c:v>
                </c:pt>
                <c:pt idx="77">
                  <c:v>3.9800000000000002E-2</c:v>
                </c:pt>
                <c:pt idx="78">
                  <c:v>3.9800000000000002E-2</c:v>
                </c:pt>
                <c:pt idx="79">
                  <c:v>3.9800000000000002E-2</c:v>
                </c:pt>
                <c:pt idx="80">
                  <c:v>3.9899999999999998E-2</c:v>
                </c:pt>
                <c:pt idx="81">
                  <c:v>3.9899999999999998E-2</c:v>
                </c:pt>
                <c:pt idx="82">
                  <c:v>3.9899999999999998E-2</c:v>
                </c:pt>
                <c:pt idx="83">
                  <c:v>3.9899999999999998E-2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4.0099999999999997E-2</c:v>
                </c:pt>
                <c:pt idx="88">
                  <c:v>4.0099999999999997E-2</c:v>
                </c:pt>
                <c:pt idx="89">
                  <c:v>4.0099999999999997E-2</c:v>
                </c:pt>
                <c:pt idx="90">
                  <c:v>4.0500000000000001E-2</c:v>
                </c:pt>
                <c:pt idx="91">
                  <c:v>4.0800000000000003E-2</c:v>
                </c:pt>
                <c:pt idx="92">
                  <c:v>4.1200000000000001E-2</c:v>
                </c:pt>
                <c:pt idx="93">
                  <c:v>4.1599999999999998E-2</c:v>
                </c:pt>
                <c:pt idx="94">
                  <c:v>4.19E-2</c:v>
                </c:pt>
                <c:pt idx="95">
                  <c:v>4.2299999999999997E-2</c:v>
                </c:pt>
                <c:pt idx="96">
                  <c:v>4.2700000000000002E-2</c:v>
                </c:pt>
                <c:pt idx="97">
                  <c:v>4.2999999999999997E-2</c:v>
                </c:pt>
                <c:pt idx="98">
                  <c:v>4.3400000000000001E-2</c:v>
                </c:pt>
                <c:pt idx="99">
                  <c:v>4.3799999999999999E-2</c:v>
                </c:pt>
                <c:pt idx="100">
                  <c:v>4.41E-2</c:v>
                </c:pt>
                <c:pt idx="101">
                  <c:v>4.4499999999999998E-2</c:v>
                </c:pt>
                <c:pt idx="102">
                  <c:v>4.4299999999999999E-2</c:v>
                </c:pt>
                <c:pt idx="103">
                  <c:v>4.3999999999999997E-2</c:v>
                </c:pt>
                <c:pt idx="104">
                  <c:v>4.3799999999999999E-2</c:v>
                </c:pt>
                <c:pt idx="105">
                  <c:v>4.3499999999999997E-2</c:v>
                </c:pt>
                <c:pt idx="106">
                  <c:v>4.3299999999999998E-2</c:v>
                </c:pt>
                <c:pt idx="107">
                  <c:v>4.2999999999999997E-2</c:v>
                </c:pt>
                <c:pt idx="108">
                  <c:v>4.2799999999999998E-2</c:v>
                </c:pt>
                <c:pt idx="109">
                  <c:v>4.2599999999999999E-2</c:v>
                </c:pt>
                <c:pt idx="110">
                  <c:v>4.2299999999999997E-2</c:v>
                </c:pt>
                <c:pt idx="111">
                  <c:v>4.2099999999999999E-2</c:v>
                </c:pt>
                <c:pt idx="112">
                  <c:v>4.1799999999999997E-2</c:v>
                </c:pt>
                <c:pt idx="113">
                  <c:v>4.1599999999999998E-2</c:v>
                </c:pt>
                <c:pt idx="114">
                  <c:v>4.1700000000000001E-2</c:v>
                </c:pt>
                <c:pt idx="115">
                  <c:v>4.1700000000000001E-2</c:v>
                </c:pt>
                <c:pt idx="116">
                  <c:v>4.1799999999999997E-2</c:v>
                </c:pt>
                <c:pt idx="117">
                  <c:v>4.19E-2</c:v>
                </c:pt>
                <c:pt idx="118">
                  <c:v>4.19E-2</c:v>
                </c:pt>
                <c:pt idx="119">
                  <c:v>4.2000000000000003E-2</c:v>
                </c:pt>
                <c:pt idx="120">
                  <c:v>4.2099999999999999E-2</c:v>
                </c:pt>
                <c:pt idx="121">
                  <c:v>4.2099999999999999E-2</c:v>
                </c:pt>
                <c:pt idx="122">
                  <c:v>4.2200000000000001E-2</c:v>
                </c:pt>
                <c:pt idx="123">
                  <c:v>4.2299999999999997E-2</c:v>
                </c:pt>
                <c:pt idx="124">
                  <c:v>4.2299999999999997E-2</c:v>
                </c:pt>
                <c:pt idx="125">
                  <c:v>4.24E-2</c:v>
                </c:pt>
                <c:pt idx="126">
                  <c:v>4.2200000000000001E-2</c:v>
                </c:pt>
                <c:pt idx="127">
                  <c:v>4.2099999999999999E-2</c:v>
                </c:pt>
                <c:pt idx="128">
                  <c:v>4.19E-2</c:v>
                </c:pt>
                <c:pt idx="129">
                  <c:v>4.1799999999999997E-2</c:v>
                </c:pt>
                <c:pt idx="130">
                  <c:v>4.1599999999999998E-2</c:v>
                </c:pt>
                <c:pt idx="131">
                  <c:v>4.1399999999999999E-2</c:v>
                </c:pt>
                <c:pt idx="132">
                  <c:v>4.1300000000000003E-2</c:v>
                </c:pt>
                <c:pt idx="133">
                  <c:v>4.1099999999999998E-2</c:v>
                </c:pt>
                <c:pt idx="134">
                  <c:v>4.1000000000000002E-2</c:v>
                </c:pt>
                <c:pt idx="135">
                  <c:v>4.0800000000000003E-2</c:v>
                </c:pt>
                <c:pt idx="136">
                  <c:v>4.07E-2</c:v>
                </c:pt>
                <c:pt idx="137">
                  <c:v>4.0500000000000001E-2</c:v>
                </c:pt>
                <c:pt idx="138">
                  <c:v>4.07E-2</c:v>
                </c:pt>
                <c:pt idx="139">
                  <c:v>4.0800000000000003E-2</c:v>
                </c:pt>
                <c:pt idx="140">
                  <c:v>4.0899999999999999E-2</c:v>
                </c:pt>
                <c:pt idx="141">
                  <c:v>4.1099999999999998E-2</c:v>
                </c:pt>
                <c:pt idx="142">
                  <c:v>4.1200000000000001E-2</c:v>
                </c:pt>
                <c:pt idx="143">
                  <c:v>4.1399999999999999E-2</c:v>
                </c:pt>
                <c:pt idx="144">
                  <c:v>4.1599999999999998E-2</c:v>
                </c:pt>
                <c:pt idx="145">
                  <c:v>4.1700000000000001E-2</c:v>
                </c:pt>
                <c:pt idx="146">
                  <c:v>4.1799999999999997E-2</c:v>
                </c:pt>
                <c:pt idx="147">
                  <c:v>4.2000000000000003E-2</c:v>
                </c:pt>
                <c:pt idx="148">
                  <c:v>4.2200000000000001E-2</c:v>
                </c:pt>
                <c:pt idx="149">
                  <c:v>4.2299999999999997E-2</c:v>
                </c:pt>
                <c:pt idx="150">
                  <c:v>4.2599999999999999E-2</c:v>
                </c:pt>
                <c:pt idx="151">
                  <c:v>4.2900000000000001E-2</c:v>
                </c:pt>
                <c:pt idx="152">
                  <c:v>4.3200000000000002E-2</c:v>
                </c:pt>
                <c:pt idx="153">
                  <c:v>4.3400000000000001E-2</c:v>
                </c:pt>
                <c:pt idx="154">
                  <c:v>4.3700000000000003E-2</c:v>
                </c:pt>
                <c:pt idx="155">
                  <c:v>4.3999999999999997E-2</c:v>
                </c:pt>
                <c:pt idx="156">
                  <c:v>4.4299999999999999E-2</c:v>
                </c:pt>
                <c:pt idx="157">
                  <c:v>4.4600000000000001E-2</c:v>
                </c:pt>
                <c:pt idx="158">
                  <c:v>4.4900000000000002E-2</c:v>
                </c:pt>
                <c:pt idx="159">
                  <c:v>4.5100000000000001E-2</c:v>
                </c:pt>
                <c:pt idx="160">
                  <c:v>4.5400000000000003E-2</c:v>
                </c:pt>
                <c:pt idx="161">
                  <c:v>4.5699999999999998E-2</c:v>
                </c:pt>
                <c:pt idx="162">
                  <c:v>4.5600000000000002E-2</c:v>
                </c:pt>
                <c:pt idx="163">
                  <c:v>4.5600000000000002E-2</c:v>
                </c:pt>
                <c:pt idx="164">
                  <c:v>4.5499999999999999E-2</c:v>
                </c:pt>
                <c:pt idx="165">
                  <c:v>4.5499999999999999E-2</c:v>
                </c:pt>
                <c:pt idx="166">
                  <c:v>4.5400000000000003E-2</c:v>
                </c:pt>
                <c:pt idx="167">
                  <c:v>4.53E-2</c:v>
                </c:pt>
                <c:pt idx="168">
                  <c:v>4.53E-2</c:v>
                </c:pt>
                <c:pt idx="169">
                  <c:v>4.5199999999999997E-2</c:v>
                </c:pt>
                <c:pt idx="170">
                  <c:v>4.5199999999999997E-2</c:v>
                </c:pt>
                <c:pt idx="171">
                  <c:v>4.5100000000000001E-2</c:v>
                </c:pt>
                <c:pt idx="172">
                  <c:v>4.5100000000000001E-2</c:v>
                </c:pt>
                <c:pt idx="173">
                  <c:v>4.4999999999999998E-2</c:v>
                </c:pt>
                <c:pt idx="174">
                  <c:v>4.5400000000000003E-2</c:v>
                </c:pt>
                <c:pt idx="175">
                  <c:v>4.58E-2</c:v>
                </c:pt>
                <c:pt idx="176">
                  <c:v>4.6199999999999998E-2</c:v>
                </c:pt>
                <c:pt idx="177">
                  <c:v>4.6600000000000003E-2</c:v>
                </c:pt>
                <c:pt idx="178">
                  <c:v>4.7E-2</c:v>
                </c:pt>
                <c:pt idx="179">
                  <c:v>4.7399999999999998E-2</c:v>
                </c:pt>
                <c:pt idx="180">
                  <c:v>4.7699999999999999E-2</c:v>
                </c:pt>
                <c:pt idx="181">
                  <c:v>4.8099999999999997E-2</c:v>
                </c:pt>
                <c:pt idx="182">
                  <c:v>4.8500000000000001E-2</c:v>
                </c:pt>
                <c:pt idx="183">
                  <c:v>4.8899999999999999E-2</c:v>
                </c:pt>
                <c:pt idx="184">
                  <c:v>4.9299999999999997E-2</c:v>
                </c:pt>
                <c:pt idx="185">
                  <c:v>4.9700000000000001E-2</c:v>
                </c:pt>
                <c:pt idx="186">
                  <c:v>4.9799999999999997E-2</c:v>
                </c:pt>
                <c:pt idx="187">
                  <c:v>4.99E-2</c:v>
                </c:pt>
                <c:pt idx="188">
                  <c:v>0.05</c:v>
                </c:pt>
                <c:pt idx="189">
                  <c:v>5.0099999999999999E-2</c:v>
                </c:pt>
                <c:pt idx="190">
                  <c:v>5.0200000000000002E-2</c:v>
                </c:pt>
                <c:pt idx="191">
                  <c:v>5.0299999999999997E-2</c:v>
                </c:pt>
                <c:pt idx="192">
                  <c:v>5.04E-2</c:v>
                </c:pt>
                <c:pt idx="193">
                  <c:v>5.0500000000000003E-2</c:v>
                </c:pt>
                <c:pt idx="194">
                  <c:v>5.0599999999999999E-2</c:v>
                </c:pt>
                <c:pt idx="195">
                  <c:v>5.0700000000000002E-2</c:v>
                </c:pt>
                <c:pt idx="196">
                  <c:v>5.0799999999999998E-2</c:v>
                </c:pt>
                <c:pt idx="197">
                  <c:v>5.0900000000000001E-2</c:v>
                </c:pt>
                <c:pt idx="198">
                  <c:v>5.0200000000000002E-2</c:v>
                </c:pt>
                <c:pt idx="199">
                  <c:v>4.9599999999999998E-2</c:v>
                </c:pt>
                <c:pt idx="200">
                  <c:v>4.8899999999999999E-2</c:v>
                </c:pt>
                <c:pt idx="201">
                  <c:v>4.8300000000000003E-2</c:v>
                </c:pt>
                <c:pt idx="202">
                  <c:v>4.7600000000000003E-2</c:v>
                </c:pt>
                <c:pt idx="203">
                  <c:v>4.7E-2</c:v>
                </c:pt>
                <c:pt idx="204">
                  <c:v>4.6300000000000001E-2</c:v>
                </c:pt>
                <c:pt idx="205">
                  <c:v>4.5600000000000002E-2</c:v>
                </c:pt>
                <c:pt idx="206">
                  <c:v>4.4999999999999998E-2</c:v>
                </c:pt>
                <c:pt idx="207">
                  <c:v>4.4299999999999999E-2</c:v>
                </c:pt>
                <c:pt idx="208">
                  <c:v>4.3700000000000003E-2</c:v>
                </c:pt>
                <c:pt idx="209">
                  <c:v>4.2999999999999997E-2</c:v>
                </c:pt>
                <c:pt idx="210">
                  <c:v>4.2999999999999997E-2</c:v>
                </c:pt>
                <c:pt idx="211">
                  <c:v>4.3099999999999999E-2</c:v>
                </c:pt>
                <c:pt idx="212">
                  <c:v>4.3200000000000002E-2</c:v>
                </c:pt>
                <c:pt idx="213">
                  <c:v>4.3200000000000002E-2</c:v>
                </c:pt>
                <c:pt idx="214">
                  <c:v>4.3200000000000002E-2</c:v>
                </c:pt>
                <c:pt idx="215">
                  <c:v>4.3299999999999998E-2</c:v>
                </c:pt>
                <c:pt idx="216">
                  <c:v>4.3400000000000001E-2</c:v>
                </c:pt>
                <c:pt idx="217">
                  <c:v>4.3400000000000001E-2</c:v>
                </c:pt>
                <c:pt idx="218">
                  <c:v>4.3400000000000001E-2</c:v>
                </c:pt>
                <c:pt idx="219">
                  <c:v>4.3499999999999997E-2</c:v>
                </c:pt>
                <c:pt idx="220">
                  <c:v>4.36E-2</c:v>
                </c:pt>
                <c:pt idx="221">
                  <c:v>4.36E-2</c:v>
                </c:pt>
                <c:pt idx="222">
                  <c:v>4.3400000000000001E-2</c:v>
                </c:pt>
                <c:pt idx="223">
                  <c:v>4.3099999999999999E-2</c:v>
                </c:pt>
                <c:pt idx="224">
                  <c:v>4.2799999999999998E-2</c:v>
                </c:pt>
                <c:pt idx="225">
                  <c:v>4.2599999999999999E-2</c:v>
                </c:pt>
                <c:pt idx="226">
                  <c:v>4.24E-2</c:v>
                </c:pt>
                <c:pt idx="227">
                  <c:v>4.2099999999999999E-2</c:v>
                </c:pt>
                <c:pt idx="228">
                  <c:v>4.1799999999999997E-2</c:v>
                </c:pt>
                <c:pt idx="229">
                  <c:v>4.1599999999999998E-2</c:v>
                </c:pt>
                <c:pt idx="230">
                  <c:v>4.1399999999999999E-2</c:v>
                </c:pt>
                <c:pt idx="231">
                  <c:v>4.1099999999999998E-2</c:v>
                </c:pt>
                <c:pt idx="232">
                  <c:v>4.0899999999999999E-2</c:v>
                </c:pt>
                <c:pt idx="233">
                  <c:v>4.0599999999999997E-2</c:v>
                </c:pt>
                <c:pt idx="234">
                  <c:v>4.0399999999999998E-2</c:v>
                </c:pt>
                <c:pt idx="235">
                  <c:v>4.0300000000000002E-2</c:v>
                </c:pt>
                <c:pt idx="236">
                  <c:v>4.0099999999999997E-2</c:v>
                </c:pt>
                <c:pt idx="237">
                  <c:v>3.9899999999999998E-2</c:v>
                </c:pt>
                <c:pt idx="238">
                  <c:v>3.9800000000000002E-2</c:v>
                </c:pt>
                <c:pt idx="239">
                  <c:v>3.9600000000000003E-2</c:v>
                </c:pt>
                <c:pt idx="240">
                  <c:v>3.9399999999999998E-2</c:v>
                </c:pt>
                <c:pt idx="241">
                  <c:v>3.9300000000000002E-2</c:v>
                </c:pt>
                <c:pt idx="242">
                  <c:v>3.9100000000000003E-2</c:v>
                </c:pt>
                <c:pt idx="243">
                  <c:v>3.8899999999999997E-2</c:v>
                </c:pt>
                <c:pt idx="244">
                  <c:v>3.8800000000000001E-2</c:v>
                </c:pt>
                <c:pt idx="245">
                  <c:v>3.8600000000000002E-2</c:v>
                </c:pt>
                <c:pt idx="246">
                  <c:v>3.85E-2</c:v>
                </c:pt>
                <c:pt idx="247">
                  <c:v>3.8300000000000001E-2</c:v>
                </c:pt>
                <c:pt idx="248">
                  <c:v>3.8199999999999998E-2</c:v>
                </c:pt>
                <c:pt idx="249">
                  <c:v>3.7999999999999999E-2</c:v>
                </c:pt>
                <c:pt idx="250">
                  <c:v>3.7900000000000003E-2</c:v>
                </c:pt>
                <c:pt idx="251">
                  <c:v>3.7699999999999997E-2</c:v>
                </c:pt>
                <c:pt idx="252">
                  <c:v>3.7600000000000001E-2</c:v>
                </c:pt>
                <c:pt idx="253">
                  <c:v>3.7400000000000003E-2</c:v>
                </c:pt>
                <c:pt idx="254">
                  <c:v>3.7199999999999997E-2</c:v>
                </c:pt>
                <c:pt idx="255">
                  <c:v>3.7100000000000001E-2</c:v>
                </c:pt>
                <c:pt idx="256">
                  <c:v>3.6900000000000002E-2</c:v>
                </c:pt>
                <c:pt idx="257">
                  <c:v>3.6799999999999999E-2</c:v>
                </c:pt>
                <c:pt idx="258">
                  <c:v>3.6499999999999998E-2</c:v>
                </c:pt>
                <c:pt idx="259">
                  <c:v>3.6200000000000003E-2</c:v>
                </c:pt>
                <c:pt idx="260">
                  <c:v>3.5999999999999997E-2</c:v>
                </c:pt>
                <c:pt idx="261">
                  <c:v>3.5700000000000003E-2</c:v>
                </c:pt>
                <c:pt idx="262">
                  <c:v>3.5400000000000001E-2</c:v>
                </c:pt>
                <c:pt idx="263">
                  <c:v>3.5099999999999999E-2</c:v>
                </c:pt>
                <c:pt idx="264">
                  <c:v>3.4799999999999998E-2</c:v>
                </c:pt>
                <c:pt idx="265">
                  <c:v>3.4500000000000003E-2</c:v>
                </c:pt>
                <c:pt idx="266">
                  <c:v>3.4200000000000001E-2</c:v>
                </c:pt>
                <c:pt idx="267">
                  <c:v>3.4000000000000002E-2</c:v>
                </c:pt>
                <c:pt idx="268">
                  <c:v>3.3700000000000001E-2</c:v>
                </c:pt>
                <c:pt idx="269">
                  <c:v>3.3399999999999999E-2</c:v>
                </c:pt>
                <c:pt idx="270">
                  <c:v>3.3399999999999999E-2</c:v>
                </c:pt>
                <c:pt idx="271">
                  <c:v>3.3399999999999999E-2</c:v>
                </c:pt>
                <c:pt idx="272">
                  <c:v>3.3399999999999999E-2</c:v>
                </c:pt>
                <c:pt idx="273">
                  <c:v>3.3399999999999999E-2</c:v>
                </c:pt>
                <c:pt idx="274">
                  <c:v>3.3399999999999999E-2</c:v>
                </c:pt>
                <c:pt idx="275">
                  <c:v>3.3399999999999999E-2</c:v>
                </c:pt>
                <c:pt idx="276">
                  <c:v>3.3300000000000003E-2</c:v>
                </c:pt>
                <c:pt idx="277">
                  <c:v>3.3300000000000003E-2</c:v>
                </c:pt>
                <c:pt idx="278">
                  <c:v>3.3300000000000003E-2</c:v>
                </c:pt>
                <c:pt idx="279">
                  <c:v>3.3300000000000003E-2</c:v>
                </c:pt>
                <c:pt idx="280">
                  <c:v>3.3300000000000003E-2</c:v>
                </c:pt>
                <c:pt idx="281">
                  <c:v>3.3300000000000003E-2</c:v>
                </c:pt>
                <c:pt idx="282">
                  <c:v>3.3500000000000002E-2</c:v>
                </c:pt>
                <c:pt idx="283">
                  <c:v>3.3799999999999997E-2</c:v>
                </c:pt>
                <c:pt idx="284">
                  <c:v>3.4000000000000002E-2</c:v>
                </c:pt>
                <c:pt idx="285">
                  <c:v>3.4200000000000001E-2</c:v>
                </c:pt>
                <c:pt idx="286">
                  <c:v>3.44E-2</c:v>
                </c:pt>
                <c:pt idx="287">
                  <c:v>3.4599999999999999E-2</c:v>
                </c:pt>
                <c:pt idx="288">
                  <c:v>3.49E-2</c:v>
                </c:pt>
                <c:pt idx="289">
                  <c:v>3.5099999999999999E-2</c:v>
                </c:pt>
                <c:pt idx="290">
                  <c:v>3.5299999999999998E-2</c:v>
                </c:pt>
                <c:pt idx="291">
                  <c:v>3.56E-2</c:v>
                </c:pt>
                <c:pt idx="292">
                  <c:v>3.5799999999999998E-2</c:v>
                </c:pt>
                <c:pt idx="293">
                  <c:v>3.5999999999999997E-2</c:v>
                </c:pt>
                <c:pt idx="294">
                  <c:v>3.5700000000000003E-2</c:v>
                </c:pt>
                <c:pt idx="295">
                  <c:v>3.5499999999999997E-2</c:v>
                </c:pt>
                <c:pt idx="296">
                  <c:v>3.5200000000000002E-2</c:v>
                </c:pt>
                <c:pt idx="297">
                  <c:v>3.5000000000000003E-2</c:v>
                </c:pt>
                <c:pt idx="298">
                  <c:v>3.4700000000000002E-2</c:v>
                </c:pt>
                <c:pt idx="299">
                  <c:v>3.44E-2</c:v>
                </c:pt>
                <c:pt idx="300">
                  <c:v>3.4200000000000001E-2</c:v>
                </c:pt>
                <c:pt idx="301">
                  <c:v>3.39E-2</c:v>
                </c:pt>
                <c:pt idx="302">
                  <c:v>3.3700000000000001E-2</c:v>
                </c:pt>
                <c:pt idx="303">
                  <c:v>3.3399999999999999E-2</c:v>
                </c:pt>
                <c:pt idx="304">
                  <c:v>3.32E-2</c:v>
                </c:pt>
                <c:pt idx="305">
                  <c:v>3.2899999999999999E-2</c:v>
                </c:pt>
                <c:pt idx="306">
                  <c:v>3.2899999999999999E-2</c:v>
                </c:pt>
                <c:pt idx="307">
                  <c:v>3.3000000000000002E-2</c:v>
                </c:pt>
                <c:pt idx="308">
                  <c:v>3.3000000000000002E-2</c:v>
                </c:pt>
                <c:pt idx="309">
                  <c:v>3.3099999999999997E-2</c:v>
                </c:pt>
                <c:pt idx="310">
                  <c:v>3.3099999999999997E-2</c:v>
                </c:pt>
                <c:pt idx="311">
                  <c:v>3.32E-2</c:v>
                </c:pt>
                <c:pt idx="312">
                  <c:v>3.32E-2</c:v>
                </c:pt>
                <c:pt idx="313">
                  <c:v>3.32E-2</c:v>
                </c:pt>
                <c:pt idx="314">
                  <c:v>3.3300000000000003E-2</c:v>
                </c:pt>
                <c:pt idx="315">
                  <c:v>3.3300000000000003E-2</c:v>
                </c:pt>
                <c:pt idx="316">
                  <c:v>3.3399999999999999E-2</c:v>
                </c:pt>
                <c:pt idx="317">
                  <c:v>3.3399999999999999E-2</c:v>
                </c:pt>
                <c:pt idx="318">
                  <c:v>3.3700000000000001E-2</c:v>
                </c:pt>
                <c:pt idx="319">
                  <c:v>3.4000000000000002E-2</c:v>
                </c:pt>
                <c:pt idx="320">
                  <c:v>3.4200000000000001E-2</c:v>
                </c:pt>
                <c:pt idx="321">
                  <c:v>3.4500000000000003E-2</c:v>
                </c:pt>
                <c:pt idx="322">
                  <c:v>3.4799999999999998E-2</c:v>
                </c:pt>
                <c:pt idx="323">
                  <c:v>3.5099999999999999E-2</c:v>
                </c:pt>
                <c:pt idx="324">
                  <c:v>3.5400000000000001E-2</c:v>
                </c:pt>
                <c:pt idx="325">
                  <c:v>3.5700000000000003E-2</c:v>
                </c:pt>
                <c:pt idx="326">
                  <c:v>3.5999999999999997E-2</c:v>
                </c:pt>
                <c:pt idx="327">
                  <c:v>3.6200000000000003E-2</c:v>
                </c:pt>
                <c:pt idx="328">
                  <c:v>3.6499999999999998E-2</c:v>
                </c:pt>
                <c:pt idx="329">
                  <c:v>3.6799999999999999E-2</c:v>
                </c:pt>
                <c:pt idx="330">
                  <c:v>3.6499999999999998E-2</c:v>
                </c:pt>
                <c:pt idx="331">
                  <c:v>3.6200000000000003E-2</c:v>
                </c:pt>
                <c:pt idx="332">
                  <c:v>3.5900000000000001E-2</c:v>
                </c:pt>
                <c:pt idx="333">
                  <c:v>3.56E-2</c:v>
                </c:pt>
                <c:pt idx="334">
                  <c:v>3.5299999999999998E-2</c:v>
                </c:pt>
                <c:pt idx="335">
                  <c:v>3.49E-2</c:v>
                </c:pt>
                <c:pt idx="336">
                  <c:v>3.4599999999999999E-2</c:v>
                </c:pt>
                <c:pt idx="337">
                  <c:v>3.4299999999999997E-2</c:v>
                </c:pt>
                <c:pt idx="338">
                  <c:v>3.4000000000000002E-2</c:v>
                </c:pt>
                <c:pt idx="339">
                  <c:v>3.3700000000000001E-2</c:v>
                </c:pt>
                <c:pt idx="340">
                  <c:v>3.3399999999999999E-2</c:v>
                </c:pt>
                <c:pt idx="341">
                  <c:v>3.3099999999999997E-2</c:v>
                </c:pt>
                <c:pt idx="342">
                  <c:v>3.2899999999999999E-2</c:v>
                </c:pt>
                <c:pt idx="343">
                  <c:v>3.2800000000000003E-2</c:v>
                </c:pt>
                <c:pt idx="344">
                  <c:v>3.2599999999999997E-2</c:v>
                </c:pt>
                <c:pt idx="345">
                  <c:v>3.2500000000000001E-2</c:v>
                </c:pt>
                <c:pt idx="346">
                  <c:v>3.2300000000000002E-2</c:v>
                </c:pt>
                <c:pt idx="347">
                  <c:v>3.2099999999999997E-2</c:v>
                </c:pt>
                <c:pt idx="348">
                  <c:v>3.2000000000000001E-2</c:v>
                </c:pt>
                <c:pt idx="349">
                  <c:v>3.1800000000000002E-2</c:v>
                </c:pt>
                <c:pt idx="350">
                  <c:v>3.1699999999999999E-2</c:v>
                </c:pt>
                <c:pt idx="351">
                  <c:v>3.15E-2</c:v>
                </c:pt>
                <c:pt idx="352">
                  <c:v>3.1399999999999997E-2</c:v>
                </c:pt>
                <c:pt idx="353">
                  <c:v>3.1199999999999999E-2</c:v>
                </c:pt>
                <c:pt idx="354">
                  <c:v>3.09E-2</c:v>
                </c:pt>
                <c:pt idx="355">
                  <c:v>3.0700000000000002E-2</c:v>
                </c:pt>
                <c:pt idx="356">
                  <c:v>3.04E-2</c:v>
                </c:pt>
                <c:pt idx="357">
                  <c:v>3.0099999999999998E-2</c:v>
                </c:pt>
                <c:pt idx="358">
                  <c:v>2.98E-2</c:v>
                </c:pt>
                <c:pt idx="359">
                  <c:v>2.9499999999999998E-2</c:v>
                </c:pt>
                <c:pt idx="360">
                  <c:v>2.93E-2</c:v>
                </c:pt>
                <c:pt idx="361">
                  <c:v>2.9000000000000001E-2</c:v>
                </c:pt>
                <c:pt idx="362">
                  <c:v>2.87E-2</c:v>
                </c:pt>
                <c:pt idx="363">
                  <c:v>2.8500000000000001E-2</c:v>
                </c:pt>
                <c:pt idx="364">
                  <c:v>2.8199999999999999E-2</c:v>
                </c:pt>
                <c:pt idx="365">
                  <c:v>2.7900000000000001E-2</c:v>
                </c:pt>
                <c:pt idx="366">
                  <c:v>2.7799999999999998E-2</c:v>
                </c:pt>
                <c:pt idx="367">
                  <c:v>2.7699999999999999E-2</c:v>
                </c:pt>
                <c:pt idx="368">
                  <c:v>2.76E-2</c:v>
                </c:pt>
                <c:pt idx="369">
                  <c:v>2.7400000000000001E-2</c:v>
                </c:pt>
                <c:pt idx="370">
                  <c:v>2.7300000000000001E-2</c:v>
                </c:pt>
                <c:pt idx="371">
                  <c:v>2.7199999999999998E-2</c:v>
                </c:pt>
                <c:pt idx="372">
                  <c:v>2.7099999999999999E-2</c:v>
                </c:pt>
                <c:pt idx="373">
                  <c:v>2.7E-2</c:v>
                </c:pt>
                <c:pt idx="374">
                  <c:v>2.6800000000000001E-2</c:v>
                </c:pt>
                <c:pt idx="375">
                  <c:v>2.6700000000000002E-2</c:v>
                </c:pt>
                <c:pt idx="376">
                  <c:v>2.6599999999999999E-2</c:v>
                </c:pt>
                <c:pt idx="377">
                  <c:v>2.6499999999999999E-2</c:v>
                </c:pt>
                <c:pt idx="378">
                  <c:v>2.6499999999999999E-2</c:v>
                </c:pt>
                <c:pt idx="379">
                  <c:v>2.6499999999999999E-2</c:v>
                </c:pt>
                <c:pt idx="380">
                  <c:v>2.6599999999999999E-2</c:v>
                </c:pt>
                <c:pt idx="381">
                  <c:v>2.6599999999999999E-2</c:v>
                </c:pt>
                <c:pt idx="382">
                  <c:v>2.6599999999999999E-2</c:v>
                </c:pt>
                <c:pt idx="383">
                  <c:v>2.6599999999999999E-2</c:v>
                </c:pt>
                <c:pt idx="384">
                  <c:v>2.6700000000000002E-2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2.6700000000000002E-2</c:v>
                </c:pt>
                <c:pt idx="388">
                  <c:v>2.6800000000000001E-2</c:v>
                </c:pt>
                <c:pt idx="389">
                  <c:v>2.6800000000000001E-2</c:v>
                </c:pt>
                <c:pt idx="390">
                  <c:v>2.6700000000000002E-2</c:v>
                </c:pt>
                <c:pt idx="391">
                  <c:v>2.6599999999999999E-2</c:v>
                </c:pt>
                <c:pt idx="392">
                  <c:v>2.6499999999999999E-2</c:v>
                </c:pt>
                <c:pt idx="393">
                  <c:v>2.64E-2</c:v>
                </c:pt>
                <c:pt idx="394">
                  <c:v>2.63E-2</c:v>
                </c:pt>
                <c:pt idx="395">
                  <c:v>2.6200000000000001E-2</c:v>
                </c:pt>
                <c:pt idx="396">
                  <c:v>2.6100000000000002E-2</c:v>
                </c:pt>
                <c:pt idx="397">
                  <c:v>2.5999999999999999E-2</c:v>
                </c:pt>
                <c:pt idx="398">
                  <c:v>2.5899999999999999E-2</c:v>
                </c:pt>
                <c:pt idx="399">
                  <c:v>2.58E-2</c:v>
                </c:pt>
                <c:pt idx="400">
                  <c:v>2.5700000000000001E-2</c:v>
                </c:pt>
                <c:pt idx="401">
                  <c:v>2.5600000000000001E-2</c:v>
                </c:pt>
                <c:pt idx="402">
                  <c:v>2.5399999999999999E-2</c:v>
                </c:pt>
                <c:pt idx="403">
                  <c:v>2.53E-2</c:v>
                </c:pt>
                <c:pt idx="404">
                  <c:v>2.5100000000000001E-2</c:v>
                </c:pt>
                <c:pt idx="405">
                  <c:v>2.4899999999999999E-2</c:v>
                </c:pt>
                <c:pt idx="406">
                  <c:v>2.4799999999999999E-2</c:v>
                </c:pt>
                <c:pt idx="407">
                  <c:v>2.46E-2</c:v>
                </c:pt>
                <c:pt idx="408">
                  <c:v>2.4400000000000002E-2</c:v>
                </c:pt>
                <c:pt idx="409">
                  <c:v>2.4299999999999999E-2</c:v>
                </c:pt>
                <c:pt idx="410">
                  <c:v>2.41E-2</c:v>
                </c:pt>
                <c:pt idx="411">
                  <c:v>2.3900000000000001E-2</c:v>
                </c:pt>
                <c:pt idx="412">
                  <c:v>2.3800000000000002E-2</c:v>
                </c:pt>
                <c:pt idx="413">
                  <c:v>2.3599999999999999E-2</c:v>
                </c:pt>
                <c:pt idx="414">
                  <c:v>2.35E-2</c:v>
                </c:pt>
                <c:pt idx="415">
                  <c:v>2.3400000000000001E-2</c:v>
                </c:pt>
                <c:pt idx="416">
                  <c:v>2.3199999999999998E-2</c:v>
                </c:pt>
                <c:pt idx="417">
                  <c:v>2.3099999999999999E-2</c:v>
                </c:pt>
                <c:pt idx="418">
                  <c:v>2.3E-2</c:v>
                </c:pt>
                <c:pt idx="419">
                  <c:v>2.29E-2</c:v>
                </c:pt>
                <c:pt idx="420">
                  <c:v>2.2700000000000001E-2</c:v>
                </c:pt>
                <c:pt idx="421">
                  <c:v>2.2599999999999999E-2</c:v>
                </c:pt>
                <c:pt idx="422">
                  <c:v>2.2499999999999999E-2</c:v>
                </c:pt>
                <c:pt idx="423">
                  <c:v>2.23E-2</c:v>
                </c:pt>
                <c:pt idx="424">
                  <c:v>2.2200000000000001E-2</c:v>
                </c:pt>
                <c:pt idx="425">
                  <c:v>2.2100000000000002E-2</c:v>
                </c:pt>
                <c:pt idx="426">
                  <c:v>2.1899999999999999E-2</c:v>
                </c:pt>
                <c:pt idx="427">
                  <c:v>2.1700000000000001E-2</c:v>
                </c:pt>
                <c:pt idx="428">
                  <c:v>2.1399999999999999E-2</c:v>
                </c:pt>
                <c:pt idx="429">
                  <c:v>2.12E-2</c:v>
                </c:pt>
                <c:pt idx="430">
                  <c:v>2.1000000000000001E-2</c:v>
                </c:pt>
                <c:pt idx="431">
                  <c:v>2.0799999999999999E-2</c:v>
                </c:pt>
                <c:pt idx="432">
                  <c:v>2.06E-2</c:v>
                </c:pt>
                <c:pt idx="433">
                  <c:v>2.0400000000000001E-2</c:v>
                </c:pt>
                <c:pt idx="434">
                  <c:v>2.0199999999999999E-2</c:v>
                </c:pt>
                <c:pt idx="435">
                  <c:v>1.9900000000000001E-2</c:v>
                </c:pt>
                <c:pt idx="436">
                  <c:v>1.9699999999999999E-2</c:v>
                </c:pt>
                <c:pt idx="437">
                  <c:v>1.95E-2</c:v>
                </c:pt>
                <c:pt idx="438">
                  <c:v>1.9900000000000001E-2</c:v>
                </c:pt>
                <c:pt idx="439">
                  <c:v>2.0400000000000001E-2</c:v>
                </c:pt>
                <c:pt idx="440">
                  <c:v>2.0799999999999999E-2</c:v>
                </c:pt>
                <c:pt idx="441">
                  <c:v>2.12E-2</c:v>
                </c:pt>
                <c:pt idx="442">
                  <c:v>2.1600000000000001E-2</c:v>
                </c:pt>
                <c:pt idx="443">
                  <c:v>2.1999999999999999E-2</c:v>
                </c:pt>
                <c:pt idx="444">
                  <c:v>2.2499999999999999E-2</c:v>
                </c:pt>
                <c:pt idx="445">
                  <c:v>2.29E-2</c:v>
                </c:pt>
                <c:pt idx="446">
                  <c:v>2.3300000000000001E-2</c:v>
                </c:pt>
                <c:pt idx="447">
                  <c:v>2.3800000000000002E-2</c:v>
                </c:pt>
                <c:pt idx="448">
                  <c:v>2.4199999999999999E-2</c:v>
                </c:pt>
                <c:pt idx="449">
                  <c:v>2.46E-2</c:v>
                </c:pt>
                <c:pt idx="450">
                  <c:v>2.46E-2</c:v>
                </c:pt>
                <c:pt idx="451">
                  <c:v>2.46E-2</c:v>
                </c:pt>
                <c:pt idx="452">
                  <c:v>2.46E-2</c:v>
                </c:pt>
                <c:pt idx="453">
                  <c:v>2.46E-2</c:v>
                </c:pt>
                <c:pt idx="454">
                  <c:v>2.46E-2</c:v>
                </c:pt>
                <c:pt idx="455">
                  <c:v>2.46E-2</c:v>
                </c:pt>
                <c:pt idx="456">
                  <c:v>2.47E-2</c:v>
                </c:pt>
                <c:pt idx="457">
                  <c:v>2.47E-2</c:v>
                </c:pt>
                <c:pt idx="458">
                  <c:v>2.47E-2</c:v>
                </c:pt>
                <c:pt idx="459">
                  <c:v>2.47E-2</c:v>
                </c:pt>
                <c:pt idx="460">
                  <c:v>2.47E-2</c:v>
                </c:pt>
                <c:pt idx="461">
                  <c:v>2.47E-2</c:v>
                </c:pt>
                <c:pt idx="462">
                  <c:v>2.47E-2</c:v>
                </c:pt>
                <c:pt idx="463">
                  <c:v>2.47E-2</c:v>
                </c:pt>
                <c:pt idx="464">
                  <c:v>2.47E-2</c:v>
                </c:pt>
                <c:pt idx="465">
                  <c:v>2.47E-2</c:v>
                </c:pt>
                <c:pt idx="466">
                  <c:v>2.47E-2</c:v>
                </c:pt>
                <c:pt idx="467">
                  <c:v>2.47E-2</c:v>
                </c:pt>
                <c:pt idx="468">
                  <c:v>2.4799999999999999E-2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2.4799999999999999E-2</c:v>
                </c:pt>
                <c:pt idx="472">
                  <c:v>2.4799999999999999E-2</c:v>
                </c:pt>
                <c:pt idx="473">
                  <c:v>2.4799999999999999E-2</c:v>
                </c:pt>
                <c:pt idx="474">
                  <c:v>2.47E-2</c:v>
                </c:pt>
                <c:pt idx="475">
                  <c:v>2.46E-2</c:v>
                </c:pt>
                <c:pt idx="476">
                  <c:v>2.4500000000000001E-2</c:v>
                </c:pt>
                <c:pt idx="477">
                  <c:v>2.4400000000000002E-2</c:v>
                </c:pt>
                <c:pt idx="478">
                  <c:v>2.4299999999999999E-2</c:v>
                </c:pt>
                <c:pt idx="479">
                  <c:v>2.4199999999999999E-2</c:v>
                </c:pt>
                <c:pt idx="480">
                  <c:v>2.4199999999999999E-2</c:v>
                </c:pt>
                <c:pt idx="481">
                  <c:v>2.41E-2</c:v>
                </c:pt>
                <c:pt idx="482">
                  <c:v>2.4E-2</c:v>
                </c:pt>
                <c:pt idx="483">
                  <c:v>2.3900000000000001E-2</c:v>
                </c:pt>
                <c:pt idx="484">
                  <c:v>2.3800000000000002E-2</c:v>
                </c:pt>
                <c:pt idx="485">
                  <c:v>2.3699999999999999E-2</c:v>
                </c:pt>
                <c:pt idx="486">
                  <c:v>2.3599999999999999E-2</c:v>
                </c:pt>
                <c:pt idx="487">
                  <c:v>2.3400000000000001E-2</c:v>
                </c:pt>
                <c:pt idx="488">
                  <c:v>2.3300000000000001E-2</c:v>
                </c:pt>
                <c:pt idx="489">
                  <c:v>2.3099999999999999E-2</c:v>
                </c:pt>
                <c:pt idx="490">
                  <c:v>2.3E-2</c:v>
                </c:pt>
                <c:pt idx="491">
                  <c:v>2.2800000000000001E-2</c:v>
                </c:pt>
                <c:pt idx="492">
                  <c:v>2.2700000000000001E-2</c:v>
                </c:pt>
                <c:pt idx="493">
                  <c:v>2.2499999999999999E-2</c:v>
                </c:pt>
                <c:pt idx="494">
                  <c:v>2.23E-2</c:v>
                </c:pt>
                <c:pt idx="495">
                  <c:v>2.2200000000000001E-2</c:v>
                </c:pt>
                <c:pt idx="496">
                  <c:v>2.1999999999999999E-2</c:v>
                </c:pt>
                <c:pt idx="497">
                  <c:v>2.1899999999999999E-2</c:v>
                </c:pt>
                <c:pt idx="498">
                  <c:v>2.1899999999999999E-2</c:v>
                </c:pt>
                <c:pt idx="499">
                  <c:v>2.1999999999999999E-2</c:v>
                </c:pt>
                <c:pt idx="500">
                  <c:v>2.1999999999999999E-2</c:v>
                </c:pt>
                <c:pt idx="501">
                  <c:v>2.2100000000000002E-2</c:v>
                </c:pt>
                <c:pt idx="502">
                  <c:v>2.2100000000000002E-2</c:v>
                </c:pt>
                <c:pt idx="503">
                  <c:v>2.2200000000000001E-2</c:v>
                </c:pt>
                <c:pt idx="504">
                  <c:v>2.2200000000000001E-2</c:v>
                </c:pt>
                <c:pt idx="505">
                  <c:v>2.23E-2</c:v>
                </c:pt>
                <c:pt idx="506">
                  <c:v>2.23E-2</c:v>
                </c:pt>
                <c:pt idx="507">
                  <c:v>2.24E-2</c:v>
                </c:pt>
                <c:pt idx="508">
                  <c:v>2.24E-2</c:v>
                </c:pt>
                <c:pt idx="509">
                  <c:v>2.2499999999999999E-2</c:v>
                </c:pt>
                <c:pt idx="510">
                  <c:v>2.2700000000000001E-2</c:v>
                </c:pt>
                <c:pt idx="511">
                  <c:v>2.2800000000000001E-2</c:v>
                </c:pt>
                <c:pt idx="512">
                  <c:v>2.3E-2</c:v>
                </c:pt>
                <c:pt idx="513">
                  <c:v>2.3099999999999999E-2</c:v>
                </c:pt>
                <c:pt idx="514">
                  <c:v>2.3300000000000001E-2</c:v>
                </c:pt>
                <c:pt idx="515">
                  <c:v>2.35E-2</c:v>
                </c:pt>
                <c:pt idx="516">
                  <c:v>2.3599999999999999E-2</c:v>
                </c:pt>
                <c:pt idx="517">
                  <c:v>2.3800000000000002E-2</c:v>
                </c:pt>
                <c:pt idx="518">
                  <c:v>2.3900000000000001E-2</c:v>
                </c:pt>
                <c:pt idx="519">
                  <c:v>2.41E-2</c:v>
                </c:pt>
                <c:pt idx="520">
                  <c:v>2.4199999999999999E-2</c:v>
                </c:pt>
                <c:pt idx="521">
                  <c:v>2.4400000000000002E-2</c:v>
                </c:pt>
                <c:pt idx="522">
                  <c:v>2.4299999999999999E-2</c:v>
                </c:pt>
                <c:pt idx="523">
                  <c:v>2.4199999999999999E-2</c:v>
                </c:pt>
                <c:pt idx="524">
                  <c:v>2.41E-2</c:v>
                </c:pt>
                <c:pt idx="525">
                  <c:v>2.4E-2</c:v>
                </c:pt>
                <c:pt idx="526">
                  <c:v>2.3900000000000001E-2</c:v>
                </c:pt>
                <c:pt idx="527">
                  <c:v>2.3800000000000002E-2</c:v>
                </c:pt>
                <c:pt idx="528">
                  <c:v>2.3599999999999999E-2</c:v>
                </c:pt>
                <c:pt idx="529">
                  <c:v>2.35E-2</c:v>
                </c:pt>
                <c:pt idx="530">
                  <c:v>2.3400000000000001E-2</c:v>
                </c:pt>
                <c:pt idx="531">
                  <c:v>2.3300000000000001E-2</c:v>
                </c:pt>
                <c:pt idx="532">
                  <c:v>2.3199999999999998E-2</c:v>
                </c:pt>
                <c:pt idx="533">
                  <c:v>2.3099999999999999E-2</c:v>
                </c:pt>
                <c:pt idx="534">
                  <c:v>2.3099999999999999E-2</c:v>
                </c:pt>
                <c:pt idx="535">
                  <c:v>2.3099999999999999E-2</c:v>
                </c:pt>
                <c:pt idx="536">
                  <c:v>2.3099999999999999E-2</c:v>
                </c:pt>
                <c:pt idx="537">
                  <c:v>2.3099999999999999E-2</c:v>
                </c:pt>
                <c:pt idx="538">
                  <c:v>2.3099999999999999E-2</c:v>
                </c:pt>
                <c:pt idx="539">
                  <c:v>2.3199999999999998E-2</c:v>
                </c:pt>
                <c:pt idx="540">
                  <c:v>2.3199999999999998E-2</c:v>
                </c:pt>
                <c:pt idx="541">
                  <c:v>2.3199999999999998E-2</c:v>
                </c:pt>
                <c:pt idx="542">
                  <c:v>2.3199999999999998E-2</c:v>
                </c:pt>
                <c:pt idx="543">
                  <c:v>2.3199999999999998E-2</c:v>
                </c:pt>
                <c:pt idx="544">
                  <c:v>2.3199999999999998E-2</c:v>
                </c:pt>
                <c:pt idx="545">
                  <c:v>2.3199999999999998E-2</c:v>
                </c:pt>
                <c:pt idx="546">
                  <c:v>2.3400000000000001E-2</c:v>
                </c:pt>
                <c:pt idx="547">
                  <c:v>2.3599999999999999E-2</c:v>
                </c:pt>
                <c:pt idx="548">
                  <c:v>2.3800000000000002E-2</c:v>
                </c:pt>
                <c:pt idx="549">
                  <c:v>2.4E-2</c:v>
                </c:pt>
                <c:pt idx="550">
                  <c:v>2.4199999999999999E-2</c:v>
                </c:pt>
                <c:pt idx="551">
                  <c:v>2.4400000000000002E-2</c:v>
                </c:pt>
                <c:pt idx="552">
                  <c:v>2.47E-2</c:v>
                </c:pt>
                <c:pt idx="553">
                  <c:v>2.4899999999999999E-2</c:v>
                </c:pt>
                <c:pt idx="554">
                  <c:v>2.5100000000000001E-2</c:v>
                </c:pt>
                <c:pt idx="555">
                  <c:v>2.53E-2</c:v>
                </c:pt>
                <c:pt idx="556">
                  <c:v>2.5499999999999998E-2</c:v>
                </c:pt>
                <c:pt idx="557">
                  <c:v>2.5700000000000001E-2</c:v>
                </c:pt>
                <c:pt idx="558">
                  <c:v>2.58E-2</c:v>
                </c:pt>
                <c:pt idx="559">
                  <c:v>2.5899999999999999E-2</c:v>
                </c:pt>
                <c:pt idx="560">
                  <c:v>2.5999999999999999E-2</c:v>
                </c:pt>
                <c:pt idx="561">
                  <c:v>2.6100000000000002E-2</c:v>
                </c:pt>
                <c:pt idx="562">
                  <c:v>2.6200000000000001E-2</c:v>
                </c:pt>
                <c:pt idx="563">
                  <c:v>2.6200000000000001E-2</c:v>
                </c:pt>
                <c:pt idx="564">
                  <c:v>2.63E-2</c:v>
                </c:pt>
                <c:pt idx="565">
                  <c:v>2.64E-2</c:v>
                </c:pt>
                <c:pt idx="566">
                  <c:v>2.6499999999999999E-2</c:v>
                </c:pt>
                <c:pt idx="567">
                  <c:v>2.6599999999999999E-2</c:v>
                </c:pt>
                <c:pt idx="568">
                  <c:v>2.6700000000000002E-2</c:v>
                </c:pt>
                <c:pt idx="569">
                  <c:v>2.6800000000000001E-2</c:v>
                </c:pt>
                <c:pt idx="570">
                  <c:v>2.69E-2</c:v>
                </c:pt>
                <c:pt idx="571">
                  <c:v>2.7E-2</c:v>
                </c:pt>
                <c:pt idx="572">
                  <c:v>2.7199999999999998E-2</c:v>
                </c:pt>
                <c:pt idx="573">
                  <c:v>2.7300000000000001E-2</c:v>
                </c:pt>
                <c:pt idx="574">
                  <c:v>2.7400000000000001E-2</c:v>
                </c:pt>
                <c:pt idx="575">
                  <c:v>2.76E-2</c:v>
                </c:pt>
                <c:pt idx="576">
                  <c:v>2.7699999999999999E-2</c:v>
                </c:pt>
                <c:pt idx="577">
                  <c:v>2.7799999999999998E-2</c:v>
                </c:pt>
                <c:pt idx="578">
                  <c:v>2.7900000000000001E-2</c:v>
                </c:pt>
                <c:pt idx="579">
                  <c:v>2.81E-2</c:v>
                </c:pt>
                <c:pt idx="580">
                  <c:v>2.8199999999999999E-2</c:v>
                </c:pt>
                <c:pt idx="581">
                  <c:v>2.8299999999999999E-2</c:v>
                </c:pt>
                <c:pt idx="582">
                  <c:v>2.8000000000000001E-2</c:v>
                </c:pt>
                <c:pt idx="583">
                  <c:v>2.7699999999999999E-2</c:v>
                </c:pt>
                <c:pt idx="584">
                  <c:v>2.8299999999999999E-2</c:v>
                </c:pt>
                <c:pt idx="585">
                  <c:v>3.0499999999999999E-2</c:v>
                </c:pt>
                <c:pt idx="586">
                  <c:v>3.1099999999999999E-2</c:v>
                </c:pt>
                <c:pt idx="587">
                  <c:v>2.93E-2</c:v>
                </c:pt>
                <c:pt idx="588">
                  <c:v>2.9499999999999998E-2</c:v>
                </c:pt>
                <c:pt idx="589">
                  <c:v>2.87E-2</c:v>
                </c:pt>
                <c:pt idx="590">
                  <c:v>2.6599999999999999E-2</c:v>
                </c:pt>
                <c:pt idx="591">
                  <c:v>2.6800000000000001E-2</c:v>
                </c:pt>
                <c:pt idx="592">
                  <c:v>2.5899999999999999E-2</c:v>
                </c:pt>
                <c:pt idx="593">
                  <c:v>2.4799999999999999E-2</c:v>
                </c:pt>
                <c:pt idx="594">
                  <c:v>2.47E-2</c:v>
                </c:pt>
                <c:pt idx="595">
                  <c:v>2.3699999999999999E-2</c:v>
                </c:pt>
                <c:pt idx="596">
                  <c:v>2.29E-2</c:v>
                </c:pt>
                <c:pt idx="597">
                  <c:v>2.3699999999999999E-2</c:v>
                </c:pt>
                <c:pt idx="598">
                  <c:v>2.3800000000000002E-2</c:v>
                </c:pt>
                <c:pt idx="599">
                  <c:v>2.3E-2</c:v>
                </c:pt>
                <c:pt idx="600">
                  <c:v>2.3599999999999999E-2</c:v>
                </c:pt>
                <c:pt idx="601">
                  <c:v>2.3800000000000002E-2</c:v>
                </c:pt>
                <c:pt idx="602">
                  <c:v>2.4299999999999999E-2</c:v>
                </c:pt>
                <c:pt idx="603">
                  <c:v>2.4799999999999999E-2</c:v>
                </c:pt>
                <c:pt idx="604">
                  <c:v>2.5100000000000001E-2</c:v>
                </c:pt>
                <c:pt idx="605">
                  <c:v>2.6100000000000002E-2</c:v>
                </c:pt>
                <c:pt idx="606">
                  <c:v>2.6499999999999999E-2</c:v>
                </c:pt>
                <c:pt idx="607">
                  <c:v>2.6800000000000001E-2</c:v>
                </c:pt>
                <c:pt idx="608">
                  <c:v>2.75E-2</c:v>
                </c:pt>
                <c:pt idx="609">
                  <c:v>2.76E-2</c:v>
                </c:pt>
                <c:pt idx="610">
                  <c:v>2.7799999999999998E-2</c:v>
                </c:pt>
                <c:pt idx="611">
                  <c:v>2.9000000000000001E-2</c:v>
                </c:pt>
                <c:pt idx="612">
                  <c:v>2.9700000000000001E-2</c:v>
                </c:pt>
                <c:pt idx="613">
                  <c:v>2.9700000000000001E-2</c:v>
                </c:pt>
                <c:pt idx="614">
                  <c:v>2.8799999999999999E-2</c:v>
                </c:pt>
                <c:pt idx="615">
                  <c:v>2.8899999999999999E-2</c:v>
                </c:pt>
                <c:pt idx="616">
                  <c:v>2.9600000000000001E-2</c:v>
                </c:pt>
                <c:pt idx="617">
                  <c:v>2.9000000000000001E-2</c:v>
                </c:pt>
                <c:pt idx="618">
                  <c:v>2.8400000000000002E-2</c:v>
                </c:pt>
                <c:pt idx="619">
                  <c:v>2.9600000000000001E-2</c:v>
                </c:pt>
                <c:pt idx="620">
                  <c:v>3.1800000000000002E-2</c:v>
                </c:pt>
                <c:pt idx="621">
                  <c:v>3.0700000000000002E-2</c:v>
                </c:pt>
                <c:pt idx="622">
                  <c:v>0.03</c:v>
                </c:pt>
                <c:pt idx="623">
                  <c:v>3.1099999999999999E-2</c:v>
                </c:pt>
                <c:pt idx="624">
                  <c:v>3.3300000000000003E-2</c:v>
                </c:pt>
                <c:pt idx="625">
                  <c:v>3.3799999999999997E-2</c:v>
                </c:pt>
                <c:pt idx="626">
                  <c:v>3.3399999999999999E-2</c:v>
                </c:pt>
                <c:pt idx="627">
                  <c:v>3.49E-2</c:v>
                </c:pt>
                <c:pt idx="628">
                  <c:v>3.5900000000000001E-2</c:v>
                </c:pt>
                <c:pt idx="629">
                  <c:v>3.4599999999999999E-2</c:v>
                </c:pt>
                <c:pt idx="630">
                  <c:v>3.3399999999999999E-2</c:v>
                </c:pt>
                <c:pt idx="631">
                  <c:v>3.4099999999999998E-2</c:v>
                </c:pt>
                <c:pt idx="632">
                  <c:v>3.4799999999999998E-2</c:v>
                </c:pt>
                <c:pt idx="633">
                  <c:v>3.5999999999999997E-2</c:v>
                </c:pt>
                <c:pt idx="634">
                  <c:v>3.7999999999999999E-2</c:v>
                </c:pt>
                <c:pt idx="635">
                  <c:v>3.9300000000000002E-2</c:v>
                </c:pt>
                <c:pt idx="636">
                  <c:v>3.9300000000000002E-2</c:v>
                </c:pt>
                <c:pt idx="637">
                  <c:v>3.9199999999999999E-2</c:v>
                </c:pt>
                <c:pt idx="638">
                  <c:v>3.9699999999999999E-2</c:v>
                </c:pt>
                <c:pt idx="639">
                  <c:v>3.7199999999999997E-2</c:v>
                </c:pt>
                <c:pt idx="640">
                  <c:v>3.2099999999999997E-2</c:v>
                </c:pt>
                <c:pt idx="641">
                  <c:v>3.09E-2</c:v>
                </c:pt>
                <c:pt idx="642">
                  <c:v>3.0499999999999999E-2</c:v>
                </c:pt>
                <c:pt idx="643">
                  <c:v>2.98E-2</c:v>
                </c:pt>
                <c:pt idx="644">
                  <c:v>2.8799999999999999E-2</c:v>
                </c:pt>
                <c:pt idx="645">
                  <c:v>2.92E-2</c:v>
                </c:pt>
                <c:pt idx="646">
                  <c:v>2.9700000000000001E-2</c:v>
                </c:pt>
                <c:pt idx="647">
                  <c:v>3.2000000000000001E-2</c:v>
                </c:pt>
                <c:pt idx="648">
                  <c:v>3.5400000000000001E-2</c:v>
                </c:pt>
                <c:pt idx="649">
                  <c:v>3.7600000000000001E-2</c:v>
                </c:pt>
                <c:pt idx="650">
                  <c:v>3.7999999999999999E-2</c:v>
                </c:pt>
                <c:pt idx="651">
                  <c:v>3.7400000000000003E-2</c:v>
                </c:pt>
                <c:pt idx="652">
                  <c:v>3.8600000000000002E-2</c:v>
                </c:pt>
                <c:pt idx="653">
                  <c:v>4.02E-2</c:v>
                </c:pt>
                <c:pt idx="654">
                  <c:v>3.9600000000000003E-2</c:v>
                </c:pt>
                <c:pt idx="655">
                  <c:v>3.9899999999999998E-2</c:v>
                </c:pt>
                <c:pt idx="656">
                  <c:v>4.1200000000000001E-2</c:v>
                </c:pt>
                <c:pt idx="657">
                  <c:v>4.3099999999999999E-2</c:v>
                </c:pt>
                <c:pt idx="658">
                  <c:v>4.3400000000000001E-2</c:v>
                </c:pt>
                <c:pt idx="659">
                  <c:v>4.3999999999999997E-2</c:v>
                </c:pt>
                <c:pt idx="660">
                  <c:v>4.4299999999999999E-2</c:v>
                </c:pt>
                <c:pt idx="661">
                  <c:v>4.6800000000000001E-2</c:v>
                </c:pt>
                <c:pt idx="662">
                  <c:v>4.53E-2</c:v>
                </c:pt>
                <c:pt idx="663">
                  <c:v>4.53E-2</c:v>
                </c:pt>
                <c:pt idx="664">
                  <c:v>4.6899999999999997E-2</c:v>
                </c:pt>
                <c:pt idx="665">
                  <c:v>4.7199999999999999E-2</c:v>
                </c:pt>
                <c:pt idx="666">
                  <c:v>4.4900000000000002E-2</c:v>
                </c:pt>
                <c:pt idx="667">
                  <c:v>4.2500000000000003E-2</c:v>
                </c:pt>
                <c:pt idx="668">
                  <c:v>4.2799999999999998E-2</c:v>
                </c:pt>
                <c:pt idx="669">
                  <c:v>4.3499999999999997E-2</c:v>
                </c:pt>
                <c:pt idx="670">
                  <c:v>4.1500000000000002E-2</c:v>
                </c:pt>
                <c:pt idx="671">
                  <c:v>3.9E-2</c:v>
                </c:pt>
                <c:pt idx="672">
                  <c:v>3.7999999999999999E-2</c:v>
                </c:pt>
                <c:pt idx="673">
                  <c:v>3.7999999999999999E-2</c:v>
                </c:pt>
                <c:pt idx="674">
                  <c:v>3.8899999999999997E-2</c:v>
                </c:pt>
                <c:pt idx="675">
                  <c:v>3.9300000000000002E-2</c:v>
                </c:pt>
                <c:pt idx="676">
                  <c:v>3.8399999999999997E-2</c:v>
                </c:pt>
                <c:pt idx="677">
                  <c:v>3.8399999999999997E-2</c:v>
                </c:pt>
                <c:pt idx="678">
                  <c:v>3.78E-2</c:v>
                </c:pt>
                <c:pt idx="679">
                  <c:v>3.7400000000000003E-2</c:v>
                </c:pt>
                <c:pt idx="680">
                  <c:v>3.78E-2</c:v>
                </c:pt>
                <c:pt idx="681">
                  <c:v>3.7100000000000001E-2</c:v>
                </c:pt>
                <c:pt idx="682">
                  <c:v>3.8800000000000001E-2</c:v>
                </c:pt>
                <c:pt idx="683">
                  <c:v>3.9199999999999999E-2</c:v>
                </c:pt>
                <c:pt idx="684">
                  <c:v>4.0399999999999998E-2</c:v>
                </c:pt>
                <c:pt idx="685">
                  <c:v>3.9800000000000002E-2</c:v>
                </c:pt>
                <c:pt idx="686">
                  <c:v>3.9199999999999999E-2</c:v>
                </c:pt>
                <c:pt idx="687">
                  <c:v>3.9399999999999998E-2</c:v>
                </c:pt>
                <c:pt idx="688">
                  <c:v>4.0599999999999997E-2</c:v>
                </c:pt>
                <c:pt idx="689">
                  <c:v>4.0800000000000003E-2</c:v>
                </c:pt>
                <c:pt idx="690">
                  <c:v>4.0399999999999998E-2</c:v>
                </c:pt>
                <c:pt idx="691">
                  <c:v>3.9300000000000002E-2</c:v>
                </c:pt>
                <c:pt idx="692">
                  <c:v>3.8399999999999997E-2</c:v>
                </c:pt>
                <c:pt idx="693">
                  <c:v>3.8699999999999998E-2</c:v>
                </c:pt>
                <c:pt idx="694">
                  <c:v>3.9100000000000003E-2</c:v>
                </c:pt>
                <c:pt idx="695">
                  <c:v>4.0099999999999997E-2</c:v>
                </c:pt>
                <c:pt idx="696">
                  <c:v>3.9800000000000002E-2</c:v>
                </c:pt>
                <c:pt idx="697">
                  <c:v>3.9800000000000002E-2</c:v>
                </c:pt>
                <c:pt idx="698">
                  <c:v>3.9300000000000002E-2</c:v>
                </c:pt>
                <c:pt idx="699">
                  <c:v>3.9199999999999999E-2</c:v>
                </c:pt>
                <c:pt idx="700">
                  <c:v>3.8600000000000002E-2</c:v>
                </c:pt>
                <c:pt idx="701">
                  <c:v>3.8300000000000001E-2</c:v>
                </c:pt>
                <c:pt idx="702">
                  <c:v>3.9199999999999999E-2</c:v>
                </c:pt>
                <c:pt idx="703">
                  <c:v>3.9300000000000002E-2</c:v>
                </c:pt>
                <c:pt idx="704">
                  <c:v>3.9699999999999999E-2</c:v>
                </c:pt>
                <c:pt idx="705">
                  <c:v>3.9300000000000002E-2</c:v>
                </c:pt>
                <c:pt idx="706">
                  <c:v>3.9899999999999998E-2</c:v>
                </c:pt>
                <c:pt idx="707">
                  <c:v>4.02E-2</c:v>
                </c:pt>
                <c:pt idx="708">
                  <c:v>0.04</c:v>
                </c:pt>
                <c:pt idx="709">
                  <c:v>4.0800000000000003E-2</c:v>
                </c:pt>
                <c:pt idx="710">
                  <c:v>4.1099999999999998E-2</c:v>
                </c:pt>
                <c:pt idx="711">
                  <c:v>4.1200000000000001E-2</c:v>
                </c:pt>
                <c:pt idx="712">
                  <c:v>4.1300000000000003E-2</c:v>
                </c:pt>
                <c:pt idx="713">
                  <c:v>4.1700000000000001E-2</c:v>
                </c:pt>
                <c:pt idx="714">
                  <c:v>4.1500000000000002E-2</c:v>
                </c:pt>
                <c:pt idx="715">
                  <c:v>4.2200000000000001E-2</c:v>
                </c:pt>
                <c:pt idx="716">
                  <c:v>4.2299999999999997E-2</c:v>
                </c:pt>
                <c:pt idx="717">
                  <c:v>4.2000000000000003E-2</c:v>
                </c:pt>
                <c:pt idx="718">
                  <c:v>4.1700000000000001E-2</c:v>
                </c:pt>
                <c:pt idx="719">
                  <c:v>4.19E-2</c:v>
                </c:pt>
                <c:pt idx="720">
                  <c:v>4.19E-2</c:v>
                </c:pt>
                <c:pt idx="721">
                  <c:v>4.2000000000000003E-2</c:v>
                </c:pt>
                <c:pt idx="722">
                  <c:v>4.19E-2</c:v>
                </c:pt>
                <c:pt idx="723">
                  <c:v>4.1500000000000002E-2</c:v>
                </c:pt>
                <c:pt idx="724">
                  <c:v>4.1799999999999997E-2</c:v>
                </c:pt>
                <c:pt idx="725">
                  <c:v>4.19E-2</c:v>
                </c:pt>
                <c:pt idx="726">
                  <c:v>4.2099999999999999E-2</c:v>
                </c:pt>
                <c:pt idx="727">
                  <c:v>4.2099999999999999E-2</c:v>
                </c:pt>
                <c:pt idx="728">
                  <c:v>4.2000000000000003E-2</c:v>
                </c:pt>
                <c:pt idx="729">
                  <c:v>4.2099999999999999E-2</c:v>
                </c:pt>
                <c:pt idx="730">
                  <c:v>4.2099999999999999E-2</c:v>
                </c:pt>
                <c:pt idx="731">
                  <c:v>4.2000000000000003E-2</c:v>
                </c:pt>
                <c:pt idx="732">
                  <c:v>4.2500000000000003E-2</c:v>
                </c:pt>
                <c:pt idx="733">
                  <c:v>4.2900000000000001E-2</c:v>
                </c:pt>
                <c:pt idx="734">
                  <c:v>4.3499999999999997E-2</c:v>
                </c:pt>
                <c:pt idx="735">
                  <c:v>4.4499999999999998E-2</c:v>
                </c:pt>
                <c:pt idx="736">
                  <c:v>4.6199999999999998E-2</c:v>
                </c:pt>
                <c:pt idx="737">
                  <c:v>4.6100000000000002E-2</c:v>
                </c:pt>
                <c:pt idx="738">
                  <c:v>4.8300000000000003E-2</c:v>
                </c:pt>
                <c:pt idx="739">
                  <c:v>4.87E-2</c:v>
                </c:pt>
                <c:pt idx="740">
                  <c:v>4.7500000000000001E-2</c:v>
                </c:pt>
                <c:pt idx="741">
                  <c:v>4.7800000000000002E-2</c:v>
                </c:pt>
                <c:pt idx="742">
                  <c:v>4.8099999999999997E-2</c:v>
                </c:pt>
                <c:pt idx="743">
                  <c:v>5.0200000000000002E-2</c:v>
                </c:pt>
                <c:pt idx="744">
                  <c:v>5.2200000000000003E-2</c:v>
                </c:pt>
                <c:pt idx="745">
                  <c:v>5.1799999999999999E-2</c:v>
                </c:pt>
                <c:pt idx="746">
                  <c:v>5.0099999999999999E-2</c:v>
                </c:pt>
                <c:pt idx="747">
                  <c:v>5.16E-2</c:v>
                </c:pt>
                <c:pt idx="748">
                  <c:v>4.8399999999999999E-2</c:v>
                </c:pt>
                <c:pt idx="749">
                  <c:v>4.58E-2</c:v>
                </c:pt>
                <c:pt idx="750">
                  <c:v>4.6300000000000001E-2</c:v>
                </c:pt>
                <c:pt idx="751">
                  <c:v>4.5400000000000003E-2</c:v>
                </c:pt>
                <c:pt idx="752">
                  <c:v>4.5900000000000003E-2</c:v>
                </c:pt>
                <c:pt idx="753">
                  <c:v>4.8500000000000001E-2</c:v>
                </c:pt>
                <c:pt idx="754">
                  <c:v>5.0200000000000002E-2</c:v>
                </c:pt>
                <c:pt idx="755">
                  <c:v>5.16E-2</c:v>
                </c:pt>
                <c:pt idx="756">
                  <c:v>5.28E-2</c:v>
                </c:pt>
                <c:pt idx="757">
                  <c:v>5.2999999999999999E-2</c:v>
                </c:pt>
                <c:pt idx="758">
                  <c:v>5.4800000000000001E-2</c:v>
                </c:pt>
                <c:pt idx="759">
                  <c:v>5.7500000000000002E-2</c:v>
                </c:pt>
                <c:pt idx="760">
                  <c:v>5.7000000000000002E-2</c:v>
                </c:pt>
                <c:pt idx="761">
                  <c:v>5.5300000000000002E-2</c:v>
                </c:pt>
                <c:pt idx="762">
                  <c:v>5.5599999999999997E-2</c:v>
                </c:pt>
                <c:pt idx="763">
                  <c:v>5.74E-2</c:v>
                </c:pt>
                <c:pt idx="764">
                  <c:v>5.6399999999999999E-2</c:v>
                </c:pt>
                <c:pt idx="765">
                  <c:v>5.8700000000000002E-2</c:v>
                </c:pt>
                <c:pt idx="766">
                  <c:v>5.7200000000000001E-2</c:v>
                </c:pt>
                <c:pt idx="767">
                  <c:v>5.5E-2</c:v>
                </c:pt>
                <c:pt idx="768">
                  <c:v>5.4199999999999998E-2</c:v>
                </c:pt>
                <c:pt idx="769">
                  <c:v>5.4600000000000003E-2</c:v>
                </c:pt>
                <c:pt idx="770">
                  <c:v>5.5800000000000002E-2</c:v>
                </c:pt>
                <c:pt idx="771">
                  <c:v>5.7000000000000002E-2</c:v>
                </c:pt>
                <c:pt idx="772">
                  <c:v>6.0299999999999999E-2</c:v>
                </c:pt>
                <c:pt idx="773">
                  <c:v>6.0400000000000002E-2</c:v>
                </c:pt>
                <c:pt idx="774">
                  <c:v>6.1899999999999997E-2</c:v>
                </c:pt>
                <c:pt idx="775">
                  <c:v>6.3E-2</c:v>
                </c:pt>
                <c:pt idx="776">
                  <c:v>6.1699999999999998E-2</c:v>
                </c:pt>
                <c:pt idx="777">
                  <c:v>6.3200000000000006E-2</c:v>
                </c:pt>
                <c:pt idx="778">
                  <c:v>6.5699999999999995E-2</c:v>
                </c:pt>
                <c:pt idx="779">
                  <c:v>6.7199999999999996E-2</c:v>
                </c:pt>
                <c:pt idx="780">
                  <c:v>6.6900000000000001E-2</c:v>
                </c:pt>
                <c:pt idx="781">
                  <c:v>7.1599999999999997E-2</c:v>
                </c:pt>
                <c:pt idx="782">
                  <c:v>7.0999999999999994E-2</c:v>
                </c:pt>
                <c:pt idx="783">
                  <c:v>7.1400000000000005E-2</c:v>
                </c:pt>
                <c:pt idx="784">
                  <c:v>7.6499999999999999E-2</c:v>
                </c:pt>
                <c:pt idx="785">
                  <c:v>7.7899999999999997E-2</c:v>
                </c:pt>
                <c:pt idx="786">
                  <c:v>7.2400000000000006E-2</c:v>
                </c:pt>
                <c:pt idx="787">
                  <c:v>7.0699999999999999E-2</c:v>
                </c:pt>
                <c:pt idx="788">
                  <c:v>7.3899999999999993E-2</c:v>
                </c:pt>
                <c:pt idx="789">
                  <c:v>7.9100000000000004E-2</c:v>
                </c:pt>
                <c:pt idx="790">
                  <c:v>7.8399999999999997E-2</c:v>
                </c:pt>
                <c:pt idx="791">
                  <c:v>7.46E-2</c:v>
                </c:pt>
                <c:pt idx="792">
                  <c:v>7.5300000000000006E-2</c:v>
                </c:pt>
                <c:pt idx="793">
                  <c:v>7.3899999999999993E-2</c:v>
                </c:pt>
                <c:pt idx="794">
                  <c:v>7.3300000000000004E-2</c:v>
                </c:pt>
                <c:pt idx="795">
                  <c:v>6.8400000000000002E-2</c:v>
                </c:pt>
                <c:pt idx="796">
                  <c:v>6.3899999999999998E-2</c:v>
                </c:pt>
                <c:pt idx="797">
                  <c:v>6.2399999999999997E-2</c:v>
                </c:pt>
                <c:pt idx="798">
                  <c:v>6.1100000000000002E-2</c:v>
                </c:pt>
                <c:pt idx="799">
                  <c:v>5.7000000000000002E-2</c:v>
                </c:pt>
                <c:pt idx="800">
                  <c:v>5.8299999999999998E-2</c:v>
                </c:pt>
                <c:pt idx="801">
                  <c:v>6.3899999999999998E-2</c:v>
                </c:pt>
                <c:pt idx="802">
                  <c:v>6.5199999999999994E-2</c:v>
                </c:pt>
                <c:pt idx="803">
                  <c:v>6.7299999999999999E-2</c:v>
                </c:pt>
                <c:pt idx="804">
                  <c:v>6.5799999999999997E-2</c:v>
                </c:pt>
                <c:pt idx="805">
                  <c:v>6.1400000000000003E-2</c:v>
                </c:pt>
                <c:pt idx="806">
                  <c:v>5.9299999999999999E-2</c:v>
                </c:pt>
                <c:pt idx="807">
                  <c:v>5.8099999999999999E-2</c:v>
                </c:pt>
                <c:pt idx="808">
                  <c:v>5.9299999999999999E-2</c:v>
                </c:pt>
                <c:pt idx="809">
                  <c:v>5.9499999999999997E-2</c:v>
                </c:pt>
                <c:pt idx="810">
                  <c:v>6.08E-2</c:v>
                </c:pt>
                <c:pt idx="811">
                  <c:v>6.0699999999999997E-2</c:v>
                </c:pt>
                <c:pt idx="812">
                  <c:v>6.1899999999999997E-2</c:v>
                </c:pt>
                <c:pt idx="813">
                  <c:v>6.13E-2</c:v>
                </c:pt>
                <c:pt idx="814">
                  <c:v>6.1100000000000002E-2</c:v>
                </c:pt>
                <c:pt idx="815">
                  <c:v>6.1100000000000002E-2</c:v>
                </c:pt>
                <c:pt idx="816">
                  <c:v>6.2100000000000002E-2</c:v>
                </c:pt>
                <c:pt idx="817">
                  <c:v>6.5500000000000003E-2</c:v>
                </c:pt>
                <c:pt idx="818">
                  <c:v>6.4799999999999996E-2</c:v>
                </c:pt>
                <c:pt idx="819">
                  <c:v>6.2799999999999995E-2</c:v>
                </c:pt>
                <c:pt idx="820">
                  <c:v>6.3600000000000004E-2</c:v>
                </c:pt>
                <c:pt idx="821">
                  <c:v>6.4600000000000005E-2</c:v>
                </c:pt>
                <c:pt idx="822">
                  <c:v>6.6400000000000001E-2</c:v>
                </c:pt>
                <c:pt idx="823">
                  <c:v>6.7100000000000007E-2</c:v>
                </c:pt>
                <c:pt idx="824">
                  <c:v>6.6699999999999995E-2</c:v>
                </c:pt>
                <c:pt idx="825">
                  <c:v>6.8500000000000005E-2</c:v>
                </c:pt>
                <c:pt idx="826">
                  <c:v>6.9000000000000006E-2</c:v>
                </c:pt>
                <c:pt idx="827">
                  <c:v>7.1300000000000002E-2</c:v>
                </c:pt>
                <c:pt idx="828">
                  <c:v>7.3999999999999996E-2</c:v>
                </c:pt>
                <c:pt idx="829">
                  <c:v>7.0900000000000005E-2</c:v>
                </c:pt>
                <c:pt idx="830">
                  <c:v>6.7900000000000002E-2</c:v>
                </c:pt>
                <c:pt idx="831">
                  <c:v>6.7299999999999999E-2</c:v>
                </c:pt>
                <c:pt idx="832">
                  <c:v>6.7400000000000002E-2</c:v>
                </c:pt>
                <c:pt idx="833">
                  <c:v>6.9900000000000004E-2</c:v>
                </c:pt>
                <c:pt idx="834">
                  <c:v>6.9599999999999995E-2</c:v>
                </c:pt>
                <c:pt idx="835">
                  <c:v>7.2099999999999997E-2</c:v>
                </c:pt>
                <c:pt idx="836">
                  <c:v>7.51E-2</c:v>
                </c:pt>
                <c:pt idx="837">
                  <c:v>7.5800000000000006E-2</c:v>
                </c:pt>
                <c:pt idx="838">
                  <c:v>7.5399999999999995E-2</c:v>
                </c:pt>
                <c:pt idx="839">
                  <c:v>7.8100000000000003E-2</c:v>
                </c:pt>
                <c:pt idx="840">
                  <c:v>8.0399999999999999E-2</c:v>
                </c:pt>
                <c:pt idx="841">
                  <c:v>8.0399999999999999E-2</c:v>
                </c:pt>
                <c:pt idx="842">
                  <c:v>7.9000000000000001E-2</c:v>
                </c:pt>
                <c:pt idx="843">
                  <c:v>7.6799999999999993E-2</c:v>
                </c:pt>
                <c:pt idx="844">
                  <c:v>7.4300000000000005E-2</c:v>
                </c:pt>
                <c:pt idx="845">
                  <c:v>7.4999999999999997E-2</c:v>
                </c:pt>
                <c:pt idx="846">
                  <c:v>7.3899999999999993E-2</c:v>
                </c:pt>
                <c:pt idx="847">
                  <c:v>7.7299999999999994E-2</c:v>
                </c:pt>
                <c:pt idx="848">
                  <c:v>8.2299999999999998E-2</c:v>
                </c:pt>
                <c:pt idx="849">
                  <c:v>8.0600000000000005E-2</c:v>
                </c:pt>
                <c:pt idx="850">
                  <c:v>7.8600000000000003E-2</c:v>
                </c:pt>
                <c:pt idx="851">
                  <c:v>8.0600000000000005E-2</c:v>
                </c:pt>
                <c:pt idx="852">
                  <c:v>8.4000000000000005E-2</c:v>
                </c:pt>
                <c:pt idx="853">
                  <c:v>8.43E-2</c:v>
                </c:pt>
                <c:pt idx="854">
                  <c:v>8.14E-2</c:v>
                </c:pt>
                <c:pt idx="855">
                  <c:v>8.0500000000000002E-2</c:v>
                </c:pt>
                <c:pt idx="856">
                  <c:v>0.08</c:v>
                </c:pt>
                <c:pt idx="857">
                  <c:v>7.7399999999999997E-2</c:v>
                </c:pt>
                <c:pt idx="858">
                  <c:v>7.7899999999999997E-2</c:v>
                </c:pt>
                <c:pt idx="859">
                  <c:v>7.7299999999999994E-2</c:v>
                </c:pt>
                <c:pt idx="860">
                  <c:v>7.5600000000000001E-2</c:v>
                </c:pt>
                <c:pt idx="861">
                  <c:v>7.9000000000000001E-2</c:v>
                </c:pt>
                <c:pt idx="862">
                  <c:v>7.8600000000000003E-2</c:v>
                </c:pt>
                <c:pt idx="863">
                  <c:v>7.8299999999999995E-2</c:v>
                </c:pt>
                <c:pt idx="864">
                  <c:v>7.7700000000000005E-2</c:v>
                </c:pt>
                <c:pt idx="865">
                  <c:v>7.5899999999999995E-2</c:v>
                </c:pt>
                <c:pt idx="866">
                  <c:v>7.4099999999999999E-2</c:v>
                </c:pt>
                <c:pt idx="867">
                  <c:v>7.2900000000000006E-2</c:v>
                </c:pt>
                <c:pt idx="868">
                  <c:v>6.8699999999999997E-2</c:v>
                </c:pt>
                <c:pt idx="869">
                  <c:v>7.2099999999999997E-2</c:v>
                </c:pt>
                <c:pt idx="870">
                  <c:v>7.3899999999999993E-2</c:v>
                </c:pt>
                <c:pt idx="871">
                  <c:v>7.46E-2</c:v>
                </c:pt>
                <c:pt idx="872">
                  <c:v>7.3700000000000002E-2</c:v>
                </c:pt>
                <c:pt idx="873">
                  <c:v>7.46E-2</c:v>
                </c:pt>
                <c:pt idx="874">
                  <c:v>7.2800000000000004E-2</c:v>
                </c:pt>
                <c:pt idx="875">
                  <c:v>7.3300000000000004E-2</c:v>
                </c:pt>
                <c:pt idx="876">
                  <c:v>7.3999999999999996E-2</c:v>
                </c:pt>
                <c:pt idx="877">
                  <c:v>7.3400000000000007E-2</c:v>
                </c:pt>
                <c:pt idx="878">
                  <c:v>7.5200000000000003E-2</c:v>
                </c:pt>
                <c:pt idx="879">
                  <c:v>7.5800000000000006E-2</c:v>
                </c:pt>
                <c:pt idx="880">
                  <c:v>7.6899999999999996E-2</c:v>
                </c:pt>
                <c:pt idx="881">
                  <c:v>7.9600000000000004E-2</c:v>
                </c:pt>
                <c:pt idx="882">
                  <c:v>8.0299999999999996E-2</c:v>
                </c:pt>
                <c:pt idx="883">
                  <c:v>8.0399999999999999E-2</c:v>
                </c:pt>
                <c:pt idx="884">
                  <c:v>8.1500000000000003E-2</c:v>
                </c:pt>
                <c:pt idx="885">
                  <c:v>8.3500000000000005E-2</c:v>
                </c:pt>
                <c:pt idx="886">
                  <c:v>8.4599999999999995E-2</c:v>
                </c:pt>
                <c:pt idx="887">
                  <c:v>8.6400000000000005E-2</c:v>
                </c:pt>
                <c:pt idx="888">
                  <c:v>8.4099999999999994E-2</c:v>
                </c:pt>
                <c:pt idx="889">
                  <c:v>8.4199999999999997E-2</c:v>
                </c:pt>
                <c:pt idx="890">
                  <c:v>8.6400000000000005E-2</c:v>
                </c:pt>
                <c:pt idx="891">
                  <c:v>8.8099999999999998E-2</c:v>
                </c:pt>
                <c:pt idx="892">
                  <c:v>9.01E-2</c:v>
                </c:pt>
                <c:pt idx="893">
                  <c:v>9.0999999999999998E-2</c:v>
                </c:pt>
                <c:pt idx="894">
                  <c:v>9.0999999999999998E-2</c:v>
                </c:pt>
                <c:pt idx="895">
                  <c:v>9.1200000000000003E-2</c:v>
                </c:pt>
                <c:pt idx="896">
                  <c:v>9.1800000000000007E-2</c:v>
                </c:pt>
                <c:pt idx="897">
                  <c:v>9.2499999999999999E-2</c:v>
                </c:pt>
                <c:pt idx="898">
                  <c:v>8.9099999999999999E-2</c:v>
                </c:pt>
                <c:pt idx="899">
                  <c:v>8.9499999999999996E-2</c:v>
                </c:pt>
                <c:pt idx="900">
                  <c:v>9.0300000000000005E-2</c:v>
                </c:pt>
                <c:pt idx="901">
                  <c:v>9.3299999999999994E-2</c:v>
                </c:pt>
                <c:pt idx="902">
                  <c:v>0.10299999999999999</c:v>
                </c:pt>
                <c:pt idx="903">
                  <c:v>0.1065</c:v>
                </c:pt>
                <c:pt idx="904">
                  <c:v>0.10390000000000001</c:v>
                </c:pt>
                <c:pt idx="905">
                  <c:v>0.108</c:v>
                </c:pt>
                <c:pt idx="906">
                  <c:v>0.1241</c:v>
                </c:pt>
                <c:pt idx="907">
                  <c:v>0.1275</c:v>
                </c:pt>
                <c:pt idx="908">
                  <c:v>0.1147</c:v>
                </c:pt>
                <c:pt idx="909">
                  <c:v>0.1018</c:v>
                </c:pt>
                <c:pt idx="910">
                  <c:v>9.7799999999999998E-2</c:v>
                </c:pt>
                <c:pt idx="911">
                  <c:v>0.10249999999999999</c:v>
                </c:pt>
                <c:pt idx="912">
                  <c:v>0.111</c:v>
                </c:pt>
                <c:pt idx="913">
                  <c:v>0.11509999999999999</c:v>
                </c:pt>
                <c:pt idx="914">
                  <c:v>0.11749999999999999</c:v>
                </c:pt>
                <c:pt idx="915">
                  <c:v>0.1268</c:v>
                </c:pt>
                <c:pt idx="916">
                  <c:v>0.12839999999999999</c:v>
                </c:pt>
                <c:pt idx="917">
                  <c:v>0.12570000000000001</c:v>
                </c:pt>
                <c:pt idx="918">
                  <c:v>0.13189999999999999</c:v>
                </c:pt>
                <c:pt idx="919">
                  <c:v>0.13120000000000001</c:v>
                </c:pt>
                <c:pt idx="920">
                  <c:v>0.1368</c:v>
                </c:pt>
                <c:pt idx="921">
                  <c:v>0.14099999999999999</c:v>
                </c:pt>
                <c:pt idx="922">
                  <c:v>0.13469999999999999</c:v>
                </c:pt>
                <c:pt idx="923">
                  <c:v>0.14280000000000001</c:v>
                </c:pt>
                <c:pt idx="924">
                  <c:v>0.14940000000000001</c:v>
                </c:pt>
                <c:pt idx="925">
                  <c:v>0.1532</c:v>
                </c:pt>
                <c:pt idx="926">
                  <c:v>0.1515</c:v>
                </c:pt>
                <c:pt idx="927">
                  <c:v>0.13389999999999999</c:v>
                </c:pt>
                <c:pt idx="928">
                  <c:v>0.13719999999999999</c:v>
                </c:pt>
                <c:pt idx="929">
                  <c:v>0.1459</c:v>
                </c:pt>
                <c:pt idx="930">
                  <c:v>0.14430000000000001</c:v>
                </c:pt>
                <c:pt idx="931">
                  <c:v>0.1386</c:v>
                </c:pt>
                <c:pt idx="932">
                  <c:v>0.13869999999999999</c:v>
                </c:pt>
                <c:pt idx="933">
                  <c:v>0.13619999999999999</c:v>
                </c:pt>
                <c:pt idx="934">
                  <c:v>0.14299999999999999</c:v>
                </c:pt>
                <c:pt idx="935">
                  <c:v>0.13950000000000001</c:v>
                </c:pt>
                <c:pt idx="936">
                  <c:v>0.13059999999999999</c:v>
                </c:pt>
                <c:pt idx="937">
                  <c:v>0.1234</c:v>
                </c:pt>
                <c:pt idx="938">
                  <c:v>0.1091</c:v>
                </c:pt>
                <c:pt idx="939">
                  <c:v>0.1055</c:v>
                </c:pt>
                <c:pt idx="940">
                  <c:v>0.10539999999999999</c:v>
                </c:pt>
                <c:pt idx="941">
                  <c:v>0.1046</c:v>
                </c:pt>
                <c:pt idx="942">
                  <c:v>0.1072</c:v>
                </c:pt>
                <c:pt idx="943">
                  <c:v>0.1051</c:v>
                </c:pt>
                <c:pt idx="944">
                  <c:v>0.104</c:v>
                </c:pt>
                <c:pt idx="945">
                  <c:v>0.1038</c:v>
                </c:pt>
                <c:pt idx="946">
                  <c:v>0.1085</c:v>
                </c:pt>
                <c:pt idx="947">
                  <c:v>0.1138</c:v>
                </c:pt>
                <c:pt idx="948">
                  <c:v>0.11849999999999999</c:v>
                </c:pt>
                <c:pt idx="949">
                  <c:v>0.11650000000000001</c:v>
                </c:pt>
                <c:pt idx="950">
                  <c:v>0.1154</c:v>
                </c:pt>
                <c:pt idx="951">
                  <c:v>0.1169</c:v>
                </c:pt>
                <c:pt idx="952">
                  <c:v>0.1183</c:v>
                </c:pt>
                <c:pt idx="953">
                  <c:v>0.1167</c:v>
                </c:pt>
                <c:pt idx="954">
                  <c:v>0.11840000000000001</c:v>
                </c:pt>
                <c:pt idx="955">
                  <c:v>0.1232</c:v>
                </c:pt>
                <c:pt idx="956">
                  <c:v>0.1263</c:v>
                </c:pt>
                <c:pt idx="957">
                  <c:v>0.1341</c:v>
                </c:pt>
                <c:pt idx="958">
                  <c:v>0.1356</c:v>
                </c:pt>
                <c:pt idx="959">
                  <c:v>0.1336</c:v>
                </c:pt>
                <c:pt idx="960">
                  <c:v>0.12720000000000001</c:v>
                </c:pt>
                <c:pt idx="961">
                  <c:v>0.12520000000000001</c:v>
                </c:pt>
                <c:pt idx="962">
                  <c:v>0.1216</c:v>
                </c:pt>
                <c:pt idx="963">
                  <c:v>0.1157</c:v>
                </c:pt>
                <c:pt idx="964">
                  <c:v>0.115</c:v>
                </c:pt>
                <c:pt idx="965">
                  <c:v>0.1138</c:v>
                </c:pt>
                <c:pt idx="966">
                  <c:v>0.11509999999999999</c:v>
                </c:pt>
                <c:pt idx="967">
                  <c:v>0.1186</c:v>
                </c:pt>
                <c:pt idx="968">
                  <c:v>0.1143</c:v>
                </c:pt>
                <c:pt idx="969">
                  <c:v>0.1085</c:v>
                </c:pt>
                <c:pt idx="970">
                  <c:v>0.1016</c:v>
                </c:pt>
                <c:pt idx="971">
                  <c:v>0.1031</c:v>
                </c:pt>
                <c:pt idx="972">
                  <c:v>0.1033</c:v>
                </c:pt>
                <c:pt idx="973">
                  <c:v>0.1037</c:v>
                </c:pt>
                <c:pt idx="974">
                  <c:v>0.1024</c:v>
                </c:pt>
                <c:pt idx="975">
                  <c:v>9.7799999999999998E-2</c:v>
                </c:pt>
                <c:pt idx="976">
                  <c:v>9.2600000000000002E-2</c:v>
                </c:pt>
                <c:pt idx="977">
                  <c:v>9.1899999999999996E-2</c:v>
                </c:pt>
                <c:pt idx="978">
                  <c:v>8.6999999999999994E-2</c:v>
                </c:pt>
                <c:pt idx="979">
                  <c:v>7.7799999999999994E-2</c:v>
                </c:pt>
                <c:pt idx="980">
                  <c:v>7.2999999999999995E-2</c:v>
                </c:pt>
                <c:pt idx="981">
                  <c:v>7.7100000000000002E-2</c:v>
                </c:pt>
                <c:pt idx="982">
                  <c:v>7.8E-2</c:v>
                </c:pt>
                <c:pt idx="983">
                  <c:v>7.2999999999999995E-2</c:v>
                </c:pt>
                <c:pt idx="984">
                  <c:v>7.17E-2</c:v>
                </c:pt>
                <c:pt idx="985">
                  <c:v>7.4499999999999997E-2</c:v>
                </c:pt>
                <c:pt idx="986">
                  <c:v>7.4300000000000005E-2</c:v>
                </c:pt>
                <c:pt idx="987">
                  <c:v>7.2499999999999995E-2</c:v>
                </c:pt>
                <c:pt idx="988">
                  <c:v>7.1099999999999997E-2</c:v>
                </c:pt>
                <c:pt idx="989">
                  <c:v>7.0800000000000002E-2</c:v>
                </c:pt>
                <c:pt idx="990">
                  <c:v>7.2499999999999995E-2</c:v>
                </c:pt>
                <c:pt idx="991">
                  <c:v>7.2499999999999995E-2</c:v>
                </c:pt>
                <c:pt idx="992">
                  <c:v>8.0199999999999994E-2</c:v>
                </c:pt>
                <c:pt idx="993">
                  <c:v>8.6099999999999996E-2</c:v>
                </c:pt>
                <c:pt idx="994">
                  <c:v>8.4000000000000005E-2</c:v>
                </c:pt>
                <c:pt idx="995">
                  <c:v>8.4500000000000006E-2</c:v>
                </c:pt>
                <c:pt idx="996">
                  <c:v>8.7599999999999997E-2</c:v>
                </c:pt>
                <c:pt idx="997">
                  <c:v>9.4200000000000006E-2</c:v>
                </c:pt>
                <c:pt idx="998">
                  <c:v>9.5200000000000007E-2</c:v>
                </c:pt>
                <c:pt idx="999">
                  <c:v>8.8599999999999998E-2</c:v>
                </c:pt>
                <c:pt idx="1000">
                  <c:v>8.9899999999999994E-2</c:v>
                </c:pt>
                <c:pt idx="1001">
                  <c:v>8.6699999999999999E-2</c:v>
                </c:pt>
                <c:pt idx="1002">
                  <c:v>8.2100000000000006E-2</c:v>
                </c:pt>
                <c:pt idx="1003">
                  <c:v>8.3699999999999997E-2</c:v>
                </c:pt>
                <c:pt idx="1004">
                  <c:v>8.72E-2</c:v>
                </c:pt>
                <c:pt idx="1005">
                  <c:v>9.0899999999999995E-2</c:v>
                </c:pt>
                <c:pt idx="1006">
                  <c:v>8.9200000000000002E-2</c:v>
                </c:pt>
                <c:pt idx="1007">
                  <c:v>9.06E-2</c:v>
                </c:pt>
                <c:pt idx="1008">
                  <c:v>9.2600000000000002E-2</c:v>
                </c:pt>
                <c:pt idx="1009">
                  <c:v>8.9800000000000005E-2</c:v>
                </c:pt>
                <c:pt idx="1010">
                  <c:v>8.7999999999999995E-2</c:v>
                </c:pt>
                <c:pt idx="1011">
                  <c:v>8.9599999999999999E-2</c:v>
                </c:pt>
                <c:pt idx="1012">
                  <c:v>9.11E-2</c:v>
                </c:pt>
                <c:pt idx="1013">
                  <c:v>9.0899999999999995E-2</c:v>
                </c:pt>
                <c:pt idx="1014">
                  <c:v>9.1700000000000004E-2</c:v>
                </c:pt>
                <c:pt idx="1015">
                  <c:v>9.3600000000000003E-2</c:v>
                </c:pt>
                <c:pt idx="1016">
                  <c:v>9.1800000000000007E-2</c:v>
                </c:pt>
                <c:pt idx="1017">
                  <c:v>8.8599999999999998E-2</c:v>
                </c:pt>
                <c:pt idx="1018">
                  <c:v>8.2799999999999999E-2</c:v>
                </c:pt>
                <c:pt idx="1019">
                  <c:v>8.0199999999999994E-2</c:v>
                </c:pt>
                <c:pt idx="1020">
                  <c:v>8.1100000000000005E-2</c:v>
                </c:pt>
                <c:pt idx="1021">
                  <c:v>8.1900000000000001E-2</c:v>
                </c:pt>
                <c:pt idx="1022">
                  <c:v>8.0100000000000005E-2</c:v>
                </c:pt>
                <c:pt idx="1023">
                  <c:v>7.8700000000000006E-2</c:v>
                </c:pt>
                <c:pt idx="1024">
                  <c:v>7.8399999999999997E-2</c:v>
                </c:pt>
                <c:pt idx="1025">
                  <c:v>8.2100000000000006E-2</c:v>
                </c:pt>
                <c:pt idx="1026">
                  <c:v>8.4699999999999998E-2</c:v>
                </c:pt>
                <c:pt idx="1027">
                  <c:v>8.5900000000000004E-2</c:v>
                </c:pt>
                <c:pt idx="1028">
                  <c:v>8.7900000000000006E-2</c:v>
                </c:pt>
                <c:pt idx="1029">
                  <c:v>8.7599999999999997E-2</c:v>
                </c:pt>
                <c:pt idx="1030">
                  <c:v>8.48E-2</c:v>
                </c:pt>
                <c:pt idx="1031">
                  <c:v>8.4699999999999998E-2</c:v>
                </c:pt>
                <c:pt idx="1032">
                  <c:v>8.7499999999999994E-2</c:v>
                </c:pt>
                <c:pt idx="1033">
                  <c:v>8.8900000000000007E-2</c:v>
                </c:pt>
                <c:pt idx="1034">
                  <c:v>8.72E-2</c:v>
                </c:pt>
                <c:pt idx="1035">
                  <c:v>8.3900000000000002E-2</c:v>
                </c:pt>
                <c:pt idx="1036">
                  <c:v>8.0699999999999994E-2</c:v>
                </c:pt>
                <c:pt idx="1037">
                  <c:v>8.09E-2</c:v>
                </c:pt>
                <c:pt idx="1038">
                  <c:v>7.85E-2</c:v>
                </c:pt>
                <c:pt idx="1039">
                  <c:v>8.1100000000000005E-2</c:v>
                </c:pt>
                <c:pt idx="1040">
                  <c:v>8.0399999999999999E-2</c:v>
                </c:pt>
                <c:pt idx="1041">
                  <c:v>8.0699999999999994E-2</c:v>
                </c:pt>
                <c:pt idx="1042">
                  <c:v>8.2799999999999999E-2</c:v>
                </c:pt>
                <c:pt idx="1043">
                  <c:v>8.2699999999999996E-2</c:v>
                </c:pt>
                <c:pt idx="1044">
                  <c:v>7.9000000000000001E-2</c:v>
                </c:pt>
                <c:pt idx="1045">
                  <c:v>7.6499999999999999E-2</c:v>
                </c:pt>
                <c:pt idx="1046">
                  <c:v>7.5300000000000006E-2</c:v>
                </c:pt>
                <c:pt idx="1047">
                  <c:v>7.4200000000000002E-2</c:v>
                </c:pt>
                <c:pt idx="1048">
                  <c:v>7.0900000000000005E-2</c:v>
                </c:pt>
                <c:pt idx="1049">
                  <c:v>7.0300000000000001E-2</c:v>
                </c:pt>
                <c:pt idx="1050">
                  <c:v>7.3400000000000007E-2</c:v>
                </c:pt>
                <c:pt idx="1051">
                  <c:v>7.5399999999999995E-2</c:v>
                </c:pt>
                <c:pt idx="1052">
                  <c:v>7.4800000000000005E-2</c:v>
                </c:pt>
                <c:pt idx="1053">
                  <c:v>7.3899999999999993E-2</c:v>
                </c:pt>
                <c:pt idx="1054">
                  <c:v>7.2599999999999998E-2</c:v>
                </c:pt>
                <c:pt idx="1055">
                  <c:v>6.8400000000000002E-2</c:v>
                </c:pt>
                <c:pt idx="1056">
                  <c:v>6.59E-2</c:v>
                </c:pt>
                <c:pt idx="1057">
                  <c:v>6.4199999999999993E-2</c:v>
                </c:pt>
                <c:pt idx="1058">
                  <c:v>6.59E-2</c:v>
                </c:pt>
                <c:pt idx="1059">
                  <c:v>6.8699999999999997E-2</c:v>
                </c:pt>
                <c:pt idx="1060">
                  <c:v>6.7699999999999996E-2</c:v>
                </c:pt>
                <c:pt idx="1061">
                  <c:v>6.6000000000000003E-2</c:v>
                </c:pt>
                <c:pt idx="1062">
                  <c:v>6.2600000000000003E-2</c:v>
                </c:pt>
                <c:pt idx="1063">
                  <c:v>5.9799999999999999E-2</c:v>
                </c:pt>
                <c:pt idx="1064">
                  <c:v>5.9700000000000003E-2</c:v>
                </c:pt>
                <c:pt idx="1065">
                  <c:v>6.0400000000000002E-2</c:v>
                </c:pt>
                <c:pt idx="1066">
                  <c:v>5.96E-2</c:v>
                </c:pt>
                <c:pt idx="1067">
                  <c:v>5.8099999999999999E-2</c:v>
                </c:pt>
                <c:pt idx="1068">
                  <c:v>5.6800000000000003E-2</c:v>
                </c:pt>
                <c:pt idx="1069">
                  <c:v>5.3600000000000002E-2</c:v>
                </c:pt>
                <c:pt idx="1070">
                  <c:v>5.33E-2</c:v>
                </c:pt>
                <c:pt idx="1071">
                  <c:v>5.7200000000000001E-2</c:v>
                </c:pt>
                <c:pt idx="1072">
                  <c:v>5.7700000000000001E-2</c:v>
                </c:pt>
                <c:pt idx="1073">
                  <c:v>5.7500000000000002E-2</c:v>
                </c:pt>
                <c:pt idx="1074">
                  <c:v>5.9700000000000003E-2</c:v>
                </c:pt>
                <c:pt idx="1075">
                  <c:v>6.4799999999999996E-2</c:v>
                </c:pt>
                <c:pt idx="1076">
                  <c:v>6.9699999999999998E-2</c:v>
                </c:pt>
                <c:pt idx="1077">
                  <c:v>7.1800000000000003E-2</c:v>
                </c:pt>
                <c:pt idx="1078">
                  <c:v>7.0999999999999994E-2</c:v>
                </c:pt>
                <c:pt idx="1079">
                  <c:v>7.2999999999999995E-2</c:v>
                </c:pt>
                <c:pt idx="1080">
                  <c:v>7.2400000000000006E-2</c:v>
                </c:pt>
                <c:pt idx="1081">
                  <c:v>7.46E-2</c:v>
                </c:pt>
                <c:pt idx="1082">
                  <c:v>7.7399999999999997E-2</c:v>
                </c:pt>
                <c:pt idx="1083">
                  <c:v>7.9500000000000001E-2</c:v>
                </c:pt>
                <c:pt idx="1084">
                  <c:v>7.8100000000000003E-2</c:v>
                </c:pt>
                <c:pt idx="1085">
                  <c:v>7.7799999999999994E-2</c:v>
                </c:pt>
                <c:pt idx="1086">
                  <c:v>7.4700000000000003E-2</c:v>
                </c:pt>
                <c:pt idx="1087">
                  <c:v>7.1999999999999995E-2</c:v>
                </c:pt>
                <c:pt idx="1088">
                  <c:v>7.0599999999999996E-2</c:v>
                </c:pt>
                <c:pt idx="1089">
                  <c:v>6.6299999999999998E-2</c:v>
                </c:pt>
                <c:pt idx="1090">
                  <c:v>6.1699999999999998E-2</c:v>
                </c:pt>
                <c:pt idx="1091">
                  <c:v>6.2799999999999995E-2</c:v>
                </c:pt>
                <c:pt idx="1092">
                  <c:v>6.4899999999999999E-2</c:v>
                </c:pt>
                <c:pt idx="1093">
                  <c:v>6.2E-2</c:v>
                </c:pt>
                <c:pt idx="1094">
                  <c:v>6.0400000000000002E-2</c:v>
                </c:pt>
                <c:pt idx="1095">
                  <c:v>5.9299999999999999E-2</c:v>
                </c:pt>
                <c:pt idx="1096">
                  <c:v>5.7099999999999998E-2</c:v>
                </c:pt>
                <c:pt idx="1097">
                  <c:v>5.6500000000000002E-2</c:v>
                </c:pt>
                <c:pt idx="1098">
                  <c:v>5.8099999999999999E-2</c:v>
                </c:pt>
                <c:pt idx="1099">
                  <c:v>6.2700000000000006E-2</c:v>
                </c:pt>
                <c:pt idx="1100">
                  <c:v>6.5100000000000005E-2</c:v>
                </c:pt>
                <c:pt idx="1101">
                  <c:v>6.7400000000000002E-2</c:v>
                </c:pt>
                <c:pt idx="1102">
                  <c:v>6.9099999999999995E-2</c:v>
                </c:pt>
                <c:pt idx="1103">
                  <c:v>6.8699999999999997E-2</c:v>
                </c:pt>
                <c:pt idx="1104">
                  <c:v>6.6400000000000001E-2</c:v>
                </c:pt>
                <c:pt idx="1105">
                  <c:v>6.83E-2</c:v>
                </c:pt>
                <c:pt idx="1106">
                  <c:v>6.5299999999999997E-2</c:v>
                </c:pt>
                <c:pt idx="1107">
                  <c:v>6.2E-2</c:v>
                </c:pt>
                <c:pt idx="1108">
                  <c:v>6.3E-2</c:v>
                </c:pt>
                <c:pt idx="1109">
                  <c:v>6.5799999999999997E-2</c:v>
                </c:pt>
                <c:pt idx="1110">
                  <c:v>6.4199999999999993E-2</c:v>
                </c:pt>
                <c:pt idx="1111">
                  <c:v>6.6900000000000001E-2</c:v>
                </c:pt>
                <c:pt idx="1112">
                  <c:v>6.8900000000000003E-2</c:v>
                </c:pt>
                <c:pt idx="1113">
                  <c:v>6.7100000000000007E-2</c:v>
                </c:pt>
                <c:pt idx="1114">
                  <c:v>6.4899999999999999E-2</c:v>
                </c:pt>
                <c:pt idx="1115">
                  <c:v>6.2199999999999998E-2</c:v>
                </c:pt>
                <c:pt idx="1116">
                  <c:v>6.3E-2</c:v>
                </c:pt>
                <c:pt idx="1117">
                  <c:v>6.2100000000000002E-2</c:v>
                </c:pt>
                <c:pt idx="1118">
                  <c:v>6.0299999999999999E-2</c:v>
                </c:pt>
                <c:pt idx="1119">
                  <c:v>5.8799999999999998E-2</c:v>
                </c:pt>
                <c:pt idx="1120">
                  <c:v>5.8099999999999999E-2</c:v>
                </c:pt>
                <c:pt idx="1121">
                  <c:v>5.5399999999999998E-2</c:v>
                </c:pt>
                <c:pt idx="1122">
                  <c:v>5.57E-2</c:v>
                </c:pt>
                <c:pt idx="1123">
                  <c:v>5.6500000000000002E-2</c:v>
                </c:pt>
                <c:pt idx="1124">
                  <c:v>5.6399999999999999E-2</c:v>
                </c:pt>
                <c:pt idx="1125">
                  <c:v>5.6500000000000002E-2</c:v>
                </c:pt>
                <c:pt idx="1126">
                  <c:v>5.5E-2</c:v>
                </c:pt>
                <c:pt idx="1127">
                  <c:v>5.4600000000000003E-2</c:v>
                </c:pt>
                <c:pt idx="1128">
                  <c:v>5.3400000000000003E-2</c:v>
                </c:pt>
                <c:pt idx="1129">
                  <c:v>4.8099999999999997E-2</c:v>
                </c:pt>
                <c:pt idx="1130">
                  <c:v>4.53E-2</c:v>
                </c:pt>
                <c:pt idx="1131">
                  <c:v>4.8300000000000003E-2</c:v>
                </c:pt>
                <c:pt idx="1132">
                  <c:v>4.6399999999999997E-2</c:v>
                </c:pt>
                <c:pt idx="1133">
                  <c:v>4.7199999999999999E-2</c:v>
                </c:pt>
                <c:pt idx="1134">
                  <c:v>0.05</c:v>
                </c:pt>
                <c:pt idx="1135">
                  <c:v>5.2299999999999999E-2</c:v>
                </c:pt>
                <c:pt idx="1136">
                  <c:v>5.1799999999999999E-2</c:v>
                </c:pt>
                <c:pt idx="1137">
                  <c:v>5.5399999999999998E-2</c:v>
                </c:pt>
                <c:pt idx="1138">
                  <c:v>5.8999999999999997E-2</c:v>
                </c:pt>
                <c:pt idx="1139">
                  <c:v>5.79E-2</c:v>
                </c:pt>
                <c:pt idx="1140">
                  <c:v>5.9400000000000001E-2</c:v>
                </c:pt>
                <c:pt idx="1141">
                  <c:v>5.9200000000000003E-2</c:v>
                </c:pt>
                <c:pt idx="1142">
                  <c:v>6.1100000000000002E-2</c:v>
                </c:pt>
                <c:pt idx="1143">
                  <c:v>6.0299999999999999E-2</c:v>
                </c:pt>
                <c:pt idx="1144">
                  <c:v>6.2799999999999995E-2</c:v>
                </c:pt>
                <c:pt idx="1145">
                  <c:v>6.6600000000000006E-2</c:v>
                </c:pt>
                <c:pt idx="1146">
                  <c:v>6.5199999999999994E-2</c:v>
                </c:pt>
                <c:pt idx="1147">
                  <c:v>6.2600000000000003E-2</c:v>
                </c:pt>
                <c:pt idx="1148">
                  <c:v>5.9900000000000002E-2</c:v>
                </c:pt>
                <c:pt idx="1149">
                  <c:v>6.4399999999999999E-2</c:v>
                </c:pt>
                <c:pt idx="1150">
                  <c:v>6.0999999999999999E-2</c:v>
                </c:pt>
                <c:pt idx="1151">
                  <c:v>6.0499999999999998E-2</c:v>
                </c:pt>
                <c:pt idx="1152">
                  <c:v>5.8299999999999998E-2</c:v>
                </c:pt>
                <c:pt idx="1153">
                  <c:v>5.8000000000000003E-2</c:v>
                </c:pt>
                <c:pt idx="1154">
                  <c:v>5.74E-2</c:v>
                </c:pt>
                <c:pt idx="1155">
                  <c:v>5.7200000000000001E-2</c:v>
                </c:pt>
                <c:pt idx="1156">
                  <c:v>5.2400000000000002E-2</c:v>
                </c:pt>
                <c:pt idx="1157">
                  <c:v>5.16E-2</c:v>
                </c:pt>
                <c:pt idx="1158">
                  <c:v>5.0999999999999997E-2</c:v>
                </c:pt>
                <c:pt idx="1159">
                  <c:v>4.8899999999999999E-2</c:v>
                </c:pt>
                <c:pt idx="1160">
                  <c:v>5.1400000000000001E-2</c:v>
                </c:pt>
                <c:pt idx="1161">
                  <c:v>5.3900000000000003E-2</c:v>
                </c:pt>
                <c:pt idx="1162">
                  <c:v>5.28E-2</c:v>
                </c:pt>
                <c:pt idx="1163">
                  <c:v>5.2400000000000002E-2</c:v>
                </c:pt>
                <c:pt idx="1164">
                  <c:v>4.9700000000000001E-2</c:v>
                </c:pt>
                <c:pt idx="1165">
                  <c:v>4.7300000000000002E-2</c:v>
                </c:pt>
                <c:pt idx="1166">
                  <c:v>4.5699999999999998E-2</c:v>
                </c:pt>
                <c:pt idx="1167">
                  <c:v>4.65E-2</c:v>
                </c:pt>
                <c:pt idx="1168">
                  <c:v>5.0900000000000001E-2</c:v>
                </c:pt>
                <c:pt idx="1169">
                  <c:v>5.04E-2</c:v>
                </c:pt>
                <c:pt idx="1170">
                  <c:v>4.9099999999999998E-2</c:v>
                </c:pt>
                <c:pt idx="1171">
                  <c:v>5.28E-2</c:v>
                </c:pt>
                <c:pt idx="1172">
                  <c:v>5.21E-2</c:v>
                </c:pt>
                <c:pt idx="1173">
                  <c:v>5.16E-2</c:v>
                </c:pt>
                <c:pt idx="1174">
                  <c:v>4.9299999999999997E-2</c:v>
                </c:pt>
                <c:pt idx="1175">
                  <c:v>4.65E-2</c:v>
                </c:pt>
                <c:pt idx="1176">
                  <c:v>4.2599999999999999E-2</c:v>
                </c:pt>
                <c:pt idx="1177">
                  <c:v>3.8699999999999998E-2</c:v>
                </c:pt>
                <c:pt idx="1178">
                  <c:v>3.9399999999999998E-2</c:v>
                </c:pt>
                <c:pt idx="1179">
                  <c:v>4.0500000000000001E-2</c:v>
                </c:pt>
                <c:pt idx="1180">
                  <c:v>4.0300000000000002E-2</c:v>
                </c:pt>
                <c:pt idx="1181">
                  <c:v>4.0500000000000001E-2</c:v>
                </c:pt>
                <c:pt idx="1182">
                  <c:v>3.9E-2</c:v>
                </c:pt>
                <c:pt idx="1183">
                  <c:v>3.8100000000000002E-2</c:v>
                </c:pt>
                <c:pt idx="1184">
                  <c:v>3.9600000000000003E-2</c:v>
                </c:pt>
                <c:pt idx="1185">
                  <c:v>3.5700000000000003E-2</c:v>
                </c:pt>
                <c:pt idx="1186">
                  <c:v>3.3300000000000003E-2</c:v>
                </c:pt>
                <c:pt idx="1187">
                  <c:v>3.9800000000000002E-2</c:v>
                </c:pt>
                <c:pt idx="1188">
                  <c:v>4.4499999999999998E-2</c:v>
                </c:pt>
                <c:pt idx="1189">
                  <c:v>4.2700000000000002E-2</c:v>
                </c:pt>
                <c:pt idx="1190">
                  <c:v>4.2900000000000001E-2</c:v>
                </c:pt>
                <c:pt idx="1191">
                  <c:v>4.2999999999999997E-2</c:v>
                </c:pt>
                <c:pt idx="1192">
                  <c:v>4.2700000000000002E-2</c:v>
                </c:pt>
                <c:pt idx="1193">
                  <c:v>4.1500000000000002E-2</c:v>
                </c:pt>
                <c:pt idx="1194">
                  <c:v>4.0800000000000003E-2</c:v>
                </c:pt>
                <c:pt idx="1195">
                  <c:v>3.8300000000000001E-2</c:v>
                </c:pt>
                <c:pt idx="1196">
                  <c:v>4.3499999999999997E-2</c:v>
                </c:pt>
                <c:pt idx="1197">
                  <c:v>4.7199999999999999E-2</c:v>
                </c:pt>
                <c:pt idx="1198">
                  <c:v>4.7300000000000002E-2</c:v>
                </c:pt>
                <c:pt idx="1199">
                  <c:v>4.4999999999999998E-2</c:v>
                </c:pt>
                <c:pt idx="1200">
                  <c:v>4.2799999999999998E-2</c:v>
                </c:pt>
                <c:pt idx="1201">
                  <c:v>4.1300000000000003E-2</c:v>
                </c:pt>
                <c:pt idx="1202">
                  <c:v>4.1000000000000002E-2</c:v>
                </c:pt>
                <c:pt idx="1203">
                  <c:v>4.19E-2</c:v>
                </c:pt>
                <c:pt idx="1204">
                  <c:v>4.2299999999999997E-2</c:v>
                </c:pt>
                <c:pt idx="1205">
                  <c:v>4.2200000000000001E-2</c:v>
                </c:pt>
                <c:pt idx="1206">
                  <c:v>4.1700000000000001E-2</c:v>
                </c:pt>
                <c:pt idx="1207">
                  <c:v>4.4999999999999998E-2</c:v>
                </c:pt>
                <c:pt idx="1208">
                  <c:v>4.3400000000000001E-2</c:v>
                </c:pt>
                <c:pt idx="1209">
                  <c:v>4.1399999999999999E-2</c:v>
                </c:pt>
                <c:pt idx="1210">
                  <c:v>0.04</c:v>
                </c:pt>
                <c:pt idx="1211">
                  <c:v>4.1799999999999997E-2</c:v>
                </c:pt>
                <c:pt idx="1212">
                  <c:v>4.2599999999999999E-2</c:v>
                </c:pt>
                <c:pt idx="1213">
                  <c:v>4.2000000000000003E-2</c:v>
                </c:pt>
                <c:pt idx="1214">
                  <c:v>4.4600000000000001E-2</c:v>
                </c:pt>
                <c:pt idx="1215">
                  <c:v>4.53E-2</c:v>
                </c:pt>
                <c:pt idx="1216">
                  <c:v>4.4699999999999997E-2</c:v>
                </c:pt>
                <c:pt idx="1217">
                  <c:v>4.4200000000000003E-2</c:v>
                </c:pt>
                <c:pt idx="1218">
                  <c:v>4.5699999999999998E-2</c:v>
                </c:pt>
                <c:pt idx="1219">
                  <c:v>4.7199999999999999E-2</c:v>
                </c:pt>
                <c:pt idx="1220">
                  <c:v>4.99E-2</c:v>
                </c:pt>
                <c:pt idx="1221">
                  <c:v>5.11E-2</c:v>
                </c:pt>
                <c:pt idx="1222">
                  <c:v>5.11E-2</c:v>
                </c:pt>
                <c:pt idx="1223">
                  <c:v>5.0900000000000001E-2</c:v>
                </c:pt>
                <c:pt idx="1224">
                  <c:v>4.8800000000000003E-2</c:v>
                </c:pt>
                <c:pt idx="1225">
                  <c:v>4.7199999999999999E-2</c:v>
                </c:pt>
                <c:pt idx="1226">
                  <c:v>4.7300000000000002E-2</c:v>
                </c:pt>
                <c:pt idx="1227">
                  <c:v>4.5999999999999999E-2</c:v>
                </c:pt>
                <c:pt idx="1228">
                  <c:v>4.5600000000000002E-2</c:v>
                </c:pt>
                <c:pt idx="1229">
                  <c:v>4.7600000000000003E-2</c:v>
                </c:pt>
                <c:pt idx="1230">
                  <c:v>4.7199999999999999E-2</c:v>
                </c:pt>
                <c:pt idx="1231">
                  <c:v>4.5600000000000002E-2</c:v>
                </c:pt>
                <c:pt idx="1232">
                  <c:v>4.6899999999999997E-2</c:v>
                </c:pt>
                <c:pt idx="1233">
                  <c:v>4.7500000000000001E-2</c:v>
                </c:pt>
                <c:pt idx="1234">
                  <c:v>5.0999999999999997E-2</c:v>
                </c:pt>
                <c:pt idx="1235">
                  <c:v>0.05</c:v>
                </c:pt>
                <c:pt idx="1236">
                  <c:v>4.6699999999999998E-2</c:v>
                </c:pt>
                <c:pt idx="1237">
                  <c:v>4.5199999999999997E-2</c:v>
                </c:pt>
                <c:pt idx="1238">
                  <c:v>4.53E-2</c:v>
                </c:pt>
                <c:pt idx="1239">
                  <c:v>4.1500000000000002E-2</c:v>
                </c:pt>
                <c:pt idx="1240">
                  <c:v>4.1000000000000002E-2</c:v>
                </c:pt>
                <c:pt idx="1241">
                  <c:v>3.7400000000000003E-2</c:v>
                </c:pt>
                <c:pt idx="1242">
                  <c:v>3.7400000000000003E-2</c:v>
                </c:pt>
                <c:pt idx="1243">
                  <c:v>3.5099999999999999E-2</c:v>
                </c:pt>
                <c:pt idx="1244">
                  <c:v>3.6700000000000003E-2</c:v>
                </c:pt>
                <c:pt idx="1245">
                  <c:v>3.8800000000000001E-2</c:v>
                </c:pt>
                <c:pt idx="1246">
                  <c:v>4.1000000000000002E-2</c:v>
                </c:pt>
                <c:pt idx="1247">
                  <c:v>4.0099999999999997E-2</c:v>
                </c:pt>
                <c:pt idx="1248">
                  <c:v>3.8899999999999997E-2</c:v>
                </c:pt>
                <c:pt idx="1249">
                  <c:v>3.6900000000000002E-2</c:v>
                </c:pt>
                <c:pt idx="1250">
                  <c:v>3.8100000000000002E-2</c:v>
                </c:pt>
                <c:pt idx="1251">
                  <c:v>3.5299999999999998E-2</c:v>
                </c:pt>
                <c:pt idx="1252">
                  <c:v>2.4199999999999999E-2</c:v>
                </c:pt>
                <c:pt idx="1253">
                  <c:v>2.52E-2</c:v>
                </c:pt>
                <c:pt idx="1254">
                  <c:v>2.87E-2</c:v>
                </c:pt>
                <c:pt idx="1255">
                  <c:v>2.8199999999999999E-2</c:v>
                </c:pt>
                <c:pt idx="1256">
                  <c:v>2.93E-2</c:v>
                </c:pt>
                <c:pt idx="1257">
                  <c:v>3.2899999999999999E-2</c:v>
                </c:pt>
                <c:pt idx="1258">
                  <c:v>3.7199999999999997E-2</c:v>
                </c:pt>
                <c:pt idx="1259">
                  <c:v>3.56E-2</c:v>
                </c:pt>
                <c:pt idx="1260">
                  <c:v>3.5900000000000001E-2</c:v>
                </c:pt>
                <c:pt idx="1261">
                  <c:v>3.4000000000000002E-2</c:v>
                </c:pt>
                <c:pt idx="1262">
                  <c:v>3.39E-2</c:v>
                </c:pt>
                <c:pt idx="1263">
                  <c:v>3.4000000000000002E-2</c:v>
                </c:pt>
                <c:pt idx="1264">
                  <c:v>3.5900000000000001E-2</c:v>
                </c:pt>
                <c:pt idx="1265">
                  <c:v>3.73E-2</c:v>
                </c:pt>
                <c:pt idx="1266">
                  <c:v>3.6900000000000002E-2</c:v>
                </c:pt>
                <c:pt idx="1267">
                  <c:v>3.73E-2</c:v>
                </c:pt>
                <c:pt idx="1268">
                  <c:v>3.85E-2</c:v>
                </c:pt>
                <c:pt idx="1269">
                  <c:v>3.4200000000000001E-2</c:v>
                </c:pt>
                <c:pt idx="1270">
                  <c:v>3.2000000000000001E-2</c:v>
                </c:pt>
                <c:pt idx="1271">
                  <c:v>3.0099999999999998E-2</c:v>
                </c:pt>
                <c:pt idx="1272">
                  <c:v>2.7E-2</c:v>
                </c:pt>
                <c:pt idx="1273">
                  <c:v>2.6499999999999999E-2</c:v>
                </c:pt>
                <c:pt idx="1274">
                  <c:v>2.5399999999999999E-2</c:v>
                </c:pt>
                <c:pt idx="1275">
                  <c:v>2.76E-2</c:v>
                </c:pt>
                <c:pt idx="1276">
                  <c:v>3.2899999999999999E-2</c:v>
                </c:pt>
                <c:pt idx="1277">
                  <c:v>3.39E-2</c:v>
                </c:pt>
                <c:pt idx="1278">
                  <c:v>3.5799999999999998E-2</c:v>
                </c:pt>
                <c:pt idx="1279">
                  <c:v>3.4099999999999998E-2</c:v>
                </c:pt>
                <c:pt idx="1280">
                  <c:v>3.4500000000000003E-2</c:v>
                </c:pt>
                <c:pt idx="1281">
                  <c:v>3.1699999999999999E-2</c:v>
                </c:pt>
                <c:pt idx="1282">
                  <c:v>0.03</c:v>
                </c:pt>
                <c:pt idx="1283">
                  <c:v>0.03</c:v>
                </c:pt>
                <c:pt idx="1284">
                  <c:v>2.3E-2</c:v>
                </c:pt>
                <c:pt idx="1285">
                  <c:v>1.9800000000000002E-2</c:v>
                </c:pt>
                <c:pt idx="1286">
                  <c:v>2.1499999999999998E-2</c:v>
                </c:pt>
                <c:pt idx="1287">
                  <c:v>2.01E-2</c:v>
                </c:pt>
                <c:pt idx="1288">
                  <c:v>1.9800000000000002E-2</c:v>
                </c:pt>
                <c:pt idx="1289">
                  <c:v>1.9699999999999999E-2</c:v>
                </c:pt>
                <c:pt idx="1290">
                  <c:v>1.9699999999999999E-2</c:v>
                </c:pt>
                <c:pt idx="1291">
                  <c:v>2.1700000000000001E-2</c:v>
                </c:pt>
                <c:pt idx="1292">
                  <c:v>2.0500000000000001E-2</c:v>
                </c:pt>
                <c:pt idx="1293">
                  <c:v>1.7999999999999999E-2</c:v>
                </c:pt>
                <c:pt idx="1294">
                  <c:v>1.6199999999999999E-2</c:v>
                </c:pt>
                <c:pt idx="1295">
                  <c:v>1.5299999999999999E-2</c:v>
                </c:pt>
                <c:pt idx="1296">
                  <c:v>1.6799999999999999E-2</c:v>
                </c:pt>
                <c:pt idx="1297">
                  <c:v>1.72E-2</c:v>
                </c:pt>
                <c:pt idx="1298">
                  <c:v>1.7500000000000002E-2</c:v>
                </c:pt>
                <c:pt idx="1299">
                  <c:v>1.6500000000000001E-2</c:v>
                </c:pt>
                <c:pt idx="1300">
                  <c:v>1.72E-2</c:v>
                </c:pt>
                <c:pt idx="1301">
                  <c:v>1.9099999999999999E-2</c:v>
                </c:pt>
                <c:pt idx="1302">
                  <c:v>1.9800000000000002E-2</c:v>
                </c:pt>
                <c:pt idx="1303">
                  <c:v>1.9599999999999999E-2</c:v>
                </c:pt>
                <c:pt idx="1304">
                  <c:v>1.7600000000000001E-2</c:v>
                </c:pt>
                <c:pt idx="1305">
                  <c:v>1.9300000000000001E-2</c:v>
                </c:pt>
                <c:pt idx="1306">
                  <c:v>2.3E-2</c:v>
                </c:pt>
                <c:pt idx="1307">
                  <c:v>2.58E-2</c:v>
                </c:pt>
                <c:pt idx="1308">
                  <c:v>2.7400000000000001E-2</c:v>
                </c:pt>
                <c:pt idx="1309">
                  <c:v>2.81E-2</c:v>
                </c:pt>
                <c:pt idx="1310">
                  <c:v>2.6200000000000001E-2</c:v>
                </c:pt>
                <c:pt idx="1311">
                  <c:v>2.7199999999999998E-2</c:v>
                </c:pt>
                <c:pt idx="1312">
                  <c:v>2.9000000000000001E-2</c:v>
                </c:pt>
                <c:pt idx="1313">
                  <c:v>2.86E-2</c:v>
                </c:pt>
                <c:pt idx="1314">
                  <c:v>2.7099999999999999E-2</c:v>
                </c:pt>
                <c:pt idx="1315">
                  <c:v>2.7199999999999998E-2</c:v>
                </c:pt>
                <c:pt idx="1316">
                  <c:v>2.7099999999999999E-2</c:v>
                </c:pt>
                <c:pt idx="1317">
                  <c:v>2.5600000000000001E-2</c:v>
                </c:pt>
                <c:pt idx="1318">
                  <c:v>2.5999999999999999E-2</c:v>
                </c:pt>
                <c:pt idx="1319">
                  <c:v>2.5399999999999999E-2</c:v>
                </c:pt>
                <c:pt idx="1320">
                  <c:v>2.4199999999999999E-2</c:v>
                </c:pt>
                <c:pt idx="1321">
                  <c:v>2.53E-2</c:v>
                </c:pt>
                <c:pt idx="1322">
                  <c:v>2.3E-2</c:v>
                </c:pt>
                <c:pt idx="1323">
                  <c:v>2.3300000000000001E-2</c:v>
                </c:pt>
                <c:pt idx="1324">
                  <c:v>2.2100000000000002E-2</c:v>
                </c:pt>
                <c:pt idx="1325">
                  <c:v>1.8800000000000001E-2</c:v>
                </c:pt>
                <c:pt idx="1326">
                  <c:v>1.9800000000000002E-2</c:v>
                </c:pt>
                <c:pt idx="1327">
                  <c:v>2.0400000000000001E-2</c:v>
                </c:pt>
                <c:pt idx="1328">
                  <c:v>1.9300000000000001E-2</c:v>
                </c:pt>
                <c:pt idx="1329">
                  <c:v>2.1999999999999999E-2</c:v>
                </c:pt>
                <c:pt idx="1330">
                  <c:v>2.3599999999999999E-2</c:v>
                </c:pt>
                <c:pt idx="1331">
                  <c:v>2.3199999999999998E-2</c:v>
                </c:pt>
                <c:pt idx="1332">
                  <c:v>2.1700000000000001E-2</c:v>
                </c:pt>
                <c:pt idx="1333">
                  <c:v>2.1700000000000001E-2</c:v>
                </c:pt>
                <c:pt idx="1334">
                  <c:v>2.07E-2</c:v>
                </c:pt>
                <c:pt idx="1335">
                  <c:v>2.2599999999999999E-2</c:v>
                </c:pt>
                <c:pt idx="1336">
                  <c:v>2.24E-2</c:v>
                </c:pt>
                <c:pt idx="1337">
                  <c:v>2.0899999999999998E-2</c:v>
                </c:pt>
                <c:pt idx="1338">
                  <c:v>1.78E-2</c:v>
                </c:pt>
                <c:pt idx="1339">
                  <c:v>1.89E-2</c:v>
                </c:pt>
                <c:pt idx="1340">
                  <c:v>1.8100000000000002E-2</c:v>
                </c:pt>
                <c:pt idx="1341">
                  <c:v>1.8100000000000002E-2</c:v>
                </c:pt>
                <c:pt idx="1342">
                  <c:v>1.6400000000000001E-2</c:v>
                </c:pt>
                <c:pt idx="1343">
                  <c:v>1.4999999999999999E-2</c:v>
                </c:pt>
                <c:pt idx="1344">
                  <c:v>1.5599999999999999E-2</c:v>
                </c:pt>
                <c:pt idx="1345">
                  <c:v>1.6299999999999999E-2</c:v>
                </c:pt>
                <c:pt idx="1346">
                  <c:v>1.7600000000000001E-2</c:v>
                </c:pt>
                <c:pt idx="1347">
                  <c:v>2.1399999999999999E-2</c:v>
                </c:pt>
                <c:pt idx="1348">
                  <c:v>2.4899999999999999E-2</c:v>
                </c:pt>
                <c:pt idx="1349">
                  <c:v>2.4299999999999999E-2</c:v>
                </c:pt>
                <c:pt idx="1350">
                  <c:v>2.4199999999999999E-2</c:v>
                </c:pt>
                <c:pt idx="1351">
                  <c:v>2.4799999999999999E-2</c:v>
                </c:pt>
                <c:pt idx="1352">
                  <c:v>2.3E-2</c:v>
                </c:pt>
                <c:pt idx="1353">
                  <c:v>2.3E-2</c:v>
                </c:pt>
                <c:pt idx="1354">
                  <c:v>2.1899999999999999E-2</c:v>
                </c:pt>
                <c:pt idx="1355">
                  <c:v>2.3199999999999998E-2</c:v>
                </c:pt>
                <c:pt idx="1356">
                  <c:v>2.2100000000000002E-2</c:v>
                </c:pt>
                <c:pt idx="1357">
                  <c:v>2.1999999999999999E-2</c:v>
                </c:pt>
                <c:pt idx="1358">
                  <c:v>2.3599999999999999E-2</c:v>
                </c:pt>
                <c:pt idx="1359">
                  <c:v>2.35E-2</c:v>
                </c:pt>
                <c:pt idx="1360">
                  <c:v>2.4E-2</c:v>
                </c:pt>
                <c:pt idx="1361">
                  <c:v>2.58E-2</c:v>
                </c:pt>
                <c:pt idx="1362">
                  <c:v>2.86E-2</c:v>
                </c:pt>
                <c:pt idx="1363">
                  <c:v>2.8400000000000002E-2</c:v>
                </c:pt>
                <c:pt idx="1364">
                  <c:v>2.87E-2</c:v>
                </c:pt>
                <c:pt idx="1365">
                  <c:v>2.98E-2</c:v>
                </c:pt>
                <c:pt idx="1366">
                  <c:v>2.9100000000000001E-2</c:v>
                </c:pt>
                <c:pt idx="1367">
                  <c:v>2.8899999999999999E-2</c:v>
                </c:pt>
                <c:pt idx="1368">
                  <c:v>2.8899999999999999E-2</c:v>
                </c:pt>
                <c:pt idx="1369">
                  <c:v>0.03</c:v>
                </c:pt>
                <c:pt idx="1370">
                  <c:v>3.15E-2</c:v>
                </c:pt>
                <c:pt idx="1371">
                  <c:v>3.1199999999999999E-2</c:v>
                </c:pt>
                <c:pt idx="1372">
                  <c:v>2.8299999999999999E-2</c:v>
                </c:pt>
                <c:pt idx="1373">
                  <c:v>2.7099999999999999E-2</c:v>
                </c:pt>
                <c:pt idx="1374">
                  <c:v>2.6800000000000001E-2</c:v>
                </c:pt>
                <c:pt idx="1375">
                  <c:v>2.5700000000000001E-2</c:v>
                </c:pt>
                <c:pt idx="1376">
                  <c:v>2.53E-2</c:v>
                </c:pt>
                <c:pt idx="1377">
                  <c:v>2.3900000000000001E-2</c:v>
                </c:pt>
                <c:pt idx="1378">
                  <c:v>2.07E-2</c:v>
                </c:pt>
                <c:pt idx="1379">
                  <c:v>2.06E-2</c:v>
                </c:pt>
                <c:pt idx="1380">
                  <c:v>1.6299999999999999E-2</c:v>
                </c:pt>
                <c:pt idx="1381">
                  <c:v>1.7000000000000001E-2</c:v>
                </c:pt>
                <c:pt idx="1382">
                  <c:v>1.7100000000000001E-2</c:v>
                </c:pt>
                <c:pt idx="1383">
                  <c:v>1.8100000000000002E-2</c:v>
                </c:pt>
                <c:pt idx="1384">
                  <c:v>1.8599999999999998E-2</c:v>
                </c:pt>
                <c:pt idx="1385">
                  <c:v>1.7600000000000001E-2</c:v>
                </c:pt>
                <c:pt idx="1386">
                  <c:v>1.4999999999999999E-2</c:v>
                </c:pt>
                <c:pt idx="1387">
                  <c:v>8.6999999999999994E-3</c:v>
                </c:pt>
                <c:pt idx="1388">
                  <c:v>6.6E-3</c:v>
                </c:pt>
                <c:pt idx="1389">
                  <c:v>6.7000000000000002E-3</c:v>
                </c:pt>
                <c:pt idx="1390">
                  <c:v>7.3000000000000001E-3</c:v>
                </c:pt>
                <c:pt idx="1391">
                  <c:v>6.1999999999999998E-3</c:v>
                </c:pt>
                <c:pt idx="1392">
                  <c:v>6.4999999999999997E-3</c:v>
                </c:pt>
                <c:pt idx="1393">
                  <c:v>6.7999999999999996E-3</c:v>
                </c:pt>
                <c:pt idx="1394">
                  <c:v>7.9000000000000008E-3</c:v>
                </c:pt>
                <c:pt idx="1395">
                  <c:v>8.6999999999999994E-3</c:v>
                </c:pt>
                <c:pt idx="1396">
                  <c:v>9.2999999999999992E-3</c:v>
                </c:pt>
                <c:pt idx="1397">
                  <c:v>1.0800000000000001E-2</c:v>
                </c:pt>
                <c:pt idx="1398">
                  <c:v>1.26E-2</c:v>
                </c:pt>
                <c:pt idx="1399">
                  <c:v>1.61E-2</c:v>
                </c:pt>
                <c:pt idx="1400">
                  <c:v>1.6299999999999999E-2</c:v>
                </c:pt>
                <c:pt idx="1401">
                  <c:v>1.6199999999999999E-2</c:v>
                </c:pt>
                <c:pt idx="1402">
                  <c:v>1.52E-2</c:v>
                </c:pt>
                <c:pt idx="1403">
                  <c:v>1.32E-2</c:v>
                </c:pt>
                <c:pt idx="1404">
                  <c:v>1.2800000000000001E-2</c:v>
                </c:pt>
                <c:pt idx="1405">
                  <c:v>1.37E-2</c:v>
                </c:pt>
                <c:pt idx="1406">
                  <c:v>1.5800000000000002E-2</c:v>
                </c:pt>
                <c:pt idx="1407">
                  <c:v>1.5599999999999999E-2</c:v>
                </c:pt>
                <c:pt idx="1408">
                  <c:v>1.47E-2</c:v>
                </c:pt>
                <c:pt idx="1409">
                  <c:v>1.7600000000000001E-2</c:v>
                </c:pt>
                <c:pt idx="1410">
                  <c:v>1.9300000000000001E-2</c:v>
                </c:pt>
                <c:pt idx="1411">
                  <c:v>2.1299999999999999E-2</c:v>
                </c:pt>
                <c:pt idx="1412">
                  <c:v>2.75E-2</c:v>
                </c:pt>
                <c:pt idx="1413">
                  <c:v>2.9000000000000001E-2</c:v>
                </c:pt>
                <c:pt idx="1414">
                  <c:v>3.1399999999999997E-2</c:v>
                </c:pt>
                <c:pt idx="1415">
                  <c:v>2.9000000000000001E-2</c:v>
                </c:pt>
                <c:pt idx="1416">
                  <c:v>2.9000000000000001E-2</c:v>
                </c:pt>
                <c:pt idx="1417">
                  <c:v>3.5200000000000002E-2</c:v>
                </c:pt>
                <c:pt idx="1418">
                  <c:v>3.9800000000000002E-2</c:v>
                </c:pt>
                <c:pt idx="1419">
                  <c:v>3.8899999999999997E-2</c:v>
                </c:pt>
                <c:pt idx="1420">
                  <c:v>3.6200000000000003E-2</c:v>
                </c:pt>
                <c:pt idx="1421">
                  <c:v>3.5299999999999998E-2</c:v>
                </c:pt>
                <c:pt idx="1422">
                  <c:v>3.7499999999999999E-2</c:v>
                </c:pt>
                <c:pt idx="1423">
                  <c:v>3.6600000000000001E-2</c:v>
                </c:pt>
                <c:pt idx="1424">
                  <c:v>3.4599999999999999E-2</c:v>
                </c:pt>
                <c:pt idx="1425">
                  <c:v>3.5700000000000003E-2</c:v>
                </c:pt>
                <c:pt idx="1426">
                  <c:v>3.7499999999999999E-2</c:v>
                </c:pt>
                <c:pt idx="1427">
                  <c:v>3.9E-2</c:v>
                </c:pt>
                <c:pt idx="1428">
                  <c:v>4.1700000000000001E-2</c:v>
                </c:pt>
                <c:pt idx="1429">
                  <c:v>4.3799999999999999E-2</c:v>
                </c:pt>
                <c:pt idx="1430">
                  <c:v>4.8000000000000001E-2</c:v>
                </c:pt>
                <c:pt idx="1431">
                  <c:v>4.4999999999999998E-2</c:v>
                </c:pt>
                <c:pt idx="1432">
                  <c:v>4.02E-2</c:v>
                </c:pt>
                <c:pt idx="1433">
                  <c:v>4.0599999999999997E-2</c:v>
                </c:pt>
                <c:pt idx="1434">
                  <c:v>4.0800000000000003E-2</c:v>
                </c:pt>
                <c:pt idx="1435">
                  <c:v>4.19E-2</c:v>
                </c:pt>
                <c:pt idx="1436">
                  <c:v>4.19E-2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A-4A33-8BA2-390B3C51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89552"/>
        <c:axId val="435818752"/>
      </c:lineChart>
      <c:dateAx>
        <c:axId val="98408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18752"/>
        <c:crosses val="autoZero"/>
        <c:auto val="1"/>
        <c:lblOffset val="100"/>
        <c:baseTimeUnit val="months"/>
      </c:dateAx>
      <c:valAx>
        <c:axId val="43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PE vs LTA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'1Y Forecasts'!$E$102:$E$1251</c:f>
              <c:numCache>
                <c:formatCode>0.00</c:formatCode>
                <c:ptCount val="1150"/>
                <c:pt idx="0">
                  <c:v>15.9099</c:v>
                </c:pt>
                <c:pt idx="1">
                  <c:v>14.889799999999999</c:v>
                </c:pt>
                <c:pt idx="2">
                  <c:v>14.6271</c:v>
                </c:pt>
                <c:pt idx="3">
                  <c:v>16.338999999999999</c:v>
                </c:pt>
                <c:pt idx="4">
                  <c:v>15.8</c:v>
                </c:pt>
                <c:pt idx="5">
                  <c:v>16</c:v>
                </c:pt>
                <c:pt idx="6">
                  <c:v>15.311999999999999</c:v>
                </c:pt>
                <c:pt idx="7">
                  <c:v>14.832100000000001</c:v>
                </c:pt>
                <c:pt idx="8">
                  <c:v>15.9313</c:v>
                </c:pt>
                <c:pt idx="9">
                  <c:v>16.1374</c:v>
                </c:pt>
                <c:pt idx="10">
                  <c:v>15.710100000000001</c:v>
                </c:pt>
                <c:pt idx="11">
                  <c:v>17.594200000000001</c:v>
                </c:pt>
                <c:pt idx="12">
                  <c:v>17.6449</c:v>
                </c:pt>
                <c:pt idx="13">
                  <c:v>17.875</c:v>
                </c:pt>
                <c:pt idx="14">
                  <c:v>17.770800000000001</c:v>
                </c:pt>
                <c:pt idx="15">
                  <c:v>17.729199999999999</c:v>
                </c:pt>
                <c:pt idx="16">
                  <c:v>17.293299999999999</c:v>
                </c:pt>
                <c:pt idx="17">
                  <c:v>16.5533</c:v>
                </c:pt>
                <c:pt idx="18">
                  <c:v>18.273299999999999</c:v>
                </c:pt>
                <c:pt idx="19">
                  <c:v>18.632300000000001</c:v>
                </c:pt>
                <c:pt idx="20">
                  <c:v>20.458100000000002</c:v>
                </c:pt>
                <c:pt idx="21">
                  <c:v>19.458100000000002</c:v>
                </c:pt>
                <c:pt idx="22">
                  <c:v>15</c:v>
                </c:pt>
                <c:pt idx="23">
                  <c:v>12.9938</c:v>
                </c:pt>
                <c:pt idx="24">
                  <c:v>13.323</c:v>
                </c:pt>
                <c:pt idx="25">
                  <c:v>15.7172</c:v>
                </c:pt>
                <c:pt idx="26">
                  <c:v>16.055199999999999</c:v>
                </c:pt>
                <c:pt idx="27">
                  <c:v>16.655200000000001</c:v>
                </c:pt>
                <c:pt idx="28">
                  <c:v>19.302299999999999</c:v>
                </c:pt>
                <c:pt idx="29">
                  <c:v>18.984500000000001</c:v>
                </c:pt>
                <c:pt idx="30">
                  <c:v>15.8605</c:v>
                </c:pt>
                <c:pt idx="31">
                  <c:v>18.7699</c:v>
                </c:pt>
                <c:pt idx="32">
                  <c:v>18.9115</c:v>
                </c:pt>
                <c:pt idx="33">
                  <c:v>16.4513</c:v>
                </c:pt>
                <c:pt idx="34">
                  <c:v>17.463899999999999</c:v>
                </c:pt>
                <c:pt idx="35">
                  <c:v>17.0825</c:v>
                </c:pt>
                <c:pt idx="36">
                  <c:v>15.814399999999999</c:v>
                </c:pt>
                <c:pt idx="37">
                  <c:v>18.284099999999999</c:v>
                </c:pt>
                <c:pt idx="38">
                  <c:v>20.375</c:v>
                </c:pt>
                <c:pt idx="39">
                  <c:v>18.965900000000001</c:v>
                </c:pt>
                <c:pt idx="40">
                  <c:v>19.101299999999998</c:v>
                </c:pt>
                <c:pt idx="41">
                  <c:v>16.481000000000002</c:v>
                </c:pt>
                <c:pt idx="42">
                  <c:v>18.772200000000002</c:v>
                </c:pt>
                <c:pt idx="43">
                  <c:v>19.6143</c:v>
                </c:pt>
                <c:pt idx="44">
                  <c:v>19.8</c:v>
                </c:pt>
                <c:pt idx="45">
                  <c:v>13.8714</c:v>
                </c:pt>
                <c:pt idx="46">
                  <c:v>17.2623</c:v>
                </c:pt>
                <c:pt idx="47">
                  <c:v>15.5738</c:v>
                </c:pt>
                <c:pt idx="48">
                  <c:v>13.311500000000001</c:v>
                </c:pt>
                <c:pt idx="49">
                  <c:v>14.0893</c:v>
                </c:pt>
                <c:pt idx="50">
                  <c:v>14.803599999999999</c:v>
                </c:pt>
                <c:pt idx="51">
                  <c:v>13.053599999999999</c:v>
                </c:pt>
                <c:pt idx="52">
                  <c:v>11.4314</c:v>
                </c:pt>
                <c:pt idx="53">
                  <c:v>8.7646999999999995</c:v>
                </c:pt>
                <c:pt idx="54">
                  <c:v>8.6862999999999992</c:v>
                </c:pt>
                <c:pt idx="55">
                  <c:v>13.260899999999999</c:v>
                </c:pt>
                <c:pt idx="56">
                  <c:v>18.239100000000001</c:v>
                </c:pt>
                <c:pt idx="57">
                  <c:v>17.565200000000001</c:v>
                </c:pt>
                <c:pt idx="58">
                  <c:v>16.9756</c:v>
                </c:pt>
                <c:pt idx="59">
                  <c:v>15.9756</c:v>
                </c:pt>
                <c:pt idx="60">
                  <c:v>16.8049</c:v>
                </c:pt>
                <c:pt idx="61">
                  <c:v>16.523800000000001</c:v>
                </c:pt>
                <c:pt idx="62">
                  <c:v>13.4762</c:v>
                </c:pt>
                <c:pt idx="63">
                  <c:v>13.928599999999999</c:v>
                </c:pt>
                <c:pt idx="64">
                  <c:v>19.348800000000001</c:v>
                </c:pt>
                <c:pt idx="65">
                  <c:v>22.418600000000001</c:v>
                </c:pt>
                <c:pt idx="66">
                  <c:v>25.3721</c:v>
                </c:pt>
                <c:pt idx="67">
                  <c:v>23.139500000000002</c:v>
                </c:pt>
                <c:pt idx="68">
                  <c:v>25.790700000000001</c:v>
                </c:pt>
                <c:pt idx="69">
                  <c:v>22.860499999999998</c:v>
                </c:pt>
                <c:pt idx="70">
                  <c:v>20.363600000000002</c:v>
                </c:pt>
                <c:pt idx="71">
                  <c:v>22.454499999999999</c:v>
                </c:pt>
                <c:pt idx="72">
                  <c:v>22.954499999999999</c:v>
                </c:pt>
                <c:pt idx="73">
                  <c:v>24.822199999999999</c:v>
                </c:pt>
                <c:pt idx="74">
                  <c:v>23.911100000000001</c:v>
                </c:pt>
                <c:pt idx="75">
                  <c:v>23.8889</c:v>
                </c:pt>
                <c:pt idx="76">
                  <c:v>22.255299999999998</c:v>
                </c:pt>
                <c:pt idx="77">
                  <c:v>20.4468</c:v>
                </c:pt>
                <c:pt idx="78">
                  <c:v>20.872299999999999</c:v>
                </c:pt>
                <c:pt idx="79">
                  <c:v>18.083300000000001</c:v>
                </c:pt>
                <c:pt idx="80">
                  <c:v>19.0625</c:v>
                </c:pt>
                <c:pt idx="81">
                  <c:v>18.958300000000001</c:v>
                </c:pt>
                <c:pt idx="82">
                  <c:v>17.979600000000001</c:v>
                </c:pt>
                <c:pt idx="83">
                  <c:v>19.4694</c:v>
                </c:pt>
                <c:pt idx="84">
                  <c:v>19.387799999999999</c:v>
                </c:pt>
                <c:pt idx="85">
                  <c:v>12.4658</c:v>
                </c:pt>
                <c:pt idx="86">
                  <c:v>11.9726</c:v>
                </c:pt>
                <c:pt idx="87">
                  <c:v>11.6027</c:v>
                </c:pt>
                <c:pt idx="88">
                  <c:v>11.456799999999999</c:v>
                </c:pt>
                <c:pt idx="89">
                  <c:v>11.827199999999999</c:v>
                </c:pt>
                <c:pt idx="90">
                  <c:v>12.6296</c:v>
                </c:pt>
                <c:pt idx="91">
                  <c:v>14.578900000000001</c:v>
                </c:pt>
                <c:pt idx="92">
                  <c:v>14.8947</c:v>
                </c:pt>
                <c:pt idx="93">
                  <c:v>15.25</c:v>
                </c:pt>
                <c:pt idx="94">
                  <c:v>16.3947</c:v>
                </c:pt>
                <c:pt idx="95">
                  <c:v>17.0395</c:v>
                </c:pt>
                <c:pt idx="96">
                  <c:v>17.671099999999999</c:v>
                </c:pt>
                <c:pt idx="97">
                  <c:v>18.113900000000001</c:v>
                </c:pt>
                <c:pt idx="98">
                  <c:v>18.4177</c:v>
                </c:pt>
                <c:pt idx="99">
                  <c:v>18.886099999999999</c:v>
                </c:pt>
                <c:pt idx="100">
                  <c:v>15.6477</c:v>
                </c:pt>
                <c:pt idx="101">
                  <c:v>16.363600000000002</c:v>
                </c:pt>
                <c:pt idx="102">
                  <c:v>16.863600000000002</c:v>
                </c:pt>
                <c:pt idx="103">
                  <c:v>16.861699999999999</c:v>
                </c:pt>
                <c:pt idx="104">
                  <c:v>17.0106</c:v>
                </c:pt>
                <c:pt idx="105">
                  <c:v>17.0319</c:v>
                </c:pt>
                <c:pt idx="106">
                  <c:v>16.872499999999999</c:v>
                </c:pt>
                <c:pt idx="107">
                  <c:v>16.941199999999998</c:v>
                </c:pt>
                <c:pt idx="108">
                  <c:v>16.8431</c:v>
                </c:pt>
                <c:pt idx="109">
                  <c:v>16.063099999999999</c:v>
                </c:pt>
                <c:pt idx="110">
                  <c:v>16.2973</c:v>
                </c:pt>
                <c:pt idx="111">
                  <c:v>16.144100000000002</c:v>
                </c:pt>
                <c:pt idx="112">
                  <c:v>14.0427</c:v>
                </c:pt>
                <c:pt idx="113">
                  <c:v>13.897399999999999</c:v>
                </c:pt>
                <c:pt idx="114">
                  <c:v>13.1624</c:v>
                </c:pt>
                <c:pt idx="115">
                  <c:v>13.917999999999999</c:v>
                </c:pt>
                <c:pt idx="116">
                  <c:v>13.147500000000001</c:v>
                </c:pt>
                <c:pt idx="117">
                  <c:v>11.278700000000001</c:v>
                </c:pt>
                <c:pt idx="118">
                  <c:v>10.9381</c:v>
                </c:pt>
                <c:pt idx="119">
                  <c:v>9.8318999999999992</c:v>
                </c:pt>
                <c:pt idx="120">
                  <c:v>9.3362999999999996</c:v>
                </c:pt>
                <c:pt idx="121">
                  <c:v>11.0206</c:v>
                </c:pt>
                <c:pt idx="122">
                  <c:v>11.6907</c:v>
                </c:pt>
                <c:pt idx="123">
                  <c:v>8.7629000000000001</c:v>
                </c:pt>
                <c:pt idx="124">
                  <c:v>12.5974</c:v>
                </c:pt>
                <c:pt idx="125">
                  <c:v>12.039</c:v>
                </c:pt>
                <c:pt idx="126">
                  <c:v>15.013</c:v>
                </c:pt>
                <c:pt idx="127">
                  <c:v>20</c:v>
                </c:pt>
                <c:pt idx="128">
                  <c:v>19.451599999999999</c:v>
                </c:pt>
                <c:pt idx="129">
                  <c:v>19.741900000000001</c:v>
                </c:pt>
                <c:pt idx="130">
                  <c:v>20.578099999999999</c:v>
                </c:pt>
                <c:pt idx="131">
                  <c:v>19.890599999999999</c:v>
                </c:pt>
                <c:pt idx="132">
                  <c:v>20.640599999999999</c:v>
                </c:pt>
                <c:pt idx="133">
                  <c:v>17.323899999999998</c:v>
                </c:pt>
                <c:pt idx="134">
                  <c:v>17.8873</c:v>
                </c:pt>
                <c:pt idx="135">
                  <c:v>15.4648</c:v>
                </c:pt>
                <c:pt idx="136">
                  <c:v>14.368399999999999</c:v>
                </c:pt>
                <c:pt idx="137">
                  <c:v>15.263199999999999</c:v>
                </c:pt>
                <c:pt idx="138">
                  <c:v>14.2895</c:v>
                </c:pt>
                <c:pt idx="139">
                  <c:v>14.8642</c:v>
                </c:pt>
                <c:pt idx="140">
                  <c:v>13.8025</c:v>
                </c:pt>
                <c:pt idx="141">
                  <c:v>16.074100000000001</c:v>
                </c:pt>
                <c:pt idx="142">
                  <c:v>14.255599999999999</c:v>
                </c:pt>
                <c:pt idx="143">
                  <c:v>13.5556</c:v>
                </c:pt>
                <c:pt idx="144">
                  <c:v>13.877800000000001</c:v>
                </c:pt>
                <c:pt idx="145">
                  <c:v>12.1717</c:v>
                </c:pt>
                <c:pt idx="146">
                  <c:v>12.2525</c:v>
                </c:pt>
                <c:pt idx="147">
                  <c:v>12.373699999999999</c:v>
                </c:pt>
                <c:pt idx="148">
                  <c:v>11.7212</c:v>
                </c:pt>
                <c:pt idx="149">
                  <c:v>8.9135000000000009</c:v>
                </c:pt>
                <c:pt idx="150">
                  <c:v>9.5961999999999996</c:v>
                </c:pt>
                <c:pt idx="151">
                  <c:v>9.5277999999999992</c:v>
                </c:pt>
                <c:pt idx="152">
                  <c:v>9.7777999999999992</c:v>
                </c:pt>
                <c:pt idx="153">
                  <c:v>9.8704000000000001</c:v>
                </c:pt>
                <c:pt idx="154">
                  <c:v>10.5524</c:v>
                </c:pt>
                <c:pt idx="155">
                  <c:v>10.104799999999999</c:v>
                </c:pt>
                <c:pt idx="156">
                  <c:v>10.0762</c:v>
                </c:pt>
                <c:pt idx="157">
                  <c:v>9.5</c:v>
                </c:pt>
                <c:pt idx="158">
                  <c:v>9.3584999999999994</c:v>
                </c:pt>
                <c:pt idx="159">
                  <c:v>9.3962000000000003</c:v>
                </c:pt>
                <c:pt idx="160">
                  <c:v>8.5412999999999997</c:v>
                </c:pt>
                <c:pt idx="161">
                  <c:v>8.5779999999999994</c:v>
                </c:pt>
                <c:pt idx="162">
                  <c:v>9.0366999999999997</c:v>
                </c:pt>
                <c:pt idx="163">
                  <c:v>8.7310999999999996</c:v>
                </c:pt>
                <c:pt idx="164">
                  <c:v>8.6555</c:v>
                </c:pt>
                <c:pt idx="165">
                  <c:v>8.5714000000000006</c:v>
                </c:pt>
                <c:pt idx="166">
                  <c:v>8.1897000000000002</c:v>
                </c:pt>
                <c:pt idx="167">
                  <c:v>7.8448000000000002</c:v>
                </c:pt>
                <c:pt idx="168">
                  <c:v>7.4913999999999996</c:v>
                </c:pt>
                <c:pt idx="169">
                  <c:v>8.4711999999999996</c:v>
                </c:pt>
                <c:pt idx="170">
                  <c:v>8.2596000000000007</c:v>
                </c:pt>
                <c:pt idx="171">
                  <c:v>7.7019000000000002</c:v>
                </c:pt>
                <c:pt idx="172">
                  <c:v>7.8163</c:v>
                </c:pt>
                <c:pt idx="173">
                  <c:v>8.3163</c:v>
                </c:pt>
                <c:pt idx="174">
                  <c:v>8.4694000000000003</c:v>
                </c:pt>
                <c:pt idx="175">
                  <c:v>9.1064000000000007</c:v>
                </c:pt>
                <c:pt idx="176">
                  <c:v>9.1701999999999995</c:v>
                </c:pt>
                <c:pt idx="177">
                  <c:v>9.4148999999999994</c:v>
                </c:pt>
                <c:pt idx="178">
                  <c:v>9.1456</c:v>
                </c:pt>
                <c:pt idx="179">
                  <c:v>9.0193999999999992</c:v>
                </c:pt>
                <c:pt idx="180">
                  <c:v>9.4854000000000003</c:v>
                </c:pt>
                <c:pt idx="181">
                  <c:v>9.7850000000000001</c:v>
                </c:pt>
                <c:pt idx="182">
                  <c:v>10.2804</c:v>
                </c:pt>
                <c:pt idx="183">
                  <c:v>10.8224</c:v>
                </c:pt>
                <c:pt idx="184">
                  <c:v>10.5364</c:v>
                </c:pt>
                <c:pt idx="185">
                  <c:v>11.0091</c:v>
                </c:pt>
                <c:pt idx="186">
                  <c:v>11.2273</c:v>
                </c:pt>
                <c:pt idx="187">
                  <c:v>10.8148</c:v>
                </c:pt>
                <c:pt idx="188">
                  <c:v>10.9259</c:v>
                </c:pt>
                <c:pt idx="189">
                  <c:v>11.1852</c:v>
                </c:pt>
                <c:pt idx="190">
                  <c:v>12.680899999999999</c:v>
                </c:pt>
                <c:pt idx="191">
                  <c:v>11.7234</c:v>
                </c:pt>
                <c:pt idx="192">
                  <c:v>12.414899999999999</c:v>
                </c:pt>
                <c:pt idx="193">
                  <c:v>12.741899999999999</c:v>
                </c:pt>
                <c:pt idx="194">
                  <c:v>12.7097</c:v>
                </c:pt>
                <c:pt idx="195">
                  <c:v>12.9247</c:v>
                </c:pt>
                <c:pt idx="196">
                  <c:v>12.902200000000001</c:v>
                </c:pt>
                <c:pt idx="197">
                  <c:v>13.4239</c:v>
                </c:pt>
                <c:pt idx="198">
                  <c:v>14.108700000000001</c:v>
                </c:pt>
                <c:pt idx="199">
                  <c:v>14.122199999999999</c:v>
                </c:pt>
                <c:pt idx="200">
                  <c:v>14.244400000000001</c:v>
                </c:pt>
                <c:pt idx="201">
                  <c:v>14.2</c:v>
                </c:pt>
                <c:pt idx="202">
                  <c:v>13.741899999999999</c:v>
                </c:pt>
                <c:pt idx="203">
                  <c:v>13.7957</c:v>
                </c:pt>
                <c:pt idx="204">
                  <c:v>14.2796</c:v>
                </c:pt>
                <c:pt idx="205">
                  <c:v>14.0313</c:v>
                </c:pt>
                <c:pt idx="206">
                  <c:v>14.895799999999999</c:v>
                </c:pt>
                <c:pt idx="207">
                  <c:v>14.208299999999999</c:v>
                </c:pt>
                <c:pt idx="208">
                  <c:v>14.84</c:v>
                </c:pt>
                <c:pt idx="209">
                  <c:v>15.01</c:v>
                </c:pt>
                <c:pt idx="210">
                  <c:v>14.96</c:v>
                </c:pt>
                <c:pt idx="211">
                  <c:v>14.8081</c:v>
                </c:pt>
                <c:pt idx="212">
                  <c:v>15.666700000000001</c:v>
                </c:pt>
                <c:pt idx="213">
                  <c:v>16.3232</c:v>
                </c:pt>
                <c:pt idx="214">
                  <c:v>17.343800000000002</c:v>
                </c:pt>
                <c:pt idx="215">
                  <c:v>17.906300000000002</c:v>
                </c:pt>
                <c:pt idx="216">
                  <c:v>18.083300000000001</c:v>
                </c:pt>
                <c:pt idx="217">
                  <c:v>20.633299999999998</c:v>
                </c:pt>
                <c:pt idx="218">
                  <c:v>19.2</c:v>
                </c:pt>
                <c:pt idx="219">
                  <c:v>20.088899999999999</c:v>
                </c:pt>
                <c:pt idx="220">
                  <c:v>22.333300000000001</c:v>
                </c:pt>
                <c:pt idx="221">
                  <c:v>22.833300000000001</c:v>
                </c:pt>
                <c:pt idx="222">
                  <c:v>21.9405</c:v>
                </c:pt>
                <c:pt idx="223">
                  <c:v>20.1798</c:v>
                </c:pt>
                <c:pt idx="224">
                  <c:v>18.707899999999999</c:v>
                </c:pt>
                <c:pt idx="225">
                  <c:v>16.809000000000001</c:v>
                </c:pt>
                <c:pt idx="226">
                  <c:v>14</c:v>
                </c:pt>
                <c:pt idx="227">
                  <c:v>13.839600000000001</c:v>
                </c:pt>
                <c:pt idx="228">
                  <c:v>14.433999999999999</c:v>
                </c:pt>
                <c:pt idx="229">
                  <c:v>12.3307</c:v>
                </c:pt>
                <c:pt idx="230">
                  <c:v>12.1496</c:v>
                </c:pt>
                <c:pt idx="231">
                  <c:v>11.944900000000001</c:v>
                </c:pt>
                <c:pt idx="232">
                  <c:v>10.125</c:v>
                </c:pt>
                <c:pt idx="233">
                  <c:v>10.034700000000001</c:v>
                </c:pt>
                <c:pt idx="234">
                  <c:v>10.5625</c:v>
                </c:pt>
                <c:pt idx="235">
                  <c:v>10.1677</c:v>
                </c:pt>
                <c:pt idx="236">
                  <c:v>9.8839000000000006</c:v>
                </c:pt>
                <c:pt idx="237">
                  <c:v>9.7484000000000002</c:v>
                </c:pt>
                <c:pt idx="238">
                  <c:v>9.5838999999999999</c:v>
                </c:pt>
                <c:pt idx="239">
                  <c:v>9.3106000000000009</c:v>
                </c:pt>
                <c:pt idx="240">
                  <c:v>9.5030999999999999</c:v>
                </c:pt>
                <c:pt idx="241">
                  <c:v>8.5906000000000002</c:v>
                </c:pt>
                <c:pt idx="242">
                  <c:v>8.1870999999999992</c:v>
                </c:pt>
                <c:pt idx="243">
                  <c:v>8.8186999999999998</c:v>
                </c:pt>
                <c:pt idx="244">
                  <c:v>8.3225999999999996</c:v>
                </c:pt>
                <c:pt idx="245">
                  <c:v>8.9731000000000005</c:v>
                </c:pt>
                <c:pt idx="246">
                  <c:v>9</c:v>
                </c:pt>
                <c:pt idx="247">
                  <c:v>7.657</c:v>
                </c:pt>
                <c:pt idx="248">
                  <c:v>7.7149999999999999</c:v>
                </c:pt>
                <c:pt idx="249">
                  <c:v>7.4831000000000003</c:v>
                </c:pt>
                <c:pt idx="250">
                  <c:v>7.2226999999999997</c:v>
                </c:pt>
                <c:pt idx="251">
                  <c:v>6.4409999999999998</c:v>
                </c:pt>
                <c:pt idx="252">
                  <c:v>6.6375999999999999</c:v>
                </c:pt>
                <c:pt idx="253">
                  <c:v>6.3949999999999996</c:v>
                </c:pt>
                <c:pt idx="254">
                  <c:v>6.1429</c:v>
                </c:pt>
                <c:pt idx="255">
                  <c:v>6.3277000000000001</c:v>
                </c:pt>
                <c:pt idx="256">
                  <c:v>6.1417000000000002</c:v>
                </c:pt>
                <c:pt idx="257">
                  <c:v>5.9124999999999996</c:v>
                </c:pt>
                <c:pt idx="258">
                  <c:v>5.9</c:v>
                </c:pt>
                <c:pt idx="259">
                  <c:v>6.2929000000000004</c:v>
                </c:pt>
                <c:pt idx="260">
                  <c:v>6.3681999999999999</c:v>
                </c:pt>
                <c:pt idx="261">
                  <c:v>6.5187999999999997</c:v>
                </c:pt>
                <c:pt idx="262">
                  <c:v>6.9138000000000002</c:v>
                </c:pt>
                <c:pt idx="263">
                  <c:v>6.9223999999999997</c:v>
                </c:pt>
                <c:pt idx="264">
                  <c:v>7.2241</c:v>
                </c:pt>
                <c:pt idx="265">
                  <c:v>7.1940999999999997</c:v>
                </c:pt>
                <c:pt idx="266">
                  <c:v>7.2657999999999996</c:v>
                </c:pt>
                <c:pt idx="267">
                  <c:v>7.2953999999999999</c:v>
                </c:pt>
                <c:pt idx="268">
                  <c:v>7.1142000000000003</c:v>
                </c:pt>
                <c:pt idx="269">
                  <c:v>7.3936999999999999</c:v>
                </c:pt>
                <c:pt idx="270">
                  <c:v>6.9645999999999999</c:v>
                </c:pt>
                <c:pt idx="271">
                  <c:v>6.5587999999999997</c:v>
                </c:pt>
                <c:pt idx="272">
                  <c:v>6.7721</c:v>
                </c:pt>
                <c:pt idx="273">
                  <c:v>7.1506999999999996</c:v>
                </c:pt>
                <c:pt idx="274">
                  <c:v>6.8768000000000002</c:v>
                </c:pt>
                <c:pt idx="275">
                  <c:v>6.8696999999999999</c:v>
                </c:pt>
                <c:pt idx="276">
                  <c:v>7.1866000000000003</c:v>
                </c:pt>
                <c:pt idx="277">
                  <c:v>7.6536999999999997</c:v>
                </c:pt>
                <c:pt idx="278">
                  <c:v>7.7031999999999998</c:v>
                </c:pt>
                <c:pt idx="279">
                  <c:v>7.5617999999999999</c:v>
                </c:pt>
                <c:pt idx="280">
                  <c:v>8.2462999999999997</c:v>
                </c:pt>
                <c:pt idx="281">
                  <c:v>7.9118000000000004</c:v>
                </c:pt>
                <c:pt idx="282">
                  <c:v>7.7058999999999997</c:v>
                </c:pt>
                <c:pt idx="283">
                  <c:v>8.9243000000000006</c:v>
                </c:pt>
                <c:pt idx="284">
                  <c:v>9.2749000000000006</c:v>
                </c:pt>
                <c:pt idx="285">
                  <c:v>9.2668999999999997</c:v>
                </c:pt>
                <c:pt idx="286">
                  <c:v>9.4016000000000002</c:v>
                </c:pt>
                <c:pt idx="287">
                  <c:v>9.3770000000000007</c:v>
                </c:pt>
                <c:pt idx="288">
                  <c:v>9.7417999999999996</c:v>
                </c:pt>
                <c:pt idx="289">
                  <c:v>10.058299999999999</c:v>
                </c:pt>
                <c:pt idx="290">
                  <c:v>9.6917000000000009</c:v>
                </c:pt>
                <c:pt idx="291">
                  <c:v>10.154199999999999</c:v>
                </c:pt>
                <c:pt idx="292">
                  <c:v>9.9657999999999998</c:v>
                </c:pt>
                <c:pt idx="293">
                  <c:v>10.1966</c:v>
                </c:pt>
                <c:pt idx="294">
                  <c:v>10.666700000000001</c:v>
                </c:pt>
                <c:pt idx="295">
                  <c:v>10.762700000000001</c:v>
                </c:pt>
                <c:pt idx="296">
                  <c:v>10.6059</c:v>
                </c:pt>
                <c:pt idx="297">
                  <c:v>10.398300000000001</c:v>
                </c:pt>
                <c:pt idx="298">
                  <c:v>10.216699999999999</c:v>
                </c:pt>
                <c:pt idx="299">
                  <c:v>10.691700000000001</c:v>
                </c:pt>
                <c:pt idx="300">
                  <c:v>11.0708</c:v>
                </c:pt>
                <c:pt idx="301">
                  <c:v>10.856</c:v>
                </c:pt>
                <c:pt idx="302">
                  <c:v>10.6584</c:v>
                </c:pt>
                <c:pt idx="303">
                  <c:v>10.407400000000001</c:v>
                </c:pt>
                <c:pt idx="304">
                  <c:v>9.8087999999999997</c:v>
                </c:pt>
                <c:pt idx="305">
                  <c:v>9.7768999999999995</c:v>
                </c:pt>
                <c:pt idx="306">
                  <c:v>9.6174999999999997</c:v>
                </c:pt>
                <c:pt idx="307">
                  <c:v>9.7058999999999997</c:v>
                </c:pt>
                <c:pt idx="308">
                  <c:v>9.1450999999999993</c:v>
                </c:pt>
                <c:pt idx="309">
                  <c:v>9.1569000000000003</c:v>
                </c:pt>
                <c:pt idx="310">
                  <c:v>9.7768999999999995</c:v>
                </c:pt>
                <c:pt idx="311">
                  <c:v>9.8644999999999996</c:v>
                </c:pt>
                <c:pt idx="312">
                  <c:v>9.8844999999999992</c:v>
                </c:pt>
                <c:pt idx="313">
                  <c:v>10.227499999999999</c:v>
                </c:pt>
                <c:pt idx="314">
                  <c:v>10.254899999999999</c:v>
                </c:pt>
                <c:pt idx="315">
                  <c:v>10.5647</c:v>
                </c:pt>
                <c:pt idx="316">
                  <c:v>10.786300000000001</c:v>
                </c:pt>
                <c:pt idx="317">
                  <c:v>11.1412</c:v>
                </c:pt>
                <c:pt idx="318">
                  <c:v>11.148899999999999</c:v>
                </c:pt>
                <c:pt idx="319">
                  <c:v>11.741400000000001</c:v>
                </c:pt>
                <c:pt idx="320">
                  <c:v>11.3422</c:v>
                </c:pt>
                <c:pt idx="321">
                  <c:v>12.2852</c:v>
                </c:pt>
                <c:pt idx="322">
                  <c:v>11.4368</c:v>
                </c:pt>
                <c:pt idx="323">
                  <c:v>12.361000000000001</c:v>
                </c:pt>
                <c:pt idx="324">
                  <c:v>12.9892</c:v>
                </c:pt>
                <c:pt idx="325">
                  <c:v>12.375</c:v>
                </c:pt>
                <c:pt idx="326">
                  <c:v>12.418900000000001</c:v>
                </c:pt>
                <c:pt idx="327">
                  <c:v>12.3581</c:v>
                </c:pt>
                <c:pt idx="328">
                  <c:v>11.7888</c:v>
                </c:pt>
                <c:pt idx="329">
                  <c:v>11.773300000000001</c:v>
                </c:pt>
                <c:pt idx="330">
                  <c:v>12.7422</c:v>
                </c:pt>
                <c:pt idx="331">
                  <c:v>12.651199999999999</c:v>
                </c:pt>
                <c:pt idx="332">
                  <c:v>12.552300000000001</c:v>
                </c:pt>
                <c:pt idx="333">
                  <c:v>12.694800000000001</c:v>
                </c:pt>
                <c:pt idx="334">
                  <c:v>11.696099999999999</c:v>
                </c:pt>
                <c:pt idx="335">
                  <c:v>12.5718</c:v>
                </c:pt>
                <c:pt idx="336">
                  <c:v>12.563499999999999</c:v>
                </c:pt>
                <c:pt idx="337">
                  <c:v>11.875299999999999</c:v>
                </c:pt>
                <c:pt idx="338">
                  <c:v>12.2873</c:v>
                </c:pt>
                <c:pt idx="339">
                  <c:v>13.138199999999999</c:v>
                </c:pt>
                <c:pt idx="340">
                  <c:v>13.4389</c:v>
                </c:pt>
                <c:pt idx="341">
                  <c:v>12.5556</c:v>
                </c:pt>
                <c:pt idx="342">
                  <c:v>13.0472</c:v>
                </c:pt>
                <c:pt idx="343">
                  <c:v>14.2746</c:v>
                </c:pt>
                <c:pt idx="344">
                  <c:v>13.731199999999999</c:v>
                </c:pt>
                <c:pt idx="345">
                  <c:v>13.1069</c:v>
                </c:pt>
                <c:pt idx="346">
                  <c:v>13.3666</c:v>
                </c:pt>
                <c:pt idx="347">
                  <c:v>13.219900000000001</c:v>
                </c:pt>
                <c:pt idx="348">
                  <c:v>13.686199999999999</c:v>
                </c:pt>
                <c:pt idx="349">
                  <c:v>13.152900000000001</c:v>
                </c:pt>
                <c:pt idx="350">
                  <c:v>12.7235</c:v>
                </c:pt>
                <c:pt idx="351">
                  <c:v>12.9735</c:v>
                </c:pt>
                <c:pt idx="352">
                  <c:v>13.3743</c:v>
                </c:pt>
                <c:pt idx="353">
                  <c:v>13.868399999999999</c:v>
                </c:pt>
                <c:pt idx="354">
                  <c:v>13.850899999999999</c:v>
                </c:pt>
                <c:pt idx="355">
                  <c:v>13.806900000000001</c:v>
                </c:pt>
                <c:pt idx="356">
                  <c:v>13.031700000000001</c:v>
                </c:pt>
                <c:pt idx="357">
                  <c:v>12.2248</c:v>
                </c:pt>
                <c:pt idx="358">
                  <c:v>12.183999999999999</c:v>
                </c:pt>
                <c:pt idx="359">
                  <c:v>12.379799999999999</c:v>
                </c:pt>
                <c:pt idx="360">
                  <c:v>11.8665</c:v>
                </c:pt>
                <c:pt idx="361">
                  <c:v>13.2803</c:v>
                </c:pt>
                <c:pt idx="362">
                  <c:v>13.006399999999999</c:v>
                </c:pt>
                <c:pt idx="363">
                  <c:v>13.4076</c:v>
                </c:pt>
                <c:pt idx="364">
                  <c:v>14.825900000000001</c:v>
                </c:pt>
                <c:pt idx="365">
                  <c:v>15.047800000000001</c:v>
                </c:pt>
                <c:pt idx="366">
                  <c:v>15.440300000000001</c:v>
                </c:pt>
                <c:pt idx="367">
                  <c:v>16.385400000000001</c:v>
                </c:pt>
                <c:pt idx="368">
                  <c:v>16.579899999999999</c:v>
                </c:pt>
                <c:pt idx="369">
                  <c:v>17.381900000000002</c:v>
                </c:pt>
                <c:pt idx="370">
                  <c:v>17.761199999999999</c:v>
                </c:pt>
                <c:pt idx="371">
                  <c:v>18.159199999999998</c:v>
                </c:pt>
                <c:pt idx="372">
                  <c:v>19.1038</c:v>
                </c:pt>
                <c:pt idx="373">
                  <c:v>17.829599999999999</c:v>
                </c:pt>
                <c:pt idx="374">
                  <c:v>17.816700000000001</c:v>
                </c:pt>
                <c:pt idx="375">
                  <c:v>17.8264</c:v>
                </c:pt>
                <c:pt idx="376">
                  <c:v>16.938199999999998</c:v>
                </c:pt>
                <c:pt idx="377">
                  <c:v>17.258800000000001</c:v>
                </c:pt>
                <c:pt idx="378">
                  <c:v>17.197099999999999</c:v>
                </c:pt>
                <c:pt idx="379">
                  <c:v>17.641400000000001</c:v>
                </c:pt>
                <c:pt idx="380">
                  <c:v>17.376100000000001</c:v>
                </c:pt>
                <c:pt idx="381">
                  <c:v>16.583100000000002</c:v>
                </c:pt>
                <c:pt idx="382">
                  <c:v>16.967600000000001</c:v>
                </c:pt>
                <c:pt idx="383">
                  <c:v>17.191700000000001</c:v>
                </c:pt>
                <c:pt idx="384">
                  <c:v>17.666699999999999</c:v>
                </c:pt>
                <c:pt idx="385">
                  <c:v>16.4041</c:v>
                </c:pt>
                <c:pt idx="386">
                  <c:v>16.554600000000001</c:v>
                </c:pt>
                <c:pt idx="387">
                  <c:v>16.3245</c:v>
                </c:pt>
                <c:pt idx="388">
                  <c:v>16.677900000000001</c:v>
                </c:pt>
                <c:pt idx="389">
                  <c:v>17.125800000000002</c:v>
                </c:pt>
                <c:pt idx="390">
                  <c:v>17.460100000000001</c:v>
                </c:pt>
                <c:pt idx="391">
                  <c:v>16.9755</c:v>
                </c:pt>
                <c:pt idx="392">
                  <c:v>17.419</c:v>
                </c:pt>
                <c:pt idx="393">
                  <c:v>16.367000000000001</c:v>
                </c:pt>
                <c:pt idx="394">
                  <c:v>16.327200000000001</c:v>
                </c:pt>
                <c:pt idx="395">
                  <c:v>16.9847</c:v>
                </c:pt>
                <c:pt idx="396">
                  <c:v>17.770600000000002</c:v>
                </c:pt>
                <c:pt idx="397">
                  <c:v>19.993500000000001</c:v>
                </c:pt>
                <c:pt idx="398">
                  <c:v>20.5307</c:v>
                </c:pt>
                <c:pt idx="399">
                  <c:v>21.055</c:v>
                </c:pt>
                <c:pt idx="400">
                  <c:v>21.554500000000001</c:v>
                </c:pt>
                <c:pt idx="401">
                  <c:v>21.966999999999999</c:v>
                </c:pt>
                <c:pt idx="402">
                  <c:v>21.333300000000001</c:v>
                </c:pt>
                <c:pt idx="403">
                  <c:v>21.888500000000001</c:v>
                </c:pt>
                <c:pt idx="404">
                  <c:v>22.318000000000001</c:v>
                </c:pt>
                <c:pt idx="405">
                  <c:v>21.878699999999998</c:v>
                </c:pt>
                <c:pt idx="406">
                  <c:v>21.510999999999999</c:v>
                </c:pt>
                <c:pt idx="407">
                  <c:v>22.357399999999998</c:v>
                </c:pt>
                <c:pt idx="408">
                  <c:v>22.429500000000001</c:v>
                </c:pt>
                <c:pt idx="409">
                  <c:v>20.427299999999999</c:v>
                </c:pt>
                <c:pt idx="410">
                  <c:v>20.759599999999999</c:v>
                </c:pt>
                <c:pt idx="411">
                  <c:v>20.638000000000002</c:v>
                </c:pt>
                <c:pt idx="412">
                  <c:v>18.801200000000001</c:v>
                </c:pt>
                <c:pt idx="413">
                  <c:v>17.1844</c:v>
                </c:pt>
                <c:pt idx="414">
                  <c:v>15.7781</c:v>
                </c:pt>
                <c:pt idx="415">
                  <c:v>16.495799999999999</c:v>
                </c:pt>
                <c:pt idx="416">
                  <c:v>16.747900000000001</c:v>
                </c:pt>
                <c:pt idx="417">
                  <c:v>15.9405</c:v>
                </c:pt>
                <c:pt idx="418">
                  <c:v>15.400499999999999</c:v>
                </c:pt>
                <c:pt idx="419">
                  <c:v>16.964600000000001</c:v>
                </c:pt>
                <c:pt idx="420">
                  <c:v>17.1935</c:v>
                </c:pt>
                <c:pt idx="421">
                  <c:v>17.843699999999998</c:v>
                </c:pt>
                <c:pt idx="422">
                  <c:v>17.328800000000001</c:v>
                </c:pt>
                <c:pt idx="423">
                  <c:v>17.9434</c:v>
                </c:pt>
                <c:pt idx="424">
                  <c:v>18.177099999999999</c:v>
                </c:pt>
                <c:pt idx="425">
                  <c:v>18.4375</c:v>
                </c:pt>
                <c:pt idx="426">
                  <c:v>18.065100000000001</c:v>
                </c:pt>
                <c:pt idx="427">
                  <c:v>17.457100000000001</c:v>
                </c:pt>
                <c:pt idx="428">
                  <c:v>18.3081</c:v>
                </c:pt>
                <c:pt idx="429">
                  <c:v>18.106100000000001</c:v>
                </c:pt>
                <c:pt idx="430">
                  <c:v>18.410399999999999</c:v>
                </c:pt>
                <c:pt idx="431">
                  <c:v>18.2164</c:v>
                </c:pt>
                <c:pt idx="432">
                  <c:v>18.6617</c:v>
                </c:pt>
                <c:pt idx="433">
                  <c:v>18.430599999999998</c:v>
                </c:pt>
                <c:pt idx="434">
                  <c:v>18.612400000000001</c:v>
                </c:pt>
                <c:pt idx="435">
                  <c:v>18.8947</c:v>
                </c:pt>
                <c:pt idx="436">
                  <c:v>18.350999999999999</c:v>
                </c:pt>
                <c:pt idx="437">
                  <c:v>18.561199999999999</c:v>
                </c:pt>
                <c:pt idx="438">
                  <c:v>18.866099999999999</c:v>
                </c:pt>
                <c:pt idx="439">
                  <c:v>18.608499999999999</c:v>
                </c:pt>
                <c:pt idx="440">
                  <c:v>18.3065</c:v>
                </c:pt>
                <c:pt idx="441">
                  <c:v>18.8322</c:v>
                </c:pt>
                <c:pt idx="442">
                  <c:v>18.650500000000001</c:v>
                </c:pt>
                <c:pt idx="443">
                  <c:v>18.553799999999999</c:v>
                </c:pt>
                <c:pt idx="444">
                  <c:v>18.6264</c:v>
                </c:pt>
                <c:pt idx="445">
                  <c:v>18.709399999999999</c:v>
                </c:pt>
                <c:pt idx="446">
                  <c:v>18.6816</c:v>
                </c:pt>
                <c:pt idx="447">
                  <c:v>18.410299999999999</c:v>
                </c:pt>
                <c:pt idx="448">
                  <c:v>18.411200000000001</c:v>
                </c:pt>
                <c:pt idx="449">
                  <c:v>18.268599999999999</c:v>
                </c:pt>
                <c:pt idx="450">
                  <c:v>17.380199999999999</c:v>
                </c:pt>
                <c:pt idx="451">
                  <c:v>17.118500000000001</c:v>
                </c:pt>
                <c:pt idx="452">
                  <c:v>17.504000000000001</c:v>
                </c:pt>
                <c:pt idx="453">
                  <c:v>18.064299999999999</c:v>
                </c:pt>
                <c:pt idx="454">
                  <c:v>17.807300000000001</c:v>
                </c:pt>
                <c:pt idx="455">
                  <c:v>17.651299999999999</c:v>
                </c:pt>
                <c:pt idx="456">
                  <c:v>17.809200000000001</c:v>
                </c:pt>
                <c:pt idx="457">
                  <c:v>17.3933</c:v>
                </c:pt>
                <c:pt idx="458">
                  <c:v>17.0824</c:v>
                </c:pt>
                <c:pt idx="459">
                  <c:v>16.709700000000002</c:v>
                </c:pt>
                <c:pt idx="460">
                  <c:v>16.677700000000002</c:v>
                </c:pt>
                <c:pt idx="461">
                  <c:v>15.774699999999999</c:v>
                </c:pt>
                <c:pt idx="462">
                  <c:v>15.520099999999999</c:v>
                </c:pt>
                <c:pt idx="463">
                  <c:v>15.1724</c:v>
                </c:pt>
                <c:pt idx="464">
                  <c:v>13.992699999999999</c:v>
                </c:pt>
                <c:pt idx="465">
                  <c:v>13.8947</c:v>
                </c:pt>
                <c:pt idx="466">
                  <c:v>14.4505</c:v>
                </c:pt>
                <c:pt idx="467">
                  <c:v>14.4955</c:v>
                </c:pt>
                <c:pt idx="468">
                  <c:v>14.4739</c:v>
                </c:pt>
                <c:pt idx="469">
                  <c:v>15.8917</c:v>
                </c:pt>
                <c:pt idx="470">
                  <c:v>15.9229</c:v>
                </c:pt>
                <c:pt idx="471">
                  <c:v>16.5505</c:v>
                </c:pt>
                <c:pt idx="472">
                  <c:v>17.637899999999998</c:v>
                </c:pt>
                <c:pt idx="473">
                  <c:v>16.712900000000001</c:v>
                </c:pt>
                <c:pt idx="474">
                  <c:v>17.005600000000001</c:v>
                </c:pt>
                <c:pt idx="475">
                  <c:v>17.877400000000002</c:v>
                </c:pt>
                <c:pt idx="476">
                  <c:v>17.667899999999999</c:v>
                </c:pt>
                <c:pt idx="477">
                  <c:v>18.247199999999999</c:v>
                </c:pt>
                <c:pt idx="478">
                  <c:v>17.5047</c:v>
                </c:pt>
                <c:pt idx="479">
                  <c:v>17.635999999999999</c:v>
                </c:pt>
                <c:pt idx="480">
                  <c:v>18.099399999999999</c:v>
                </c:pt>
                <c:pt idx="481">
                  <c:v>16.9559</c:v>
                </c:pt>
                <c:pt idx="482">
                  <c:v>16.426500000000001</c:v>
                </c:pt>
                <c:pt idx="483">
                  <c:v>16.5809</c:v>
                </c:pt>
                <c:pt idx="484">
                  <c:v>17.497299999999999</c:v>
                </c:pt>
                <c:pt idx="485">
                  <c:v>17.7163</c:v>
                </c:pt>
                <c:pt idx="486">
                  <c:v>17.8779</c:v>
                </c:pt>
                <c:pt idx="487">
                  <c:v>17.268599999999999</c:v>
                </c:pt>
                <c:pt idx="488">
                  <c:v>17.4664</c:v>
                </c:pt>
                <c:pt idx="489">
                  <c:v>18.139600000000002</c:v>
                </c:pt>
                <c:pt idx="490">
                  <c:v>17.953099999999999</c:v>
                </c:pt>
                <c:pt idx="491">
                  <c:v>18.8142</c:v>
                </c:pt>
                <c:pt idx="492">
                  <c:v>18.031300000000002</c:v>
                </c:pt>
                <c:pt idx="493">
                  <c:v>17.699300000000001</c:v>
                </c:pt>
                <c:pt idx="494">
                  <c:v>16.860800000000001</c:v>
                </c:pt>
                <c:pt idx="495">
                  <c:v>17.441600000000001</c:v>
                </c:pt>
                <c:pt idx="496">
                  <c:v>17.755099999999999</c:v>
                </c:pt>
                <c:pt idx="497">
                  <c:v>17.715800000000002</c:v>
                </c:pt>
                <c:pt idx="498">
                  <c:v>16.731200000000001</c:v>
                </c:pt>
                <c:pt idx="499">
                  <c:v>15.5908</c:v>
                </c:pt>
                <c:pt idx="500">
                  <c:v>16.215599999999998</c:v>
                </c:pt>
                <c:pt idx="501">
                  <c:v>15.809799999999999</c:v>
                </c:pt>
                <c:pt idx="502">
                  <c:v>16.802800000000001</c:v>
                </c:pt>
                <c:pt idx="503">
                  <c:v>16.2301</c:v>
                </c:pt>
                <c:pt idx="504">
                  <c:v>15.927300000000001</c:v>
                </c:pt>
                <c:pt idx="505">
                  <c:v>15.1012</c:v>
                </c:pt>
                <c:pt idx="506">
                  <c:v>15.897</c:v>
                </c:pt>
                <c:pt idx="507">
                  <c:v>15.9201</c:v>
                </c:pt>
                <c:pt idx="508">
                  <c:v>14.7681</c:v>
                </c:pt>
                <c:pt idx="509">
                  <c:v>13.867800000000001</c:v>
                </c:pt>
                <c:pt idx="510">
                  <c:v>13.1739</c:v>
                </c:pt>
                <c:pt idx="511">
                  <c:v>14.5616</c:v>
                </c:pt>
                <c:pt idx="512">
                  <c:v>15.209</c:v>
                </c:pt>
                <c:pt idx="513">
                  <c:v>15.727600000000001</c:v>
                </c:pt>
                <c:pt idx="514">
                  <c:v>16.228100000000001</c:v>
                </c:pt>
                <c:pt idx="515">
                  <c:v>16.998100000000001</c:v>
                </c:pt>
                <c:pt idx="516">
                  <c:v>17.963000000000001</c:v>
                </c:pt>
                <c:pt idx="517">
                  <c:v>18.367799999999999</c:v>
                </c:pt>
                <c:pt idx="518">
                  <c:v>18.534500000000001</c:v>
                </c:pt>
                <c:pt idx="519">
                  <c:v>19.2165</c:v>
                </c:pt>
                <c:pt idx="520">
                  <c:v>19.5395</c:v>
                </c:pt>
                <c:pt idx="521">
                  <c:v>18.727399999999999</c:v>
                </c:pt>
                <c:pt idx="522">
                  <c:v>18.552600000000002</c:v>
                </c:pt>
                <c:pt idx="523">
                  <c:v>17.6022</c:v>
                </c:pt>
                <c:pt idx="524">
                  <c:v>18.2376</c:v>
                </c:pt>
                <c:pt idx="525">
                  <c:v>18.110499999999998</c:v>
                </c:pt>
                <c:pt idx="526">
                  <c:v>16.531600000000001</c:v>
                </c:pt>
                <c:pt idx="527">
                  <c:v>16.4895</c:v>
                </c:pt>
                <c:pt idx="528">
                  <c:v>17.910499999999999</c:v>
                </c:pt>
                <c:pt idx="529">
                  <c:v>17.889800000000001</c:v>
                </c:pt>
                <c:pt idx="530">
                  <c:v>18.342500000000001</c:v>
                </c:pt>
                <c:pt idx="531">
                  <c:v>18.450900000000001</c:v>
                </c:pt>
                <c:pt idx="532">
                  <c:v>18.0352</c:v>
                </c:pt>
                <c:pt idx="533">
                  <c:v>18.346699999999998</c:v>
                </c:pt>
                <c:pt idx="534">
                  <c:v>17.946400000000001</c:v>
                </c:pt>
                <c:pt idx="535">
                  <c:v>17.490200000000002</c:v>
                </c:pt>
                <c:pt idx="536">
                  <c:v>18.0928</c:v>
                </c:pt>
                <c:pt idx="537">
                  <c:v>18.004899999999999</c:v>
                </c:pt>
                <c:pt idx="538">
                  <c:v>17.380099999999999</c:v>
                </c:pt>
                <c:pt idx="539">
                  <c:v>18.172899999999998</c:v>
                </c:pt>
                <c:pt idx="540">
                  <c:v>18.387899999999998</c:v>
                </c:pt>
                <c:pt idx="541">
                  <c:v>17.063199999999998</c:v>
                </c:pt>
                <c:pt idx="542">
                  <c:v>16.423500000000001</c:v>
                </c:pt>
                <c:pt idx="543">
                  <c:v>16.399999999999999</c:v>
                </c:pt>
                <c:pt idx="544">
                  <c:v>14.795299999999999</c:v>
                </c:pt>
                <c:pt idx="545">
                  <c:v>14.5159</c:v>
                </c:pt>
                <c:pt idx="546">
                  <c:v>14.420500000000001</c:v>
                </c:pt>
                <c:pt idx="547">
                  <c:v>14.072800000000001</c:v>
                </c:pt>
                <c:pt idx="548">
                  <c:v>13.5566</c:v>
                </c:pt>
                <c:pt idx="549">
                  <c:v>14.100099999999999</c:v>
                </c:pt>
                <c:pt idx="550">
                  <c:v>13.270799999999999</c:v>
                </c:pt>
                <c:pt idx="551">
                  <c:v>11.7598</c:v>
                </c:pt>
                <c:pt idx="552">
                  <c:v>11.954700000000001</c:v>
                </c:pt>
                <c:pt idx="553">
                  <c:v>11.551399999999999</c:v>
                </c:pt>
                <c:pt idx="554">
                  <c:v>11.509600000000001</c:v>
                </c:pt>
                <c:pt idx="555">
                  <c:v>11.2416</c:v>
                </c:pt>
                <c:pt idx="556">
                  <c:v>10.333</c:v>
                </c:pt>
                <c:pt idx="557">
                  <c:v>9.9863</c:v>
                </c:pt>
                <c:pt idx="558">
                  <c:v>9.8398000000000003</c:v>
                </c:pt>
                <c:pt idx="559">
                  <c:v>8.7058</c:v>
                </c:pt>
                <c:pt idx="560">
                  <c:v>7.9199000000000002</c:v>
                </c:pt>
                <c:pt idx="561">
                  <c:v>6.9748000000000001</c:v>
                </c:pt>
                <c:pt idx="562">
                  <c:v>8.3126999999999995</c:v>
                </c:pt>
                <c:pt idx="563">
                  <c:v>7.8705999999999996</c:v>
                </c:pt>
                <c:pt idx="564">
                  <c:v>7.7119999999999997</c:v>
                </c:pt>
                <c:pt idx="565">
                  <c:v>9.1100999999999992</c:v>
                </c:pt>
                <c:pt idx="566">
                  <c:v>9.6555999999999997</c:v>
                </c:pt>
                <c:pt idx="567">
                  <c:v>9.8651</c:v>
                </c:pt>
                <c:pt idx="568">
                  <c:v>10.9673</c:v>
                </c:pt>
                <c:pt idx="569">
                  <c:v>11.451000000000001</c:v>
                </c:pt>
                <c:pt idx="570">
                  <c:v>11.958500000000001</c:v>
                </c:pt>
                <c:pt idx="571">
                  <c:v>11.4369</c:v>
                </c:pt>
                <c:pt idx="572">
                  <c:v>11.1959</c:v>
                </c:pt>
                <c:pt idx="573">
                  <c:v>10.808</c:v>
                </c:pt>
                <c:pt idx="574">
                  <c:v>11.1859</c:v>
                </c:pt>
                <c:pt idx="575">
                  <c:v>11.462300000000001</c:v>
                </c:pt>
                <c:pt idx="576">
                  <c:v>11.330399999999999</c:v>
                </c:pt>
                <c:pt idx="577">
                  <c:v>11.646699999999999</c:v>
                </c:pt>
                <c:pt idx="578">
                  <c:v>11.5139</c:v>
                </c:pt>
                <c:pt idx="579">
                  <c:v>11.8672</c:v>
                </c:pt>
                <c:pt idx="580">
                  <c:v>10.988099999999999</c:v>
                </c:pt>
                <c:pt idx="581">
                  <c:v>10.830299999999999</c:v>
                </c:pt>
                <c:pt idx="582">
                  <c:v>11.2735</c:v>
                </c:pt>
                <c:pt idx="583">
                  <c:v>10.8314</c:v>
                </c:pt>
                <c:pt idx="584">
                  <c:v>10.7759</c:v>
                </c:pt>
                <c:pt idx="585">
                  <c:v>11.0199</c:v>
                </c:pt>
                <c:pt idx="586">
                  <c:v>10.3835</c:v>
                </c:pt>
                <c:pt idx="587">
                  <c:v>10.3027</c:v>
                </c:pt>
                <c:pt idx="588">
                  <c:v>10.8436</c:v>
                </c:pt>
                <c:pt idx="589">
                  <c:v>10.122</c:v>
                </c:pt>
                <c:pt idx="590">
                  <c:v>9.9027999999999992</c:v>
                </c:pt>
                <c:pt idx="591">
                  <c:v>9.7638999999999996</c:v>
                </c:pt>
                <c:pt idx="592">
                  <c:v>9.4472000000000005</c:v>
                </c:pt>
                <c:pt idx="593">
                  <c:v>9.2246000000000006</c:v>
                </c:pt>
                <c:pt idx="594">
                  <c:v>9.6430000000000007</c:v>
                </c:pt>
                <c:pt idx="595">
                  <c:v>9.2296999999999993</c:v>
                </c:pt>
                <c:pt idx="596">
                  <c:v>9.0355000000000008</c:v>
                </c:pt>
                <c:pt idx="597">
                  <c:v>9.0130999999999997</c:v>
                </c:pt>
                <c:pt idx="598">
                  <c:v>8.4793000000000003</c:v>
                </c:pt>
                <c:pt idx="599">
                  <c:v>8.7080000000000002</c:v>
                </c:pt>
                <c:pt idx="600">
                  <c:v>8.7327999999999992</c:v>
                </c:pt>
                <c:pt idx="601">
                  <c:v>8.1730999999999998</c:v>
                </c:pt>
                <c:pt idx="602">
                  <c:v>7.9706999999999999</c:v>
                </c:pt>
                <c:pt idx="603">
                  <c:v>8.1693999999999996</c:v>
                </c:pt>
                <c:pt idx="604">
                  <c:v>8.6224000000000007</c:v>
                </c:pt>
                <c:pt idx="605">
                  <c:v>8.6588999999999992</c:v>
                </c:pt>
                <c:pt idx="606">
                  <c:v>8.5067000000000004</c:v>
                </c:pt>
                <c:pt idx="607">
                  <c:v>8.7018000000000004</c:v>
                </c:pt>
                <c:pt idx="608">
                  <c:v>8.9274000000000004</c:v>
                </c:pt>
                <c:pt idx="609">
                  <c:v>8.8626000000000005</c:v>
                </c:pt>
                <c:pt idx="610">
                  <c:v>7.5547000000000004</c:v>
                </c:pt>
                <c:pt idx="611">
                  <c:v>7.6805000000000003</c:v>
                </c:pt>
                <c:pt idx="612">
                  <c:v>7.7948000000000004</c:v>
                </c:pt>
                <c:pt idx="613">
                  <c:v>7.5134999999999996</c:v>
                </c:pt>
                <c:pt idx="614">
                  <c:v>7.2390999999999996</c:v>
                </c:pt>
                <c:pt idx="615">
                  <c:v>7.6383000000000001</c:v>
                </c:pt>
                <c:pt idx="616">
                  <c:v>7.2789999999999999</c:v>
                </c:pt>
                <c:pt idx="617">
                  <c:v>7.0872999999999999</c:v>
                </c:pt>
                <c:pt idx="618">
                  <c:v>7.3612000000000002</c:v>
                </c:pt>
                <c:pt idx="619">
                  <c:v>7.0956999999999999</c:v>
                </c:pt>
                <c:pt idx="620">
                  <c:v>7.4722999999999997</c:v>
                </c:pt>
                <c:pt idx="621">
                  <c:v>7.4722999999999997</c:v>
                </c:pt>
                <c:pt idx="622">
                  <c:v>6.8520000000000003</c:v>
                </c:pt>
                <c:pt idx="623">
                  <c:v>7.1440000000000001</c:v>
                </c:pt>
                <c:pt idx="624">
                  <c:v>7.2637999999999998</c:v>
                </c:pt>
                <c:pt idx="625">
                  <c:v>7.4663000000000004</c:v>
                </c:pt>
                <c:pt idx="626">
                  <c:v>7.4336000000000002</c:v>
                </c:pt>
                <c:pt idx="627">
                  <c:v>6.6768999999999998</c:v>
                </c:pt>
                <c:pt idx="628">
                  <c:v>7.1144999999999996</c:v>
                </c:pt>
                <c:pt idx="629">
                  <c:v>7.4458000000000002</c:v>
                </c:pt>
                <c:pt idx="630">
                  <c:v>7.6466000000000003</c:v>
                </c:pt>
                <c:pt idx="631">
                  <c:v>8.3108000000000004</c:v>
                </c:pt>
                <c:pt idx="632">
                  <c:v>8.3592999999999993</c:v>
                </c:pt>
                <c:pt idx="633">
                  <c:v>8.5696999999999992</c:v>
                </c:pt>
                <c:pt idx="634">
                  <c:v>8.6012000000000004</c:v>
                </c:pt>
                <c:pt idx="635">
                  <c:v>9.4817999999999998</c:v>
                </c:pt>
                <c:pt idx="636">
                  <c:v>9.1606000000000005</c:v>
                </c:pt>
                <c:pt idx="637">
                  <c:v>8.8855000000000004</c:v>
                </c:pt>
                <c:pt idx="638">
                  <c:v>9.0033999999999992</c:v>
                </c:pt>
                <c:pt idx="639">
                  <c:v>9.3277999999999999</c:v>
                </c:pt>
                <c:pt idx="640">
                  <c:v>8.8481000000000005</c:v>
                </c:pt>
                <c:pt idx="641">
                  <c:v>8.8333999999999993</c:v>
                </c:pt>
                <c:pt idx="642">
                  <c:v>8.7415000000000003</c:v>
                </c:pt>
                <c:pt idx="643">
                  <c:v>8.5737000000000005</c:v>
                </c:pt>
                <c:pt idx="644">
                  <c:v>8.0412999999999997</c:v>
                </c:pt>
                <c:pt idx="645">
                  <c:v>7.6083999999999996</c:v>
                </c:pt>
                <c:pt idx="646">
                  <c:v>7.9355000000000002</c:v>
                </c:pt>
                <c:pt idx="647">
                  <c:v>8.2258999999999993</c:v>
                </c:pt>
                <c:pt idx="648">
                  <c:v>7.9785000000000004</c:v>
                </c:pt>
                <c:pt idx="649">
                  <c:v>8.1295999999999999</c:v>
                </c:pt>
                <c:pt idx="650">
                  <c:v>7.6374000000000004</c:v>
                </c:pt>
                <c:pt idx="651">
                  <c:v>7.5598000000000001</c:v>
                </c:pt>
                <c:pt idx="652">
                  <c:v>8.2173999999999996</c:v>
                </c:pt>
                <c:pt idx="653">
                  <c:v>7.8956</c:v>
                </c:pt>
                <c:pt idx="654">
                  <c:v>7.7354000000000003</c:v>
                </c:pt>
                <c:pt idx="655">
                  <c:v>7.8975</c:v>
                </c:pt>
                <c:pt idx="656">
                  <c:v>8.8133999999999997</c:v>
                </c:pt>
                <c:pt idx="657">
                  <c:v>8.8804999999999996</c:v>
                </c:pt>
                <c:pt idx="658">
                  <c:v>10.5791</c:v>
                </c:pt>
                <c:pt idx="659">
                  <c:v>10.9597</c:v>
                </c:pt>
                <c:pt idx="660">
                  <c:v>11.1266</c:v>
                </c:pt>
                <c:pt idx="661">
                  <c:v>11.6989</c:v>
                </c:pt>
                <c:pt idx="662">
                  <c:v>11.921099999999999</c:v>
                </c:pt>
                <c:pt idx="663">
                  <c:v>12.3156</c:v>
                </c:pt>
                <c:pt idx="664">
                  <c:v>13.0604</c:v>
                </c:pt>
                <c:pt idx="665">
                  <c:v>12.898300000000001</c:v>
                </c:pt>
                <c:pt idx="666">
                  <c:v>13.315300000000001</c:v>
                </c:pt>
                <c:pt idx="667">
                  <c:v>12.2226</c:v>
                </c:pt>
                <c:pt idx="668">
                  <c:v>12.360900000000001</c:v>
                </c:pt>
                <c:pt idx="669">
                  <c:v>12.486499999999999</c:v>
                </c:pt>
                <c:pt idx="670">
                  <c:v>11.6572</c:v>
                </c:pt>
                <c:pt idx="671">
                  <c:v>11.860300000000001</c:v>
                </c:pt>
                <c:pt idx="672">
                  <c:v>11.7555</c:v>
                </c:pt>
                <c:pt idx="673">
                  <c:v>10.708399999999999</c:v>
                </c:pt>
                <c:pt idx="674">
                  <c:v>10.292299999999999</c:v>
                </c:pt>
                <c:pt idx="675">
                  <c:v>10.4312</c:v>
                </c:pt>
                <c:pt idx="676">
                  <c:v>9.8795999999999999</c:v>
                </c:pt>
                <c:pt idx="677">
                  <c:v>9.2932000000000006</c:v>
                </c:pt>
                <c:pt idx="678">
                  <c:v>9.4556000000000004</c:v>
                </c:pt>
                <c:pt idx="679">
                  <c:v>9.0977999999999994</c:v>
                </c:pt>
                <c:pt idx="680">
                  <c:v>10.065200000000001</c:v>
                </c:pt>
                <c:pt idx="681">
                  <c:v>10.030200000000001</c:v>
                </c:pt>
                <c:pt idx="682">
                  <c:v>9.9814000000000007</c:v>
                </c:pt>
                <c:pt idx="683">
                  <c:v>9.8305000000000007</c:v>
                </c:pt>
                <c:pt idx="684">
                  <c:v>10.0505</c:v>
                </c:pt>
                <c:pt idx="685">
                  <c:v>10.9597</c:v>
                </c:pt>
                <c:pt idx="686">
                  <c:v>11.0543</c:v>
                </c:pt>
                <c:pt idx="687">
                  <c:v>11.022600000000001</c:v>
                </c:pt>
                <c:pt idx="688">
                  <c:v>11.520200000000001</c:v>
                </c:pt>
                <c:pt idx="689">
                  <c:v>12.142899999999999</c:v>
                </c:pt>
                <c:pt idx="690">
                  <c:v>12.2902</c:v>
                </c:pt>
                <c:pt idx="691">
                  <c:v>12.5358</c:v>
                </c:pt>
                <c:pt idx="692">
                  <c:v>12.385400000000001</c:v>
                </c:pt>
                <c:pt idx="693">
                  <c:v>11.955399999999999</c:v>
                </c:pt>
                <c:pt idx="694">
                  <c:v>12.9925</c:v>
                </c:pt>
                <c:pt idx="695">
                  <c:v>13.8378</c:v>
                </c:pt>
                <c:pt idx="696">
                  <c:v>14.4613</c:v>
                </c:pt>
                <c:pt idx="697">
                  <c:v>14.5854</c:v>
                </c:pt>
                <c:pt idx="698">
                  <c:v>15.6281</c:v>
                </c:pt>
                <c:pt idx="699">
                  <c:v>16.453199999999999</c:v>
                </c:pt>
                <c:pt idx="700">
                  <c:v>16.010899999999999</c:v>
                </c:pt>
                <c:pt idx="701">
                  <c:v>16.815100000000001</c:v>
                </c:pt>
                <c:pt idx="702">
                  <c:v>17.052299999999999</c:v>
                </c:pt>
                <c:pt idx="703">
                  <c:v>15.9003</c:v>
                </c:pt>
                <c:pt idx="704">
                  <c:v>17.032299999999999</c:v>
                </c:pt>
                <c:pt idx="705">
                  <c:v>15.5771</c:v>
                </c:pt>
                <c:pt idx="706">
                  <c:v>16.849399999999999</c:v>
                </c:pt>
                <c:pt idx="707">
                  <c:v>17.211300000000001</c:v>
                </c:pt>
                <c:pt idx="708">
                  <c:v>16.724399999999999</c:v>
                </c:pt>
                <c:pt idx="709">
                  <c:v>18.151</c:v>
                </c:pt>
                <c:pt idx="710">
                  <c:v>18.821200000000001</c:v>
                </c:pt>
                <c:pt idx="711">
                  <c:v>19.317900000000002</c:v>
                </c:pt>
                <c:pt idx="712">
                  <c:v>19.997199999999999</c:v>
                </c:pt>
                <c:pt idx="713">
                  <c:v>20.117899999999999</c:v>
                </c:pt>
                <c:pt idx="714">
                  <c:v>21.081800000000001</c:v>
                </c:pt>
                <c:pt idx="715">
                  <c:v>20.092099999999999</c:v>
                </c:pt>
                <c:pt idx="716">
                  <c:v>20.794499999999999</c:v>
                </c:pt>
                <c:pt idx="717">
                  <c:v>20.291899999999998</c:v>
                </c:pt>
                <c:pt idx="718">
                  <c:v>14.388</c:v>
                </c:pt>
                <c:pt idx="719">
                  <c:v>13.16</c:v>
                </c:pt>
                <c:pt idx="720">
                  <c:v>14.1189</c:v>
                </c:pt>
                <c:pt idx="721">
                  <c:v>13.8284</c:v>
                </c:pt>
                <c:pt idx="722">
                  <c:v>14.406700000000001</c:v>
                </c:pt>
                <c:pt idx="723">
                  <c:v>13.926299999999999</c:v>
                </c:pt>
                <c:pt idx="724">
                  <c:v>12.0595</c:v>
                </c:pt>
                <c:pt idx="725">
                  <c:v>12.097799999999999</c:v>
                </c:pt>
                <c:pt idx="726">
                  <c:v>12.6211</c:v>
                </c:pt>
                <c:pt idx="727">
                  <c:v>11.9674</c:v>
                </c:pt>
                <c:pt idx="728">
                  <c:v>11.5055</c:v>
                </c:pt>
                <c:pt idx="729">
                  <c:v>11.9626</c:v>
                </c:pt>
                <c:pt idx="730">
                  <c:v>11.7461</c:v>
                </c:pt>
                <c:pt idx="731">
                  <c:v>11.5242</c:v>
                </c:pt>
                <c:pt idx="732">
                  <c:v>11.6935</c:v>
                </c:pt>
                <c:pt idx="733">
                  <c:v>11.917899999999999</c:v>
                </c:pt>
                <c:pt idx="734">
                  <c:v>11.572900000000001</c:v>
                </c:pt>
                <c:pt idx="735">
                  <c:v>11.813700000000001</c:v>
                </c:pt>
                <c:pt idx="736">
                  <c:v>12.2776</c:v>
                </c:pt>
                <c:pt idx="737">
                  <c:v>12.709</c:v>
                </c:pt>
                <c:pt idx="738">
                  <c:v>12.6082</c:v>
                </c:pt>
                <c:pt idx="739">
                  <c:v>14.608700000000001</c:v>
                </c:pt>
                <c:pt idx="740">
                  <c:v>14.8354</c:v>
                </c:pt>
                <c:pt idx="741">
                  <c:v>14.738300000000001</c:v>
                </c:pt>
                <c:pt idx="742">
                  <c:v>14.882400000000001</c:v>
                </c:pt>
                <c:pt idx="743">
                  <c:v>15.1286</c:v>
                </c:pt>
                <c:pt idx="744">
                  <c:v>15.4526</c:v>
                </c:pt>
                <c:pt idx="745">
                  <c:v>15.186</c:v>
                </c:pt>
                <c:pt idx="746">
                  <c:v>15.3156</c:v>
                </c:pt>
                <c:pt idx="747">
                  <c:v>15.687099999999999</c:v>
                </c:pt>
                <c:pt idx="748">
                  <c:v>15.559699999999999</c:v>
                </c:pt>
                <c:pt idx="749">
                  <c:v>16.991099999999999</c:v>
                </c:pt>
                <c:pt idx="750">
                  <c:v>16.8401</c:v>
                </c:pt>
                <c:pt idx="751">
                  <c:v>16.382200000000001</c:v>
                </c:pt>
                <c:pt idx="752">
                  <c:v>14.837199999999999</c:v>
                </c:pt>
                <c:pt idx="753">
                  <c:v>14.0777</c:v>
                </c:pt>
                <c:pt idx="754">
                  <c:v>14.2455</c:v>
                </c:pt>
                <c:pt idx="755">
                  <c:v>15.099299999999999</c:v>
                </c:pt>
                <c:pt idx="756">
                  <c:v>15.4742</c:v>
                </c:pt>
                <c:pt idx="757">
                  <c:v>16.424499999999998</c:v>
                </c:pt>
                <c:pt idx="758">
                  <c:v>17.529599999999999</c:v>
                </c:pt>
                <c:pt idx="759">
                  <c:v>17.918800000000001</c:v>
                </c:pt>
                <c:pt idx="760">
                  <c:v>19.337499999999999</c:v>
                </c:pt>
                <c:pt idx="761">
                  <c:v>20.084</c:v>
                </c:pt>
                <c:pt idx="762">
                  <c:v>19.1221</c:v>
                </c:pt>
                <c:pt idx="763">
                  <c:v>21.762599999999999</c:v>
                </c:pt>
                <c:pt idx="764">
                  <c:v>22.190200000000001</c:v>
                </c:pt>
                <c:pt idx="765">
                  <c:v>21.7654</c:v>
                </c:pt>
                <c:pt idx="766">
                  <c:v>24.574200000000001</c:v>
                </c:pt>
                <c:pt idx="767">
                  <c:v>23.4953</c:v>
                </c:pt>
                <c:pt idx="768">
                  <c:v>26.117100000000001</c:v>
                </c:pt>
                <c:pt idx="769">
                  <c:v>25.248899999999999</c:v>
                </c:pt>
                <c:pt idx="770">
                  <c:v>25.491</c:v>
                </c:pt>
                <c:pt idx="771">
                  <c:v>24.9345</c:v>
                </c:pt>
                <c:pt idx="772">
                  <c:v>24.337199999999999</c:v>
                </c:pt>
                <c:pt idx="773">
                  <c:v>24.360700000000001</c:v>
                </c:pt>
                <c:pt idx="774">
                  <c:v>23.937799999999999</c:v>
                </c:pt>
                <c:pt idx="775">
                  <c:v>23.515000000000001</c:v>
                </c:pt>
                <c:pt idx="776">
                  <c:v>22.950700000000001</c:v>
                </c:pt>
                <c:pt idx="777">
                  <c:v>23.159600000000001</c:v>
                </c:pt>
                <c:pt idx="778">
                  <c:v>21.931899999999999</c:v>
                </c:pt>
                <c:pt idx="779">
                  <c:v>22.595600000000001</c:v>
                </c:pt>
                <c:pt idx="780">
                  <c:v>22.824000000000002</c:v>
                </c:pt>
                <c:pt idx="781">
                  <c:v>22.1159</c:v>
                </c:pt>
                <c:pt idx="782">
                  <c:v>22.347799999999999</c:v>
                </c:pt>
                <c:pt idx="783">
                  <c:v>22.765599999999999</c:v>
                </c:pt>
                <c:pt idx="784">
                  <c:v>22.772400000000001</c:v>
                </c:pt>
                <c:pt idx="785">
                  <c:v>23.2897</c:v>
                </c:pt>
                <c:pt idx="786">
                  <c:v>23.307300000000001</c:v>
                </c:pt>
                <c:pt idx="787">
                  <c:v>21.956399999999999</c:v>
                </c:pt>
                <c:pt idx="788">
                  <c:v>22.712399999999999</c:v>
                </c:pt>
                <c:pt idx="789">
                  <c:v>22.485499999999998</c:v>
                </c:pt>
                <c:pt idx="790">
                  <c:v>21.3719</c:v>
                </c:pt>
                <c:pt idx="791">
                  <c:v>21.0959</c:v>
                </c:pt>
                <c:pt idx="792">
                  <c:v>21.308800000000002</c:v>
                </c:pt>
                <c:pt idx="793">
                  <c:v>21.207000000000001</c:v>
                </c:pt>
                <c:pt idx="794">
                  <c:v>20.569800000000001</c:v>
                </c:pt>
                <c:pt idx="795">
                  <c:v>19.628799999999998</c:v>
                </c:pt>
                <c:pt idx="796">
                  <c:v>17.8933</c:v>
                </c:pt>
                <c:pt idx="797">
                  <c:v>18.115100000000002</c:v>
                </c:pt>
                <c:pt idx="798">
                  <c:v>17.629799999999999</c:v>
                </c:pt>
                <c:pt idx="799">
                  <c:v>16.767700000000001</c:v>
                </c:pt>
                <c:pt idx="800">
                  <c:v>17.398099999999999</c:v>
                </c:pt>
                <c:pt idx="801">
                  <c:v>16.930499999999999</c:v>
                </c:pt>
                <c:pt idx="802">
                  <c:v>15.436299999999999</c:v>
                </c:pt>
                <c:pt idx="803">
                  <c:v>14.826499999999999</c:v>
                </c:pt>
                <c:pt idx="804">
                  <c:v>15.008800000000001</c:v>
                </c:pt>
                <c:pt idx="805">
                  <c:v>14.452199999999999</c:v>
                </c:pt>
                <c:pt idx="806">
                  <c:v>14.973599999999999</c:v>
                </c:pt>
                <c:pt idx="807">
                  <c:v>15.3828</c:v>
                </c:pt>
                <c:pt idx="808">
                  <c:v>14.9495</c:v>
                </c:pt>
                <c:pt idx="809">
                  <c:v>15.4923</c:v>
                </c:pt>
                <c:pt idx="810">
                  <c:v>15.821999999999999</c:v>
                </c:pt>
                <c:pt idx="811">
                  <c:v>15.976699999999999</c:v>
                </c:pt>
                <c:pt idx="812">
                  <c:v>15.9716</c:v>
                </c:pt>
                <c:pt idx="813">
                  <c:v>16.611999999999998</c:v>
                </c:pt>
                <c:pt idx="814">
                  <c:v>17.123100000000001</c:v>
                </c:pt>
                <c:pt idx="815">
                  <c:v>17.826000000000001</c:v>
                </c:pt>
                <c:pt idx="816">
                  <c:v>18.136900000000001</c:v>
                </c:pt>
                <c:pt idx="817">
                  <c:v>18.6845</c:v>
                </c:pt>
                <c:pt idx="818">
                  <c:v>18.814</c:v>
                </c:pt>
                <c:pt idx="819">
                  <c:v>18.963000000000001</c:v>
                </c:pt>
                <c:pt idx="820">
                  <c:v>18.738800000000001</c:v>
                </c:pt>
                <c:pt idx="821">
                  <c:v>19.167000000000002</c:v>
                </c:pt>
                <c:pt idx="822">
                  <c:v>19.2103</c:v>
                </c:pt>
                <c:pt idx="823">
                  <c:v>17.776399999999999</c:v>
                </c:pt>
                <c:pt idx="824">
                  <c:v>18.110800000000001</c:v>
                </c:pt>
                <c:pt idx="825">
                  <c:v>19.092500000000001</c:v>
                </c:pt>
                <c:pt idx="826">
                  <c:v>18.209900000000001</c:v>
                </c:pt>
                <c:pt idx="827">
                  <c:v>19.546099999999999</c:v>
                </c:pt>
                <c:pt idx="828">
                  <c:v>19.125699999999998</c:v>
                </c:pt>
                <c:pt idx="829">
                  <c:v>19.536799999999999</c:v>
                </c:pt>
                <c:pt idx="830">
                  <c:v>19.6526</c:v>
                </c:pt>
                <c:pt idx="831">
                  <c:v>18.815100000000001</c:v>
                </c:pt>
                <c:pt idx="832">
                  <c:v>19.761800000000001</c:v>
                </c:pt>
                <c:pt idx="833">
                  <c:v>20.9194</c:v>
                </c:pt>
                <c:pt idx="834">
                  <c:v>21.828399999999998</c:v>
                </c:pt>
                <c:pt idx="835">
                  <c:v>23.481999999999999</c:v>
                </c:pt>
                <c:pt idx="836">
                  <c:v>22.1326</c:v>
                </c:pt>
                <c:pt idx="837">
                  <c:v>23.309100000000001</c:v>
                </c:pt>
                <c:pt idx="838">
                  <c:v>23.026700000000002</c:v>
                </c:pt>
                <c:pt idx="839">
                  <c:v>24.0534</c:v>
                </c:pt>
                <c:pt idx="840">
                  <c:v>24.431799999999999</c:v>
                </c:pt>
                <c:pt idx="841">
                  <c:v>24.792100000000001</c:v>
                </c:pt>
                <c:pt idx="842">
                  <c:v>26.538699999999999</c:v>
                </c:pt>
                <c:pt idx="843">
                  <c:v>27.8642</c:v>
                </c:pt>
                <c:pt idx="844">
                  <c:v>28.528400000000001</c:v>
                </c:pt>
                <c:pt idx="845">
                  <c:v>27.991299999999999</c:v>
                </c:pt>
                <c:pt idx="846">
                  <c:v>29.095199999999998</c:v>
                </c:pt>
                <c:pt idx="847">
                  <c:v>29.421600000000002</c:v>
                </c:pt>
                <c:pt idx="848">
                  <c:v>25.132100000000001</c:v>
                </c:pt>
                <c:pt idx="849">
                  <c:v>26.700199999999999</c:v>
                </c:pt>
                <c:pt idx="850">
                  <c:v>29.134699999999999</c:v>
                </c:pt>
                <c:pt idx="851">
                  <c:v>30.857299999999999</c:v>
                </c:pt>
                <c:pt idx="852">
                  <c:v>32.596899999999998</c:v>
                </c:pt>
                <c:pt idx="853">
                  <c:v>33.341299999999997</c:v>
                </c:pt>
                <c:pt idx="854">
                  <c:v>32.265000000000001</c:v>
                </c:pt>
                <c:pt idx="855">
                  <c:v>33.5167</c:v>
                </c:pt>
                <c:pt idx="856">
                  <c:v>32.549500000000002</c:v>
                </c:pt>
                <c:pt idx="857">
                  <c:v>31.736699999999999</c:v>
                </c:pt>
                <c:pt idx="858">
                  <c:v>33.464399999999998</c:v>
                </c:pt>
                <c:pt idx="859">
                  <c:v>30.2257</c:v>
                </c:pt>
                <c:pt idx="860">
                  <c:v>30.0366</c:v>
                </c:pt>
                <c:pt idx="861">
                  <c:v>29.178999999999998</c:v>
                </c:pt>
                <c:pt idx="862">
                  <c:v>28.2942</c:v>
                </c:pt>
                <c:pt idx="863">
                  <c:v>28.833500000000001</c:v>
                </c:pt>
                <c:pt idx="864">
                  <c:v>30.501300000000001</c:v>
                </c:pt>
                <c:pt idx="865">
                  <c:v>27.369199999999999</c:v>
                </c:pt>
                <c:pt idx="866">
                  <c:v>26.8188</c:v>
                </c:pt>
                <c:pt idx="867">
                  <c:v>29.412800000000001</c:v>
                </c:pt>
                <c:pt idx="868">
                  <c:v>27.974399999999999</c:v>
                </c:pt>
                <c:pt idx="869">
                  <c:v>27.3613</c:v>
                </c:pt>
                <c:pt idx="870">
                  <c:v>28.016200000000001</c:v>
                </c:pt>
                <c:pt idx="871">
                  <c:v>26.6449</c:v>
                </c:pt>
                <c:pt idx="872">
                  <c:v>28.2622</c:v>
                </c:pt>
                <c:pt idx="873">
                  <c:v>26.750699999999998</c:v>
                </c:pt>
                <c:pt idx="874">
                  <c:v>28.588000000000001</c:v>
                </c:pt>
                <c:pt idx="875">
                  <c:v>26.298999999999999</c:v>
                </c:pt>
                <c:pt idx="876">
                  <c:v>26.4056</c:v>
                </c:pt>
                <c:pt idx="877">
                  <c:v>30.061800000000002</c:v>
                </c:pt>
                <c:pt idx="878">
                  <c:v>27.287400000000002</c:v>
                </c:pt>
                <c:pt idx="879">
                  <c:v>25.535399999999999</c:v>
                </c:pt>
                <c:pt idx="880">
                  <c:v>33.9619</c:v>
                </c:pt>
                <c:pt idx="881">
                  <c:v>34.134799999999998</c:v>
                </c:pt>
                <c:pt idx="882">
                  <c:v>33.280200000000001</c:v>
                </c:pt>
                <c:pt idx="883">
                  <c:v>42.784500000000001</c:v>
                </c:pt>
                <c:pt idx="884">
                  <c:v>40.041699999999999</c:v>
                </c:pt>
                <c:pt idx="885">
                  <c:v>36.769300000000001</c:v>
                </c:pt>
                <c:pt idx="886">
                  <c:v>42.923499999999997</c:v>
                </c:pt>
                <c:pt idx="887">
                  <c:v>46.150300000000001</c:v>
                </c:pt>
                <c:pt idx="888">
                  <c:v>46.4998</c:v>
                </c:pt>
                <c:pt idx="889">
                  <c:v>45.757100000000001</c:v>
                </c:pt>
                <c:pt idx="890">
                  <c:v>44.806899999999999</c:v>
                </c:pt>
                <c:pt idx="891">
                  <c:v>46.453000000000003</c:v>
                </c:pt>
                <c:pt idx="892">
                  <c:v>40.273699999999998</c:v>
                </c:pt>
                <c:pt idx="893">
                  <c:v>39.908000000000001</c:v>
                </c:pt>
                <c:pt idx="894">
                  <c:v>37.016500000000001</c:v>
                </c:pt>
                <c:pt idx="895">
                  <c:v>30.346900000000002</c:v>
                </c:pt>
                <c:pt idx="896">
                  <c:v>30.495000000000001</c:v>
                </c:pt>
                <c:pt idx="897">
                  <c:v>27.139800000000001</c:v>
                </c:pt>
                <c:pt idx="898">
                  <c:v>32.104399999999998</c:v>
                </c:pt>
                <c:pt idx="899">
                  <c:v>33.936599999999999</c:v>
                </c:pt>
                <c:pt idx="900">
                  <c:v>31.889099999999999</c:v>
                </c:pt>
                <c:pt idx="901">
                  <c:v>28.222300000000001</c:v>
                </c:pt>
                <c:pt idx="902">
                  <c:v>27.7424</c:v>
                </c:pt>
                <c:pt idx="903">
                  <c:v>27.974299999999999</c:v>
                </c:pt>
                <c:pt idx="904">
                  <c:v>26.538900000000002</c:v>
                </c:pt>
                <c:pt idx="905">
                  <c:v>27.889700000000001</c:v>
                </c:pt>
                <c:pt idx="906">
                  <c:v>28.205500000000001</c:v>
                </c:pt>
                <c:pt idx="907">
                  <c:v>25.669</c:v>
                </c:pt>
                <c:pt idx="908">
                  <c:v>26.127800000000001</c:v>
                </c:pt>
                <c:pt idx="909">
                  <c:v>25.8157</c:v>
                </c:pt>
                <c:pt idx="910">
                  <c:v>21.557400000000001</c:v>
                </c:pt>
                <c:pt idx="911">
                  <c:v>21.711099999999998</c:v>
                </c:pt>
                <c:pt idx="912">
                  <c:v>22.813300000000002</c:v>
                </c:pt>
                <c:pt idx="913">
                  <c:v>21.752500000000001</c:v>
                </c:pt>
                <c:pt idx="914">
                  <c:v>22.0181</c:v>
                </c:pt>
                <c:pt idx="915">
                  <c:v>21.657900000000001</c:v>
                </c:pt>
                <c:pt idx="916">
                  <c:v>19.720400000000001</c:v>
                </c:pt>
                <c:pt idx="917">
                  <c:v>19.9587</c:v>
                </c:pt>
                <c:pt idx="918">
                  <c:v>20.317699999999999</c:v>
                </c:pt>
                <c:pt idx="919">
                  <c:v>19.070799999999998</c:v>
                </c:pt>
                <c:pt idx="920">
                  <c:v>19.1144</c:v>
                </c:pt>
                <c:pt idx="921">
                  <c:v>19.293399999999998</c:v>
                </c:pt>
                <c:pt idx="922">
                  <c:v>19.3032</c:v>
                </c:pt>
                <c:pt idx="923">
                  <c:v>20.048200000000001</c:v>
                </c:pt>
                <c:pt idx="924">
                  <c:v>20.698899999999998</c:v>
                </c:pt>
                <c:pt idx="925">
                  <c:v>19.583400000000001</c:v>
                </c:pt>
                <c:pt idx="926">
                  <c:v>19.953600000000002</c:v>
                </c:pt>
                <c:pt idx="927">
                  <c:v>19.572099999999999</c:v>
                </c:pt>
                <c:pt idx="928">
                  <c:v>18.258400000000002</c:v>
                </c:pt>
                <c:pt idx="929">
                  <c:v>18.805199999999999</c:v>
                </c:pt>
                <c:pt idx="930">
                  <c:v>18.802600000000002</c:v>
                </c:pt>
                <c:pt idx="931">
                  <c:v>18.5396</c:v>
                </c:pt>
                <c:pt idx="932">
                  <c:v>18.331499999999998</c:v>
                </c:pt>
                <c:pt idx="933">
                  <c:v>18.4589</c:v>
                </c:pt>
                <c:pt idx="934">
                  <c:v>17.260300000000001</c:v>
                </c:pt>
                <c:pt idx="935">
                  <c:v>17.867599999999999</c:v>
                </c:pt>
                <c:pt idx="936">
                  <c:v>17.8506</c:v>
                </c:pt>
                <c:pt idx="937">
                  <c:v>17.614999999999998</c:v>
                </c:pt>
                <c:pt idx="938">
                  <c:v>17.623000000000001</c:v>
                </c:pt>
                <c:pt idx="939">
                  <c:v>17.8185</c:v>
                </c:pt>
                <c:pt idx="940">
                  <c:v>17.5944</c:v>
                </c:pt>
                <c:pt idx="941">
                  <c:v>17.0505</c:v>
                </c:pt>
                <c:pt idx="942">
                  <c:v>17.052</c:v>
                </c:pt>
                <c:pt idx="943">
                  <c:v>16.248699999999999</c:v>
                </c:pt>
                <c:pt idx="944">
                  <c:v>16.5944</c:v>
                </c:pt>
                <c:pt idx="945">
                  <c:v>17.001999999999999</c:v>
                </c:pt>
                <c:pt idx="946">
                  <c:v>16.905200000000001</c:v>
                </c:pt>
                <c:pt idx="947">
                  <c:v>17.183499999999999</c:v>
                </c:pt>
                <c:pt idx="948">
                  <c:v>17.400300000000001</c:v>
                </c:pt>
                <c:pt idx="949">
                  <c:v>17.296900000000001</c:v>
                </c:pt>
                <c:pt idx="950">
                  <c:v>16.9191</c:v>
                </c:pt>
                <c:pt idx="951">
                  <c:v>17.087900000000001</c:v>
                </c:pt>
                <c:pt idx="952">
                  <c:v>17.456099999999999</c:v>
                </c:pt>
                <c:pt idx="953">
                  <c:v>18.0243</c:v>
                </c:pt>
                <c:pt idx="954">
                  <c:v>17.703099999999999</c:v>
                </c:pt>
                <c:pt idx="955">
                  <c:v>18.514900000000001</c:v>
                </c:pt>
                <c:pt idx="956">
                  <c:v>18.7531</c:v>
                </c:pt>
                <c:pt idx="957">
                  <c:v>19.424299999999999</c:v>
                </c:pt>
                <c:pt idx="958">
                  <c:v>23.4116</c:v>
                </c:pt>
                <c:pt idx="959">
                  <c:v>22.380500000000001</c:v>
                </c:pt>
                <c:pt idx="960">
                  <c:v>22.1874</c:v>
                </c:pt>
                <c:pt idx="961">
                  <c:v>22.827500000000001</c:v>
                </c:pt>
                <c:pt idx="962">
                  <c:v>22.033899999999999</c:v>
                </c:pt>
                <c:pt idx="963">
                  <c:v>21.9026</c:v>
                </c:pt>
                <c:pt idx="964">
                  <c:v>26.9727</c:v>
                </c:pt>
                <c:pt idx="965">
                  <c:v>27.2607</c:v>
                </c:pt>
                <c:pt idx="966">
                  <c:v>24.917300000000001</c:v>
                </c:pt>
                <c:pt idx="967">
                  <c:v>27.581700000000001</c:v>
                </c:pt>
                <c:pt idx="968">
                  <c:v>27.917999999999999</c:v>
                </c:pt>
                <c:pt idx="969">
                  <c:v>25.383199999999999</c:v>
                </c:pt>
                <c:pt idx="970">
                  <c:v>65.104200000000006</c:v>
                </c:pt>
                <c:pt idx="971">
                  <c:v>60.231200000000001</c:v>
                </c:pt>
                <c:pt idx="972">
                  <c:v>60.702300000000001</c:v>
                </c:pt>
                <c:pt idx="973">
                  <c:v>120.3907</c:v>
                </c:pt>
                <c:pt idx="974">
                  <c:v>107.15600000000001</c:v>
                </c:pt>
                <c:pt idx="975">
                  <c:v>116.30759999999999</c:v>
                </c:pt>
                <c:pt idx="976">
                  <c:v>116.2197</c:v>
                </c:pt>
                <c:pt idx="977">
                  <c:v>122.3888</c:v>
                </c:pt>
                <c:pt idx="978">
                  <c:v>122.4128</c:v>
                </c:pt>
                <c:pt idx="979">
                  <c:v>78.746399999999994</c:v>
                </c:pt>
                <c:pt idx="980">
                  <c:v>81.389200000000002</c:v>
                </c:pt>
                <c:pt idx="981">
                  <c:v>84.296700000000001</c:v>
                </c:pt>
                <c:pt idx="982">
                  <c:v>20.3294</c:v>
                </c:pt>
                <c:pt idx="983">
                  <c:v>21.4956</c:v>
                </c:pt>
                <c:pt idx="984">
                  <c:v>21.877600000000001</c:v>
                </c:pt>
                <c:pt idx="985">
                  <c:v>17.624700000000001</c:v>
                </c:pt>
                <c:pt idx="986">
                  <c:v>18.127199999999998</c:v>
                </c:pt>
                <c:pt idx="987">
                  <c:v>19.193000000000001</c:v>
                </c:pt>
                <c:pt idx="988">
                  <c:v>17.685400000000001</c:v>
                </c:pt>
                <c:pt idx="989">
                  <c:v>16.235600000000002</c:v>
                </c:pt>
                <c:pt idx="990">
                  <c:v>15.360799999999999</c:v>
                </c:pt>
                <c:pt idx="991">
                  <c:v>15.329800000000001</c:v>
                </c:pt>
                <c:pt idx="992">
                  <c:v>14.602399999999999</c:v>
                </c:pt>
                <c:pt idx="993">
                  <c:v>15.8809</c:v>
                </c:pt>
                <c:pt idx="994">
                  <c:v>15.297499999999999</c:v>
                </c:pt>
                <c:pt idx="995">
                  <c:v>15.2624</c:v>
                </c:pt>
                <c:pt idx="996">
                  <c:v>16.2591</c:v>
                </c:pt>
                <c:pt idx="997">
                  <c:v>15.817500000000001</c:v>
                </c:pt>
                <c:pt idx="998">
                  <c:v>16.323</c:v>
                </c:pt>
                <c:pt idx="999">
                  <c:v>16.305900000000001</c:v>
                </c:pt>
                <c:pt idx="1000">
                  <c:v>16.258600000000001</c:v>
                </c:pt>
                <c:pt idx="1001">
                  <c:v>16.039100000000001</c:v>
                </c:pt>
                <c:pt idx="1002">
                  <c:v>15.7463</c:v>
                </c:pt>
                <c:pt idx="1003">
                  <c:v>14.857200000000001</c:v>
                </c:pt>
                <c:pt idx="1004">
                  <c:v>14.013500000000001</c:v>
                </c:pt>
                <c:pt idx="1005">
                  <c:v>13.0078</c:v>
                </c:pt>
                <c:pt idx="1006">
                  <c:v>14.414</c:v>
                </c:pt>
                <c:pt idx="1007">
                  <c:v>14.341100000000001</c:v>
                </c:pt>
                <c:pt idx="1008">
                  <c:v>14.4635</c:v>
                </c:pt>
                <c:pt idx="1009">
                  <c:v>14.822800000000001</c:v>
                </c:pt>
                <c:pt idx="1010">
                  <c:v>15.4244</c:v>
                </c:pt>
                <c:pt idx="1011">
                  <c:v>15.9077</c:v>
                </c:pt>
                <c:pt idx="1012">
                  <c:v>15.899800000000001</c:v>
                </c:pt>
                <c:pt idx="1013">
                  <c:v>14.903700000000001</c:v>
                </c:pt>
                <c:pt idx="1014">
                  <c:v>15.4932</c:v>
                </c:pt>
                <c:pt idx="1015">
                  <c:v>15.9459</c:v>
                </c:pt>
                <c:pt idx="1016">
                  <c:v>16.260999999999999</c:v>
                </c:pt>
                <c:pt idx="1017">
                  <c:v>16.655100000000001</c:v>
                </c:pt>
                <c:pt idx="1018">
                  <c:v>16.323699999999999</c:v>
                </c:pt>
                <c:pt idx="1019">
                  <c:v>16.370100000000001</c:v>
                </c:pt>
                <c:pt idx="1020">
                  <c:v>16.485800000000001</c:v>
                </c:pt>
                <c:pt idx="1021">
                  <c:v>17.0822</c:v>
                </c:pt>
                <c:pt idx="1022">
                  <c:v>17.2712</c:v>
                </c:pt>
                <c:pt idx="1023">
                  <c:v>17.892700000000001</c:v>
                </c:pt>
                <c:pt idx="1024">
                  <c:v>17.5654</c:v>
                </c:pt>
                <c:pt idx="1025">
                  <c:v>17.930099999999999</c:v>
                </c:pt>
                <c:pt idx="1026">
                  <c:v>17.661100000000001</c:v>
                </c:pt>
                <c:pt idx="1027">
                  <c:v>17.863</c:v>
                </c:pt>
                <c:pt idx="1028">
                  <c:v>17.303899999999999</c:v>
                </c:pt>
                <c:pt idx="1029">
                  <c:v>17.8187</c:v>
                </c:pt>
                <c:pt idx="1030">
                  <c:v>17.5303</c:v>
                </c:pt>
                <c:pt idx="1031">
                  <c:v>18.022099999999998</c:v>
                </c:pt>
                <c:pt idx="1032">
                  <c:v>18.4467</c:v>
                </c:pt>
                <c:pt idx="1033">
                  <c:v>17.675699999999999</c:v>
                </c:pt>
                <c:pt idx="1034">
                  <c:v>18.437799999999999</c:v>
                </c:pt>
                <c:pt idx="1035">
                  <c:v>18.5656</c:v>
                </c:pt>
                <c:pt idx="1036">
                  <c:v>18.269500000000001</c:v>
                </c:pt>
                <c:pt idx="1037">
                  <c:v>18.653700000000001</c:v>
                </c:pt>
                <c:pt idx="1038">
                  <c:v>19.0092</c:v>
                </c:pt>
                <c:pt idx="1039">
                  <c:v>18.220700000000001</c:v>
                </c:pt>
                <c:pt idx="1040">
                  <c:v>18.9069</c:v>
                </c:pt>
                <c:pt idx="1041">
                  <c:v>18.613499999999998</c:v>
                </c:pt>
                <c:pt idx="1042">
                  <c:v>19.724900000000002</c:v>
                </c:pt>
                <c:pt idx="1043">
                  <c:v>20.2088</c:v>
                </c:pt>
                <c:pt idx="1044">
                  <c:v>20.124099999999999</c:v>
                </c:pt>
                <c:pt idx="1045">
                  <c:v>20.1007</c:v>
                </c:pt>
                <c:pt idx="1046">
                  <c:v>21.204000000000001</c:v>
                </c:pt>
                <c:pt idx="1047">
                  <c:v>20.8352</c:v>
                </c:pt>
                <c:pt idx="1048">
                  <c:v>21.973600000000001</c:v>
                </c:pt>
                <c:pt idx="1049">
                  <c:v>22.2041</c:v>
                </c:pt>
                <c:pt idx="1050">
                  <c:v>21.737500000000001</c:v>
                </c:pt>
                <c:pt idx="1051">
                  <c:v>23.2058</c:v>
                </c:pt>
                <c:pt idx="1052">
                  <c:v>21.753599999999999</c:v>
                </c:pt>
                <c:pt idx="1053">
                  <c:v>21.1784</c:v>
                </c:pt>
                <c:pt idx="1054">
                  <c:v>24.0305</c:v>
                </c:pt>
                <c:pt idx="1055">
                  <c:v>24.0426</c:v>
                </c:pt>
                <c:pt idx="1056">
                  <c:v>23.621200000000002</c:v>
                </c:pt>
                <c:pt idx="1057">
                  <c:v>22.446100000000001</c:v>
                </c:pt>
                <c:pt idx="1058">
                  <c:v>22.353400000000001</c:v>
                </c:pt>
                <c:pt idx="1059">
                  <c:v>23.828600000000002</c:v>
                </c:pt>
                <c:pt idx="1060">
                  <c:v>23.760899999999999</c:v>
                </c:pt>
                <c:pt idx="1061">
                  <c:v>24.1252</c:v>
                </c:pt>
                <c:pt idx="1062">
                  <c:v>24.146999999999998</c:v>
                </c:pt>
                <c:pt idx="1063">
                  <c:v>24.3978</c:v>
                </c:pt>
                <c:pt idx="1064">
                  <c:v>24.368099999999998</c:v>
                </c:pt>
                <c:pt idx="1065">
                  <c:v>24.338000000000001</c:v>
                </c:pt>
                <c:pt idx="1066">
                  <c:v>22.486999999999998</c:v>
                </c:pt>
                <c:pt idx="1067">
                  <c:v>23.255500000000001</c:v>
                </c:pt>
                <c:pt idx="1068">
                  <c:v>23.678799999999999</c:v>
                </c:pt>
                <c:pt idx="1069">
                  <c:v>22.722799999999999</c:v>
                </c:pt>
                <c:pt idx="1070">
                  <c:v>23.568100000000001</c:v>
                </c:pt>
                <c:pt idx="1071">
                  <c:v>23.558900000000001</c:v>
                </c:pt>
                <c:pt idx="1072">
                  <c:v>22.9206</c:v>
                </c:pt>
                <c:pt idx="1073">
                  <c:v>23.1859</c:v>
                </c:pt>
                <c:pt idx="1074">
                  <c:v>23.297499999999999</c:v>
                </c:pt>
                <c:pt idx="1075">
                  <c:v>23.069700000000001</c:v>
                </c:pt>
                <c:pt idx="1076">
                  <c:v>23.0823</c:v>
                </c:pt>
                <c:pt idx="1077">
                  <c:v>23.527799999999999</c:v>
                </c:pt>
                <c:pt idx="1078">
                  <c:v>23.437000000000001</c:v>
                </c:pt>
                <c:pt idx="1079">
                  <c:v>24.095199999999998</c:v>
                </c:pt>
                <c:pt idx="1080">
                  <c:v>24.332100000000001</c:v>
                </c:pt>
                <c:pt idx="1081">
                  <c:v>24.461300000000001</c:v>
                </c:pt>
                <c:pt idx="1082">
                  <c:v>23.508600000000001</c:v>
                </c:pt>
                <c:pt idx="1083">
                  <c:v>22.8766</c:v>
                </c:pt>
                <c:pt idx="1084">
                  <c:v>21.6203</c:v>
                </c:pt>
                <c:pt idx="1085">
                  <c:v>22.087399999999999</c:v>
                </c:pt>
                <c:pt idx="1086">
                  <c:v>22.194400000000002</c:v>
                </c:pt>
                <c:pt idx="1087">
                  <c:v>21.599</c:v>
                </c:pt>
                <c:pt idx="1088">
                  <c:v>22.252600000000001</c:v>
                </c:pt>
                <c:pt idx="1089">
                  <c:v>22.348199999999999</c:v>
                </c:pt>
                <c:pt idx="1090">
                  <c:v>20.483000000000001</c:v>
                </c:pt>
                <c:pt idx="1091">
                  <c:v>20.848800000000001</c:v>
                </c:pt>
                <c:pt idx="1092">
                  <c:v>18.935300000000002</c:v>
                </c:pt>
                <c:pt idx="1093">
                  <c:v>20.121300000000002</c:v>
                </c:pt>
                <c:pt idx="1094">
                  <c:v>20.7195</c:v>
                </c:pt>
                <c:pt idx="1095">
                  <c:v>21.090900000000001</c:v>
                </c:pt>
                <c:pt idx="1096">
                  <c:v>21.7774</c:v>
                </c:pt>
                <c:pt idx="1097">
                  <c:v>20.344899999999999</c:v>
                </c:pt>
                <c:pt idx="1098">
                  <c:v>21.747299999999999</c:v>
                </c:pt>
                <c:pt idx="1099">
                  <c:v>22.425699999999999</c:v>
                </c:pt>
                <c:pt idx="1100">
                  <c:v>22.02</c:v>
                </c:pt>
                <c:pt idx="1101">
                  <c:v>22.398299999999999</c:v>
                </c:pt>
                <c:pt idx="1102">
                  <c:v>21.7699</c:v>
                </c:pt>
                <c:pt idx="1103">
                  <c:v>22.511099999999999</c:v>
                </c:pt>
                <c:pt idx="1104">
                  <c:v>23.154699999999998</c:v>
                </c:pt>
                <c:pt idx="1105">
                  <c:v>27.7273</c:v>
                </c:pt>
                <c:pt idx="1106">
                  <c:v>25.395199999999999</c:v>
                </c:pt>
                <c:pt idx="1107">
                  <c:v>22.217700000000001</c:v>
                </c:pt>
                <c:pt idx="1108">
                  <c:v>29.350300000000001</c:v>
                </c:pt>
                <c:pt idx="1109">
                  <c:v>30.679300000000001</c:v>
                </c:pt>
                <c:pt idx="1110">
                  <c:v>31.243500000000001</c:v>
                </c:pt>
                <c:pt idx="1111">
                  <c:v>33.293799999999997</c:v>
                </c:pt>
                <c:pt idx="1112">
                  <c:v>35.626600000000003</c:v>
                </c:pt>
                <c:pt idx="1113">
                  <c:v>34.228999999999999</c:v>
                </c:pt>
                <c:pt idx="1114">
                  <c:v>33.281999999999996</c:v>
                </c:pt>
                <c:pt idx="1115">
                  <c:v>36.861400000000003</c:v>
                </c:pt>
                <c:pt idx="1116">
                  <c:v>38.229700000000001</c:v>
                </c:pt>
                <c:pt idx="1117">
                  <c:v>28.972200000000001</c:v>
                </c:pt>
                <c:pt idx="1118">
                  <c:v>29.728200000000001</c:v>
                </c:pt>
                <c:pt idx="1119">
                  <c:v>30.989799999999999</c:v>
                </c:pt>
                <c:pt idx="1120">
                  <c:v>26.336400000000001</c:v>
                </c:pt>
                <c:pt idx="1121">
                  <c:v>26.480899999999998</c:v>
                </c:pt>
                <c:pt idx="1122">
                  <c:v>27.069199999999999</c:v>
                </c:pt>
                <c:pt idx="1123">
                  <c:v>25.062799999999999</c:v>
                </c:pt>
                <c:pt idx="1124">
                  <c:v>25.789400000000001</c:v>
                </c:pt>
                <c:pt idx="1125">
                  <c:v>24.5626</c:v>
                </c:pt>
                <c:pt idx="1126">
                  <c:v>23.274799999999999</c:v>
                </c:pt>
                <c:pt idx="1127">
                  <c:v>23.0808</c:v>
                </c:pt>
                <c:pt idx="1128">
                  <c:v>24.087399999999999</c:v>
                </c:pt>
                <c:pt idx="1129">
                  <c:v>22.816199999999998</c:v>
                </c:pt>
                <c:pt idx="1130">
                  <c:v>22.1007</c:v>
                </c:pt>
                <c:pt idx="1131">
                  <c:v>22.891300000000001</c:v>
                </c:pt>
                <c:pt idx="1132">
                  <c:v>21.491399999999999</c:v>
                </c:pt>
                <c:pt idx="1133">
                  <c:v>21.4925</c:v>
                </c:pt>
                <c:pt idx="1134">
                  <c:v>19.6889</c:v>
                </c:pt>
                <c:pt idx="1135">
                  <c:v>22.0777</c:v>
                </c:pt>
                <c:pt idx="1136">
                  <c:v>21.140699999999999</c:v>
                </c:pt>
                <c:pt idx="1137">
                  <c:v>19.1662</c:v>
                </c:pt>
                <c:pt idx="1138">
                  <c:v>22.413799999999998</c:v>
                </c:pt>
                <c:pt idx="1139">
                  <c:v>23.618600000000001</c:v>
                </c:pt>
                <c:pt idx="1140">
                  <c:v>22.2258</c:v>
                </c:pt>
                <c:pt idx="1141">
                  <c:v>23.125699999999998</c:v>
                </c:pt>
                <c:pt idx="1142">
                  <c:v>22.521799999999999</c:v>
                </c:pt>
                <c:pt idx="1143">
                  <c:v>23.311299999999999</c:v>
                </c:pt>
                <c:pt idx="1144">
                  <c:v>23.6526</c:v>
                </c:pt>
                <c:pt idx="1145">
                  <c:v>23.711300000000001</c:v>
                </c:pt>
                <c:pt idx="1146">
                  <c:v>25.246099999999998</c:v>
                </c:pt>
                <c:pt idx="1147">
                  <c:v>26.0322</c:v>
                </c:pt>
                <c:pt idx="1148">
                  <c:v>25.571000000000002</c:v>
                </c:pt>
                <c:pt idx="1149">
                  <c:v>24.325199999999999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D-40FF-B451-7075379DF637}"/>
            </c:ext>
          </c:extLst>
        </c:ser>
        <c:ser>
          <c:idx val="1"/>
          <c:order val="1"/>
          <c:tx>
            <c:strRef>
              <c:f>'1Y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'1Y Forecasts'!$K$102:$K$1251</c:f>
              <c:numCache>
                <c:formatCode>General</c:formatCode>
                <c:ptCount val="1150"/>
                <c:pt idx="1">
                  <c:v>18.649999999999999</c:v>
                </c:pt>
                <c:pt idx="2">
                  <c:v>18.809999999999999</c:v>
                </c:pt>
                <c:pt idx="3">
                  <c:v>18.87</c:v>
                </c:pt>
                <c:pt idx="4">
                  <c:v>19.940000000000001</c:v>
                </c:pt>
                <c:pt idx="5">
                  <c:v>21.26</c:v>
                </c:pt>
                <c:pt idx="6">
                  <c:v>21.83</c:v>
                </c:pt>
                <c:pt idx="7">
                  <c:v>20.91</c:v>
                </c:pt>
                <c:pt idx="8">
                  <c:v>21.08</c:v>
                </c:pt>
                <c:pt idx="9">
                  <c:v>21.76</c:v>
                </c:pt>
                <c:pt idx="10">
                  <c:v>23</c:v>
                </c:pt>
                <c:pt idx="11">
                  <c:v>23.58</c:v>
                </c:pt>
                <c:pt idx="12">
                  <c:v>25.12</c:v>
                </c:pt>
                <c:pt idx="13">
                  <c:v>25.3</c:v>
                </c:pt>
                <c:pt idx="14">
                  <c:v>27.08</c:v>
                </c:pt>
                <c:pt idx="15">
                  <c:v>27.13</c:v>
                </c:pt>
                <c:pt idx="16">
                  <c:v>27.68</c:v>
                </c:pt>
                <c:pt idx="17">
                  <c:v>27.57</c:v>
                </c:pt>
                <c:pt idx="18">
                  <c:v>27.7</c:v>
                </c:pt>
                <c:pt idx="19">
                  <c:v>27.94</c:v>
                </c:pt>
                <c:pt idx="20">
                  <c:v>29.93</c:v>
                </c:pt>
                <c:pt idx="21">
                  <c:v>31.48</c:v>
                </c:pt>
                <c:pt idx="22">
                  <c:v>32.56</c:v>
                </c:pt>
                <c:pt idx="23">
                  <c:v>28.96</c:v>
                </c:pt>
                <c:pt idx="24">
                  <c:v>21.17</c:v>
                </c:pt>
                <c:pt idx="25">
                  <c:v>22.01</c:v>
                </c:pt>
                <c:pt idx="26">
                  <c:v>22.31</c:v>
                </c:pt>
                <c:pt idx="27">
                  <c:v>23.7</c:v>
                </c:pt>
                <c:pt idx="28">
                  <c:v>24.59</c:v>
                </c:pt>
                <c:pt idx="29">
                  <c:v>25.84</c:v>
                </c:pt>
                <c:pt idx="30">
                  <c:v>24.31</c:v>
                </c:pt>
                <c:pt idx="31">
                  <c:v>21.87</c:v>
                </c:pt>
                <c:pt idx="32">
                  <c:v>21.55</c:v>
                </c:pt>
                <c:pt idx="33">
                  <c:v>21.3</c:v>
                </c:pt>
                <c:pt idx="34">
                  <c:v>21.07</c:v>
                </c:pt>
                <c:pt idx="35">
                  <c:v>18.21</c:v>
                </c:pt>
                <c:pt idx="36">
                  <c:v>16.940000000000001</c:v>
                </c:pt>
                <c:pt idx="37">
                  <c:v>16.059999999999999</c:v>
                </c:pt>
                <c:pt idx="38">
                  <c:v>16.71</c:v>
                </c:pt>
                <c:pt idx="39">
                  <c:v>18.16</c:v>
                </c:pt>
                <c:pt idx="40">
                  <c:v>18.579999999999998</c:v>
                </c:pt>
                <c:pt idx="41">
                  <c:v>16.87</c:v>
                </c:pt>
                <c:pt idx="42">
                  <c:v>15.4</c:v>
                </c:pt>
                <c:pt idx="43">
                  <c:v>15.06</c:v>
                </c:pt>
                <c:pt idx="44">
                  <c:v>15.52</c:v>
                </c:pt>
                <c:pt idx="45">
                  <c:v>15.01</c:v>
                </c:pt>
                <c:pt idx="46">
                  <c:v>12.82</c:v>
                </c:pt>
                <c:pt idx="47">
                  <c:v>11.15</c:v>
                </c:pt>
                <c:pt idx="48">
                  <c:v>11.42</c:v>
                </c:pt>
                <c:pt idx="49">
                  <c:v>9.31</c:v>
                </c:pt>
                <c:pt idx="50">
                  <c:v>9.31</c:v>
                </c:pt>
                <c:pt idx="51">
                  <c:v>9.34</c:v>
                </c:pt>
                <c:pt idx="52">
                  <c:v>9.41</c:v>
                </c:pt>
                <c:pt idx="53">
                  <c:v>7.19</c:v>
                </c:pt>
                <c:pt idx="54">
                  <c:v>6.39</c:v>
                </c:pt>
                <c:pt idx="55">
                  <c:v>5.57</c:v>
                </c:pt>
                <c:pt idx="56">
                  <c:v>5.84</c:v>
                </c:pt>
                <c:pt idx="57">
                  <c:v>8.83</c:v>
                </c:pt>
                <c:pt idx="58">
                  <c:v>9.76</c:v>
                </c:pt>
                <c:pt idx="59">
                  <c:v>8.48</c:v>
                </c:pt>
                <c:pt idx="60">
                  <c:v>8.4600000000000009</c:v>
                </c:pt>
                <c:pt idx="61">
                  <c:v>8.26</c:v>
                </c:pt>
                <c:pt idx="62">
                  <c:v>8.73</c:v>
                </c:pt>
                <c:pt idx="63">
                  <c:v>7.83</c:v>
                </c:pt>
                <c:pt idx="64">
                  <c:v>7.87</c:v>
                </c:pt>
                <c:pt idx="65">
                  <c:v>8.7200000000000006</c:v>
                </c:pt>
                <c:pt idx="66">
                  <c:v>11.25</c:v>
                </c:pt>
                <c:pt idx="67">
                  <c:v>13.1</c:v>
                </c:pt>
                <c:pt idx="68">
                  <c:v>13.75</c:v>
                </c:pt>
                <c:pt idx="69">
                  <c:v>13</c:v>
                </c:pt>
                <c:pt idx="70">
                  <c:v>12.92</c:v>
                </c:pt>
                <c:pt idx="71">
                  <c:v>11.7</c:v>
                </c:pt>
                <c:pt idx="72">
                  <c:v>12.01</c:v>
                </c:pt>
                <c:pt idx="73">
                  <c:v>12.28</c:v>
                </c:pt>
                <c:pt idx="74">
                  <c:v>13.03</c:v>
                </c:pt>
                <c:pt idx="75">
                  <c:v>13.93</c:v>
                </c:pt>
                <c:pt idx="76">
                  <c:v>13.25</c:v>
                </c:pt>
                <c:pt idx="77">
                  <c:v>13.52</c:v>
                </c:pt>
                <c:pt idx="78">
                  <c:v>12.18</c:v>
                </c:pt>
                <c:pt idx="79">
                  <c:v>12.29</c:v>
                </c:pt>
                <c:pt idx="80">
                  <c:v>11.74</c:v>
                </c:pt>
                <c:pt idx="81">
                  <c:v>11.32</c:v>
                </c:pt>
                <c:pt idx="82">
                  <c:v>10.91</c:v>
                </c:pt>
                <c:pt idx="83">
                  <c:v>11.11</c:v>
                </c:pt>
                <c:pt idx="84">
                  <c:v>11.45</c:v>
                </c:pt>
                <c:pt idx="85">
                  <c:v>11.64</c:v>
                </c:pt>
                <c:pt idx="86">
                  <c:v>11.5</c:v>
                </c:pt>
                <c:pt idx="87">
                  <c:v>11.09</c:v>
                </c:pt>
                <c:pt idx="88">
                  <c:v>10.4</c:v>
                </c:pt>
                <c:pt idx="89">
                  <c:v>11.1</c:v>
                </c:pt>
                <c:pt idx="90">
                  <c:v>11.99</c:v>
                </c:pt>
                <c:pt idx="91">
                  <c:v>12.54</c:v>
                </c:pt>
                <c:pt idx="92">
                  <c:v>13.2</c:v>
                </c:pt>
                <c:pt idx="93">
                  <c:v>14.11</c:v>
                </c:pt>
                <c:pt idx="94">
                  <c:v>14.42</c:v>
                </c:pt>
                <c:pt idx="95">
                  <c:v>14.83</c:v>
                </c:pt>
                <c:pt idx="96">
                  <c:v>16.13</c:v>
                </c:pt>
                <c:pt idx="97">
                  <c:v>16.16</c:v>
                </c:pt>
                <c:pt idx="98">
                  <c:v>17.09</c:v>
                </c:pt>
                <c:pt idx="99">
                  <c:v>18.100000000000001</c:v>
                </c:pt>
                <c:pt idx="100">
                  <c:v>18.66</c:v>
                </c:pt>
                <c:pt idx="101">
                  <c:v>18.72</c:v>
                </c:pt>
                <c:pt idx="102">
                  <c:v>17.75</c:v>
                </c:pt>
                <c:pt idx="103">
                  <c:v>18.39</c:v>
                </c:pt>
                <c:pt idx="104">
                  <c:v>19.36</c:v>
                </c:pt>
                <c:pt idx="105">
                  <c:v>19.62</c:v>
                </c:pt>
                <c:pt idx="106">
                  <c:v>19.86</c:v>
                </c:pt>
                <c:pt idx="107">
                  <c:v>20.91</c:v>
                </c:pt>
                <c:pt idx="108">
                  <c:v>21.5</c:v>
                </c:pt>
                <c:pt idx="109">
                  <c:v>21.13</c:v>
                </c:pt>
                <c:pt idx="110">
                  <c:v>21.62</c:v>
                </c:pt>
                <c:pt idx="111">
                  <c:v>22.24</c:v>
                </c:pt>
                <c:pt idx="112">
                  <c:v>22.04</c:v>
                </c:pt>
                <c:pt idx="113">
                  <c:v>20.56</c:v>
                </c:pt>
                <c:pt idx="114">
                  <c:v>19.47</c:v>
                </c:pt>
                <c:pt idx="115">
                  <c:v>18.71</c:v>
                </c:pt>
                <c:pt idx="116">
                  <c:v>19.649999999999999</c:v>
                </c:pt>
                <c:pt idx="117">
                  <c:v>19.809999999999999</c:v>
                </c:pt>
                <c:pt idx="118">
                  <c:v>16.850000000000001</c:v>
                </c:pt>
                <c:pt idx="119">
                  <c:v>14.36</c:v>
                </c:pt>
                <c:pt idx="120">
                  <c:v>13.16</c:v>
                </c:pt>
                <c:pt idx="121">
                  <c:v>13.01</c:v>
                </c:pt>
                <c:pt idx="122">
                  <c:v>13.51</c:v>
                </c:pt>
                <c:pt idx="123">
                  <c:v>13.26</c:v>
                </c:pt>
                <c:pt idx="124">
                  <c:v>12.38</c:v>
                </c:pt>
                <c:pt idx="125">
                  <c:v>11.79</c:v>
                </c:pt>
                <c:pt idx="126">
                  <c:v>11.99</c:v>
                </c:pt>
                <c:pt idx="127">
                  <c:v>12.29</c:v>
                </c:pt>
                <c:pt idx="128">
                  <c:v>14.77</c:v>
                </c:pt>
                <c:pt idx="129">
                  <c:v>14.9</c:v>
                </c:pt>
                <c:pt idx="130">
                  <c:v>14.28</c:v>
                </c:pt>
                <c:pt idx="131">
                  <c:v>16.059999999999999</c:v>
                </c:pt>
                <c:pt idx="132">
                  <c:v>16.149999999999999</c:v>
                </c:pt>
                <c:pt idx="133">
                  <c:v>15.76</c:v>
                </c:pt>
                <c:pt idx="134">
                  <c:v>15.6</c:v>
                </c:pt>
                <c:pt idx="135">
                  <c:v>15.66</c:v>
                </c:pt>
                <c:pt idx="136">
                  <c:v>15.73</c:v>
                </c:pt>
                <c:pt idx="137">
                  <c:v>13.92</c:v>
                </c:pt>
                <c:pt idx="138">
                  <c:v>14.5</c:v>
                </c:pt>
                <c:pt idx="139">
                  <c:v>14.83</c:v>
                </c:pt>
                <c:pt idx="140">
                  <c:v>15.27</c:v>
                </c:pt>
                <c:pt idx="141">
                  <c:v>15.12</c:v>
                </c:pt>
                <c:pt idx="142">
                  <c:v>16.45</c:v>
                </c:pt>
                <c:pt idx="143">
                  <c:v>16.82</c:v>
                </c:pt>
                <c:pt idx="144">
                  <c:v>16.600000000000001</c:v>
                </c:pt>
                <c:pt idx="145">
                  <c:v>16.28</c:v>
                </c:pt>
                <c:pt idx="146">
                  <c:v>16.38</c:v>
                </c:pt>
                <c:pt idx="147">
                  <c:v>16.22</c:v>
                </c:pt>
                <c:pt idx="148">
                  <c:v>16.170000000000002</c:v>
                </c:pt>
                <c:pt idx="149">
                  <c:v>16.37</c:v>
                </c:pt>
                <c:pt idx="150">
                  <c:v>14.14</c:v>
                </c:pt>
                <c:pt idx="151">
                  <c:v>12.84</c:v>
                </c:pt>
                <c:pt idx="152">
                  <c:v>13.37</c:v>
                </c:pt>
                <c:pt idx="153">
                  <c:v>13.65</c:v>
                </c:pt>
                <c:pt idx="154">
                  <c:v>14.21</c:v>
                </c:pt>
                <c:pt idx="155">
                  <c:v>14.33</c:v>
                </c:pt>
                <c:pt idx="156">
                  <c:v>14.64</c:v>
                </c:pt>
                <c:pt idx="157">
                  <c:v>13.91</c:v>
                </c:pt>
                <c:pt idx="158">
                  <c:v>13.9</c:v>
                </c:pt>
                <c:pt idx="159">
                  <c:v>13</c:v>
                </c:pt>
                <c:pt idx="160">
                  <c:v>12.96</c:v>
                </c:pt>
                <c:pt idx="161">
                  <c:v>12.43</c:v>
                </c:pt>
                <c:pt idx="162">
                  <c:v>12.04</c:v>
                </c:pt>
                <c:pt idx="163">
                  <c:v>12.16</c:v>
                </c:pt>
                <c:pt idx="164">
                  <c:v>12.74</c:v>
                </c:pt>
                <c:pt idx="165">
                  <c:v>12.46</c:v>
                </c:pt>
                <c:pt idx="166">
                  <c:v>12.28</c:v>
                </c:pt>
                <c:pt idx="167">
                  <c:v>11.58</c:v>
                </c:pt>
                <c:pt idx="168">
                  <c:v>10.91</c:v>
                </c:pt>
                <c:pt idx="169">
                  <c:v>10.09</c:v>
                </c:pt>
                <c:pt idx="170">
                  <c:v>10.1</c:v>
                </c:pt>
                <c:pt idx="171">
                  <c:v>9.68</c:v>
                </c:pt>
                <c:pt idx="172">
                  <c:v>9</c:v>
                </c:pt>
                <c:pt idx="173">
                  <c:v>8.5399999999999991</c:v>
                </c:pt>
                <c:pt idx="174">
                  <c:v>8.51</c:v>
                </c:pt>
                <c:pt idx="175">
                  <c:v>8.91</c:v>
                </c:pt>
                <c:pt idx="176">
                  <c:v>9.15</c:v>
                </c:pt>
                <c:pt idx="177">
                  <c:v>9.01</c:v>
                </c:pt>
                <c:pt idx="178">
                  <c:v>9.08</c:v>
                </c:pt>
                <c:pt idx="179">
                  <c:v>9.6</c:v>
                </c:pt>
                <c:pt idx="180">
                  <c:v>9.66</c:v>
                </c:pt>
                <c:pt idx="181">
                  <c:v>9.6199999999999992</c:v>
                </c:pt>
                <c:pt idx="182">
                  <c:v>10.15</c:v>
                </c:pt>
                <c:pt idx="183">
                  <c:v>10.71</c:v>
                </c:pt>
                <c:pt idx="184">
                  <c:v>10.85</c:v>
                </c:pt>
                <c:pt idx="185">
                  <c:v>11.04</c:v>
                </c:pt>
                <c:pt idx="186">
                  <c:v>11.36</c:v>
                </c:pt>
                <c:pt idx="187">
                  <c:v>11.52</c:v>
                </c:pt>
                <c:pt idx="188">
                  <c:v>11.77</c:v>
                </c:pt>
                <c:pt idx="189">
                  <c:v>11.21</c:v>
                </c:pt>
                <c:pt idx="190">
                  <c:v>11.34</c:v>
                </c:pt>
                <c:pt idx="191">
                  <c:v>11.19</c:v>
                </c:pt>
                <c:pt idx="192">
                  <c:v>10.63</c:v>
                </c:pt>
                <c:pt idx="193">
                  <c:v>10.74</c:v>
                </c:pt>
                <c:pt idx="194">
                  <c:v>11.05</c:v>
                </c:pt>
                <c:pt idx="195">
                  <c:v>10.95</c:v>
                </c:pt>
                <c:pt idx="196">
                  <c:v>11.22</c:v>
                </c:pt>
                <c:pt idx="197">
                  <c:v>10.94</c:v>
                </c:pt>
                <c:pt idx="198">
                  <c:v>11.1</c:v>
                </c:pt>
                <c:pt idx="199">
                  <c:v>11.53</c:v>
                </c:pt>
                <c:pt idx="200">
                  <c:v>11.74</c:v>
                </c:pt>
                <c:pt idx="201">
                  <c:v>11.54</c:v>
                </c:pt>
                <c:pt idx="202">
                  <c:v>11.33</c:v>
                </c:pt>
                <c:pt idx="203">
                  <c:v>11.58</c:v>
                </c:pt>
                <c:pt idx="204">
                  <c:v>11.48</c:v>
                </c:pt>
                <c:pt idx="205">
                  <c:v>11.64</c:v>
                </c:pt>
                <c:pt idx="206">
                  <c:v>11.96</c:v>
                </c:pt>
                <c:pt idx="207">
                  <c:v>12.34</c:v>
                </c:pt>
                <c:pt idx="208">
                  <c:v>12.32</c:v>
                </c:pt>
                <c:pt idx="209">
                  <c:v>12.63</c:v>
                </c:pt>
                <c:pt idx="210">
                  <c:v>13.04</c:v>
                </c:pt>
                <c:pt idx="211">
                  <c:v>13.13</c:v>
                </c:pt>
                <c:pt idx="212">
                  <c:v>12.87</c:v>
                </c:pt>
                <c:pt idx="213">
                  <c:v>12.92</c:v>
                </c:pt>
                <c:pt idx="214">
                  <c:v>13.8</c:v>
                </c:pt>
                <c:pt idx="215">
                  <c:v>14.37</c:v>
                </c:pt>
                <c:pt idx="216">
                  <c:v>14.85</c:v>
                </c:pt>
                <c:pt idx="217">
                  <c:v>15.02</c:v>
                </c:pt>
                <c:pt idx="218">
                  <c:v>15.62</c:v>
                </c:pt>
                <c:pt idx="219">
                  <c:v>15.76</c:v>
                </c:pt>
                <c:pt idx="220">
                  <c:v>15.13</c:v>
                </c:pt>
                <c:pt idx="221">
                  <c:v>16.04</c:v>
                </c:pt>
                <c:pt idx="222">
                  <c:v>16.010000000000002</c:v>
                </c:pt>
                <c:pt idx="223">
                  <c:v>15.77</c:v>
                </c:pt>
                <c:pt idx="224">
                  <c:v>14.51</c:v>
                </c:pt>
                <c:pt idx="225">
                  <c:v>13.98</c:v>
                </c:pt>
                <c:pt idx="226">
                  <c:v>11.84</c:v>
                </c:pt>
                <c:pt idx="227">
                  <c:v>11.39</c:v>
                </c:pt>
                <c:pt idx="228">
                  <c:v>11.11</c:v>
                </c:pt>
                <c:pt idx="229">
                  <c:v>11.37</c:v>
                </c:pt>
                <c:pt idx="230">
                  <c:v>11.47</c:v>
                </c:pt>
                <c:pt idx="231">
                  <c:v>11.95</c:v>
                </c:pt>
                <c:pt idx="232">
                  <c:v>11.29</c:v>
                </c:pt>
                <c:pt idx="233">
                  <c:v>10.9</c:v>
                </c:pt>
                <c:pt idx="234">
                  <c:v>10.73</c:v>
                </c:pt>
                <c:pt idx="235">
                  <c:v>11.08</c:v>
                </c:pt>
                <c:pt idx="236">
                  <c:v>11.7</c:v>
                </c:pt>
                <c:pt idx="237">
                  <c:v>11.34</c:v>
                </c:pt>
                <c:pt idx="238">
                  <c:v>10.83</c:v>
                </c:pt>
                <c:pt idx="239">
                  <c:v>11.13</c:v>
                </c:pt>
                <c:pt idx="240">
                  <c:v>10.98</c:v>
                </c:pt>
                <c:pt idx="241">
                  <c:v>10.68</c:v>
                </c:pt>
                <c:pt idx="242">
                  <c:v>10.42</c:v>
                </c:pt>
                <c:pt idx="243">
                  <c:v>10</c:v>
                </c:pt>
                <c:pt idx="244">
                  <c:v>10.19</c:v>
                </c:pt>
                <c:pt idx="245">
                  <c:v>10.78</c:v>
                </c:pt>
                <c:pt idx="246">
                  <c:v>11.24</c:v>
                </c:pt>
                <c:pt idx="247">
                  <c:v>11.58</c:v>
                </c:pt>
                <c:pt idx="248">
                  <c:v>11.13</c:v>
                </c:pt>
                <c:pt idx="249">
                  <c:v>10.72</c:v>
                </c:pt>
                <c:pt idx="250">
                  <c:v>10.55</c:v>
                </c:pt>
                <c:pt idx="251">
                  <c:v>10.83</c:v>
                </c:pt>
                <c:pt idx="252">
                  <c:v>10.25</c:v>
                </c:pt>
                <c:pt idx="253">
                  <c:v>10.16</c:v>
                </c:pt>
                <c:pt idx="254">
                  <c:v>10.25</c:v>
                </c:pt>
                <c:pt idx="255">
                  <c:v>9.8699999999999992</c:v>
                </c:pt>
                <c:pt idx="256">
                  <c:v>9.9</c:v>
                </c:pt>
                <c:pt idx="257">
                  <c:v>9.7799999999999994</c:v>
                </c:pt>
                <c:pt idx="258">
                  <c:v>9.69</c:v>
                </c:pt>
                <c:pt idx="259">
                  <c:v>9.07</c:v>
                </c:pt>
                <c:pt idx="260">
                  <c:v>9.61</c:v>
                </c:pt>
                <c:pt idx="261">
                  <c:v>9.85</c:v>
                </c:pt>
                <c:pt idx="262">
                  <c:v>9.8800000000000008</c:v>
                </c:pt>
                <c:pt idx="263">
                  <c:v>10.17</c:v>
                </c:pt>
                <c:pt idx="264">
                  <c:v>10.220000000000001</c:v>
                </c:pt>
                <c:pt idx="265">
                  <c:v>10.53</c:v>
                </c:pt>
                <c:pt idx="266">
                  <c:v>10.75</c:v>
                </c:pt>
                <c:pt idx="267">
                  <c:v>10.91</c:v>
                </c:pt>
                <c:pt idx="268">
                  <c:v>10.91</c:v>
                </c:pt>
                <c:pt idx="269">
                  <c:v>11.18</c:v>
                </c:pt>
                <c:pt idx="270">
                  <c:v>11.46</c:v>
                </c:pt>
                <c:pt idx="271">
                  <c:v>11.55</c:v>
                </c:pt>
                <c:pt idx="272">
                  <c:v>10.54</c:v>
                </c:pt>
                <c:pt idx="273">
                  <c:v>11.04</c:v>
                </c:pt>
                <c:pt idx="274">
                  <c:v>11.34</c:v>
                </c:pt>
                <c:pt idx="275">
                  <c:v>11.66</c:v>
                </c:pt>
                <c:pt idx="276">
                  <c:v>11.54</c:v>
                </c:pt>
                <c:pt idx="277">
                  <c:v>11.31</c:v>
                </c:pt>
                <c:pt idx="278">
                  <c:v>11.9</c:v>
                </c:pt>
                <c:pt idx="279">
                  <c:v>12.14</c:v>
                </c:pt>
                <c:pt idx="280">
                  <c:v>11.84</c:v>
                </c:pt>
                <c:pt idx="281">
                  <c:v>11.95</c:v>
                </c:pt>
                <c:pt idx="282">
                  <c:v>11.86</c:v>
                </c:pt>
                <c:pt idx="283">
                  <c:v>11.62</c:v>
                </c:pt>
                <c:pt idx="284">
                  <c:v>11.78</c:v>
                </c:pt>
                <c:pt idx="285">
                  <c:v>12.26</c:v>
                </c:pt>
                <c:pt idx="286">
                  <c:v>12.44</c:v>
                </c:pt>
                <c:pt idx="287">
                  <c:v>12.31</c:v>
                </c:pt>
                <c:pt idx="288">
                  <c:v>11.85</c:v>
                </c:pt>
                <c:pt idx="289">
                  <c:v>12.15</c:v>
                </c:pt>
                <c:pt idx="290">
                  <c:v>12.53</c:v>
                </c:pt>
                <c:pt idx="291">
                  <c:v>12.36</c:v>
                </c:pt>
                <c:pt idx="292">
                  <c:v>12.36</c:v>
                </c:pt>
                <c:pt idx="293">
                  <c:v>12.24</c:v>
                </c:pt>
                <c:pt idx="294">
                  <c:v>12.2</c:v>
                </c:pt>
                <c:pt idx="295">
                  <c:v>12.45</c:v>
                </c:pt>
                <c:pt idx="296">
                  <c:v>12.67</c:v>
                </c:pt>
                <c:pt idx="297">
                  <c:v>12.68</c:v>
                </c:pt>
                <c:pt idx="298">
                  <c:v>12.43</c:v>
                </c:pt>
                <c:pt idx="299">
                  <c:v>12.13</c:v>
                </c:pt>
                <c:pt idx="300">
                  <c:v>12.47</c:v>
                </c:pt>
                <c:pt idx="301">
                  <c:v>12.93</c:v>
                </c:pt>
                <c:pt idx="302">
                  <c:v>13.01</c:v>
                </c:pt>
                <c:pt idx="303">
                  <c:v>12.86</c:v>
                </c:pt>
                <c:pt idx="304">
                  <c:v>12.83</c:v>
                </c:pt>
                <c:pt idx="305">
                  <c:v>12.16</c:v>
                </c:pt>
                <c:pt idx="306">
                  <c:v>12.14</c:v>
                </c:pt>
                <c:pt idx="307">
                  <c:v>11.62</c:v>
                </c:pt>
                <c:pt idx="308">
                  <c:v>11.75</c:v>
                </c:pt>
                <c:pt idx="309">
                  <c:v>11.72</c:v>
                </c:pt>
                <c:pt idx="310">
                  <c:v>11.14</c:v>
                </c:pt>
                <c:pt idx="311">
                  <c:v>11.39</c:v>
                </c:pt>
                <c:pt idx="312">
                  <c:v>11.64</c:v>
                </c:pt>
                <c:pt idx="313">
                  <c:v>11.75</c:v>
                </c:pt>
                <c:pt idx="314">
                  <c:v>12</c:v>
                </c:pt>
                <c:pt idx="315">
                  <c:v>12.22</c:v>
                </c:pt>
                <c:pt idx="316">
                  <c:v>12.42</c:v>
                </c:pt>
                <c:pt idx="317">
                  <c:v>12.91</c:v>
                </c:pt>
                <c:pt idx="318">
                  <c:v>13.31</c:v>
                </c:pt>
                <c:pt idx="319">
                  <c:v>13.36</c:v>
                </c:pt>
                <c:pt idx="320">
                  <c:v>13.83</c:v>
                </c:pt>
                <c:pt idx="321">
                  <c:v>14.04</c:v>
                </c:pt>
                <c:pt idx="322">
                  <c:v>14.36</c:v>
                </c:pt>
                <c:pt idx="323">
                  <c:v>14.62</c:v>
                </c:pt>
                <c:pt idx="324">
                  <c:v>15.12</c:v>
                </c:pt>
                <c:pt idx="325">
                  <c:v>15.79</c:v>
                </c:pt>
                <c:pt idx="326">
                  <c:v>15.99</c:v>
                </c:pt>
                <c:pt idx="327">
                  <c:v>16.440000000000001</c:v>
                </c:pt>
                <c:pt idx="328">
                  <c:v>16.22</c:v>
                </c:pt>
                <c:pt idx="329">
                  <c:v>16.690000000000001</c:v>
                </c:pt>
                <c:pt idx="330">
                  <c:v>16.52</c:v>
                </c:pt>
                <c:pt idx="331">
                  <c:v>17.37</c:v>
                </c:pt>
                <c:pt idx="332">
                  <c:v>18.45</c:v>
                </c:pt>
                <c:pt idx="333">
                  <c:v>18.22</c:v>
                </c:pt>
                <c:pt idx="334">
                  <c:v>18.84</c:v>
                </c:pt>
                <c:pt idx="335">
                  <c:v>17.77</c:v>
                </c:pt>
                <c:pt idx="336">
                  <c:v>18.84</c:v>
                </c:pt>
                <c:pt idx="337">
                  <c:v>18.940000000000001</c:v>
                </c:pt>
                <c:pt idx="338">
                  <c:v>18.29</c:v>
                </c:pt>
                <c:pt idx="339">
                  <c:v>18.27</c:v>
                </c:pt>
                <c:pt idx="340">
                  <c:v>19.37</c:v>
                </c:pt>
                <c:pt idx="341">
                  <c:v>19.37</c:v>
                </c:pt>
                <c:pt idx="342">
                  <c:v>18.54</c:v>
                </c:pt>
                <c:pt idx="343">
                  <c:v>18.16</c:v>
                </c:pt>
                <c:pt idx="344">
                  <c:v>18.86</c:v>
                </c:pt>
                <c:pt idx="345">
                  <c:v>18.670000000000002</c:v>
                </c:pt>
                <c:pt idx="346">
                  <c:v>17.84</c:v>
                </c:pt>
                <c:pt idx="347">
                  <c:v>17.420000000000002</c:v>
                </c:pt>
                <c:pt idx="348">
                  <c:v>17.12</c:v>
                </c:pt>
                <c:pt idx="349">
                  <c:v>17.2</c:v>
                </c:pt>
                <c:pt idx="350">
                  <c:v>16.72</c:v>
                </c:pt>
                <c:pt idx="351">
                  <c:v>15.84</c:v>
                </c:pt>
                <c:pt idx="352">
                  <c:v>15.9</c:v>
                </c:pt>
                <c:pt idx="353">
                  <c:v>16.12</c:v>
                </c:pt>
                <c:pt idx="354">
                  <c:v>16.600000000000001</c:v>
                </c:pt>
                <c:pt idx="355">
                  <c:v>16.73</c:v>
                </c:pt>
                <c:pt idx="356">
                  <c:v>16.87</c:v>
                </c:pt>
                <c:pt idx="357">
                  <c:v>15.87</c:v>
                </c:pt>
                <c:pt idx="358">
                  <c:v>15.16</c:v>
                </c:pt>
                <c:pt idx="359">
                  <c:v>14.15</c:v>
                </c:pt>
                <c:pt idx="360">
                  <c:v>13.74</c:v>
                </c:pt>
                <c:pt idx="361">
                  <c:v>13.67</c:v>
                </c:pt>
                <c:pt idx="362">
                  <c:v>13.79</c:v>
                </c:pt>
                <c:pt idx="363">
                  <c:v>13.78</c:v>
                </c:pt>
                <c:pt idx="364">
                  <c:v>13.93</c:v>
                </c:pt>
                <c:pt idx="365">
                  <c:v>13.91</c:v>
                </c:pt>
                <c:pt idx="366">
                  <c:v>14.32</c:v>
                </c:pt>
                <c:pt idx="367">
                  <c:v>14.64</c:v>
                </c:pt>
                <c:pt idx="368">
                  <c:v>14.96</c:v>
                </c:pt>
                <c:pt idx="369">
                  <c:v>15.54</c:v>
                </c:pt>
                <c:pt idx="370">
                  <c:v>15.93</c:v>
                </c:pt>
                <c:pt idx="371">
                  <c:v>16.559999999999999</c:v>
                </c:pt>
                <c:pt idx="372">
                  <c:v>16.989999999999998</c:v>
                </c:pt>
                <c:pt idx="373">
                  <c:v>17.36</c:v>
                </c:pt>
                <c:pt idx="374">
                  <c:v>17.98</c:v>
                </c:pt>
                <c:pt idx="375">
                  <c:v>17.760000000000002</c:v>
                </c:pt>
                <c:pt idx="376">
                  <c:v>18.2</c:v>
                </c:pt>
                <c:pt idx="377">
                  <c:v>18.43</c:v>
                </c:pt>
                <c:pt idx="378">
                  <c:v>18.690000000000001</c:v>
                </c:pt>
                <c:pt idx="379">
                  <c:v>18.45</c:v>
                </c:pt>
                <c:pt idx="380">
                  <c:v>19.09</c:v>
                </c:pt>
                <c:pt idx="381">
                  <c:v>18.96</c:v>
                </c:pt>
                <c:pt idx="382">
                  <c:v>18.12</c:v>
                </c:pt>
                <c:pt idx="383">
                  <c:v>18.02</c:v>
                </c:pt>
                <c:pt idx="384">
                  <c:v>18.07</c:v>
                </c:pt>
                <c:pt idx="385">
                  <c:v>18.62</c:v>
                </c:pt>
                <c:pt idx="386">
                  <c:v>18.34</c:v>
                </c:pt>
                <c:pt idx="387">
                  <c:v>17.55</c:v>
                </c:pt>
                <c:pt idx="388">
                  <c:v>17.29</c:v>
                </c:pt>
                <c:pt idx="389">
                  <c:v>17.43</c:v>
                </c:pt>
                <c:pt idx="390">
                  <c:v>17.260000000000002</c:v>
                </c:pt>
                <c:pt idx="391">
                  <c:v>17.82</c:v>
                </c:pt>
                <c:pt idx="392">
                  <c:v>17.38</c:v>
                </c:pt>
                <c:pt idx="393">
                  <c:v>17.579999999999998</c:v>
                </c:pt>
                <c:pt idx="394">
                  <c:v>17.05</c:v>
                </c:pt>
                <c:pt idx="395">
                  <c:v>16.61</c:v>
                </c:pt>
                <c:pt idx="396">
                  <c:v>17.149999999999999</c:v>
                </c:pt>
                <c:pt idx="397">
                  <c:v>17.559999999999999</c:v>
                </c:pt>
                <c:pt idx="398">
                  <c:v>18.47</c:v>
                </c:pt>
                <c:pt idx="399">
                  <c:v>19.23</c:v>
                </c:pt>
                <c:pt idx="400">
                  <c:v>19.84</c:v>
                </c:pt>
                <c:pt idx="401">
                  <c:v>20.38</c:v>
                </c:pt>
                <c:pt idx="402">
                  <c:v>20.6</c:v>
                </c:pt>
                <c:pt idx="403">
                  <c:v>20.329999999999998</c:v>
                </c:pt>
                <c:pt idx="404">
                  <c:v>20.149999999999999</c:v>
                </c:pt>
                <c:pt idx="405">
                  <c:v>20.94</c:v>
                </c:pt>
                <c:pt idx="406">
                  <c:v>20.71</c:v>
                </c:pt>
                <c:pt idx="407">
                  <c:v>20.92</c:v>
                </c:pt>
                <c:pt idx="408">
                  <c:v>21.86</c:v>
                </c:pt>
                <c:pt idx="409">
                  <c:v>22.04</c:v>
                </c:pt>
                <c:pt idx="410">
                  <c:v>21.2</c:v>
                </c:pt>
                <c:pt idx="411">
                  <c:v>21.45</c:v>
                </c:pt>
                <c:pt idx="412">
                  <c:v>21.44</c:v>
                </c:pt>
                <c:pt idx="413">
                  <c:v>20.66</c:v>
                </c:pt>
                <c:pt idx="414">
                  <c:v>19.09</c:v>
                </c:pt>
                <c:pt idx="415">
                  <c:v>16.829999999999998</c:v>
                </c:pt>
                <c:pt idx="416">
                  <c:v>17.14</c:v>
                </c:pt>
                <c:pt idx="417">
                  <c:v>17.57</c:v>
                </c:pt>
                <c:pt idx="418">
                  <c:v>17.32</c:v>
                </c:pt>
                <c:pt idx="419">
                  <c:v>16.739999999999998</c:v>
                </c:pt>
                <c:pt idx="420">
                  <c:v>17.850000000000001</c:v>
                </c:pt>
                <c:pt idx="421">
                  <c:v>18.59</c:v>
                </c:pt>
                <c:pt idx="422">
                  <c:v>19.260000000000002</c:v>
                </c:pt>
                <c:pt idx="423">
                  <c:v>19.47</c:v>
                </c:pt>
                <c:pt idx="424">
                  <c:v>19.29</c:v>
                </c:pt>
                <c:pt idx="425">
                  <c:v>20.149999999999999</c:v>
                </c:pt>
                <c:pt idx="426">
                  <c:v>20.51</c:v>
                </c:pt>
                <c:pt idx="427">
                  <c:v>20.38</c:v>
                </c:pt>
                <c:pt idx="428">
                  <c:v>19.97</c:v>
                </c:pt>
                <c:pt idx="429">
                  <c:v>20.47</c:v>
                </c:pt>
                <c:pt idx="430">
                  <c:v>20.96</c:v>
                </c:pt>
                <c:pt idx="431">
                  <c:v>20.89</c:v>
                </c:pt>
                <c:pt idx="432">
                  <c:v>20.72</c:v>
                </c:pt>
                <c:pt idx="433">
                  <c:v>21.04</c:v>
                </c:pt>
                <c:pt idx="434">
                  <c:v>21.63</c:v>
                </c:pt>
                <c:pt idx="435">
                  <c:v>21.83</c:v>
                </c:pt>
                <c:pt idx="436">
                  <c:v>22.17</c:v>
                </c:pt>
                <c:pt idx="437">
                  <c:v>22.42</c:v>
                </c:pt>
                <c:pt idx="438">
                  <c:v>22.57</c:v>
                </c:pt>
                <c:pt idx="439">
                  <c:v>22.3</c:v>
                </c:pt>
                <c:pt idx="440">
                  <c:v>22.98</c:v>
                </c:pt>
                <c:pt idx="441">
                  <c:v>22.65</c:v>
                </c:pt>
                <c:pt idx="442">
                  <c:v>22.89</c:v>
                </c:pt>
                <c:pt idx="443">
                  <c:v>23.21</c:v>
                </c:pt>
                <c:pt idx="444">
                  <c:v>23.23</c:v>
                </c:pt>
                <c:pt idx="445">
                  <c:v>22.75</c:v>
                </c:pt>
                <c:pt idx="446">
                  <c:v>23.27</c:v>
                </c:pt>
                <c:pt idx="447">
                  <c:v>23.37</c:v>
                </c:pt>
                <c:pt idx="448">
                  <c:v>23.25</c:v>
                </c:pt>
                <c:pt idx="449">
                  <c:v>23.42</c:v>
                </c:pt>
                <c:pt idx="450">
                  <c:v>23.71</c:v>
                </c:pt>
                <c:pt idx="451">
                  <c:v>22.39</c:v>
                </c:pt>
                <c:pt idx="452">
                  <c:v>22.3</c:v>
                </c:pt>
                <c:pt idx="453">
                  <c:v>22.67</c:v>
                </c:pt>
                <c:pt idx="454">
                  <c:v>23.37</c:v>
                </c:pt>
                <c:pt idx="455">
                  <c:v>23.78</c:v>
                </c:pt>
                <c:pt idx="456">
                  <c:v>23.93</c:v>
                </c:pt>
                <c:pt idx="457">
                  <c:v>23.69</c:v>
                </c:pt>
                <c:pt idx="458">
                  <c:v>24.06</c:v>
                </c:pt>
                <c:pt idx="459">
                  <c:v>23.7</c:v>
                </c:pt>
                <c:pt idx="460">
                  <c:v>22.61</c:v>
                </c:pt>
                <c:pt idx="461">
                  <c:v>23.11</c:v>
                </c:pt>
                <c:pt idx="462">
                  <c:v>21.85</c:v>
                </c:pt>
                <c:pt idx="463">
                  <c:v>21.56</c:v>
                </c:pt>
                <c:pt idx="464">
                  <c:v>21.38</c:v>
                </c:pt>
                <c:pt idx="465">
                  <c:v>19.91</c:v>
                </c:pt>
                <c:pt idx="466">
                  <c:v>19.16</c:v>
                </c:pt>
                <c:pt idx="467">
                  <c:v>18.829999999999998</c:v>
                </c:pt>
                <c:pt idx="468">
                  <c:v>19.71</c:v>
                </c:pt>
                <c:pt idx="469">
                  <c:v>19.739999999999998</c:v>
                </c:pt>
                <c:pt idx="470">
                  <c:v>20.43</c:v>
                </c:pt>
                <c:pt idx="471">
                  <c:v>21.07</c:v>
                </c:pt>
                <c:pt idx="472">
                  <c:v>21.44</c:v>
                </c:pt>
                <c:pt idx="473">
                  <c:v>21.69</c:v>
                </c:pt>
                <c:pt idx="474">
                  <c:v>21.95</c:v>
                </c:pt>
                <c:pt idx="475">
                  <c:v>21.55</c:v>
                </c:pt>
                <c:pt idx="476">
                  <c:v>21.8</c:v>
                </c:pt>
                <c:pt idx="477">
                  <c:v>22.03</c:v>
                </c:pt>
                <c:pt idx="478">
                  <c:v>22.22</c:v>
                </c:pt>
                <c:pt idx="479">
                  <c:v>22.07</c:v>
                </c:pt>
                <c:pt idx="480">
                  <c:v>21.26</c:v>
                </c:pt>
                <c:pt idx="481">
                  <c:v>21.75</c:v>
                </c:pt>
                <c:pt idx="482">
                  <c:v>21.51</c:v>
                </c:pt>
                <c:pt idx="483">
                  <c:v>20.420000000000002</c:v>
                </c:pt>
                <c:pt idx="484">
                  <c:v>19.93</c:v>
                </c:pt>
                <c:pt idx="485">
                  <c:v>21.28</c:v>
                </c:pt>
                <c:pt idx="486">
                  <c:v>21.63</c:v>
                </c:pt>
                <c:pt idx="487">
                  <c:v>22</c:v>
                </c:pt>
                <c:pt idx="488">
                  <c:v>21.75</c:v>
                </c:pt>
                <c:pt idx="489">
                  <c:v>21.14</c:v>
                </c:pt>
                <c:pt idx="490">
                  <c:v>21.68</c:v>
                </c:pt>
                <c:pt idx="491">
                  <c:v>22</c:v>
                </c:pt>
                <c:pt idx="492">
                  <c:v>22.2</c:v>
                </c:pt>
                <c:pt idx="493">
                  <c:v>22.28</c:v>
                </c:pt>
                <c:pt idx="494">
                  <c:v>21.19</c:v>
                </c:pt>
                <c:pt idx="495">
                  <c:v>20.9</c:v>
                </c:pt>
                <c:pt idx="496">
                  <c:v>20.2</c:v>
                </c:pt>
                <c:pt idx="497">
                  <c:v>20.43</c:v>
                </c:pt>
                <c:pt idx="498">
                  <c:v>20.97</c:v>
                </c:pt>
                <c:pt idx="499">
                  <c:v>19.71</c:v>
                </c:pt>
                <c:pt idx="500">
                  <c:v>18.68</c:v>
                </c:pt>
                <c:pt idx="501">
                  <c:v>18.43</c:v>
                </c:pt>
                <c:pt idx="502">
                  <c:v>18.399999999999999</c:v>
                </c:pt>
                <c:pt idx="503">
                  <c:v>18.45</c:v>
                </c:pt>
                <c:pt idx="504">
                  <c:v>18.440000000000001</c:v>
                </c:pt>
                <c:pt idx="505">
                  <c:v>17.329999999999998</c:v>
                </c:pt>
                <c:pt idx="506">
                  <c:v>17.09</c:v>
                </c:pt>
                <c:pt idx="507">
                  <c:v>16.37</c:v>
                </c:pt>
                <c:pt idx="508">
                  <c:v>16.53</c:v>
                </c:pt>
                <c:pt idx="509">
                  <c:v>15.87</c:v>
                </c:pt>
                <c:pt idx="510">
                  <c:v>13.98</c:v>
                </c:pt>
                <c:pt idx="511">
                  <c:v>13.8</c:v>
                </c:pt>
                <c:pt idx="512">
                  <c:v>13.73</c:v>
                </c:pt>
                <c:pt idx="513">
                  <c:v>14.1</c:v>
                </c:pt>
                <c:pt idx="514">
                  <c:v>14.84</c:v>
                </c:pt>
                <c:pt idx="515">
                  <c:v>15.06</c:v>
                </c:pt>
                <c:pt idx="516">
                  <c:v>14.95</c:v>
                </c:pt>
                <c:pt idx="517">
                  <c:v>15.87</c:v>
                </c:pt>
                <c:pt idx="518">
                  <c:v>16.46</c:v>
                </c:pt>
                <c:pt idx="519">
                  <c:v>17.03</c:v>
                </c:pt>
                <c:pt idx="520">
                  <c:v>17.399999999999999</c:v>
                </c:pt>
                <c:pt idx="521">
                  <c:v>17.920000000000002</c:v>
                </c:pt>
                <c:pt idx="522">
                  <c:v>17.559999999999999</c:v>
                </c:pt>
                <c:pt idx="523">
                  <c:v>17.079999999999998</c:v>
                </c:pt>
                <c:pt idx="524">
                  <c:v>16.89</c:v>
                </c:pt>
                <c:pt idx="525">
                  <c:v>16.52</c:v>
                </c:pt>
                <c:pt idx="526">
                  <c:v>16.86</c:v>
                </c:pt>
                <c:pt idx="527">
                  <c:v>16.43</c:v>
                </c:pt>
                <c:pt idx="528">
                  <c:v>15.64</c:v>
                </c:pt>
                <c:pt idx="529">
                  <c:v>16.600000000000001</c:v>
                </c:pt>
                <c:pt idx="530">
                  <c:v>17.260000000000002</c:v>
                </c:pt>
                <c:pt idx="531">
                  <c:v>17.46</c:v>
                </c:pt>
                <c:pt idx="532">
                  <c:v>17.809999999999999</c:v>
                </c:pt>
                <c:pt idx="533">
                  <c:v>17.920000000000002</c:v>
                </c:pt>
                <c:pt idx="534">
                  <c:v>17.66</c:v>
                </c:pt>
                <c:pt idx="535">
                  <c:v>17.64</c:v>
                </c:pt>
                <c:pt idx="536">
                  <c:v>17.399999999999999</c:v>
                </c:pt>
                <c:pt idx="537">
                  <c:v>17.940000000000001</c:v>
                </c:pt>
                <c:pt idx="538">
                  <c:v>17.61</c:v>
                </c:pt>
                <c:pt idx="539">
                  <c:v>17.53</c:v>
                </c:pt>
                <c:pt idx="540">
                  <c:v>18.34</c:v>
                </c:pt>
                <c:pt idx="541">
                  <c:v>18.649999999999999</c:v>
                </c:pt>
                <c:pt idx="542">
                  <c:v>18.71</c:v>
                </c:pt>
                <c:pt idx="543">
                  <c:v>17.89</c:v>
                </c:pt>
                <c:pt idx="544">
                  <c:v>17.41</c:v>
                </c:pt>
                <c:pt idx="545">
                  <c:v>16.940000000000001</c:v>
                </c:pt>
                <c:pt idx="546">
                  <c:v>16.309999999999999</c:v>
                </c:pt>
                <c:pt idx="547">
                  <c:v>15.81</c:v>
                </c:pt>
                <c:pt idx="548">
                  <c:v>15.89</c:v>
                </c:pt>
                <c:pt idx="549">
                  <c:v>15.28</c:v>
                </c:pt>
                <c:pt idx="550">
                  <c:v>15.48</c:v>
                </c:pt>
                <c:pt idx="551">
                  <c:v>15.91</c:v>
                </c:pt>
                <c:pt idx="552">
                  <c:v>14.65</c:v>
                </c:pt>
                <c:pt idx="553">
                  <c:v>13.49</c:v>
                </c:pt>
                <c:pt idx="554">
                  <c:v>13.53</c:v>
                </c:pt>
                <c:pt idx="555">
                  <c:v>12.96</c:v>
                </c:pt>
                <c:pt idx="556">
                  <c:v>13.31</c:v>
                </c:pt>
                <c:pt idx="557">
                  <c:v>12.55</c:v>
                </c:pt>
                <c:pt idx="558">
                  <c:v>12</c:v>
                </c:pt>
                <c:pt idx="559">
                  <c:v>11.89</c:v>
                </c:pt>
                <c:pt idx="560">
                  <c:v>10.39</c:v>
                </c:pt>
                <c:pt idx="561">
                  <c:v>9.82</c:v>
                </c:pt>
                <c:pt idx="562">
                  <c:v>8.68</c:v>
                </c:pt>
                <c:pt idx="563">
                  <c:v>8.74</c:v>
                </c:pt>
                <c:pt idx="564">
                  <c:v>8.9499999999999993</c:v>
                </c:pt>
                <c:pt idx="565">
                  <c:v>8.2899999999999991</c:v>
                </c:pt>
                <c:pt idx="566">
                  <c:v>8.92</c:v>
                </c:pt>
                <c:pt idx="567">
                  <c:v>9.76</c:v>
                </c:pt>
                <c:pt idx="568">
                  <c:v>10.16</c:v>
                </c:pt>
                <c:pt idx="569">
                  <c:v>10.23</c:v>
                </c:pt>
                <c:pt idx="570">
                  <c:v>10.82</c:v>
                </c:pt>
                <c:pt idx="571">
                  <c:v>11.01</c:v>
                </c:pt>
                <c:pt idx="572">
                  <c:v>10.9</c:v>
                </c:pt>
                <c:pt idx="573">
                  <c:v>10.09</c:v>
                </c:pt>
                <c:pt idx="574">
                  <c:v>9.92</c:v>
                </c:pt>
                <c:pt idx="575">
                  <c:v>10.33</c:v>
                </c:pt>
                <c:pt idx="576">
                  <c:v>10.44</c:v>
                </c:pt>
                <c:pt idx="577">
                  <c:v>10.25</c:v>
                </c:pt>
                <c:pt idx="578">
                  <c:v>11.19</c:v>
                </c:pt>
                <c:pt idx="579">
                  <c:v>11.59</c:v>
                </c:pt>
                <c:pt idx="580">
                  <c:v>11.63</c:v>
                </c:pt>
                <c:pt idx="581">
                  <c:v>11.69</c:v>
                </c:pt>
                <c:pt idx="582">
                  <c:v>11.53</c:v>
                </c:pt>
                <c:pt idx="583">
                  <c:v>11.54</c:v>
                </c:pt>
                <c:pt idx="584">
                  <c:v>11.76</c:v>
                </c:pt>
                <c:pt idx="585">
                  <c:v>11.6</c:v>
                </c:pt>
                <c:pt idx="586">
                  <c:v>11.81</c:v>
                </c:pt>
                <c:pt idx="587">
                  <c:v>11.35</c:v>
                </c:pt>
                <c:pt idx="588">
                  <c:v>11.25</c:v>
                </c:pt>
                <c:pt idx="589">
                  <c:v>11.6</c:v>
                </c:pt>
                <c:pt idx="590">
                  <c:v>11.44</c:v>
                </c:pt>
                <c:pt idx="591">
                  <c:v>11.01</c:v>
                </c:pt>
                <c:pt idx="592">
                  <c:v>10.9</c:v>
                </c:pt>
                <c:pt idx="593">
                  <c:v>10.64</c:v>
                </c:pt>
                <c:pt idx="594">
                  <c:v>10.55</c:v>
                </c:pt>
                <c:pt idx="595">
                  <c:v>10.53</c:v>
                </c:pt>
                <c:pt idx="596">
                  <c:v>10.57</c:v>
                </c:pt>
                <c:pt idx="597">
                  <c:v>10.27</c:v>
                </c:pt>
                <c:pt idx="598">
                  <c:v>10.07</c:v>
                </c:pt>
                <c:pt idx="599">
                  <c:v>9.77</c:v>
                </c:pt>
                <c:pt idx="600">
                  <c:v>9.77</c:v>
                </c:pt>
                <c:pt idx="601">
                  <c:v>9.68</c:v>
                </c:pt>
                <c:pt idx="602">
                  <c:v>9.24</c:v>
                </c:pt>
                <c:pt idx="603">
                  <c:v>9.0500000000000007</c:v>
                </c:pt>
                <c:pt idx="604">
                  <c:v>8.9499999999999993</c:v>
                </c:pt>
                <c:pt idx="605">
                  <c:v>9.26</c:v>
                </c:pt>
                <c:pt idx="606">
                  <c:v>9.6300000000000008</c:v>
                </c:pt>
                <c:pt idx="607">
                  <c:v>9.5500000000000007</c:v>
                </c:pt>
                <c:pt idx="608">
                  <c:v>9.43</c:v>
                </c:pt>
                <c:pt idx="609">
                  <c:v>10.02</c:v>
                </c:pt>
                <c:pt idx="610">
                  <c:v>9.94</c:v>
                </c:pt>
                <c:pt idx="611">
                  <c:v>9.5299999999999994</c:v>
                </c:pt>
                <c:pt idx="612">
                  <c:v>8.93</c:v>
                </c:pt>
                <c:pt idx="613">
                  <c:v>9.01</c:v>
                </c:pt>
                <c:pt idx="614">
                  <c:v>9.26</c:v>
                </c:pt>
                <c:pt idx="615">
                  <c:v>9</c:v>
                </c:pt>
                <c:pt idx="616">
                  <c:v>9.07</c:v>
                </c:pt>
                <c:pt idx="617">
                  <c:v>9.1300000000000008</c:v>
                </c:pt>
                <c:pt idx="618">
                  <c:v>8.7899999999999991</c:v>
                </c:pt>
                <c:pt idx="619">
                  <c:v>8.85</c:v>
                </c:pt>
                <c:pt idx="620">
                  <c:v>8.83</c:v>
                </c:pt>
                <c:pt idx="621">
                  <c:v>9.1300000000000008</c:v>
                </c:pt>
                <c:pt idx="622">
                  <c:v>9.11</c:v>
                </c:pt>
                <c:pt idx="623">
                  <c:v>8.68</c:v>
                </c:pt>
                <c:pt idx="624">
                  <c:v>8.52</c:v>
                </c:pt>
                <c:pt idx="625">
                  <c:v>8.75</c:v>
                </c:pt>
                <c:pt idx="626">
                  <c:v>8.85</c:v>
                </c:pt>
                <c:pt idx="627">
                  <c:v>9.0500000000000007</c:v>
                </c:pt>
                <c:pt idx="628">
                  <c:v>8.08</c:v>
                </c:pt>
                <c:pt idx="629">
                  <c:v>7.84</c:v>
                </c:pt>
                <c:pt idx="630">
                  <c:v>8.1</c:v>
                </c:pt>
                <c:pt idx="631">
                  <c:v>8.51</c:v>
                </c:pt>
                <c:pt idx="632">
                  <c:v>8.8800000000000008</c:v>
                </c:pt>
                <c:pt idx="633">
                  <c:v>9.07</c:v>
                </c:pt>
                <c:pt idx="634">
                  <c:v>9.1999999999999993</c:v>
                </c:pt>
                <c:pt idx="635">
                  <c:v>9.36</c:v>
                </c:pt>
                <c:pt idx="636">
                  <c:v>9.65</c:v>
                </c:pt>
                <c:pt idx="637">
                  <c:v>9.39</c:v>
                </c:pt>
                <c:pt idx="638">
                  <c:v>9.26</c:v>
                </c:pt>
                <c:pt idx="639">
                  <c:v>8.83</c:v>
                </c:pt>
                <c:pt idx="640">
                  <c:v>9.08</c:v>
                </c:pt>
                <c:pt idx="641">
                  <c:v>9.09</c:v>
                </c:pt>
                <c:pt idx="642">
                  <c:v>8.82</c:v>
                </c:pt>
                <c:pt idx="643">
                  <c:v>8.77</c:v>
                </c:pt>
                <c:pt idx="644">
                  <c:v>8.4499999999999993</c:v>
                </c:pt>
                <c:pt idx="645">
                  <c:v>8.4</c:v>
                </c:pt>
                <c:pt idx="646">
                  <c:v>7.58</c:v>
                </c:pt>
                <c:pt idx="647">
                  <c:v>7.65</c:v>
                </c:pt>
                <c:pt idx="648">
                  <c:v>7.81</c:v>
                </c:pt>
                <c:pt idx="649">
                  <c:v>7.83</c:v>
                </c:pt>
                <c:pt idx="650">
                  <c:v>7.39</c:v>
                </c:pt>
                <c:pt idx="651">
                  <c:v>7.18</c:v>
                </c:pt>
                <c:pt idx="652">
                  <c:v>6.95</c:v>
                </c:pt>
                <c:pt idx="653">
                  <c:v>7.26</c:v>
                </c:pt>
                <c:pt idx="654">
                  <c:v>7.19</c:v>
                </c:pt>
                <c:pt idx="655">
                  <c:v>6.69</c:v>
                </c:pt>
                <c:pt idx="656">
                  <c:v>6.64</c:v>
                </c:pt>
                <c:pt idx="657">
                  <c:v>6.64</c:v>
                </c:pt>
                <c:pt idx="658">
                  <c:v>7.4</c:v>
                </c:pt>
                <c:pt idx="659">
                  <c:v>8</c:v>
                </c:pt>
                <c:pt idx="660">
                  <c:v>8.35</c:v>
                </c:pt>
                <c:pt idx="661">
                  <c:v>8.4700000000000006</c:v>
                </c:pt>
                <c:pt idx="662">
                  <c:v>8.76</c:v>
                </c:pt>
                <c:pt idx="663">
                  <c:v>8.91</c:v>
                </c:pt>
                <c:pt idx="664">
                  <c:v>9.23</c:v>
                </c:pt>
                <c:pt idx="665">
                  <c:v>9.5299999999999994</c:v>
                </c:pt>
                <c:pt idx="666">
                  <c:v>9.8699999999999992</c:v>
                </c:pt>
                <c:pt idx="667">
                  <c:v>10</c:v>
                </c:pt>
                <c:pt idx="668">
                  <c:v>10.01</c:v>
                </c:pt>
                <c:pt idx="669">
                  <c:v>9.73</c:v>
                </c:pt>
                <c:pt idx="670">
                  <c:v>9.98</c:v>
                </c:pt>
                <c:pt idx="671">
                  <c:v>10</c:v>
                </c:pt>
                <c:pt idx="672">
                  <c:v>9.85</c:v>
                </c:pt>
                <c:pt idx="673">
                  <c:v>9.82</c:v>
                </c:pt>
                <c:pt idx="674">
                  <c:v>9.89</c:v>
                </c:pt>
                <c:pt idx="675">
                  <c:v>9.32</c:v>
                </c:pt>
                <c:pt idx="676">
                  <c:v>9.33</c:v>
                </c:pt>
                <c:pt idx="677">
                  <c:v>9.31</c:v>
                </c:pt>
                <c:pt idx="678">
                  <c:v>9.23</c:v>
                </c:pt>
                <c:pt idx="679">
                  <c:v>9.01</c:v>
                </c:pt>
                <c:pt idx="680">
                  <c:v>8.8699999999999992</c:v>
                </c:pt>
                <c:pt idx="681">
                  <c:v>9.6199999999999992</c:v>
                </c:pt>
                <c:pt idx="682">
                  <c:v>9.69</c:v>
                </c:pt>
                <c:pt idx="683">
                  <c:v>9.6</c:v>
                </c:pt>
                <c:pt idx="684">
                  <c:v>9.69</c:v>
                </c:pt>
                <c:pt idx="685">
                  <c:v>9.6</c:v>
                </c:pt>
                <c:pt idx="686">
                  <c:v>10</c:v>
                </c:pt>
                <c:pt idx="687">
                  <c:v>10.49</c:v>
                </c:pt>
                <c:pt idx="688">
                  <c:v>10.37</c:v>
                </c:pt>
                <c:pt idx="689">
                  <c:v>10.4</c:v>
                </c:pt>
                <c:pt idx="690">
                  <c:v>10.61</c:v>
                </c:pt>
                <c:pt idx="691">
                  <c:v>10.81</c:v>
                </c:pt>
                <c:pt idx="692">
                  <c:v>11</c:v>
                </c:pt>
                <c:pt idx="693">
                  <c:v>10.74</c:v>
                </c:pt>
                <c:pt idx="694">
                  <c:v>10.47</c:v>
                </c:pt>
                <c:pt idx="695">
                  <c:v>10.55</c:v>
                </c:pt>
                <c:pt idx="696">
                  <c:v>11.16</c:v>
                </c:pt>
                <c:pt idx="697">
                  <c:v>11.69</c:v>
                </c:pt>
                <c:pt idx="698">
                  <c:v>11.72</c:v>
                </c:pt>
                <c:pt idx="699">
                  <c:v>12.39</c:v>
                </c:pt>
                <c:pt idx="700">
                  <c:v>13.19</c:v>
                </c:pt>
                <c:pt idx="701">
                  <c:v>13.55</c:v>
                </c:pt>
                <c:pt idx="702">
                  <c:v>13.56</c:v>
                </c:pt>
                <c:pt idx="703">
                  <c:v>13.89</c:v>
                </c:pt>
                <c:pt idx="704">
                  <c:v>13.62</c:v>
                </c:pt>
                <c:pt idx="705">
                  <c:v>13.89</c:v>
                </c:pt>
                <c:pt idx="706">
                  <c:v>13.47</c:v>
                </c:pt>
                <c:pt idx="707">
                  <c:v>13.43</c:v>
                </c:pt>
                <c:pt idx="708">
                  <c:v>13.87</c:v>
                </c:pt>
                <c:pt idx="709">
                  <c:v>14.09</c:v>
                </c:pt>
                <c:pt idx="710">
                  <c:v>14.92</c:v>
                </c:pt>
                <c:pt idx="711">
                  <c:v>15.82</c:v>
                </c:pt>
                <c:pt idx="712">
                  <c:v>16.43</c:v>
                </c:pt>
                <c:pt idx="713">
                  <c:v>16.2</c:v>
                </c:pt>
                <c:pt idx="714">
                  <c:v>16.16</c:v>
                </c:pt>
                <c:pt idx="715">
                  <c:v>16.829999999999998</c:v>
                </c:pt>
                <c:pt idx="716">
                  <c:v>17.309999999999999</c:v>
                </c:pt>
                <c:pt idx="717">
                  <c:v>18.329999999999998</c:v>
                </c:pt>
                <c:pt idx="718">
                  <c:v>17.68</c:v>
                </c:pt>
                <c:pt idx="719">
                  <c:v>15.53</c:v>
                </c:pt>
                <c:pt idx="720">
                  <c:v>13.59</c:v>
                </c:pt>
                <c:pt idx="721">
                  <c:v>13.39</c:v>
                </c:pt>
                <c:pt idx="722">
                  <c:v>13.9</c:v>
                </c:pt>
                <c:pt idx="723">
                  <c:v>14.3</c:v>
                </c:pt>
                <c:pt idx="724">
                  <c:v>14.67</c:v>
                </c:pt>
                <c:pt idx="725">
                  <c:v>14.43</c:v>
                </c:pt>
                <c:pt idx="726">
                  <c:v>14.03</c:v>
                </c:pt>
                <c:pt idx="727">
                  <c:v>14.77</c:v>
                </c:pt>
                <c:pt idx="728">
                  <c:v>14.61</c:v>
                </c:pt>
                <c:pt idx="729">
                  <c:v>14.24</c:v>
                </c:pt>
                <c:pt idx="730">
                  <c:v>14.37</c:v>
                </c:pt>
                <c:pt idx="731">
                  <c:v>14.81</c:v>
                </c:pt>
                <c:pt idx="732">
                  <c:v>14.45</c:v>
                </c:pt>
                <c:pt idx="733">
                  <c:v>14.7</c:v>
                </c:pt>
                <c:pt idx="734">
                  <c:v>15.09</c:v>
                </c:pt>
                <c:pt idx="735">
                  <c:v>15.47</c:v>
                </c:pt>
                <c:pt idx="736">
                  <c:v>15.3</c:v>
                </c:pt>
                <c:pt idx="737">
                  <c:v>15.69</c:v>
                </c:pt>
                <c:pt idx="738">
                  <c:v>16.190000000000001</c:v>
                </c:pt>
                <c:pt idx="739">
                  <c:v>16.64</c:v>
                </c:pt>
                <c:pt idx="740">
                  <c:v>17.010000000000002</c:v>
                </c:pt>
                <c:pt idx="741">
                  <c:v>17.73</c:v>
                </c:pt>
                <c:pt idx="742">
                  <c:v>17.71</c:v>
                </c:pt>
                <c:pt idx="743">
                  <c:v>17.64</c:v>
                </c:pt>
                <c:pt idx="744">
                  <c:v>17.239999999999998</c:v>
                </c:pt>
                <c:pt idx="745">
                  <c:v>17.649999999999999</c:v>
                </c:pt>
                <c:pt idx="746">
                  <c:v>17.05</c:v>
                </c:pt>
                <c:pt idx="747">
                  <c:v>16.510000000000002</c:v>
                </c:pt>
                <c:pt idx="748">
                  <c:v>16.829999999999998</c:v>
                </c:pt>
                <c:pt idx="749">
                  <c:v>16.809999999999999</c:v>
                </c:pt>
                <c:pt idx="750">
                  <c:v>17.39</c:v>
                </c:pt>
                <c:pt idx="751">
                  <c:v>17.82</c:v>
                </c:pt>
                <c:pt idx="752">
                  <c:v>17.75</c:v>
                </c:pt>
                <c:pt idx="753">
                  <c:v>16.170000000000002</c:v>
                </c:pt>
                <c:pt idx="754">
                  <c:v>15.3</c:v>
                </c:pt>
                <c:pt idx="755">
                  <c:v>14.82</c:v>
                </c:pt>
                <c:pt idx="756">
                  <c:v>15.19</c:v>
                </c:pt>
                <c:pt idx="757">
                  <c:v>15.85</c:v>
                </c:pt>
                <c:pt idx="758">
                  <c:v>15.61</c:v>
                </c:pt>
                <c:pt idx="759">
                  <c:v>17.36</c:v>
                </c:pt>
                <c:pt idx="760">
                  <c:v>17.82</c:v>
                </c:pt>
                <c:pt idx="761">
                  <c:v>18.16</c:v>
                </c:pt>
                <c:pt idx="762">
                  <c:v>18.03</c:v>
                </c:pt>
                <c:pt idx="763">
                  <c:v>18.010000000000002</c:v>
                </c:pt>
                <c:pt idx="764">
                  <c:v>18.100000000000001</c:v>
                </c:pt>
                <c:pt idx="765">
                  <c:v>18.510000000000002</c:v>
                </c:pt>
                <c:pt idx="766">
                  <c:v>18.36</c:v>
                </c:pt>
                <c:pt idx="767">
                  <c:v>18.350000000000001</c:v>
                </c:pt>
                <c:pt idx="768">
                  <c:v>18.29</c:v>
                </c:pt>
                <c:pt idx="769">
                  <c:v>18.440000000000001</c:v>
                </c:pt>
                <c:pt idx="770">
                  <c:v>19.77</c:v>
                </c:pt>
                <c:pt idx="771">
                  <c:v>19.579999999999998</c:v>
                </c:pt>
                <c:pt idx="772">
                  <c:v>19.28</c:v>
                </c:pt>
                <c:pt idx="773">
                  <c:v>19.3</c:v>
                </c:pt>
                <c:pt idx="774">
                  <c:v>19.66</c:v>
                </c:pt>
                <c:pt idx="775">
                  <c:v>19.309999999999999</c:v>
                </c:pt>
                <c:pt idx="776">
                  <c:v>19.62</c:v>
                </c:pt>
                <c:pt idx="777">
                  <c:v>19.72</c:v>
                </c:pt>
                <c:pt idx="778">
                  <c:v>19.71</c:v>
                </c:pt>
                <c:pt idx="779">
                  <c:v>19.37</c:v>
                </c:pt>
                <c:pt idx="780">
                  <c:v>19.829999999999998</c:v>
                </c:pt>
                <c:pt idx="781">
                  <c:v>20.45</c:v>
                </c:pt>
                <c:pt idx="782">
                  <c:v>20.32</c:v>
                </c:pt>
                <c:pt idx="783">
                  <c:v>20.54</c:v>
                </c:pt>
                <c:pt idx="784">
                  <c:v>20.85</c:v>
                </c:pt>
                <c:pt idx="785">
                  <c:v>20.46</c:v>
                </c:pt>
                <c:pt idx="786">
                  <c:v>20.52</c:v>
                </c:pt>
                <c:pt idx="787">
                  <c:v>20.61</c:v>
                </c:pt>
                <c:pt idx="788">
                  <c:v>20.56</c:v>
                </c:pt>
                <c:pt idx="789">
                  <c:v>20.81</c:v>
                </c:pt>
                <c:pt idx="790">
                  <c:v>20.99</c:v>
                </c:pt>
                <c:pt idx="791">
                  <c:v>21.11</c:v>
                </c:pt>
                <c:pt idx="792">
                  <c:v>21.04</c:v>
                </c:pt>
                <c:pt idx="793">
                  <c:v>21.16</c:v>
                </c:pt>
                <c:pt idx="794">
                  <c:v>21.41</c:v>
                </c:pt>
                <c:pt idx="795">
                  <c:v>21.26</c:v>
                </c:pt>
                <c:pt idx="796">
                  <c:v>20.83</c:v>
                </c:pt>
                <c:pt idx="797">
                  <c:v>20.05</c:v>
                </c:pt>
                <c:pt idx="798">
                  <c:v>20.190000000000001</c:v>
                </c:pt>
                <c:pt idx="799">
                  <c:v>20.29</c:v>
                </c:pt>
                <c:pt idx="800">
                  <c:v>20.07</c:v>
                </c:pt>
                <c:pt idx="801">
                  <c:v>20.53</c:v>
                </c:pt>
                <c:pt idx="802">
                  <c:v>20.57</c:v>
                </c:pt>
                <c:pt idx="803">
                  <c:v>20.39</c:v>
                </c:pt>
                <c:pt idx="804">
                  <c:v>20.21</c:v>
                </c:pt>
                <c:pt idx="805">
                  <c:v>19.91</c:v>
                </c:pt>
                <c:pt idx="806">
                  <c:v>20.22</c:v>
                </c:pt>
                <c:pt idx="807">
                  <c:v>20.8</c:v>
                </c:pt>
                <c:pt idx="808">
                  <c:v>21.15</c:v>
                </c:pt>
                <c:pt idx="809">
                  <c:v>21.64</c:v>
                </c:pt>
                <c:pt idx="810">
                  <c:v>22.19</c:v>
                </c:pt>
                <c:pt idx="811">
                  <c:v>22.72</c:v>
                </c:pt>
                <c:pt idx="812">
                  <c:v>23.37</c:v>
                </c:pt>
                <c:pt idx="813">
                  <c:v>23.28</c:v>
                </c:pt>
                <c:pt idx="814">
                  <c:v>23.94</c:v>
                </c:pt>
                <c:pt idx="815">
                  <c:v>23.93</c:v>
                </c:pt>
                <c:pt idx="816">
                  <c:v>24.35</c:v>
                </c:pt>
                <c:pt idx="817">
                  <c:v>25.03</c:v>
                </c:pt>
                <c:pt idx="818">
                  <c:v>24.76</c:v>
                </c:pt>
                <c:pt idx="819">
                  <c:v>25.97</c:v>
                </c:pt>
                <c:pt idx="820">
                  <c:v>25.63</c:v>
                </c:pt>
                <c:pt idx="821">
                  <c:v>25.42</c:v>
                </c:pt>
                <c:pt idx="822">
                  <c:v>25.81</c:v>
                </c:pt>
                <c:pt idx="823">
                  <c:v>25.96</c:v>
                </c:pt>
                <c:pt idx="824">
                  <c:v>24.86</c:v>
                </c:pt>
                <c:pt idx="825">
                  <c:v>25.41</c:v>
                </c:pt>
                <c:pt idx="826">
                  <c:v>25.68</c:v>
                </c:pt>
                <c:pt idx="827">
                  <c:v>26.48</c:v>
                </c:pt>
                <c:pt idx="828">
                  <c:v>27.58</c:v>
                </c:pt>
                <c:pt idx="829">
                  <c:v>27.72</c:v>
                </c:pt>
                <c:pt idx="830">
                  <c:v>28.33</c:v>
                </c:pt>
                <c:pt idx="831">
                  <c:v>29.26</c:v>
                </c:pt>
                <c:pt idx="832">
                  <c:v>28.8</c:v>
                </c:pt>
                <c:pt idx="833">
                  <c:v>27.58</c:v>
                </c:pt>
                <c:pt idx="834">
                  <c:v>29.93</c:v>
                </c:pt>
                <c:pt idx="835">
                  <c:v>31.25</c:v>
                </c:pt>
                <c:pt idx="836">
                  <c:v>32.76</c:v>
                </c:pt>
                <c:pt idx="837">
                  <c:v>32.58</c:v>
                </c:pt>
                <c:pt idx="838">
                  <c:v>32.659999999999997</c:v>
                </c:pt>
                <c:pt idx="839">
                  <c:v>32.9</c:v>
                </c:pt>
                <c:pt idx="840">
                  <c:v>32.33</c:v>
                </c:pt>
                <c:pt idx="841">
                  <c:v>33.03</c:v>
                </c:pt>
                <c:pt idx="842">
                  <c:v>32.86</c:v>
                </c:pt>
                <c:pt idx="843">
                  <c:v>34.71</c:v>
                </c:pt>
                <c:pt idx="844">
                  <c:v>36.29</c:v>
                </c:pt>
                <c:pt idx="845">
                  <c:v>37.270000000000003</c:v>
                </c:pt>
                <c:pt idx="846">
                  <c:v>36.950000000000003</c:v>
                </c:pt>
                <c:pt idx="847">
                  <c:v>36.799999999999997</c:v>
                </c:pt>
                <c:pt idx="848">
                  <c:v>38.26</c:v>
                </c:pt>
                <c:pt idx="849">
                  <c:v>35.42</c:v>
                </c:pt>
                <c:pt idx="850">
                  <c:v>33.53</c:v>
                </c:pt>
                <c:pt idx="851">
                  <c:v>33.770000000000003</c:v>
                </c:pt>
                <c:pt idx="852">
                  <c:v>37.369999999999997</c:v>
                </c:pt>
                <c:pt idx="853">
                  <c:v>38.82</c:v>
                </c:pt>
                <c:pt idx="854">
                  <c:v>40.57</c:v>
                </c:pt>
                <c:pt idx="855">
                  <c:v>40.4</c:v>
                </c:pt>
                <c:pt idx="856">
                  <c:v>41.35</c:v>
                </c:pt>
                <c:pt idx="857">
                  <c:v>42.7</c:v>
                </c:pt>
                <c:pt idx="858">
                  <c:v>42.55</c:v>
                </c:pt>
                <c:pt idx="859">
                  <c:v>42.18</c:v>
                </c:pt>
                <c:pt idx="860">
                  <c:v>43.83</c:v>
                </c:pt>
                <c:pt idx="861">
                  <c:v>41.93</c:v>
                </c:pt>
                <c:pt idx="862">
                  <c:v>41.32</c:v>
                </c:pt>
                <c:pt idx="863">
                  <c:v>40.549999999999997</c:v>
                </c:pt>
                <c:pt idx="864">
                  <c:v>43.21</c:v>
                </c:pt>
                <c:pt idx="865">
                  <c:v>44.19</c:v>
                </c:pt>
                <c:pt idx="866">
                  <c:v>43.77</c:v>
                </c:pt>
                <c:pt idx="867">
                  <c:v>42.18</c:v>
                </c:pt>
                <c:pt idx="868">
                  <c:v>43.22</c:v>
                </c:pt>
                <c:pt idx="869">
                  <c:v>43.53</c:v>
                </c:pt>
                <c:pt idx="870">
                  <c:v>41.96</c:v>
                </c:pt>
                <c:pt idx="871">
                  <c:v>42.78</c:v>
                </c:pt>
                <c:pt idx="872">
                  <c:v>42.75</c:v>
                </c:pt>
                <c:pt idx="873">
                  <c:v>42.87</c:v>
                </c:pt>
                <c:pt idx="874">
                  <c:v>41.89</c:v>
                </c:pt>
                <c:pt idx="875">
                  <c:v>39.369999999999997</c:v>
                </c:pt>
                <c:pt idx="876">
                  <c:v>38.78</c:v>
                </c:pt>
                <c:pt idx="877">
                  <c:v>37.270000000000003</c:v>
                </c:pt>
                <c:pt idx="878">
                  <c:v>36.979999999999997</c:v>
                </c:pt>
                <c:pt idx="879">
                  <c:v>35.83</c:v>
                </c:pt>
                <c:pt idx="880">
                  <c:v>32.32</c:v>
                </c:pt>
                <c:pt idx="881">
                  <c:v>32.17</c:v>
                </c:pt>
                <c:pt idx="882">
                  <c:v>34.07</c:v>
                </c:pt>
                <c:pt idx="883">
                  <c:v>33.07</c:v>
                </c:pt>
                <c:pt idx="884">
                  <c:v>32.159999999999997</c:v>
                </c:pt>
                <c:pt idx="885">
                  <c:v>31.4</c:v>
                </c:pt>
                <c:pt idx="886">
                  <c:v>27.67</c:v>
                </c:pt>
                <c:pt idx="887">
                  <c:v>28.58</c:v>
                </c:pt>
                <c:pt idx="888">
                  <c:v>30.01</c:v>
                </c:pt>
                <c:pt idx="889">
                  <c:v>30.5</c:v>
                </c:pt>
                <c:pt idx="890">
                  <c:v>30.28</c:v>
                </c:pt>
                <c:pt idx="891">
                  <c:v>29.09</c:v>
                </c:pt>
                <c:pt idx="892">
                  <c:v>30.29</c:v>
                </c:pt>
                <c:pt idx="893">
                  <c:v>29.01</c:v>
                </c:pt>
                <c:pt idx="894">
                  <c:v>28.13</c:v>
                </c:pt>
                <c:pt idx="895">
                  <c:v>26.39</c:v>
                </c:pt>
                <c:pt idx="896">
                  <c:v>23.46</c:v>
                </c:pt>
                <c:pt idx="897">
                  <c:v>23.59</c:v>
                </c:pt>
                <c:pt idx="898">
                  <c:v>22.36</c:v>
                </c:pt>
                <c:pt idx="899">
                  <c:v>21.96</c:v>
                </c:pt>
                <c:pt idx="900">
                  <c:v>23.35</c:v>
                </c:pt>
                <c:pt idx="901">
                  <c:v>23.1</c:v>
                </c:pt>
                <c:pt idx="902">
                  <c:v>22.9</c:v>
                </c:pt>
                <c:pt idx="903">
                  <c:v>21.21</c:v>
                </c:pt>
                <c:pt idx="904">
                  <c:v>21.31</c:v>
                </c:pt>
                <c:pt idx="905">
                  <c:v>22.43</c:v>
                </c:pt>
                <c:pt idx="906">
                  <c:v>23.59</c:v>
                </c:pt>
                <c:pt idx="907">
                  <c:v>24.83</c:v>
                </c:pt>
                <c:pt idx="908">
                  <c:v>24.87</c:v>
                </c:pt>
                <c:pt idx="909">
                  <c:v>24.64</c:v>
                </c:pt>
                <c:pt idx="910">
                  <c:v>25.24</c:v>
                </c:pt>
                <c:pt idx="911">
                  <c:v>25.68</c:v>
                </c:pt>
                <c:pt idx="912">
                  <c:v>25.95</c:v>
                </c:pt>
                <c:pt idx="913">
                  <c:v>26.64</c:v>
                </c:pt>
                <c:pt idx="914">
                  <c:v>27.66</c:v>
                </c:pt>
                <c:pt idx="915">
                  <c:v>27.65</c:v>
                </c:pt>
                <c:pt idx="916">
                  <c:v>26.89</c:v>
                </c:pt>
                <c:pt idx="917">
                  <c:v>26.9</c:v>
                </c:pt>
                <c:pt idx="918">
                  <c:v>25.9</c:v>
                </c:pt>
                <c:pt idx="919">
                  <c:v>26.4</c:v>
                </c:pt>
                <c:pt idx="920">
                  <c:v>25.7</c:v>
                </c:pt>
                <c:pt idx="921">
                  <c:v>25.17</c:v>
                </c:pt>
                <c:pt idx="922">
                  <c:v>25.67</c:v>
                </c:pt>
                <c:pt idx="923">
                  <c:v>25.41</c:v>
                </c:pt>
                <c:pt idx="924">
                  <c:v>26.47</c:v>
                </c:pt>
                <c:pt idx="925">
                  <c:v>27.14</c:v>
                </c:pt>
                <c:pt idx="926">
                  <c:v>26.59</c:v>
                </c:pt>
                <c:pt idx="927">
                  <c:v>26.74</c:v>
                </c:pt>
                <c:pt idx="928">
                  <c:v>26.34</c:v>
                </c:pt>
                <c:pt idx="929">
                  <c:v>25.41</c:v>
                </c:pt>
                <c:pt idx="930">
                  <c:v>25.65</c:v>
                </c:pt>
                <c:pt idx="931">
                  <c:v>26.07</c:v>
                </c:pt>
                <c:pt idx="932">
                  <c:v>26.29</c:v>
                </c:pt>
                <c:pt idx="933">
                  <c:v>26.1</c:v>
                </c:pt>
                <c:pt idx="934">
                  <c:v>25.73</c:v>
                </c:pt>
                <c:pt idx="935">
                  <c:v>24.88</c:v>
                </c:pt>
                <c:pt idx="936">
                  <c:v>25.93</c:v>
                </c:pt>
                <c:pt idx="937">
                  <c:v>26.44</c:v>
                </c:pt>
                <c:pt idx="938">
                  <c:v>26.47</c:v>
                </c:pt>
                <c:pt idx="939">
                  <c:v>26.25</c:v>
                </c:pt>
                <c:pt idx="940">
                  <c:v>26.33</c:v>
                </c:pt>
                <c:pt idx="941">
                  <c:v>26.15</c:v>
                </c:pt>
                <c:pt idx="942">
                  <c:v>25.65</c:v>
                </c:pt>
                <c:pt idx="943">
                  <c:v>24.75</c:v>
                </c:pt>
                <c:pt idx="944">
                  <c:v>24.7</c:v>
                </c:pt>
                <c:pt idx="945">
                  <c:v>25.05</c:v>
                </c:pt>
                <c:pt idx="946">
                  <c:v>25.64</c:v>
                </c:pt>
                <c:pt idx="947">
                  <c:v>26.54</c:v>
                </c:pt>
                <c:pt idx="948">
                  <c:v>26.93</c:v>
                </c:pt>
                <c:pt idx="949">
                  <c:v>27.28</c:v>
                </c:pt>
                <c:pt idx="950">
                  <c:v>27.21</c:v>
                </c:pt>
                <c:pt idx="951">
                  <c:v>27.32</c:v>
                </c:pt>
                <c:pt idx="952">
                  <c:v>26.23</c:v>
                </c:pt>
                <c:pt idx="953">
                  <c:v>26.98</c:v>
                </c:pt>
                <c:pt idx="954">
                  <c:v>27.55</c:v>
                </c:pt>
                <c:pt idx="955">
                  <c:v>27.42</c:v>
                </c:pt>
                <c:pt idx="956">
                  <c:v>27.41</c:v>
                </c:pt>
                <c:pt idx="957">
                  <c:v>26.15</c:v>
                </c:pt>
                <c:pt idx="958">
                  <c:v>26.73</c:v>
                </c:pt>
                <c:pt idx="959">
                  <c:v>27.32</c:v>
                </c:pt>
                <c:pt idx="960">
                  <c:v>25.73</c:v>
                </c:pt>
                <c:pt idx="961">
                  <c:v>25.96</c:v>
                </c:pt>
                <c:pt idx="962">
                  <c:v>24.02</c:v>
                </c:pt>
                <c:pt idx="963">
                  <c:v>23.5</c:v>
                </c:pt>
                <c:pt idx="964">
                  <c:v>22.61</c:v>
                </c:pt>
                <c:pt idx="965">
                  <c:v>23.36</c:v>
                </c:pt>
                <c:pt idx="966">
                  <c:v>23.7</c:v>
                </c:pt>
                <c:pt idx="967">
                  <c:v>22.42</c:v>
                </c:pt>
                <c:pt idx="968">
                  <c:v>20.91</c:v>
                </c:pt>
                <c:pt idx="969">
                  <c:v>21.4</c:v>
                </c:pt>
                <c:pt idx="970">
                  <c:v>20.36</c:v>
                </c:pt>
                <c:pt idx="971">
                  <c:v>16.39</c:v>
                </c:pt>
                <c:pt idx="972">
                  <c:v>15.26</c:v>
                </c:pt>
                <c:pt idx="973">
                  <c:v>15.38</c:v>
                </c:pt>
                <c:pt idx="974">
                  <c:v>15.17</c:v>
                </c:pt>
                <c:pt idx="975">
                  <c:v>14.12</c:v>
                </c:pt>
                <c:pt idx="976">
                  <c:v>13.32</c:v>
                </c:pt>
                <c:pt idx="977">
                  <c:v>14.98</c:v>
                </c:pt>
                <c:pt idx="978">
                  <c:v>16</c:v>
                </c:pt>
                <c:pt idx="979">
                  <c:v>16.38</c:v>
                </c:pt>
                <c:pt idx="980">
                  <c:v>16.690000000000001</c:v>
                </c:pt>
                <c:pt idx="981">
                  <c:v>18.09</c:v>
                </c:pt>
                <c:pt idx="982">
                  <c:v>18.829999999999998</c:v>
                </c:pt>
                <c:pt idx="983">
                  <c:v>19.36</c:v>
                </c:pt>
                <c:pt idx="984">
                  <c:v>19.809999999999999</c:v>
                </c:pt>
                <c:pt idx="985">
                  <c:v>20.32</c:v>
                </c:pt>
                <c:pt idx="986">
                  <c:v>20.53</c:v>
                </c:pt>
                <c:pt idx="987">
                  <c:v>19.920000000000002</c:v>
                </c:pt>
                <c:pt idx="988">
                  <c:v>21</c:v>
                </c:pt>
                <c:pt idx="989">
                  <c:v>21.8</c:v>
                </c:pt>
                <c:pt idx="990">
                  <c:v>20.48</c:v>
                </c:pt>
                <c:pt idx="991">
                  <c:v>19.739999999999998</c:v>
                </c:pt>
                <c:pt idx="992">
                  <c:v>19.670000000000002</c:v>
                </c:pt>
                <c:pt idx="993">
                  <c:v>19.77</c:v>
                </c:pt>
                <c:pt idx="994">
                  <c:v>20.38</c:v>
                </c:pt>
                <c:pt idx="995">
                  <c:v>21.24</c:v>
                </c:pt>
                <c:pt idx="996">
                  <c:v>21.7</c:v>
                </c:pt>
                <c:pt idx="997">
                  <c:v>22.4</c:v>
                </c:pt>
                <c:pt idx="998">
                  <c:v>22.98</c:v>
                </c:pt>
                <c:pt idx="999">
                  <c:v>23.49</c:v>
                </c:pt>
                <c:pt idx="1000">
                  <c:v>22.9</c:v>
                </c:pt>
                <c:pt idx="1001">
                  <c:v>23.14</c:v>
                </c:pt>
                <c:pt idx="1002">
                  <c:v>23.06</c:v>
                </c:pt>
                <c:pt idx="1003">
                  <c:v>22.1</c:v>
                </c:pt>
                <c:pt idx="1004">
                  <c:v>22.61</c:v>
                </c:pt>
                <c:pt idx="1005">
                  <c:v>20.05</c:v>
                </c:pt>
                <c:pt idx="1006">
                  <c:v>19.7</c:v>
                </c:pt>
                <c:pt idx="1007">
                  <c:v>20.16</c:v>
                </c:pt>
                <c:pt idx="1008">
                  <c:v>20.350000000000001</c:v>
                </c:pt>
                <c:pt idx="1009">
                  <c:v>20.52</c:v>
                </c:pt>
                <c:pt idx="1010">
                  <c:v>21.21</c:v>
                </c:pt>
                <c:pt idx="1011">
                  <c:v>21.8</c:v>
                </c:pt>
                <c:pt idx="1012">
                  <c:v>22.05</c:v>
                </c:pt>
                <c:pt idx="1013">
                  <c:v>21.78</c:v>
                </c:pt>
                <c:pt idx="1014">
                  <c:v>20.94</c:v>
                </c:pt>
                <c:pt idx="1015">
                  <c:v>20.55</c:v>
                </c:pt>
                <c:pt idx="1016">
                  <c:v>21</c:v>
                </c:pt>
                <c:pt idx="1017">
                  <c:v>21.41</c:v>
                </c:pt>
                <c:pt idx="1018">
                  <c:v>21.78</c:v>
                </c:pt>
                <c:pt idx="1019">
                  <c:v>21.58</c:v>
                </c:pt>
                <c:pt idx="1020">
                  <c:v>20.9</c:v>
                </c:pt>
                <c:pt idx="1021">
                  <c:v>21.24</c:v>
                </c:pt>
                <c:pt idx="1022">
                  <c:v>21.9</c:v>
                </c:pt>
                <c:pt idx="1023">
                  <c:v>22.05</c:v>
                </c:pt>
                <c:pt idx="1024">
                  <c:v>22.42</c:v>
                </c:pt>
                <c:pt idx="1025">
                  <c:v>22.6</c:v>
                </c:pt>
                <c:pt idx="1026">
                  <c:v>23.41</c:v>
                </c:pt>
                <c:pt idx="1027">
                  <c:v>22.93</c:v>
                </c:pt>
                <c:pt idx="1028">
                  <c:v>23.49</c:v>
                </c:pt>
                <c:pt idx="1029">
                  <c:v>23.36</c:v>
                </c:pt>
                <c:pt idx="1030">
                  <c:v>23.44</c:v>
                </c:pt>
                <c:pt idx="1031">
                  <c:v>23.83</c:v>
                </c:pt>
                <c:pt idx="1032">
                  <c:v>24.64</c:v>
                </c:pt>
                <c:pt idx="1033">
                  <c:v>24.86</c:v>
                </c:pt>
                <c:pt idx="1034">
                  <c:v>24.86</c:v>
                </c:pt>
                <c:pt idx="1035">
                  <c:v>24.59</c:v>
                </c:pt>
                <c:pt idx="1036">
                  <c:v>24.96</c:v>
                </c:pt>
                <c:pt idx="1037">
                  <c:v>24.79</c:v>
                </c:pt>
                <c:pt idx="1038">
                  <c:v>24.94</c:v>
                </c:pt>
                <c:pt idx="1039">
                  <c:v>25.56</c:v>
                </c:pt>
                <c:pt idx="1040">
                  <c:v>25.82</c:v>
                </c:pt>
                <c:pt idx="1041">
                  <c:v>25.62</c:v>
                </c:pt>
                <c:pt idx="1042">
                  <c:v>25.92</c:v>
                </c:pt>
                <c:pt idx="1043">
                  <c:v>25.16</c:v>
                </c:pt>
                <c:pt idx="1044">
                  <c:v>26.61</c:v>
                </c:pt>
                <c:pt idx="1045">
                  <c:v>26.79</c:v>
                </c:pt>
                <c:pt idx="1046">
                  <c:v>26.49</c:v>
                </c:pt>
                <c:pt idx="1047">
                  <c:v>27</c:v>
                </c:pt>
                <c:pt idx="1048">
                  <c:v>26.73</c:v>
                </c:pt>
                <c:pt idx="1049">
                  <c:v>26.79</c:v>
                </c:pt>
                <c:pt idx="1050">
                  <c:v>26.81</c:v>
                </c:pt>
                <c:pt idx="1051">
                  <c:v>26.5</c:v>
                </c:pt>
                <c:pt idx="1052">
                  <c:v>26.38</c:v>
                </c:pt>
                <c:pt idx="1053">
                  <c:v>25.69</c:v>
                </c:pt>
                <c:pt idx="1054">
                  <c:v>24.5</c:v>
                </c:pt>
                <c:pt idx="1055">
                  <c:v>25.49</c:v>
                </c:pt>
                <c:pt idx="1056">
                  <c:v>26.23</c:v>
                </c:pt>
                <c:pt idx="1057">
                  <c:v>25.97</c:v>
                </c:pt>
                <c:pt idx="1058">
                  <c:v>24.21</c:v>
                </c:pt>
                <c:pt idx="1059">
                  <c:v>24</c:v>
                </c:pt>
                <c:pt idx="1060">
                  <c:v>25.37</c:v>
                </c:pt>
                <c:pt idx="1061">
                  <c:v>25.92</c:v>
                </c:pt>
                <c:pt idx="1062">
                  <c:v>25.69</c:v>
                </c:pt>
                <c:pt idx="1063">
                  <c:v>25.84</c:v>
                </c:pt>
                <c:pt idx="1064">
                  <c:v>26.69</c:v>
                </c:pt>
                <c:pt idx="1065">
                  <c:v>26.95</c:v>
                </c:pt>
                <c:pt idx="1066">
                  <c:v>26.73</c:v>
                </c:pt>
                <c:pt idx="1067">
                  <c:v>26.53</c:v>
                </c:pt>
                <c:pt idx="1068">
                  <c:v>26.85</c:v>
                </c:pt>
                <c:pt idx="1069">
                  <c:v>27.87</c:v>
                </c:pt>
                <c:pt idx="1070">
                  <c:v>28.06</c:v>
                </c:pt>
                <c:pt idx="1071">
                  <c:v>28.66</c:v>
                </c:pt>
                <c:pt idx="1072">
                  <c:v>29.09</c:v>
                </c:pt>
                <c:pt idx="1073">
                  <c:v>28.9</c:v>
                </c:pt>
                <c:pt idx="1074">
                  <c:v>29.31</c:v>
                </c:pt>
                <c:pt idx="1075">
                  <c:v>29.75</c:v>
                </c:pt>
                <c:pt idx="1076">
                  <c:v>30</c:v>
                </c:pt>
                <c:pt idx="1077">
                  <c:v>29.91</c:v>
                </c:pt>
                <c:pt idx="1078">
                  <c:v>30.17</c:v>
                </c:pt>
                <c:pt idx="1079">
                  <c:v>30.92</c:v>
                </c:pt>
                <c:pt idx="1080">
                  <c:v>31.3</c:v>
                </c:pt>
                <c:pt idx="1081">
                  <c:v>32.090000000000003</c:v>
                </c:pt>
                <c:pt idx="1082">
                  <c:v>33.31</c:v>
                </c:pt>
                <c:pt idx="1083">
                  <c:v>32.04</c:v>
                </c:pt>
                <c:pt idx="1084">
                  <c:v>31.81</c:v>
                </c:pt>
                <c:pt idx="1085">
                  <c:v>30.97</c:v>
                </c:pt>
                <c:pt idx="1086">
                  <c:v>31.24</c:v>
                </c:pt>
                <c:pt idx="1087">
                  <c:v>31.63</c:v>
                </c:pt>
                <c:pt idx="1088">
                  <c:v>31.89</c:v>
                </c:pt>
                <c:pt idx="1089">
                  <c:v>32.39</c:v>
                </c:pt>
                <c:pt idx="1090">
                  <c:v>32.619999999999997</c:v>
                </c:pt>
                <c:pt idx="1091">
                  <c:v>31.04</c:v>
                </c:pt>
                <c:pt idx="1092">
                  <c:v>30.2</c:v>
                </c:pt>
                <c:pt idx="1093">
                  <c:v>28.29</c:v>
                </c:pt>
                <c:pt idx="1094">
                  <c:v>28.38</c:v>
                </c:pt>
                <c:pt idx="1095">
                  <c:v>29.54</c:v>
                </c:pt>
                <c:pt idx="1096">
                  <c:v>29.58</c:v>
                </c:pt>
                <c:pt idx="1097">
                  <c:v>30.13</c:v>
                </c:pt>
                <c:pt idx="1098">
                  <c:v>29.24</c:v>
                </c:pt>
                <c:pt idx="1099">
                  <c:v>29.28</c:v>
                </c:pt>
                <c:pt idx="1100">
                  <c:v>29.99</c:v>
                </c:pt>
                <c:pt idx="1101">
                  <c:v>28.71</c:v>
                </c:pt>
                <c:pt idx="1102">
                  <c:v>29.23</c:v>
                </c:pt>
                <c:pt idx="1103">
                  <c:v>28.84</c:v>
                </c:pt>
                <c:pt idx="1104">
                  <c:v>29.84</c:v>
                </c:pt>
                <c:pt idx="1105">
                  <c:v>30.33</c:v>
                </c:pt>
                <c:pt idx="1106">
                  <c:v>30.99</c:v>
                </c:pt>
                <c:pt idx="1107">
                  <c:v>30.73</c:v>
                </c:pt>
                <c:pt idx="1108">
                  <c:v>24.82</c:v>
                </c:pt>
                <c:pt idx="1109">
                  <c:v>25.93</c:v>
                </c:pt>
                <c:pt idx="1110">
                  <c:v>27.33</c:v>
                </c:pt>
                <c:pt idx="1111">
                  <c:v>28.84</c:v>
                </c:pt>
                <c:pt idx="1112">
                  <c:v>29.6</c:v>
                </c:pt>
                <c:pt idx="1113">
                  <c:v>31.16</c:v>
                </c:pt>
                <c:pt idx="1114">
                  <c:v>30.84</c:v>
                </c:pt>
                <c:pt idx="1115">
                  <c:v>31.28</c:v>
                </c:pt>
                <c:pt idx="1116">
                  <c:v>32.47</c:v>
                </c:pt>
                <c:pt idx="1117">
                  <c:v>33.770000000000003</c:v>
                </c:pt>
                <c:pt idx="1118">
                  <c:v>34.51</c:v>
                </c:pt>
                <c:pt idx="1119">
                  <c:v>35.1</c:v>
                </c:pt>
                <c:pt idx="1120">
                  <c:v>35.04</c:v>
                </c:pt>
                <c:pt idx="1121">
                  <c:v>36.72</c:v>
                </c:pt>
                <c:pt idx="1122">
                  <c:v>36.549999999999997</c:v>
                </c:pt>
                <c:pt idx="1123">
                  <c:v>36.700000000000003</c:v>
                </c:pt>
                <c:pt idx="1124">
                  <c:v>37.44</c:v>
                </c:pt>
                <c:pt idx="1125">
                  <c:v>37.97</c:v>
                </c:pt>
                <c:pt idx="1126">
                  <c:v>37.619999999999997</c:v>
                </c:pt>
                <c:pt idx="1127">
                  <c:v>37.25</c:v>
                </c:pt>
                <c:pt idx="1128">
                  <c:v>38.58</c:v>
                </c:pt>
                <c:pt idx="1129">
                  <c:v>38.31</c:v>
                </c:pt>
                <c:pt idx="1130">
                  <c:v>36.94</c:v>
                </c:pt>
                <c:pt idx="1131">
                  <c:v>35.29</c:v>
                </c:pt>
                <c:pt idx="1132">
                  <c:v>34.270000000000003</c:v>
                </c:pt>
                <c:pt idx="1133">
                  <c:v>33.89</c:v>
                </c:pt>
                <c:pt idx="1134">
                  <c:v>30.67</c:v>
                </c:pt>
                <c:pt idx="1135">
                  <c:v>29.05</c:v>
                </c:pt>
                <c:pt idx="1136">
                  <c:v>29</c:v>
                </c:pt>
                <c:pt idx="1137">
                  <c:v>30.7</c:v>
                </c:pt>
                <c:pt idx="1138">
                  <c:v>28.23</c:v>
                </c:pt>
                <c:pt idx="1139">
                  <c:v>27.08</c:v>
                </c:pt>
                <c:pt idx="1140">
                  <c:v>28.38</c:v>
                </c:pt>
                <c:pt idx="1141">
                  <c:v>28.32</c:v>
                </c:pt>
                <c:pt idx="1142">
                  <c:v>28.34</c:v>
                </c:pt>
                <c:pt idx="1143">
                  <c:v>28.92</c:v>
                </c:pt>
                <c:pt idx="1144">
                  <c:v>27.94</c:v>
                </c:pt>
                <c:pt idx="1145">
                  <c:v>28.77</c:v>
                </c:pt>
                <c:pt idx="1146">
                  <c:v>28.76</c:v>
                </c:pt>
                <c:pt idx="1147">
                  <c:v>29.94</c:v>
                </c:pt>
                <c:pt idx="1148">
                  <c:v>30.89</c:v>
                </c:pt>
                <c:pt idx="1149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D-40FF-B451-7075379D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Ibov PE</a:t>
            </a:r>
            <a:r>
              <a:rPr lang="pt-BR" baseline="0"/>
              <a:t> vs LTA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'1Y Forecasts'!$S$103:$S$325</c:f>
              <c:numCache>
                <c:formatCode>0.00</c:formatCode>
                <c:ptCount val="223"/>
                <c:pt idx="0">
                  <c:v>4.5715867860115411</c:v>
                </c:pt>
                <c:pt idx="1">
                  <c:v>4.8917316012749685</c:v>
                </c:pt>
                <c:pt idx="2">
                  <c:v>4.9921694903837315</c:v>
                </c:pt>
                <c:pt idx="3">
                  <c:v>5.2463844992387232</c:v>
                </c:pt>
                <c:pt idx="4">
                  <c:v>5.2430452828786569</c:v>
                </c:pt>
                <c:pt idx="5">
                  <c:v>6.2088028302732212</c:v>
                </c:pt>
                <c:pt idx="6">
                  <c:v>6.093079325919649</c:v>
                </c:pt>
                <c:pt idx="7">
                  <c:v>6.304947408416119</c:v>
                </c:pt>
                <c:pt idx="8">
                  <c:v>6.6643616379947535</c:v>
                </c:pt>
                <c:pt idx="9">
                  <c:v>7.2419085652944375</c:v>
                </c:pt>
                <c:pt idx="10">
                  <c:v>7.2192287086793403</c:v>
                </c:pt>
                <c:pt idx="11">
                  <c:v>7.0903219795068475</c:v>
                </c:pt>
                <c:pt idx="12">
                  <c:v>7.065331249049045</c:v>
                </c:pt>
                <c:pt idx="13">
                  <c:v>6.4333046261147846</c:v>
                </c:pt>
                <c:pt idx="14">
                  <c:v>6.6613927555332326</c:v>
                </c:pt>
                <c:pt idx="15">
                  <c:v>6.6838370878911872</c:v>
                </c:pt>
                <c:pt idx="16">
                  <c:v>6.2015880831479961</c:v>
                </c:pt>
                <c:pt idx="17">
                  <c:v>6.5473663517386109</c:v>
                </c:pt>
                <c:pt idx="18">
                  <c:v>7.211638371009367</c:v>
                </c:pt>
                <c:pt idx="19">
                  <c:v>7.214957305582133</c:v>
                </c:pt>
                <c:pt idx="20">
                  <c:v>7.6343138758588793</c:v>
                </c:pt>
                <c:pt idx="21">
                  <c:v>7.4504960325256882</c:v>
                </c:pt>
                <c:pt idx="22">
                  <c:v>7.3420579754472168</c:v>
                </c:pt>
                <c:pt idx="23">
                  <c:v>7.7611235395710905</c:v>
                </c:pt>
                <c:pt idx="24">
                  <c:v>7.8070016935147724</c:v>
                </c:pt>
                <c:pt idx="25">
                  <c:v>8.1510477507532428</c:v>
                </c:pt>
                <c:pt idx="26">
                  <c:v>8.6901154252565895</c:v>
                </c:pt>
                <c:pt idx="27">
                  <c:v>8.6422954693639706</c:v>
                </c:pt>
                <c:pt idx="28">
                  <c:v>8.185126159403886</c:v>
                </c:pt>
                <c:pt idx="29">
                  <c:v>9.5961897426123901</c:v>
                </c:pt>
                <c:pt idx="30">
                  <c:v>10.327049527358673</c:v>
                </c:pt>
                <c:pt idx="31">
                  <c:v>9.3845258968676113</c:v>
                </c:pt>
                <c:pt idx="32">
                  <c:v>9.4020511725963569</c:v>
                </c:pt>
                <c:pt idx="33">
                  <c:v>8.9486949879462472</c:v>
                </c:pt>
                <c:pt idx="34">
                  <c:v>9.5289374306562742</c:v>
                </c:pt>
                <c:pt idx="35">
                  <c:v>9.3218025668990396</c:v>
                </c:pt>
                <c:pt idx="36">
                  <c:v>9.7074402501073305</c:v>
                </c:pt>
                <c:pt idx="37">
                  <c:v>10.548732569663702</c:v>
                </c:pt>
                <c:pt idx="38">
                  <c:v>9.6351995076547681</c:v>
                </c:pt>
                <c:pt idx="39">
                  <c:v>8.8929031991625216</c:v>
                </c:pt>
                <c:pt idx="40">
                  <c:v>8.0835085858928739</c:v>
                </c:pt>
                <c:pt idx="41">
                  <c:v>7.384670658155807</c:v>
                </c:pt>
                <c:pt idx="42">
                  <c:v>5.5454294855951112</c:v>
                </c:pt>
                <c:pt idx="43">
                  <c:v>5.0096184517062277</c:v>
                </c:pt>
                <c:pt idx="44">
                  <c:v>5.0778451721235278</c:v>
                </c:pt>
                <c:pt idx="45">
                  <c:v>5.3886348974886129</c:v>
                </c:pt>
                <c:pt idx="46">
                  <c:v>5.1135621200043246</c:v>
                </c:pt>
                <c:pt idx="47">
                  <c:v>5.5049988026303076</c:v>
                </c:pt>
                <c:pt idx="48">
                  <c:v>5.9925314884472511</c:v>
                </c:pt>
                <c:pt idx="49">
                  <c:v>6.7220166696402819</c:v>
                </c:pt>
                <c:pt idx="50">
                  <c:v>6.5282403066105967</c:v>
                </c:pt>
                <c:pt idx="51">
                  <c:v>7.0730286664076232</c:v>
                </c:pt>
                <c:pt idx="52">
                  <c:v>7.2966197710130265</c:v>
                </c:pt>
                <c:pt idx="53">
                  <c:v>7.8519962012429367</c:v>
                </c:pt>
                <c:pt idx="54">
                  <c:v>7.9196282471303743</c:v>
                </c:pt>
                <c:pt idx="55">
                  <c:v>8.4007074074486834</c:v>
                </c:pt>
                <c:pt idx="56">
                  <c:v>8.4838791323846685</c:v>
                </c:pt>
                <c:pt idx="57">
                  <c:v>8.3677711282020795</c:v>
                </c:pt>
                <c:pt idx="58">
                  <c:v>8.3599638941186107</c:v>
                </c:pt>
                <c:pt idx="59">
                  <c:v>8.8186720037595769</c:v>
                </c:pt>
                <c:pt idx="60">
                  <c:v>8.0582654787467813</c:v>
                </c:pt>
                <c:pt idx="61">
                  <c:v>7.4175592964085082</c:v>
                </c:pt>
                <c:pt idx="62">
                  <c:v>7.2471986582250629</c:v>
                </c:pt>
                <c:pt idx="63">
                  <c:v>8.2269651506301962</c:v>
                </c:pt>
                <c:pt idx="64">
                  <c:v>7.8821725997787144</c:v>
                </c:pt>
                <c:pt idx="65">
                  <c:v>8.1462307868070223</c:v>
                </c:pt>
                <c:pt idx="66">
                  <c:v>8.3003620070213948</c:v>
                </c:pt>
                <c:pt idx="67">
                  <c:v>7.5144502200910068</c:v>
                </c:pt>
                <c:pt idx="68">
                  <c:v>7.5758254653986068</c:v>
                </c:pt>
                <c:pt idx="69">
                  <c:v>7.5688065480485331</c:v>
                </c:pt>
                <c:pt idx="70">
                  <c:v>7.4956451041080818</c:v>
                </c:pt>
                <c:pt idx="71">
                  <c:v>7.6459822554496668</c:v>
                </c:pt>
                <c:pt idx="72">
                  <c:v>7.1562325122891615</c:v>
                </c:pt>
                <c:pt idx="73">
                  <c:v>6.8935426385822138</c:v>
                </c:pt>
                <c:pt idx="74">
                  <c:v>6.6788186258606244</c:v>
                </c:pt>
                <c:pt idx="75">
                  <c:v>6.3859128860971586</c:v>
                </c:pt>
                <c:pt idx="76">
                  <c:v>6.0411294530538342</c:v>
                </c:pt>
                <c:pt idx="77">
                  <c:v>5.5324566774790407</c:v>
                </c:pt>
                <c:pt idx="78">
                  <c:v>6.1728224008736641</c:v>
                </c:pt>
                <c:pt idx="79">
                  <c:v>5.8031679280693176</c:v>
                </c:pt>
                <c:pt idx="80">
                  <c:v>5.7768123867715211</c:v>
                </c:pt>
                <c:pt idx="81">
                  <c:v>6.7088104860881446</c:v>
                </c:pt>
                <c:pt idx="82">
                  <c:v>6.9143389152802079</c:v>
                </c:pt>
                <c:pt idx="83">
                  <c:v>6.8099967928211678</c:v>
                </c:pt>
                <c:pt idx="84">
                  <c:v>6.4131284300045177</c:v>
                </c:pt>
                <c:pt idx="85">
                  <c:v>5.6067657687011705</c:v>
                </c:pt>
                <c:pt idx="86">
                  <c:v>5.5747645657307681</c:v>
                </c:pt>
                <c:pt idx="87">
                  <c:v>5.7656326003033991</c:v>
                </c:pt>
                <c:pt idx="88">
                  <c:v>6.1400479467707711</c:v>
                </c:pt>
                <c:pt idx="89">
                  <c:v>6.2619971832804646</c:v>
                </c:pt>
                <c:pt idx="90">
                  <c:v>6.0940833700277679</c:v>
                </c:pt>
                <c:pt idx="91">
                  <c:v>6.0520292163085694</c:v>
                </c:pt>
                <c:pt idx="92">
                  <c:v>6.4042834014183159</c:v>
                </c:pt>
                <c:pt idx="93">
                  <c:v>6.4521883722499869</c:v>
                </c:pt>
                <c:pt idx="94">
                  <c:v>6.1562244898147789</c:v>
                </c:pt>
                <c:pt idx="95">
                  <c:v>6.0264741371906956</c:v>
                </c:pt>
                <c:pt idx="96">
                  <c:v>6.1042224698101037</c:v>
                </c:pt>
                <c:pt idx="97">
                  <c:v>5.9591146147041298</c:v>
                </c:pt>
                <c:pt idx="98">
                  <c:v>5.2205067941168606</c:v>
                </c:pt>
                <c:pt idx="99">
                  <c:v>5.2883289257974093</c:v>
                </c:pt>
                <c:pt idx="100">
                  <c:v>5.7047000775382477</c:v>
                </c:pt>
                <c:pt idx="101">
                  <c:v>6.023962540353808</c:v>
                </c:pt>
                <c:pt idx="102">
                  <c:v>6.2689082791686213</c:v>
                </c:pt>
                <c:pt idx="103">
                  <c:v>6.067251071912259</c:v>
                </c:pt>
                <c:pt idx="104">
                  <c:v>6.0059649716486394</c:v>
                </c:pt>
                <c:pt idx="105">
                  <c:v>5.6874862947457379</c:v>
                </c:pt>
                <c:pt idx="106">
                  <c:v>5.6900292090933648</c:v>
                </c:pt>
                <c:pt idx="107">
                  <c:v>6.1210031241007998</c:v>
                </c:pt>
                <c:pt idx="108">
                  <c:v>6.4573762133362838</c:v>
                </c:pt>
                <c:pt idx="109">
                  <c:v>6.3007984050412764</c:v>
                </c:pt>
                <c:pt idx="110">
                  <c:v>6.4359338202903507</c:v>
                </c:pt>
                <c:pt idx="111">
                  <c:v>6.649403028545656</c:v>
                </c:pt>
                <c:pt idx="112">
                  <c:v>7.3865390312794759</c:v>
                </c:pt>
                <c:pt idx="113">
                  <c:v>6.6108216245882021</c:v>
                </c:pt>
                <c:pt idx="114">
                  <c:v>6.7182138877903528</c:v>
                </c:pt>
                <c:pt idx="115">
                  <c:v>6.7148555617830539</c:v>
                </c:pt>
                <c:pt idx="116">
                  <c:v>6.1685520215132401</c:v>
                </c:pt>
                <c:pt idx="117">
                  <c:v>5.7981741647567029</c:v>
                </c:pt>
                <c:pt idx="118">
                  <c:v>6.4178452095990872</c:v>
                </c:pt>
                <c:pt idx="119">
                  <c:v>6.4367817159055702</c:v>
                </c:pt>
                <c:pt idx="120">
                  <c:v>7.71643480986498</c:v>
                </c:pt>
                <c:pt idx="121">
                  <c:v>7.1697790175548013</c:v>
                </c:pt>
                <c:pt idx="122">
                  <c:v>7.1126752458425235</c:v>
                </c:pt>
                <c:pt idx="123">
                  <c:v>6.5661446775357355</c:v>
                </c:pt>
                <c:pt idx="124">
                  <c:v>6.2289883085728821</c:v>
                </c:pt>
                <c:pt idx="125">
                  <c:v>6.1170596162304651</c:v>
                </c:pt>
                <c:pt idx="126">
                  <c:v>6.3344115061855906</c:v>
                </c:pt>
                <c:pt idx="127">
                  <c:v>6.3862125881697622</c:v>
                </c:pt>
                <c:pt idx="128">
                  <c:v>6.1815308664349562</c:v>
                </c:pt>
                <c:pt idx="129">
                  <c:v>5.6834843662309673</c:v>
                </c:pt>
                <c:pt idx="130">
                  <c:v>6.0818999321705158</c:v>
                </c:pt>
                <c:pt idx="131">
                  <c:v>7.2796748600161756</c:v>
                </c:pt>
                <c:pt idx="132">
                  <c:v>10.078594208569983</c:v>
                </c:pt>
                <c:pt idx="133">
                  <c:v>9.1977414097222514</c:v>
                </c:pt>
                <c:pt idx="134">
                  <c:v>9.6264865017099162</c:v>
                </c:pt>
                <c:pt idx="135">
                  <c:v>10.555262380365667</c:v>
                </c:pt>
                <c:pt idx="136">
                  <c:v>11.749251069378063</c:v>
                </c:pt>
                <c:pt idx="137">
                  <c:v>11.819794022311813</c:v>
                </c:pt>
                <c:pt idx="138">
                  <c:v>13.82721508611162</c:v>
                </c:pt>
                <c:pt idx="139">
                  <c:v>14.343618150817647</c:v>
                </c:pt>
                <c:pt idx="140">
                  <c:v>14.425988098847451</c:v>
                </c:pt>
                <c:pt idx="141">
                  <c:v>14.664981301986327</c:v>
                </c:pt>
                <c:pt idx="142">
                  <c:v>14.542553817972941</c:v>
                </c:pt>
                <c:pt idx="143">
                  <c:v>14.171974242297649</c:v>
                </c:pt>
                <c:pt idx="144">
                  <c:v>14.518876489441951</c:v>
                </c:pt>
                <c:pt idx="145">
                  <c:v>13.524329934008408</c:v>
                </c:pt>
                <c:pt idx="146">
                  <c:v>13.463840558868869</c:v>
                </c:pt>
                <c:pt idx="147">
                  <c:v>14.154388849662745</c:v>
                </c:pt>
                <c:pt idx="148">
                  <c:v>15.240177188088978</c:v>
                </c:pt>
                <c:pt idx="149">
                  <c:v>16.094610408621389</c:v>
                </c:pt>
                <c:pt idx="150">
                  <c:v>17.060522675964485</c:v>
                </c:pt>
                <c:pt idx="151">
                  <c:v>16.112433934412415</c:v>
                </c:pt>
                <c:pt idx="152">
                  <c:v>17.702123716543831</c:v>
                </c:pt>
                <c:pt idx="153">
                  <c:v>18.151199785925819</c:v>
                </c:pt>
                <c:pt idx="154">
                  <c:v>17.38118006775656</c:v>
                </c:pt>
                <c:pt idx="155">
                  <c:v>17.443507246477605</c:v>
                </c:pt>
                <c:pt idx="156">
                  <c:v>17.448262462813112</c:v>
                </c:pt>
                <c:pt idx="157">
                  <c:v>14.904545401414541</c:v>
                </c:pt>
                <c:pt idx="158">
                  <c:v>14.15051457752393</c:v>
                </c:pt>
                <c:pt idx="159">
                  <c:v>15.328890861648597</c:v>
                </c:pt>
                <c:pt idx="160">
                  <c:v>14.349846848950028</c:v>
                </c:pt>
                <c:pt idx="161">
                  <c:v>14.772594931427552</c:v>
                </c:pt>
                <c:pt idx="162">
                  <c:v>16.798506731955715</c:v>
                </c:pt>
                <c:pt idx="163">
                  <c:v>17.133696300226532</c:v>
                </c:pt>
                <c:pt idx="164">
                  <c:v>17.12290875924888</c:v>
                </c:pt>
                <c:pt idx="165">
                  <c:v>18.527624068239344</c:v>
                </c:pt>
                <c:pt idx="166">
                  <c:v>17.483839566155794</c:v>
                </c:pt>
                <c:pt idx="167">
                  <c:v>17.371545001538774</c:v>
                </c:pt>
                <c:pt idx="168">
                  <c:v>15.553346914115027</c:v>
                </c:pt>
                <c:pt idx="169">
                  <c:v>16.438856405177592</c:v>
                </c:pt>
                <c:pt idx="170">
                  <c:v>17.141906618877872</c:v>
                </c:pt>
                <c:pt idx="171">
                  <c:v>17.224491453111881</c:v>
                </c:pt>
                <c:pt idx="172">
                  <c:v>16.500179089401815</c:v>
                </c:pt>
                <c:pt idx="173">
                  <c:v>17.038162419572767</c:v>
                </c:pt>
                <c:pt idx="174">
                  <c:v>17.928655840140117</c:v>
                </c:pt>
                <c:pt idx="175">
                  <c:v>16.765990746911363</c:v>
                </c:pt>
                <c:pt idx="176">
                  <c:v>18.326676369946892</c:v>
                </c:pt>
                <c:pt idx="177">
                  <c:v>18.139105723828141</c:v>
                </c:pt>
                <c:pt idx="178">
                  <c:v>16.162229892491229</c:v>
                </c:pt>
                <c:pt idx="179">
                  <c:v>11.445462722025356</c:v>
                </c:pt>
                <c:pt idx="180">
                  <c:v>11.127742410214497</c:v>
                </c:pt>
                <c:pt idx="181">
                  <c:v>14.613936487152371</c:v>
                </c:pt>
                <c:pt idx="182">
                  <c:v>15.703593649619702</c:v>
                </c:pt>
                <c:pt idx="183">
                  <c:v>17.2740080629579</c:v>
                </c:pt>
                <c:pt idx="184">
                  <c:v>17.400942309716687</c:v>
                </c:pt>
                <c:pt idx="185">
                  <c:v>16.752410769416258</c:v>
                </c:pt>
                <c:pt idx="186">
                  <c:v>16.776696222728596</c:v>
                </c:pt>
                <c:pt idx="187">
                  <c:v>18.329437570317324</c:v>
                </c:pt>
                <c:pt idx="188">
                  <c:v>20.806442018340952</c:v>
                </c:pt>
                <c:pt idx="189">
                  <c:v>20.771759646734999</c:v>
                </c:pt>
                <c:pt idx="190">
                  <c:v>19.554230080494033</c:v>
                </c:pt>
                <c:pt idx="191">
                  <c:v>20.038803499972158</c:v>
                </c:pt>
                <c:pt idx="192">
                  <c:v>13.791344615326116</c:v>
                </c:pt>
                <c:pt idx="193">
                  <c:v>13.873140354321725</c:v>
                </c:pt>
                <c:pt idx="194">
                  <c:v>13.883221327979822</c:v>
                </c:pt>
                <c:pt idx="195">
                  <c:v>13.359647478377727</c:v>
                </c:pt>
                <c:pt idx="196">
                  <c:v>10.603504359823063</c:v>
                </c:pt>
                <c:pt idx="197">
                  <c:v>10.047450476718966</c:v>
                </c:pt>
                <c:pt idx="198">
                  <c:v>9.2599275670639951</c:v>
                </c:pt>
                <c:pt idx="199">
                  <c:v>8.1295870663645839</c:v>
                </c:pt>
                <c:pt idx="200">
                  <c:v>8.0263696011805425</c:v>
                </c:pt>
                <c:pt idx="201">
                  <c:v>8.3600681580160821</c:v>
                </c:pt>
                <c:pt idx="202">
                  <c:v>8.5886404302085815</c:v>
                </c:pt>
                <c:pt idx="203">
                  <c:v>8.9138854330442392</c:v>
                </c:pt>
                <c:pt idx="204">
                  <c:v>7.2265264581575019</c:v>
                </c:pt>
                <c:pt idx="205">
                  <c:v>6.8061431685521097</c:v>
                </c:pt>
                <c:pt idx="206">
                  <c:v>6.0035486343030202</c:v>
                </c:pt>
                <c:pt idx="207">
                  <c:v>6.4739373949247963</c:v>
                </c:pt>
                <c:pt idx="208">
                  <c:v>6.1917926814820348</c:v>
                </c:pt>
                <c:pt idx="209">
                  <c:v>6.1528696765436814</c:v>
                </c:pt>
                <c:pt idx="210">
                  <c:v>6.3585750985459786</c:v>
                </c:pt>
                <c:pt idx="211">
                  <c:v>5.7636636711793461</c:v>
                </c:pt>
                <c:pt idx="212">
                  <c:v>5.438341717546777</c:v>
                </c:pt>
                <c:pt idx="213">
                  <c:v>5.578998558816993</c:v>
                </c:pt>
                <c:pt idx="214">
                  <c:v>5.1685904334285562</c:v>
                </c:pt>
                <c:pt idx="215">
                  <c:v>5.0270806933198111</c:v>
                </c:pt>
                <c:pt idx="216">
                  <c:v>4.7452233377914981</c:v>
                </c:pt>
                <c:pt idx="217">
                  <c:v>4.8178164407133108</c:v>
                </c:pt>
                <c:pt idx="218">
                  <c:v>5.2470805963969172</c:v>
                </c:pt>
                <c:pt idx="219">
                  <c:v>5.5404223089020244</c:v>
                </c:pt>
                <c:pt idx="220">
                  <c:v>5.1837311419285133</c:v>
                </c:pt>
                <c:pt idx="221">
                  <c:v>5.1199866175401727</c:v>
                </c:pt>
                <c:pt idx="222">
                  <c:v>4.9043999999999999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B-4F9E-990E-F4B99E953AA8}"/>
            </c:ext>
          </c:extLst>
        </c:ser>
        <c:ser>
          <c:idx val="1"/>
          <c:order val="1"/>
          <c:tx>
            <c:v>LTA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'1Y Forecasts'!$M$326:$M$350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4F9E-990E-F4B99E95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0592"/>
        <c:axId val="580123120"/>
      </c:lineChart>
      <c:dateAx>
        <c:axId val="39418059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23120"/>
        <c:crosses val="autoZero"/>
        <c:auto val="1"/>
        <c:lblOffset val="100"/>
        <c:baseTimeUnit val="days"/>
      </c:dateAx>
      <c:valAx>
        <c:axId val="5801231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1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Shiller PE vs 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'1Y Forecasts'!$H$102:$H$1251</c:f>
              <c:numCache>
                <c:formatCode>General</c:formatCode>
                <c:ptCount val="1150"/>
                <c:pt idx="0">
                  <c:v>18.649999999999999</c:v>
                </c:pt>
                <c:pt idx="1">
                  <c:v>18.809999999999999</c:v>
                </c:pt>
                <c:pt idx="2">
                  <c:v>18.87</c:v>
                </c:pt>
                <c:pt idx="3">
                  <c:v>19.940000000000001</c:v>
                </c:pt>
                <c:pt idx="4">
                  <c:v>21.26</c:v>
                </c:pt>
                <c:pt idx="5">
                  <c:v>21.83</c:v>
                </c:pt>
                <c:pt idx="6">
                  <c:v>20.91</c:v>
                </c:pt>
                <c:pt idx="7">
                  <c:v>21.08</c:v>
                </c:pt>
                <c:pt idx="8">
                  <c:v>21.76</c:v>
                </c:pt>
                <c:pt idx="9">
                  <c:v>23</c:v>
                </c:pt>
                <c:pt idx="10">
                  <c:v>23.58</c:v>
                </c:pt>
                <c:pt idx="11">
                  <c:v>25.12</c:v>
                </c:pt>
                <c:pt idx="12">
                  <c:v>25.3</c:v>
                </c:pt>
                <c:pt idx="13">
                  <c:v>27.08</c:v>
                </c:pt>
                <c:pt idx="14">
                  <c:v>27.13</c:v>
                </c:pt>
                <c:pt idx="15">
                  <c:v>27.68</c:v>
                </c:pt>
                <c:pt idx="16">
                  <c:v>27.57</c:v>
                </c:pt>
                <c:pt idx="17">
                  <c:v>27.7</c:v>
                </c:pt>
                <c:pt idx="18">
                  <c:v>27.94</c:v>
                </c:pt>
                <c:pt idx="19">
                  <c:v>29.93</c:v>
                </c:pt>
                <c:pt idx="20">
                  <c:v>31.48</c:v>
                </c:pt>
                <c:pt idx="21">
                  <c:v>32.56</c:v>
                </c:pt>
                <c:pt idx="22">
                  <c:v>28.96</c:v>
                </c:pt>
                <c:pt idx="23">
                  <c:v>21.17</c:v>
                </c:pt>
                <c:pt idx="24">
                  <c:v>22.01</c:v>
                </c:pt>
                <c:pt idx="25">
                  <c:v>22.31</c:v>
                </c:pt>
                <c:pt idx="26">
                  <c:v>23.7</c:v>
                </c:pt>
                <c:pt idx="27">
                  <c:v>24.59</c:v>
                </c:pt>
                <c:pt idx="28">
                  <c:v>25.84</c:v>
                </c:pt>
                <c:pt idx="29">
                  <c:v>24.31</c:v>
                </c:pt>
                <c:pt idx="30">
                  <c:v>21.87</c:v>
                </c:pt>
                <c:pt idx="31">
                  <c:v>21.55</c:v>
                </c:pt>
                <c:pt idx="32">
                  <c:v>21.3</c:v>
                </c:pt>
                <c:pt idx="33">
                  <c:v>21.07</c:v>
                </c:pt>
                <c:pt idx="34">
                  <c:v>18.21</c:v>
                </c:pt>
                <c:pt idx="35">
                  <c:v>16.940000000000001</c:v>
                </c:pt>
                <c:pt idx="36">
                  <c:v>16.059999999999999</c:v>
                </c:pt>
                <c:pt idx="37">
                  <c:v>16.71</c:v>
                </c:pt>
                <c:pt idx="38">
                  <c:v>18.16</c:v>
                </c:pt>
                <c:pt idx="39">
                  <c:v>18.579999999999998</c:v>
                </c:pt>
                <c:pt idx="40">
                  <c:v>16.87</c:v>
                </c:pt>
                <c:pt idx="41">
                  <c:v>15.4</c:v>
                </c:pt>
                <c:pt idx="42">
                  <c:v>15.06</c:v>
                </c:pt>
                <c:pt idx="43">
                  <c:v>15.52</c:v>
                </c:pt>
                <c:pt idx="44">
                  <c:v>15.01</c:v>
                </c:pt>
                <c:pt idx="45">
                  <c:v>12.82</c:v>
                </c:pt>
                <c:pt idx="46">
                  <c:v>11.15</c:v>
                </c:pt>
                <c:pt idx="47">
                  <c:v>11.42</c:v>
                </c:pt>
                <c:pt idx="48">
                  <c:v>9.31</c:v>
                </c:pt>
                <c:pt idx="49">
                  <c:v>9.31</c:v>
                </c:pt>
                <c:pt idx="50">
                  <c:v>9.34</c:v>
                </c:pt>
                <c:pt idx="51">
                  <c:v>9.41</c:v>
                </c:pt>
                <c:pt idx="52">
                  <c:v>7.19</c:v>
                </c:pt>
                <c:pt idx="53">
                  <c:v>6.39</c:v>
                </c:pt>
                <c:pt idx="54">
                  <c:v>5.57</c:v>
                </c:pt>
                <c:pt idx="55">
                  <c:v>5.84</c:v>
                </c:pt>
                <c:pt idx="56">
                  <c:v>8.83</c:v>
                </c:pt>
                <c:pt idx="57">
                  <c:v>9.76</c:v>
                </c:pt>
                <c:pt idx="58">
                  <c:v>8.48</c:v>
                </c:pt>
                <c:pt idx="59">
                  <c:v>8.4600000000000009</c:v>
                </c:pt>
                <c:pt idx="60">
                  <c:v>8.26</c:v>
                </c:pt>
                <c:pt idx="61">
                  <c:v>8.73</c:v>
                </c:pt>
                <c:pt idx="62">
                  <c:v>7.83</c:v>
                </c:pt>
                <c:pt idx="63">
                  <c:v>7.87</c:v>
                </c:pt>
                <c:pt idx="64">
                  <c:v>8.7200000000000006</c:v>
                </c:pt>
                <c:pt idx="65">
                  <c:v>11.25</c:v>
                </c:pt>
                <c:pt idx="66">
                  <c:v>13.1</c:v>
                </c:pt>
                <c:pt idx="67">
                  <c:v>13.75</c:v>
                </c:pt>
                <c:pt idx="68">
                  <c:v>13</c:v>
                </c:pt>
                <c:pt idx="69">
                  <c:v>12.92</c:v>
                </c:pt>
                <c:pt idx="70">
                  <c:v>11.7</c:v>
                </c:pt>
                <c:pt idx="71">
                  <c:v>12.01</c:v>
                </c:pt>
                <c:pt idx="72">
                  <c:v>12.28</c:v>
                </c:pt>
                <c:pt idx="73">
                  <c:v>13.03</c:v>
                </c:pt>
                <c:pt idx="74">
                  <c:v>13.93</c:v>
                </c:pt>
                <c:pt idx="75">
                  <c:v>13.25</c:v>
                </c:pt>
                <c:pt idx="76">
                  <c:v>13.52</c:v>
                </c:pt>
                <c:pt idx="77">
                  <c:v>12.18</c:v>
                </c:pt>
                <c:pt idx="78">
                  <c:v>12.29</c:v>
                </c:pt>
                <c:pt idx="79">
                  <c:v>11.74</c:v>
                </c:pt>
                <c:pt idx="80">
                  <c:v>11.32</c:v>
                </c:pt>
                <c:pt idx="81">
                  <c:v>10.91</c:v>
                </c:pt>
                <c:pt idx="82">
                  <c:v>11.11</c:v>
                </c:pt>
                <c:pt idx="83">
                  <c:v>11.45</c:v>
                </c:pt>
                <c:pt idx="84">
                  <c:v>11.64</c:v>
                </c:pt>
                <c:pt idx="85">
                  <c:v>11.5</c:v>
                </c:pt>
                <c:pt idx="86">
                  <c:v>11.09</c:v>
                </c:pt>
                <c:pt idx="87">
                  <c:v>10.4</c:v>
                </c:pt>
                <c:pt idx="88">
                  <c:v>11.1</c:v>
                </c:pt>
                <c:pt idx="89">
                  <c:v>11.99</c:v>
                </c:pt>
                <c:pt idx="90">
                  <c:v>12.54</c:v>
                </c:pt>
                <c:pt idx="91">
                  <c:v>13.2</c:v>
                </c:pt>
                <c:pt idx="92">
                  <c:v>14.11</c:v>
                </c:pt>
                <c:pt idx="93">
                  <c:v>14.42</c:v>
                </c:pt>
                <c:pt idx="94">
                  <c:v>14.83</c:v>
                </c:pt>
                <c:pt idx="95">
                  <c:v>16.13</c:v>
                </c:pt>
                <c:pt idx="96">
                  <c:v>16.16</c:v>
                </c:pt>
                <c:pt idx="97">
                  <c:v>17.09</c:v>
                </c:pt>
                <c:pt idx="98">
                  <c:v>18.100000000000001</c:v>
                </c:pt>
                <c:pt idx="99">
                  <c:v>18.66</c:v>
                </c:pt>
                <c:pt idx="100">
                  <c:v>18.72</c:v>
                </c:pt>
                <c:pt idx="101">
                  <c:v>17.75</c:v>
                </c:pt>
                <c:pt idx="102">
                  <c:v>18.39</c:v>
                </c:pt>
                <c:pt idx="103">
                  <c:v>19.36</c:v>
                </c:pt>
                <c:pt idx="104">
                  <c:v>19.62</c:v>
                </c:pt>
                <c:pt idx="105">
                  <c:v>19.86</c:v>
                </c:pt>
                <c:pt idx="106">
                  <c:v>20.91</c:v>
                </c:pt>
                <c:pt idx="107">
                  <c:v>21.5</c:v>
                </c:pt>
                <c:pt idx="108">
                  <c:v>21.13</c:v>
                </c:pt>
                <c:pt idx="109">
                  <c:v>21.62</c:v>
                </c:pt>
                <c:pt idx="110">
                  <c:v>22.24</c:v>
                </c:pt>
                <c:pt idx="111">
                  <c:v>22.04</c:v>
                </c:pt>
                <c:pt idx="112">
                  <c:v>20.56</c:v>
                </c:pt>
                <c:pt idx="113">
                  <c:v>19.47</c:v>
                </c:pt>
                <c:pt idx="114">
                  <c:v>18.71</c:v>
                </c:pt>
                <c:pt idx="115">
                  <c:v>19.649999999999999</c:v>
                </c:pt>
                <c:pt idx="116">
                  <c:v>19.809999999999999</c:v>
                </c:pt>
                <c:pt idx="117">
                  <c:v>16.850000000000001</c:v>
                </c:pt>
                <c:pt idx="118">
                  <c:v>14.36</c:v>
                </c:pt>
                <c:pt idx="119">
                  <c:v>13.16</c:v>
                </c:pt>
                <c:pt idx="120">
                  <c:v>13.01</c:v>
                </c:pt>
                <c:pt idx="121">
                  <c:v>13.51</c:v>
                </c:pt>
                <c:pt idx="122">
                  <c:v>13.26</c:v>
                </c:pt>
                <c:pt idx="123">
                  <c:v>12.38</c:v>
                </c:pt>
                <c:pt idx="124">
                  <c:v>11.79</c:v>
                </c:pt>
                <c:pt idx="125">
                  <c:v>11.99</c:v>
                </c:pt>
                <c:pt idx="126">
                  <c:v>12.29</c:v>
                </c:pt>
                <c:pt idx="127">
                  <c:v>14.77</c:v>
                </c:pt>
                <c:pt idx="128">
                  <c:v>14.9</c:v>
                </c:pt>
                <c:pt idx="129">
                  <c:v>14.28</c:v>
                </c:pt>
                <c:pt idx="130">
                  <c:v>16.059999999999999</c:v>
                </c:pt>
                <c:pt idx="131">
                  <c:v>16.149999999999999</c:v>
                </c:pt>
                <c:pt idx="132">
                  <c:v>15.76</c:v>
                </c:pt>
                <c:pt idx="133">
                  <c:v>15.6</c:v>
                </c:pt>
                <c:pt idx="134">
                  <c:v>15.66</c:v>
                </c:pt>
                <c:pt idx="135">
                  <c:v>15.73</c:v>
                </c:pt>
                <c:pt idx="136">
                  <c:v>13.92</c:v>
                </c:pt>
                <c:pt idx="137">
                  <c:v>14.5</c:v>
                </c:pt>
                <c:pt idx="138">
                  <c:v>14.83</c:v>
                </c:pt>
                <c:pt idx="139">
                  <c:v>15.27</c:v>
                </c:pt>
                <c:pt idx="140">
                  <c:v>15.12</c:v>
                </c:pt>
                <c:pt idx="141">
                  <c:v>16.45</c:v>
                </c:pt>
                <c:pt idx="142">
                  <c:v>16.82</c:v>
                </c:pt>
                <c:pt idx="143">
                  <c:v>16.600000000000001</c:v>
                </c:pt>
                <c:pt idx="144">
                  <c:v>16.28</c:v>
                </c:pt>
                <c:pt idx="145">
                  <c:v>16.38</c:v>
                </c:pt>
                <c:pt idx="146">
                  <c:v>16.22</c:v>
                </c:pt>
                <c:pt idx="147">
                  <c:v>16.170000000000002</c:v>
                </c:pt>
                <c:pt idx="148">
                  <c:v>16.37</c:v>
                </c:pt>
                <c:pt idx="149">
                  <c:v>14.14</c:v>
                </c:pt>
                <c:pt idx="150">
                  <c:v>12.84</c:v>
                </c:pt>
                <c:pt idx="151">
                  <c:v>13.37</c:v>
                </c:pt>
                <c:pt idx="152">
                  <c:v>13.65</c:v>
                </c:pt>
                <c:pt idx="153">
                  <c:v>14.21</c:v>
                </c:pt>
                <c:pt idx="154">
                  <c:v>14.33</c:v>
                </c:pt>
                <c:pt idx="155">
                  <c:v>14.64</c:v>
                </c:pt>
                <c:pt idx="156">
                  <c:v>13.91</c:v>
                </c:pt>
                <c:pt idx="157">
                  <c:v>13.9</c:v>
                </c:pt>
                <c:pt idx="158">
                  <c:v>13</c:v>
                </c:pt>
                <c:pt idx="159">
                  <c:v>12.96</c:v>
                </c:pt>
                <c:pt idx="160">
                  <c:v>12.43</c:v>
                </c:pt>
                <c:pt idx="161">
                  <c:v>12.04</c:v>
                </c:pt>
                <c:pt idx="162">
                  <c:v>12.16</c:v>
                </c:pt>
                <c:pt idx="163">
                  <c:v>12.74</c:v>
                </c:pt>
                <c:pt idx="164">
                  <c:v>12.46</c:v>
                </c:pt>
                <c:pt idx="165">
                  <c:v>12.28</c:v>
                </c:pt>
                <c:pt idx="166">
                  <c:v>11.58</c:v>
                </c:pt>
                <c:pt idx="167">
                  <c:v>10.91</c:v>
                </c:pt>
                <c:pt idx="168">
                  <c:v>10.09</c:v>
                </c:pt>
                <c:pt idx="169">
                  <c:v>10.1</c:v>
                </c:pt>
                <c:pt idx="170">
                  <c:v>9.68</c:v>
                </c:pt>
                <c:pt idx="171">
                  <c:v>9</c:v>
                </c:pt>
                <c:pt idx="172">
                  <c:v>8.5399999999999991</c:v>
                </c:pt>
                <c:pt idx="173">
                  <c:v>8.51</c:v>
                </c:pt>
                <c:pt idx="174">
                  <c:v>8.91</c:v>
                </c:pt>
                <c:pt idx="175">
                  <c:v>9.15</c:v>
                </c:pt>
                <c:pt idx="176">
                  <c:v>9.01</c:v>
                </c:pt>
                <c:pt idx="177">
                  <c:v>9.08</c:v>
                </c:pt>
                <c:pt idx="178">
                  <c:v>9.6</c:v>
                </c:pt>
                <c:pt idx="179">
                  <c:v>9.66</c:v>
                </c:pt>
                <c:pt idx="180">
                  <c:v>9.6199999999999992</c:v>
                </c:pt>
                <c:pt idx="181">
                  <c:v>10.15</c:v>
                </c:pt>
                <c:pt idx="182">
                  <c:v>10.71</c:v>
                </c:pt>
                <c:pt idx="183">
                  <c:v>10.85</c:v>
                </c:pt>
                <c:pt idx="184">
                  <c:v>11.04</c:v>
                </c:pt>
                <c:pt idx="185">
                  <c:v>11.36</c:v>
                </c:pt>
                <c:pt idx="186">
                  <c:v>11.52</c:v>
                </c:pt>
                <c:pt idx="187">
                  <c:v>11.77</c:v>
                </c:pt>
                <c:pt idx="188">
                  <c:v>11.21</c:v>
                </c:pt>
                <c:pt idx="189">
                  <c:v>11.34</c:v>
                </c:pt>
                <c:pt idx="190">
                  <c:v>11.19</c:v>
                </c:pt>
                <c:pt idx="191">
                  <c:v>10.63</c:v>
                </c:pt>
                <c:pt idx="192">
                  <c:v>10.74</c:v>
                </c:pt>
                <c:pt idx="193">
                  <c:v>11.05</c:v>
                </c:pt>
                <c:pt idx="194">
                  <c:v>10.95</c:v>
                </c:pt>
                <c:pt idx="195">
                  <c:v>11.22</c:v>
                </c:pt>
                <c:pt idx="196">
                  <c:v>10.94</c:v>
                </c:pt>
                <c:pt idx="197">
                  <c:v>11.1</c:v>
                </c:pt>
                <c:pt idx="198">
                  <c:v>11.53</c:v>
                </c:pt>
                <c:pt idx="199">
                  <c:v>11.74</c:v>
                </c:pt>
                <c:pt idx="200">
                  <c:v>11.54</c:v>
                </c:pt>
                <c:pt idx="201">
                  <c:v>11.33</c:v>
                </c:pt>
                <c:pt idx="202">
                  <c:v>11.58</c:v>
                </c:pt>
                <c:pt idx="203">
                  <c:v>11.48</c:v>
                </c:pt>
                <c:pt idx="204">
                  <c:v>11.64</c:v>
                </c:pt>
                <c:pt idx="205">
                  <c:v>11.96</c:v>
                </c:pt>
                <c:pt idx="206">
                  <c:v>12.34</c:v>
                </c:pt>
                <c:pt idx="207">
                  <c:v>12.32</c:v>
                </c:pt>
                <c:pt idx="208">
                  <c:v>12.63</c:v>
                </c:pt>
                <c:pt idx="209">
                  <c:v>13.04</c:v>
                </c:pt>
                <c:pt idx="210">
                  <c:v>13.13</c:v>
                </c:pt>
                <c:pt idx="211">
                  <c:v>12.87</c:v>
                </c:pt>
                <c:pt idx="212">
                  <c:v>12.92</c:v>
                </c:pt>
                <c:pt idx="213">
                  <c:v>13.8</c:v>
                </c:pt>
                <c:pt idx="214">
                  <c:v>14.37</c:v>
                </c:pt>
                <c:pt idx="215">
                  <c:v>14.85</c:v>
                </c:pt>
                <c:pt idx="216">
                  <c:v>15.02</c:v>
                </c:pt>
                <c:pt idx="217">
                  <c:v>15.62</c:v>
                </c:pt>
                <c:pt idx="218">
                  <c:v>15.76</c:v>
                </c:pt>
                <c:pt idx="219">
                  <c:v>15.13</c:v>
                </c:pt>
                <c:pt idx="220">
                  <c:v>16.04</c:v>
                </c:pt>
                <c:pt idx="221">
                  <c:v>16.010000000000002</c:v>
                </c:pt>
                <c:pt idx="222">
                  <c:v>15.77</c:v>
                </c:pt>
                <c:pt idx="223">
                  <c:v>14.51</c:v>
                </c:pt>
                <c:pt idx="224">
                  <c:v>13.98</c:v>
                </c:pt>
                <c:pt idx="225">
                  <c:v>11.84</c:v>
                </c:pt>
                <c:pt idx="226">
                  <c:v>11.39</c:v>
                </c:pt>
                <c:pt idx="227">
                  <c:v>11.11</c:v>
                </c:pt>
                <c:pt idx="228">
                  <c:v>11.37</c:v>
                </c:pt>
                <c:pt idx="229">
                  <c:v>11.47</c:v>
                </c:pt>
                <c:pt idx="230">
                  <c:v>11.95</c:v>
                </c:pt>
                <c:pt idx="231">
                  <c:v>11.29</c:v>
                </c:pt>
                <c:pt idx="232">
                  <c:v>10.9</c:v>
                </c:pt>
                <c:pt idx="233">
                  <c:v>10.73</c:v>
                </c:pt>
                <c:pt idx="234">
                  <c:v>11.08</c:v>
                </c:pt>
                <c:pt idx="235">
                  <c:v>11.7</c:v>
                </c:pt>
                <c:pt idx="236">
                  <c:v>11.34</c:v>
                </c:pt>
                <c:pt idx="237">
                  <c:v>10.83</c:v>
                </c:pt>
                <c:pt idx="238">
                  <c:v>11.13</c:v>
                </c:pt>
                <c:pt idx="239">
                  <c:v>10.98</c:v>
                </c:pt>
                <c:pt idx="240">
                  <c:v>10.68</c:v>
                </c:pt>
                <c:pt idx="241">
                  <c:v>10.42</c:v>
                </c:pt>
                <c:pt idx="242">
                  <c:v>10</c:v>
                </c:pt>
                <c:pt idx="243">
                  <c:v>10.19</c:v>
                </c:pt>
                <c:pt idx="244">
                  <c:v>10.78</c:v>
                </c:pt>
                <c:pt idx="245">
                  <c:v>11.24</c:v>
                </c:pt>
                <c:pt idx="246">
                  <c:v>11.58</c:v>
                </c:pt>
                <c:pt idx="247">
                  <c:v>11.13</c:v>
                </c:pt>
                <c:pt idx="248">
                  <c:v>10.72</c:v>
                </c:pt>
                <c:pt idx="249">
                  <c:v>10.55</c:v>
                </c:pt>
                <c:pt idx="250">
                  <c:v>10.83</c:v>
                </c:pt>
                <c:pt idx="251">
                  <c:v>10.25</c:v>
                </c:pt>
                <c:pt idx="252">
                  <c:v>10.16</c:v>
                </c:pt>
                <c:pt idx="253">
                  <c:v>10.25</c:v>
                </c:pt>
                <c:pt idx="254">
                  <c:v>9.8699999999999992</c:v>
                </c:pt>
                <c:pt idx="255">
                  <c:v>9.9</c:v>
                </c:pt>
                <c:pt idx="256">
                  <c:v>9.7799999999999994</c:v>
                </c:pt>
                <c:pt idx="257">
                  <c:v>9.69</c:v>
                </c:pt>
                <c:pt idx="258">
                  <c:v>9.07</c:v>
                </c:pt>
                <c:pt idx="259">
                  <c:v>9.61</c:v>
                </c:pt>
                <c:pt idx="260">
                  <c:v>9.85</c:v>
                </c:pt>
                <c:pt idx="261">
                  <c:v>9.8800000000000008</c:v>
                </c:pt>
                <c:pt idx="262">
                  <c:v>10.17</c:v>
                </c:pt>
                <c:pt idx="263">
                  <c:v>10.220000000000001</c:v>
                </c:pt>
                <c:pt idx="264">
                  <c:v>10.53</c:v>
                </c:pt>
                <c:pt idx="265">
                  <c:v>10.75</c:v>
                </c:pt>
                <c:pt idx="266">
                  <c:v>10.91</c:v>
                </c:pt>
                <c:pt idx="267">
                  <c:v>10.91</c:v>
                </c:pt>
                <c:pt idx="268">
                  <c:v>11.18</c:v>
                </c:pt>
                <c:pt idx="269">
                  <c:v>11.46</c:v>
                </c:pt>
                <c:pt idx="270">
                  <c:v>11.55</c:v>
                </c:pt>
                <c:pt idx="271">
                  <c:v>10.54</c:v>
                </c:pt>
                <c:pt idx="272">
                  <c:v>11.04</c:v>
                </c:pt>
                <c:pt idx="273">
                  <c:v>11.34</c:v>
                </c:pt>
                <c:pt idx="274">
                  <c:v>11.66</c:v>
                </c:pt>
                <c:pt idx="275">
                  <c:v>11.54</c:v>
                </c:pt>
                <c:pt idx="276">
                  <c:v>11.31</c:v>
                </c:pt>
                <c:pt idx="277">
                  <c:v>11.9</c:v>
                </c:pt>
                <c:pt idx="278">
                  <c:v>12.14</c:v>
                </c:pt>
                <c:pt idx="279">
                  <c:v>11.84</c:v>
                </c:pt>
                <c:pt idx="280">
                  <c:v>11.95</c:v>
                </c:pt>
                <c:pt idx="281">
                  <c:v>11.86</c:v>
                </c:pt>
                <c:pt idx="282">
                  <c:v>11.62</c:v>
                </c:pt>
                <c:pt idx="283">
                  <c:v>11.78</c:v>
                </c:pt>
                <c:pt idx="284">
                  <c:v>12.26</c:v>
                </c:pt>
                <c:pt idx="285">
                  <c:v>12.44</c:v>
                </c:pt>
                <c:pt idx="286">
                  <c:v>12.31</c:v>
                </c:pt>
                <c:pt idx="287">
                  <c:v>11.85</c:v>
                </c:pt>
                <c:pt idx="288">
                  <c:v>12.15</c:v>
                </c:pt>
                <c:pt idx="289">
                  <c:v>12.53</c:v>
                </c:pt>
                <c:pt idx="290">
                  <c:v>12.36</c:v>
                </c:pt>
                <c:pt idx="291">
                  <c:v>12.36</c:v>
                </c:pt>
                <c:pt idx="292">
                  <c:v>12.24</c:v>
                </c:pt>
                <c:pt idx="293">
                  <c:v>12.2</c:v>
                </c:pt>
                <c:pt idx="294">
                  <c:v>12.45</c:v>
                </c:pt>
                <c:pt idx="295">
                  <c:v>12.67</c:v>
                </c:pt>
                <c:pt idx="296">
                  <c:v>12.68</c:v>
                </c:pt>
                <c:pt idx="297">
                  <c:v>12.43</c:v>
                </c:pt>
                <c:pt idx="298">
                  <c:v>12.13</c:v>
                </c:pt>
                <c:pt idx="299">
                  <c:v>12.47</c:v>
                </c:pt>
                <c:pt idx="300">
                  <c:v>12.93</c:v>
                </c:pt>
                <c:pt idx="301">
                  <c:v>13.01</c:v>
                </c:pt>
                <c:pt idx="302">
                  <c:v>12.86</c:v>
                </c:pt>
                <c:pt idx="303">
                  <c:v>12.83</c:v>
                </c:pt>
                <c:pt idx="304">
                  <c:v>12.16</c:v>
                </c:pt>
                <c:pt idx="305">
                  <c:v>12.14</c:v>
                </c:pt>
                <c:pt idx="306">
                  <c:v>11.62</c:v>
                </c:pt>
                <c:pt idx="307">
                  <c:v>11.75</c:v>
                </c:pt>
                <c:pt idx="308">
                  <c:v>11.72</c:v>
                </c:pt>
                <c:pt idx="309">
                  <c:v>11.14</c:v>
                </c:pt>
                <c:pt idx="310">
                  <c:v>11.39</c:v>
                </c:pt>
                <c:pt idx="311">
                  <c:v>11.64</c:v>
                </c:pt>
                <c:pt idx="312">
                  <c:v>11.75</c:v>
                </c:pt>
                <c:pt idx="313">
                  <c:v>12</c:v>
                </c:pt>
                <c:pt idx="314">
                  <c:v>12.22</c:v>
                </c:pt>
                <c:pt idx="315">
                  <c:v>12.42</c:v>
                </c:pt>
                <c:pt idx="316">
                  <c:v>12.91</c:v>
                </c:pt>
                <c:pt idx="317">
                  <c:v>13.31</c:v>
                </c:pt>
                <c:pt idx="318">
                  <c:v>13.36</c:v>
                </c:pt>
                <c:pt idx="319">
                  <c:v>13.83</c:v>
                </c:pt>
                <c:pt idx="320">
                  <c:v>14.04</c:v>
                </c:pt>
                <c:pt idx="321">
                  <c:v>14.36</c:v>
                </c:pt>
                <c:pt idx="322">
                  <c:v>14.62</c:v>
                </c:pt>
                <c:pt idx="323">
                  <c:v>15.12</c:v>
                </c:pt>
                <c:pt idx="324">
                  <c:v>15.79</c:v>
                </c:pt>
                <c:pt idx="325">
                  <c:v>15.99</c:v>
                </c:pt>
                <c:pt idx="326">
                  <c:v>16.440000000000001</c:v>
                </c:pt>
                <c:pt idx="327">
                  <c:v>16.22</c:v>
                </c:pt>
                <c:pt idx="328">
                  <c:v>16.690000000000001</c:v>
                </c:pt>
                <c:pt idx="329">
                  <c:v>16.52</c:v>
                </c:pt>
                <c:pt idx="330">
                  <c:v>17.37</c:v>
                </c:pt>
                <c:pt idx="331">
                  <c:v>18.45</c:v>
                </c:pt>
                <c:pt idx="332">
                  <c:v>18.22</c:v>
                </c:pt>
                <c:pt idx="333">
                  <c:v>18.84</c:v>
                </c:pt>
                <c:pt idx="334">
                  <c:v>17.77</c:v>
                </c:pt>
                <c:pt idx="335">
                  <c:v>18.84</c:v>
                </c:pt>
                <c:pt idx="336">
                  <c:v>18.940000000000001</c:v>
                </c:pt>
                <c:pt idx="337">
                  <c:v>18.29</c:v>
                </c:pt>
                <c:pt idx="338">
                  <c:v>18.27</c:v>
                </c:pt>
                <c:pt idx="339">
                  <c:v>19.37</c:v>
                </c:pt>
                <c:pt idx="340">
                  <c:v>19.37</c:v>
                </c:pt>
                <c:pt idx="341">
                  <c:v>18.54</c:v>
                </c:pt>
                <c:pt idx="342">
                  <c:v>18.16</c:v>
                </c:pt>
                <c:pt idx="343">
                  <c:v>18.86</c:v>
                </c:pt>
                <c:pt idx="344">
                  <c:v>18.670000000000002</c:v>
                </c:pt>
                <c:pt idx="345">
                  <c:v>17.84</c:v>
                </c:pt>
                <c:pt idx="346">
                  <c:v>17.420000000000002</c:v>
                </c:pt>
                <c:pt idx="347">
                  <c:v>17.12</c:v>
                </c:pt>
                <c:pt idx="348">
                  <c:v>17.2</c:v>
                </c:pt>
                <c:pt idx="349">
                  <c:v>16.72</c:v>
                </c:pt>
                <c:pt idx="350">
                  <c:v>15.84</c:v>
                </c:pt>
                <c:pt idx="351">
                  <c:v>15.9</c:v>
                </c:pt>
                <c:pt idx="352">
                  <c:v>16.12</c:v>
                </c:pt>
                <c:pt idx="353">
                  <c:v>16.600000000000001</c:v>
                </c:pt>
                <c:pt idx="354">
                  <c:v>16.73</c:v>
                </c:pt>
                <c:pt idx="355">
                  <c:v>16.87</c:v>
                </c:pt>
                <c:pt idx="356">
                  <c:v>15.87</c:v>
                </c:pt>
                <c:pt idx="357">
                  <c:v>15.16</c:v>
                </c:pt>
                <c:pt idx="358">
                  <c:v>14.15</c:v>
                </c:pt>
                <c:pt idx="359">
                  <c:v>13.74</c:v>
                </c:pt>
                <c:pt idx="360">
                  <c:v>13.67</c:v>
                </c:pt>
                <c:pt idx="361">
                  <c:v>13.79</c:v>
                </c:pt>
                <c:pt idx="362">
                  <c:v>13.78</c:v>
                </c:pt>
                <c:pt idx="363">
                  <c:v>13.93</c:v>
                </c:pt>
                <c:pt idx="364">
                  <c:v>13.91</c:v>
                </c:pt>
                <c:pt idx="365">
                  <c:v>14.32</c:v>
                </c:pt>
                <c:pt idx="366">
                  <c:v>14.64</c:v>
                </c:pt>
                <c:pt idx="367">
                  <c:v>14.96</c:v>
                </c:pt>
                <c:pt idx="368">
                  <c:v>15.54</c:v>
                </c:pt>
                <c:pt idx="369">
                  <c:v>15.93</c:v>
                </c:pt>
                <c:pt idx="370">
                  <c:v>16.559999999999999</c:v>
                </c:pt>
                <c:pt idx="371">
                  <c:v>16.989999999999998</c:v>
                </c:pt>
                <c:pt idx="372">
                  <c:v>17.36</c:v>
                </c:pt>
                <c:pt idx="373">
                  <c:v>17.98</c:v>
                </c:pt>
                <c:pt idx="374">
                  <c:v>17.760000000000002</c:v>
                </c:pt>
                <c:pt idx="375">
                  <c:v>18.2</c:v>
                </c:pt>
                <c:pt idx="376">
                  <c:v>18.43</c:v>
                </c:pt>
                <c:pt idx="377">
                  <c:v>18.690000000000001</c:v>
                </c:pt>
                <c:pt idx="378">
                  <c:v>18.45</c:v>
                </c:pt>
                <c:pt idx="379">
                  <c:v>19.09</c:v>
                </c:pt>
                <c:pt idx="380">
                  <c:v>18.96</c:v>
                </c:pt>
                <c:pt idx="381">
                  <c:v>18.12</c:v>
                </c:pt>
                <c:pt idx="382">
                  <c:v>18.02</c:v>
                </c:pt>
                <c:pt idx="383">
                  <c:v>18.07</c:v>
                </c:pt>
                <c:pt idx="384">
                  <c:v>18.62</c:v>
                </c:pt>
                <c:pt idx="385">
                  <c:v>18.34</c:v>
                </c:pt>
                <c:pt idx="386">
                  <c:v>17.55</c:v>
                </c:pt>
                <c:pt idx="387">
                  <c:v>17.29</c:v>
                </c:pt>
                <c:pt idx="388">
                  <c:v>17.43</c:v>
                </c:pt>
                <c:pt idx="389">
                  <c:v>17.260000000000002</c:v>
                </c:pt>
                <c:pt idx="390">
                  <c:v>17.82</c:v>
                </c:pt>
                <c:pt idx="391">
                  <c:v>17.38</c:v>
                </c:pt>
                <c:pt idx="392">
                  <c:v>17.579999999999998</c:v>
                </c:pt>
                <c:pt idx="393">
                  <c:v>17.05</c:v>
                </c:pt>
                <c:pt idx="394">
                  <c:v>16.61</c:v>
                </c:pt>
                <c:pt idx="395">
                  <c:v>17.149999999999999</c:v>
                </c:pt>
                <c:pt idx="396">
                  <c:v>17.559999999999999</c:v>
                </c:pt>
                <c:pt idx="397">
                  <c:v>18.47</c:v>
                </c:pt>
                <c:pt idx="398">
                  <c:v>19.23</c:v>
                </c:pt>
                <c:pt idx="399">
                  <c:v>19.84</c:v>
                </c:pt>
                <c:pt idx="400">
                  <c:v>20.38</c:v>
                </c:pt>
                <c:pt idx="401">
                  <c:v>20.6</c:v>
                </c:pt>
                <c:pt idx="402">
                  <c:v>20.329999999999998</c:v>
                </c:pt>
                <c:pt idx="403">
                  <c:v>20.149999999999999</c:v>
                </c:pt>
                <c:pt idx="404">
                  <c:v>20.94</c:v>
                </c:pt>
                <c:pt idx="405">
                  <c:v>20.71</c:v>
                </c:pt>
                <c:pt idx="406">
                  <c:v>20.92</c:v>
                </c:pt>
                <c:pt idx="407">
                  <c:v>21.86</c:v>
                </c:pt>
                <c:pt idx="408">
                  <c:v>22.04</c:v>
                </c:pt>
                <c:pt idx="409">
                  <c:v>21.2</c:v>
                </c:pt>
                <c:pt idx="410">
                  <c:v>21.45</c:v>
                </c:pt>
                <c:pt idx="411">
                  <c:v>21.44</c:v>
                </c:pt>
                <c:pt idx="412">
                  <c:v>20.66</c:v>
                </c:pt>
                <c:pt idx="413">
                  <c:v>19.09</c:v>
                </c:pt>
                <c:pt idx="414">
                  <c:v>16.829999999999998</c:v>
                </c:pt>
                <c:pt idx="415">
                  <c:v>17.14</c:v>
                </c:pt>
                <c:pt idx="416">
                  <c:v>17.57</c:v>
                </c:pt>
                <c:pt idx="417">
                  <c:v>17.32</c:v>
                </c:pt>
                <c:pt idx="418">
                  <c:v>16.739999999999998</c:v>
                </c:pt>
                <c:pt idx="419">
                  <c:v>17.850000000000001</c:v>
                </c:pt>
                <c:pt idx="420">
                  <c:v>18.59</c:v>
                </c:pt>
                <c:pt idx="421">
                  <c:v>19.260000000000002</c:v>
                </c:pt>
                <c:pt idx="422">
                  <c:v>19.47</c:v>
                </c:pt>
                <c:pt idx="423">
                  <c:v>19.29</c:v>
                </c:pt>
                <c:pt idx="424">
                  <c:v>20.149999999999999</c:v>
                </c:pt>
                <c:pt idx="425">
                  <c:v>20.51</c:v>
                </c:pt>
                <c:pt idx="426">
                  <c:v>20.38</c:v>
                </c:pt>
                <c:pt idx="427">
                  <c:v>19.97</c:v>
                </c:pt>
                <c:pt idx="428">
                  <c:v>20.47</c:v>
                </c:pt>
                <c:pt idx="429">
                  <c:v>20.96</c:v>
                </c:pt>
                <c:pt idx="430">
                  <c:v>20.89</c:v>
                </c:pt>
                <c:pt idx="431">
                  <c:v>20.72</c:v>
                </c:pt>
                <c:pt idx="432">
                  <c:v>21.04</c:v>
                </c:pt>
                <c:pt idx="433">
                  <c:v>21.63</c:v>
                </c:pt>
                <c:pt idx="434">
                  <c:v>21.83</c:v>
                </c:pt>
                <c:pt idx="435">
                  <c:v>22.17</c:v>
                </c:pt>
                <c:pt idx="436">
                  <c:v>22.42</c:v>
                </c:pt>
                <c:pt idx="437">
                  <c:v>22.57</c:v>
                </c:pt>
                <c:pt idx="438">
                  <c:v>22.3</c:v>
                </c:pt>
                <c:pt idx="439">
                  <c:v>22.98</c:v>
                </c:pt>
                <c:pt idx="440">
                  <c:v>22.65</c:v>
                </c:pt>
                <c:pt idx="441">
                  <c:v>22.89</c:v>
                </c:pt>
                <c:pt idx="442">
                  <c:v>23.21</c:v>
                </c:pt>
                <c:pt idx="443">
                  <c:v>23.23</c:v>
                </c:pt>
                <c:pt idx="444">
                  <c:v>22.75</c:v>
                </c:pt>
                <c:pt idx="445">
                  <c:v>23.27</c:v>
                </c:pt>
                <c:pt idx="446">
                  <c:v>23.37</c:v>
                </c:pt>
                <c:pt idx="447">
                  <c:v>23.25</c:v>
                </c:pt>
                <c:pt idx="448">
                  <c:v>23.42</c:v>
                </c:pt>
                <c:pt idx="449">
                  <c:v>23.71</c:v>
                </c:pt>
                <c:pt idx="450">
                  <c:v>22.39</c:v>
                </c:pt>
                <c:pt idx="451">
                  <c:v>22.3</c:v>
                </c:pt>
                <c:pt idx="452">
                  <c:v>22.67</c:v>
                </c:pt>
                <c:pt idx="453">
                  <c:v>23.37</c:v>
                </c:pt>
                <c:pt idx="454">
                  <c:v>23.78</c:v>
                </c:pt>
                <c:pt idx="455">
                  <c:v>23.93</c:v>
                </c:pt>
                <c:pt idx="456">
                  <c:v>23.69</c:v>
                </c:pt>
                <c:pt idx="457">
                  <c:v>24.06</c:v>
                </c:pt>
                <c:pt idx="458">
                  <c:v>23.7</c:v>
                </c:pt>
                <c:pt idx="459">
                  <c:v>22.61</c:v>
                </c:pt>
                <c:pt idx="460">
                  <c:v>23.11</c:v>
                </c:pt>
                <c:pt idx="461">
                  <c:v>21.85</c:v>
                </c:pt>
                <c:pt idx="462">
                  <c:v>21.56</c:v>
                </c:pt>
                <c:pt idx="463">
                  <c:v>21.38</c:v>
                </c:pt>
                <c:pt idx="464">
                  <c:v>19.91</c:v>
                </c:pt>
                <c:pt idx="465">
                  <c:v>19.16</c:v>
                </c:pt>
                <c:pt idx="466">
                  <c:v>18.829999999999998</c:v>
                </c:pt>
                <c:pt idx="467">
                  <c:v>19.71</c:v>
                </c:pt>
                <c:pt idx="468">
                  <c:v>19.739999999999998</c:v>
                </c:pt>
                <c:pt idx="469">
                  <c:v>20.43</c:v>
                </c:pt>
                <c:pt idx="470">
                  <c:v>21.07</c:v>
                </c:pt>
                <c:pt idx="471">
                  <c:v>21.44</c:v>
                </c:pt>
                <c:pt idx="472">
                  <c:v>21.69</c:v>
                </c:pt>
                <c:pt idx="473">
                  <c:v>21.95</c:v>
                </c:pt>
                <c:pt idx="474">
                  <c:v>21.55</c:v>
                </c:pt>
                <c:pt idx="475">
                  <c:v>21.8</c:v>
                </c:pt>
                <c:pt idx="476">
                  <c:v>22.03</c:v>
                </c:pt>
                <c:pt idx="477">
                  <c:v>22.22</c:v>
                </c:pt>
                <c:pt idx="478">
                  <c:v>22.07</c:v>
                </c:pt>
                <c:pt idx="479">
                  <c:v>21.26</c:v>
                </c:pt>
                <c:pt idx="480">
                  <c:v>21.75</c:v>
                </c:pt>
                <c:pt idx="481">
                  <c:v>21.51</c:v>
                </c:pt>
                <c:pt idx="482">
                  <c:v>20.420000000000002</c:v>
                </c:pt>
                <c:pt idx="483">
                  <c:v>19.93</c:v>
                </c:pt>
                <c:pt idx="484">
                  <c:v>21.28</c:v>
                </c:pt>
                <c:pt idx="485">
                  <c:v>21.63</c:v>
                </c:pt>
                <c:pt idx="486">
                  <c:v>22</c:v>
                </c:pt>
                <c:pt idx="487">
                  <c:v>21.75</c:v>
                </c:pt>
                <c:pt idx="488">
                  <c:v>21.14</c:v>
                </c:pt>
                <c:pt idx="489">
                  <c:v>21.68</c:v>
                </c:pt>
                <c:pt idx="490">
                  <c:v>22</c:v>
                </c:pt>
                <c:pt idx="491">
                  <c:v>22.2</c:v>
                </c:pt>
                <c:pt idx="492">
                  <c:v>22.28</c:v>
                </c:pt>
                <c:pt idx="493">
                  <c:v>21.19</c:v>
                </c:pt>
                <c:pt idx="494">
                  <c:v>20.9</c:v>
                </c:pt>
                <c:pt idx="495">
                  <c:v>20.2</c:v>
                </c:pt>
                <c:pt idx="496">
                  <c:v>20.43</c:v>
                </c:pt>
                <c:pt idx="497">
                  <c:v>20.97</c:v>
                </c:pt>
                <c:pt idx="498">
                  <c:v>19.71</c:v>
                </c:pt>
                <c:pt idx="499">
                  <c:v>18.68</c:v>
                </c:pt>
                <c:pt idx="500">
                  <c:v>18.43</c:v>
                </c:pt>
                <c:pt idx="501">
                  <c:v>18.399999999999999</c:v>
                </c:pt>
                <c:pt idx="502">
                  <c:v>18.45</c:v>
                </c:pt>
                <c:pt idx="503">
                  <c:v>18.440000000000001</c:v>
                </c:pt>
                <c:pt idx="504">
                  <c:v>17.329999999999998</c:v>
                </c:pt>
                <c:pt idx="505">
                  <c:v>17.09</c:v>
                </c:pt>
                <c:pt idx="506">
                  <c:v>16.37</c:v>
                </c:pt>
                <c:pt idx="507">
                  <c:v>16.53</c:v>
                </c:pt>
                <c:pt idx="508">
                  <c:v>15.87</c:v>
                </c:pt>
                <c:pt idx="509">
                  <c:v>13.98</c:v>
                </c:pt>
                <c:pt idx="510">
                  <c:v>13.8</c:v>
                </c:pt>
                <c:pt idx="511">
                  <c:v>13.73</c:v>
                </c:pt>
                <c:pt idx="512">
                  <c:v>14.1</c:v>
                </c:pt>
                <c:pt idx="513">
                  <c:v>14.84</c:v>
                </c:pt>
                <c:pt idx="514">
                  <c:v>15.06</c:v>
                </c:pt>
                <c:pt idx="515">
                  <c:v>14.95</c:v>
                </c:pt>
                <c:pt idx="516">
                  <c:v>15.87</c:v>
                </c:pt>
                <c:pt idx="517">
                  <c:v>16.46</c:v>
                </c:pt>
                <c:pt idx="518">
                  <c:v>17.03</c:v>
                </c:pt>
                <c:pt idx="519">
                  <c:v>17.399999999999999</c:v>
                </c:pt>
                <c:pt idx="520">
                  <c:v>17.920000000000002</c:v>
                </c:pt>
                <c:pt idx="521">
                  <c:v>17.559999999999999</c:v>
                </c:pt>
                <c:pt idx="522">
                  <c:v>17.079999999999998</c:v>
                </c:pt>
                <c:pt idx="523">
                  <c:v>16.89</c:v>
                </c:pt>
                <c:pt idx="524">
                  <c:v>16.52</c:v>
                </c:pt>
                <c:pt idx="525">
                  <c:v>16.86</c:v>
                </c:pt>
                <c:pt idx="526">
                  <c:v>16.43</c:v>
                </c:pt>
                <c:pt idx="527">
                  <c:v>15.64</c:v>
                </c:pt>
                <c:pt idx="528">
                  <c:v>16.600000000000001</c:v>
                </c:pt>
                <c:pt idx="529">
                  <c:v>17.260000000000002</c:v>
                </c:pt>
                <c:pt idx="530">
                  <c:v>17.46</c:v>
                </c:pt>
                <c:pt idx="531">
                  <c:v>17.809999999999999</c:v>
                </c:pt>
                <c:pt idx="532">
                  <c:v>17.920000000000002</c:v>
                </c:pt>
                <c:pt idx="533">
                  <c:v>17.66</c:v>
                </c:pt>
                <c:pt idx="534">
                  <c:v>17.64</c:v>
                </c:pt>
                <c:pt idx="535">
                  <c:v>17.399999999999999</c:v>
                </c:pt>
                <c:pt idx="536">
                  <c:v>17.940000000000001</c:v>
                </c:pt>
                <c:pt idx="537">
                  <c:v>17.61</c:v>
                </c:pt>
                <c:pt idx="538">
                  <c:v>17.53</c:v>
                </c:pt>
                <c:pt idx="539">
                  <c:v>18.34</c:v>
                </c:pt>
                <c:pt idx="540">
                  <c:v>18.649999999999999</c:v>
                </c:pt>
                <c:pt idx="541">
                  <c:v>18.71</c:v>
                </c:pt>
                <c:pt idx="542">
                  <c:v>17.89</c:v>
                </c:pt>
                <c:pt idx="543">
                  <c:v>17.41</c:v>
                </c:pt>
                <c:pt idx="544">
                  <c:v>16.940000000000001</c:v>
                </c:pt>
                <c:pt idx="545">
                  <c:v>16.309999999999999</c:v>
                </c:pt>
                <c:pt idx="546">
                  <c:v>15.81</c:v>
                </c:pt>
                <c:pt idx="547">
                  <c:v>15.89</c:v>
                </c:pt>
                <c:pt idx="548">
                  <c:v>15.28</c:v>
                </c:pt>
                <c:pt idx="549">
                  <c:v>15.48</c:v>
                </c:pt>
                <c:pt idx="550">
                  <c:v>15.91</c:v>
                </c:pt>
                <c:pt idx="551">
                  <c:v>14.65</c:v>
                </c:pt>
                <c:pt idx="552">
                  <c:v>13.49</c:v>
                </c:pt>
                <c:pt idx="553">
                  <c:v>13.53</c:v>
                </c:pt>
                <c:pt idx="554">
                  <c:v>12.96</c:v>
                </c:pt>
                <c:pt idx="555">
                  <c:v>13.31</c:v>
                </c:pt>
                <c:pt idx="556">
                  <c:v>12.55</c:v>
                </c:pt>
                <c:pt idx="557">
                  <c:v>12</c:v>
                </c:pt>
                <c:pt idx="558">
                  <c:v>11.89</c:v>
                </c:pt>
                <c:pt idx="559">
                  <c:v>10.39</c:v>
                </c:pt>
                <c:pt idx="560">
                  <c:v>9.82</c:v>
                </c:pt>
                <c:pt idx="561">
                  <c:v>8.68</c:v>
                </c:pt>
                <c:pt idx="562">
                  <c:v>8.74</c:v>
                </c:pt>
                <c:pt idx="563">
                  <c:v>8.9499999999999993</c:v>
                </c:pt>
                <c:pt idx="564">
                  <c:v>8.2899999999999991</c:v>
                </c:pt>
                <c:pt idx="565">
                  <c:v>8.92</c:v>
                </c:pt>
                <c:pt idx="566">
                  <c:v>9.76</c:v>
                </c:pt>
                <c:pt idx="567">
                  <c:v>10.16</c:v>
                </c:pt>
                <c:pt idx="568">
                  <c:v>10.23</c:v>
                </c:pt>
                <c:pt idx="569">
                  <c:v>10.82</c:v>
                </c:pt>
                <c:pt idx="570">
                  <c:v>11.01</c:v>
                </c:pt>
                <c:pt idx="571">
                  <c:v>10.9</c:v>
                </c:pt>
                <c:pt idx="572">
                  <c:v>10.09</c:v>
                </c:pt>
                <c:pt idx="573">
                  <c:v>9.92</c:v>
                </c:pt>
                <c:pt idx="574">
                  <c:v>10.33</c:v>
                </c:pt>
                <c:pt idx="575">
                  <c:v>10.44</c:v>
                </c:pt>
                <c:pt idx="576">
                  <c:v>10.25</c:v>
                </c:pt>
                <c:pt idx="577">
                  <c:v>11.19</c:v>
                </c:pt>
                <c:pt idx="578">
                  <c:v>11.59</c:v>
                </c:pt>
                <c:pt idx="579">
                  <c:v>11.63</c:v>
                </c:pt>
                <c:pt idx="580">
                  <c:v>11.69</c:v>
                </c:pt>
                <c:pt idx="581">
                  <c:v>11.53</c:v>
                </c:pt>
                <c:pt idx="582">
                  <c:v>11.54</c:v>
                </c:pt>
                <c:pt idx="583">
                  <c:v>11.76</c:v>
                </c:pt>
                <c:pt idx="584">
                  <c:v>11.6</c:v>
                </c:pt>
                <c:pt idx="585">
                  <c:v>11.81</c:v>
                </c:pt>
                <c:pt idx="586">
                  <c:v>11.35</c:v>
                </c:pt>
                <c:pt idx="587">
                  <c:v>11.25</c:v>
                </c:pt>
                <c:pt idx="588">
                  <c:v>11.6</c:v>
                </c:pt>
                <c:pt idx="589">
                  <c:v>11.44</c:v>
                </c:pt>
                <c:pt idx="590">
                  <c:v>11.01</c:v>
                </c:pt>
                <c:pt idx="591">
                  <c:v>10.9</c:v>
                </c:pt>
                <c:pt idx="592">
                  <c:v>10.64</c:v>
                </c:pt>
                <c:pt idx="593">
                  <c:v>10.55</c:v>
                </c:pt>
                <c:pt idx="594">
                  <c:v>10.53</c:v>
                </c:pt>
                <c:pt idx="595">
                  <c:v>10.57</c:v>
                </c:pt>
                <c:pt idx="596">
                  <c:v>10.27</c:v>
                </c:pt>
                <c:pt idx="597">
                  <c:v>10.07</c:v>
                </c:pt>
                <c:pt idx="598">
                  <c:v>9.77</c:v>
                </c:pt>
                <c:pt idx="599">
                  <c:v>9.77</c:v>
                </c:pt>
                <c:pt idx="600">
                  <c:v>9.68</c:v>
                </c:pt>
                <c:pt idx="601">
                  <c:v>9.24</c:v>
                </c:pt>
                <c:pt idx="602">
                  <c:v>9.0500000000000007</c:v>
                </c:pt>
                <c:pt idx="603">
                  <c:v>8.9499999999999993</c:v>
                </c:pt>
                <c:pt idx="604">
                  <c:v>9.26</c:v>
                </c:pt>
                <c:pt idx="605">
                  <c:v>9.6300000000000008</c:v>
                </c:pt>
                <c:pt idx="606">
                  <c:v>9.5500000000000007</c:v>
                </c:pt>
                <c:pt idx="607">
                  <c:v>9.43</c:v>
                </c:pt>
                <c:pt idx="608">
                  <c:v>10.02</c:v>
                </c:pt>
                <c:pt idx="609">
                  <c:v>9.94</c:v>
                </c:pt>
                <c:pt idx="610">
                  <c:v>9.5299999999999994</c:v>
                </c:pt>
                <c:pt idx="611">
                  <c:v>8.93</c:v>
                </c:pt>
                <c:pt idx="612">
                  <c:v>9.01</c:v>
                </c:pt>
                <c:pt idx="613">
                  <c:v>9.26</c:v>
                </c:pt>
                <c:pt idx="614">
                  <c:v>9</c:v>
                </c:pt>
                <c:pt idx="615">
                  <c:v>9.07</c:v>
                </c:pt>
                <c:pt idx="616">
                  <c:v>9.1300000000000008</c:v>
                </c:pt>
                <c:pt idx="617">
                  <c:v>8.7899999999999991</c:v>
                </c:pt>
                <c:pt idx="618">
                  <c:v>8.85</c:v>
                </c:pt>
                <c:pt idx="619">
                  <c:v>8.83</c:v>
                </c:pt>
                <c:pt idx="620">
                  <c:v>9.1300000000000008</c:v>
                </c:pt>
                <c:pt idx="621">
                  <c:v>9.11</c:v>
                </c:pt>
                <c:pt idx="622">
                  <c:v>8.68</c:v>
                </c:pt>
                <c:pt idx="623">
                  <c:v>8.52</c:v>
                </c:pt>
                <c:pt idx="624">
                  <c:v>8.75</c:v>
                </c:pt>
                <c:pt idx="625">
                  <c:v>8.85</c:v>
                </c:pt>
                <c:pt idx="626">
                  <c:v>9.0500000000000007</c:v>
                </c:pt>
                <c:pt idx="627">
                  <c:v>8.08</c:v>
                </c:pt>
                <c:pt idx="628">
                  <c:v>7.84</c:v>
                </c:pt>
                <c:pt idx="629">
                  <c:v>8.1</c:v>
                </c:pt>
                <c:pt idx="630">
                  <c:v>8.51</c:v>
                </c:pt>
                <c:pt idx="631">
                  <c:v>8.8800000000000008</c:v>
                </c:pt>
                <c:pt idx="632">
                  <c:v>9.07</c:v>
                </c:pt>
                <c:pt idx="633">
                  <c:v>9.1999999999999993</c:v>
                </c:pt>
                <c:pt idx="634">
                  <c:v>9.36</c:v>
                </c:pt>
                <c:pt idx="635">
                  <c:v>9.65</c:v>
                </c:pt>
                <c:pt idx="636">
                  <c:v>9.39</c:v>
                </c:pt>
                <c:pt idx="637">
                  <c:v>9.26</c:v>
                </c:pt>
                <c:pt idx="638">
                  <c:v>8.83</c:v>
                </c:pt>
                <c:pt idx="639">
                  <c:v>9.08</c:v>
                </c:pt>
                <c:pt idx="640">
                  <c:v>9.09</c:v>
                </c:pt>
                <c:pt idx="641">
                  <c:v>8.82</c:v>
                </c:pt>
                <c:pt idx="642">
                  <c:v>8.77</c:v>
                </c:pt>
                <c:pt idx="643">
                  <c:v>8.4499999999999993</c:v>
                </c:pt>
                <c:pt idx="644">
                  <c:v>8.4</c:v>
                </c:pt>
                <c:pt idx="645">
                  <c:v>7.58</c:v>
                </c:pt>
                <c:pt idx="646">
                  <c:v>7.65</c:v>
                </c:pt>
                <c:pt idx="647">
                  <c:v>7.81</c:v>
                </c:pt>
                <c:pt idx="648">
                  <c:v>7.83</c:v>
                </c:pt>
                <c:pt idx="649">
                  <c:v>7.39</c:v>
                </c:pt>
                <c:pt idx="650">
                  <c:v>7.18</c:v>
                </c:pt>
                <c:pt idx="651">
                  <c:v>6.95</c:v>
                </c:pt>
                <c:pt idx="652">
                  <c:v>7.26</c:v>
                </c:pt>
                <c:pt idx="653">
                  <c:v>7.19</c:v>
                </c:pt>
                <c:pt idx="654">
                  <c:v>6.69</c:v>
                </c:pt>
                <c:pt idx="655">
                  <c:v>6.64</c:v>
                </c:pt>
                <c:pt idx="656">
                  <c:v>6.64</c:v>
                </c:pt>
                <c:pt idx="657">
                  <c:v>7.4</c:v>
                </c:pt>
                <c:pt idx="658">
                  <c:v>8</c:v>
                </c:pt>
                <c:pt idx="659">
                  <c:v>8.35</c:v>
                </c:pt>
                <c:pt idx="660">
                  <c:v>8.4700000000000006</c:v>
                </c:pt>
                <c:pt idx="661">
                  <c:v>8.76</c:v>
                </c:pt>
                <c:pt idx="662">
                  <c:v>8.91</c:v>
                </c:pt>
                <c:pt idx="663">
                  <c:v>9.23</c:v>
                </c:pt>
                <c:pt idx="664">
                  <c:v>9.5299999999999994</c:v>
                </c:pt>
                <c:pt idx="665">
                  <c:v>9.8699999999999992</c:v>
                </c:pt>
                <c:pt idx="666">
                  <c:v>10</c:v>
                </c:pt>
                <c:pt idx="667">
                  <c:v>10.01</c:v>
                </c:pt>
                <c:pt idx="668">
                  <c:v>9.73</c:v>
                </c:pt>
                <c:pt idx="669">
                  <c:v>9.98</c:v>
                </c:pt>
                <c:pt idx="670">
                  <c:v>10</c:v>
                </c:pt>
                <c:pt idx="671">
                  <c:v>9.85</c:v>
                </c:pt>
                <c:pt idx="672">
                  <c:v>9.82</c:v>
                </c:pt>
                <c:pt idx="673">
                  <c:v>9.89</c:v>
                </c:pt>
                <c:pt idx="674">
                  <c:v>9.32</c:v>
                </c:pt>
                <c:pt idx="675">
                  <c:v>9.33</c:v>
                </c:pt>
                <c:pt idx="676">
                  <c:v>9.31</c:v>
                </c:pt>
                <c:pt idx="677">
                  <c:v>9.23</c:v>
                </c:pt>
                <c:pt idx="678">
                  <c:v>9.01</c:v>
                </c:pt>
                <c:pt idx="679">
                  <c:v>8.8699999999999992</c:v>
                </c:pt>
                <c:pt idx="680">
                  <c:v>9.6199999999999992</c:v>
                </c:pt>
                <c:pt idx="681">
                  <c:v>9.69</c:v>
                </c:pt>
                <c:pt idx="682">
                  <c:v>9.6</c:v>
                </c:pt>
                <c:pt idx="683">
                  <c:v>9.69</c:v>
                </c:pt>
                <c:pt idx="684">
                  <c:v>9.6</c:v>
                </c:pt>
                <c:pt idx="685">
                  <c:v>10</c:v>
                </c:pt>
                <c:pt idx="686">
                  <c:v>10.49</c:v>
                </c:pt>
                <c:pt idx="687">
                  <c:v>10.37</c:v>
                </c:pt>
                <c:pt idx="688">
                  <c:v>10.4</c:v>
                </c:pt>
                <c:pt idx="689">
                  <c:v>10.61</c:v>
                </c:pt>
                <c:pt idx="690">
                  <c:v>10.81</c:v>
                </c:pt>
                <c:pt idx="691">
                  <c:v>11</c:v>
                </c:pt>
                <c:pt idx="692">
                  <c:v>10.74</c:v>
                </c:pt>
                <c:pt idx="693">
                  <c:v>10.47</c:v>
                </c:pt>
                <c:pt idx="694">
                  <c:v>10.55</c:v>
                </c:pt>
                <c:pt idx="695">
                  <c:v>11.16</c:v>
                </c:pt>
                <c:pt idx="696">
                  <c:v>11.69</c:v>
                </c:pt>
                <c:pt idx="697">
                  <c:v>11.72</c:v>
                </c:pt>
                <c:pt idx="698">
                  <c:v>12.39</c:v>
                </c:pt>
                <c:pt idx="699">
                  <c:v>13.19</c:v>
                </c:pt>
                <c:pt idx="700">
                  <c:v>13.55</c:v>
                </c:pt>
                <c:pt idx="701">
                  <c:v>13.56</c:v>
                </c:pt>
                <c:pt idx="702">
                  <c:v>13.89</c:v>
                </c:pt>
                <c:pt idx="703">
                  <c:v>13.62</c:v>
                </c:pt>
                <c:pt idx="704">
                  <c:v>13.89</c:v>
                </c:pt>
                <c:pt idx="705">
                  <c:v>13.47</c:v>
                </c:pt>
                <c:pt idx="706">
                  <c:v>13.43</c:v>
                </c:pt>
                <c:pt idx="707">
                  <c:v>13.87</c:v>
                </c:pt>
                <c:pt idx="708">
                  <c:v>14.09</c:v>
                </c:pt>
                <c:pt idx="709">
                  <c:v>14.92</c:v>
                </c:pt>
                <c:pt idx="710">
                  <c:v>15.82</c:v>
                </c:pt>
                <c:pt idx="711">
                  <c:v>16.43</c:v>
                </c:pt>
                <c:pt idx="712">
                  <c:v>16.2</c:v>
                </c:pt>
                <c:pt idx="713">
                  <c:v>16.16</c:v>
                </c:pt>
                <c:pt idx="714">
                  <c:v>16.829999999999998</c:v>
                </c:pt>
                <c:pt idx="715">
                  <c:v>17.309999999999999</c:v>
                </c:pt>
                <c:pt idx="716">
                  <c:v>18.329999999999998</c:v>
                </c:pt>
                <c:pt idx="717">
                  <c:v>17.68</c:v>
                </c:pt>
                <c:pt idx="718">
                  <c:v>15.53</c:v>
                </c:pt>
                <c:pt idx="719">
                  <c:v>13.59</c:v>
                </c:pt>
                <c:pt idx="720">
                  <c:v>13.39</c:v>
                </c:pt>
                <c:pt idx="721">
                  <c:v>13.9</c:v>
                </c:pt>
                <c:pt idx="722">
                  <c:v>14.3</c:v>
                </c:pt>
                <c:pt idx="723">
                  <c:v>14.67</c:v>
                </c:pt>
                <c:pt idx="724">
                  <c:v>14.43</c:v>
                </c:pt>
                <c:pt idx="725">
                  <c:v>14.03</c:v>
                </c:pt>
                <c:pt idx="726">
                  <c:v>14.77</c:v>
                </c:pt>
                <c:pt idx="727">
                  <c:v>14.61</c:v>
                </c:pt>
                <c:pt idx="728">
                  <c:v>14.24</c:v>
                </c:pt>
                <c:pt idx="729">
                  <c:v>14.37</c:v>
                </c:pt>
                <c:pt idx="730">
                  <c:v>14.81</c:v>
                </c:pt>
                <c:pt idx="731">
                  <c:v>14.45</c:v>
                </c:pt>
                <c:pt idx="732">
                  <c:v>14.7</c:v>
                </c:pt>
                <c:pt idx="733">
                  <c:v>15.09</c:v>
                </c:pt>
                <c:pt idx="734">
                  <c:v>15.47</c:v>
                </c:pt>
                <c:pt idx="735">
                  <c:v>15.3</c:v>
                </c:pt>
                <c:pt idx="736">
                  <c:v>15.69</c:v>
                </c:pt>
                <c:pt idx="737">
                  <c:v>16.190000000000001</c:v>
                </c:pt>
                <c:pt idx="738">
                  <c:v>16.64</c:v>
                </c:pt>
                <c:pt idx="739">
                  <c:v>17.010000000000002</c:v>
                </c:pt>
                <c:pt idx="740">
                  <c:v>17.73</c:v>
                </c:pt>
                <c:pt idx="741">
                  <c:v>17.71</c:v>
                </c:pt>
                <c:pt idx="742">
                  <c:v>17.64</c:v>
                </c:pt>
                <c:pt idx="743">
                  <c:v>17.239999999999998</c:v>
                </c:pt>
                <c:pt idx="744">
                  <c:v>17.649999999999999</c:v>
                </c:pt>
                <c:pt idx="745">
                  <c:v>17.05</c:v>
                </c:pt>
                <c:pt idx="746">
                  <c:v>16.510000000000002</c:v>
                </c:pt>
                <c:pt idx="747">
                  <c:v>16.829999999999998</c:v>
                </c:pt>
                <c:pt idx="748">
                  <c:v>16.809999999999999</c:v>
                </c:pt>
                <c:pt idx="749">
                  <c:v>17.39</c:v>
                </c:pt>
                <c:pt idx="750">
                  <c:v>17.82</c:v>
                </c:pt>
                <c:pt idx="751">
                  <c:v>17.75</c:v>
                </c:pt>
                <c:pt idx="752">
                  <c:v>16.170000000000002</c:v>
                </c:pt>
                <c:pt idx="753">
                  <c:v>15.3</c:v>
                </c:pt>
                <c:pt idx="754">
                  <c:v>14.82</c:v>
                </c:pt>
                <c:pt idx="755">
                  <c:v>15.19</c:v>
                </c:pt>
                <c:pt idx="756">
                  <c:v>15.85</c:v>
                </c:pt>
                <c:pt idx="757">
                  <c:v>15.61</c:v>
                </c:pt>
                <c:pt idx="758">
                  <c:v>17.36</c:v>
                </c:pt>
                <c:pt idx="759">
                  <c:v>17.82</c:v>
                </c:pt>
                <c:pt idx="760">
                  <c:v>18.16</c:v>
                </c:pt>
                <c:pt idx="761">
                  <c:v>18.03</c:v>
                </c:pt>
                <c:pt idx="762">
                  <c:v>18.010000000000002</c:v>
                </c:pt>
                <c:pt idx="763">
                  <c:v>18.100000000000001</c:v>
                </c:pt>
                <c:pt idx="764">
                  <c:v>18.510000000000002</c:v>
                </c:pt>
                <c:pt idx="765">
                  <c:v>18.36</c:v>
                </c:pt>
                <c:pt idx="766">
                  <c:v>18.350000000000001</c:v>
                </c:pt>
                <c:pt idx="767">
                  <c:v>18.29</c:v>
                </c:pt>
                <c:pt idx="768">
                  <c:v>18.440000000000001</c:v>
                </c:pt>
                <c:pt idx="769">
                  <c:v>19.77</c:v>
                </c:pt>
                <c:pt idx="770">
                  <c:v>19.579999999999998</c:v>
                </c:pt>
                <c:pt idx="771">
                  <c:v>19.28</c:v>
                </c:pt>
                <c:pt idx="772">
                  <c:v>19.3</c:v>
                </c:pt>
                <c:pt idx="773">
                  <c:v>19.66</c:v>
                </c:pt>
                <c:pt idx="774">
                  <c:v>19.309999999999999</c:v>
                </c:pt>
                <c:pt idx="775">
                  <c:v>19.62</c:v>
                </c:pt>
                <c:pt idx="776">
                  <c:v>19.72</c:v>
                </c:pt>
                <c:pt idx="777">
                  <c:v>19.71</c:v>
                </c:pt>
                <c:pt idx="778">
                  <c:v>19.37</c:v>
                </c:pt>
                <c:pt idx="779">
                  <c:v>19.829999999999998</c:v>
                </c:pt>
                <c:pt idx="780">
                  <c:v>20.45</c:v>
                </c:pt>
                <c:pt idx="781">
                  <c:v>20.32</c:v>
                </c:pt>
                <c:pt idx="782">
                  <c:v>20.54</c:v>
                </c:pt>
                <c:pt idx="783">
                  <c:v>20.85</c:v>
                </c:pt>
                <c:pt idx="784">
                  <c:v>20.46</c:v>
                </c:pt>
                <c:pt idx="785">
                  <c:v>20.52</c:v>
                </c:pt>
                <c:pt idx="786">
                  <c:v>20.61</c:v>
                </c:pt>
                <c:pt idx="787">
                  <c:v>20.56</c:v>
                </c:pt>
                <c:pt idx="788">
                  <c:v>20.81</c:v>
                </c:pt>
                <c:pt idx="789">
                  <c:v>20.99</c:v>
                </c:pt>
                <c:pt idx="790">
                  <c:v>21.11</c:v>
                </c:pt>
                <c:pt idx="791">
                  <c:v>21.04</c:v>
                </c:pt>
                <c:pt idx="792">
                  <c:v>21.16</c:v>
                </c:pt>
                <c:pt idx="793">
                  <c:v>21.41</c:v>
                </c:pt>
                <c:pt idx="794">
                  <c:v>21.26</c:v>
                </c:pt>
                <c:pt idx="795">
                  <c:v>20.83</c:v>
                </c:pt>
                <c:pt idx="796">
                  <c:v>20.05</c:v>
                </c:pt>
                <c:pt idx="797">
                  <c:v>20.190000000000001</c:v>
                </c:pt>
                <c:pt idx="798">
                  <c:v>20.29</c:v>
                </c:pt>
                <c:pt idx="799">
                  <c:v>20.07</c:v>
                </c:pt>
                <c:pt idx="800">
                  <c:v>20.53</c:v>
                </c:pt>
                <c:pt idx="801">
                  <c:v>20.57</c:v>
                </c:pt>
                <c:pt idx="802">
                  <c:v>20.39</c:v>
                </c:pt>
                <c:pt idx="803">
                  <c:v>20.21</c:v>
                </c:pt>
                <c:pt idx="804">
                  <c:v>19.91</c:v>
                </c:pt>
                <c:pt idx="805">
                  <c:v>20.22</c:v>
                </c:pt>
                <c:pt idx="806">
                  <c:v>20.8</c:v>
                </c:pt>
                <c:pt idx="807">
                  <c:v>21.15</c:v>
                </c:pt>
                <c:pt idx="808">
                  <c:v>21.64</c:v>
                </c:pt>
                <c:pt idx="809">
                  <c:v>22.19</c:v>
                </c:pt>
                <c:pt idx="810">
                  <c:v>22.72</c:v>
                </c:pt>
                <c:pt idx="811">
                  <c:v>23.37</c:v>
                </c:pt>
                <c:pt idx="812">
                  <c:v>23.28</c:v>
                </c:pt>
                <c:pt idx="813">
                  <c:v>23.94</c:v>
                </c:pt>
                <c:pt idx="814">
                  <c:v>23.93</c:v>
                </c:pt>
                <c:pt idx="815">
                  <c:v>24.35</c:v>
                </c:pt>
                <c:pt idx="816">
                  <c:v>25.03</c:v>
                </c:pt>
                <c:pt idx="817">
                  <c:v>24.76</c:v>
                </c:pt>
                <c:pt idx="818">
                  <c:v>25.97</c:v>
                </c:pt>
                <c:pt idx="819">
                  <c:v>25.63</c:v>
                </c:pt>
                <c:pt idx="820">
                  <c:v>25.42</c:v>
                </c:pt>
                <c:pt idx="821">
                  <c:v>25.81</c:v>
                </c:pt>
                <c:pt idx="822">
                  <c:v>25.96</c:v>
                </c:pt>
                <c:pt idx="823">
                  <c:v>24.86</c:v>
                </c:pt>
                <c:pt idx="824">
                  <c:v>25.41</c:v>
                </c:pt>
                <c:pt idx="825">
                  <c:v>25.68</c:v>
                </c:pt>
                <c:pt idx="826">
                  <c:v>26.48</c:v>
                </c:pt>
                <c:pt idx="827">
                  <c:v>27.58</c:v>
                </c:pt>
                <c:pt idx="828">
                  <c:v>27.72</c:v>
                </c:pt>
                <c:pt idx="829">
                  <c:v>28.33</c:v>
                </c:pt>
                <c:pt idx="830">
                  <c:v>29.26</c:v>
                </c:pt>
                <c:pt idx="831">
                  <c:v>28.8</c:v>
                </c:pt>
                <c:pt idx="832">
                  <c:v>27.58</c:v>
                </c:pt>
                <c:pt idx="833">
                  <c:v>29.93</c:v>
                </c:pt>
                <c:pt idx="834">
                  <c:v>31.25</c:v>
                </c:pt>
                <c:pt idx="835">
                  <c:v>32.76</c:v>
                </c:pt>
                <c:pt idx="836">
                  <c:v>32.58</c:v>
                </c:pt>
                <c:pt idx="837">
                  <c:v>32.659999999999997</c:v>
                </c:pt>
                <c:pt idx="838">
                  <c:v>32.9</c:v>
                </c:pt>
                <c:pt idx="839">
                  <c:v>32.33</c:v>
                </c:pt>
                <c:pt idx="840">
                  <c:v>33.03</c:v>
                </c:pt>
                <c:pt idx="841">
                  <c:v>32.86</c:v>
                </c:pt>
                <c:pt idx="842">
                  <c:v>34.71</c:v>
                </c:pt>
                <c:pt idx="843">
                  <c:v>36.29</c:v>
                </c:pt>
                <c:pt idx="844">
                  <c:v>37.270000000000003</c:v>
                </c:pt>
                <c:pt idx="845">
                  <c:v>36.950000000000003</c:v>
                </c:pt>
                <c:pt idx="846">
                  <c:v>36.799999999999997</c:v>
                </c:pt>
                <c:pt idx="847">
                  <c:v>38.26</c:v>
                </c:pt>
                <c:pt idx="848">
                  <c:v>35.42</c:v>
                </c:pt>
                <c:pt idx="849">
                  <c:v>33.53</c:v>
                </c:pt>
                <c:pt idx="850">
                  <c:v>33.770000000000003</c:v>
                </c:pt>
                <c:pt idx="851">
                  <c:v>37.369999999999997</c:v>
                </c:pt>
                <c:pt idx="852">
                  <c:v>38.82</c:v>
                </c:pt>
                <c:pt idx="853">
                  <c:v>40.57</c:v>
                </c:pt>
                <c:pt idx="854">
                  <c:v>40.4</c:v>
                </c:pt>
                <c:pt idx="855">
                  <c:v>41.35</c:v>
                </c:pt>
                <c:pt idx="856">
                  <c:v>42.7</c:v>
                </c:pt>
                <c:pt idx="857">
                  <c:v>42.55</c:v>
                </c:pt>
                <c:pt idx="858">
                  <c:v>42.18</c:v>
                </c:pt>
                <c:pt idx="859">
                  <c:v>43.83</c:v>
                </c:pt>
                <c:pt idx="860">
                  <c:v>41.93</c:v>
                </c:pt>
                <c:pt idx="861">
                  <c:v>41.32</c:v>
                </c:pt>
                <c:pt idx="862">
                  <c:v>40.549999999999997</c:v>
                </c:pt>
                <c:pt idx="863">
                  <c:v>43.21</c:v>
                </c:pt>
                <c:pt idx="864">
                  <c:v>44.19</c:v>
                </c:pt>
                <c:pt idx="865">
                  <c:v>43.77</c:v>
                </c:pt>
                <c:pt idx="866">
                  <c:v>42.18</c:v>
                </c:pt>
                <c:pt idx="867">
                  <c:v>43.22</c:v>
                </c:pt>
                <c:pt idx="868">
                  <c:v>43.53</c:v>
                </c:pt>
                <c:pt idx="869">
                  <c:v>41.96</c:v>
                </c:pt>
                <c:pt idx="870">
                  <c:v>42.78</c:v>
                </c:pt>
                <c:pt idx="871">
                  <c:v>42.75</c:v>
                </c:pt>
                <c:pt idx="872">
                  <c:v>42.87</c:v>
                </c:pt>
                <c:pt idx="873">
                  <c:v>41.89</c:v>
                </c:pt>
                <c:pt idx="874">
                  <c:v>39.369999999999997</c:v>
                </c:pt>
                <c:pt idx="875">
                  <c:v>38.78</c:v>
                </c:pt>
                <c:pt idx="876">
                  <c:v>37.270000000000003</c:v>
                </c:pt>
                <c:pt idx="877">
                  <c:v>36.979999999999997</c:v>
                </c:pt>
                <c:pt idx="878">
                  <c:v>35.83</c:v>
                </c:pt>
                <c:pt idx="879">
                  <c:v>32.32</c:v>
                </c:pt>
                <c:pt idx="880">
                  <c:v>32.17</c:v>
                </c:pt>
                <c:pt idx="881">
                  <c:v>34.07</c:v>
                </c:pt>
                <c:pt idx="882">
                  <c:v>33.07</c:v>
                </c:pt>
                <c:pt idx="883">
                  <c:v>32.159999999999997</c:v>
                </c:pt>
                <c:pt idx="884">
                  <c:v>31.4</c:v>
                </c:pt>
                <c:pt idx="885">
                  <c:v>27.67</c:v>
                </c:pt>
                <c:pt idx="886">
                  <c:v>28.58</c:v>
                </c:pt>
                <c:pt idx="887">
                  <c:v>30.01</c:v>
                </c:pt>
                <c:pt idx="888">
                  <c:v>30.5</c:v>
                </c:pt>
                <c:pt idx="889">
                  <c:v>30.28</c:v>
                </c:pt>
                <c:pt idx="890">
                  <c:v>29.09</c:v>
                </c:pt>
                <c:pt idx="891">
                  <c:v>30.29</c:v>
                </c:pt>
                <c:pt idx="892">
                  <c:v>29.01</c:v>
                </c:pt>
                <c:pt idx="893">
                  <c:v>28.13</c:v>
                </c:pt>
                <c:pt idx="894">
                  <c:v>26.39</c:v>
                </c:pt>
                <c:pt idx="895">
                  <c:v>23.46</c:v>
                </c:pt>
                <c:pt idx="896">
                  <c:v>23.59</c:v>
                </c:pt>
                <c:pt idx="897">
                  <c:v>22.36</c:v>
                </c:pt>
                <c:pt idx="898">
                  <c:v>21.96</c:v>
                </c:pt>
                <c:pt idx="899">
                  <c:v>23.35</c:v>
                </c:pt>
                <c:pt idx="900">
                  <c:v>23.1</c:v>
                </c:pt>
                <c:pt idx="901">
                  <c:v>22.9</c:v>
                </c:pt>
                <c:pt idx="902">
                  <c:v>21.21</c:v>
                </c:pt>
                <c:pt idx="903">
                  <c:v>21.31</c:v>
                </c:pt>
                <c:pt idx="904">
                  <c:v>22.43</c:v>
                </c:pt>
                <c:pt idx="905">
                  <c:v>23.59</c:v>
                </c:pt>
                <c:pt idx="906">
                  <c:v>24.83</c:v>
                </c:pt>
                <c:pt idx="907">
                  <c:v>24.87</c:v>
                </c:pt>
                <c:pt idx="908">
                  <c:v>24.64</c:v>
                </c:pt>
                <c:pt idx="909">
                  <c:v>25.24</c:v>
                </c:pt>
                <c:pt idx="910">
                  <c:v>25.68</c:v>
                </c:pt>
                <c:pt idx="911">
                  <c:v>25.95</c:v>
                </c:pt>
                <c:pt idx="912">
                  <c:v>26.64</c:v>
                </c:pt>
                <c:pt idx="913">
                  <c:v>27.66</c:v>
                </c:pt>
                <c:pt idx="914">
                  <c:v>27.65</c:v>
                </c:pt>
                <c:pt idx="915">
                  <c:v>26.89</c:v>
                </c:pt>
                <c:pt idx="916">
                  <c:v>26.9</c:v>
                </c:pt>
                <c:pt idx="917">
                  <c:v>25.9</c:v>
                </c:pt>
                <c:pt idx="918">
                  <c:v>26.4</c:v>
                </c:pt>
                <c:pt idx="919">
                  <c:v>25.7</c:v>
                </c:pt>
                <c:pt idx="920">
                  <c:v>25.17</c:v>
                </c:pt>
                <c:pt idx="921">
                  <c:v>25.67</c:v>
                </c:pt>
                <c:pt idx="922">
                  <c:v>25.41</c:v>
                </c:pt>
                <c:pt idx="923">
                  <c:v>26.47</c:v>
                </c:pt>
                <c:pt idx="924">
                  <c:v>27.14</c:v>
                </c:pt>
                <c:pt idx="925">
                  <c:v>26.59</c:v>
                </c:pt>
                <c:pt idx="926">
                  <c:v>26.74</c:v>
                </c:pt>
                <c:pt idx="927">
                  <c:v>26.34</c:v>
                </c:pt>
                <c:pt idx="928">
                  <c:v>25.41</c:v>
                </c:pt>
                <c:pt idx="929">
                  <c:v>25.65</c:v>
                </c:pt>
                <c:pt idx="930">
                  <c:v>26.07</c:v>
                </c:pt>
                <c:pt idx="931">
                  <c:v>26.29</c:v>
                </c:pt>
                <c:pt idx="932">
                  <c:v>26.1</c:v>
                </c:pt>
                <c:pt idx="933">
                  <c:v>25.73</c:v>
                </c:pt>
                <c:pt idx="934">
                  <c:v>24.88</c:v>
                </c:pt>
                <c:pt idx="935">
                  <c:v>25.93</c:v>
                </c:pt>
                <c:pt idx="936">
                  <c:v>26.44</c:v>
                </c:pt>
                <c:pt idx="937">
                  <c:v>26.47</c:v>
                </c:pt>
                <c:pt idx="938">
                  <c:v>26.25</c:v>
                </c:pt>
                <c:pt idx="939">
                  <c:v>26.33</c:v>
                </c:pt>
                <c:pt idx="940">
                  <c:v>26.15</c:v>
                </c:pt>
                <c:pt idx="941">
                  <c:v>25.65</c:v>
                </c:pt>
                <c:pt idx="942">
                  <c:v>24.75</c:v>
                </c:pt>
                <c:pt idx="943">
                  <c:v>24.7</c:v>
                </c:pt>
                <c:pt idx="944">
                  <c:v>25.05</c:v>
                </c:pt>
                <c:pt idx="945">
                  <c:v>25.64</c:v>
                </c:pt>
                <c:pt idx="946">
                  <c:v>26.54</c:v>
                </c:pt>
                <c:pt idx="947">
                  <c:v>26.93</c:v>
                </c:pt>
                <c:pt idx="948">
                  <c:v>27.28</c:v>
                </c:pt>
                <c:pt idx="949">
                  <c:v>27.21</c:v>
                </c:pt>
                <c:pt idx="950">
                  <c:v>27.32</c:v>
                </c:pt>
                <c:pt idx="951">
                  <c:v>26.23</c:v>
                </c:pt>
                <c:pt idx="952">
                  <c:v>26.98</c:v>
                </c:pt>
                <c:pt idx="953">
                  <c:v>27.55</c:v>
                </c:pt>
                <c:pt idx="954">
                  <c:v>27.42</c:v>
                </c:pt>
                <c:pt idx="955">
                  <c:v>27.41</c:v>
                </c:pt>
                <c:pt idx="956">
                  <c:v>26.15</c:v>
                </c:pt>
                <c:pt idx="957">
                  <c:v>26.73</c:v>
                </c:pt>
                <c:pt idx="958">
                  <c:v>27.32</c:v>
                </c:pt>
                <c:pt idx="959">
                  <c:v>25.73</c:v>
                </c:pt>
                <c:pt idx="960">
                  <c:v>25.96</c:v>
                </c:pt>
                <c:pt idx="961">
                  <c:v>24.02</c:v>
                </c:pt>
                <c:pt idx="962">
                  <c:v>23.5</c:v>
                </c:pt>
                <c:pt idx="963">
                  <c:v>22.61</c:v>
                </c:pt>
                <c:pt idx="964">
                  <c:v>23.36</c:v>
                </c:pt>
                <c:pt idx="965">
                  <c:v>23.7</c:v>
                </c:pt>
                <c:pt idx="966">
                  <c:v>22.42</c:v>
                </c:pt>
                <c:pt idx="967">
                  <c:v>20.91</c:v>
                </c:pt>
                <c:pt idx="968">
                  <c:v>21.4</c:v>
                </c:pt>
                <c:pt idx="969">
                  <c:v>20.36</c:v>
                </c:pt>
                <c:pt idx="970">
                  <c:v>16.39</c:v>
                </c:pt>
                <c:pt idx="971">
                  <c:v>15.26</c:v>
                </c:pt>
                <c:pt idx="972">
                  <c:v>15.38</c:v>
                </c:pt>
                <c:pt idx="973">
                  <c:v>15.17</c:v>
                </c:pt>
                <c:pt idx="974">
                  <c:v>14.12</c:v>
                </c:pt>
                <c:pt idx="975">
                  <c:v>13.32</c:v>
                </c:pt>
                <c:pt idx="976">
                  <c:v>14.98</c:v>
                </c:pt>
                <c:pt idx="977">
                  <c:v>16</c:v>
                </c:pt>
                <c:pt idx="978">
                  <c:v>16.38</c:v>
                </c:pt>
                <c:pt idx="979">
                  <c:v>16.690000000000001</c:v>
                </c:pt>
                <c:pt idx="980">
                  <c:v>18.09</c:v>
                </c:pt>
                <c:pt idx="981">
                  <c:v>18.829999999999998</c:v>
                </c:pt>
                <c:pt idx="982">
                  <c:v>19.36</c:v>
                </c:pt>
                <c:pt idx="983">
                  <c:v>19.809999999999999</c:v>
                </c:pt>
                <c:pt idx="984">
                  <c:v>20.32</c:v>
                </c:pt>
                <c:pt idx="985">
                  <c:v>20.53</c:v>
                </c:pt>
                <c:pt idx="986">
                  <c:v>19.920000000000002</c:v>
                </c:pt>
                <c:pt idx="987">
                  <c:v>21</c:v>
                </c:pt>
                <c:pt idx="988">
                  <c:v>21.8</c:v>
                </c:pt>
                <c:pt idx="989">
                  <c:v>20.48</c:v>
                </c:pt>
                <c:pt idx="990">
                  <c:v>19.739999999999998</c:v>
                </c:pt>
                <c:pt idx="991">
                  <c:v>19.670000000000002</c:v>
                </c:pt>
                <c:pt idx="992">
                  <c:v>19.77</c:v>
                </c:pt>
                <c:pt idx="993">
                  <c:v>20.38</c:v>
                </c:pt>
                <c:pt idx="994">
                  <c:v>21.24</c:v>
                </c:pt>
                <c:pt idx="995">
                  <c:v>21.7</c:v>
                </c:pt>
                <c:pt idx="996">
                  <c:v>22.4</c:v>
                </c:pt>
                <c:pt idx="997">
                  <c:v>22.98</c:v>
                </c:pt>
                <c:pt idx="998">
                  <c:v>23.49</c:v>
                </c:pt>
                <c:pt idx="999">
                  <c:v>22.9</c:v>
                </c:pt>
                <c:pt idx="1000">
                  <c:v>23.14</c:v>
                </c:pt>
                <c:pt idx="1001">
                  <c:v>23.06</c:v>
                </c:pt>
                <c:pt idx="1002">
                  <c:v>22.1</c:v>
                </c:pt>
                <c:pt idx="1003">
                  <c:v>22.61</c:v>
                </c:pt>
                <c:pt idx="1004">
                  <c:v>20.05</c:v>
                </c:pt>
                <c:pt idx="1005">
                  <c:v>19.7</c:v>
                </c:pt>
                <c:pt idx="1006">
                  <c:v>20.16</c:v>
                </c:pt>
                <c:pt idx="1007">
                  <c:v>20.350000000000001</c:v>
                </c:pt>
                <c:pt idx="1008">
                  <c:v>20.52</c:v>
                </c:pt>
                <c:pt idx="1009">
                  <c:v>21.21</c:v>
                </c:pt>
                <c:pt idx="1010">
                  <c:v>21.8</c:v>
                </c:pt>
                <c:pt idx="1011">
                  <c:v>22.05</c:v>
                </c:pt>
                <c:pt idx="1012">
                  <c:v>21.78</c:v>
                </c:pt>
                <c:pt idx="1013">
                  <c:v>20.94</c:v>
                </c:pt>
                <c:pt idx="1014">
                  <c:v>20.55</c:v>
                </c:pt>
                <c:pt idx="1015">
                  <c:v>21</c:v>
                </c:pt>
                <c:pt idx="1016">
                  <c:v>21.41</c:v>
                </c:pt>
                <c:pt idx="1017">
                  <c:v>21.78</c:v>
                </c:pt>
                <c:pt idx="1018">
                  <c:v>21.58</c:v>
                </c:pt>
                <c:pt idx="1019">
                  <c:v>20.9</c:v>
                </c:pt>
                <c:pt idx="1020">
                  <c:v>21.24</c:v>
                </c:pt>
                <c:pt idx="1021">
                  <c:v>21.9</c:v>
                </c:pt>
                <c:pt idx="1022">
                  <c:v>22.05</c:v>
                </c:pt>
                <c:pt idx="1023">
                  <c:v>22.42</c:v>
                </c:pt>
                <c:pt idx="1024">
                  <c:v>22.6</c:v>
                </c:pt>
                <c:pt idx="1025">
                  <c:v>23.41</c:v>
                </c:pt>
                <c:pt idx="1026">
                  <c:v>22.93</c:v>
                </c:pt>
                <c:pt idx="1027">
                  <c:v>23.49</c:v>
                </c:pt>
                <c:pt idx="1028">
                  <c:v>23.36</c:v>
                </c:pt>
                <c:pt idx="1029">
                  <c:v>23.44</c:v>
                </c:pt>
                <c:pt idx="1030">
                  <c:v>23.83</c:v>
                </c:pt>
                <c:pt idx="1031">
                  <c:v>24.64</c:v>
                </c:pt>
                <c:pt idx="1032">
                  <c:v>24.86</c:v>
                </c:pt>
                <c:pt idx="1033">
                  <c:v>24.86</c:v>
                </c:pt>
                <c:pt idx="1034">
                  <c:v>24.59</c:v>
                </c:pt>
                <c:pt idx="1035">
                  <c:v>24.96</c:v>
                </c:pt>
                <c:pt idx="1036">
                  <c:v>24.79</c:v>
                </c:pt>
                <c:pt idx="1037">
                  <c:v>24.94</c:v>
                </c:pt>
                <c:pt idx="1038">
                  <c:v>25.56</c:v>
                </c:pt>
                <c:pt idx="1039">
                  <c:v>25.82</c:v>
                </c:pt>
                <c:pt idx="1040">
                  <c:v>25.62</c:v>
                </c:pt>
                <c:pt idx="1041">
                  <c:v>25.92</c:v>
                </c:pt>
                <c:pt idx="1042">
                  <c:v>25.16</c:v>
                </c:pt>
                <c:pt idx="1043">
                  <c:v>26.61</c:v>
                </c:pt>
                <c:pt idx="1044">
                  <c:v>26.79</c:v>
                </c:pt>
                <c:pt idx="1045">
                  <c:v>26.49</c:v>
                </c:pt>
                <c:pt idx="1046">
                  <c:v>27</c:v>
                </c:pt>
                <c:pt idx="1047">
                  <c:v>26.73</c:v>
                </c:pt>
                <c:pt idx="1048">
                  <c:v>26.79</c:v>
                </c:pt>
                <c:pt idx="1049">
                  <c:v>26.81</c:v>
                </c:pt>
                <c:pt idx="1050">
                  <c:v>26.5</c:v>
                </c:pt>
                <c:pt idx="1051">
                  <c:v>26.38</c:v>
                </c:pt>
                <c:pt idx="1052">
                  <c:v>25.69</c:v>
                </c:pt>
                <c:pt idx="1053">
                  <c:v>24.5</c:v>
                </c:pt>
                <c:pt idx="1054">
                  <c:v>25.49</c:v>
                </c:pt>
                <c:pt idx="1055">
                  <c:v>26.23</c:v>
                </c:pt>
                <c:pt idx="1056">
                  <c:v>25.97</c:v>
                </c:pt>
                <c:pt idx="1057">
                  <c:v>24.21</c:v>
                </c:pt>
                <c:pt idx="1058">
                  <c:v>24</c:v>
                </c:pt>
                <c:pt idx="1059">
                  <c:v>25.37</c:v>
                </c:pt>
                <c:pt idx="1060">
                  <c:v>25.92</c:v>
                </c:pt>
                <c:pt idx="1061">
                  <c:v>25.69</c:v>
                </c:pt>
                <c:pt idx="1062">
                  <c:v>25.84</c:v>
                </c:pt>
                <c:pt idx="1063">
                  <c:v>26.69</c:v>
                </c:pt>
                <c:pt idx="1064">
                  <c:v>26.95</c:v>
                </c:pt>
                <c:pt idx="1065">
                  <c:v>26.73</c:v>
                </c:pt>
                <c:pt idx="1066">
                  <c:v>26.53</c:v>
                </c:pt>
                <c:pt idx="1067">
                  <c:v>26.85</c:v>
                </c:pt>
                <c:pt idx="1068">
                  <c:v>27.87</c:v>
                </c:pt>
                <c:pt idx="1069">
                  <c:v>28.06</c:v>
                </c:pt>
                <c:pt idx="1070">
                  <c:v>28.66</c:v>
                </c:pt>
                <c:pt idx="1071">
                  <c:v>29.09</c:v>
                </c:pt>
                <c:pt idx="1072">
                  <c:v>28.9</c:v>
                </c:pt>
                <c:pt idx="1073">
                  <c:v>29.31</c:v>
                </c:pt>
                <c:pt idx="1074">
                  <c:v>29.75</c:v>
                </c:pt>
                <c:pt idx="1075">
                  <c:v>30</c:v>
                </c:pt>
                <c:pt idx="1076">
                  <c:v>29.91</c:v>
                </c:pt>
                <c:pt idx="1077">
                  <c:v>30.17</c:v>
                </c:pt>
                <c:pt idx="1078">
                  <c:v>30.92</c:v>
                </c:pt>
                <c:pt idx="1079">
                  <c:v>31.3</c:v>
                </c:pt>
                <c:pt idx="1080">
                  <c:v>32.090000000000003</c:v>
                </c:pt>
                <c:pt idx="1081">
                  <c:v>33.31</c:v>
                </c:pt>
                <c:pt idx="1082">
                  <c:v>32.04</c:v>
                </c:pt>
                <c:pt idx="1083">
                  <c:v>31.81</c:v>
                </c:pt>
                <c:pt idx="1084">
                  <c:v>30.97</c:v>
                </c:pt>
                <c:pt idx="1085">
                  <c:v>31.24</c:v>
                </c:pt>
                <c:pt idx="1086">
                  <c:v>31.63</c:v>
                </c:pt>
                <c:pt idx="1087">
                  <c:v>31.89</c:v>
                </c:pt>
                <c:pt idx="1088">
                  <c:v>32.39</c:v>
                </c:pt>
                <c:pt idx="1089">
                  <c:v>32.619999999999997</c:v>
                </c:pt>
                <c:pt idx="1090">
                  <c:v>31.04</c:v>
                </c:pt>
                <c:pt idx="1091">
                  <c:v>30.2</c:v>
                </c:pt>
                <c:pt idx="1092">
                  <c:v>28.29</c:v>
                </c:pt>
                <c:pt idx="1093">
                  <c:v>28.38</c:v>
                </c:pt>
                <c:pt idx="1094">
                  <c:v>29.54</c:v>
                </c:pt>
                <c:pt idx="1095">
                  <c:v>29.58</c:v>
                </c:pt>
                <c:pt idx="1096">
                  <c:v>30.13</c:v>
                </c:pt>
                <c:pt idx="1097">
                  <c:v>29.24</c:v>
                </c:pt>
                <c:pt idx="1098">
                  <c:v>29.28</c:v>
                </c:pt>
                <c:pt idx="1099">
                  <c:v>29.99</c:v>
                </c:pt>
                <c:pt idx="1100">
                  <c:v>28.71</c:v>
                </c:pt>
                <c:pt idx="1101">
                  <c:v>29.23</c:v>
                </c:pt>
                <c:pt idx="1102">
                  <c:v>28.84</c:v>
                </c:pt>
                <c:pt idx="1103">
                  <c:v>29.84</c:v>
                </c:pt>
                <c:pt idx="1104">
                  <c:v>30.33</c:v>
                </c:pt>
                <c:pt idx="1105">
                  <c:v>30.99</c:v>
                </c:pt>
                <c:pt idx="1106">
                  <c:v>30.73</c:v>
                </c:pt>
                <c:pt idx="1107">
                  <c:v>24.82</c:v>
                </c:pt>
                <c:pt idx="1108">
                  <c:v>25.93</c:v>
                </c:pt>
                <c:pt idx="1109">
                  <c:v>27.33</c:v>
                </c:pt>
                <c:pt idx="1110">
                  <c:v>28.84</c:v>
                </c:pt>
                <c:pt idx="1111">
                  <c:v>29.6</c:v>
                </c:pt>
                <c:pt idx="1112">
                  <c:v>31.16</c:v>
                </c:pt>
                <c:pt idx="1113">
                  <c:v>30.84</c:v>
                </c:pt>
                <c:pt idx="1114">
                  <c:v>31.28</c:v>
                </c:pt>
                <c:pt idx="1115">
                  <c:v>32.47</c:v>
                </c:pt>
                <c:pt idx="1116">
                  <c:v>33.770000000000003</c:v>
                </c:pt>
                <c:pt idx="1117">
                  <c:v>34.51</c:v>
                </c:pt>
                <c:pt idx="1118">
                  <c:v>35.1</c:v>
                </c:pt>
                <c:pt idx="1119">
                  <c:v>35.04</c:v>
                </c:pt>
                <c:pt idx="1120">
                  <c:v>36.72</c:v>
                </c:pt>
                <c:pt idx="1121">
                  <c:v>36.549999999999997</c:v>
                </c:pt>
                <c:pt idx="1122">
                  <c:v>36.700000000000003</c:v>
                </c:pt>
                <c:pt idx="1123">
                  <c:v>37.44</c:v>
                </c:pt>
                <c:pt idx="1124">
                  <c:v>37.97</c:v>
                </c:pt>
                <c:pt idx="1125">
                  <c:v>37.619999999999997</c:v>
                </c:pt>
                <c:pt idx="1126">
                  <c:v>37.25</c:v>
                </c:pt>
                <c:pt idx="1127">
                  <c:v>38.58</c:v>
                </c:pt>
                <c:pt idx="1128">
                  <c:v>38.31</c:v>
                </c:pt>
                <c:pt idx="1129">
                  <c:v>36.94</c:v>
                </c:pt>
                <c:pt idx="1130">
                  <c:v>35.29</c:v>
                </c:pt>
                <c:pt idx="1131">
                  <c:v>34.270000000000003</c:v>
                </c:pt>
                <c:pt idx="1132">
                  <c:v>33.89</c:v>
                </c:pt>
                <c:pt idx="1133">
                  <c:v>30.67</c:v>
                </c:pt>
                <c:pt idx="1134">
                  <c:v>29.05</c:v>
                </c:pt>
                <c:pt idx="1135">
                  <c:v>29</c:v>
                </c:pt>
                <c:pt idx="1136">
                  <c:v>30.7</c:v>
                </c:pt>
                <c:pt idx="1137">
                  <c:v>28.23</c:v>
                </c:pt>
                <c:pt idx="1138">
                  <c:v>27.08</c:v>
                </c:pt>
                <c:pt idx="1139">
                  <c:v>28.38</c:v>
                </c:pt>
                <c:pt idx="1140">
                  <c:v>28.32</c:v>
                </c:pt>
                <c:pt idx="1141">
                  <c:v>28.34</c:v>
                </c:pt>
                <c:pt idx="1142">
                  <c:v>28.92</c:v>
                </c:pt>
                <c:pt idx="1143">
                  <c:v>27.94</c:v>
                </c:pt>
                <c:pt idx="1144">
                  <c:v>28.77</c:v>
                </c:pt>
                <c:pt idx="1145">
                  <c:v>28.76</c:v>
                </c:pt>
                <c:pt idx="1146">
                  <c:v>29.94</c:v>
                </c:pt>
                <c:pt idx="1147">
                  <c:v>30.89</c:v>
                </c:pt>
                <c:pt idx="1148">
                  <c:v>30.09</c:v>
                </c:pt>
                <c:pt idx="114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1-4726-BEBE-8D647E97D4B5}"/>
            </c:ext>
          </c:extLst>
        </c:ser>
        <c:ser>
          <c:idx val="1"/>
          <c:order val="1"/>
          <c:tx>
            <c:strRef>
              <c:f>'1Y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'1Y Forecasts'!$I$102:$I$1251</c:f>
              <c:numCache>
                <c:formatCode>0.00</c:formatCode>
                <c:ptCount val="1150"/>
                <c:pt idx="0">
                  <c:v>18.649999999999999</c:v>
                </c:pt>
                <c:pt idx="1">
                  <c:v>18.729999999999997</c:v>
                </c:pt>
                <c:pt idx="2">
                  <c:v>18.776666666666667</c:v>
                </c:pt>
                <c:pt idx="3">
                  <c:v>19.067499999999999</c:v>
                </c:pt>
                <c:pt idx="4">
                  <c:v>19.506</c:v>
                </c:pt>
                <c:pt idx="5">
                  <c:v>19.893333333333334</c:v>
                </c:pt>
                <c:pt idx="6">
                  <c:v>20.03857142857143</c:v>
                </c:pt>
                <c:pt idx="7">
                  <c:v>20.168750000000003</c:v>
                </c:pt>
                <c:pt idx="8">
                  <c:v>20.345555555555556</c:v>
                </c:pt>
                <c:pt idx="9">
                  <c:v>20.611000000000001</c:v>
                </c:pt>
                <c:pt idx="10">
                  <c:v>20.880909090909089</c:v>
                </c:pt>
                <c:pt idx="11">
                  <c:v>21.234166666666667</c:v>
                </c:pt>
                <c:pt idx="12">
                  <c:v>21.546923076923079</c:v>
                </c:pt>
                <c:pt idx="13">
                  <c:v>21.942142857142859</c:v>
                </c:pt>
                <c:pt idx="14">
                  <c:v>22.288</c:v>
                </c:pt>
                <c:pt idx="15">
                  <c:v>22.625</c:v>
                </c:pt>
                <c:pt idx="16">
                  <c:v>22.915882352941175</c:v>
                </c:pt>
                <c:pt idx="17">
                  <c:v>23.181666666666665</c:v>
                </c:pt>
                <c:pt idx="18">
                  <c:v>23.432105263157894</c:v>
                </c:pt>
                <c:pt idx="19">
                  <c:v>23.756999999999998</c:v>
                </c:pt>
                <c:pt idx="20">
                  <c:v>24.124761904761904</c:v>
                </c:pt>
                <c:pt idx="21">
                  <c:v>24.508181818181821</c:v>
                </c:pt>
                <c:pt idx="22">
                  <c:v>24.701739130434788</c:v>
                </c:pt>
                <c:pt idx="23">
                  <c:v>24.554583333333337</c:v>
                </c:pt>
                <c:pt idx="24">
                  <c:v>24.452800000000003</c:v>
                </c:pt>
                <c:pt idx="25">
                  <c:v>24.370384615384616</c:v>
                </c:pt>
                <c:pt idx="26">
                  <c:v>24.345555555555556</c:v>
                </c:pt>
                <c:pt idx="27">
                  <c:v>24.354285714285716</c:v>
                </c:pt>
                <c:pt idx="28">
                  <c:v>24.405517241379314</c:v>
                </c:pt>
                <c:pt idx="29">
                  <c:v>24.402333333333335</c:v>
                </c:pt>
                <c:pt idx="30">
                  <c:v>24.320645161290326</c:v>
                </c:pt>
                <c:pt idx="31">
                  <c:v>24.2340625</c:v>
                </c:pt>
                <c:pt idx="32">
                  <c:v>24.145151515151515</c:v>
                </c:pt>
                <c:pt idx="33">
                  <c:v>24.054705882352941</c:v>
                </c:pt>
                <c:pt idx="34">
                  <c:v>23.887714285714289</c:v>
                </c:pt>
                <c:pt idx="35">
                  <c:v>23.694722222222225</c:v>
                </c:pt>
                <c:pt idx="36">
                  <c:v>23.488378378378378</c:v>
                </c:pt>
                <c:pt idx="37">
                  <c:v>23.310000000000002</c:v>
                </c:pt>
                <c:pt idx="38">
                  <c:v>23.17794871794872</c:v>
                </c:pt>
                <c:pt idx="39">
                  <c:v>23.063000000000002</c:v>
                </c:pt>
                <c:pt idx="40">
                  <c:v>22.911951219512197</c:v>
                </c:pt>
                <c:pt idx="41">
                  <c:v>22.733095238095238</c:v>
                </c:pt>
                <c:pt idx="42">
                  <c:v>22.554651162790698</c:v>
                </c:pt>
                <c:pt idx="43">
                  <c:v>22.394772727272727</c:v>
                </c:pt>
                <c:pt idx="44">
                  <c:v>22.230666666666668</c:v>
                </c:pt>
                <c:pt idx="45">
                  <c:v>22.026086956521741</c:v>
                </c:pt>
                <c:pt idx="46">
                  <c:v>21.794680851063834</c:v>
                </c:pt>
                <c:pt idx="47">
                  <c:v>21.57854166666667</c:v>
                </c:pt>
                <c:pt idx="48">
                  <c:v>21.328163265306127</c:v>
                </c:pt>
                <c:pt idx="49">
                  <c:v>21.087800000000001</c:v>
                </c:pt>
                <c:pt idx="50">
                  <c:v>20.857450980392159</c:v>
                </c:pt>
                <c:pt idx="51">
                  <c:v>20.637307692307694</c:v>
                </c:pt>
                <c:pt idx="52">
                  <c:v>20.383584905660381</c:v>
                </c:pt>
                <c:pt idx="53">
                  <c:v>20.12444444444445</c:v>
                </c:pt>
                <c:pt idx="54">
                  <c:v>19.859818181818184</c:v>
                </c:pt>
                <c:pt idx="55">
                  <c:v>19.609464285714289</c:v>
                </c:pt>
                <c:pt idx="56">
                  <c:v>19.420350877192984</c:v>
                </c:pt>
                <c:pt idx="57">
                  <c:v>19.253793103448277</c:v>
                </c:pt>
                <c:pt idx="58">
                  <c:v>19.071186440677966</c:v>
                </c:pt>
                <c:pt idx="59">
                  <c:v>18.894333333333336</c:v>
                </c:pt>
                <c:pt idx="60">
                  <c:v>18.720000000000002</c:v>
                </c:pt>
                <c:pt idx="61">
                  <c:v>18.558870967741935</c:v>
                </c:pt>
                <c:pt idx="62">
                  <c:v>18.388571428571428</c:v>
                </c:pt>
                <c:pt idx="63">
                  <c:v>18.224218749999999</c:v>
                </c:pt>
                <c:pt idx="64">
                  <c:v>18.077999999999999</c:v>
                </c:pt>
                <c:pt idx="65">
                  <c:v>17.974545454545453</c:v>
                </c:pt>
                <c:pt idx="66">
                  <c:v>17.901791044776118</c:v>
                </c:pt>
                <c:pt idx="67">
                  <c:v>17.840735294117646</c:v>
                </c:pt>
                <c:pt idx="68">
                  <c:v>17.770579710144926</c:v>
                </c:pt>
                <c:pt idx="69">
                  <c:v>17.701285714285714</c:v>
                </c:pt>
                <c:pt idx="70">
                  <c:v>17.616760563380282</c:v>
                </c:pt>
                <c:pt idx="71">
                  <c:v>17.538888888888888</c:v>
                </c:pt>
                <c:pt idx="72">
                  <c:v>17.466849315068494</c:v>
                </c:pt>
                <c:pt idx="73">
                  <c:v>17.406891891891892</c:v>
                </c:pt>
                <c:pt idx="74">
                  <c:v>17.360533333333333</c:v>
                </c:pt>
                <c:pt idx="75">
                  <c:v>17.30644736842105</c:v>
                </c:pt>
                <c:pt idx="76">
                  <c:v>17.257272727272728</c:v>
                </c:pt>
                <c:pt idx="77">
                  <c:v>17.192179487179487</c:v>
                </c:pt>
                <c:pt idx="78">
                  <c:v>17.130126582278482</c:v>
                </c:pt>
                <c:pt idx="79">
                  <c:v>17.062750000000001</c:v>
                </c:pt>
                <c:pt idx="80">
                  <c:v>16.991851851851852</c:v>
                </c:pt>
                <c:pt idx="81">
                  <c:v>16.917682926829269</c:v>
                </c:pt>
                <c:pt idx="82">
                  <c:v>16.847710843373491</c:v>
                </c:pt>
                <c:pt idx="83">
                  <c:v>16.783452380952379</c:v>
                </c:pt>
                <c:pt idx="84">
                  <c:v>16.722941176470588</c:v>
                </c:pt>
                <c:pt idx="85">
                  <c:v>16.662209302325582</c:v>
                </c:pt>
                <c:pt idx="86">
                  <c:v>16.598160919540231</c:v>
                </c:pt>
                <c:pt idx="87">
                  <c:v>16.527727272727272</c:v>
                </c:pt>
                <c:pt idx="88">
                  <c:v>16.466741573033708</c:v>
                </c:pt>
                <c:pt idx="89">
                  <c:v>16.416999999999998</c:v>
                </c:pt>
                <c:pt idx="90">
                  <c:v>16.374395604395605</c:v>
                </c:pt>
                <c:pt idx="91">
                  <c:v>16.339891304347827</c:v>
                </c:pt>
                <c:pt idx="92">
                  <c:v>16.315913978494624</c:v>
                </c:pt>
                <c:pt idx="93">
                  <c:v>16.295744680851062</c:v>
                </c:pt>
                <c:pt idx="94">
                  <c:v>16.280315789473683</c:v>
                </c:pt>
                <c:pt idx="95">
                  <c:v>16.278749999999999</c:v>
                </c:pt>
                <c:pt idx="96">
                  <c:v>16.277525773195876</c:v>
                </c:pt>
                <c:pt idx="97">
                  <c:v>16.285816326530611</c:v>
                </c:pt>
                <c:pt idx="98">
                  <c:v>16.304141414141412</c:v>
                </c:pt>
                <c:pt idx="99">
                  <c:v>16.3277</c:v>
                </c:pt>
                <c:pt idx="100">
                  <c:v>16.351386138613861</c:v>
                </c:pt>
                <c:pt idx="101">
                  <c:v>16.365098039215685</c:v>
                </c:pt>
                <c:pt idx="102">
                  <c:v>16.384757281553398</c:v>
                </c:pt>
                <c:pt idx="103">
                  <c:v>16.413365384615386</c:v>
                </c:pt>
                <c:pt idx="104">
                  <c:v>16.443904761904761</c:v>
                </c:pt>
                <c:pt idx="105">
                  <c:v>16.476132075471696</c:v>
                </c:pt>
                <c:pt idx="106">
                  <c:v>16.517570093457945</c:v>
                </c:pt>
                <c:pt idx="107">
                  <c:v>16.563703703703702</c:v>
                </c:pt>
                <c:pt idx="108">
                  <c:v>16.60559633027523</c:v>
                </c:pt>
                <c:pt idx="109">
                  <c:v>16.651181818181819</c:v>
                </c:pt>
                <c:pt idx="110">
                  <c:v>16.701531531531529</c:v>
                </c:pt>
                <c:pt idx="111">
                  <c:v>16.749196428571427</c:v>
                </c:pt>
                <c:pt idx="112">
                  <c:v>16.782920353982298</c:v>
                </c:pt>
                <c:pt idx="113">
                  <c:v>16.806491228070175</c:v>
                </c:pt>
                <c:pt idx="114">
                  <c:v>16.823043478260868</c:v>
                </c:pt>
                <c:pt idx="115">
                  <c:v>16.847413793103449</c:v>
                </c:pt>
                <c:pt idx="116">
                  <c:v>16.872735042735041</c:v>
                </c:pt>
                <c:pt idx="117">
                  <c:v>16.872542372881355</c:v>
                </c:pt>
                <c:pt idx="118">
                  <c:v>16.851428571428571</c:v>
                </c:pt>
                <c:pt idx="119">
                  <c:v>16.820666666666664</c:v>
                </c:pt>
                <c:pt idx="120">
                  <c:v>16.789173553719007</c:v>
                </c:pt>
                <c:pt idx="121">
                  <c:v>16.76229508196721</c:v>
                </c:pt>
                <c:pt idx="122">
                  <c:v>16.733821138211379</c:v>
                </c:pt>
                <c:pt idx="123">
                  <c:v>16.698709677419355</c:v>
                </c:pt>
                <c:pt idx="124">
                  <c:v>16.65944</c:v>
                </c:pt>
                <c:pt idx="125">
                  <c:v>16.622380952380951</c:v>
                </c:pt>
                <c:pt idx="126">
                  <c:v>16.58826771653543</c:v>
                </c:pt>
                <c:pt idx="127">
                  <c:v>16.574062499999997</c:v>
                </c:pt>
                <c:pt idx="128">
                  <c:v>16.561085271317825</c:v>
                </c:pt>
                <c:pt idx="129">
                  <c:v>16.543538461538461</c:v>
                </c:pt>
                <c:pt idx="130">
                  <c:v>16.539847328244274</c:v>
                </c:pt>
                <c:pt idx="131">
                  <c:v>16.536893939393938</c:v>
                </c:pt>
                <c:pt idx="132">
                  <c:v>16.531052631578948</c:v>
                </c:pt>
                <c:pt idx="133">
                  <c:v>16.524104477611939</c:v>
                </c:pt>
                <c:pt idx="134">
                  <c:v>16.517703703703702</c:v>
                </c:pt>
                <c:pt idx="135">
                  <c:v>16.511911764705882</c:v>
                </c:pt>
                <c:pt idx="136">
                  <c:v>16.492992700729928</c:v>
                </c:pt>
                <c:pt idx="137">
                  <c:v>16.478550724637682</c:v>
                </c:pt>
                <c:pt idx="138">
                  <c:v>16.466690647482014</c:v>
                </c:pt>
                <c:pt idx="139">
                  <c:v>16.458142857142857</c:v>
                </c:pt>
                <c:pt idx="140">
                  <c:v>16.448652482269502</c:v>
                </c:pt>
                <c:pt idx="141">
                  <c:v>16.448661971830983</c:v>
                </c:pt>
                <c:pt idx="142">
                  <c:v>16.451258741258741</c:v>
                </c:pt>
                <c:pt idx="143">
                  <c:v>16.452291666666664</c:v>
                </c:pt>
                <c:pt idx="144">
                  <c:v>16.451103448275862</c:v>
                </c:pt>
                <c:pt idx="145">
                  <c:v>16.450616438356164</c:v>
                </c:pt>
                <c:pt idx="146">
                  <c:v>16.449047619047619</c:v>
                </c:pt>
                <c:pt idx="147">
                  <c:v>16.447162162162162</c:v>
                </c:pt>
                <c:pt idx="148">
                  <c:v>16.446644295302011</c:v>
                </c:pt>
                <c:pt idx="149">
                  <c:v>16.431266666666662</c:v>
                </c:pt>
                <c:pt idx="150">
                  <c:v>16.407483443708607</c:v>
                </c:pt>
                <c:pt idx="151">
                  <c:v>16.387499999999999</c:v>
                </c:pt>
                <c:pt idx="152">
                  <c:v>16.369607843137253</c:v>
                </c:pt>
                <c:pt idx="153">
                  <c:v>16.355584415584413</c:v>
                </c:pt>
                <c:pt idx="154">
                  <c:v>16.342516129032255</c:v>
                </c:pt>
                <c:pt idx="155">
                  <c:v>16.33160256410256</c:v>
                </c:pt>
                <c:pt idx="156">
                  <c:v>16.316178343949041</c:v>
                </c:pt>
                <c:pt idx="157">
                  <c:v>16.300886075949364</c:v>
                </c:pt>
                <c:pt idx="158">
                  <c:v>16.28012578616352</c:v>
                </c:pt>
                <c:pt idx="159">
                  <c:v>16.259374999999999</c:v>
                </c:pt>
                <c:pt idx="160">
                  <c:v>16.235590062111797</c:v>
                </c:pt>
                <c:pt idx="161">
                  <c:v>16.209691358024688</c:v>
                </c:pt>
                <c:pt idx="162">
                  <c:v>16.184846625766866</c:v>
                </c:pt>
                <c:pt idx="163">
                  <c:v>16.163841463414627</c:v>
                </c:pt>
                <c:pt idx="164">
                  <c:v>16.141393939393932</c:v>
                </c:pt>
                <c:pt idx="165">
                  <c:v>16.118132530120477</c:v>
                </c:pt>
                <c:pt idx="166">
                  <c:v>16.09095808383233</c:v>
                </c:pt>
                <c:pt idx="167">
                  <c:v>16.060119047619043</c:v>
                </c:pt>
                <c:pt idx="168">
                  <c:v>16.024792899408279</c:v>
                </c:pt>
                <c:pt idx="169">
                  <c:v>15.989941176470582</c:v>
                </c:pt>
                <c:pt idx="170">
                  <c:v>15.953040935672508</c:v>
                </c:pt>
                <c:pt idx="171">
                  <c:v>15.912616279069761</c:v>
                </c:pt>
                <c:pt idx="172">
                  <c:v>15.869999999999994</c:v>
                </c:pt>
                <c:pt idx="173">
                  <c:v>15.827701149425282</c:v>
                </c:pt>
                <c:pt idx="174">
                  <c:v>15.788171428571422</c:v>
                </c:pt>
                <c:pt idx="175">
                  <c:v>15.75045454545454</c:v>
                </c:pt>
                <c:pt idx="176">
                  <c:v>15.712372881355927</c:v>
                </c:pt>
                <c:pt idx="177">
                  <c:v>15.675112359550557</c:v>
                </c:pt>
                <c:pt idx="178">
                  <c:v>15.641173184357537</c:v>
                </c:pt>
                <c:pt idx="179">
                  <c:v>15.607944444444438</c:v>
                </c:pt>
                <c:pt idx="180">
                  <c:v>15.574861878453031</c:v>
                </c:pt>
                <c:pt idx="181">
                  <c:v>15.54505494505494</c:v>
                </c:pt>
                <c:pt idx="182">
                  <c:v>15.518633879781415</c:v>
                </c:pt>
                <c:pt idx="183">
                  <c:v>15.49326086956521</c:v>
                </c:pt>
                <c:pt idx="184">
                  <c:v>15.469189189189184</c:v>
                </c:pt>
                <c:pt idx="185">
                  <c:v>15.447096774193543</c:v>
                </c:pt>
                <c:pt idx="186">
                  <c:v>15.426096256684486</c:v>
                </c:pt>
                <c:pt idx="187">
                  <c:v>15.406648936170207</c:v>
                </c:pt>
                <c:pt idx="188">
                  <c:v>15.384444444444439</c:v>
                </c:pt>
                <c:pt idx="189">
                  <c:v>15.363157894736837</c:v>
                </c:pt>
                <c:pt idx="190">
                  <c:v>15.341308900523556</c:v>
                </c:pt>
                <c:pt idx="191">
                  <c:v>15.316770833333329</c:v>
                </c:pt>
                <c:pt idx="192">
                  <c:v>15.293056994818647</c:v>
                </c:pt>
                <c:pt idx="193">
                  <c:v>15.271185567010304</c:v>
                </c:pt>
                <c:pt idx="194">
                  <c:v>15.249025641025636</c:v>
                </c:pt>
                <c:pt idx="195">
                  <c:v>15.228469387755096</c:v>
                </c:pt>
                <c:pt idx="196">
                  <c:v>15.206700507614208</c:v>
                </c:pt>
                <c:pt idx="197">
                  <c:v>15.18595959595959</c:v>
                </c:pt>
                <c:pt idx="198">
                  <c:v>15.167587939698487</c:v>
                </c:pt>
                <c:pt idx="199">
                  <c:v>15.150449999999994</c:v>
                </c:pt>
                <c:pt idx="200">
                  <c:v>15.132487562189048</c:v>
                </c:pt>
                <c:pt idx="201">
                  <c:v>15.113663366336628</c:v>
                </c:pt>
                <c:pt idx="202">
                  <c:v>15.096256157635461</c:v>
                </c:pt>
                <c:pt idx="203">
                  <c:v>15.078529411764698</c:v>
                </c:pt>
                <c:pt idx="204">
                  <c:v>15.061756097560968</c:v>
                </c:pt>
                <c:pt idx="205">
                  <c:v>15.046699029126206</c:v>
                </c:pt>
                <c:pt idx="206">
                  <c:v>15.033623188405791</c:v>
                </c:pt>
                <c:pt idx="207">
                  <c:v>15.020576923076918</c:v>
                </c:pt>
                <c:pt idx="208">
                  <c:v>15.009138755980857</c:v>
                </c:pt>
                <c:pt idx="209">
                  <c:v>14.9997619047619</c:v>
                </c:pt>
                <c:pt idx="210">
                  <c:v>14.990900473933644</c:v>
                </c:pt>
                <c:pt idx="211">
                  <c:v>14.980896226415089</c:v>
                </c:pt>
                <c:pt idx="212">
                  <c:v>14.971220657276991</c:v>
                </c:pt>
                <c:pt idx="213">
                  <c:v>14.965747663551397</c:v>
                </c:pt>
                <c:pt idx="214">
                  <c:v>14.962976744186042</c:v>
                </c:pt>
                <c:pt idx="215">
                  <c:v>14.9624537037037</c:v>
                </c:pt>
                <c:pt idx="216">
                  <c:v>14.962718894009212</c:v>
                </c:pt>
                <c:pt idx="217">
                  <c:v>14.965733944954122</c:v>
                </c:pt>
                <c:pt idx="218">
                  <c:v>14.969360730593603</c:v>
                </c:pt>
                <c:pt idx="219">
                  <c:v>14.970090909090905</c:v>
                </c:pt>
                <c:pt idx="220">
                  <c:v>14.974932126696828</c:v>
                </c:pt>
                <c:pt idx="221">
                  <c:v>14.979594594594591</c:v>
                </c:pt>
                <c:pt idx="222">
                  <c:v>14.983139013452911</c:v>
                </c:pt>
                <c:pt idx="223">
                  <c:v>14.981026785714283</c:v>
                </c:pt>
                <c:pt idx="224">
                  <c:v>14.976577777777775</c:v>
                </c:pt>
                <c:pt idx="225">
                  <c:v>14.962699115044247</c:v>
                </c:pt>
                <c:pt idx="226">
                  <c:v>14.946960352422906</c:v>
                </c:pt>
                <c:pt idx="227">
                  <c:v>14.930131578947368</c:v>
                </c:pt>
                <c:pt idx="228">
                  <c:v>14.914585152838427</c:v>
                </c:pt>
                <c:pt idx="229">
                  <c:v>14.899608695652171</c:v>
                </c:pt>
                <c:pt idx="230">
                  <c:v>14.886839826839823</c:v>
                </c:pt>
                <c:pt idx="231">
                  <c:v>14.871336206896547</c:v>
                </c:pt>
                <c:pt idx="232">
                  <c:v>14.85429184549356</c:v>
                </c:pt>
                <c:pt idx="233">
                  <c:v>14.836666666666664</c:v>
                </c:pt>
                <c:pt idx="234">
                  <c:v>14.820680851063827</c:v>
                </c:pt>
                <c:pt idx="235">
                  <c:v>14.807457627118639</c:v>
                </c:pt>
                <c:pt idx="236">
                  <c:v>14.792827004219406</c:v>
                </c:pt>
                <c:pt idx="237">
                  <c:v>14.776176470588231</c:v>
                </c:pt>
                <c:pt idx="238">
                  <c:v>14.760920502092047</c:v>
                </c:pt>
                <c:pt idx="239">
                  <c:v>14.745166666666664</c:v>
                </c:pt>
                <c:pt idx="240">
                  <c:v>14.728298755186717</c:v>
                </c:pt>
                <c:pt idx="241">
                  <c:v>14.710495867768591</c:v>
                </c:pt>
                <c:pt idx="242">
                  <c:v>14.691111111111107</c:v>
                </c:pt>
                <c:pt idx="243">
                  <c:v>14.672663934426227</c:v>
                </c:pt>
                <c:pt idx="244">
                  <c:v>14.65677551020408</c:v>
                </c:pt>
                <c:pt idx="245">
                  <c:v>14.642886178861785</c:v>
                </c:pt>
                <c:pt idx="246">
                  <c:v>14.630485829959511</c:v>
                </c:pt>
                <c:pt idx="247">
                  <c:v>14.616370967741933</c:v>
                </c:pt>
                <c:pt idx="248">
                  <c:v>14.600722891566262</c:v>
                </c:pt>
                <c:pt idx="249">
                  <c:v>14.584519999999996</c:v>
                </c:pt>
                <c:pt idx="250">
                  <c:v>14.569561752988044</c:v>
                </c:pt>
                <c:pt idx="251">
                  <c:v>14.552420634920631</c:v>
                </c:pt>
                <c:pt idx="252">
                  <c:v>14.535059288537546</c:v>
                </c:pt>
                <c:pt idx="253">
                  <c:v>14.518188976377949</c:v>
                </c:pt>
                <c:pt idx="254">
                  <c:v>14.499960784313721</c:v>
                </c:pt>
                <c:pt idx="255">
                  <c:v>14.481992187499996</c:v>
                </c:pt>
                <c:pt idx="256">
                  <c:v>14.463696498054471</c:v>
                </c:pt>
                <c:pt idx="257">
                  <c:v>14.44519379844961</c:v>
                </c:pt>
                <c:pt idx="258">
                  <c:v>14.424440154440152</c:v>
                </c:pt>
                <c:pt idx="259">
                  <c:v>14.405923076923075</c:v>
                </c:pt>
                <c:pt idx="260">
                  <c:v>14.38846743295019</c:v>
                </c:pt>
                <c:pt idx="261">
                  <c:v>14.371259541984731</c:v>
                </c:pt>
                <c:pt idx="262">
                  <c:v>14.355285171102659</c:v>
                </c:pt>
                <c:pt idx="263">
                  <c:v>14.339621212121211</c:v>
                </c:pt>
                <c:pt idx="264">
                  <c:v>14.325245283018866</c:v>
                </c:pt>
                <c:pt idx="265">
                  <c:v>14.311804511278194</c:v>
                </c:pt>
                <c:pt idx="266">
                  <c:v>14.299063670411982</c:v>
                </c:pt>
                <c:pt idx="267">
                  <c:v>14.286417910447758</c:v>
                </c:pt>
                <c:pt idx="268">
                  <c:v>14.274869888475834</c:v>
                </c:pt>
                <c:pt idx="269">
                  <c:v>14.264444444444441</c:v>
                </c:pt>
                <c:pt idx="270">
                  <c:v>14.25442804428044</c:v>
                </c:pt>
                <c:pt idx="271">
                  <c:v>14.240772058823527</c:v>
                </c:pt>
                <c:pt idx="272">
                  <c:v>14.229047619047616</c:v>
                </c:pt>
                <c:pt idx="273">
                  <c:v>14.218503649635034</c:v>
                </c:pt>
                <c:pt idx="274">
                  <c:v>14.209199999999997</c:v>
                </c:pt>
                <c:pt idx="275">
                  <c:v>14.199528985507243</c:v>
                </c:pt>
                <c:pt idx="276">
                  <c:v>14.189097472924185</c:v>
                </c:pt>
                <c:pt idx="277">
                  <c:v>14.180863309352516</c:v>
                </c:pt>
                <c:pt idx="278">
                  <c:v>14.173548387096771</c:v>
                </c:pt>
                <c:pt idx="279">
                  <c:v>14.165214285714283</c:v>
                </c:pt>
                <c:pt idx="280">
                  <c:v>14.15733096085409</c:v>
                </c:pt>
                <c:pt idx="281">
                  <c:v>14.149184397163118</c:v>
                </c:pt>
                <c:pt idx="282">
                  <c:v>14.140247349823319</c:v>
                </c:pt>
                <c:pt idx="283">
                  <c:v>14.131936619718308</c:v>
                </c:pt>
                <c:pt idx="284">
                  <c:v>14.125368421052631</c:v>
                </c:pt>
                <c:pt idx="285">
                  <c:v>14.119475524475524</c:v>
                </c:pt>
                <c:pt idx="286">
                  <c:v>14.113170731707315</c:v>
                </c:pt>
                <c:pt idx="287">
                  <c:v>14.105312499999998</c:v>
                </c:pt>
                <c:pt idx="288">
                  <c:v>14.098546712802767</c:v>
                </c:pt>
                <c:pt idx="289">
                  <c:v>14.093137931034482</c:v>
                </c:pt>
                <c:pt idx="290">
                  <c:v>14.087182130584193</c:v>
                </c:pt>
                <c:pt idx="291">
                  <c:v>14.08126712328767</c:v>
                </c:pt>
                <c:pt idx="292">
                  <c:v>14.074982935153582</c:v>
                </c:pt>
                <c:pt idx="293">
                  <c:v>14.068605442176867</c:v>
                </c:pt>
                <c:pt idx="294">
                  <c:v>14.063118644067794</c:v>
                </c:pt>
                <c:pt idx="295">
                  <c:v>14.05841216216216</c:v>
                </c:pt>
                <c:pt idx="296">
                  <c:v>14.053771043771041</c:v>
                </c:pt>
                <c:pt idx="297">
                  <c:v>14.048322147651005</c:v>
                </c:pt>
                <c:pt idx="298">
                  <c:v>14.041906354515049</c:v>
                </c:pt>
                <c:pt idx="299">
                  <c:v>14.036666666666667</c:v>
                </c:pt>
                <c:pt idx="300">
                  <c:v>14.032990033222593</c:v>
                </c:pt>
                <c:pt idx="301">
                  <c:v>14.029602649006625</c:v>
                </c:pt>
                <c:pt idx="302">
                  <c:v>14.025742574257427</c:v>
                </c:pt>
                <c:pt idx="303">
                  <c:v>14.021809210526316</c:v>
                </c:pt>
                <c:pt idx="304">
                  <c:v>14.015704918032787</c:v>
                </c:pt>
                <c:pt idx="305">
                  <c:v>14.009575163398694</c:v>
                </c:pt>
                <c:pt idx="306">
                  <c:v>14.001791530944626</c:v>
                </c:pt>
                <c:pt idx="307">
                  <c:v>13.99448051948052</c:v>
                </c:pt>
                <c:pt idx="308">
                  <c:v>13.987119741100326</c:v>
                </c:pt>
                <c:pt idx="309">
                  <c:v>13.97793548387097</c:v>
                </c:pt>
                <c:pt idx="310">
                  <c:v>13.96961414790997</c:v>
                </c:pt>
                <c:pt idx="311">
                  <c:v>13.962147435897441</c:v>
                </c:pt>
                <c:pt idx="312">
                  <c:v>13.955079872204477</c:v>
                </c:pt>
                <c:pt idx="313">
                  <c:v>13.948853503184719</c:v>
                </c:pt>
                <c:pt idx="314">
                  <c:v>13.943365079365085</c:v>
                </c:pt>
                <c:pt idx="315">
                  <c:v>13.938544303797475</c:v>
                </c:pt>
                <c:pt idx="316">
                  <c:v>13.935299684542592</c:v>
                </c:pt>
                <c:pt idx="317">
                  <c:v>13.933333333333339</c:v>
                </c:pt>
                <c:pt idx="318">
                  <c:v>13.931536050156746</c:v>
                </c:pt>
                <c:pt idx="319">
                  <c:v>13.931218750000005</c:v>
                </c:pt>
                <c:pt idx="320">
                  <c:v>13.931557632398759</c:v>
                </c:pt>
                <c:pt idx="321">
                  <c:v>13.932888198757768</c:v>
                </c:pt>
                <c:pt idx="322">
                  <c:v>13.935015479876164</c:v>
                </c:pt>
                <c:pt idx="323">
                  <c:v>13.938672839506175</c:v>
                </c:pt>
                <c:pt idx="324">
                  <c:v>13.944369230769233</c:v>
                </c:pt>
                <c:pt idx="325">
                  <c:v>13.950644171779144</c:v>
                </c:pt>
                <c:pt idx="326">
                  <c:v>13.958256880733947</c:v>
                </c:pt>
                <c:pt idx="327">
                  <c:v>13.965152439024392</c:v>
                </c:pt>
                <c:pt idx="328">
                  <c:v>13.973434650455928</c:v>
                </c:pt>
                <c:pt idx="329">
                  <c:v>13.981151515151517</c:v>
                </c:pt>
                <c:pt idx="330">
                  <c:v>13.991389728096678</c:v>
                </c:pt>
                <c:pt idx="331">
                  <c:v>14.004819277108435</c:v>
                </c:pt>
                <c:pt idx="332">
                  <c:v>14.017477477477479</c:v>
                </c:pt>
                <c:pt idx="333">
                  <c:v>14.031916167664672</c:v>
                </c:pt>
                <c:pt idx="334">
                  <c:v>14.043074626865675</c:v>
                </c:pt>
                <c:pt idx="335">
                  <c:v>14.057351190476194</c:v>
                </c:pt>
                <c:pt idx="336">
                  <c:v>14.071839762611278</c:v>
                </c:pt>
                <c:pt idx="337">
                  <c:v>14.084319526627221</c:v>
                </c:pt>
                <c:pt idx="338">
                  <c:v>14.096666666666671</c:v>
                </c:pt>
                <c:pt idx="339">
                  <c:v>14.112176470588238</c:v>
                </c:pt>
                <c:pt idx="340">
                  <c:v>14.127595307917892</c:v>
                </c:pt>
                <c:pt idx="341">
                  <c:v>14.140497076023395</c:v>
                </c:pt>
                <c:pt idx="342">
                  <c:v>14.152215743440236</c:v>
                </c:pt>
                <c:pt idx="343">
                  <c:v>14.1659011627907</c:v>
                </c:pt>
                <c:pt idx="344">
                  <c:v>14.178956521739133</c:v>
                </c:pt>
                <c:pt idx="345">
                  <c:v>14.189537572254338</c:v>
                </c:pt>
                <c:pt idx="346">
                  <c:v>14.198847262247842</c:v>
                </c:pt>
                <c:pt idx="347">
                  <c:v>14.207241379310346</c:v>
                </c:pt>
                <c:pt idx="348">
                  <c:v>14.215816618911177</c:v>
                </c:pt>
                <c:pt idx="349">
                  <c:v>14.222971428571432</c:v>
                </c:pt>
                <c:pt idx="350">
                  <c:v>14.227578347578351</c:v>
                </c:pt>
                <c:pt idx="351">
                  <c:v>14.232329545454547</c:v>
                </c:pt>
                <c:pt idx="352">
                  <c:v>14.237677053824363</c:v>
                </c:pt>
                <c:pt idx="353">
                  <c:v>14.244350282485879</c:v>
                </c:pt>
                <c:pt idx="354">
                  <c:v>14.251352112676058</c:v>
                </c:pt>
                <c:pt idx="355">
                  <c:v>14.258707865168541</c:v>
                </c:pt>
                <c:pt idx="356">
                  <c:v>14.263221288515407</c:v>
                </c:pt>
                <c:pt idx="357">
                  <c:v>14.265726256983241</c:v>
                </c:pt>
                <c:pt idx="358">
                  <c:v>14.265403899721449</c:v>
                </c:pt>
                <c:pt idx="359">
                  <c:v>14.263944444444443</c:v>
                </c:pt>
                <c:pt idx="360">
                  <c:v>14.262299168975067</c:v>
                </c:pt>
                <c:pt idx="361">
                  <c:v>14.260994475138121</c:v>
                </c:pt>
                <c:pt idx="362">
                  <c:v>14.259669421487601</c:v>
                </c:pt>
                <c:pt idx="363">
                  <c:v>14.258763736263735</c:v>
                </c:pt>
                <c:pt idx="364">
                  <c:v>14.257808219178081</c:v>
                </c:pt>
                <c:pt idx="365">
                  <c:v>14.257978142076501</c:v>
                </c:pt>
                <c:pt idx="366">
                  <c:v>14.259019073569482</c:v>
                </c:pt>
                <c:pt idx="367">
                  <c:v>14.260923913043477</c:v>
                </c:pt>
                <c:pt idx="368">
                  <c:v>14.264390243902438</c:v>
                </c:pt>
                <c:pt idx="369">
                  <c:v>14.268891891891892</c:v>
                </c:pt>
                <c:pt idx="370">
                  <c:v>14.275067385444745</c:v>
                </c:pt>
                <c:pt idx="371">
                  <c:v>14.28236559139785</c:v>
                </c:pt>
                <c:pt idx="372">
                  <c:v>14.290616621983913</c:v>
                </c:pt>
                <c:pt idx="373">
                  <c:v>14.300481283422458</c:v>
                </c:pt>
                <c:pt idx="374">
                  <c:v>14.309706666666665</c:v>
                </c:pt>
                <c:pt idx="375">
                  <c:v>14.320053191489359</c:v>
                </c:pt>
                <c:pt idx="376">
                  <c:v>14.330954907161802</c:v>
                </c:pt>
                <c:pt idx="377">
                  <c:v>14.342486772486771</c:v>
                </c:pt>
                <c:pt idx="378">
                  <c:v>14.353324538258573</c:v>
                </c:pt>
                <c:pt idx="379">
                  <c:v>14.365789473684208</c:v>
                </c:pt>
                <c:pt idx="380">
                  <c:v>14.37784776902887</c:v>
                </c:pt>
                <c:pt idx="381">
                  <c:v>14.387643979057589</c:v>
                </c:pt>
                <c:pt idx="382">
                  <c:v>14.397127937336814</c:v>
                </c:pt>
                <c:pt idx="383">
                  <c:v>14.406692708333331</c:v>
                </c:pt>
                <c:pt idx="384">
                  <c:v>14.417636363636362</c:v>
                </c:pt>
                <c:pt idx="385">
                  <c:v>14.427797927461137</c:v>
                </c:pt>
                <c:pt idx="386">
                  <c:v>14.435865633074934</c:v>
                </c:pt>
                <c:pt idx="387">
                  <c:v>14.443221649484535</c:v>
                </c:pt>
                <c:pt idx="388">
                  <c:v>14.45089974293059</c:v>
                </c:pt>
                <c:pt idx="389">
                  <c:v>14.458102564102564</c:v>
                </c:pt>
                <c:pt idx="390">
                  <c:v>14.466700767263426</c:v>
                </c:pt>
                <c:pt idx="391">
                  <c:v>14.474132653061224</c:v>
                </c:pt>
                <c:pt idx="392">
                  <c:v>14.482035623409669</c:v>
                </c:pt>
                <c:pt idx="393">
                  <c:v>14.488553299492386</c:v>
                </c:pt>
                <c:pt idx="394">
                  <c:v>14.493924050632909</c:v>
                </c:pt>
                <c:pt idx="395">
                  <c:v>14.500631313131311</c:v>
                </c:pt>
                <c:pt idx="396">
                  <c:v>14.508337531486145</c:v>
                </c:pt>
                <c:pt idx="397">
                  <c:v>14.518291457286432</c:v>
                </c:pt>
                <c:pt idx="398">
                  <c:v>14.530100250626564</c:v>
                </c:pt>
                <c:pt idx="399">
                  <c:v>14.543374999999999</c:v>
                </c:pt>
                <c:pt idx="400">
                  <c:v>14.557930174563589</c:v>
                </c:pt>
                <c:pt idx="401">
                  <c:v>14.572960199004974</c:v>
                </c:pt>
                <c:pt idx="402">
                  <c:v>14.587245657568237</c:v>
                </c:pt>
                <c:pt idx="403">
                  <c:v>14.601014851485147</c:v>
                </c:pt>
                <c:pt idx="404">
                  <c:v>14.616666666666664</c:v>
                </c:pt>
                <c:pt idx="405">
                  <c:v>14.631674876847288</c:v>
                </c:pt>
                <c:pt idx="406">
                  <c:v>14.647125307125306</c:v>
                </c:pt>
                <c:pt idx="407">
                  <c:v>14.664803921568625</c:v>
                </c:pt>
                <c:pt idx="408">
                  <c:v>14.682836185819069</c:v>
                </c:pt>
                <c:pt idx="409">
                  <c:v>14.698731707317069</c:v>
                </c:pt>
                <c:pt idx="410">
                  <c:v>14.715158150851577</c:v>
                </c:pt>
                <c:pt idx="411">
                  <c:v>14.731480582524267</c:v>
                </c:pt>
                <c:pt idx="412">
                  <c:v>14.745835351089584</c:v>
                </c:pt>
                <c:pt idx="413">
                  <c:v>14.756328502415455</c:v>
                </c:pt>
                <c:pt idx="414">
                  <c:v>14.761325301204815</c:v>
                </c:pt>
                <c:pt idx="415">
                  <c:v>14.767043269230765</c:v>
                </c:pt>
                <c:pt idx="416">
                  <c:v>14.773764988009587</c:v>
                </c:pt>
                <c:pt idx="417">
                  <c:v>14.779856459330139</c:v>
                </c:pt>
                <c:pt idx="418">
                  <c:v>14.784534606205245</c:v>
                </c:pt>
                <c:pt idx="419">
                  <c:v>14.791833333333328</c:v>
                </c:pt>
                <c:pt idx="420">
                  <c:v>14.800855106888356</c:v>
                </c:pt>
                <c:pt idx="421">
                  <c:v>14.811421800947864</c:v>
                </c:pt>
                <c:pt idx="422">
                  <c:v>14.822434988179666</c:v>
                </c:pt>
                <c:pt idx="423">
                  <c:v>14.832971698113203</c:v>
                </c:pt>
                <c:pt idx="424">
                  <c:v>14.845482352941172</c:v>
                </c:pt>
                <c:pt idx="425">
                  <c:v>14.858779342723</c:v>
                </c:pt>
                <c:pt idx="426">
                  <c:v>14.871709601873533</c:v>
                </c:pt>
                <c:pt idx="427">
                  <c:v>14.8836214953271</c:v>
                </c:pt>
                <c:pt idx="428">
                  <c:v>14.896643356643354</c:v>
                </c:pt>
                <c:pt idx="429">
                  <c:v>14.910744186046509</c:v>
                </c:pt>
                <c:pt idx="430">
                  <c:v>14.924617169373548</c:v>
                </c:pt>
                <c:pt idx="431">
                  <c:v>14.938032407407407</c:v>
                </c:pt>
                <c:pt idx="432">
                  <c:v>14.952124711316396</c:v>
                </c:pt>
                <c:pt idx="433">
                  <c:v>14.967511520737327</c:v>
                </c:pt>
                <c:pt idx="434">
                  <c:v>14.983287356321839</c:v>
                </c:pt>
                <c:pt idx="435">
                  <c:v>14.999770642201835</c:v>
                </c:pt>
                <c:pt idx="436">
                  <c:v>15.01675057208238</c:v>
                </c:pt>
                <c:pt idx="437">
                  <c:v>15.033995433789952</c:v>
                </c:pt>
                <c:pt idx="438">
                  <c:v>15.050546697038724</c:v>
                </c:pt>
                <c:pt idx="439">
                  <c:v>15.068568181818179</c:v>
                </c:pt>
                <c:pt idx="440">
                  <c:v>15.085759637188206</c:v>
                </c:pt>
                <c:pt idx="441">
                  <c:v>15.103416289592758</c:v>
                </c:pt>
                <c:pt idx="442">
                  <c:v>15.121715575620765</c:v>
                </c:pt>
                <c:pt idx="443">
                  <c:v>15.139977477477474</c:v>
                </c:pt>
                <c:pt idx="444">
                  <c:v>15.15707865168539</c:v>
                </c:pt>
                <c:pt idx="445">
                  <c:v>15.175269058295962</c:v>
                </c:pt>
                <c:pt idx="446">
                  <c:v>15.19360178970917</c:v>
                </c:pt>
                <c:pt idx="447">
                  <c:v>15.21158482142857</c:v>
                </c:pt>
                <c:pt idx="448">
                  <c:v>15.229866369710466</c:v>
                </c:pt>
                <c:pt idx="449">
                  <c:v>15.24871111111111</c:v>
                </c:pt>
                <c:pt idx="450">
                  <c:v>15.264545454545454</c:v>
                </c:pt>
                <c:pt idx="451">
                  <c:v>15.280110619469026</c:v>
                </c:pt>
                <c:pt idx="452">
                  <c:v>15.296423841059601</c:v>
                </c:pt>
                <c:pt idx="453">
                  <c:v>15.314207048458149</c:v>
                </c:pt>
                <c:pt idx="454">
                  <c:v>15.332813186813185</c:v>
                </c:pt>
                <c:pt idx="455">
                  <c:v>15.351666666666667</c:v>
                </c:pt>
                <c:pt idx="456">
                  <c:v>15.369912472647702</c:v>
                </c:pt>
                <c:pt idx="457">
                  <c:v>15.388886462882095</c:v>
                </c:pt>
                <c:pt idx="458">
                  <c:v>15.406993464052286</c:v>
                </c:pt>
                <c:pt idx="459">
                  <c:v>15.422652173913042</c:v>
                </c:pt>
                <c:pt idx="460">
                  <c:v>15.439327548806938</c:v>
                </c:pt>
                <c:pt idx="461">
                  <c:v>15.453203463203462</c:v>
                </c:pt>
                <c:pt idx="462">
                  <c:v>15.466393088552914</c:v>
                </c:pt>
                <c:pt idx="463">
                  <c:v>15.479137931034483</c:v>
                </c:pt>
                <c:pt idx="464">
                  <c:v>15.488666666666665</c:v>
                </c:pt>
                <c:pt idx="465">
                  <c:v>15.496545064377681</c:v>
                </c:pt>
                <c:pt idx="466">
                  <c:v>15.503683083511776</c:v>
                </c:pt>
                <c:pt idx="467">
                  <c:v>15.512670940170938</c:v>
                </c:pt>
                <c:pt idx="468">
                  <c:v>15.521684434968016</c:v>
                </c:pt>
                <c:pt idx="469">
                  <c:v>15.532127659574467</c:v>
                </c:pt>
                <c:pt idx="470">
                  <c:v>15.543885350318469</c:v>
                </c:pt>
                <c:pt idx="471">
                  <c:v>15.556377118644065</c:v>
                </c:pt>
                <c:pt idx="472">
                  <c:v>15.56934460887949</c:v>
                </c:pt>
                <c:pt idx="473">
                  <c:v>15.582805907172991</c:v>
                </c:pt>
                <c:pt idx="474">
                  <c:v>15.595368421052628</c:v>
                </c:pt>
                <c:pt idx="475">
                  <c:v>15.608403361344534</c:v>
                </c:pt>
                <c:pt idx="476">
                  <c:v>15.62186582809224</c:v>
                </c:pt>
                <c:pt idx="477">
                  <c:v>15.635669456066942</c:v>
                </c:pt>
                <c:pt idx="478">
                  <c:v>15.649102296450936</c:v>
                </c:pt>
                <c:pt idx="479">
                  <c:v>15.660791666666663</c:v>
                </c:pt>
                <c:pt idx="480">
                  <c:v>15.673451143451141</c:v>
                </c:pt>
                <c:pt idx="481">
                  <c:v>15.685560165975101</c:v>
                </c:pt>
                <c:pt idx="482">
                  <c:v>15.695362318840576</c:v>
                </c:pt>
                <c:pt idx="483">
                  <c:v>15.704111570247932</c:v>
                </c:pt>
                <c:pt idx="484">
                  <c:v>15.715608247422677</c:v>
                </c:pt>
                <c:pt idx="485">
                  <c:v>15.727777777777776</c:v>
                </c:pt>
                <c:pt idx="486">
                  <c:v>15.740657084188909</c:v>
                </c:pt>
                <c:pt idx="487">
                  <c:v>15.752971311475408</c:v>
                </c:pt>
                <c:pt idx="488">
                  <c:v>15.763987730061348</c:v>
                </c:pt>
                <c:pt idx="489">
                  <c:v>15.776061224489794</c:v>
                </c:pt>
                <c:pt idx="490">
                  <c:v>15.788737270875762</c:v>
                </c:pt>
                <c:pt idx="491">
                  <c:v>15.801768292682926</c:v>
                </c:pt>
                <c:pt idx="492">
                  <c:v>15.814908722109532</c:v>
                </c:pt>
                <c:pt idx="493">
                  <c:v>15.825789473684209</c:v>
                </c:pt>
                <c:pt idx="494">
                  <c:v>15.8360404040404</c:v>
                </c:pt>
                <c:pt idx="495">
                  <c:v>15.844838709677415</c:v>
                </c:pt>
                <c:pt idx="496">
                  <c:v>15.854064386317905</c:v>
                </c:pt>
                <c:pt idx="497">
                  <c:v>15.864337349397587</c:v>
                </c:pt>
                <c:pt idx="498">
                  <c:v>15.87204408817635</c:v>
                </c:pt>
                <c:pt idx="499">
                  <c:v>15.877659999999999</c:v>
                </c:pt>
                <c:pt idx="500">
                  <c:v>15.882754491017963</c:v>
                </c:pt>
                <c:pt idx="501">
                  <c:v>15.887768924302787</c:v>
                </c:pt>
                <c:pt idx="502">
                  <c:v>15.892862823061627</c:v>
                </c:pt>
                <c:pt idx="503">
                  <c:v>15.897916666666664</c:v>
                </c:pt>
                <c:pt idx="504">
                  <c:v>15.900752475247522</c:v>
                </c:pt>
                <c:pt idx="505">
                  <c:v>15.903102766798416</c:v>
                </c:pt>
                <c:pt idx="506">
                  <c:v>15.90402366863905</c:v>
                </c:pt>
                <c:pt idx="507">
                  <c:v>15.905255905511806</c:v>
                </c:pt>
                <c:pt idx="508">
                  <c:v>15.905186640471509</c:v>
                </c:pt>
                <c:pt idx="509">
                  <c:v>15.901411764705877</c:v>
                </c:pt>
                <c:pt idx="510">
                  <c:v>15.897299412915848</c:v>
                </c:pt>
                <c:pt idx="511">
                  <c:v>15.893066406249995</c:v>
                </c:pt>
                <c:pt idx="512">
                  <c:v>15.889571150097462</c:v>
                </c:pt>
                <c:pt idx="513">
                  <c:v>15.887529182879373</c:v>
                </c:pt>
                <c:pt idx="514">
                  <c:v>15.885922330097085</c:v>
                </c:pt>
                <c:pt idx="515">
                  <c:v>15.884108527131781</c:v>
                </c:pt>
                <c:pt idx="516">
                  <c:v>15.884081237911024</c:v>
                </c:pt>
                <c:pt idx="517">
                  <c:v>15.885193050193047</c:v>
                </c:pt>
                <c:pt idx="518">
                  <c:v>15.887398843930635</c:v>
                </c:pt>
                <c:pt idx="519">
                  <c:v>15.89030769230769</c:v>
                </c:pt>
                <c:pt idx="520">
                  <c:v>15.894203454894432</c:v>
                </c:pt>
                <c:pt idx="521">
                  <c:v>15.897394636015322</c:v>
                </c:pt>
                <c:pt idx="522">
                  <c:v>15.89965583173996</c:v>
                </c:pt>
                <c:pt idx="523">
                  <c:v>15.901545801526714</c:v>
                </c:pt>
                <c:pt idx="524">
                  <c:v>15.902723809523806</c:v>
                </c:pt>
                <c:pt idx="525">
                  <c:v>15.90454372623574</c:v>
                </c:pt>
                <c:pt idx="526">
                  <c:v>15.905540796963946</c:v>
                </c:pt>
                <c:pt idx="527">
                  <c:v>15.905037878787876</c:v>
                </c:pt>
                <c:pt idx="528">
                  <c:v>15.906351606805291</c:v>
                </c:pt>
                <c:pt idx="529">
                  <c:v>15.908905660377357</c:v>
                </c:pt>
                <c:pt idx="530">
                  <c:v>15.911826741996231</c:v>
                </c:pt>
                <c:pt idx="531">
                  <c:v>15.915394736842101</c:v>
                </c:pt>
                <c:pt idx="532">
                  <c:v>15.919155722326451</c:v>
                </c:pt>
                <c:pt idx="533">
                  <c:v>15.922415730337075</c:v>
                </c:pt>
                <c:pt idx="534">
                  <c:v>15.925626168224294</c:v>
                </c:pt>
                <c:pt idx="535">
                  <c:v>15.928376865671636</c:v>
                </c:pt>
                <c:pt idx="536">
                  <c:v>15.932122905027928</c:v>
                </c:pt>
                <c:pt idx="537">
                  <c:v>15.93524163568773</c:v>
                </c:pt>
                <c:pt idx="538">
                  <c:v>15.938200371057512</c:v>
                </c:pt>
                <c:pt idx="539">
                  <c:v>15.942648148148146</c:v>
                </c:pt>
                <c:pt idx="540">
                  <c:v>15.947652495378925</c:v>
                </c:pt>
                <c:pt idx="541">
                  <c:v>15.95274907749077</c:v>
                </c:pt>
                <c:pt idx="542">
                  <c:v>15.956316758747693</c:v>
                </c:pt>
                <c:pt idx="543">
                  <c:v>15.95898897058823</c:v>
                </c:pt>
                <c:pt idx="544">
                  <c:v>15.960788990825684</c:v>
                </c:pt>
                <c:pt idx="545">
                  <c:v>15.961428571428566</c:v>
                </c:pt>
                <c:pt idx="546">
                  <c:v>15.96115173674588</c:v>
                </c:pt>
                <c:pt idx="547">
                  <c:v>15.961021897810211</c:v>
                </c:pt>
                <c:pt idx="548">
                  <c:v>15.959781420765021</c:v>
                </c:pt>
                <c:pt idx="549">
                  <c:v>15.958909090909083</c:v>
                </c:pt>
                <c:pt idx="550">
                  <c:v>15.958820326678758</c:v>
                </c:pt>
                <c:pt idx="551">
                  <c:v>15.95644927536231</c:v>
                </c:pt>
                <c:pt idx="552">
                  <c:v>15.951989150090407</c:v>
                </c:pt>
                <c:pt idx="553">
                  <c:v>15.947617328519849</c:v>
                </c:pt>
                <c:pt idx="554">
                  <c:v>15.942234234234226</c:v>
                </c:pt>
                <c:pt idx="555">
                  <c:v>15.937499999999989</c:v>
                </c:pt>
                <c:pt idx="556">
                  <c:v>15.93141831238778</c:v>
                </c:pt>
                <c:pt idx="557">
                  <c:v>15.92437275985662</c:v>
                </c:pt>
                <c:pt idx="558">
                  <c:v>15.917155635062599</c:v>
                </c:pt>
                <c:pt idx="559">
                  <c:v>15.907285714285701</c:v>
                </c:pt>
                <c:pt idx="560">
                  <c:v>15.896434937611394</c:v>
                </c:pt>
                <c:pt idx="561">
                  <c:v>15.883594306049808</c:v>
                </c:pt>
                <c:pt idx="562">
                  <c:v>15.870905861456469</c:v>
                </c:pt>
                <c:pt idx="563">
                  <c:v>15.858634751773037</c:v>
                </c:pt>
                <c:pt idx="564">
                  <c:v>15.845238938053086</c:v>
                </c:pt>
                <c:pt idx="565">
                  <c:v>15.833003533568894</c:v>
                </c:pt>
                <c:pt idx="566">
                  <c:v>15.822292768959425</c:v>
                </c:pt>
                <c:pt idx="567">
                  <c:v>15.812323943661962</c:v>
                </c:pt>
                <c:pt idx="568">
                  <c:v>15.802513181019322</c:v>
                </c:pt>
                <c:pt idx="569">
                  <c:v>15.793771929824549</c:v>
                </c:pt>
                <c:pt idx="570">
                  <c:v>15.78539404553414</c:v>
                </c:pt>
                <c:pt idx="571">
                  <c:v>15.776853146853135</c:v>
                </c:pt>
                <c:pt idx="572">
                  <c:v>15.766928446771367</c:v>
                </c:pt>
                <c:pt idx="573">
                  <c:v>15.756742160278735</c:v>
                </c:pt>
                <c:pt idx="574">
                  <c:v>15.747304347826075</c:v>
                </c:pt>
                <c:pt idx="575">
                  <c:v>15.738090277777767</c:v>
                </c:pt>
                <c:pt idx="576">
                  <c:v>15.728578856152502</c:v>
                </c:pt>
                <c:pt idx="577">
                  <c:v>15.720726643598606</c:v>
                </c:pt>
                <c:pt idx="578">
                  <c:v>15.713592400690837</c:v>
                </c:pt>
                <c:pt idx="579">
                  <c:v>15.70655172413792</c:v>
                </c:pt>
                <c:pt idx="580">
                  <c:v>15.699638554216858</c:v>
                </c:pt>
                <c:pt idx="581">
                  <c:v>15.692474226804116</c:v>
                </c:pt>
                <c:pt idx="582">
                  <c:v>15.685351629502566</c:v>
                </c:pt>
                <c:pt idx="583">
                  <c:v>15.678630136986294</c:v>
                </c:pt>
                <c:pt idx="584">
                  <c:v>15.671658119658114</c:v>
                </c:pt>
                <c:pt idx="585">
                  <c:v>15.665068259385659</c:v>
                </c:pt>
                <c:pt idx="586">
                  <c:v>15.657717206132872</c:v>
                </c:pt>
                <c:pt idx="587">
                  <c:v>15.650221088435368</c:v>
                </c:pt>
                <c:pt idx="588">
                  <c:v>15.643344651952455</c:v>
                </c:pt>
                <c:pt idx="589">
                  <c:v>15.636220338983046</c:v>
                </c:pt>
                <c:pt idx="590">
                  <c:v>15.628392554991535</c:v>
                </c:pt>
                <c:pt idx="591">
                  <c:v>15.6204054054054</c:v>
                </c:pt>
                <c:pt idx="592">
                  <c:v>15.612006745362557</c:v>
                </c:pt>
                <c:pt idx="593">
                  <c:v>15.603484848484841</c:v>
                </c:pt>
                <c:pt idx="594">
                  <c:v>15.594957983193272</c:v>
                </c:pt>
                <c:pt idx="595">
                  <c:v>15.586526845637577</c:v>
                </c:pt>
                <c:pt idx="596">
                  <c:v>15.577621440536008</c:v>
                </c:pt>
                <c:pt idx="597">
                  <c:v>15.568411371237453</c:v>
                </c:pt>
                <c:pt idx="598">
                  <c:v>15.558731218697824</c:v>
                </c:pt>
                <c:pt idx="599">
                  <c:v>15.549083333333328</c:v>
                </c:pt>
                <c:pt idx="600">
                  <c:v>15.539317803660561</c:v>
                </c:pt>
                <c:pt idx="601">
                  <c:v>15.528853820598002</c:v>
                </c:pt>
                <c:pt idx="602">
                  <c:v>15.518109452736313</c:v>
                </c:pt>
                <c:pt idx="603">
                  <c:v>15.507235099337743</c:v>
                </c:pt>
                <c:pt idx="604">
                  <c:v>15.496909090909087</c:v>
                </c:pt>
                <c:pt idx="605">
                  <c:v>15.487227722772271</c:v>
                </c:pt>
                <c:pt idx="606">
                  <c:v>15.477446457990109</c:v>
                </c:pt>
                <c:pt idx="607">
                  <c:v>15.467499999999994</c:v>
                </c:pt>
                <c:pt idx="608">
                  <c:v>15.458555008210174</c:v>
                </c:pt>
                <c:pt idx="609">
                  <c:v>15.449508196721307</c:v>
                </c:pt>
                <c:pt idx="610">
                  <c:v>15.439819967266772</c:v>
                </c:pt>
                <c:pt idx="611">
                  <c:v>15.429183006535945</c:v>
                </c:pt>
                <c:pt idx="612">
                  <c:v>15.418711256117453</c:v>
                </c:pt>
                <c:pt idx="613">
                  <c:v>15.408680781758955</c:v>
                </c:pt>
                <c:pt idx="614">
                  <c:v>15.398260162601623</c:v>
                </c:pt>
                <c:pt idx="615">
                  <c:v>15.38798701298701</c:v>
                </c:pt>
                <c:pt idx="616">
                  <c:v>15.377844408427872</c:v>
                </c:pt>
                <c:pt idx="617">
                  <c:v>15.367184466019415</c:v>
                </c:pt>
                <c:pt idx="618">
                  <c:v>15.356655896607428</c:v>
                </c:pt>
                <c:pt idx="619">
                  <c:v>15.346129032258062</c:v>
                </c:pt>
                <c:pt idx="620">
                  <c:v>15.336119162640898</c:v>
                </c:pt>
                <c:pt idx="621">
                  <c:v>15.326109324758839</c:v>
                </c:pt>
                <c:pt idx="622">
                  <c:v>15.315441412520062</c:v>
                </c:pt>
                <c:pt idx="623">
                  <c:v>15.30455128205128</c:v>
                </c:pt>
                <c:pt idx="624">
                  <c:v>15.294063999999999</c:v>
                </c:pt>
                <c:pt idx="625">
                  <c:v>15.283769968051118</c:v>
                </c:pt>
                <c:pt idx="626">
                  <c:v>15.273827751196171</c:v>
                </c:pt>
                <c:pt idx="627">
                  <c:v>15.262372611464967</c:v>
                </c:pt>
                <c:pt idx="628">
                  <c:v>15.250572337042923</c:v>
                </c:pt>
                <c:pt idx="629">
                  <c:v>15.239222222222221</c:v>
                </c:pt>
                <c:pt idx="630">
                  <c:v>15.228557844690966</c:v>
                </c:pt>
                <c:pt idx="631">
                  <c:v>15.218512658227846</c:v>
                </c:pt>
                <c:pt idx="632">
                  <c:v>15.208799368088465</c:v>
                </c:pt>
                <c:pt idx="633">
                  <c:v>15.199321766561512</c:v>
                </c:pt>
                <c:pt idx="634">
                  <c:v>15.190125984251967</c:v>
                </c:pt>
                <c:pt idx="635">
                  <c:v>15.181415094339622</c:v>
                </c:pt>
                <c:pt idx="636">
                  <c:v>15.172323390894817</c:v>
                </c:pt>
                <c:pt idx="637">
                  <c:v>15.163056426332286</c:v>
                </c:pt>
                <c:pt idx="638">
                  <c:v>15.153145539906101</c:v>
                </c:pt>
                <c:pt idx="639">
                  <c:v>15.143656249999998</c:v>
                </c:pt>
                <c:pt idx="640">
                  <c:v>15.134212168486737</c:v>
                </c:pt>
                <c:pt idx="641">
                  <c:v>15.124376947040496</c:v>
                </c:pt>
                <c:pt idx="642">
                  <c:v>15.114494556765163</c:v>
                </c:pt>
                <c:pt idx="643">
                  <c:v>15.104145962732918</c:v>
                </c:pt>
                <c:pt idx="644">
                  <c:v>15.093751937984495</c:v>
                </c:pt>
                <c:pt idx="645">
                  <c:v>15.082120743034055</c:v>
                </c:pt>
                <c:pt idx="646">
                  <c:v>15.070633693972178</c:v>
                </c:pt>
                <c:pt idx="647">
                  <c:v>15.059429012345676</c:v>
                </c:pt>
                <c:pt idx="648">
                  <c:v>15.048289676425266</c:v>
                </c:pt>
                <c:pt idx="649">
                  <c:v>15.036507692307689</c:v>
                </c:pt>
                <c:pt idx="650">
                  <c:v>15.02443932411674</c:v>
                </c:pt>
                <c:pt idx="651">
                  <c:v>15.012055214723924</c:v>
                </c:pt>
                <c:pt idx="652">
                  <c:v>15.000183767228176</c:v>
                </c:pt>
                <c:pt idx="653">
                  <c:v>14.988241590214066</c:v>
                </c:pt>
                <c:pt idx="654">
                  <c:v>14.97557251908397</c:v>
                </c:pt>
                <c:pt idx="655">
                  <c:v>14.962865853658535</c:v>
                </c:pt>
                <c:pt idx="656">
                  <c:v>14.950197869101977</c:v>
                </c:pt>
                <c:pt idx="657">
                  <c:v>14.938723404255317</c:v>
                </c:pt>
                <c:pt idx="658">
                  <c:v>14.928194233687403</c:v>
                </c:pt>
                <c:pt idx="659">
                  <c:v>14.918227272727272</c:v>
                </c:pt>
                <c:pt idx="660">
                  <c:v>14.908472012102871</c:v>
                </c:pt>
                <c:pt idx="661">
                  <c:v>14.89918429003021</c:v>
                </c:pt>
                <c:pt idx="662">
                  <c:v>14.890150829562591</c:v>
                </c:pt>
                <c:pt idx="663">
                  <c:v>14.881626506024093</c:v>
                </c:pt>
                <c:pt idx="664">
                  <c:v>14.873578947368419</c:v>
                </c:pt>
                <c:pt idx="665">
                  <c:v>14.866066066066065</c:v>
                </c:pt>
                <c:pt idx="666">
                  <c:v>14.858770614692652</c:v>
                </c:pt>
                <c:pt idx="667">
                  <c:v>14.851511976047904</c:v>
                </c:pt>
                <c:pt idx="668">
                  <c:v>14.843856502242151</c:v>
                </c:pt>
                <c:pt idx="669">
                  <c:v>14.836597014925371</c:v>
                </c:pt>
                <c:pt idx="670">
                  <c:v>14.829388971684052</c:v>
                </c:pt>
                <c:pt idx="671">
                  <c:v>14.821979166666665</c:v>
                </c:pt>
                <c:pt idx="672">
                  <c:v>14.814546805349181</c:v>
                </c:pt>
                <c:pt idx="673">
                  <c:v>14.807240356083083</c:v>
                </c:pt>
                <c:pt idx="674">
                  <c:v>14.799111111111108</c:v>
                </c:pt>
                <c:pt idx="675">
                  <c:v>14.791020710059168</c:v>
                </c:pt>
                <c:pt idx="676">
                  <c:v>14.782924667651399</c:v>
                </c:pt>
                <c:pt idx="677">
                  <c:v>14.774734513274332</c:v>
                </c:pt>
                <c:pt idx="678">
                  <c:v>14.766244477172307</c:v>
                </c:pt>
                <c:pt idx="679">
                  <c:v>14.757573529411761</c:v>
                </c:pt>
                <c:pt idx="680">
                  <c:v>14.750029368575621</c:v>
                </c:pt>
                <c:pt idx="681">
                  <c:v>14.742609970674485</c:v>
                </c:pt>
                <c:pt idx="682">
                  <c:v>14.735080527086383</c:v>
                </c:pt>
                <c:pt idx="683">
                  <c:v>14.727704678362572</c:v>
                </c:pt>
                <c:pt idx="684">
                  <c:v>14.72021897810219</c:v>
                </c:pt>
                <c:pt idx="685">
                  <c:v>14.713338192419826</c:v>
                </c:pt>
                <c:pt idx="686">
                  <c:v>14.707190684133916</c:v>
                </c:pt>
                <c:pt idx="687">
                  <c:v>14.700886627906979</c:v>
                </c:pt>
                <c:pt idx="688">
                  <c:v>14.694644412191582</c:v>
                </c:pt>
                <c:pt idx="689">
                  <c:v>14.688724637681162</c:v>
                </c:pt>
                <c:pt idx="690">
                  <c:v>14.683111432706223</c:v>
                </c:pt>
                <c:pt idx="691">
                  <c:v>14.677789017341041</c:v>
                </c:pt>
                <c:pt idx="692">
                  <c:v>14.672106782106782</c:v>
                </c:pt>
                <c:pt idx="693">
                  <c:v>14.666051873198846</c:v>
                </c:pt>
                <c:pt idx="694">
                  <c:v>14.660129496402876</c:v>
                </c:pt>
                <c:pt idx="695">
                  <c:v>14.655100574712643</c:v>
                </c:pt>
                <c:pt idx="696">
                  <c:v>14.650846484935437</c:v>
                </c:pt>
                <c:pt idx="697">
                  <c:v>14.646647564469912</c:v>
                </c:pt>
                <c:pt idx="698">
                  <c:v>14.643419170243202</c:v>
                </c:pt>
                <c:pt idx="699">
                  <c:v>14.641342857142856</c:v>
                </c:pt>
                <c:pt idx="700">
                  <c:v>14.639786019971467</c:v>
                </c:pt>
                <c:pt idx="701">
                  <c:v>14.638247863247859</c:v>
                </c:pt>
                <c:pt idx="702">
                  <c:v>14.637183499288758</c:v>
                </c:pt>
                <c:pt idx="703">
                  <c:v>14.635738636363634</c:v>
                </c:pt>
                <c:pt idx="704">
                  <c:v>14.634680851063825</c:v>
                </c:pt>
                <c:pt idx="705">
                  <c:v>14.633031161473083</c:v>
                </c:pt>
                <c:pt idx="706">
                  <c:v>14.631329561527577</c:v>
                </c:pt>
                <c:pt idx="707">
                  <c:v>14.630254237288131</c:v>
                </c:pt>
                <c:pt idx="708">
                  <c:v>14.629492242595202</c:v>
                </c:pt>
                <c:pt idx="709">
                  <c:v>14.629901408450701</c:v>
                </c:pt>
                <c:pt idx="710">
                  <c:v>14.631575246132204</c:v>
                </c:pt>
                <c:pt idx="711">
                  <c:v>14.634101123595503</c:v>
                </c:pt>
                <c:pt idx="712">
                  <c:v>14.636297335203365</c:v>
                </c:pt>
                <c:pt idx="713">
                  <c:v>14.638431372549018</c:v>
                </c:pt>
                <c:pt idx="714">
                  <c:v>14.641496503496501</c:v>
                </c:pt>
                <c:pt idx="715">
                  <c:v>14.645223463687147</c:v>
                </c:pt>
                <c:pt idx="716">
                  <c:v>14.650362622036258</c:v>
                </c:pt>
                <c:pt idx="717">
                  <c:v>14.654582172701947</c:v>
                </c:pt>
                <c:pt idx="718">
                  <c:v>14.655799721835882</c:v>
                </c:pt>
                <c:pt idx="719">
                  <c:v>14.654319444444443</c:v>
                </c:pt>
                <c:pt idx="720">
                  <c:v>14.652565880721218</c:v>
                </c:pt>
                <c:pt idx="721">
                  <c:v>14.651523545706368</c:v>
                </c:pt>
                <c:pt idx="722">
                  <c:v>14.651037344398336</c:v>
                </c:pt>
                <c:pt idx="723">
                  <c:v>14.651063535911598</c:v>
                </c:pt>
                <c:pt idx="724">
                  <c:v>14.650758620689652</c:v>
                </c:pt>
                <c:pt idx="725">
                  <c:v>14.649903581267216</c:v>
                </c:pt>
                <c:pt idx="726">
                  <c:v>14.650068775790919</c:v>
                </c:pt>
                <c:pt idx="727">
                  <c:v>14.650013736263736</c:v>
                </c:pt>
                <c:pt idx="728">
                  <c:v>14.649451303155006</c:v>
                </c:pt>
                <c:pt idx="729">
                  <c:v>14.649068493150684</c:v>
                </c:pt>
                <c:pt idx="730">
                  <c:v>14.649288645690833</c:v>
                </c:pt>
                <c:pt idx="731">
                  <c:v>14.649016393442622</c:v>
                </c:pt>
                <c:pt idx="732">
                  <c:v>14.649085948158255</c:v>
                </c:pt>
                <c:pt idx="733">
                  <c:v>14.649686648501364</c:v>
                </c:pt>
                <c:pt idx="734">
                  <c:v>14.650802721088436</c:v>
                </c:pt>
                <c:pt idx="735">
                  <c:v>14.651684782608696</c:v>
                </c:pt>
                <c:pt idx="736">
                  <c:v>14.653093622795115</c:v>
                </c:pt>
                <c:pt idx="737">
                  <c:v>14.655176151761518</c:v>
                </c:pt>
                <c:pt idx="738">
                  <c:v>14.65786197564276</c:v>
                </c:pt>
                <c:pt idx="739">
                  <c:v>14.66104054054054</c:v>
                </c:pt>
                <c:pt idx="740">
                  <c:v>14.665182186234818</c:v>
                </c:pt>
                <c:pt idx="741">
                  <c:v>14.669285714285712</c:v>
                </c:pt>
                <c:pt idx="742">
                  <c:v>14.673283983849258</c:v>
                </c:pt>
                <c:pt idx="743">
                  <c:v>14.676733870967739</c:v>
                </c:pt>
                <c:pt idx="744">
                  <c:v>14.680724832214763</c:v>
                </c:pt>
                <c:pt idx="745">
                  <c:v>14.683900804289539</c:v>
                </c:pt>
                <c:pt idx="746">
                  <c:v>14.686345381526101</c:v>
                </c:pt>
                <c:pt idx="747">
                  <c:v>14.689211229946521</c:v>
                </c:pt>
                <c:pt idx="748">
                  <c:v>14.692042723631504</c:v>
                </c:pt>
                <c:pt idx="749">
                  <c:v>14.695639999999994</c:v>
                </c:pt>
                <c:pt idx="750">
                  <c:v>14.699800266311579</c:v>
                </c:pt>
                <c:pt idx="751">
                  <c:v>14.703856382978717</c:v>
                </c:pt>
                <c:pt idx="752">
                  <c:v>14.705803452855241</c:v>
                </c:pt>
                <c:pt idx="753">
                  <c:v>14.706591511936333</c:v>
                </c:pt>
                <c:pt idx="754">
                  <c:v>14.706741721854298</c:v>
                </c:pt>
                <c:pt idx="755">
                  <c:v>14.707380952380946</c:v>
                </c:pt>
                <c:pt idx="756">
                  <c:v>14.708890356671064</c:v>
                </c:pt>
                <c:pt idx="757">
                  <c:v>14.710079155672819</c:v>
                </c:pt>
                <c:pt idx="758">
                  <c:v>14.713570487483526</c:v>
                </c:pt>
                <c:pt idx="759">
                  <c:v>14.717657894736837</c:v>
                </c:pt>
                <c:pt idx="760">
                  <c:v>14.722181340341651</c:v>
                </c:pt>
                <c:pt idx="761">
                  <c:v>14.726522309711282</c:v>
                </c:pt>
                <c:pt idx="762">
                  <c:v>14.730825688073391</c:v>
                </c:pt>
                <c:pt idx="763">
                  <c:v>14.735235602094237</c:v>
                </c:pt>
                <c:pt idx="764">
                  <c:v>14.74016993464052</c:v>
                </c:pt>
                <c:pt idx="765">
                  <c:v>14.7448955613577</c:v>
                </c:pt>
                <c:pt idx="766">
                  <c:v>14.749595827900912</c:v>
                </c:pt>
                <c:pt idx="767">
                  <c:v>14.754205729166666</c:v>
                </c:pt>
                <c:pt idx="768">
                  <c:v>14.758998699609883</c:v>
                </c:pt>
                <c:pt idx="769">
                  <c:v>14.765506493506495</c:v>
                </c:pt>
                <c:pt idx="770">
                  <c:v>14.771750972762646</c:v>
                </c:pt>
                <c:pt idx="771">
                  <c:v>14.777590673575132</c:v>
                </c:pt>
                <c:pt idx="772">
                  <c:v>14.783441138421734</c:v>
                </c:pt>
                <c:pt idx="773">
                  <c:v>14.789741602067183</c:v>
                </c:pt>
                <c:pt idx="774">
                  <c:v>14.795574193548386</c:v>
                </c:pt>
                <c:pt idx="775">
                  <c:v>14.801791237113402</c:v>
                </c:pt>
                <c:pt idx="776">
                  <c:v>14.808120978120979</c:v>
                </c:pt>
                <c:pt idx="777">
                  <c:v>14.814421593830334</c:v>
                </c:pt>
                <c:pt idx="778">
                  <c:v>14.820269576379975</c:v>
                </c:pt>
                <c:pt idx="779">
                  <c:v>14.826692307692307</c:v>
                </c:pt>
                <c:pt idx="780">
                  <c:v>14.833892445582586</c:v>
                </c:pt>
                <c:pt idx="781">
                  <c:v>14.840907928388747</c:v>
                </c:pt>
                <c:pt idx="782">
                  <c:v>14.848186462324394</c:v>
                </c:pt>
                <c:pt idx="783">
                  <c:v>14.855841836734696</c:v>
                </c:pt>
                <c:pt idx="784">
                  <c:v>14.862980891719745</c:v>
                </c:pt>
                <c:pt idx="785">
                  <c:v>14.870178117048347</c:v>
                </c:pt>
                <c:pt idx="786">
                  <c:v>14.877471410419316</c:v>
                </c:pt>
                <c:pt idx="787">
                  <c:v>14.884682741116752</c:v>
                </c:pt>
                <c:pt idx="788">
                  <c:v>14.892192648922688</c:v>
                </c:pt>
                <c:pt idx="789">
                  <c:v>14.899911392405064</c:v>
                </c:pt>
                <c:pt idx="790">
                  <c:v>14.907762326169406</c:v>
                </c:pt>
                <c:pt idx="791">
                  <c:v>14.915505050505052</c:v>
                </c:pt>
                <c:pt idx="792">
                  <c:v>14.923379571248425</c:v>
                </c:pt>
                <c:pt idx="793">
                  <c:v>14.931549118387911</c:v>
                </c:pt>
                <c:pt idx="794">
                  <c:v>14.939509433962266</c:v>
                </c:pt>
                <c:pt idx="795">
                  <c:v>14.946909547738695</c:v>
                </c:pt>
                <c:pt idx="796">
                  <c:v>14.953312421580929</c:v>
                </c:pt>
                <c:pt idx="797">
                  <c:v>14.959874686716793</c:v>
                </c:pt>
                <c:pt idx="798">
                  <c:v>14.96654568210263</c:v>
                </c:pt>
                <c:pt idx="799">
                  <c:v>14.972925000000002</c:v>
                </c:pt>
                <c:pt idx="800">
                  <c:v>14.979862671660428</c:v>
                </c:pt>
                <c:pt idx="801">
                  <c:v>14.986832917705739</c:v>
                </c:pt>
                <c:pt idx="802">
                  <c:v>14.993561643835619</c:v>
                </c:pt>
                <c:pt idx="803">
                  <c:v>15.000049751243782</c:v>
                </c:pt>
                <c:pt idx="804">
                  <c:v>15.006149068322982</c:v>
                </c:pt>
                <c:pt idx="805">
                  <c:v>15.012617866004963</c:v>
                </c:pt>
                <c:pt idx="806">
                  <c:v>15.019789343246591</c:v>
                </c:pt>
                <c:pt idx="807">
                  <c:v>15.027376237623761</c:v>
                </c:pt>
                <c:pt idx="808">
                  <c:v>15.035550061804695</c:v>
                </c:pt>
                <c:pt idx="809">
                  <c:v>15.044382716049382</c:v>
                </c:pt>
                <c:pt idx="810">
                  <c:v>15.053847102342784</c:v>
                </c:pt>
                <c:pt idx="811">
                  <c:v>15.064088669950738</c:v>
                </c:pt>
                <c:pt idx="812">
                  <c:v>15.07419434194342</c:v>
                </c:pt>
                <c:pt idx="813">
                  <c:v>15.085085995085995</c:v>
                </c:pt>
                <c:pt idx="814">
                  <c:v>15.095938650306749</c:v>
                </c:pt>
                <c:pt idx="815">
                  <c:v>15.107279411764708</c:v>
                </c:pt>
                <c:pt idx="816">
                  <c:v>15.119424724602204</c:v>
                </c:pt>
                <c:pt idx="817">
                  <c:v>15.131210268948657</c:v>
                </c:pt>
                <c:pt idx="818">
                  <c:v>15.144444444444446</c:v>
                </c:pt>
                <c:pt idx="819">
                  <c:v>15.157231707317074</c:v>
                </c:pt>
                <c:pt idx="820">
                  <c:v>15.169732034104751</c:v>
                </c:pt>
                <c:pt idx="821">
                  <c:v>15.182676399026764</c:v>
                </c:pt>
                <c:pt idx="822">
                  <c:v>15.195771567436207</c:v>
                </c:pt>
                <c:pt idx="823">
                  <c:v>15.2075</c:v>
                </c:pt>
                <c:pt idx="824">
                  <c:v>15.219866666666666</c:v>
                </c:pt>
                <c:pt idx="825">
                  <c:v>15.232530266343826</c:v>
                </c:pt>
                <c:pt idx="826">
                  <c:v>15.246130592503022</c:v>
                </c:pt>
                <c:pt idx="827">
                  <c:v>15.261026570048308</c:v>
                </c:pt>
                <c:pt idx="828">
                  <c:v>15.276055488540408</c:v>
                </c:pt>
                <c:pt idx="829">
                  <c:v>15.291783132530119</c:v>
                </c:pt>
                <c:pt idx="830">
                  <c:v>15.30859205776173</c:v>
                </c:pt>
                <c:pt idx="831">
                  <c:v>15.32480769230769</c:v>
                </c:pt>
                <c:pt idx="832">
                  <c:v>15.339519807923168</c:v>
                </c:pt>
                <c:pt idx="833">
                  <c:v>15.357014388489207</c:v>
                </c:pt>
                <c:pt idx="834">
                  <c:v>15.376047904191614</c:v>
                </c:pt>
                <c:pt idx="835">
                  <c:v>15.396842105263156</c:v>
                </c:pt>
                <c:pt idx="836">
                  <c:v>15.417371565113498</c:v>
                </c:pt>
                <c:pt idx="837">
                  <c:v>15.437947494033411</c:v>
                </c:pt>
                <c:pt idx="838">
                  <c:v>15.458760429082238</c:v>
                </c:pt>
                <c:pt idx="839">
                  <c:v>15.478845238095236</c:v>
                </c:pt>
                <c:pt idx="840">
                  <c:v>15.499714625445895</c:v>
                </c:pt>
                <c:pt idx="841">
                  <c:v>15.520332541567695</c:v>
                </c:pt>
                <c:pt idx="842">
                  <c:v>15.54309608540925</c:v>
                </c:pt>
                <c:pt idx="843">
                  <c:v>15.567677725118482</c:v>
                </c:pt>
                <c:pt idx="844">
                  <c:v>15.593360946745561</c:v>
                </c:pt>
                <c:pt idx="845">
                  <c:v>15.618605200945627</c:v>
                </c:pt>
                <c:pt idx="846">
                  <c:v>15.643612750885477</c:v>
                </c:pt>
                <c:pt idx="847">
                  <c:v>15.670283018867924</c:v>
                </c:pt>
                <c:pt idx="848">
                  <c:v>15.693545347467609</c:v>
                </c:pt>
                <c:pt idx="849">
                  <c:v>15.714529411764707</c:v>
                </c:pt>
                <c:pt idx="850">
                  <c:v>15.735746180963574</c:v>
                </c:pt>
                <c:pt idx="851">
                  <c:v>15.761138497652585</c:v>
                </c:pt>
                <c:pt idx="852">
                  <c:v>15.788171160609615</c:v>
                </c:pt>
                <c:pt idx="853">
                  <c:v>15.817189695550352</c:v>
                </c:pt>
                <c:pt idx="854">
                  <c:v>15.845941520467838</c:v>
                </c:pt>
                <c:pt idx="855">
                  <c:v>15.875735981308413</c:v>
                </c:pt>
                <c:pt idx="856">
                  <c:v>15.907036172695451</c:v>
                </c:pt>
                <c:pt idx="857">
                  <c:v>15.93808857808858</c:v>
                </c:pt>
                <c:pt idx="858">
                  <c:v>15.968637951105938</c:v>
                </c:pt>
                <c:pt idx="859">
                  <c:v>16.00103488372093</c:v>
                </c:pt>
                <c:pt idx="860">
                  <c:v>16.031149825783974</c:v>
                </c:pt>
                <c:pt idx="861">
                  <c:v>16.060487238979121</c:v>
                </c:pt>
                <c:pt idx="862">
                  <c:v>16.088864426419466</c:v>
                </c:pt>
                <c:pt idx="863">
                  <c:v>16.120254629629628</c:v>
                </c:pt>
                <c:pt idx="864">
                  <c:v>16.152705202312138</c:v>
                </c:pt>
                <c:pt idx="865">
                  <c:v>16.184595842956121</c:v>
                </c:pt>
                <c:pt idx="866">
                  <c:v>16.214579008073819</c:v>
                </c:pt>
                <c:pt idx="867">
                  <c:v>16.24569124423963</c:v>
                </c:pt>
                <c:pt idx="868">
                  <c:v>16.277088607594937</c:v>
                </c:pt>
                <c:pt idx="869">
                  <c:v>16.306609195402299</c:v>
                </c:pt>
                <c:pt idx="870">
                  <c:v>16.337003444316878</c:v>
                </c:pt>
                <c:pt idx="871">
                  <c:v>16.367293577981652</c:v>
                </c:pt>
                <c:pt idx="872">
                  <c:v>16.397651775486828</c:v>
                </c:pt>
                <c:pt idx="873">
                  <c:v>16.426819221967964</c:v>
                </c:pt>
                <c:pt idx="874">
                  <c:v>16.453040000000001</c:v>
                </c:pt>
                <c:pt idx="875">
                  <c:v>16.478527397260276</c:v>
                </c:pt>
                <c:pt idx="876">
                  <c:v>16.502234891676171</c:v>
                </c:pt>
                <c:pt idx="877">
                  <c:v>16.525558086560366</c:v>
                </c:pt>
                <c:pt idx="878">
                  <c:v>16.547519908987489</c:v>
                </c:pt>
                <c:pt idx="879">
                  <c:v>16.565443181818186</c:v>
                </c:pt>
                <c:pt idx="880">
                  <c:v>16.583155505107836</c:v>
                </c:pt>
                <c:pt idx="881">
                  <c:v>16.602981859410434</c:v>
                </c:pt>
                <c:pt idx="882">
                  <c:v>16.621630804077011</c:v>
                </c:pt>
                <c:pt idx="883">
                  <c:v>16.639208144796381</c:v>
                </c:pt>
                <c:pt idx="884">
                  <c:v>16.655887005649717</c:v>
                </c:pt>
                <c:pt idx="885">
                  <c:v>16.66831828442438</c:v>
                </c:pt>
                <c:pt idx="886">
                  <c:v>16.681747463359642</c:v>
                </c:pt>
                <c:pt idx="887">
                  <c:v>16.696756756756759</c:v>
                </c:pt>
                <c:pt idx="888">
                  <c:v>16.71228346456693</c:v>
                </c:pt>
                <c:pt idx="889">
                  <c:v>16.727528089887642</c:v>
                </c:pt>
                <c:pt idx="890">
                  <c:v>16.741402918069586</c:v>
                </c:pt>
                <c:pt idx="891">
                  <c:v>16.756591928251126</c:v>
                </c:pt>
                <c:pt idx="892">
                  <c:v>16.770313549832029</c:v>
                </c:pt>
                <c:pt idx="893">
                  <c:v>16.783020134228192</c:v>
                </c:pt>
                <c:pt idx="894">
                  <c:v>16.793754189944135</c:v>
                </c:pt>
                <c:pt idx="895">
                  <c:v>16.801194196428572</c:v>
                </c:pt>
                <c:pt idx="896">
                  <c:v>16.808762541806022</c:v>
                </c:pt>
                <c:pt idx="897">
                  <c:v>16.814944320712698</c:v>
                </c:pt>
                <c:pt idx="898">
                  <c:v>16.820667408231369</c:v>
                </c:pt>
                <c:pt idx="899">
                  <c:v>16.827922222222224</c:v>
                </c:pt>
                <c:pt idx="900">
                  <c:v>16.834883462819093</c:v>
                </c:pt>
                <c:pt idx="901">
                  <c:v>16.841607538802663</c:v>
                </c:pt>
                <c:pt idx="902">
                  <c:v>16.846445182724253</c:v>
                </c:pt>
                <c:pt idx="903">
                  <c:v>16.85138274336283</c:v>
                </c:pt>
                <c:pt idx="904">
                  <c:v>16.857546961325966</c:v>
                </c:pt>
                <c:pt idx="905">
                  <c:v>16.864977924944814</c:v>
                </c:pt>
                <c:pt idx="906">
                  <c:v>16.873759647188535</c:v>
                </c:pt>
                <c:pt idx="907">
                  <c:v>16.882566079295156</c:v>
                </c:pt>
                <c:pt idx="908">
                  <c:v>16.891100110011003</c:v>
                </c:pt>
                <c:pt idx="909">
                  <c:v>16.900274725274727</c:v>
                </c:pt>
                <c:pt idx="910">
                  <c:v>16.909912184412732</c:v>
                </c:pt>
                <c:pt idx="911">
                  <c:v>16.919824561403509</c:v>
                </c:pt>
                <c:pt idx="912">
                  <c:v>16.930470974808326</c:v>
                </c:pt>
                <c:pt idx="913">
                  <c:v>16.942210065645515</c:v>
                </c:pt>
                <c:pt idx="914">
                  <c:v>16.953912568306009</c:v>
                </c:pt>
                <c:pt idx="915">
                  <c:v>16.964759825327508</c:v>
                </c:pt>
                <c:pt idx="916">
                  <c:v>16.975594329334786</c:v>
                </c:pt>
                <c:pt idx="917">
                  <c:v>16.985315904139433</c:v>
                </c:pt>
                <c:pt idx="918">
                  <c:v>16.995560391730141</c:v>
                </c:pt>
                <c:pt idx="919">
                  <c:v>17.005021739130434</c:v>
                </c:pt>
                <c:pt idx="920">
                  <c:v>17.013887079261671</c:v>
                </c:pt>
                <c:pt idx="921">
                  <c:v>17.023275488069412</c:v>
                </c:pt>
                <c:pt idx="922">
                  <c:v>17.032361863488624</c:v>
                </c:pt>
                <c:pt idx="923">
                  <c:v>17.042575757575754</c:v>
                </c:pt>
                <c:pt idx="924">
                  <c:v>17.053491891891891</c:v>
                </c:pt>
                <c:pt idx="925">
                  <c:v>17.063790496760255</c:v>
                </c:pt>
                <c:pt idx="926">
                  <c:v>17.07422869471413</c:v>
                </c:pt>
                <c:pt idx="927">
                  <c:v>17.084213362068962</c:v>
                </c:pt>
                <c:pt idx="928">
                  <c:v>17.093175457481159</c:v>
                </c:pt>
                <c:pt idx="929">
                  <c:v>17.102376344086018</c:v>
                </c:pt>
                <c:pt idx="930">
                  <c:v>17.112008592910847</c:v>
                </c:pt>
                <c:pt idx="931">
                  <c:v>17.121856223175964</c:v>
                </c:pt>
                <c:pt idx="932">
                  <c:v>17.131479099678455</c:v>
                </c:pt>
                <c:pt idx="933">
                  <c:v>17.140685224839398</c:v>
                </c:pt>
                <c:pt idx="934">
                  <c:v>17.148962566844915</c:v>
                </c:pt>
                <c:pt idx="935">
                  <c:v>17.158344017094013</c:v>
                </c:pt>
                <c:pt idx="936">
                  <c:v>17.168249733191033</c:v>
                </c:pt>
                <c:pt idx="937">
                  <c:v>17.178166311300636</c:v>
                </c:pt>
                <c:pt idx="938">
                  <c:v>17.187827476038336</c:v>
                </c:pt>
                <c:pt idx="939">
                  <c:v>17.197553191489359</c:v>
                </c:pt>
                <c:pt idx="940">
                  <c:v>17.207066950053132</c:v>
                </c:pt>
                <c:pt idx="941">
                  <c:v>17.216029723991504</c:v>
                </c:pt>
                <c:pt idx="942">
                  <c:v>17.224019088016963</c:v>
                </c:pt>
                <c:pt idx="943">
                  <c:v>17.231938559322032</c:v>
                </c:pt>
                <c:pt idx="944">
                  <c:v>17.240211640211637</c:v>
                </c:pt>
                <c:pt idx="945">
                  <c:v>17.249090909090906</c:v>
                </c:pt>
                <c:pt idx="946">
                  <c:v>17.258901795142553</c:v>
                </c:pt>
                <c:pt idx="947">
                  <c:v>17.269103375527422</c:v>
                </c:pt>
                <c:pt idx="948">
                  <c:v>17.279652265542673</c:v>
                </c:pt>
                <c:pt idx="949">
                  <c:v>17.290105263157891</c:v>
                </c:pt>
                <c:pt idx="950">
                  <c:v>17.300651945320709</c:v>
                </c:pt>
                <c:pt idx="951">
                  <c:v>17.310031512605036</c:v>
                </c:pt>
                <c:pt idx="952">
                  <c:v>17.320178384050362</c:v>
                </c:pt>
                <c:pt idx="953">
                  <c:v>17.330901467505235</c:v>
                </c:pt>
                <c:pt idx="954">
                  <c:v>17.341465968586377</c:v>
                </c:pt>
                <c:pt idx="955">
                  <c:v>17.35199790794978</c:v>
                </c:pt>
                <c:pt idx="956">
                  <c:v>17.361191222570525</c:v>
                </c:pt>
                <c:pt idx="957">
                  <c:v>17.370970772442579</c:v>
                </c:pt>
                <c:pt idx="958">
                  <c:v>17.381345151199156</c:v>
                </c:pt>
                <c:pt idx="959">
                  <c:v>17.390041666666658</c:v>
                </c:pt>
                <c:pt idx="960">
                  <c:v>17.398959417273662</c:v>
                </c:pt>
                <c:pt idx="961">
                  <c:v>17.405841995841985</c:v>
                </c:pt>
                <c:pt idx="962">
                  <c:v>17.412170301142254</c:v>
                </c:pt>
                <c:pt idx="963">
                  <c:v>17.417562240663891</c:v>
                </c:pt>
                <c:pt idx="964">
                  <c:v>17.423720207253879</c:v>
                </c:pt>
                <c:pt idx="965">
                  <c:v>17.430217391304339</c:v>
                </c:pt>
                <c:pt idx="966">
                  <c:v>17.435377456049629</c:v>
                </c:pt>
                <c:pt idx="967">
                  <c:v>17.438966942148753</c:v>
                </c:pt>
                <c:pt idx="968">
                  <c:v>17.443054695562427</c:v>
                </c:pt>
                <c:pt idx="969">
                  <c:v>17.446061855670095</c:v>
                </c:pt>
                <c:pt idx="970">
                  <c:v>17.444974253347056</c:v>
                </c:pt>
                <c:pt idx="971">
                  <c:v>17.442726337448551</c:v>
                </c:pt>
                <c:pt idx="972">
                  <c:v>17.440606372045213</c:v>
                </c:pt>
                <c:pt idx="973">
                  <c:v>17.438275154004096</c:v>
                </c:pt>
                <c:pt idx="974">
                  <c:v>17.434871794871782</c:v>
                </c:pt>
                <c:pt idx="975">
                  <c:v>17.430655737704907</c:v>
                </c:pt>
                <c:pt idx="976">
                  <c:v>17.428147389969283</c:v>
                </c:pt>
                <c:pt idx="977">
                  <c:v>17.426687116564405</c:v>
                </c:pt>
                <c:pt idx="978">
                  <c:v>17.425617977528081</c:v>
                </c:pt>
                <c:pt idx="979">
                  <c:v>17.424867346938765</c:v>
                </c:pt>
                <c:pt idx="980">
                  <c:v>17.425545361875624</c:v>
                </c:pt>
                <c:pt idx="981">
                  <c:v>17.426975560081456</c:v>
                </c:pt>
                <c:pt idx="982">
                  <c:v>17.428942014242107</c:v>
                </c:pt>
                <c:pt idx="983">
                  <c:v>17.431361788617878</c:v>
                </c:pt>
                <c:pt idx="984">
                  <c:v>17.434294416243645</c:v>
                </c:pt>
                <c:pt idx="985">
                  <c:v>17.437434077079097</c:v>
                </c:pt>
                <c:pt idx="986">
                  <c:v>17.439949341438691</c:v>
                </c:pt>
                <c:pt idx="987">
                  <c:v>17.443552631578935</c:v>
                </c:pt>
                <c:pt idx="988">
                  <c:v>17.447957532861466</c:v>
                </c:pt>
                <c:pt idx="989">
                  <c:v>17.451020202020189</c:v>
                </c:pt>
                <c:pt idx="990">
                  <c:v>17.453329969727537</c:v>
                </c:pt>
                <c:pt idx="991">
                  <c:v>17.455564516129019</c:v>
                </c:pt>
                <c:pt idx="992">
                  <c:v>17.457895266868064</c:v>
                </c:pt>
                <c:pt idx="993">
                  <c:v>17.46083501006035</c:v>
                </c:pt>
                <c:pt idx="994">
                  <c:v>17.464633165829134</c:v>
                </c:pt>
                <c:pt idx="995">
                  <c:v>17.468885542168668</c:v>
                </c:pt>
                <c:pt idx="996">
                  <c:v>17.473831494483441</c:v>
                </c:pt>
                <c:pt idx="997">
                  <c:v>17.47934869739478</c:v>
                </c:pt>
                <c:pt idx="998">
                  <c:v>17.485365365365357</c:v>
                </c:pt>
                <c:pt idx="999">
                  <c:v>17.490779999999994</c:v>
                </c:pt>
                <c:pt idx="1000">
                  <c:v>17.49642357642357</c:v>
                </c:pt>
                <c:pt idx="1001">
                  <c:v>17.501976047904186</c:v>
                </c:pt>
                <c:pt idx="1002">
                  <c:v>17.506560319042865</c:v>
                </c:pt>
                <c:pt idx="1003">
                  <c:v>17.511643426294818</c:v>
                </c:pt>
                <c:pt idx="1004">
                  <c:v>17.514169154228849</c:v>
                </c:pt>
                <c:pt idx="1005">
                  <c:v>17.516341948310135</c:v>
                </c:pt>
                <c:pt idx="1006">
                  <c:v>17.518967229394235</c:v>
                </c:pt>
                <c:pt idx="1007">
                  <c:v>17.521775793650786</c:v>
                </c:pt>
                <c:pt idx="1008">
                  <c:v>17.524747274529229</c:v>
                </c:pt>
                <c:pt idx="1009">
                  <c:v>17.528396039603955</c:v>
                </c:pt>
                <c:pt idx="1010">
                  <c:v>17.532621167161221</c:v>
                </c:pt>
                <c:pt idx="1011">
                  <c:v>17.537084980237147</c:v>
                </c:pt>
                <c:pt idx="1012">
                  <c:v>17.54127344521223</c:v>
                </c:pt>
                <c:pt idx="1013">
                  <c:v>17.544625246548314</c:v>
                </c:pt>
                <c:pt idx="1014">
                  <c:v>17.54758620689654</c:v>
                </c:pt>
                <c:pt idx="1015">
                  <c:v>17.550984251968494</c:v>
                </c:pt>
                <c:pt idx="1016">
                  <c:v>17.554778761061936</c:v>
                </c:pt>
                <c:pt idx="1017">
                  <c:v>17.558929273084466</c:v>
                </c:pt>
                <c:pt idx="1018">
                  <c:v>17.562875368007841</c:v>
                </c:pt>
                <c:pt idx="1019">
                  <c:v>17.566147058823521</c:v>
                </c:pt>
                <c:pt idx="1020">
                  <c:v>17.569745347698326</c:v>
                </c:pt>
                <c:pt idx="1021">
                  <c:v>17.573982387475532</c:v>
                </c:pt>
                <c:pt idx="1022">
                  <c:v>17.57835777126099</c:v>
                </c:pt>
                <c:pt idx="1023">
                  <c:v>17.583085937499991</c:v>
                </c:pt>
                <c:pt idx="1024">
                  <c:v>17.587980487804867</c:v>
                </c:pt>
                <c:pt idx="1025">
                  <c:v>17.593654970760223</c:v>
                </c:pt>
                <c:pt idx="1026">
                  <c:v>17.598851022395316</c:v>
                </c:pt>
                <c:pt idx="1027">
                  <c:v>17.604581712062249</c:v>
                </c:pt>
                <c:pt idx="1028">
                  <c:v>17.610174927113693</c:v>
                </c:pt>
                <c:pt idx="1029">
                  <c:v>17.6158349514563</c:v>
                </c:pt>
                <c:pt idx="1030">
                  <c:v>17.621862269641117</c:v>
                </c:pt>
                <c:pt idx="1031">
                  <c:v>17.628662790697668</c:v>
                </c:pt>
                <c:pt idx="1032">
                  <c:v>17.635663117134552</c:v>
                </c:pt>
                <c:pt idx="1033">
                  <c:v>17.642649903288195</c:v>
                </c:pt>
                <c:pt idx="1034">
                  <c:v>17.649362318840573</c:v>
                </c:pt>
                <c:pt idx="1035">
                  <c:v>17.656418918918913</c:v>
                </c:pt>
                <c:pt idx="1036">
                  <c:v>17.663297974927669</c:v>
                </c:pt>
                <c:pt idx="1037">
                  <c:v>17.670308285163767</c:v>
                </c:pt>
                <c:pt idx="1038">
                  <c:v>17.677901828681417</c:v>
                </c:pt>
                <c:pt idx="1039">
                  <c:v>17.685730769230762</c:v>
                </c:pt>
                <c:pt idx="1040">
                  <c:v>17.693352545629196</c:v>
                </c:pt>
                <c:pt idx="1041">
                  <c:v>17.701247600767744</c:v>
                </c:pt>
                <c:pt idx="1042">
                  <c:v>17.708398849472665</c:v>
                </c:pt>
                <c:pt idx="1043">
                  <c:v>17.716925287356311</c:v>
                </c:pt>
                <c:pt idx="1044">
                  <c:v>17.725607655502383</c:v>
                </c:pt>
                <c:pt idx="1045">
                  <c:v>17.73398661567877</c:v>
                </c:pt>
                <c:pt idx="1046">
                  <c:v>17.74283667621776</c:v>
                </c:pt>
                <c:pt idx="1047">
                  <c:v>17.751412213740451</c:v>
                </c:pt>
                <c:pt idx="1048">
                  <c:v>17.760028598665389</c:v>
                </c:pt>
                <c:pt idx="1049">
                  <c:v>17.768647619047613</c:v>
                </c:pt>
                <c:pt idx="1050">
                  <c:v>17.776955280685055</c:v>
                </c:pt>
                <c:pt idx="1051">
                  <c:v>17.785133079847906</c:v>
                </c:pt>
                <c:pt idx="1052">
                  <c:v>17.792640075973402</c:v>
                </c:pt>
                <c:pt idx="1053">
                  <c:v>17.799003795066408</c:v>
                </c:pt>
                <c:pt idx="1054">
                  <c:v>17.806293838862555</c:v>
                </c:pt>
                <c:pt idx="1055">
                  <c:v>17.814270833333328</c:v>
                </c:pt>
                <c:pt idx="1056">
                  <c:v>17.821986754966883</c:v>
                </c:pt>
                <c:pt idx="1057">
                  <c:v>17.828024574669183</c:v>
                </c:pt>
                <c:pt idx="1058">
                  <c:v>17.833852691218127</c:v>
                </c:pt>
                <c:pt idx="1059">
                  <c:v>17.840962264150939</c:v>
                </c:pt>
                <c:pt idx="1060">
                  <c:v>17.848576814326101</c:v>
                </c:pt>
                <c:pt idx="1061">
                  <c:v>17.855960451977392</c:v>
                </c:pt>
                <c:pt idx="1062">
                  <c:v>17.863471307619935</c:v>
                </c:pt>
                <c:pt idx="1063">
                  <c:v>17.871766917293225</c:v>
                </c:pt>
                <c:pt idx="1064">
                  <c:v>17.880291079812199</c:v>
                </c:pt>
                <c:pt idx="1065">
                  <c:v>17.88859287054408</c:v>
                </c:pt>
                <c:pt idx="1066">
                  <c:v>17.896691658856597</c:v>
                </c:pt>
                <c:pt idx="1067">
                  <c:v>17.90507490636703</c:v>
                </c:pt>
                <c:pt idx="1068">
                  <c:v>17.914396632366685</c:v>
                </c:pt>
                <c:pt idx="1069">
                  <c:v>17.923878504672885</c:v>
                </c:pt>
                <c:pt idx="1070">
                  <c:v>17.933902894491119</c:v>
                </c:pt>
                <c:pt idx="1071">
                  <c:v>17.944309701492525</c:v>
                </c:pt>
                <c:pt idx="1072">
                  <c:v>17.954520037278648</c:v>
                </c:pt>
                <c:pt idx="1073">
                  <c:v>17.965093109869638</c:v>
                </c:pt>
                <c:pt idx="1074">
                  <c:v>17.976055813953479</c:v>
                </c:pt>
                <c:pt idx="1075">
                  <c:v>17.987230483271368</c:v>
                </c:pt>
                <c:pt idx="1076">
                  <c:v>17.998300835654589</c:v>
                </c:pt>
                <c:pt idx="1077">
                  <c:v>18.009591836734685</c:v>
                </c:pt>
                <c:pt idx="1078">
                  <c:v>18.021556997219637</c:v>
                </c:pt>
                <c:pt idx="1079">
                  <c:v>18.033851851851839</c:v>
                </c:pt>
                <c:pt idx="1080">
                  <c:v>18.046854764107294</c:v>
                </c:pt>
                <c:pt idx="1081">
                  <c:v>18.060961182994443</c:v>
                </c:pt>
                <c:pt idx="1082">
                  <c:v>18.073868882733137</c:v>
                </c:pt>
                <c:pt idx="1083">
                  <c:v>18.086540590405896</c:v>
                </c:pt>
                <c:pt idx="1084">
                  <c:v>18.098414746543771</c:v>
                </c:pt>
                <c:pt idx="1085">
                  <c:v>18.110515653775316</c:v>
                </c:pt>
                <c:pt idx="1086">
                  <c:v>18.122953081876719</c:v>
                </c:pt>
                <c:pt idx="1087">
                  <c:v>18.135606617647053</c:v>
                </c:pt>
                <c:pt idx="1088">
                  <c:v>18.148696051423318</c:v>
                </c:pt>
                <c:pt idx="1089">
                  <c:v>18.161972477064214</c:v>
                </c:pt>
                <c:pt idx="1090">
                  <c:v>18.173776351970663</c:v>
                </c:pt>
                <c:pt idx="1091">
                  <c:v>18.18478937728937</c:v>
                </c:pt>
                <c:pt idx="1092">
                  <c:v>18.194034766697158</c:v>
                </c:pt>
                <c:pt idx="1093">
                  <c:v>18.203345521023763</c:v>
                </c:pt>
                <c:pt idx="1094">
                  <c:v>18.213698630136982</c:v>
                </c:pt>
                <c:pt idx="1095">
                  <c:v>18.224069343065693</c:v>
                </c:pt>
                <c:pt idx="1096">
                  <c:v>18.234922515952597</c:v>
                </c:pt>
                <c:pt idx="1097">
                  <c:v>18.244945355191259</c:v>
                </c:pt>
                <c:pt idx="1098">
                  <c:v>18.254986351228389</c:v>
                </c:pt>
                <c:pt idx="1099">
                  <c:v>18.265654545454545</c:v>
                </c:pt>
                <c:pt idx="1100">
                  <c:v>18.275140781108085</c:v>
                </c:pt>
                <c:pt idx="1101">
                  <c:v>18.285081669691468</c:v>
                </c:pt>
                <c:pt idx="1102">
                  <c:v>18.29465095194923</c:v>
                </c:pt>
                <c:pt idx="1103">
                  <c:v>18.305108695652173</c:v>
                </c:pt>
                <c:pt idx="1104">
                  <c:v>18.315990950226247</c:v>
                </c:pt>
                <c:pt idx="1105">
                  <c:v>18.327450271247741</c:v>
                </c:pt>
                <c:pt idx="1106">
                  <c:v>18.338654019873534</c:v>
                </c:pt>
                <c:pt idx="1107">
                  <c:v>18.344503610108305</c:v>
                </c:pt>
                <c:pt idx="1108">
                  <c:v>18.35134355275023</c:v>
                </c:pt>
                <c:pt idx="1109">
                  <c:v>18.359432432432438</c:v>
                </c:pt>
                <c:pt idx="1110">
                  <c:v>18.368865886588662</c:v>
                </c:pt>
                <c:pt idx="1111">
                  <c:v>18.378965827338131</c:v>
                </c:pt>
                <c:pt idx="1112">
                  <c:v>18.390449236298295</c:v>
                </c:pt>
                <c:pt idx="1113">
                  <c:v>18.401624775583485</c:v>
                </c:pt>
                <c:pt idx="1114">
                  <c:v>18.413174887892378</c:v>
                </c:pt>
                <c:pt idx="1115">
                  <c:v>18.425770609318999</c:v>
                </c:pt>
                <c:pt idx="1116">
                  <c:v>18.439507609668759</c:v>
                </c:pt>
                <c:pt idx="1117">
                  <c:v>18.453881932021471</c:v>
                </c:pt>
                <c:pt idx="1118">
                  <c:v>18.468757819481681</c:v>
                </c:pt>
                <c:pt idx="1119">
                  <c:v>18.483553571428573</c:v>
                </c:pt>
                <c:pt idx="1120">
                  <c:v>18.499821587867977</c:v>
                </c:pt>
                <c:pt idx="1121">
                  <c:v>18.515909090909094</c:v>
                </c:pt>
                <c:pt idx="1122">
                  <c:v>18.532101513802317</c:v>
                </c:pt>
                <c:pt idx="1123">
                  <c:v>18.548923487544485</c:v>
                </c:pt>
                <c:pt idx="1124">
                  <c:v>18.56618666666667</c:v>
                </c:pt>
                <c:pt idx="1125">
                  <c:v>18.583108348134992</c:v>
                </c:pt>
                <c:pt idx="1126">
                  <c:v>18.599671694764865</c:v>
                </c:pt>
                <c:pt idx="1127">
                  <c:v>18.617384751773052</c:v>
                </c:pt>
                <c:pt idx="1128">
                  <c:v>18.634827280779454</c:v>
                </c:pt>
                <c:pt idx="1129">
                  <c:v>18.651026548672569</c:v>
                </c:pt>
                <c:pt idx="1130">
                  <c:v>18.665738284703806</c:v>
                </c:pt>
                <c:pt idx="1131">
                  <c:v>18.679522968197883</c:v>
                </c:pt>
                <c:pt idx="1132">
                  <c:v>18.692947925860551</c:v>
                </c:pt>
                <c:pt idx="1133">
                  <c:v>18.703509700176369</c:v>
                </c:pt>
                <c:pt idx="1134">
                  <c:v>18.712625550660796</c:v>
                </c:pt>
                <c:pt idx="1135">
                  <c:v>18.721681338028169</c:v>
                </c:pt>
                <c:pt idx="1136">
                  <c:v>18.732216358839054</c:v>
                </c:pt>
                <c:pt idx="1137">
                  <c:v>18.740562390158175</c:v>
                </c:pt>
                <c:pt idx="1138">
                  <c:v>18.747884108867432</c:v>
                </c:pt>
                <c:pt idx="1139">
                  <c:v>18.756333333333338</c:v>
                </c:pt>
                <c:pt idx="1140">
                  <c:v>18.764715162138479</c:v>
                </c:pt>
                <c:pt idx="1141">
                  <c:v>18.773099824868655</c:v>
                </c:pt>
                <c:pt idx="1142">
                  <c:v>18.781977252843397</c:v>
                </c:pt>
                <c:pt idx="1143">
                  <c:v>18.789982517482517</c:v>
                </c:pt>
                <c:pt idx="1144">
                  <c:v>18.798698689956332</c:v>
                </c:pt>
                <c:pt idx="1145">
                  <c:v>18.807390924956369</c:v>
                </c:pt>
                <c:pt idx="1146">
                  <c:v>18.817096774193548</c:v>
                </c:pt>
                <c:pt idx="1147">
                  <c:v>18.827613240418117</c:v>
                </c:pt>
                <c:pt idx="1148">
                  <c:v>18.837415143603131</c:v>
                </c:pt>
                <c:pt idx="1149">
                  <c:v>18.846947826086954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1-4726-BEBE-8D647E97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'1Y Forecasts'!$G$1307</c:f>
              <c:strCache>
                <c:ptCount val="1"/>
                <c:pt idx="0">
                  <c:v>US 10Y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'1Y Forecasts'!$E$1308:$E$2744</c:f>
              <c:numCache>
                <c:formatCode>m/d/yyyy</c:formatCode>
                <c:ptCount val="1437"/>
                <c:pt idx="0">
                  <c:v>1644</c:v>
                </c:pt>
                <c:pt idx="1">
                  <c:v>1675</c:v>
                </c:pt>
                <c:pt idx="2">
                  <c:v>1706</c:v>
                </c:pt>
                <c:pt idx="3">
                  <c:v>1736</c:v>
                </c:pt>
                <c:pt idx="4">
                  <c:v>1767</c:v>
                </c:pt>
                <c:pt idx="5">
                  <c:v>1797</c:v>
                </c:pt>
                <c:pt idx="6">
                  <c:v>1828</c:v>
                </c:pt>
                <c:pt idx="7">
                  <c:v>1859</c:v>
                </c:pt>
                <c:pt idx="8">
                  <c:v>1887</c:v>
                </c:pt>
                <c:pt idx="9">
                  <c:v>1918</c:v>
                </c:pt>
                <c:pt idx="10">
                  <c:v>1948</c:v>
                </c:pt>
                <c:pt idx="11">
                  <c:v>1979</c:v>
                </c:pt>
                <c:pt idx="12">
                  <c:v>2009</c:v>
                </c:pt>
                <c:pt idx="13">
                  <c:v>2040</c:v>
                </c:pt>
                <c:pt idx="14">
                  <c:v>2071</c:v>
                </c:pt>
                <c:pt idx="15">
                  <c:v>2101</c:v>
                </c:pt>
                <c:pt idx="16">
                  <c:v>2132</c:v>
                </c:pt>
                <c:pt idx="17">
                  <c:v>2162</c:v>
                </c:pt>
                <c:pt idx="18">
                  <c:v>2193</c:v>
                </c:pt>
                <c:pt idx="19">
                  <c:v>2224</c:v>
                </c:pt>
                <c:pt idx="20">
                  <c:v>2252</c:v>
                </c:pt>
                <c:pt idx="21">
                  <c:v>2283</c:v>
                </c:pt>
                <c:pt idx="22">
                  <c:v>2313</c:v>
                </c:pt>
                <c:pt idx="23">
                  <c:v>2344</c:v>
                </c:pt>
                <c:pt idx="24">
                  <c:v>2374</c:v>
                </c:pt>
                <c:pt idx="25">
                  <c:v>2405</c:v>
                </c:pt>
                <c:pt idx="26">
                  <c:v>2436</c:v>
                </c:pt>
                <c:pt idx="27">
                  <c:v>2466</c:v>
                </c:pt>
                <c:pt idx="28">
                  <c:v>2497</c:v>
                </c:pt>
                <c:pt idx="29">
                  <c:v>2527</c:v>
                </c:pt>
                <c:pt idx="30">
                  <c:v>2558</c:v>
                </c:pt>
                <c:pt idx="31">
                  <c:v>2589</c:v>
                </c:pt>
                <c:pt idx="32">
                  <c:v>2617</c:v>
                </c:pt>
                <c:pt idx="33">
                  <c:v>2648</c:v>
                </c:pt>
                <c:pt idx="34">
                  <c:v>2678</c:v>
                </c:pt>
                <c:pt idx="35">
                  <c:v>2709</c:v>
                </c:pt>
                <c:pt idx="36">
                  <c:v>2739</c:v>
                </c:pt>
                <c:pt idx="37">
                  <c:v>2770</c:v>
                </c:pt>
                <c:pt idx="38">
                  <c:v>2801</c:v>
                </c:pt>
                <c:pt idx="39">
                  <c:v>2831</c:v>
                </c:pt>
                <c:pt idx="40">
                  <c:v>2862</c:v>
                </c:pt>
                <c:pt idx="41">
                  <c:v>2892</c:v>
                </c:pt>
                <c:pt idx="42">
                  <c:v>2923</c:v>
                </c:pt>
                <c:pt idx="43">
                  <c:v>2954</c:v>
                </c:pt>
                <c:pt idx="44">
                  <c:v>2983</c:v>
                </c:pt>
                <c:pt idx="45">
                  <c:v>3014</c:v>
                </c:pt>
                <c:pt idx="46">
                  <c:v>3044</c:v>
                </c:pt>
                <c:pt idx="47">
                  <c:v>3075</c:v>
                </c:pt>
                <c:pt idx="48">
                  <c:v>3105</c:v>
                </c:pt>
                <c:pt idx="49">
                  <c:v>3136</c:v>
                </c:pt>
                <c:pt idx="50">
                  <c:v>3167</c:v>
                </c:pt>
                <c:pt idx="51">
                  <c:v>3197</c:v>
                </c:pt>
                <c:pt idx="52">
                  <c:v>3228</c:v>
                </c:pt>
                <c:pt idx="53">
                  <c:v>3258</c:v>
                </c:pt>
                <c:pt idx="54">
                  <c:v>3289</c:v>
                </c:pt>
                <c:pt idx="55">
                  <c:v>3320</c:v>
                </c:pt>
                <c:pt idx="56">
                  <c:v>3348</c:v>
                </c:pt>
                <c:pt idx="57">
                  <c:v>3379</c:v>
                </c:pt>
                <c:pt idx="58">
                  <c:v>3409</c:v>
                </c:pt>
                <c:pt idx="59">
                  <c:v>3440</c:v>
                </c:pt>
                <c:pt idx="60">
                  <c:v>3470</c:v>
                </c:pt>
                <c:pt idx="61">
                  <c:v>3501</c:v>
                </c:pt>
                <c:pt idx="62">
                  <c:v>3532</c:v>
                </c:pt>
                <c:pt idx="63">
                  <c:v>3562</c:v>
                </c:pt>
                <c:pt idx="64">
                  <c:v>3593</c:v>
                </c:pt>
                <c:pt idx="65">
                  <c:v>3623</c:v>
                </c:pt>
                <c:pt idx="66">
                  <c:v>3654</c:v>
                </c:pt>
                <c:pt idx="67">
                  <c:v>3685</c:v>
                </c:pt>
                <c:pt idx="68">
                  <c:v>3713</c:v>
                </c:pt>
                <c:pt idx="69">
                  <c:v>3744</c:v>
                </c:pt>
                <c:pt idx="70">
                  <c:v>3774</c:v>
                </c:pt>
                <c:pt idx="71">
                  <c:v>3805</c:v>
                </c:pt>
                <c:pt idx="72">
                  <c:v>3835</c:v>
                </c:pt>
                <c:pt idx="73">
                  <c:v>3866</c:v>
                </c:pt>
                <c:pt idx="74">
                  <c:v>3897</c:v>
                </c:pt>
                <c:pt idx="75">
                  <c:v>3927</c:v>
                </c:pt>
                <c:pt idx="76">
                  <c:v>3958</c:v>
                </c:pt>
                <c:pt idx="77">
                  <c:v>3988</c:v>
                </c:pt>
                <c:pt idx="78">
                  <c:v>4019</c:v>
                </c:pt>
                <c:pt idx="79">
                  <c:v>4050</c:v>
                </c:pt>
                <c:pt idx="80">
                  <c:v>4078</c:v>
                </c:pt>
                <c:pt idx="81">
                  <c:v>4109</c:v>
                </c:pt>
                <c:pt idx="82">
                  <c:v>4139</c:v>
                </c:pt>
                <c:pt idx="83">
                  <c:v>4170</c:v>
                </c:pt>
                <c:pt idx="84">
                  <c:v>4200</c:v>
                </c:pt>
                <c:pt idx="85">
                  <c:v>4231</c:v>
                </c:pt>
                <c:pt idx="86">
                  <c:v>4262</c:v>
                </c:pt>
                <c:pt idx="87">
                  <c:v>4292</c:v>
                </c:pt>
                <c:pt idx="88">
                  <c:v>4323</c:v>
                </c:pt>
                <c:pt idx="89">
                  <c:v>4353</c:v>
                </c:pt>
                <c:pt idx="90">
                  <c:v>4384</c:v>
                </c:pt>
                <c:pt idx="91">
                  <c:v>4415</c:v>
                </c:pt>
                <c:pt idx="92">
                  <c:v>4444</c:v>
                </c:pt>
                <c:pt idx="93">
                  <c:v>4475</c:v>
                </c:pt>
                <c:pt idx="94">
                  <c:v>4505</c:v>
                </c:pt>
                <c:pt idx="95">
                  <c:v>4536</c:v>
                </c:pt>
                <c:pt idx="96">
                  <c:v>4566</c:v>
                </c:pt>
                <c:pt idx="97">
                  <c:v>4597</c:v>
                </c:pt>
                <c:pt idx="98">
                  <c:v>4628</c:v>
                </c:pt>
                <c:pt idx="99">
                  <c:v>4658</c:v>
                </c:pt>
                <c:pt idx="100">
                  <c:v>4689</c:v>
                </c:pt>
                <c:pt idx="101">
                  <c:v>4719</c:v>
                </c:pt>
                <c:pt idx="102">
                  <c:v>4750</c:v>
                </c:pt>
                <c:pt idx="103">
                  <c:v>4781</c:v>
                </c:pt>
                <c:pt idx="104">
                  <c:v>4809</c:v>
                </c:pt>
                <c:pt idx="105">
                  <c:v>4840</c:v>
                </c:pt>
                <c:pt idx="106">
                  <c:v>4870</c:v>
                </c:pt>
                <c:pt idx="107">
                  <c:v>4901</c:v>
                </c:pt>
                <c:pt idx="108">
                  <c:v>4931</c:v>
                </c:pt>
                <c:pt idx="109">
                  <c:v>4962</c:v>
                </c:pt>
                <c:pt idx="110">
                  <c:v>4993</c:v>
                </c:pt>
                <c:pt idx="111">
                  <c:v>5023</c:v>
                </c:pt>
                <c:pt idx="112">
                  <c:v>5054</c:v>
                </c:pt>
                <c:pt idx="113">
                  <c:v>5084</c:v>
                </c:pt>
                <c:pt idx="114">
                  <c:v>5115</c:v>
                </c:pt>
                <c:pt idx="115">
                  <c:v>5146</c:v>
                </c:pt>
                <c:pt idx="116">
                  <c:v>5174</c:v>
                </c:pt>
                <c:pt idx="117">
                  <c:v>5205</c:v>
                </c:pt>
                <c:pt idx="118">
                  <c:v>5235</c:v>
                </c:pt>
                <c:pt idx="119">
                  <c:v>5266</c:v>
                </c:pt>
                <c:pt idx="120">
                  <c:v>5296</c:v>
                </c:pt>
                <c:pt idx="121">
                  <c:v>5327</c:v>
                </c:pt>
                <c:pt idx="122">
                  <c:v>5358</c:v>
                </c:pt>
                <c:pt idx="123">
                  <c:v>5388</c:v>
                </c:pt>
                <c:pt idx="124">
                  <c:v>5419</c:v>
                </c:pt>
                <c:pt idx="125">
                  <c:v>5449</c:v>
                </c:pt>
                <c:pt idx="126">
                  <c:v>5480</c:v>
                </c:pt>
                <c:pt idx="127">
                  <c:v>5511</c:v>
                </c:pt>
                <c:pt idx="128">
                  <c:v>5539</c:v>
                </c:pt>
                <c:pt idx="129">
                  <c:v>5570</c:v>
                </c:pt>
                <c:pt idx="130">
                  <c:v>5600</c:v>
                </c:pt>
                <c:pt idx="131">
                  <c:v>5631</c:v>
                </c:pt>
                <c:pt idx="132">
                  <c:v>5661</c:v>
                </c:pt>
                <c:pt idx="133">
                  <c:v>5692</c:v>
                </c:pt>
                <c:pt idx="134">
                  <c:v>5723</c:v>
                </c:pt>
                <c:pt idx="135">
                  <c:v>5753</c:v>
                </c:pt>
                <c:pt idx="136">
                  <c:v>5784</c:v>
                </c:pt>
                <c:pt idx="137">
                  <c:v>5814</c:v>
                </c:pt>
                <c:pt idx="138">
                  <c:v>5845</c:v>
                </c:pt>
                <c:pt idx="139">
                  <c:v>5876</c:v>
                </c:pt>
                <c:pt idx="140">
                  <c:v>5905</c:v>
                </c:pt>
                <c:pt idx="141">
                  <c:v>5936</c:v>
                </c:pt>
                <c:pt idx="142">
                  <c:v>5966</c:v>
                </c:pt>
                <c:pt idx="143">
                  <c:v>5997</c:v>
                </c:pt>
                <c:pt idx="144">
                  <c:v>6027</c:v>
                </c:pt>
                <c:pt idx="145">
                  <c:v>6058</c:v>
                </c:pt>
                <c:pt idx="146">
                  <c:v>6089</c:v>
                </c:pt>
                <c:pt idx="147">
                  <c:v>6119</c:v>
                </c:pt>
                <c:pt idx="148">
                  <c:v>6150</c:v>
                </c:pt>
                <c:pt idx="149">
                  <c:v>6180</c:v>
                </c:pt>
                <c:pt idx="150">
                  <c:v>6211</c:v>
                </c:pt>
                <c:pt idx="151">
                  <c:v>6242</c:v>
                </c:pt>
                <c:pt idx="152">
                  <c:v>6270</c:v>
                </c:pt>
                <c:pt idx="153">
                  <c:v>6301</c:v>
                </c:pt>
                <c:pt idx="154">
                  <c:v>6331</c:v>
                </c:pt>
                <c:pt idx="155">
                  <c:v>6362</c:v>
                </c:pt>
                <c:pt idx="156">
                  <c:v>6392</c:v>
                </c:pt>
                <c:pt idx="157">
                  <c:v>6423</c:v>
                </c:pt>
                <c:pt idx="158">
                  <c:v>6454</c:v>
                </c:pt>
                <c:pt idx="159">
                  <c:v>6484</c:v>
                </c:pt>
                <c:pt idx="160">
                  <c:v>6515</c:v>
                </c:pt>
                <c:pt idx="161">
                  <c:v>6545</c:v>
                </c:pt>
                <c:pt idx="162">
                  <c:v>6576</c:v>
                </c:pt>
                <c:pt idx="163">
                  <c:v>6607</c:v>
                </c:pt>
                <c:pt idx="164">
                  <c:v>6635</c:v>
                </c:pt>
                <c:pt idx="165">
                  <c:v>6666</c:v>
                </c:pt>
                <c:pt idx="166">
                  <c:v>6696</c:v>
                </c:pt>
                <c:pt idx="167">
                  <c:v>6727</c:v>
                </c:pt>
                <c:pt idx="168">
                  <c:v>6757</c:v>
                </c:pt>
                <c:pt idx="169">
                  <c:v>6788</c:v>
                </c:pt>
                <c:pt idx="170">
                  <c:v>6819</c:v>
                </c:pt>
                <c:pt idx="171">
                  <c:v>6849</c:v>
                </c:pt>
                <c:pt idx="172">
                  <c:v>6880</c:v>
                </c:pt>
                <c:pt idx="173">
                  <c:v>6910</c:v>
                </c:pt>
                <c:pt idx="174">
                  <c:v>6941</c:v>
                </c:pt>
                <c:pt idx="175">
                  <c:v>6972</c:v>
                </c:pt>
                <c:pt idx="176">
                  <c:v>7000</c:v>
                </c:pt>
                <c:pt idx="177">
                  <c:v>7031</c:v>
                </c:pt>
                <c:pt idx="178">
                  <c:v>7061</c:v>
                </c:pt>
                <c:pt idx="179">
                  <c:v>7092</c:v>
                </c:pt>
                <c:pt idx="180">
                  <c:v>7122</c:v>
                </c:pt>
                <c:pt idx="181">
                  <c:v>7153</c:v>
                </c:pt>
                <c:pt idx="182">
                  <c:v>7184</c:v>
                </c:pt>
                <c:pt idx="183">
                  <c:v>7214</c:v>
                </c:pt>
                <c:pt idx="184">
                  <c:v>7245</c:v>
                </c:pt>
                <c:pt idx="185">
                  <c:v>7275</c:v>
                </c:pt>
                <c:pt idx="186">
                  <c:v>7306</c:v>
                </c:pt>
                <c:pt idx="187">
                  <c:v>7337</c:v>
                </c:pt>
                <c:pt idx="188">
                  <c:v>7366</c:v>
                </c:pt>
                <c:pt idx="189">
                  <c:v>7397</c:v>
                </c:pt>
                <c:pt idx="190">
                  <c:v>7427</c:v>
                </c:pt>
                <c:pt idx="191">
                  <c:v>7458</c:v>
                </c:pt>
                <c:pt idx="192">
                  <c:v>7488</c:v>
                </c:pt>
                <c:pt idx="193">
                  <c:v>7519</c:v>
                </c:pt>
                <c:pt idx="194">
                  <c:v>7550</c:v>
                </c:pt>
                <c:pt idx="195">
                  <c:v>7580</c:v>
                </c:pt>
                <c:pt idx="196">
                  <c:v>7611</c:v>
                </c:pt>
                <c:pt idx="197">
                  <c:v>7641</c:v>
                </c:pt>
                <c:pt idx="198">
                  <c:v>7672</c:v>
                </c:pt>
                <c:pt idx="199">
                  <c:v>7703</c:v>
                </c:pt>
                <c:pt idx="200">
                  <c:v>7731</c:v>
                </c:pt>
                <c:pt idx="201">
                  <c:v>7762</c:v>
                </c:pt>
                <c:pt idx="202">
                  <c:v>7792</c:v>
                </c:pt>
                <c:pt idx="203">
                  <c:v>7823</c:v>
                </c:pt>
                <c:pt idx="204">
                  <c:v>7853</c:v>
                </c:pt>
                <c:pt idx="205">
                  <c:v>7884</c:v>
                </c:pt>
                <c:pt idx="206">
                  <c:v>7915</c:v>
                </c:pt>
                <c:pt idx="207">
                  <c:v>7945</c:v>
                </c:pt>
                <c:pt idx="208">
                  <c:v>7976</c:v>
                </c:pt>
                <c:pt idx="209">
                  <c:v>8006</c:v>
                </c:pt>
                <c:pt idx="210">
                  <c:v>8037</c:v>
                </c:pt>
                <c:pt idx="211">
                  <c:v>8068</c:v>
                </c:pt>
                <c:pt idx="212">
                  <c:v>8096</c:v>
                </c:pt>
                <c:pt idx="213">
                  <c:v>8127</c:v>
                </c:pt>
                <c:pt idx="214">
                  <c:v>8157</c:v>
                </c:pt>
                <c:pt idx="215">
                  <c:v>8188</c:v>
                </c:pt>
                <c:pt idx="216">
                  <c:v>8218</c:v>
                </c:pt>
                <c:pt idx="217">
                  <c:v>8249</c:v>
                </c:pt>
                <c:pt idx="218">
                  <c:v>8280</c:v>
                </c:pt>
                <c:pt idx="219">
                  <c:v>8310</c:v>
                </c:pt>
                <c:pt idx="220">
                  <c:v>8341</c:v>
                </c:pt>
                <c:pt idx="221">
                  <c:v>8371</c:v>
                </c:pt>
                <c:pt idx="222">
                  <c:v>8402</c:v>
                </c:pt>
                <c:pt idx="223">
                  <c:v>8433</c:v>
                </c:pt>
                <c:pt idx="224">
                  <c:v>8461</c:v>
                </c:pt>
                <c:pt idx="225">
                  <c:v>8492</c:v>
                </c:pt>
                <c:pt idx="226">
                  <c:v>8522</c:v>
                </c:pt>
                <c:pt idx="227">
                  <c:v>8553</c:v>
                </c:pt>
                <c:pt idx="228">
                  <c:v>8583</c:v>
                </c:pt>
                <c:pt idx="229">
                  <c:v>8614</c:v>
                </c:pt>
                <c:pt idx="230">
                  <c:v>8645</c:v>
                </c:pt>
                <c:pt idx="231">
                  <c:v>8675</c:v>
                </c:pt>
                <c:pt idx="232">
                  <c:v>8706</c:v>
                </c:pt>
                <c:pt idx="233">
                  <c:v>8736</c:v>
                </c:pt>
                <c:pt idx="234">
                  <c:v>8767</c:v>
                </c:pt>
                <c:pt idx="235">
                  <c:v>8798</c:v>
                </c:pt>
                <c:pt idx="236">
                  <c:v>8827</c:v>
                </c:pt>
                <c:pt idx="237">
                  <c:v>8858</c:v>
                </c:pt>
                <c:pt idx="238">
                  <c:v>8888</c:v>
                </c:pt>
                <c:pt idx="239">
                  <c:v>8919</c:v>
                </c:pt>
                <c:pt idx="240">
                  <c:v>8949</c:v>
                </c:pt>
                <c:pt idx="241">
                  <c:v>8980</c:v>
                </c:pt>
                <c:pt idx="242">
                  <c:v>9011</c:v>
                </c:pt>
                <c:pt idx="243">
                  <c:v>9041</c:v>
                </c:pt>
                <c:pt idx="244">
                  <c:v>9072</c:v>
                </c:pt>
                <c:pt idx="245">
                  <c:v>9102</c:v>
                </c:pt>
                <c:pt idx="246">
                  <c:v>9133</c:v>
                </c:pt>
                <c:pt idx="247">
                  <c:v>9164</c:v>
                </c:pt>
                <c:pt idx="248">
                  <c:v>9192</c:v>
                </c:pt>
                <c:pt idx="249">
                  <c:v>9223</c:v>
                </c:pt>
                <c:pt idx="250">
                  <c:v>9253</c:v>
                </c:pt>
                <c:pt idx="251">
                  <c:v>9284</c:v>
                </c:pt>
                <c:pt idx="252">
                  <c:v>9314</c:v>
                </c:pt>
                <c:pt idx="253">
                  <c:v>9345</c:v>
                </c:pt>
                <c:pt idx="254">
                  <c:v>9376</c:v>
                </c:pt>
                <c:pt idx="255">
                  <c:v>9406</c:v>
                </c:pt>
                <c:pt idx="256">
                  <c:v>9437</c:v>
                </c:pt>
                <c:pt idx="257">
                  <c:v>9467</c:v>
                </c:pt>
                <c:pt idx="258">
                  <c:v>9498</c:v>
                </c:pt>
                <c:pt idx="259">
                  <c:v>9529</c:v>
                </c:pt>
                <c:pt idx="260">
                  <c:v>9557</c:v>
                </c:pt>
                <c:pt idx="261">
                  <c:v>9588</c:v>
                </c:pt>
                <c:pt idx="262">
                  <c:v>9618</c:v>
                </c:pt>
                <c:pt idx="263">
                  <c:v>9649</c:v>
                </c:pt>
                <c:pt idx="264">
                  <c:v>9679</c:v>
                </c:pt>
                <c:pt idx="265">
                  <c:v>9710</c:v>
                </c:pt>
                <c:pt idx="266">
                  <c:v>9741</c:v>
                </c:pt>
                <c:pt idx="267">
                  <c:v>9771</c:v>
                </c:pt>
                <c:pt idx="268">
                  <c:v>9802</c:v>
                </c:pt>
                <c:pt idx="269">
                  <c:v>9832</c:v>
                </c:pt>
                <c:pt idx="270">
                  <c:v>9863</c:v>
                </c:pt>
                <c:pt idx="271">
                  <c:v>9894</c:v>
                </c:pt>
                <c:pt idx="272">
                  <c:v>9922</c:v>
                </c:pt>
                <c:pt idx="273">
                  <c:v>9953</c:v>
                </c:pt>
                <c:pt idx="274">
                  <c:v>9983</c:v>
                </c:pt>
                <c:pt idx="275">
                  <c:v>10014</c:v>
                </c:pt>
                <c:pt idx="276">
                  <c:v>10044</c:v>
                </c:pt>
                <c:pt idx="277">
                  <c:v>10075</c:v>
                </c:pt>
                <c:pt idx="278">
                  <c:v>10106</c:v>
                </c:pt>
                <c:pt idx="279">
                  <c:v>10136</c:v>
                </c:pt>
                <c:pt idx="280">
                  <c:v>10167</c:v>
                </c:pt>
                <c:pt idx="281">
                  <c:v>10197</c:v>
                </c:pt>
                <c:pt idx="282">
                  <c:v>10228</c:v>
                </c:pt>
                <c:pt idx="283">
                  <c:v>10259</c:v>
                </c:pt>
                <c:pt idx="284">
                  <c:v>10288</c:v>
                </c:pt>
                <c:pt idx="285">
                  <c:v>10319</c:v>
                </c:pt>
                <c:pt idx="286">
                  <c:v>10349</c:v>
                </c:pt>
                <c:pt idx="287">
                  <c:v>10380</c:v>
                </c:pt>
                <c:pt idx="288">
                  <c:v>10410</c:v>
                </c:pt>
                <c:pt idx="289">
                  <c:v>10441</c:v>
                </c:pt>
                <c:pt idx="290">
                  <c:v>10472</c:v>
                </c:pt>
                <c:pt idx="291">
                  <c:v>10502</c:v>
                </c:pt>
                <c:pt idx="292">
                  <c:v>10533</c:v>
                </c:pt>
                <c:pt idx="293">
                  <c:v>10563</c:v>
                </c:pt>
                <c:pt idx="294">
                  <c:v>10594</c:v>
                </c:pt>
                <c:pt idx="295">
                  <c:v>10625</c:v>
                </c:pt>
                <c:pt idx="296">
                  <c:v>10653</c:v>
                </c:pt>
                <c:pt idx="297">
                  <c:v>10684</c:v>
                </c:pt>
                <c:pt idx="298">
                  <c:v>10714</c:v>
                </c:pt>
                <c:pt idx="299">
                  <c:v>10745</c:v>
                </c:pt>
                <c:pt idx="300">
                  <c:v>10775</c:v>
                </c:pt>
                <c:pt idx="301">
                  <c:v>10806</c:v>
                </c:pt>
                <c:pt idx="302">
                  <c:v>10837</c:v>
                </c:pt>
                <c:pt idx="303">
                  <c:v>10867</c:v>
                </c:pt>
                <c:pt idx="304">
                  <c:v>10898</c:v>
                </c:pt>
                <c:pt idx="305">
                  <c:v>10928</c:v>
                </c:pt>
                <c:pt idx="306">
                  <c:v>10959</c:v>
                </c:pt>
                <c:pt idx="307">
                  <c:v>10990</c:v>
                </c:pt>
                <c:pt idx="308">
                  <c:v>11018</c:v>
                </c:pt>
                <c:pt idx="309">
                  <c:v>11049</c:v>
                </c:pt>
                <c:pt idx="310">
                  <c:v>11079</c:v>
                </c:pt>
                <c:pt idx="311">
                  <c:v>11110</c:v>
                </c:pt>
                <c:pt idx="312">
                  <c:v>11140</c:v>
                </c:pt>
                <c:pt idx="313">
                  <c:v>11171</c:v>
                </c:pt>
                <c:pt idx="314">
                  <c:v>11202</c:v>
                </c:pt>
                <c:pt idx="315">
                  <c:v>11232</c:v>
                </c:pt>
                <c:pt idx="316">
                  <c:v>11263</c:v>
                </c:pt>
                <c:pt idx="317">
                  <c:v>11293</c:v>
                </c:pt>
                <c:pt idx="318">
                  <c:v>11324</c:v>
                </c:pt>
                <c:pt idx="319">
                  <c:v>11355</c:v>
                </c:pt>
                <c:pt idx="320">
                  <c:v>11383</c:v>
                </c:pt>
                <c:pt idx="321">
                  <c:v>11414</c:v>
                </c:pt>
                <c:pt idx="322">
                  <c:v>11444</c:v>
                </c:pt>
                <c:pt idx="323">
                  <c:v>11475</c:v>
                </c:pt>
                <c:pt idx="324">
                  <c:v>11505</c:v>
                </c:pt>
                <c:pt idx="325">
                  <c:v>11536</c:v>
                </c:pt>
                <c:pt idx="326">
                  <c:v>11567</c:v>
                </c:pt>
                <c:pt idx="327">
                  <c:v>11597</c:v>
                </c:pt>
                <c:pt idx="328">
                  <c:v>11628</c:v>
                </c:pt>
                <c:pt idx="329">
                  <c:v>11658</c:v>
                </c:pt>
                <c:pt idx="330">
                  <c:v>11689</c:v>
                </c:pt>
                <c:pt idx="331">
                  <c:v>11720</c:v>
                </c:pt>
                <c:pt idx="332">
                  <c:v>11749</c:v>
                </c:pt>
                <c:pt idx="333">
                  <c:v>11780</c:v>
                </c:pt>
                <c:pt idx="334">
                  <c:v>11810</c:v>
                </c:pt>
                <c:pt idx="335">
                  <c:v>11841</c:v>
                </c:pt>
                <c:pt idx="336">
                  <c:v>11871</c:v>
                </c:pt>
                <c:pt idx="337">
                  <c:v>11902</c:v>
                </c:pt>
                <c:pt idx="338">
                  <c:v>11933</c:v>
                </c:pt>
                <c:pt idx="339">
                  <c:v>11963</c:v>
                </c:pt>
                <c:pt idx="340">
                  <c:v>11994</c:v>
                </c:pt>
                <c:pt idx="341">
                  <c:v>12024</c:v>
                </c:pt>
                <c:pt idx="342">
                  <c:v>12055</c:v>
                </c:pt>
                <c:pt idx="343">
                  <c:v>12086</c:v>
                </c:pt>
                <c:pt idx="344">
                  <c:v>12114</c:v>
                </c:pt>
                <c:pt idx="345">
                  <c:v>12145</c:v>
                </c:pt>
                <c:pt idx="346">
                  <c:v>12175</c:v>
                </c:pt>
                <c:pt idx="347">
                  <c:v>12206</c:v>
                </c:pt>
                <c:pt idx="348">
                  <c:v>12236</c:v>
                </c:pt>
                <c:pt idx="349">
                  <c:v>12267</c:v>
                </c:pt>
                <c:pt idx="350">
                  <c:v>12298</c:v>
                </c:pt>
                <c:pt idx="351">
                  <c:v>12328</c:v>
                </c:pt>
                <c:pt idx="352">
                  <c:v>12359</c:v>
                </c:pt>
                <c:pt idx="353">
                  <c:v>12389</c:v>
                </c:pt>
                <c:pt idx="354">
                  <c:v>12420</c:v>
                </c:pt>
                <c:pt idx="355">
                  <c:v>12451</c:v>
                </c:pt>
                <c:pt idx="356">
                  <c:v>12479</c:v>
                </c:pt>
                <c:pt idx="357">
                  <c:v>12510</c:v>
                </c:pt>
                <c:pt idx="358">
                  <c:v>12540</c:v>
                </c:pt>
                <c:pt idx="359">
                  <c:v>12571</c:v>
                </c:pt>
                <c:pt idx="360">
                  <c:v>12601</c:v>
                </c:pt>
                <c:pt idx="361">
                  <c:v>12632</c:v>
                </c:pt>
                <c:pt idx="362">
                  <c:v>12663</c:v>
                </c:pt>
                <c:pt idx="363">
                  <c:v>12693</c:v>
                </c:pt>
                <c:pt idx="364">
                  <c:v>12724</c:v>
                </c:pt>
                <c:pt idx="365">
                  <c:v>12754</c:v>
                </c:pt>
                <c:pt idx="366">
                  <c:v>12785</c:v>
                </c:pt>
                <c:pt idx="367">
                  <c:v>12816</c:v>
                </c:pt>
                <c:pt idx="368">
                  <c:v>12844</c:v>
                </c:pt>
                <c:pt idx="369">
                  <c:v>12875</c:v>
                </c:pt>
                <c:pt idx="370">
                  <c:v>12905</c:v>
                </c:pt>
                <c:pt idx="371">
                  <c:v>12936</c:v>
                </c:pt>
                <c:pt idx="372">
                  <c:v>12966</c:v>
                </c:pt>
                <c:pt idx="373">
                  <c:v>12997</c:v>
                </c:pt>
                <c:pt idx="374">
                  <c:v>13028</c:v>
                </c:pt>
                <c:pt idx="375">
                  <c:v>13058</c:v>
                </c:pt>
                <c:pt idx="376">
                  <c:v>13089</c:v>
                </c:pt>
                <c:pt idx="377">
                  <c:v>13119</c:v>
                </c:pt>
                <c:pt idx="378">
                  <c:v>13150</c:v>
                </c:pt>
                <c:pt idx="379">
                  <c:v>13181</c:v>
                </c:pt>
                <c:pt idx="380">
                  <c:v>13210</c:v>
                </c:pt>
                <c:pt idx="381">
                  <c:v>13241</c:v>
                </c:pt>
                <c:pt idx="382">
                  <c:v>13271</c:v>
                </c:pt>
                <c:pt idx="383">
                  <c:v>13302</c:v>
                </c:pt>
                <c:pt idx="384">
                  <c:v>13332</c:v>
                </c:pt>
                <c:pt idx="385">
                  <c:v>13363</c:v>
                </c:pt>
                <c:pt idx="386">
                  <c:v>13394</c:v>
                </c:pt>
                <c:pt idx="387">
                  <c:v>13424</c:v>
                </c:pt>
                <c:pt idx="388">
                  <c:v>13455</c:v>
                </c:pt>
                <c:pt idx="389">
                  <c:v>13485</c:v>
                </c:pt>
                <c:pt idx="390">
                  <c:v>13516</c:v>
                </c:pt>
                <c:pt idx="391">
                  <c:v>13547</c:v>
                </c:pt>
                <c:pt idx="392">
                  <c:v>13575</c:v>
                </c:pt>
                <c:pt idx="393">
                  <c:v>13606</c:v>
                </c:pt>
                <c:pt idx="394">
                  <c:v>13636</c:v>
                </c:pt>
                <c:pt idx="395">
                  <c:v>13667</c:v>
                </c:pt>
                <c:pt idx="396">
                  <c:v>13697</c:v>
                </c:pt>
                <c:pt idx="397">
                  <c:v>13728</c:v>
                </c:pt>
                <c:pt idx="398">
                  <c:v>13759</c:v>
                </c:pt>
                <c:pt idx="399">
                  <c:v>13789</c:v>
                </c:pt>
                <c:pt idx="400">
                  <c:v>13820</c:v>
                </c:pt>
                <c:pt idx="401">
                  <c:v>13850</c:v>
                </c:pt>
                <c:pt idx="402">
                  <c:v>13881</c:v>
                </c:pt>
                <c:pt idx="403">
                  <c:v>13912</c:v>
                </c:pt>
                <c:pt idx="404">
                  <c:v>13940</c:v>
                </c:pt>
                <c:pt idx="405">
                  <c:v>13971</c:v>
                </c:pt>
                <c:pt idx="406">
                  <c:v>14001</c:v>
                </c:pt>
                <c:pt idx="407">
                  <c:v>14032</c:v>
                </c:pt>
                <c:pt idx="408">
                  <c:v>14062</c:v>
                </c:pt>
                <c:pt idx="409">
                  <c:v>14093</c:v>
                </c:pt>
                <c:pt idx="410">
                  <c:v>14124</c:v>
                </c:pt>
                <c:pt idx="411">
                  <c:v>14154</c:v>
                </c:pt>
                <c:pt idx="412">
                  <c:v>14185</c:v>
                </c:pt>
                <c:pt idx="413">
                  <c:v>14215</c:v>
                </c:pt>
                <c:pt idx="414">
                  <c:v>14246</c:v>
                </c:pt>
                <c:pt idx="415">
                  <c:v>14277</c:v>
                </c:pt>
                <c:pt idx="416">
                  <c:v>14305</c:v>
                </c:pt>
                <c:pt idx="417">
                  <c:v>14336</c:v>
                </c:pt>
                <c:pt idx="418">
                  <c:v>14366</c:v>
                </c:pt>
                <c:pt idx="419">
                  <c:v>14397</c:v>
                </c:pt>
                <c:pt idx="420">
                  <c:v>14427</c:v>
                </c:pt>
                <c:pt idx="421">
                  <c:v>14458</c:v>
                </c:pt>
                <c:pt idx="422">
                  <c:v>14489</c:v>
                </c:pt>
                <c:pt idx="423">
                  <c:v>14519</c:v>
                </c:pt>
                <c:pt idx="424">
                  <c:v>14550</c:v>
                </c:pt>
                <c:pt idx="425">
                  <c:v>14580</c:v>
                </c:pt>
                <c:pt idx="426">
                  <c:v>14611</c:v>
                </c:pt>
                <c:pt idx="427">
                  <c:v>14642</c:v>
                </c:pt>
                <c:pt idx="428">
                  <c:v>14671</c:v>
                </c:pt>
                <c:pt idx="429">
                  <c:v>14702</c:v>
                </c:pt>
                <c:pt idx="430">
                  <c:v>14732</c:v>
                </c:pt>
                <c:pt idx="431">
                  <c:v>14763</c:v>
                </c:pt>
                <c:pt idx="432">
                  <c:v>14793</c:v>
                </c:pt>
                <c:pt idx="433">
                  <c:v>14824</c:v>
                </c:pt>
                <c:pt idx="434">
                  <c:v>14855</c:v>
                </c:pt>
                <c:pt idx="435">
                  <c:v>14885</c:v>
                </c:pt>
                <c:pt idx="436">
                  <c:v>14916</c:v>
                </c:pt>
                <c:pt idx="437">
                  <c:v>14946</c:v>
                </c:pt>
                <c:pt idx="438">
                  <c:v>14977</c:v>
                </c:pt>
                <c:pt idx="439">
                  <c:v>15008</c:v>
                </c:pt>
                <c:pt idx="440">
                  <c:v>15036</c:v>
                </c:pt>
                <c:pt idx="441">
                  <c:v>15067</c:v>
                </c:pt>
                <c:pt idx="442">
                  <c:v>15097</c:v>
                </c:pt>
                <c:pt idx="443">
                  <c:v>15128</c:v>
                </c:pt>
                <c:pt idx="444">
                  <c:v>15158</c:v>
                </c:pt>
                <c:pt idx="445">
                  <c:v>15189</c:v>
                </c:pt>
                <c:pt idx="446">
                  <c:v>15220</c:v>
                </c:pt>
                <c:pt idx="447">
                  <c:v>15250</c:v>
                </c:pt>
                <c:pt idx="448">
                  <c:v>15281</c:v>
                </c:pt>
                <c:pt idx="449">
                  <c:v>15311</c:v>
                </c:pt>
                <c:pt idx="450">
                  <c:v>15342</c:v>
                </c:pt>
                <c:pt idx="451">
                  <c:v>15373</c:v>
                </c:pt>
                <c:pt idx="452">
                  <c:v>15401</c:v>
                </c:pt>
                <c:pt idx="453">
                  <c:v>15432</c:v>
                </c:pt>
                <c:pt idx="454">
                  <c:v>15462</c:v>
                </c:pt>
                <c:pt idx="455">
                  <c:v>15493</c:v>
                </c:pt>
                <c:pt idx="456">
                  <c:v>15523</c:v>
                </c:pt>
                <c:pt idx="457">
                  <c:v>15554</c:v>
                </c:pt>
                <c:pt idx="458">
                  <c:v>15585</c:v>
                </c:pt>
                <c:pt idx="459">
                  <c:v>15615</c:v>
                </c:pt>
                <c:pt idx="460">
                  <c:v>15646</c:v>
                </c:pt>
                <c:pt idx="461">
                  <c:v>15676</c:v>
                </c:pt>
                <c:pt idx="462">
                  <c:v>15707</c:v>
                </c:pt>
                <c:pt idx="463">
                  <c:v>15738</c:v>
                </c:pt>
                <c:pt idx="464">
                  <c:v>15766</c:v>
                </c:pt>
                <c:pt idx="465">
                  <c:v>15797</c:v>
                </c:pt>
                <c:pt idx="466">
                  <c:v>15827</c:v>
                </c:pt>
                <c:pt idx="467">
                  <c:v>15858</c:v>
                </c:pt>
                <c:pt idx="468">
                  <c:v>15888</c:v>
                </c:pt>
                <c:pt idx="469">
                  <c:v>15919</c:v>
                </c:pt>
                <c:pt idx="470">
                  <c:v>15950</c:v>
                </c:pt>
                <c:pt idx="471">
                  <c:v>15980</c:v>
                </c:pt>
                <c:pt idx="472">
                  <c:v>16011</c:v>
                </c:pt>
                <c:pt idx="473">
                  <c:v>16041</c:v>
                </c:pt>
                <c:pt idx="474">
                  <c:v>16072</c:v>
                </c:pt>
                <c:pt idx="475">
                  <c:v>16103</c:v>
                </c:pt>
                <c:pt idx="476">
                  <c:v>16132</c:v>
                </c:pt>
                <c:pt idx="477">
                  <c:v>16163</c:v>
                </c:pt>
                <c:pt idx="478">
                  <c:v>16193</c:v>
                </c:pt>
                <c:pt idx="479">
                  <c:v>16224</c:v>
                </c:pt>
                <c:pt idx="480">
                  <c:v>16254</c:v>
                </c:pt>
                <c:pt idx="481">
                  <c:v>16285</c:v>
                </c:pt>
                <c:pt idx="482">
                  <c:v>16316</c:v>
                </c:pt>
                <c:pt idx="483">
                  <c:v>16346</c:v>
                </c:pt>
                <c:pt idx="484">
                  <c:v>16377</c:v>
                </c:pt>
                <c:pt idx="485">
                  <c:v>16407</c:v>
                </c:pt>
                <c:pt idx="486">
                  <c:v>16438</c:v>
                </c:pt>
                <c:pt idx="487">
                  <c:v>16469</c:v>
                </c:pt>
                <c:pt idx="488">
                  <c:v>16497</c:v>
                </c:pt>
                <c:pt idx="489">
                  <c:v>16528</c:v>
                </c:pt>
                <c:pt idx="490">
                  <c:v>16558</c:v>
                </c:pt>
                <c:pt idx="491">
                  <c:v>16589</c:v>
                </c:pt>
                <c:pt idx="492">
                  <c:v>16619</c:v>
                </c:pt>
                <c:pt idx="493">
                  <c:v>16650</c:v>
                </c:pt>
                <c:pt idx="494">
                  <c:v>16681</c:v>
                </c:pt>
                <c:pt idx="495">
                  <c:v>16711</c:v>
                </c:pt>
                <c:pt idx="496">
                  <c:v>16742</c:v>
                </c:pt>
                <c:pt idx="497">
                  <c:v>16772</c:v>
                </c:pt>
                <c:pt idx="498">
                  <c:v>16803</c:v>
                </c:pt>
                <c:pt idx="499">
                  <c:v>16834</c:v>
                </c:pt>
                <c:pt idx="500">
                  <c:v>16862</c:v>
                </c:pt>
                <c:pt idx="501">
                  <c:v>16893</c:v>
                </c:pt>
                <c:pt idx="502">
                  <c:v>16923</c:v>
                </c:pt>
                <c:pt idx="503">
                  <c:v>16954</c:v>
                </c:pt>
                <c:pt idx="504">
                  <c:v>16984</c:v>
                </c:pt>
                <c:pt idx="505">
                  <c:v>17015</c:v>
                </c:pt>
                <c:pt idx="506">
                  <c:v>17046</c:v>
                </c:pt>
                <c:pt idx="507">
                  <c:v>17076</c:v>
                </c:pt>
                <c:pt idx="508">
                  <c:v>17107</c:v>
                </c:pt>
                <c:pt idx="509">
                  <c:v>17137</c:v>
                </c:pt>
                <c:pt idx="510">
                  <c:v>17168</c:v>
                </c:pt>
                <c:pt idx="511">
                  <c:v>17199</c:v>
                </c:pt>
                <c:pt idx="512">
                  <c:v>17227</c:v>
                </c:pt>
                <c:pt idx="513">
                  <c:v>17258</c:v>
                </c:pt>
                <c:pt idx="514">
                  <c:v>17288</c:v>
                </c:pt>
                <c:pt idx="515">
                  <c:v>17319</c:v>
                </c:pt>
                <c:pt idx="516">
                  <c:v>17349</c:v>
                </c:pt>
                <c:pt idx="517">
                  <c:v>17380</c:v>
                </c:pt>
                <c:pt idx="518">
                  <c:v>17411</c:v>
                </c:pt>
                <c:pt idx="519">
                  <c:v>17441</c:v>
                </c:pt>
                <c:pt idx="520">
                  <c:v>17472</c:v>
                </c:pt>
                <c:pt idx="521">
                  <c:v>17502</c:v>
                </c:pt>
                <c:pt idx="522">
                  <c:v>17533</c:v>
                </c:pt>
                <c:pt idx="523">
                  <c:v>17564</c:v>
                </c:pt>
                <c:pt idx="524">
                  <c:v>17593</c:v>
                </c:pt>
                <c:pt idx="525">
                  <c:v>17624</c:v>
                </c:pt>
                <c:pt idx="526">
                  <c:v>17654</c:v>
                </c:pt>
                <c:pt idx="527">
                  <c:v>17685</c:v>
                </c:pt>
                <c:pt idx="528">
                  <c:v>17715</c:v>
                </c:pt>
                <c:pt idx="529">
                  <c:v>17746</c:v>
                </c:pt>
                <c:pt idx="530">
                  <c:v>17777</c:v>
                </c:pt>
                <c:pt idx="531">
                  <c:v>17807</c:v>
                </c:pt>
                <c:pt idx="532">
                  <c:v>17838</c:v>
                </c:pt>
                <c:pt idx="533">
                  <c:v>17868</c:v>
                </c:pt>
                <c:pt idx="534">
                  <c:v>17899</c:v>
                </c:pt>
                <c:pt idx="535">
                  <c:v>17930</c:v>
                </c:pt>
                <c:pt idx="536">
                  <c:v>17958</c:v>
                </c:pt>
                <c:pt idx="537">
                  <c:v>17989</c:v>
                </c:pt>
                <c:pt idx="538">
                  <c:v>18019</c:v>
                </c:pt>
                <c:pt idx="539">
                  <c:v>18050</c:v>
                </c:pt>
                <c:pt idx="540">
                  <c:v>18080</c:v>
                </c:pt>
                <c:pt idx="541">
                  <c:v>18111</c:v>
                </c:pt>
                <c:pt idx="542">
                  <c:v>18142</c:v>
                </c:pt>
                <c:pt idx="543">
                  <c:v>18172</c:v>
                </c:pt>
                <c:pt idx="544">
                  <c:v>18203</c:v>
                </c:pt>
                <c:pt idx="545">
                  <c:v>18233</c:v>
                </c:pt>
                <c:pt idx="546">
                  <c:v>18264</c:v>
                </c:pt>
                <c:pt idx="547">
                  <c:v>18295</c:v>
                </c:pt>
                <c:pt idx="548">
                  <c:v>18323</c:v>
                </c:pt>
                <c:pt idx="549">
                  <c:v>18354</c:v>
                </c:pt>
                <c:pt idx="550">
                  <c:v>18384</c:v>
                </c:pt>
                <c:pt idx="551">
                  <c:v>18415</c:v>
                </c:pt>
                <c:pt idx="552">
                  <c:v>18445</c:v>
                </c:pt>
                <c:pt idx="553">
                  <c:v>18476</c:v>
                </c:pt>
                <c:pt idx="554">
                  <c:v>18507</c:v>
                </c:pt>
                <c:pt idx="555">
                  <c:v>18537</c:v>
                </c:pt>
                <c:pt idx="556">
                  <c:v>18568</c:v>
                </c:pt>
                <c:pt idx="557">
                  <c:v>18598</c:v>
                </c:pt>
                <c:pt idx="558">
                  <c:v>18629</c:v>
                </c:pt>
                <c:pt idx="559">
                  <c:v>18660</c:v>
                </c:pt>
                <c:pt idx="560">
                  <c:v>18688</c:v>
                </c:pt>
                <c:pt idx="561">
                  <c:v>18719</c:v>
                </c:pt>
                <c:pt idx="562">
                  <c:v>18749</c:v>
                </c:pt>
                <c:pt idx="563">
                  <c:v>18780</c:v>
                </c:pt>
                <c:pt idx="564">
                  <c:v>18810</c:v>
                </c:pt>
                <c:pt idx="565">
                  <c:v>18841</c:v>
                </c:pt>
                <c:pt idx="566">
                  <c:v>18872</c:v>
                </c:pt>
                <c:pt idx="567">
                  <c:v>18902</c:v>
                </c:pt>
                <c:pt idx="568">
                  <c:v>18933</c:v>
                </c:pt>
                <c:pt idx="569">
                  <c:v>18963</c:v>
                </c:pt>
                <c:pt idx="570">
                  <c:v>18994</c:v>
                </c:pt>
                <c:pt idx="571">
                  <c:v>19025</c:v>
                </c:pt>
                <c:pt idx="572">
                  <c:v>19054</c:v>
                </c:pt>
                <c:pt idx="573">
                  <c:v>19085</c:v>
                </c:pt>
                <c:pt idx="574">
                  <c:v>19115</c:v>
                </c:pt>
                <c:pt idx="575">
                  <c:v>19146</c:v>
                </c:pt>
                <c:pt idx="576">
                  <c:v>19176</c:v>
                </c:pt>
                <c:pt idx="577">
                  <c:v>19207</c:v>
                </c:pt>
                <c:pt idx="578">
                  <c:v>19238</c:v>
                </c:pt>
                <c:pt idx="579">
                  <c:v>19268</c:v>
                </c:pt>
                <c:pt idx="580">
                  <c:v>19299</c:v>
                </c:pt>
                <c:pt idx="581">
                  <c:v>19329</c:v>
                </c:pt>
                <c:pt idx="582">
                  <c:v>19360</c:v>
                </c:pt>
                <c:pt idx="583">
                  <c:v>19391</c:v>
                </c:pt>
                <c:pt idx="584">
                  <c:v>19419</c:v>
                </c:pt>
                <c:pt idx="585">
                  <c:v>19450</c:v>
                </c:pt>
                <c:pt idx="586">
                  <c:v>19480</c:v>
                </c:pt>
                <c:pt idx="587">
                  <c:v>19511</c:v>
                </c:pt>
                <c:pt idx="588">
                  <c:v>19541</c:v>
                </c:pt>
                <c:pt idx="589">
                  <c:v>19572</c:v>
                </c:pt>
                <c:pt idx="590">
                  <c:v>19603</c:v>
                </c:pt>
                <c:pt idx="591">
                  <c:v>19633</c:v>
                </c:pt>
                <c:pt idx="592">
                  <c:v>19664</c:v>
                </c:pt>
                <c:pt idx="593">
                  <c:v>19694</c:v>
                </c:pt>
                <c:pt idx="594">
                  <c:v>19725</c:v>
                </c:pt>
                <c:pt idx="595">
                  <c:v>19756</c:v>
                </c:pt>
                <c:pt idx="596">
                  <c:v>19784</c:v>
                </c:pt>
                <c:pt idx="597">
                  <c:v>19815</c:v>
                </c:pt>
                <c:pt idx="598">
                  <c:v>19845</c:v>
                </c:pt>
                <c:pt idx="599">
                  <c:v>19876</c:v>
                </c:pt>
                <c:pt idx="600">
                  <c:v>19906</c:v>
                </c:pt>
                <c:pt idx="601">
                  <c:v>19937</c:v>
                </c:pt>
                <c:pt idx="602">
                  <c:v>19968</c:v>
                </c:pt>
                <c:pt idx="603">
                  <c:v>19998</c:v>
                </c:pt>
                <c:pt idx="604">
                  <c:v>20029</c:v>
                </c:pt>
                <c:pt idx="605">
                  <c:v>20059</c:v>
                </c:pt>
                <c:pt idx="606">
                  <c:v>20090</c:v>
                </c:pt>
                <c:pt idx="607">
                  <c:v>20121</c:v>
                </c:pt>
                <c:pt idx="608">
                  <c:v>20149</c:v>
                </c:pt>
                <c:pt idx="609">
                  <c:v>20180</c:v>
                </c:pt>
                <c:pt idx="610">
                  <c:v>20210</c:v>
                </c:pt>
                <c:pt idx="611">
                  <c:v>20241</c:v>
                </c:pt>
                <c:pt idx="612">
                  <c:v>20271</c:v>
                </c:pt>
                <c:pt idx="613">
                  <c:v>20302</c:v>
                </c:pt>
                <c:pt idx="614">
                  <c:v>20333</c:v>
                </c:pt>
                <c:pt idx="615">
                  <c:v>20363</c:v>
                </c:pt>
                <c:pt idx="616">
                  <c:v>20394</c:v>
                </c:pt>
                <c:pt idx="617">
                  <c:v>20424</c:v>
                </c:pt>
                <c:pt idx="618">
                  <c:v>20455</c:v>
                </c:pt>
                <c:pt idx="619">
                  <c:v>20486</c:v>
                </c:pt>
                <c:pt idx="620">
                  <c:v>20515</c:v>
                </c:pt>
                <c:pt idx="621">
                  <c:v>20546</c:v>
                </c:pt>
                <c:pt idx="622">
                  <c:v>20576</c:v>
                </c:pt>
                <c:pt idx="623">
                  <c:v>20607</c:v>
                </c:pt>
                <c:pt idx="624">
                  <c:v>20637</c:v>
                </c:pt>
                <c:pt idx="625">
                  <c:v>20668</c:v>
                </c:pt>
                <c:pt idx="626">
                  <c:v>20699</c:v>
                </c:pt>
                <c:pt idx="627">
                  <c:v>20729</c:v>
                </c:pt>
                <c:pt idx="628">
                  <c:v>20760</c:v>
                </c:pt>
                <c:pt idx="629">
                  <c:v>20790</c:v>
                </c:pt>
                <c:pt idx="630">
                  <c:v>20821</c:v>
                </c:pt>
                <c:pt idx="631">
                  <c:v>20852</c:v>
                </c:pt>
                <c:pt idx="632">
                  <c:v>20880</c:v>
                </c:pt>
                <c:pt idx="633">
                  <c:v>20911</c:v>
                </c:pt>
                <c:pt idx="634">
                  <c:v>20941</c:v>
                </c:pt>
                <c:pt idx="635">
                  <c:v>20972</c:v>
                </c:pt>
                <c:pt idx="636">
                  <c:v>21002</c:v>
                </c:pt>
                <c:pt idx="637">
                  <c:v>21033</c:v>
                </c:pt>
                <c:pt idx="638">
                  <c:v>21064</c:v>
                </c:pt>
                <c:pt idx="639">
                  <c:v>21094</c:v>
                </c:pt>
                <c:pt idx="640">
                  <c:v>21125</c:v>
                </c:pt>
                <c:pt idx="641">
                  <c:v>21155</c:v>
                </c:pt>
                <c:pt idx="642">
                  <c:v>21186</c:v>
                </c:pt>
                <c:pt idx="643">
                  <c:v>21217</c:v>
                </c:pt>
                <c:pt idx="644">
                  <c:v>21245</c:v>
                </c:pt>
                <c:pt idx="645">
                  <c:v>21276</c:v>
                </c:pt>
                <c:pt idx="646">
                  <c:v>21306</c:v>
                </c:pt>
                <c:pt idx="647">
                  <c:v>21337</c:v>
                </c:pt>
                <c:pt idx="648">
                  <c:v>21367</c:v>
                </c:pt>
                <c:pt idx="649">
                  <c:v>21398</c:v>
                </c:pt>
                <c:pt idx="650">
                  <c:v>21429</c:v>
                </c:pt>
                <c:pt idx="651">
                  <c:v>21459</c:v>
                </c:pt>
                <c:pt idx="652">
                  <c:v>21490</c:v>
                </c:pt>
                <c:pt idx="653">
                  <c:v>21520</c:v>
                </c:pt>
                <c:pt idx="654">
                  <c:v>21551</c:v>
                </c:pt>
                <c:pt idx="655">
                  <c:v>21582</c:v>
                </c:pt>
                <c:pt idx="656">
                  <c:v>21610</c:v>
                </c:pt>
                <c:pt idx="657">
                  <c:v>21641</c:v>
                </c:pt>
                <c:pt idx="658">
                  <c:v>21671</c:v>
                </c:pt>
                <c:pt idx="659">
                  <c:v>21702</c:v>
                </c:pt>
                <c:pt idx="660">
                  <c:v>21732</c:v>
                </c:pt>
                <c:pt idx="661">
                  <c:v>21763</c:v>
                </c:pt>
                <c:pt idx="662">
                  <c:v>21794</c:v>
                </c:pt>
                <c:pt idx="663">
                  <c:v>21824</c:v>
                </c:pt>
                <c:pt idx="664">
                  <c:v>21855</c:v>
                </c:pt>
                <c:pt idx="665">
                  <c:v>21885</c:v>
                </c:pt>
                <c:pt idx="666">
                  <c:v>21916</c:v>
                </c:pt>
                <c:pt idx="667">
                  <c:v>21947</c:v>
                </c:pt>
                <c:pt idx="668">
                  <c:v>21976</c:v>
                </c:pt>
                <c:pt idx="669">
                  <c:v>22007</c:v>
                </c:pt>
                <c:pt idx="670">
                  <c:v>22037</c:v>
                </c:pt>
                <c:pt idx="671">
                  <c:v>22068</c:v>
                </c:pt>
                <c:pt idx="672">
                  <c:v>22098</c:v>
                </c:pt>
                <c:pt idx="673">
                  <c:v>22129</c:v>
                </c:pt>
                <c:pt idx="674">
                  <c:v>22160</c:v>
                </c:pt>
                <c:pt idx="675">
                  <c:v>22190</c:v>
                </c:pt>
                <c:pt idx="676">
                  <c:v>22221</c:v>
                </c:pt>
                <c:pt idx="677">
                  <c:v>22251</c:v>
                </c:pt>
                <c:pt idx="678">
                  <c:v>22282</c:v>
                </c:pt>
                <c:pt idx="679">
                  <c:v>22313</c:v>
                </c:pt>
                <c:pt idx="680">
                  <c:v>22341</c:v>
                </c:pt>
                <c:pt idx="681">
                  <c:v>22372</c:v>
                </c:pt>
                <c:pt idx="682">
                  <c:v>22402</c:v>
                </c:pt>
                <c:pt idx="683">
                  <c:v>22433</c:v>
                </c:pt>
                <c:pt idx="684">
                  <c:v>22463</c:v>
                </c:pt>
                <c:pt idx="685">
                  <c:v>22494</c:v>
                </c:pt>
                <c:pt idx="686">
                  <c:v>22525</c:v>
                </c:pt>
                <c:pt idx="687">
                  <c:v>22555</c:v>
                </c:pt>
                <c:pt idx="688">
                  <c:v>22586</c:v>
                </c:pt>
                <c:pt idx="689">
                  <c:v>22616</c:v>
                </c:pt>
                <c:pt idx="690">
                  <c:v>22647</c:v>
                </c:pt>
                <c:pt idx="691">
                  <c:v>22678</c:v>
                </c:pt>
                <c:pt idx="692">
                  <c:v>22706</c:v>
                </c:pt>
                <c:pt idx="693">
                  <c:v>22737</c:v>
                </c:pt>
                <c:pt idx="694">
                  <c:v>22767</c:v>
                </c:pt>
                <c:pt idx="695">
                  <c:v>22798</c:v>
                </c:pt>
                <c:pt idx="696">
                  <c:v>22828</c:v>
                </c:pt>
                <c:pt idx="697">
                  <c:v>22859</c:v>
                </c:pt>
                <c:pt idx="698">
                  <c:v>22890</c:v>
                </c:pt>
                <c:pt idx="699">
                  <c:v>22920</c:v>
                </c:pt>
                <c:pt idx="700">
                  <c:v>22951</c:v>
                </c:pt>
                <c:pt idx="701">
                  <c:v>22981</c:v>
                </c:pt>
                <c:pt idx="702">
                  <c:v>23012</c:v>
                </c:pt>
                <c:pt idx="703">
                  <c:v>23043</c:v>
                </c:pt>
                <c:pt idx="704">
                  <c:v>23071</c:v>
                </c:pt>
                <c:pt idx="705">
                  <c:v>23102</c:v>
                </c:pt>
                <c:pt idx="706">
                  <c:v>23132</c:v>
                </c:pt>
                <c:pt idx="707">
                  <c:v>23163</c:v>
                </c:pt>
                <c:pt idx="708">
                  <c:v>23193</c:v>
                </c:pt>
                <c:pt idx="709">
                  <c:v>23224</c:v>
                </c:pt>
                <c:pt idx="710">
                  <c:v>23255</c:v>
                </c:pt>
                <c:pt idx="711">
                  <c:v>23285</c:v>
                </c:pt>
                <c:pt idx="712">
                  <c:v>23316</c:v>
                </c:pt>
                <c:pt idx="713">
                  <c:v>23346</c:v>
                </c:pt>
                <c:pt idx="714">
                  <c:v>23377</c:v>
                </c:pt>
                <c:pt idx="715">
                  <c:v>23408</c:v>
                </c:pt>
                <c:pt idx="716">
                  <c:v>23437</c:v>
                </c:pt>
                <c:pt idx="717">
                  <c:v>23468</c:v>
                </c:pt>
                <c:pt idx="718">
                  <c:v>23498</c:v>
                </c:pt>
                <c:pt idx="719">
                  <c:v>23529</c:v>
                </c:pt>
                <c:pt idx="720">
                  <c:v>23559</c:v>
                </c:pt>
                <c:pt idx="721">
                  <c:v>23590</c:v>
                </c:pt>
                <c:pt idx="722">
                  <c:v>23621</c:v>
                </c:pt>
                <c:pt idx="723">
                  <c:v>23651</c:v>
                </c:pt>
                <c:pt idx="724">
                  <c:v>23682</c:v>
                </c:pt>
                <c:pt idx="725">
                  <c:v>23712</c:v>
                </c:pt>
                <c:pt idx="726">
                  <c:v>23743</c:v>
                </c:pt>
                <c:pt idx="727">
                  <c:v>23774</c:v>
                </c:pt>
                <c:pt idx="728">
                  <c:v>23802</c:v>
                </c:pt>
                <c:pt idx="729">
                  <c:v>23833</c:v>
                </c:pt>
                <c:pt idx="730">
                  <c:v>23863</c:v>
                </c:pt>
                <c:pt idx="731">
                  <c:v>23894</c:v>
                </c:pt>
                <c:pt idx="732">
                  <c:v>23924</c:v>
                </c:pt>
                <c:pt idx="733">
                  <c:v>23955</c:v>
                </c:pt>
                <c:pt idx="734">
                  <c:v>23986</c:v>
                </c:pt>
                <c:pt idx="735">
                  <c:v>24016</c:v>
                </c:pt>
                <c:pt idx="736">
                  <c:v>24047</c:v>
                </c:pt>
                <c:pt idx="737">
                  <c:v>24077</c:v>
                </c:pt>
                <c:pt idx="738">
                  <c:v>24108</c:v>
                </c:pt>
                <c:pt idx="739">
                  <c:v>24139</c:v>
                </c:pt>
                <c:pt idx="740">
                  <c:v>24167</c:v>
                </c:pt>
                <c:pt idx="741">
                  <c:v>24198</c:v>
                </c:pt>
                <c:pt idx="742">
                  <c:v>24228</c:v>
                </c:pt>
                <c:pt idx="743">
                  <c:v>24259</c:v>
                </c:pt>
                <c:pt idx="744">
                  <c:v>24289</c:v>
                </c:pt>
                <c:pt idx="745">
                  <c:v>24320</c:v>
                </c:pt>
                <c:pt idx="746">
                  <c:v>24351</c:v>
                </c:pt>
                <c:pt idx="747">
                  <c:v>24381</c:v>
                </c:pt>
                <c:pt idx="748">
                  <c:v>24412</c:v>
                </c:pt>
                <c:pt idx="749">
                  <c:v>24442</c:v>
                </c:pt>
                <c:pt idx="750">
                  <c:v>24473</c:v>
                </c:pt>
                <c:pt idx="751">
                  <c:v>24504</c:v>
                </c:pt>
                <c:pt idx="752">
                  <c:v>24532</c:v>
                </c:pt>
                <c:pt idx="753">
                  <c:v>24563</c:v>
                </c:pt>
                <c:pt idx="754">
                  <c:v>24593</c:v>
                </c:pt>
                <c:pt idx="755">
                  <c:v>24624</c:v>
                </c:pt>
                <c:pt idx="756">
                  <c:v>24654</c:v>
                </c:pt>
                <c:pt idx="757">
                  <c:v>24685</c:v>
                </c:pt>
                <c:pt idx="758">
                  <c:v>24716</c:v>
                </c:pt>
                <c:pt idx="759">
                  <c:v>24746</c:v>
                </c:pt>
                <c:pt idx="760">
                  <c:v>24777</c:v>
                </c:pt>
                <c:pt idx="761">
                  <c:v>24807</c:v>
                </c:pt>
                <c:pt idx="762">
                  <c:v>24838</c:v>
                </c:pt>
                <c:pt idx="763">
                  <c:v>24869</c:v>
                </c:pt>
                <c:pt idx="764">
                  <c:v>24898</c:v>
                </c:pt>
                <c:pt idx="765">
                  <c:v>24929</c:v>
                </c:pt>
                <c:pt idx="766">
                  <c:v>24959</c:v>
                </c:pt>
                <c:pt idx="767">
                  <c:v>24990</c:v>
                </c:pt>
                <c:pt idx="768">
                  <c:v>25020</c:v>
                </c:pt>
                <c:pt idx="769">
                  <c:v>25051</c:v>
                </c:pt>
                <c:pt idx="770">
                  <c:v>25082</c:v>
                </c:pt>
                <c:pt idx="771">
                  <c:v>25112</c:v>
                </c:pt>
                <c:pt idx="772">
                  <c:v>25143</c:v>
                </c:pt>
                <c:pt idx="773">
                  <c:v>25173</c:v>
                </c:pt>
                <c:pt idx="774">
                  <c:v>25204</c:v>
                </c:pt>
                <c:pt idx="775">
                  <c:v>25235</c:v>
                </c:pt>
                <c:pt idx="776">
                  <c:v>25263</c:v>
                </c:pt>
                <c:pt idx="777">
                  <c:v>25294</c:v>
                </c:pt>
                <c:pt idx="778">
                  <c:v>25324</c:v>
                </c:pt>
                <c:pt idx="779">
                  <c:v>25355</c:v>
                </c:pt>
                <c:pt idx="780">
                  <c:v>25385</c:v>
                </c:pt>
                <c:pt idx="781">
                  <c:v>25416</c:v>
                </c:pt>
                <c:pt idx="782">
                  <c:v>25447</c:v>
                </c:pt>
                <c:pt idx="783">
                  <c:v>25477</c:v>
                </c:pt>
                <c:pt idx="784">
                  <c:v>25508</c:v>
                </c:pt>
                <c:pt idx="785">
                  <c:v>25538</c:v>
                </c:pt>
                <c:pt idx="786">
                  <c:v>25569</c:v>
                </c:pt>
                <c:pt idx="787">
                  <c:v>25600</c:v>
                </c:pt>
                <c:pt idx="788">
                  <c:v>25628</c:v>
                </c:pt>
                <c:pt idx="789">
                  <c:v>25659</c:v>
                </c:pt>
                <c:pt idx="790">
                  <c:v>25689</c:v>
                </c:pt>
                <c:pt idx="791">
                  <c:v>25720</c:v>
                </c:pt>
                <c:pt idx="792">
                  <c:v>25750</c:v>
                </c:pt>
                <c:pt idx="793">
                  <c:v>25781</c:v>
                </c:pt>
                <c:pt idx="794">
                  <c:v>25812</c:v>
                </c:pt>
                <c:pt idx="795">
                  <c:v>25842</c:v>
                </c:pt>
                <c:pt idx="796">
                  <c:v>25873</c:v>
                </c:pt>
                <c:pt idx="797">
                  <c:v>25903</c:v>
                </c:pt>
                <c:pt idx="798">
                  <c:v>25934</c:v>
                </c:pt>
                <c:pt idx="799">
                  <c:v>25965</c:v>
                </c:pt>
                <c:pt idx="800">
                  <c:v>25993</c:v>
                </c:pt>
                <c:pt idx="801">
                  <c:v>26024</c:v>
                </c:pt>
                <c:pt idx="802">
                  <c:v>26054</c:v>
                </c:pt>
                <c:pt idx="803">
                  <c:v>26085</c:v>
                </c:pt>
                <c:pt idx="804">
                  <c:v>26115</c:v>
                </c:pt>
                <c:pt idx="805">
                  <c:v>26146</c:v>
                </c:pt>
                <c:pt idx="806">
                  <c:v>26177</c:v>
                </c:pt>
                <c:pt idx="807">
                  <c:v>26207</c:v>
                </c:pt>
                <c:pt idx="808">
                  <c:v>26238</c:v>
                </c:pt>
                <c:pt idx="809">
                  <c:v>26268</c:v>
                </c:pt>
                <c:pt idx="810">
                  <c:v>26299</c:v>
                </c:pt>
                <c:pt idx="811">
                  <c:v>26330</c:v>
                </c:pt>
                <c:pt idx="812">
                  <c:v>26359</c:v>
                </c:pt>
                <c:pt idx="813">
                  <c:v>26390</c:v>
                </c:pt>
                <c:pt idx="814">
                  <c:v>26420</c:v>
                </c:pt>
                <c:pt idx="815">
                  <c:v>26451</c:v>
                </c:pt>
                <c:pt idx="816">
                  <c:v>26481</c:v>
                </c:pt>
                <c:pt idx="817">
                  <c:v>26512</c:v>
                </c:pt>
                <c:pt idx="818">
                  <c:v>26543</c:v>
                </c:pt>
                <c:pt idx="819">
                  <c:v>26573</c:v>
                </c:pt>
                <c:pt idx="820">
                  <c:v>26604</c:v>
                </c:pt>
                <c:pt idx="821">
                  <c:v>26634</c:v>
                </c:pt>
                <c:pt idx="822">
                  <c:v>26665</c:v>
                </c:pt>
                <c:pt idx="823">
                  <c:v>26696</c:v>
                </c:pt>
                <c:pt idx="824">
                  <c:v>26724</c:v>
                </c:pt>
                <c:pt idx="825">
                  <c:v>26755</c:v>
                </c:pt>
                <c:pt idx="826">
                  <c:v>26785</c:v>
                </c:pt>
                <c:pt idx="827">
                  <c:v>26816</c:v>
                </c:pt>
                <c:pt idx="828">
                  <c:v>26846</c:v>
                </c:pt>
                <c:pt idx="829">
                  <c:v>26877</c:v>
                </c:pt>
                <c:pt idx="830">
                  <c:v>26908</c:v>
                </c:pt>
                <c:pt idx="831">
                  <c:v>26938</c:v>
                </c:pt>
                <c:pt idx="832">
                  <c:v>26969</c:v>
                </c:pt>
                <c:pt idx="833">
                  <c:v>26999</c:v>
                </c:pt>
                <c:pt idx="834">
                  <c:v>27030</c:v>
                </c:pt>
                <c:pt idx="835">
                  <c:v>27061</c:v>
                </c:pt>
                <c:pt idx="836">
                  <c:v>27089</c:v>
                </c:pt>
                <c:pt idx="837">
                  <c:v>27120</c:v>
                </c:pt>
                <c:pt idx="838">
                  <c:v>27150</c:v>
                </c:pt>
                <c:pt idx="839">
                  <c:v>27181</c:v>
                </c:pt>
                <c:pt idx="840">
                  <c:v>27211</c:v>
                </c:pt>
                <c:pt idx="841">
                  <c:v>27242</c:v>
                </c:pt>
                <c:pt idx="842">
                  <c:v>27273</c:v>
                </c:pt>
                <c:pt idx="843">
                  <c:v>27303</c:v>
                </c:pt>
                <c:pt idx="844">
                  <c:v>27334</c:v>
                </c:pt>
                <c:pt idx="845">
                  <c:v>27364</c:v>
                </c:pt>
                <c:pt idx="846">
                  <c:v>27395</c:v>
                </c:pt>
                <c:pt idx="847">
                  <c:v>27426</c:v>
                </c:pt>
                <c:pt idx="848">
                  <c:v>27454</c:v>
                </c:pt>
                <c:pt idx="849">
                  <c:v>27485</c:v>
                </c:pt>
                <c:pt idx="850">
                  <c:v>27515</c:v>
                </c:pt>
                <c:pt idx="851">
                  <c:v>27546</c:v>
                </c:pt>
                <c:pt idx="852">
                  <c:v>27576</c:v>
                </c:pt>
                <c:pt idx="853">
                  <c:v>27607</c:v>
                </c:pt>
                <c:pt idx="854">
                  <c:v>27638</c:v>
                </c:pt>
                <c:pt idx="855">
                  <c:v>27668</c:v>
                </c:pt>
                <c:pt idx="856">
                  <c:v>27699</c:v>
                </c:pt>
                <c:pt idx="857">
                  <c:v>27729</c:v>
                </c:pt>
                <c:pt idx="858">
                  <c:v>27760</c:v>
                </c:pt>
                <c:pt idx="859">
                  <c:v>27791</c:v>
                </c:pt>
                <c:pt idx="860">
                  <c:v>27820</c:v>
                </c:pt>
                <c:pt idx="861">
                  <c:v>27851</c:v>
                </c:pt>
                <c:pt idx="862">
                  <c:v>27881</c:v>
                </c:pt>
                <c:pt idx="863">
                  <c:v>27912</c:v>
                </c:pt>
                <c:pt idx="864">
                  <c:v>27942</c:v>
                </c:pt>
                <c:pt idx="865">
                  <c:v>27973</c:v>
                </c:pt>
                <c:pt idx="866">
                  <c:v>28004</c:v>
                </c:pt>
                <c:pt idx="867">
                  <c:v>28034</c:v>
                </c:pt>
                <c:pt idx="868">
                  <c:v>28065</c:v>
                </c:pt>
                <c:pt idx="869">
                  <c:v>28095</c:v>
                </c:pt>
                <c:pt idx="870">
                  <c:v>28126</c:v>
                </c:pt>
                <c:pt idx="871">
                  <c:v>28157</c:v>
                </c:pt>
                <c:pt idx="872">
                  <c:v>28185</c:v>
                </c:pt>
                <c:pt idx="873">
                  <c:v>28216</c:v>
                </c:pt>
                <c:pt idx="874">
                  <c:v>28246</c:v>
                </c:pt>
                <c:pt idx="875">
                  <c:v>28277</c:v>
                </c:pt>
                <c:pt idx="876">
                  <c:v>28307</c:v>
                </c:pt>
                <c:pt idx="877">
                  <c:v>28338</c:v>
                </c:pt>
                <c:pt idx="878">
                  <c:v>28369</c:v>
                </c:pt>
                <c:pt idx="879">
                  <c:v>28399</c:v>
                </c:pt>
                <c:pt idx="880">
                  <c:v>28430</c:v>
                </c:pt>
                <c:pt idx="881">
                  <c:v>28460</c:v>
                </c:pt>
                <c:pt idx="882">
                  <c:v>28491</c:v>
                </c:pt>
                <c:pt idx="883">
                  <c:v>28522</c:v>
                </c:pt>
                <c:pt idx="884">
                  <c:v>28550</c:v>
                </c:pt>
                <c:pt idx="885">
                  <c:v>28581</c:v>
                </c:pt>
                <c:pt idx="886">
                  <c:v>28611</c:v>
                </c:pt>
                <c:pt idx="887">
                  <c:v>28642</c:v>
                </c:pt>
                <c:pt idx="888">
                  <c:v>28672</c:v>
                </c:pt>
                <c:pt idx="889">
                  <c:v>28703</c:v>
                </c:pt>
                <c:pt idx="890">
                  <c:v>28734</c:v>
                </c:pt>
                <c:pt idx="891">
                  <c:v>28764</c:v>
                </c:pt>
                <c:pt idx="892">
                  <c:v>28795</c:v>
                </c:pt>
                <c:pt idx="893">
                  <c:v>28825</c:v>
                </c:pt>
                <c:pt idx="894">
                  <c:v>28856</c:v>
                </c:pt>
                <c:pt idx="895">
                  <c:v>28887</c:v>
                </c:pt>
                <c:pt idx="896">
                  <c:v>28915</c:v>
                </c:pt>
                <c:pt idx="897">
                  <c:v>28946</c:v>
                </c:pt>
                <c:pt idx="898">
                  <c:v>28976</c:v>
                </c:pt>
                <c:pt idx="899">
                  <c:v>29007</c:v>
                </c:pt>
                <c:pt idx="900">
                  <c:v>29037</c:v>
                </c:pt>
                <c:pt idx="901">
                  <c:v>29068</c:v>
                </c:pt>
                <c:pt idx="902">
                  <c:v>29099</c:v>
                </c:pt>
                <c:pt idx="903">
                  <c:v>29129</c:v>
                </c:pt>
                <c:pt idx="904">
                  <c:v>29160</c:v>
                </c:pt>
                <c:pt idx="905">
                  <c:v>29190</c:v>
                </c:pt>
                <c:pt idx="906">
                  <c:v>29221</c:v>
                </c:pt>
                <c:pt idx="907">
                  <c:v>29252</c:v>
                </c:pt>
                <c:pt idx="908">
                  <c:v>29281</c:v>
                </c:pt>
                <c:pt idx="909">
                  <c:v>29312</c:v>
                </c:pt>
                <c:pt idx="910">
                  <c:v>29342</c:v>
                </c:pt>
                <c:pt idx="911">
                  <c:v>29373</c:v>
                </c:pt>
                <c:pt idx="912">
                  <c:v>29403</c:v>
                </c:pt>
                <c:pt idx="913">
                  <c:v>29434</c:v>
                </c:pt>
                <c:pt idx="914">
                  <c:v>29465</c:v>
                </c:pt>
                <c:pt idx="915">
                  <c:v>29495</c:v>
                </c:pt>
                <c:pt idx="916">
                  <c:v>29526</c:v>
                </c:pt>
                <c:pt idx="917">
                  <c:v>29556</c:v>
                </c:pt>
                <c:pt idx="918">
                  <c:v>29587</c:v>
                </c:pt>
                <c:pt idx="919">
                  <c:v>29618</c:v>
                </c:pt>
                <c:pt idx="920">
                  <c:v>29646</c:v>
                </c:pt>
                <c:pt idx="921">
                  <c:v>29677</c:v>
                </c:pt>
                <c:pt idx="922">
                  <c:v>29707</c:v>
                </c:pt>
                <c:pt idx="923">
                  <c:v>29738</c:v>
                </c:pt>
                <c:pt idx="924">
                  <c:v>29768</c:v>
                </c:pt>
                <c:pt idx="925">
                  <c:v>29799</c:v>
                </c:pt>
                <c:pt idx="926">
                  <c:v>29830</c:v>
                </c:pt>
                <c:pt idx="927">
                  <c:v>29860</c:v>
                </c:pt>
                <c:pt idx="928">
                  <c:v>29891</c:v>
                </c:pt>
                <c:pt idx="929">
                  <c:v>29921</c:v>
                </c:pt>
                <c:pt idx="930">
                  <c:v>29952</c:v>
                </c:pt>
                <c:pt idx="931">
                  <c:v>29983</c:v>
                </c:pt>
                <c:pt idx="932">
                  <c:v>30011</c:v>
                </c:pt>
                <c:pt idx="933">
                  <c:v>30042</c:v>
                </c:pt>
                <c:pt idx="934">
                  <c:v>30072</c:v>
                </c:pt>
                <c:pt idx="935">
                  <c:v>30103</c:v>
                </c:pt>
                <c:pt idx="936">
                  <c:v>30133</c:v>
                </c:pt>
                <c:pt idx="937">
                  <c:v>30164</c:v>
                </c:pt>
                <c:pt idx="938">
                  <c:v>30195</c:v>
                </c:pt>
                <c:pt idx="939">
                  <c:v>30225</c:v>
                </c:pt>
                <c:pt idx="940">
                  <c:v>30256</c:v>
                </c:pt>
                <c:pt idx="941">
                  <c:v>30286</c:v>
                </c:pt>
                <c:pt idx="942">
                  <c:v>30317</c:v>
                </c:pt>
                <c:pt idx="943">
                  <c:v>30348</c:v>
                </c:pt>
                <c:pt idx="944">
                  <c:v>30376</c:v>
                </c:pt>
                <c:pt idx="945">
                  <c:v>30407</c:v>
                </c:pt>
                <c:pt idx="946">
                  <c:v>30437</c:v>
                </c:pt>
                <c:pt idx="947">
                  <c:v>30468</c:v>
                </c:pt>
                <c:pt idx="948">
                  <c:v>30498</c:v>
                </c:pt>
                <c:pt idx="949">
                  <c:v>30529</c:v>
                </c:pt>
                <c:pt idx="950">
                  <c:v>30560</c:v>
                </c:pt>
                <c:pt idx="951">
                  <c:v>30590</c:v>
                </c:pt>
                <c:pt idx="952">
                  <c:v>30621</c:v>
                </c:pt>
                <c:pt idx="953">
                  <c:v>30651</c:v>
                </c:pt>
                <c:pt idx="954">
                  <c:v>30682</c:v>
                </c:pt>
                <c:pt idx="955">
                  <c:v>30713</c:v>
                </c:pt>
                <c:pt idx="956">
                  <c:v>30742</c:v>
                </c:pt>
                <c:pt idx="957">
                  <c:v>30773</c:v>
                </c:pt>
                <c:pt idx="958">
                  <c:v>30803</c:v>
                </c:pt>
                <c:pt idx="959">
                  <c:v>30834</c:v>
                </c:pt>
                <c:pt idx="960">
                  <c:v>30864</c:v>
                </c:pt>
                <c:pt idx="961">
                  <c:v>30895</c:v>
                </c:pt>
                <c:pt idx="962">
                  <c:v>30926</c:v>
                </c:pt>
                <c:pt idx="963">
                  <c:v>30956</c:v>
                </c:pt>
                <c:pt idx="964">
                  <c:v>30987</c:v>
                </c:pt>
                <c:pt idx="965">
                  <c:v>31017</c:v>
                </c:pt>
                <c:pt idx="966">
                  <c:v>31048</c:v>
                </c:pt>
                <c:pt idx="967">
                  <c:v>31079</c:v>
                </c:pt>
                <c:pt idx="968">
                  <c:v>31107</c:v>
                </c:pt>
                <c:pt idx="969">
                  <c:v>31138</c:v>
                </c:pt>
                <c:pt idx="970">
                  <c:v>31168</c:v>
                </c:pt>
                <c:pt idx="971">
                  <c:v>31199</c:v>
                </c:pt>
                <c:pt idx="972">
                  <c:v>31229</c:v>
                </c:pt>
                <c:pt idx="973">
                  <c:v>31260</c:v>
                </c:pt>
                <c:pt idx="974">
                  <c:v>31291</c:v>
                </c:pt>
                <c:pt idx="975">
                  <c:v>31321</c:v>
                </c:pt>
                <c:pt idx="976">
                  <c:v>31352</c:v>
                </c:pt>
                <c:pt idx="977">
                  <c:v>31382</c:v>
                </c:pt>
                <c:pt idx="978">
                  <c:v>31413</c:v>
                </c:pt>
                <c:pt idx="979">
                  <c:v>31444</c:v>
                </c:pt>
                <c:pt idx="980">
                  <c:v>31472</c:v>
                </c:pt>
                <c:pt idx="981">
                  <c:v>31503</c:v>
                </c:pt>
                <c:pt idx="982">
                  <c:v>31533</c:v>
                </c:pt>
                <c:pt idx="983">
                  <c:v>31564</c:v>
                </c:pt>
                <c:pt idx="984">
                  <c:v>31594</c:v>
                </c:pt>
                <c:pt idx="985">
                  <c:v>31625</c:v>
                </c:pt>
                <c:pt idx="986">
                  <c:v>31656</c:v>
                </c:pt>
                <c:pt idx="987">
                  <c:v>31686</c:v>
                </c:pt>
                <c:pt idx="988">
                  <c:v>31717</c:v>
                </c:pt>
                <c:pt idx="989">
                  <c:v>31747</c:v>
                </c:pt>
                <c:pt idx="990">
                  <c:v>31778</c:v>
                </c:pt>
                <c:pt idx="991">
                  <c:v>31809</c:v>
                </c:pt>
                <c:pt idx="992">
                  <c:v>31837</c:v>
                </c:pt>
                <c:pt idx="993">
                  <c:v>31868</c:v>
                </c:pt>
                <c:pt idx="994">
                  <c:v>31898</c:v>
                </c:pt>
                <c:pt idx="995">
                  <c:v>31929</c:v>
                </c:pt>
                <c:pt idx="996">
                  <c:v>31959</c:v>
                </c:pt>
                <c:pt idx="997">
                  <c:v>31990</c:v>
                </c:pt>
                <c:pt idx="998">
                  <c:v>32021</c:v>
                </c:pt>
                <c:pt idx="999">
                  <c:v>32051</c:v>
                </c:pt>
                <c:pt idx="1000">
                  <c:v>32082</c:v>
                </c:pt>
                <c:pt idx="1001">
                  <c:v>32112</c:v>
                </c:pt>
                <c:pt idx="1002">
                  <c:v>32143</c:v>
                </c:pt>
                <c:pt idx="1003">
                  <c:v>32174</c:v>
                </c:pt>
                <c:pt idx="1004">
                  <c:v>32203</c:v>
                </c:pt>
                <c:pt idx="1005">
                  <c:v>32234</c:v>
                </c:pt>
                <c:pt idx="1006">
                  <c:v>32264</c:v>
                </c:pt>
                <c:pt idx="1007">
                  <c:v>32295</c:v>
                </c:pt>
                <c:pt idx="1008">
                  <c:v>32325</c:v>
                </c:pt>
                <c:pt idx="1009">
                  <c:v>32356</c:v>
                </c:pt>
                <c:pt idx="1010">
                  <c:v>32387</c:v>
                </c:pt>
                <c:pt idx="1011">
                  <c:v>32417</c:v>
                </c:pt>
                <c:pt idx="1012">
                  <c:v>32448</c:v>
                </c:pt>
                <c:pt idx="1013">
                  <c:v>32478</c:v>
                </c:pt>
                <c:pt idx="1014">
                  <c:v>32509</c:v>
                </c:pt>
                <c:pt idx="1015">
                  <c:v>32540</c:v>
                </c:pt>
                <c:pt idx="1016">
                  <c:v>32568</c:v>
                </c:pt>
                <c:pt idx="1017">
                  <c:v>32599</c:v>
                </c:pt>
                <c:pt idx="1018">
                  <c:v>32629</c:v>
                </c:pt>
                <c:pt idx="1019">
                  <c:v>32660</c:v>
                </c:pt>
                <c:pt idx="1020">
                  <c:v>32690</c:v>
                </c:pt>
                <c:pt idx="1021">
                  <c:v>32721</c:v>
                </c:pt>
                <c:pt idx="1022">
                  <c:v>32752</c:v>
                </c:pt>
                <c:pt idx="1023">
                  <c:v>32782</c:v>
                </c:pt>
                <c:pt idx="1024">
                  <c:v>32813</c:v>
                </c:pt>
                <c:pt idx="1025">
                  <c:v>32843</c:v>
                </c:pt>
                <c:pt idx="1026">
                  <c:v>32874</c:v>
                </c:pt>
                <c:pt idx="1027">
                  <c:v>32905</c:v>
                </c:pt>
                <c:pt idx="1028">
                  <c:v>32933</c:v>
                </c:pt>
                <c:pt idx="1029">
                  <c:v>32964</c:v>
                </c:pt>
                <c:pt idx="1030">
                  <c:v>32994</c:v>
                </c:pt>
                <c:pt idx="1031">
                  <c:v>33025</c:v>
                </c:pt>
                <c:pt idx="1032">
                  <c:v>33055</c:v>
                </c:pt>
                <c:pt idx="1033">
                  <c:v>33086</c:v>
                </c:pt>
                <c:pt idx="1034">
                  <c:v>33117</c:v>
                </c:pt>
                <c:pt idx="1035">
                  <c:v>33147</c:v>
                </c:pt>
                <c:pt idx="1036">
                  <c:v>33178</c:v>
                </c:pt>
                <c:pt idx="1037">
                  <c:v>33208</c:v>
                </c:pt>
                <c:pt idx="1038">
                  <c:v>33239</c:v>
                </c:pt>
                <c:pt idx="1039">
                  <c:v>33270</c:v>
                </c:pt>
                <c:pt idx="1040">
                  <c:v>33298</c:v>
                </c:pt>
                <c:pt idx="1041">
                  <c:v>33329</c:v>
                </c:pt>
                <c:pt idx="1042">
                  <c:v>33359</c:v>
                </c:pt>
                <c:pt idx="1043">
                  <c:v>33390</c:v>
                </c:pt>
                <c:pt idx="1044">
                  <c:v>33420</c:v>
                </c:pt>
                <c:pt idx="1045">
                  <c:v>33451</c:v>
                </c:pt>
                <c:pt idx="1046">
                  <c:v>33482</c:v>
                </c:pt>
                <c:pt idx="1047">
                  <c:v>33512</c:v>
                </c:pt>
                <c:pt idx="1048">
                  <c:v>33543</c:v>
                </c:pt>
                <c:pt idx="1049">
                  <c:v>33573</c:v>
                </c:pt>
                <c:pt idx="1050">
                  <c:v>33604</c:v>
                </c:pt>
                <c:pt idx="1051">
                  <c:v>33635</c:v>
                </c:pt>
                <c:pt idx="1052">
                  <c:v>33664</c:v>
                </c:pt>
                <c:pt idx="1053">
                  <c:v>33695</c:v>
                </c:pt>
                <c:pt idx="1054">
                  <c:v>33725</c:v>
                </c:pt>
                <c:pt idx="1055">
                  <c:v>33756</c:v>
                </c:pt>
                <c:pt idx="1056">
                  <c:v>33786</c:v>
                </c:pt>
                <c:pt idx="1057">
                  <c:v>33817</c:v>
                </c:pt>
                <c:pt idx="1058">
                  <c:v>33848</c:v>
                </c:pt>
                <c:pt idx="1059">
                  <c:v>33878</c:v>
                </c:pt>
                <c:pt idx="1060">
                  <c:v>33909</c:v>
                </c:pt>
                <c:pt idx="1061">
                  <c:v>33939</c:v>
                </c:pt>
                <c:pt idx="1062">
                  <c:v>33970</c:v>
                </c:pt>
                <c:pt idx="1063">
                  <c:v>34001</c:v>
                </c:pt>
                <c:pt idx="1064">
                  <c:v>34029</c:v>
                </c:pt>
                <c:pt idx="1065">
                  <c:v>34060</c:v>
                </c:pt>
                <c:pt idx="1066">
                  <c:v>34090</c:v>
                </c:pt>
                <c:pt idx="1067">
                  <c:v>34121</c:v>
                </c:pt>
                <c:pt idx="1068">
                  <c:v>34151</c:v>
                </c:pt>
                <c:pt idx="1069">
                  <c:v>34182</c:v>
                </c:pt>
                <c:pt idx="1070">
                  <c:v>34213</c:v>
                </c:pt>
                <c:pt idx="1071">
                  <c:v>34243</c:v>
                </c:pt>
                <c:pt idx="1072">
                  <c:v>34274</c:v>
                </c:pt>
                <c:pt idx="1073">
                  <c:v>34304</c:v>
                </c:pt>
                <c:pt idx="1074">
                  <c:v>34335</c:v>
                </c:pt>
                <c:pt idx="1075">
                  <c:v>34366</c:v>
                </c:pt>
                <c:pt idx="1076">
                  <c:v>34394</c:v>
                </c:pt>
                <c:pt idx="1077">
                  <c:v>34425</c:v>
                </c:pt>
                <c:pt idx="1078">
                  <c:v>34455</c:v>
                </c:pt>
                <c:pt idx="1079">
                  <c:v>34486</c:v>
                </c:pt>
                <c:pt idx="1080">
                  <c:v>34516</c:v>
                </c:pt>
                <c:pt idx="1081">
                  <c:v>34547</c:v>
                </c:pt>
                <c:pt idx="1082">
                  <c:v>34578</c:v>
                </c:pt>
                <c:pt idx="1083">
                  <c:v>34608</c:v>
                </c:pt>
                <c:pt idx="1084">
                  <c:v>34639</c:v>
                </c:pt>
                <c:pt idx="1085">
                  <c:v>34669</c:v>
                </c:pt>
                <c:pt idx="1086">
                  <c:v>34700</c:v>
                </c:pt>
                <c:pt idx="1087">
                  <c:v>34731</c:v>
                </c:pt>
                <c:pt idx="1088">
                  <c:v>34759</c:v>
                </c:pt>
                <c:pt idx="1089">
                  <c:v>34790</c:v>
                </c:pt>
                <c:pt idx="1090">
                  <c:v>34820</c:v>
                </c:pt>
                <c:pt idx="1091">
                  <c:v>34851</c:v>
                </c:pt>
                <c:pt idx="1092">
                  <c:v>34881</c:v>
                </c:pt>
                <c:pt idx="1093">
                  <c:v>34912</c:v>
                </c:pt>
                <c:pt idx="1094">
                  <c:v>34943</c:v>
                </c:pt>
                <c:pt idx="1095">
                  <c:v>34973</c:v>
                </c:pt>
                <c:pt idx="1096">
                  <c:v>35004</c:v>
                </c:pt>
                <c:pt idx="1097">
                  <c:v>35034</c:v>
                </c:pt>
                <c:pt idx="1098">
                  <c:v>35065</c:v>
                </c:pt>
                <c:pt idx="1099">
                  <c:v>35096</c:v>
                </c:pt>
                <c:pt idx="1100">
                  <c:v>35125</c:v>
                </c:pt>
                <c:pt idx="1101">
                  <c:v>35156</c:v>
                </c:pt>
                <c:pt idx="1102">
                  <c:v>35186</c:v>
                </c:pt>
                <c:pt idx="1103">
                  <c:v>35217</c:v>
                </c:pt>
                <c:pt idx="1104">
                  <c:v>35247</c:v>
                </c:pt>
                <c:pt idx="1105">
                  <c:v>35278</c:v>
                </c:pt>
                <c:pt idx="1106">
                  <c:v>35309</c:v>
                </c:pt>
                <c:pt idx="1107">
                  <c:v>35339</c:v>
                </c:pt>
                <c:pt idx="1108">
                  <c:v>35370</c:v>
                </c:pt>
                <c:pt idx="1109">
                  <c:v>35400</c:v>
                </c:pt>
                <c:pt idx="1110">
                  <c:v>35431</c:v>
                </c:pt>
                <c:pt idx="1111">
                  <c:v>35462</c:v>
                </c:pt>
                <c:pt idx="1112">
                  <c:v>35490</c:v>
                </c:pt>
                <c:pt idx="1113">
                  <c:v>35521</c:v>
                </c:pt>
                <c:pt idx="1114">
                  <c:v>35551</c:v>
                </c:pt>
                <c:pt idx="1115">
                  <c:v>35582</c:v>
                </c:pt>
                <c:pt idx="1116">
                  <c:v>35612</c:v>
                </c:pt>
                <c:pt idx="1117">
                  <c:v>35643</c:v>
                </c:pt>
                <c:pt idx="1118">
                  <c:v>35674</c:v>
                </c:pt>
                <c:pt idx="1119">
                  <c:v>35704</c:v>
                </c:pt>
                <c:pt idx="1120">
                  <c:v>35735</c:v>
                </c:pt>
                <c:pt idx="1121">
                  <c:v>35765</c:v>
                </c:pt>
                <c:pt idx="1122">
                  <c:v>35796</c:v>
                </c:pt>
                <c:pt idx="1123">
                  <c:v>35827</c:v>
                </c:pt>
                <c:pt idx="1124">
                  <c:v>35855</c:v>
                </c:pt>
                <c:pt idx="1125">
                  <c:v>35886</c:v>
                </c:pt>
                <c:pt idx="1126">
                  <c:v>35916</c:v>
                </c:pt>
                <c:pt idx="1127">
                  <c:v>35947</c:v>
                </c:pt>
                <c:pt idx="1128">
                  <c:v>35977</c:v>
                </c:pt>
                <c:pt idx="1129">
                  <c:v>36008</c:v>
                </c:pt>
                <c:pt idx="1130">
                  <c:v>36039</c:v>
                </c:pt>
                <c:pt idx="1131">
                  <c:v>36069</c:v>
                </c:pt>
                <c:pt idx="1132">
                  <c:v>36100</c:v>
                </c:pt>
                <c:pt idx="1133">
                  <c:v>36130</c:v>
                </c:pt>
                <c:pt idx="1134">
                  <c:v>36161</c:v>
                </c:pt>
                <c:pt idx="1135">
                  <c:v>36192</c:v>
                </c:pt>
                <c:pt idx="1136">
                  <c:v>36220</c:v>
                </c:pt>
                <c:pt idx="1137">
                  <c:v>36251</c:v>
                </c:pt>
                <c:pt idx="1138">
                  <c:v>36281</c:v>
                </c:pt>
                <c:pt idx="1139">
                  <c:v>36312</c:v>
                </c:pt>
                <c:pt idx="1140">
                  <c:v>36342</c:v>
                </c:pt>
                <c:pt idx="1141">
                  <c:v>36373</c:v>
                </c:pt>
                <c:pt idx="1142">
                  <c:v>36404</c:v>
                </c:pt>
                <c:pt idx="1143">
                  <c:v>36434</c:v>
                </c:pt>
                <c:pt idx="1144">
                  <c:v>36465</c:v>
                </c:pt>
                <c:pt idx="1145">
                  <c:v>36495</c:v>
                </c:pt>
                <c:pt idx="1146">
                  <c:v>36526</c:v>
                </c:pt>
                <c:pt idx="1147">
                  <c:v>36557</c:v>
                </c:pt>
                <c:pt idx="1148">
                  <c:v>36586</c:v>
                </c:pt>
                <c:pt idx="1149">
                  <c:v>36617</c:v>
                </c:pt>
                <c:pt idx="1150">
                  <c:v>36647</c:v>
                </c:pt>
                <c:pt idx="1151">
                  <c:v>36678</c:v>
                </c:pt>
                <c:pt idx="1152">
                  <c:v>36708</c:v>
                </c:pt>
                <c:pt idx="1153">
                  <c:v>36739</c:v>
                </c:pt>
                <c:pt idx="1154">
                  <c:v>36770</c:v>
                </c:pt>
                <c:pt idx="1155">
                  <c:v>36800</c:v>
                </c:pt>
                <c:pt idx="1156">
                  <c:v>36831</c:v>
                </c:pt>
                <c:pt idx="1157">
                  <c:v>36861</c:v>
                </c:pt>
                <c:pt idx="1158">
                  <c:v>36892</c:v>
                </c:pt>
                <c:pt idx="1159">
                  <c:v>36923</c:v>
                </c:pt>
                <c:pt idx="1160">
                  <c:v>36951</c:v>
                </c:pt>
                <c:pt idx="1161">
                  <c:v>36982</c:v>
                </c:pt>
                <c:pt idx="1162">
                  <c:v>37012</c:v>
                </c:pt>
                <c:pt idx="1163">
                  <c:v>37043</c:v>
                </c:pt>
                <c:pt idx="1164">
                  <c:v>37073</c:v>
                </c:pt>
                <c:pt idx="1165">
                  <c:v>37104</c:v>
                </c:pt>
                <c:pt idx="1166">
                  <c:v>37135</c:v>
                </c:pt>
                <c:pt idx="1167">
                  <c:v>37165</c:v>
                </c:pt>
                <c:pt idx="1168">
                  <c:v>37196</c:v>
                </c:pt>
                <c:pt idx="1169">
                  <c:v>37226</c:v>
                </c:pt>
                <c:pt idx="1170">
                  <c:v>37257</c:v>
                </c:pt>
                <c:pt idx="1171">
                  <c:v>37288</c:v>
                </c:pt>
                <c:pt idx="1172">
                  <c:v>37316</c:v>
                </c:pt>
                <c:pt idx="1173">
                  <c:v>37347</c:v>
                </c:pt>
                <c:pt idx="1174">
                  <c:v>37377</c:v>
                </c:pt>
                <c:pt idx="1175">
                  <c:v>37408</c:v>
                </c:pt>
                <c:pt idx="1176">
                  <c:v>37438</c:v>
                </c:pt>
                <c:pt idx="1177">
                  <c:v>37469</c:v>
                </c:pt>
                <c:pt idx="1178">
                  <c:v>37500</c:v>
                </c:pt>
                <c:pt idx="1179">
                  <c:v>37530</c:v>
                </c:pt>
                <c:pt idx="1180">
                  <c:v>37561</c:v>
                </c:pt>
                <c:pt idx="1181">
                  <c:v>37591</c:v>
                </c:pt>
                <c:pt idx="1182">
                  <c:v>37622</c:v>
                </c:pt>
                <c:pt idx="1183">
                  <c:v>37653</c:v>
                </c:pt>
                <c:pt idx="1184">
                  <c:v>37681</c:v>
                </c:pt>
                <c:pt idx="1185">
                  <c:v>37712</c:v>
                </c:pt>
                <c:pt idx="1186">
                  <c:v>37742</c:v>
                </c:pt>
                <c:pt idx="1187">
                  <c:v>37773</c:v>
                </c:pt>
                <c:pt idx="1188">
                  <c:v>37803</c:v>
                </c:pt>
                <c:pt idx="1189">
                  <c:v>37834</c:v>
                </c:pt>
                <c:pt idx="1190">
                  <c:v>37865</c:v>
                </c:pt>
                <c:pt idx="1191">
                  <c:v>37895</c:v>
                </c:pt>
                <c:pt idx="1192">
                  <c:v>37926</c:v>
                </c:pt>
                <c:pt idx="1193">
                  <c:v>37956</c:v>
                </c:pt>
                <c:pt idx="1194">
                  <c:v>37987</c:v>
                </c:pt>
                <c:pt idx="1195">
                  <c:v>38018</c:v>
                </c:pt>
                <c:pt idx="1196">
                  <c:v>38047</c:v>
                </c:pt>
                <c:pt idx="1197">
                  <c:v>38078</c:v>
                </c:pt>
                <c:pt idx="1198">
                  <c:v>38108</c:v>
                </c:pt>
                <c:pt idx="1199">
                  <c:v>38139</c:v>
                </c:pt>
                <c:pt idx="1200">
                  <c:v>38169</c:v>
                </c:pt>
                <c:pt idx="1201">
                  <c:v>38200</c:v>
                </c:pt>
                <c:pt idx="1202">
                  <c:v>38231</c:v>
                </c:pt>
                <c:pt idx="1203">
                  <c:v>38261</c:v>
                </c:pt>
                <c:pt idx="1204">
                  <c:v>38292</c:v>
                </c:pt>
                <c:pt idx="1205">
                  <c:v>38322</c:v>
                </c:pt>
                <c:pt idx="1206">
                  <c:v>38353</c:v>
                </c:pt>
                <c:pt idx="1207">
                  <c:v>38384</c:v>
                </c:pt>
                <c:pt idx="1208">
                  <c:v>38412</c:v>
                </c:pt>
                <c:pt idx="1209">
                  <c:v>38443</c:v>
                </c:pt>
                <c:pt idx="1210">
                  <c:v>38473</c:v>
                </c:pt>
                <c:pt idx="1211">
                  <c:v>38504</c:v>
                </c:pt>
                <c:pt idx="1212">
                  <c:v>38534</c:v>
                </c:pt>
                <c:pt idx="1213">
                  <c:v>38565</c:v>
                </c:pt>
                <c:pt idx="1214">
                  <c:v>38596</c:v>
                </c:pt>
                <c:pt idx="1215">
                  <c:v>38626</c:v>
                </c:pt>
                <c:pt idx="1216">
                  <c:v>38657</c:v>
                </c:pt>
                <c:pt idx="1217">
                  <c:v>38687</c:v>
                </c:pt>
                <c:pt idx="1218">
                  <c:v>38718</c:v>
                </c:pt>
                <c:pt idx="1219">
                  <c:v>38749</c:v>
                </c:pt>
                <c:pt idx="1220">
                  <c:v>38777</c:v>
                </c:pt>
                <c:pt idx="1221">
                  <c:v>38808</c:v>
                </c:pt>
                <c:pt idx="1222">
                  <c:v>38838</c:v>
                </c:pt>
                <c:pt idx="1223">
                  <c:v>38869</c:v>
                </c:pt>
                <c:pt idx="1224">
                  <c:v>38899</c:v>
                </c:pt>
                <c:pt idx="1225">
                  <c:v>38930</c:v>
                </c:pt>
                <c:pt idx="1226">
                  <c:v>38961</c:v>
                </c:pt>
                <c:pt idx="1227">
                  <c:v>38991</c:v>
                </c:pt>
                <c:pt idx="1228">
                  <c:v>39022</c:v>
                </c:pt>
                <c:pt idx="1229">
                  <c:v>39052</c:v>
                </c:pt>
                <c:pt idx="1230">
                  <c:v>39083</c:v>
                </c:pt>
                <c:pt idx="1231">
                  <c:v>39114</c:v>
                </c:pt>
                <c:pt idx="1232">
                  <c:v>39142</c:v>
                </c:pt>
                <c:pt idx="1233">
                  <c:v>39173</c:v>
                </c:pt>
                <c:pt idx="1234">
                  <c:v>39203</c:v>
                </c:pt>
                <c:pt idx="1235">
                  <c:v>39234</c:v>
                </c:pt>
                <c:pt idx="1236">
                  <c:v>39264</c:v>
                </c:pt>
                <c:pt idx="1237">
                  <c:v>39295</c:v>
                </c:pt>
                <c:pt idx="1238">
                  <c:v>39326</c:v>
                </c:pt>
                <c:pt idx="1239">
                  <c:v>39356</c:v>
                </c:pt>
                <c:pt idx="1240">
                  <c:v>39387</c:v>
                </c:pt>
                <c:pt idx="1241">
                  <c:v>39417</c:v>
                </c:pt>
                <c:pt idx="1242">
                  <c:v>39448</c:v>
                </c:pt>
                <c:pt idx="1243">
                  <c:v>39479</c:v>
                </c:pt>
                <c:pt idx="1244">
                  <c:v>39508</c:v>
                </c:pt>
                <c:pt idx="1245">
                  <c:v>39539</c:v>
                </c:pt>
                <c:pt idx="1246">
                  <c:v>39569</c:v>
                </c:pt>
                <c:pt idx="1247">
                  <c:v>39600</c:v>
                </c:pt>
                <c:pt idx="1248">
                  <c:v>39630</c:v>
                </c:pt>
                <c:pt idx="1249">
                  <c:v>39661</c:v>
                </c:pt>
                <c:pt idx="1250">
                  <c:v>39692</c:v>
                </c:pt>
                <c:pt idx="1251">
                  <c:v>39722</c:v>
                </c:pt>
                <c:pt idx="1252">
                  <c:v>39753</c:v>
                </c:pt>
                <c:pt idx="1253">
                  <c:v>39783</c:v>
                </c:pt>
                <c:pt idx="1254">
                  <c:v>39814</c:v>
                </c:pt>
                <c:pt idx="1255">
                  <c:v>39845</c:v>
                </c:pt>
                <c:pt idx="1256">
                  <c:v>39873</c:v>
                </c:pt>
                <c:pt idx="1257">
                  <c:v>39904</c:v>
                </c:pt>
                <c:pt idx="1258">
                  <c:v>39934</c:v>
                </c:pt>
                <c:pt idx="1259">
                  <c:v>39965</c:v>
                </c:pt>
                <c:pt idx="1260">
                  <c:v>39995</c:v>
                </c:pt>
                <c:pt idx="1261">
                  <c:v>40026</c:v>
                </c:pt>
                <c:pt idx="1262">
                  <c:v>40057</c:v>
                </c:pt>
                <c:pt idx="1263">
                  <c:v>40087</c:v>
                </c:pt>
                <c:pt idx="1264">
                  <c:v>40118</c:v>
                </c:pt>
                <c:pt idx="1265">
                  <c:v>40148</c:v>
                </c:pt>
                <c:pt idx="1266">
                  <c:v>40179</c:v>
                </c:pt>
                <c:pt idx="1267">
                  <c:v>40210</c:v>
                </c:pt>
                <c:pt idx="1268">
                  <c:v>40238</c:v>
                </c:pt>
                <c:pt idx="1269">
                  <c:v>40269</c:v>
                </c:pt>
                <c:pt idx="1270">
                  <c:v>40299</c:v>
                </c:pt>
                <c:pt idx="1271">
                  <c:v>40330</c:v>
                </c:pt>
                <c:pt idx="1272">
                  <c:v>40360</c:v>
                </c:pt>
                <c:pt idx="1273">
                  <c:v>40391</c:v>
                </c:pt>
                <c:pt idx="1274">
                  <c:v>40422</c:v>
                </c:pt>
                <c:pt idx="1275">
                  <c:v>40452</c:v>
                </c:pt>
                <c:pt idx="1276">
                  <c:v>40483</c:v>
                </c:pt>
                <c:pt idx="1277">
                  <c:v>40513</c:v>
                </c:pt>
                <c:pt idx="1278">
                  <c:v>40544</c:v>
                </c:pt>
                <c:pt idx="1279">
                  <c:v>40575</c:v>
                </c:pt>
                <c:pt idx="1280">
                  <c:v>40603</c:v>
                </c:pt>
                <c:pt idx="1281">
                  <c:v>40634</c:v>
                </c:pt>
                <c:pt idx="1282">
                  <c:v>40664</c:v>
                </c:pt>
                <c:pt idx="1283">
                  <c:v>40695</c:v>
                </c:pt>
                <c:pt idx="1284">
                  <c:v>40725</c:v>
                </c:pt>
                <c:pt idx="1285">
                  <c:v>40756</c:v>
                </c:pt>
                <c:pt idx="1286">
                  <c:v>40787</c:v>
                </c:pt>
                <c:pt idx="1287">
                  <c:v>40817</c:v>
                </c:pt>
                <c:pt idx="1288">
                  <c:v>40848</c:v>
                </c:pt>
                <c:pt idx="1289">
                  <c:v>40878</c:v>
                </c:pt>
                <c:pt idx="1290">
                  <c:v>40909</c:v>
                </c:pt>
                <c:pt idx="1291">
                  <c:v>40940</c:v>
                </c:pt>
                <c:pt idx="1292">
                  <c:v>40969</c:v>
                </c:pt>
                <c:pt idx="1293">
                  <c:v>41000</c:v>
                </c:pt>
                <c:pt idx="1294">
                  <c:v>41030</c:v>
                </c:pt>
                <c:pt idx="1295">
                  <c:v>41061</c:v>
                </c:pt>
                <c:pt idx="1296">
                  <c:v>41091</c:v>
                </c:pt>
                <c:pt idx="1297">
                  <c:v>41122</c:v>
                </c:pt>
                <c:pt idx="1298">
                  <c:v>41153</c:v>
                </c:pt>
                <c:pt idx="1299">
                  <c:v>41183</c:v>
                </c:pt>
                <c:pt idx="1300">
                  <c:v>41214</c:v>
                </c:pt>
                <c:pt idx="1301">
                  <c:v>41244</c:v>
                </c:pt>
                <c:pt idx="1302">
                  <c:v>41275</c:v>
                </c:pt>
                <c:pt idx="1303">
                  <c:v>41306</c:v>
                </c:pt>
                <c:pt idx="1304">
                  <c:v>41334</c:v>
                </c:pt>
                <c:pt idx="1305">
                  <c:v>41365</c:v>
                </c:pt>
                <c:pt idx="1306">
                  <c:v>41395</c:v>
                </c:pt>
                <c:pt idx="1307">
                  <c:v>41426</c:v>
                </c:pt>
                <c:pt idx="1308">
                  <c:v>41456</c:v>
                </c:pt>
                <c:pt idx="1309">
                  <c:v>41487</c:v>
                </c:pt>
                <c:pt idx="1310">
                  <c:v>41518</c:v>
                </c:pt>
                <c:pt idx="1311">
                  <c:v>41548</c:v>
                </c:pt>
                <c:pt idx="1312">
                  <c:v>41579</c:v>
                </c:pt>
                <c:pt idx="1313">
                  <c:v>41609</c:v>
                </c:pt>
                <c:pt idx="1314">
                  <c:v>41640</c:v>
                </c:pt>
                <c:pt idx="1315">
                  <c:v>41671</c:v>
                </c:pt>
                <c:pt idx="1316">
                  <c:v>41699</c:v>
                </c:pt>
                <c:pt idx="1317">
                  <c:v>41730</c:v>
                </c:pt>
                <c:pt idx="1318">
                  <c:v>41760</c:v>
                </c:pt>
                <c:pt idx="1319">
                  <c:v>41791</c:v>
                </c:pt>
                <c:pt idx="1320">
                  <c:v>41821</c:v>
                </c:pt>
                <c:pt idx="1321">
                  <c:v>41852</c:v>
                </c:pt>
                <c:pt idx="1322">
                  <c:v>41883</c:v>
                </c:pt>
                <c:pt idx="1323">
                  <c:v>41913</c:v>
                </c:pt>
                <c:pt idx="1324">
                  <c:v>41944</c:v>
                </c:pt>
                <c:pt idx="1325">
                  <c:v>41974</c:v>
                </c:pt>
                <c:pt idx="1326">
                  <c:v>42005</c:v>
                </c:pt>
                <c:pt idx="1327">
                  <c:v>42036</c:v>
                </c:pt>
                <c:pt idx="1328">
                  <c:v>42064</c:v>
                </c:pt>
                <c:pt idx="1329">
                  <c:v>42095</c:v>
                </c:pt>
                <c:pt idx="1330">
                  <c:v>42125</c:v>
                </c:pt>
                <c:pt idx="1331">
                  <c:v>42156</c:v>
                </c:pt>
                <c:pt idx="1332">
                  <c:v>42186</c:v>
                </c:pt>
                <c:pt idx="1333">
                  <c:v>42217</c:v>
                </c:pt>
                <c:pt idx="1334">
                  <c:v>42248</c:v>
                </c:pt>
                <c:pt idx="1335">
                  <c:v>42278</c:v>
                </c:pt>
                <c:pt idx="1336">
                  <c:v>42309</c:v>
                </c:pt>
                <c:pt idx="1337">
                  <c:v>42339</c:v>
                </c:pt>
                <c:pt idx="1338">
                  <c:v>42370</c:v>
                </c:pt>
                <c:pt idx="1339">
                  <c:v>42401</c:v>
                </c:pt>
                <c:pt idx="1340">
                  <c:v>42430</c:v>
                </c:pt>
                <c:pt idx="1341">
                  <c:v>42461</c:v>
                </c:pt>
                <c:pt idx="1342">
                  <c:v>42491</c:v>
                </c:pt>
                <c:pt idx="1343">
                  <c:v>42522</c:v>
                </c:pt>
                <c:pt idx="1344">
                  <c:v>42552</c:v>
                </c:pt>
                <c:pt idx="1345">
                  <c:v>42583</c:v>
                </c:pt>
                <c:pt idx="1346">
                  <c:v>42614</c:v>
                </c:pt>
                <c:pt idx="1347">
                  <c:v>42644</c:v>
                </c:pt>
                <c:pt idx="1348">
                  <c:v>42675</c:v>
                </c:pt>
                <c:pt idx="1349">
                  <c:v>42705</c:v>
                </c:pt>
                <c:pt idx="1350">
                  <c:v>42736</c:v>
                </c:pt>
                <c:pt idx="1351">
                  <c:v>42767</c:v>
                </c:pt>
                <c:pt idx="1352">
                  <c:v>42795</c:v>
                </c:pt>
                <c:pt idx="1353">
                  <c:v>42826</c:v>
                </c:pt>
                <c:pt idx="1354">
                  <c:v>42856</c:v>
                </c:pt>
                <c:pt idx="1355">
                  <c:v>42887</c:v>
                </c:pt>
                <c:pt idx="1356">
                  <c:v>42917</c:v>
                </c:pt>
                <c:pt idx="1357">
                  <c:v>42948</c:v>
                </c:pt>
                <c:pt idx="1358">
                  <c:v>42979</c:v>
                </c:pt>
                <c:pt idx="1359">
                  <c:v>43009</c:v>
                </c:pt>
                <c:pt idx="1360">
                  <c:v>43040</c:v>
                </c:pt>
                <c:pt idx="1361">
                  <c:v>43070</c:v>
                </c:pt>
                <c:pt idx="1362">
                  <c:v>43101</c:v>
                </c:pt>
                <c:pt idx="1363">
                  <c:v>43132</c:v>
                </c:pt>
                <c:pt idx="1364">
                  <c:v>43160</c:v>
                </c:pt>
                <c:pt idx="1365">
                  <c:v>43191</c:v>
                </c:pt>
                <c:pt idx="1366">
                  <c:v>43221</c:v>
                </c:pt>
                <c:pt idx="1367">
                  <c:v>43252</c:v>
                </c:pt>
                <c:pt idx="1368">
                  <c:v>43282</c:v>
                </c:pt>
                <c:pt idx="1369">
                  <c:v>43313</c:v>
                </c:pt>
                <c:pt idx="1370">
                  <c:v>43344</c:v>
                </c:pt>
                <c:pt idx="1371">
                  <c:v>43374</c:v>
                </c:pt>
                <c:pt idx="1372">
                  <c:v>43405</c:v>
                </c:pt>
                <c:pt idx="1373">
                  <c:v>43435</c:v>
                </c:pt>
                <c:pt idx="1374">
                  <c:v>43466</c:v>
                </c:pt>
                <c:pt idx="1375">
                  <c:v>43497</c:v>
                </c:pt>
                <c:pt idx="1376">
                  <c:v>43525</c:v>
                </c:pt>
                <c:pt idx="1377">
                  <c:v>43556</c:v>
                </c:pt>
                <c:pt idx="1378">
                  <c:v>43586</c:v>
                </c:pt>
                <c:pt idx="1379">
                  <c:v>43617</c:v>
                </c:pt>
                <c:pt idx="1380">
                  <c:v>43647</c:v>
                </c:pt>
                <c:pt idx="1381">
                  <c:v>43678</c:v>
                </c:pt>
                <c:pt idx="1382">
                  <c:v>43709</c:v>
                </c:pt>
                <c:pt idx="1383">
                  <c:v>43739</c:v>
                </c:pt>
                <c:pt idx="1384">
                  <c:v>43770</c:v>
                </c:pt>
                <c:pt idx="1385">
                  <c:v>43800</c:v>
                </c:pt>
                <c:pt idx="1386">
                  <c:v>43831</c:v>
                </c:pt>
                <c:pt idx="1387">
                  <c:v>43862</c:v>
                </c:pt>
                <c:pt idx="1388">
                  <c:v>43891</c:v>
                </c:pt>
                <c:pt idx="1389">
                  <c:v>43922</c:v>
                </c:pt>
                <c:pt idx="1390">
                  <c:v>43952</c:v>
                </c:pt>
                <c:pt idx="1391">
                  <c:v>43983</c:v>
                </c:pt>
                <c:pt idx="1392">
                  <c:v>44013</c:v>
                </c:pt>
                <c:pt idx="1393">
                  <c:v>44044</c:v>
                </c:pt>
                <c:pt idx="1394">
                  <c:v>44075</c:v>
                </c:pt>
                <c:pt idx="1395">
                  <c:v>44105</c:v>
                </c:pt>
                <c:pt idx="1396">
                  <c:v>44136</c:v>
                </c:pt>
                <c:pt idx="1397">
                  <c:v>44166</c:v>
                </c:pt>
                <c:pt idx="1398">
                  <c:v>44197</c:v>
                </c:pt>
                <c:pt idx="1399">
                  <c:v>44228</c:v>
                </c:pt>
                <c:pt idx="1400">
                  <c:v>44256</c:v>
                </c:pt>
                <c:pt idx="1401">
                  <c:v>44287</c:v>
                </c:pt>
                <c:pt idx="1402">
                  <c:v>44317</c:v>
                </c:pt>
                <c:pt idx="1403">
                  <c:v>44348</c:v>
                </c:pt>
                <c:pt idx="1404">
                  <c:v>44378</c:v>
                </c:pt>
                <c:pt idx="1405">
                  <c:v>44409</c:v>
                </c:pt>
                <c:pt idx="1406">
                  <c:v>44440</c:v>
                </c:pt>
                <c:pt idx="1407">
                  <c:v>44470</c:v>
                </c:pt>
                <c:pt idx="1408">
                  <c:v>44501</c:v>
                </c:pt>
                <c:pt idx="1409">
                  <c:v>44531</c:v>
                </c:pt>
                <c:pt idx="1410">
                  <c:v>44562</c:v>
                </c:pt>
                <c:pt idx="1411">
                  <c:v>44593</c:v>
                </c:pt>
                <c:pt idx="1412">
                  <c:v>44621</c:v>
                </c:pt>
                <c:pt idx="1413">
                  <c:v>44652</c:v>
                </c:pt>
                <c:pt idx="1414">
                  <c:v>44682</c:v>
                </c:pt>
                <c:pt idx="1415">
                  <c:v>44713</c:v>
                </c:pt>
                <c:pt idx="1416">
                  <c:v>44743</c:v>
                </c:pt>
                <c:pt idx="1417">
                  <c:v>44774</c:v>
                </c:pt>
                <c:pt idx="1418">
                  <c:v>44805</c:v>
                </c:pt>
                <c:pt idx="1419">
                  <c:v>44835</c:v>
                </c:pt>
                <c:pt idx="1420">
                  <c:v>44866</c:v>
                </c:pt>
                <c:pt idx="1421">
                  <c:v>44896</c:v>
                </c:pt>
                <c:pt idx="1422">
                  <c:v>44927</c:v>
                </c:pt>
                <c:pt idx="1423">
                  <c:v>44958</c:v>
                </c:pt>
                <c:pt idx="1424">
                  <c:v>44986</c:v>
                </c:pt>
                <c:pt idx="1425">
                  <c:v>45017</c:v>
                </c:pt>
                <c:pt idx="1426">
                  <c:v>45047</c:v>
                </c:pt>
                <c:pt idx="1427">
                  <c:v>45078</c:v>
                </c:pt>
                <c:pt idx="1428">
                  <c:v>45108</c:v>
                </c:pt>
                <c:pt idx="1429">
                  <c:v>45139</c:v>
                </c:pt>
                <c:pt idx="1430">
                  <c:v>45170</c:v>
                </c:pt>
                <c:pt idx="1431">
                  <c:v>45200</c:v>
                </c:pt>
                <c:pt idx="1432">
                  <c:v>45231</c:v>
                </c:pt>
                <c:pt idx="1433">
                  <c:v>45261</c:v>
                </c:pt>
                <c:pt idx="1434">
                  <c:v>45292</c:v>
                </c:pt>
                <c:pt idx="1435">
                  <c:v>45323</c:v>
                </c:pt>
                <c:pt idx="1436">
                  <c:v>45352</c:v>
                </c:pt>
              </c:numCache>
            </c:numRef>
          </c:cat>
          <c:val>
            <c:numRef>
              <c:f>'1Y Forecasts'!$G$1308:$G$2744</c:f>
              <c:numCache>
                <c:formatCode>0.00%</c:formatCode>
                <c:ptCount val="1437"/>
                <c:pt idx="0">
                  <c:v>3.4500000000000003E-2</c:v>
                </c:pt>
                <c:pt idx="1">
                  <c:v>3.4500000000000003E-2</c:v>
                </c:pt>
                <c:pt idx="2">
                  <c:v>3.4599999999999999E-2</c:v>
                </c:pt>
                <c:pt idx="3">
                  <c:v>3.4700000000000002E-2</c:v>
                </c:pt>
                <c:pt idx="4">
                  <c:v>3.4700000000000002E-2</c:v>
                </c:pt>
                <c:pt idx="5">
                  <c:v>3.4799999999999998E-2</c:v>
                </c:pt>
                <c:pt idx="6">
                  <c:v>3.4799999999999998E-2</c:v>
                </c:pt>
                <c:pt idx="7">
                  <c:v>3.4700000000000002E-2</c:v>
                </c:pt>
                <c:pt idx="8">
                  <c:v>3.4700000000000002E-2</c:v>
                </c:pt>
                <c:pt idx="9">
                  <c:v>3.4599999999999999E-2</c:v>
                </c:pt>
                <c:pt idx="10">
                  <c:v>3.4599999999999999E-2</c:v>
                </c:pt>
                <c:pt idx="11">
                  <c:v>3.4500000000000003E-2</c:v>
                </c:pt>
                <c:pt idx="12">
                  <c:v>3.4500000000000003E-2</c:v>
                </c:pt>
                <c:pt idx="13">
                  <c:v>3.4500000000000003E-2</c:v>
                </c:pt>
                <c:pt idx="14">
                  <c:v>3.44E-2</c:v>
                </c:pt>
                <c:pt idx="15">
                  <c:v>3.44E-2</c:v>
                </c:pt>
                <c:pt idx="16">
                  <c:v>3.4299999999999997E-2</c:v>
                </c:pt>
                <c:pt idx="17">
                  <c:v>3.4299999999999997E-2</c:v>
                </c:pt>
                <c:pt idx="18">
                  <c:v>3.4500000000000003E-2</c:v>
                </c:pt>
                <c:pt idx="19">
                  <c:v>3.4700000000000002E-2</c:v>
                </c:pt>
                <c:pt idx="20">
                  <c:v>3.49E-2</c:v>
                </c:pt>
                <c:pt idx="21">
                  <c:v>3.5099999999999999E-2</c:v>
                </c:pt>
                <c:pt idx="22">
                  <c:v>3.5299999999999998E-2</c:v>
                </c:pt>
                <c:pt idx="23">
                  <c:v>3.5499999999999997E-2</c:v>
                </c:pt>
                <c:pt idx="24">
                  <c:v>3.5700000000000003E-2</c:v>
                </c:pt>
                <c:pt idx="25">
                  <c:v>3.5900000000000001E-2</c:v>
                </c:pt>
                <c:pt idx="26">
                  <c:v>3.61E-2</c:v>
                </c:pt>
                <c:pt idx="27">
                  <c:v>3.6299999999999999E-2</c:v>
                </c:pt>
                <c:pt idx="28">
                  <c:v>3.6499999999999998E-2</c:v>
                </c:pt>
                <c:pt idx="29">
                  <c:v>3.6700000000000003E-2</c:v>
                </c:pt>
                <c:pt idx="30">
                  <c:v>3.6900000000000002E-2</c:v>
                </c:pt>
                <c:pt idx="31">
                  <c:v>3.6999999999999998E-2</c:v>
                </c:pt>
                <c:pt idx="32">
                  <c:v>3.7199999999999997E-2</c:v>
                </c:pt>
                <c:pt idx="33">
                  <c:v>3.7400000000000003E-2</c:v>
                </c:pt>
                <c:pt idx="34">
                  <c:v>3.7499999999999999E-2</c:v>
                </c:pt>
                <c:pt idx="35">
                  <c:v>3.7699999999999997E-2</c:v>
                </c:pt>
                <c:pt idx="36">
                  <c:v>3.7900000000000003E-2</c:v>
                </c:pt>
                <c:pt idx="37">
                  <c:v>3.7999999999999999E-2</c:v>
                </c:pt>
                <c:pt idx="38">
                  <c:v>3.8199999999999998E-2</c:v>
                </c:pt>
                <c:pt idx="39">
                  <c:v>3.8399999999999997E-2</c:v>
                </c:pt>
                <c:pt idx="40">
                  <c:v>3.85E-2</c:v>
                </c:pt>
                <c:pt idx="41">
                  <c:v>3.8699999999999998E-2</c:v>
                </c:pt>
                <c:pt idx="42">
                  <c:v>3.8600000000000002E-2</c:v>
                </c:pt>
                <c:pt idx="43">
                  <c:v>3.85E-2</c:v>
                </c:pt>
                <c:pt idx="44">
                  <c:v>3.8399999999999997E-2</c:v>
                </c:pt>
                <c:pt idx="45">
                  <c:v>3.8300000000000001E-2</c:v>
                </c:pt>
                <c:pt idx="46">
                  <c:v>3.8199999999999998E-2</c:v>
                </c:pt>
                <c:pt idx="47">
                  <c:v>3.8199999999999998E-2</c:v>
                </c:pt>
                <c:pt idx="48">
                  <c:v>3.8100000000000002E-2</c:v>
                </c:pt>
                <c:pt idx="49">
                  <c:v>3.7999999999999999E-2</c:v>
                </c:pt>
                <c:pt idx="50">
                  <c:v>3.7900000000000003E-2</c:v>
                </c:pt>
                <c:pt idx="51">
                  <c:v>3.78E-2</c:v>
                </c:pt>
                <c:pt idx="52">
                  <c:v>3.7699999999999997E-2</c:v>
                </c:pt>
                <c:pt idx="53">
                  <c:v>3.7600000000000001E-2</c:v>
                </c:pt>
                <c:pt idx="54">
                  <c:v>3.7699999999999997E-2</c:v>
                </c:pt>
                <c:pt idx="55">
                  <c:v>3.7900000000000003E-2</c:v>
                </c:pt>
                <c:pt idx="56">
                  <c:v>3.7999999999999999E-2</c:v>
                </c:pt>
                <c:pt idx="57">
                  <c:v>3.8100000000000002E-2</c:v>
                </c:pt>
                <c:pt idx="58">
                  <c:v>3.8199999999999998E-2</c:v>
                </c:pt>
                <c:pt idx="59">
                  <c:v>3.8399999999999997E-2</c:v>
                </c:pt>
                <c:pt idx="60">
                  <c:v>3.85E-2</c:v>
                </c:pt>
                <c:pt idx="61">
                  <c:v>3.8600000000000002E-2</c:v>
                </c:pt>
                <c:pt idx="62">
                  <c:v>3.8699999999999998E-2</c:v>
                </c:pt>
                <c:pt idx="63">
                  <c:v>3.8800000000000001E-2</c:v>
                </c:pt>
                <c:pt idx="64">
                  <c:v>3.9E-2</c:v>
                </c:pt>
                <c:pt idx="65">
                  <c:v>3.9100000000000003E-2</c:v>
                </c:pt>
                <c:pt idx="66">
                  <c:v>3.9199999999999999E-2</c:v>
                </c:pt>
                <c:pt idx="67">
                  <c:v>3.9199999999999999E-2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3.9399999999999998E-2</c:v>
                </c:pt>
                <c:pt idx="71">
                  <c:v>3.9399999999999998E-2</c:v>
                </c:pt>
                <c:pt idx="72">
                  <c:v>3.95E-2</c:v>
                </c:pt>
                <c:pt idx="73">
                  <c:v>3.9600000000000003E-2</c:v>
                </c:pt>
                <c:pt idx="74">
                  <c:v>3.9600000000000003E-2</c:v>
                </c:pt>
                <c:pt idx="75">
                  <c:v>3.9699999999999999E-2</c:v>
                </c:pt>
                <c:pt idx="76">
                  <c:v>3.9699999999999999E-2</c:v>
                </c:pt>
                <c:pt idx="77">
                  <c:v>3.9800000000000002E-2</c:v>
                </c:pt>
                <c:pt idx="78">
                  <c:v>3.9800000000000002E-2</c:v>
                </c:pt>
                <c:pt idx="79">
                  <c:v>3.9800000000000002E-2</c:v>
                </c:pt>
                <c:pt idx="80">
                  <c:v>3.9899999999999998E-2</c:v>
                </c:pt>
                <c:pt idx="81">
                  <c:v>3.9899999999999998E-2</c:v>
                </c:pt>
                <c:pt idx="82">
                  <c:v>3.9899999999999998E-2</c:v>
                </c:pt>
                <c:pt idx="83">
                  <c:v>3.9899999999999998E-2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4.0099999999999997E-2</c:v>
                </c:pt>
                <c:pt idx="88">
                  <c:v>4.0099999999999997E-2</c:v>
                </c:pt>
                <c:pt idx="89">
                  <c:v>4.0099999999999997E-2</c:v>
                </c:pt>
                <c:pt idx="90">
                  <c:v>4.0500000000000001E-2</c:v>
                </c:pt>
                <c:pt idx="91">
                  <c:v>4.0800000000000003E-2</c:v>
                </c:pt>
                <c:pt idx="92">
                  <c:v>4.1200000000000001E-2</c:v>
                </c:pt>
                <c:pt idx="93">
                  <c:v>4.1599999999999998E-2</c:v>
                </c:pt>
                <c:pt idx="94">
                  <c:v>4.19E-2</c:v>
                </c:pt>
                <c:pt idx="95">
                  <c:v>4.2299999999999997E-2</c:v>
                </c:pt>
                <c:pt idx="96">
                  <c:v>4.2700000000000002E-2</c:v>
                </c:pt>
                <c:pt idx="97">
                  <c:v>4.2999999999999997E-2</c:v>
                </c:pt>
                <c:pt idx="98">
                  <c:v>4.3400000000000001E-2</c:v>
                </c:pt>
                <c:pt idx="99">
                  <c:v>4.3799999999999999E-2</c:v>
                </c:pt>
                <c:pt idx="100">
                  <c:v>4.41E-2</c:v>
                </c:pt>
                <c:pt idx="101">
                  <c:v>4.4499999999999998E-2</c:v>
                </c:pt>
                <c:pt idx="102">
                  <c:v>4.4299999999999999E-2</c:v>
                </c:pt>
                <c:pt idx="103">
                  <c:v>4.3999999999999997E-2</c:v>
                </c:pt>
                <c:pt idx="104">
                  <c:v>4.3799999999999999E-2</c:v>
                </c:pt>
                <c:pt idx="105">
                  <c:v>4.3499999999999997E-2</c:v>
                </c:pt>
                <c:pt idx="106">
                  <c:v>4.3299999999999998E-2</c:v>
                </c:pt>
                <c:pt idx="107">
                  <c:v>4.2999999999999997E-2</c:v>
                </c:pt>
                <c:pt idx="108">
                  <c:v>4.2799999999999998E-2</c:v>
                </c:pt>
                <c:pt idx="109">
                  <c:v>4.2599999999999999E-2</c:v>
                </c:pt>
                <c:pt idx="110">
                  <c:v>4.2299999999999997E-2</c:v>
                </c:pt>
                <c:pt idx="111">
                  <c:v>4.2099999999999999E-2</c:v>
                </c:pt>
                <c:pt idx="112">
                  <c:v>4.1799999999999997E-2</c:v>
                </c:pt>
                <c:pt idx="113">
                  <c:v>4.1599999999999998E-2</c:v>
                </c:pt>
                <c:pt idx="114">
                  <c:v>4.1700000000000001E-2</c:v>
                </c:pt>
                <c:pt idx="115">
                  <c:v>4.1700000000000001E-2</c:v>
                </c:pt>
                <c:pt idx="116">
                  <c:v>4.1799999999999997E-2</c:v>
                </c:pt>
                <c:pt idx="117">
                  <c:v>4.19E-2</c:v>
                </c:pt>
                <c:pt idx="118">
                  <c:v>4.19E-2</c:v>
                </c:pt>
                <c:pt idx="119">
                  <c:v>4.2000000000000003E-2</c:v>
                </c:pt>
                <c:pt idx="120">
                  <c:v>4.2099999999999999E-2</c:v>
                </c:pt>
                <c:pt idx="121">
                  <c:v>4.2099999999999999E-2</c:v>
                </c:pt>
                <c:pt idx="122">
                  <c:v>4.2200000000000001E-2</c:v>
                </c:pt>
                <c:pt idx="123">
                  <c:v>4.2299999999999997E-2</c:v>
                </c:pt>
                <c:pt idx="124">
                  <c:v>4.2299999999999997E-2</c:v>
                </c:pt>
                <c:pt idx="125">
                  <c:v>4.24E-2</c:v>
                </c:pt>
                <c:pt idx="126">
                  <c:v>4.2200000000000001E-2</c:v>
                </c:pt>
                <c:pt idx="127">
                  <c:v>4.2099999999999999E-2</c:v>
                </c:pt>
                <c:pt idx="128">
                  <c:v>4.19E-2</c:v>
                </c:pt>
                <c:pt idx="129">
                  <c:v>4.1799999999999997E-2</c:v>
                </c:pt>
                <c:pt idx="130">
                  <c:v>4.1599999999999998E-2</c:v>
                </c:pt>
                <c:pt idx="131">
                  <c:v>4.1399999999999999E-2</c:v>
                </c:pt>
                <c:pt idx="132">
                  <c:v>4.1300000000000003E-2</c:v>
                </c:pt>
                <c:pt idx="133">
                  <c:v>4.1099999999999998E-2</c:v>
                </c:pt>
                <c:pt idx="134">
                  <c:v>4.1000000000000002E-2</c:v>
                </c:pt>
                <c:pt idx="135">
                  <c:v>4.0800000000000003E-2</c:v>
                </c:pt>
                <c:pt idx="136">
                  <c:v>4.07E-2</c:v>
                </c:pt>
                <c:pt idx="137">
                  <c:v>4.0500000000000001E-2</c:v>
                </c:pt>
                <c:pt idx="138">
                  <c:v>4.07E-2</c:v>
                </c:pt>
                <c:pt idx="139">
                  <c:v>4.0800000000000003E-2</c:v>
                </c:pt>
                <c:pt idx="140">
                  <c:v>4.0899999999999999E-2</c:v>
                </c:pt>
                <c:pt idx="141">
                  <c:v>4.1099999999999998E-2</c:v>
                </c:pt>
                <c:pt idx="142">
                  <c:v>4.1200000000000001E-2</c:v>
                </c:pt>
                <c:pt idx="143">
                  <c:v>4.1399999999999999E-2</c:v>
                </c:pt>
                <c:pt idx="144">
                  <c:v>4.1599999999999998E-2</c:v>
                </c:pt>
                <c:pt idx="145">
                  <c:v>4.1700000000000001E-2</c:v>
                </c:pt>
                <c:pt idx="146">
                  <c:v>4.1799999999999997E-2</c:v>
                </c:pt>
                <c:pt idx="147">
                  <c:v>4.2000000000000003E-2</c:v>
                </c:pt>
                <c:pt idx="148">
                  <c:v>4.2200000000000001E-2</c:v>
                </c:pt>
                <c:pt idx="149">
                  <c:v>4.2299999999999997E-2</c:v>
                </c:pt>
                <c:pt idx="150">
                  <c:v>4.2599999999999999E-2</c:v>
                </c:pt>
                <c:pt idx="151">
                  <c:v>4.2900000000000001E-2</c:v>
                </c:pt>
                <c:pt idx="152">
                  <c:v>4.3200000000000002E-2</c:v>
                </c:pt>
                <c:pt idx="153">
                  <c:v>4.3400000000000001E-2</c:v>
                </c:pt>
                <c:pt idx="154">
                  <c:v>4.3700000000000003E-2</c:v>
                </c:pt>
                <c:pt idx="155">
                  <c:v>4.3999999999999997E-2</c:v>
                </c:pt>
                <c:pt idx="156">
                  <c:v>4.4299999999999999E-2</c:v>
                </c:pt>
                <c:pt idx="157">
                  <c:v>4.4600000000000001E-2</c:v>
                </c:pt>
                <c:pt idx="158">
                  <c:v>4.4900000000000002E-2</c:v>
                </c:pt>
                <c:pt idx="159">
                  <c:v>4.5100000000000001E-2</c:v>
                </c:pt>
                <c:pt idx="160">
                  <c:v>4.5400000000000003E-2</c:v>
                </c:pt>
                <c:pt idx="161">
                  <c:v>4.5699999999999998E-2</c:v>
                </c:pt>
                <c:pt idx="162">
                  <c:v>4.5600000000000002E-2</c:v>
                </c:pt>
                <c:pt idx="163">
                  <c:v>4.5600000000000002E-2</c:v>
                </c:pt>
                <c:pt idx="164">
                  <c:v>4.5499999999999999E-2</c:v>
                </c:pt>
                <c:pt idx="165">
                  <c:v>4.5499999999999999E-2</c:v>
                </c:pt>
                <c:pt idx="166">
                  <c:v>4.5400000000000003E-2</c:v>
                </c:pt>
                <c:pt idx="167">
                  <c:v>4.53E-2</c:v>
                </c:pt>
                <c:pt idx="168">
                  <c:v>4.53E-2</c:v>
                </c:pt>
                <c:pt idx="169">
                  <c:v>4.5199999999999997E-2</c:v>
                </c:pt>
                <c:pt idx="170">
                  <c:v>4.5199999999999997E-2</c:v>
                </c:pt>
                <c:pt idx="171">
                  <c:v>4.5100000000000001E-2</c:v>
                </c:pt>
                <c:pt idx="172">
                  <c:v>4.5100000000000001E-2</c:v>
                </c:pt>
                <c:pt idx="173">
                  <c:v>4.4999999999999998E-2</c:v>
                </c:pt>
                <c:pt idx="174">
                  <c:v>4.5400000000000003E-2</c:v>
                </c:pt>
                <c:pt idx="175">
                  <c:v>4.58E-2</c:v>
                </c:pt>
                <c:pt idx="176">
                  <c:v>4.6199999999999998E-2</c:v>
                </c:pt>
                <c:pt idx="177">
                  <c:v>4.6600000000000003E-2</c:v>
                </c:pt>
                <c:pt idx="178">
                  <c:v>4.7E-2</c:v>
                </c:pt>
                <c:pt idx="179">
                  <c:v>4.7399999999999998E-2</c:v>
                </c:pt>
                <c:pt idx="180">
                  <c:v>4.7699999999999999E-2</c:v>
                </c:pt>
                <c:pt idx="181">
                  <c:v>4.8099999999999997E-2</c:v>
                </c:pt>
                <c:pt idx="182">
                  <c:v>4.8500000000000001E-2</c:v>
                </c:pt>
                <c:pt idx="183">
                  <c:v>4.8899999999999999E-2</c:v>
                </c:pt>
                <c:pt idx="184">
                  <c:v>4.9299999999999997E-2</c:v>
                </c:pt>
                <c:pt idx="185">
                  <c:v>4.9700000000000001E-2</c:v>
                </c:pt>
                <c:pt idx="186">
                  <c:v>4.9799999999999997E-2</c:v>
                </c:pt>
                <c:pt idx="187">
                  <c:v>4.99E-2</c:v>
                </c:pt>
                <c:pt idx="188">
                  <c:v>0.05</c:v>
                </c:pt>
                <c:pt idx="189">
                  <c:v>5.0099999999999999E-2</c:v>
                </c:pt>
                <c:pt idx="190">
                  <c:v>5.0200000000000002E-2</c:v>
                </c:pt>
                <c:pt idx="191">
                  <c:v>5.0299999999999997E-2</c:v>
                </c:pt>
                <c:pt idx="192">
                  <c:v>5.04E-2</c:v>
                </c:pt>
                <c:pt idx="193">
                  <c:v>5.0500000000000003E-2</c:v>
                </c:pt>
                <c:pt idx="194">
                  <c:v>5.0599999999999999E-2</c:v>
                </c:pt>
                <c:pt idx="195">
                  <c:v>5.0700000000000002E-2</c:v>
                </c:pt>
                <c:pt idx="196">
                  <c:v>5.0799999999999998E-2</c:v>
                </c:pt>
                <c:pt idx="197">
                  <c:v>5.0900000000000001E-2</c:v>
                </c:pt>
                <c:pt idx="198">
                  <c:v>5.0200000000000002E-2</c:v>
                </c:pt>
                <c:pt idx="199">
                  <c:v>4.9599999999999998E-2</c:v>
                </c:pt>
                <c:pt idx="200">
                  <c:v>4.8899999999999999E-2</c:v>
                </c:pt>
                <c:pt idx="201">
                  <c:v>4.8300000000000003E-2</c:v>
                </c:pt>
                <c:pt idx="202">
                  <c:v>4.7600000000000003E-2</c:v>
                </c:pt>
                <c:pt idx="203">
                  <c:v>4.7E-2</c:v>
                </c:pt>
                <c:pt idx="204">
                  <c:v>4.6300000000000001E-2</c:v>
                </c:pt>
                <c:pt idx="205">
                  <c:v>4.5600000000000002E-2</c:v>
                </c:pt>
                <c:pt idx="206">
                  <c:v>4.4999999999999998E-2</c:v>
                </c:pt>
                <c:pt idx="207">
                  <c:v>4.4299999999999999E-2</c:v>
                </c:pt>
                <c:pt idx="208">
                  <c:v>4.3700000000000003E-2</c:v>
                </c:pt>
                <c:pt idx="209">
                  <c:v>4.2999999999999997E-2</c:v>
                </c:pt>
                <c:pt idx="210">
                  <c:v>4.2999999999999997E-2</c:v>
                </c:pt>
                <c:pt idx="211">
                  <c:v>4.3099999999999999E-2</c:v>
                </c:pt>
                <c:pt idx="212">
                  <c:v>4.3200000000000002E-2</c:v>
                </c:pt>
                <c:pt idx="213">
                  <c:v>4.3200000000000002E-2</c:v>
                </c:pt>
                <c:pt idx="214">
                  <c:v>4.3200000000000002E-2</c:v>
                </c:pt>
                <c:pt idx="215">
                  <c:v>4.3299999999999998E-2</c:v>
                </c:pt>
                <c:pt idx="216">
                  <c:v>4.3400000000000001E-2</c:v>
                </c:pt>
                <c:pt idx="217">
                  <c:v>4.3400000000000001E-2</c:v>
                </c:pt>
                <c:pt idx="218">
                  <c:v>4.3400000000000001E-2</c:v>
                </c:pt>
                <c:pt idx="219">
                  <c:v>4.3499999999999997E-2</c:v>
                </c:pt>
                <c:pt idx="220">
                  <c:v>4.36E-2</c:v>
                </c:pt>
                <c:pt idx="221">
                  <c:v>4.36E-2</c:v>
                </c:pt>
                <c:pt idx="222">
                  <c:v>4.3400000000000001E-2</c:v>
                </c:pt>
                <c:pt idx="223">
                  <c:v>4.3099999999999999E-2</c:v>
                </c:pt>
                <c:pt idx="224">
                  <c:v>4.2799999999999998E-2</c:v>
                </c:pt>
                <c:pt idx="225">
                  <c:v>4.2599999999999999E-2</c:v>
                </c:pt>
                <c:pt idx="226">
                  <c:v>4.24E-2</c:v>
                </c:pt>
                <c:pt idx="227">
                  <c:v>4.2099999999999999E-2</c:v>
                </c:pt>
                <c:pt idx="228">
                  <c:v>4.1799999999999997E-2</c:v>
                </c:pt>
                <c:pt idx="229">
                  <c:v>4.1599999999999998E-2</c:v>
                </c:pt>
                <c:pt idx="230">
                  <c:v>4.1399999999999999E-2</c:v>
                </c:pt>
                <c:pt idx="231">
                  <c:v>4.1099999999999998E-2</c:v>
                </c:pt>
                <c:pt idx="232">
                  <c:v>4.0899999999999999E-2</c:v>
                </c:pt>
                <c:pt idx="233">
                  <c:v>4.0599999999999997E-2</c:v>
                </c:pt>
                <c:pt idx="234">
                  <c:v>4.0399999999999998E-2</c:v>
                </c:pt>
                <c:pt idx="235">
                  <c:v>4.0300000000000002E-2</c:v>
                </c:pt>
                <c:pt idx="236">
                  <c:v>4.0099999999999997E-2</c:v>
                </c:pt>
                <c:pt idx="237">
                  <c:v>3.9899999999999998E-2</c:v>
                </c:pt>
                <c:pt idx="238">
                  <c:v>3.9800000000000002E-2</c:v>
                </c:pt>
                <c:pt idx="239">
                  <c:v>3.9600000000000003E-2</c:v>
                </c:pt>
                <c:pt idx="240">
                  <c:v>3.9399999999999998E-2</c:v>
                </c:pt>
                <c:pt idx="241">
                  <c:v>3.9300000000000002E-2</c:v>
                </c:pt>
                <c:pt idx="242">
                  <c:v>3.9100000000000003E-2</c:v>
                </c:pt>
                <c:pt idx="243">
                  <c:v>3.8899999999999997E-2</c:v>
                </c:pt>
                <c:pt idx="244">
                  <c:v>3.8800000000000001E-2</c:v>
                </c:pt>
                <c:pt idx="245">
                  <c:v>3.8600000000000002E-2</c:v>
                </c:pt>
                <c:pt idx="246">
                  <c:v>3.85E-2</c:v>
                </c:pt>
                <c:pt idx="247">
                  <c:v>3.8300000000000001E-2</c:v>
                </c:pt>
                <c:pt idx="248">
                  <c:v>3.8199999999999998E-2</c:v>
                </c:pt>
                <c:pt idx="249">
                  <c:v>3.7999999999999999E-2</c:v>
                </c:pt>
                <c:pt idx="250">
                  <c:v>3.7900000000000003E-2</c:v>
                </c:pt>
                <c:pt idx="251">
                  <c:v>3.7699999999999997E-2</c:v>
                </c:pt>
                <c:pt idx="252">
                  <c:v>3.7600000000000001E-2</c:v>
                </c:pt>
                <c:pt idx="253">
                  <c:v>3.7400000000000003E-2</c:v>
                </c:pt>
                <c:pt idx="254">
                  <c:v>3.7199999999999997E-2</c:v>
                </c:pt>
                <c:pt idx="255">
                  <c:v>3.7100000000000001E-2</c:v>
                </c:pt>
                <c:pt idx="256">
                  <c:v>3.6900000000000002E-2</c:v>
                </c:pt>
                <c:pt idx="257">
                  <c:v>3.6799999999999999E-2</c:v>
                </c:pt>
                <c:pt idx="258">
                  <c:v>3.6499999999999998E-2</c:v>
                </c:pt>
                <c:pt idx="259">
                  <c:v>3.6200000000000003E-2</c:v>
                </c:pt>
                <c:pt idx="260">
                  <c:v>3.5999999999999997E-2</c:v>
                </c:pt>
                <c:pt idx="261">
                  <c:v>3.5700000000000003E-2</c:v>
                </c:pt>
                <c:pt idx="262">
                  <c:v>3.5400000000000001E-2</c:v>
                </c:pt>
                <c:pt idx="263">
                  <c:v>3.5099999999999999E-2</c:v>
                </c:pt>
                <c:pt idx="264">
                  <c:v>3.4799999999999998E-2</c:v>
                </c:pt>
                <c:pt idx="265">
                  <c:v>3.4500000000000003E-2</c:v>
                </c:pt>
                <c:pt idx="266">
                  <c:v>3.4200000000000001E-2</c:v>
                </c:pt>
                <c:pt idx="267">
                  <c:v>3.4000000000000002E-2</c:v>
                </c:pt>
                <c:pt idx="268">
                  <c:v>3.3700000000000001E-2</c:v>
                </c:pt>
                <c:pt idx="269">
                  <c:v>3.3399999999999999E-2</c:v>
                </c:pt>
                <c:pt idx="270">
                  <c:v>3.3399999999999999E-2</c:v>
                </c:pt>
                <c:pt idx="271">
                  <c:v>3.3399999999999999E-2</c:v>
                </c:pt>
                <c:pt idx="272">
                  <c:v>3.3399999999999999E-2</c:v>
                </c:pt>
                <c:pt idx="273">
                  <c:v>3.3399999999999999E-2</c:v>
                </c:pt>
                <c:pt idx="274">
                  <c:v>3.3399999999999999E-2</c:v>
                </c:pt>
                <c:pt idx="275">
                  <c:v>3.3399999999999999E-2</c:v>
                </c:pt>
                <c:pt idx="276">
                  <c:v>3.3300000000000003E-2</c:v>
                </c:pt>
                <c:pt idx="277">
                  <c:v>3.3300000000000003E-2</c:v>
                </c:pt>
                <c:pt idx="278">
                  <c:v>3.3300000000000003E-2</c:v>
                </c:pt>
                <c:pt idx="279">
                  <c:v>3.3300000000000003E-2</c:v>
                </c:pt>
                <c:pt idx="280">
                  <c:v>3.3300000000000003E-2</c:v>
                </c:pt>
                <c:pt idx="281">
                  <c:v>3.3300000000000003E-2</c:v>
                </c:pt>
                <c:pt idx="282">
                  <c:v>3.3500000000000002E-2</c:v>
                </c:pt>
                <c:pt idx="283">
                  <c:v>3.3799999999999997E-2</c:v>
                </c:pt>
                <c:pt idx="284">
                  <c:v>3.4000000000000002E-2</c:v>
                </c:pt>
                <c:pt idx="285">
                  <c:v>3.4200000000000001E-2</c:v>
                </c:pt>
                <c:pt idx="286">
                  <c:v>3.44E-2</c:v>
                </c:pt>
                <c:pt idx="287">
                  <c:v>3.4599999999999999E-2</c:v>
                </c:pt>
                <c:pt idx="288">
                  <c:v>3.49E-2</c:v>
                </c:pt>
                <c:pt idx="289">
                  <c:v>3.5099999999999999E-2</c:v>
                </c:pt>
                <c:pt idx="290">
                  <c:v>3.5299999999999998E-2</c:v>
                </c:pt>
                <c:pt idx="291">
                  <c:v>3.56E-2</c:v>
                </c:pt>
                <c:pt idx="292">
                  <c:v>3.5799999999999998E-2</c:v>
                </c:pt>
                <c:pt idx="293">
                  <c:v>3.5999999999999997E-2</c:v>
                </c:pt>
                <c:pt idx="294">
                  <c:v>3.5700000000000003E-2</c:v>
                </c:pt>
                <c:pt idx="295">
                  <c:v>3.5499999999999997E-2</c:v>
                </c:pt>
                <c:pt idx="296">
                  <c:v>3.5200000000000002E-2</c:v>
                </c:pt>
                <c:pt idx="297">
                  <c:v>3.5000000000000003E-2</c:v>
                </c:pt>
                <c:pt idx="298">
                  <c:v>3.4700000000000002E-2</c:v>
                </c:pt>
                <c:pt idx="299">
                  <c:v>3.44E-2</c:v>
                </c:pt>
                <c:pt idx="300">
                  <c:v>3.4200000000000001E-2</c:v>
                </c:pt>
                <c:pt idx="301">
                  <c:v>3.39E-2</c:v>
                </c:pt>
                <c:pt idx="302">
                  <c:v>3.3700000000000001E-2</c:v>
                </c:pt>
                <c:pt idx="303">
                  <c:v>3.3399999999999999E-2</c:v>
                </c:pt>
                <c:pt idx="304">
                  <c:v>3.32E-2</c:v>
                </c:pt>
                <c:pt idx="305">
                  <c:v>3.2899999999999999E-2</c:v>
                </c:pt>
                <c:pt idx="306">
                  <c:v>3.2899999999999999E-2</c:v>
                </c:pt>
                <c:pt idx="307">
                  <c:v>3.3000000000000002E-2</c:v>
                </c:pt>
                <c:pt idx="308">
                  <c:v>3.3000000000000002E-2</c:v>
                </c:pt>
                <c:pt idx="309">
                  <c:v>3.3099999999999997E-2</c:v>
                </c:pt>
                <c:pt idx="310">
                  <c:v>3.3099999999999997E-2</c:v>
                </c:pt>
                <c:pt idx="311">
                  <c:v>3.32E-2</c:v>
                </c:pt>
                <c:pt idx="312">
                  <c:v>3.32E-2</c:v>
                </c:pt>
                <c:pt idx="313">
                  <c:v>3.32E-2</c:v>
                </c:pt>
                <c:pt idx="314">
                  <c:v>3.3300000000000003E-2</c:v>
                </c:pt>
                <c:pt idx="315">
                  <c:v>3.3300000000000003E-2</c:v>
                </c:pt>
                <c:pt idx="316">
                  <c:v>3.3399999999999999E-2</c:v>
                </c:pt>
                <c:pt idx="317">
                  <c:v>3.3399999999999999E-2</c:v>
                </c:pt>
                <c:pt idx="318">
                  <c:v>3.3700000000000001E-2</c:v>
                </c:pt>
                <c:pt idx="319">
                  <c:v>3.4000000000000002E-2</c:v>
                </c:pt>
                <c:pt idx="320">
                  <c:v>3.4200000000000001E-2</c:v>
                </c:pt>
                <c:pt idx="321">
                  <c:v>3.4500000000000003E-2</c:v>
                </c:pt>
                <c:pt idx="322">
                  <c:v>3.4799999999999998E-2</c:v>
                </c:pt>
                <c:pt idx="323">
                  <c:v>3.5099999999999999E-2</c:v>
                </c:pt>
                <c:pt idx="324">
                  <c:v>3.5400000000000001E-2</c:v>
                </c:pt>
                <c:pt idx="325">
                  <c:v>3.5700000000000003E-2</c:v>
                </c:pt>
                <c:pt idx="326">
                  <c:v>3.5999999999999997E-2</c:v>
                </c:pt>
                <c:pt idx="327">
                  <c:v>3.6200000000000003E-2</c:v>
                </c:pt>
                <c:pt idx="328">
                  <c:v>3.6499999999999998E-2</c:v>
                </c:pt>
                <c:pt idx="329">
                  <c:v>3.6799999999999999E-2</c:v>
                </c:pt>
                <c:pt idx="330">
                  <c:v>3.6499999999999998E-2</c:v>
                </c:pt>
                <c:pt idx="331">
                  <c:v>3.6200000000000003E-2</c:v>
                </c:pt>
                <c:pt idx="332">
                  <c:v>3.5900000000000001E-2</c:v>
                </c:pt>
                <c:pt idx="333">
                  <c:v>3.56E-2</c:v>
                </c:pt>
                <c:pt idx="334">
                  <c:v>3.5299999999999998E-2</c:v>
                </c:pt>
                <c:pt idx="335">
                  <c:v>3.49E-2</c:v>
                </c:pt>
                <c:pt idx="336">
                  <c:v>3.4599999999999999E-2</c:v>
                </c:pt>
                <c:pt idx="337">
                  <c:v>3.4299999999999997E-2</c:v>
                </c:pt>
                <c:pt idx="338">
                  <c:v>3.4000000000000002E-2</c:v>
                </c:pt>
                <c:pt idx="339">
                  <c:v>3.3700000000000001E-2</c:v>
                </c:pt>
                <c:pt idx="340">
                  <c:v>3.3399999999999999E-2</c:v>
                </c:pt>
                <c:pt idx="341">
                  <c:v>3.3099999999999997E-2</c:v>
                </c:pt>
                <c:pt idx="342">
                  <c:v>3.2899999999999999E-2</c:v>
                </c:pt>
                <c:pt idx="343">
                  <c:v>3.2800000000000003E-2</c:v>
                </c:pt>
                <c:pt idx="344">
                  <c:v>3.2599999999999997E-2</c:v>
                </c:pt>
                <c:pt idx="345">
                  <c:v>3.2500000000000001E-2</c:v>
                </c:pt>
                <c:pt idx="346">
                  <c:v>3.2300000000000002E-2</c:v>
                </c:pt>
                <c:pt idx="347">
                  <c:v>3.2099999999999997E-2</c:v>
                </c:pt>
                <c:pt idx="348">
                  <c:v>3.2000000000000001E-2</c:v>
                </c:pt>
                <c:pt idx="349">
                  <c:v>3.1800000000000002E-2</c:v>
                </c:pt>
                <c:pt idx="350">
                  <c:v>3.1699999999999999E-2</c:v>
                </c:pt>
                <c:pt idx="351">
                  <c:v>3.15E-2</c:v>
                </c:pt>
                <c:pt idx="352">
                  <c:v>3.1399999999999997E-2</c:v>
                </c:pt>
                <c:pt idx="353">
                  <c:v>3.1199999999999999E-2</c:v>
                </c:pt>
                <c:pt idx="354">
                  <c:v>3.09E-2</c:v>
                </c:pt>
                <c:pt idx="355">
                  <c:v>3.0700000000000002E-2</c:v>
                </c:pt>
                <c:pt idx="356">
                  <c:v>3.04E-2</c:v>
                </c:pt>
                <c:pt idx="357">
                  <c:v>3.0099999999999998E-2</c:v>
                </c:pt>
                <c:pt idx="358">
                  <c:v>2.98E-2</c:v>
                </c:pt>
                <c:pt idx="359">
                  <c:v>2.9499999999999998E-2</c:v>
                </c:pt>
                <c:pt idx="360">
                  <c:v>2.93E-2</c:v>
                </c:pt>
                <c:pt idx="361">
                  <c:v>2.9000000000000001E-2</c:v>
                </c:pt>
                <c:pt idx="362">
                  <c:v>2.87E-2</c:v>
                </c:pt>
                <c:pt idx="363">
                  <c:v>2.8500000000000001E-2</c:v>
                </c:pt>
                <c:pt idx="364">
                  <c:v>2.8199999999999999E-2</c:v>
                </c:pt>
                <c:pt idx="365">
                  <c:v>2.7900000000000001E-2</c:v>
                </c:pt>
                <c:pt idx="366">
                  <c:v>2.7799999999999998E-2</c:v>
                </c:pt>
                <c:pt idx="367">
                  <c:v>2.7699999999999999E-2</c:v>
                </c:pt>
                <c:pt idx="368">
                  <c:v>2.76E-2</c:v>
                </c:pt>
                <c:pt idx="369">
                  <c:v>2.7400000000000001E-2</c:v>
                </c:pt>
                <c:pt idx="370">
                  <c:v>2.7300000000000001E-2</c:v>
                </c:pt>
                <c:pt idx="371">
                  <c:v>2.7199999999999998E-2</c:v>
                </c:pt>
                <c:pt idx="372">
                  <c:v>2.7099999999999999E-2</c:v>
                </c:pt>
                <c:pt idx="373">
                  <c:v>2.7E-2</c:v>
                </c:pt>
                <c:pt idx="374">
                  <c:v>2.6800000000000001E-2</c:v>
                </c:pt>
                <c:pt idx="375">
                  <c:v>2.6700000000000002E-2</c:v>
                </c:pt>
                <c:pt idx="376">
                  <c:v>2.6599999999999999E-2</c:v>
                </c:pt>
                <c:pt idx="377">
                  <c:v>2.6499999999999999E-2</c:v>
                </c:pt>
                <c:pt idx="378">
                  <c:v>2.6499999999999999E-2</c:v>
                </c:pt>
                <c:pt idx="379">
                  <c:v>2.6499999999999999E-2</c:v>
                </c:pt>
                <c:pt idx="380">
                  <c:v>2.6599999999999999E-2</c:v>
                </c:pt>
                <c:pt idx="381">
                  <c:v>2.6599999999999999E-2</c:v>
                </c:pt>
                <c:pt idx="382">
                  <c:v>2.6599999999999999E-2</c:v>
                </c:pt>
                <c:pt idx="383">
                  <c:v>2.6599999999999999E-2</c:v>
                </c:pt>
                <c:pt idx="384">
                  <c:v>2.6700000000000002E-2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2.6700000000000002E-2</c:v>
                </c:pt>
                <c:pt idx="388">
                  <c:v>2.6800000000000001E-2</c:v>
                </c:pt>
                <c:pt idx="389">
                  <c:v>2.6800000000000001E-2</c:v>
                </c:pt>
                <c:pt idx="390">
                  <c:v>2.6700000000000002E-2</c:v>
                </c:pt>
                <c:pt idx="391">
                  <c:v>2.6599999999999999E-2</c:v>
                </c:pt>
                <c:pt idx="392">
                  <c:v>2.6499999999999999E-2</c:v>
                </c:pt>
                <c:pt idx="393">
                  <c:v>2.64E-2</c:v>
                </c:pt>
                <c:pt idx="394">
                  <c:v>2.63E-2</c:v>
                </c:pt>
                <c:pt idx="395">
                  <c:v>2.6200000000000001E-2</c:v>
                </c:pt>
                <c:pt idx="396">
                  <c:v>2.6100000000000002E-2</c:v>
                </c:pt>
                <c:pt idx="397">
                  <c:v>2.5999999999999999E-2</c:v>
                </c:pt>
                <c:pt idx="398">
                  <c:v>2.5899999999999999E-2</c:v>
                </c:pt>
                <c:pt idx="399">
                  <c:v>2.58E-2</c:v>
                </c:pt>
                <c:pt idx="400">
                  <c:v>2.5700000000000001E-2</c:v>
                </c:pt>
                <c:pt idx="401">
                  <c:v>2.5600000000000001E-2</c:v>
                </c:pt>
                <c:pt idx="402">
                  <c:v>2.5399999999999999E-2</c:v>
                </c:pt>
                <c:pt idx="403">
                  <c:v>2.53E-2</c:v>
                </c:pt>
                <c:pt idx="404">
                  <c:v>2.5100000000000001E-2</c:v>
                </c:pt>
                <c:pt idx="405">
                  <c:v>2.4899999999999999E-2</c:v>
                </c:pt>
                <c:pt idx="406">
                  <c:v>2.4799999999999999E-2</c:v>
                </c:pt>
                <c:pt idx="407">
                  <c:v>2.46E-2</c:v>
                </c:pt>
                <c:pt idx="408">
                  <c:v>2.4400000000000002E-2</c:v>
                </c:pt>
                <c:pt idx="409">
                  <c:v>2.4299999999999999E-2</c:v>
                </c:pt>
                <c:pt idx="410">
                  <c:v>2.41E-2</c:v>
                </c:pt>
                <c:pt idx="411">
                  <c:v>2.3900000000000001E-2</c:v>
                </c:pt>
                <c:pt idx="412">
                  <c:v>2.3800000000000002E-2</c:v>
                </c:pt>
                <c:pt idx="413">
                  <c:v>2.3599999999999999E-2</c:v>
                </c:pt>
                <c:pt idx="414">
                  <c:v>2.35E-2</c:v>
                </c:pt>
                <c:pt idx="415">
                  <c:v>2.3400000000000001E-2</c:v>
                </c:pt>
                <c:pt idx="416">
                  <c:v>2.3199999999999998E-2</c:v>
                </c:pt>
                <c:pt idx="417">
                  <c:v>2.3099999999999999E-2</c:v>
                </c:pt>
                <c:pt idx="418">
                  <c:v>2.3E-2</c:v>
                </c:pt>
                <c:pt idx="419">
                  <c:v>2.29E-2</c:v>
                </c:pt>
                <c:pt idx="420">
                  <c:v>2.2700000000000001E-2</c:v>
                </c:pt>
                <c:pt idx="421">
                  <c:v>2.2599999999999999E-2</c:v>
                </c:pt>
                <c:pt idx="422">
                  <c:v>2.2499999999999999E-2</c:v>
                </c:pt>
                <c:pt idx="423">
                  <c:v>2.23E-2</c:v>
                </c:pt>
                <c:pt idx="424">
                  <c:v>2.2200000000000001E-2</c:v>
                </c:pt>
                <c:pt idx="425">
                  <c:v>2.2100000000000002E-2</c:v>
                </c:pt>
                <c:pt idx="426">
                  <c:v>2.1899999999999999E-2</c:v>
                </c:pt>
                <c:pt idx="427">
                  <c:v>2.1700000000000001E-2</c:v>
                </c:pt>
                <c:pt idx="428">
                  <c:v>2.1399999999999999E-2</c:v>
                </c:pt>
                <c:pt idx="429">
                  <c:v>2.12E-2</c:v>
                </c:pt>
                <c:pt idx="430">
                  <c:v>2.1000000000000001E-2</c:v>
                </c:pt>
                <c:pt idx="431">
                  <c:v>2.0799999999999999E-2</c:v>
                </c:pt>
                <c:pt idx="432">
                  <c:v>2.06E-2</c:v>
                </c:pt>
                <c:pt idx="433">
                  <c:v>2.0400000000000001E-2</c:v>
                </c:pt>
                <c:pt idx="434">
                  <c:v>2.0199999999999999E-2</c:v>
                </c:pt>
                <c:pt idx="435">
                  <c:v>1.9900000000000001E-2</c:v>
                </c:pt>
                <c:pt idx="436">
                  <c:v>1.9699999999999999E-2</c:v>
                </c:pt>
                <c:pt idx="437">
                  <c:v>1.95E-2</c:v>
                </c:pt>
                <c:pt idx="438">
                  <c:v>1.9900000000000001E-2</c:v>
                </c:pt>
                <c:pt idx="439">
                  <c:v>2.0400000000000001E-2</c:v>
                </c:pt>
                <c:pt idx="440">
                  <c:v>2.0799999999999999E-2</c:v>
                </c:pt>
                <c:pt idx="441">
                  <c:v>2.12E-2</c:v>
                </c:pt>
                <c:pt idx="442">
                  <c:v>2.1600000000000001E-2</c:v>
                </c:pt>
                <c:pt idx="443">
                  <c:v>2.1999999999999999E-2</c:v>
                </c:pt>
                <c:pt idx="444">
                  <c:v>2.2499999999999999E-2</c:v>
                </c:pt>
                <c:pt idx="445">
                  <c:v>2.29E-2</c:v>
                </c:pt>
                <c:pt idx="446">
                  <c:v>2.3300000000000001E-2</c:v>
                </c:pt>
                <c:pt idx="447">
                  <c:v>2.3800000000000002E-2</c:v>
                </c:pt>
                <c:pt idx="448">
                  <c:v>2.4199999999999999E-2</c:v>
                </c:pt>
                <c:pt idx="449">
                  <c:v>2.46E-2</c:v>
                </c:pt>
                <c:pt idx="450">
                  <c:v>2.46E-2</c:v>
                </c:pt>
                <c:pt idx="451">
                  <c:v>2.46E-2</c:v>
                </c:pt>
                <c:pt idx="452">
                  <c:v>2.46E-2</c:v>
                </c:pt>
                <c:pt idx="453">
                  <c:v>2.46E-2</c:v>
                </c:pt>
                <c:pt idx="454">
                  <c:v>2.46E-2</c:v>
                </c:pt>
                <c:pt idx="455">
                  <c:v>2.46E-2</c:v>
                </c:pt>
                <c:pt idx="456">
                  <c:v>2.47E-2</c:v>
                </c:pt>
                <c:pt idx="457">
                  <c:v>2.47E-2</c:v>
                </c:pt>
                <c:pt idx="458">
                  <c:v>2.47E-2</c:v>
                </c:pt>
                <c:pt idx="459">
                  <c:v>2.47E-2</c:v>
                </c:pt>
                <c:pt idx="460">
                  <c:v>2.47E-2</c:v>
                </c:pt>
                <c:pt idx="461">
                  <c:v>2.47E-2</c:v>
                </c:pt>
                <c:pt idx="462">
                  <c:v>2.47E-2</c:v>
                </c:pt>
                <c:pt idx="463">
                  <c:v>2.47E-2</c:v>
                </c:pt>
                <c:pt idx="464">
                  <c:v>2.47E-2</c:v>
                </c:pt>
                <c:pt idx="465">
                  <c:v>2.47E-2</c:v>
                </c:pt>
                <c:pt idx="466">
                  <c:v>2.47E-2</c:v>
                </c:pt>
                <c:pt idx="467">
                  <c:v>2.47E-2</c:v>
                </c:pt>
                <c:pt idx="468">
                  <c:v>2.4799999999999999E-2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2.4799999999999999E-2</c:v>
                </c:pt>
                <c:pt idx="472">
                  <c:v>2.4799999999999999E-2</c:v>
                </c:pt>
                <c:pt idx="473">
                  <c:v>2.4799999999999999E-2</c:v>
                </c:pt>
                <c:pt idx="474">
                  <c:v>2.47E-2</c:v>
                </c:pt>
                <c:pt idx="475">
                  <c:v>2.46E-2</c:v>
                </c:pt>
                <c:pt idx="476">
                  <c:v>2.4500000000000001E-2</c:v>
                </c:pt>
                <c:pt idx="477">
                  <c:v>2.4400000000000002E-2</c:v>
                </c:pt>
                <c:pt idx="478">
                  <c:v>2.4299999999999999E-2</c:v>
                </c:pt>
                <c:pt idx="479">
                  <c:v>2.4199999999999999E-2</c:v>
                </c:pt>
                <c:pt idx="480">
                  <c:v>2.4199999999999999E-2</c:v>
                </c:pt>
                <c:pt idx="481">
                  <c:v>2.41E-2</c:v>
                </c:pt>
                <c:pt idx="482">
                  <c:v>2.4E-2</c:v>
                </c:pt>
                <c:pt idx="483">
                  <c:v>2.3900000000000001E-2</c:v>
                </c:pt>
                <c:pt idx="484">
                  <c:v>2.3800000000000002E-2</c:v>
                </c:pt>
                <c:pt idx="485">
                  <c:v>2.3699999999999999E-2</c:v>
                </c:pt>
                <c:pt idx="486">
                  <c:v>2.3599999999999999E-2</c:v>
                </c:pt>
                <c:pt idx="487">
                  <c:v>2.3400000000000001E-2</c:v>
                </c:pt>
                <c:pt idx="488">
                  <c:v>2.3300000000000001E-2</c:v>
                </c:pt>
                <c:pt idx="489">
                  <c:v>2.3099999999999999E-2</c:v>
                </c:pt>
                <c:pt idx="490">
                  <c:v>2.3E-2</c:v>
                </c:pt>
                <c:pt idx="491">
                  <c:v>2.2800000000000001E-2</c:v>
                </c:pt>
                <c:pt idx="492">
                  <c:v>2.2700000000000001E-2</c:v>
                </c:pt>
                <c:pt idx="493">
                  <c:v>2.2499999999999999E-2</c:v>
                </c:pt>
                <c:pt idx="494">
                  <c:v>2.23E-2</c:v>
                </c:pt>
                <c:pt idx="495">
                  <c:v>2.2200000000000001E-2</c:v>
                </c:pt>
                <c:pt idx="496">
                  <c:v>2.1999999999999999E-2</c:v>
                </c:pt>
                <c:pt idx="497">
                  <c:v>2.1899999999999999E-2</c:v>
                </c:pt>
                <c:pt idx="498">
                  <c:v>2.1899999999999999E-2</c:v>
                </c:pt>
                <c:pt idx="499">
                  <c:v>2.1999999999999999E-2</c:v>
                </c:pt>
                <c:pt idx="500">
                  <c:v>2.1999999999999999E-2</c:v>
                </c:pt>
                <c:pt idx="501">
                  <c:v>2.2100000000000002E-2</c:v>
                </c:pt>
                <c:pt idx="502">
                  <c:v>2.2100000000000002E-2</c:v>
                </c:pt>
                <c:pt idx="503">
                  <c:v>2.2200000000000001E-2</c:v>
                </c:pt>
                <c:pt idx="504">
                  <c:v>2.2200000000000001E-2</c:v>
                </c:pt>
                <c:pt idx="505">
                  <c:v>2.23E-2</c:v>
                </c:pt>
                <c:pt idx="506">
                  <c:v>2.23E-2</c:v>
                </c:pt>
                <c:pt idx="507">
                  <c:v>2.24E-2</c:v>
                </c:pt>
                <c:pt idx="508">
                  <c:v>2.24E-2</c:v>
                </c:pt>
                <c:pt idx="509">
                  <c:v>2.2499999999999999E-2</c:v>
                </c:pt>
                <c:pt idx="510">
                  <c:v>2.2700000000000001E-2</c:v>
                </c:pt>
                <c:pt idx="511">
                  <c:v>2.2800000000000001E-2</c:v>
                </c:pt>
                <c:pt idx="512">
                  <c:v>2.3E-2</c:v>
                </c:pt>
                <c:pt idx="513">
                  <c:v>2.3099999999999999E-2</c:v>
                </c:pt>
                <c:pt idx="514">
                  <c:v>2.3300000000000001E-2</c:v>
                </c:pt>
                <c:pt idx="515">
                  <c:v>2.35E-2</c:v>
                </c:pt>
                <c:pt idx="516">
                  <c:v>2.3599999999999999E-2</c:v>
                </c:pt>
                <c:pt idx="517">
                  <c:v>2.3800000000000002E-2</c:v>
                </c:pt>
                <c:pt idx="518">
                  <c:v>2.3900000000000001E-2</c:v>
                </c:pt>
                <c:pt idx="519">
                  <c:v>2.41E-2</c:v>
                </c:pt>
                <c:pt idx="520">
                  <c:v>2.4199999999999999E-2</c:v>
                </c:pt>
                <c:pt idx="521">
                  <c:v>2.4400000000000002E-2</c:v>
                </c:pt>
                <c:pt idx="522">
                  <c:v>2.4299999999999999E-2</c:v>
                </c:pt>
                <c:pt idx="523">
                  <c:v>2.4199999999999999E-2</c:v>
                </c:pt>
                <c:pt idx="524">
                  <c:v>2.41E-2</c:v>
                </c:pt>
                <c:pt idx="525">
                  <c:v>2.4E-2</c:v>
                </c:pt>
                <c:pt idx="526">
                  <c:v>2.3900000000000001E-2</c:v>
                </c:pt>
                <c:pt idx="527">
                  <c:v>2.3800000000000002E-2</c:v>
                </c:pt>
                <c:pt idx="528">
                  <c:v>2.3599999999999999E-2</c:v>
                </c:pt>
                <c:pt idx="529">
                  <c:v>2.35E-2</c:v>
                </c:pt>
                <c:pt idx="530">
                  <c:v>2.3400000000000001E-2</c:v>
                </c:pt>
                <c:pt idx="531">
                  <c:v>2.3300000000000001E-2</c:v>
                </c:pt>
                <c:pt idx="532">
                  <c:v>2.3199999999999998E-2</c:v>
                </c:pt>
                <c:pt idx="533">
                  <c:v>2.3099999999999999E-2</c:v>
                </c:pt>
                <c:pt idx="534">
                  <c:v>2.3099999999999999E-2</c:v>
                </c:pt>
                <c:pt idx="535">
                  <c:v>2.3099999999999999E-2</c:v>
                </c:pt>
                <c:pt idx="536">
                  <c:v>2.3099999999999999E-2</c:v>
                </c:pt>
                <c:pt idx="537">
                  <c:v>2.3099999999999999E-2</c:v>
                </c:pt>
                <c:pt idx="538">
                  <c:v>2.3099999999999999E-2</c:v>
                </c:pt>
                <c:pt idx="539">
                  <c:v>2.3199999999999998E-2</c:v>
                </c:pt>
                <c:pt idx="540">
                  <c:v>2.3199999999999998E-2</c:v>
                </c:pt>
                <c:pt idx="541">
                  <c:v>2.3199999999999998E-2</c:v>
                </c:pt>
                <c:pt idx="542">
                  <c:v>2.3199999999999998E-2</c:v>
                </c:pt>
                <c:pt idx="543">
                  <c:v>2.3199999999999998E-2</c:v>
                </c:pt>
                <c:pt idx="544">
                  <c:v>2.3199999999999998E-2</c:v>
                </c:pt>
                <c:pt idx="545">
                  <c:v>2.3199999999999998E-2</c:v>
                </c:pt>
                <c:pt idx="546">
                  <c:v>2.3400000000000001E-2</c:v>
                </c:pt>
                <c:pt idx="547">
                  <c:v>2.3599999999999999E-2</c:v>
                </c:pt>
                <c:pt idx="548">
                  <c:v>2.3800000000000002E-2</c:v>
                </c:pt>
                <c:pt idx="549">
                  <c:v>2.4E-2</c:v>
                </c:pt>
                <c:pt idx="550">
                  <c:v>2.4199999999999999E-2</c:v>
                </c:pt>
                <c:pt idx="551">
                  <c:v>2.4400000000000002E-2</c:v>
                </c:pt>
                <c:pt idx="552">
                  <c:v>2.47E-2</c:v>
                </c:pt>
                <c:pt idx="553">
                  <c:v>2.4899999999999999E-2</c:v>
                </c:pt>
                <c:pt idx="554">
                  <c:v>2.5100000000000001E-2</c:v>
                </c:pt>
                <c:pt idx="555">
                  <c:v>2.53E-2</c:v>
                </c:pt>
                <c:pt idx="556">
                  <c:v>2.5499999999999998E-2</c:v>
                </c:pt>
                <c:pt idx="557">
                  <c:v>2.5700000000000001E-2</c:v>
                </c:pt>
                <c:pt idx="558">
                  <c:v>2.58E-2</c:v>
                </c:pt>
                <c:pt idx="559">
                  <c:v>2.5899999999999999E-2</c:v>
                </c:pt>
                <c:pt idx="560">
                  <c:v>2.5999999999999999E-2</c:v>
                </c:pt>
                <c:pt idx="561">
                  <c:v>2.6100000000000002E-2</c:v>
                </c:pt>
                <c:pt idx="562">
                  <c:v>2.6200000000000001E-2</c:v>
                </c:pt>
                <c:pt idx="563">
                  <c:v>2.6200000000000001E-2</c:v>
                </c:pt>
                <c:pt idx="564">
                  <c:v>2.63E-2</c:v>
                </c:pt>
                <c:pt idx="565">
                  <c:v>2.64E-2</c:v>
                </c:pt>
                <c:pt idx="566">
                  <c:v>2.6499999999999999E-2</c:v>
                </c:pt>
                <c:pt idx="567">
                  <c:v>2.6599999999999999E-2</c:v>
                </c:pt>
                <c:pt idx="568">
                  <c:v>2.6700000000000002E-2</c:v>
                </c:pt>
                <c:pt idx="569">
                  <c:v>2.6800000000000001E-2</c:v>
                </c:pt>
                <c:pt idx="570">
                  <c:v>2.69E-2</c:v>
                </c:pt>
                <c:pt idx="571">
                  <c:v>2.7E-2</c:v>
                </c:pt>
                <c:pt idx="572">
                  <c:v>2.7199999999999998E-2</c:v>
                </c:pt>
                <c:pt idx="573">
                  <c:v>2.7300000000000001E-2</c:v>
                </c:pt>
                <c:pt idx="574">
                  <c:v>2.7400000000000001E-2</c:v>
                </c:pt>
                <c:pt idx="575">
                  <c:v>2.76E-2</c:v>
                </c:pt>
                <c:pt idx="576">
                  <c:v>2.7699999999999999E-2</c:v>
                </c:pt>
                <c:pt idx="577">
                  <c:v>2.7799999999999998E-2</c:v>
                </c:pt>
                <c:pt idx="578">
                  <c:v>2.7900000000000001E-2</c:v>
                </c:pt>
                <c:pt idx="579">
                  <c:v>2.81E-2</c:v>
                </c:pt>
                <c:pt idx="580">
                  <c:v>2.8199999999999999E-2</c:v>
                </c:pt>
                <c:pt idx="581">
                  <c:v>2.8299999999999999E-2</c:v>
                </c:pt>
                <c:pt idx="582">
                  <c:v>2.8000000000000001E-2</c:v>
                </c:pt>
                <c:pt idx="583">
                  <c:v>2.7699999999999999E-2</c:v>
                </c:pt>
                <c:pt idx="584">
                  <c:v>2.8299999999999999E-2</c:v>
                </c:pt>
                <c:pt idx="585">
                  <c:v>3.0499999999999999E-2</c:v>
                </c:pt>
                <c:pt idx="586">
                  <c:v>3.1099999999999999E-2</c:v>
                </c:pt>
                <c:pt idx="587">
                  <c:v>2.93E-2</c:v>
                </c:pt>
                <c:pt idx="588">
                  <c:v>2.9499999999999998E-2</c:v>
                </c:pt>
                <c:pt idx="589">
                  <c:v>2.87E-2</c:v>
                </c:pt>
                <c:pt idx="590">
                  <c:v>2.6599999999999999E-2</c:v>
                </c:pt>
                <c:pt idx="591">
                  <c:v>2.6800000000000001E-2</c:v>
                </c:pt>
                <c:pt idx="592">
                  <c:v>2.5899999999999999E-2</c:v>
                </c:pt>
                <c:pt idx="593">
                  <c:v>2.4799999999999999E-2</c:v>
                </c:pt>
                <c:pt idx="594">
                  <c:v>2.47E-2</c:v>
                </c:pt>
                <c:pt idx="595">
                  <c:v>2.3699999999999999E-2</c:v>
                </c:pt>
                <c:pt idx="596">
                  <c:v>2.29E-2</c:v>
                </c:pt>
                <c:pt idx="597">
                  <c:v>2.3699999999999999E-2</c:v>
                </c:pt>
                <c:pt idx="598">
                  <c:v>2.3800000000000002E-2</c:v>
                </c:pt>
                <c:pt idx="599">
                  <c:v>2.3E-2</c:v>
                </c:pt>
                <c:pt idx="600">
                  <c:v>2.3599999999999999E-2</c:v>
                </c:pt>
                <c:pt idx="601">
                  <c:v>2.3800000000000002E-2</c:v>
                </c:pt>
                <c:pt idx="602">
                  <c:v>2.4299999999999999E-2</c:v>
                </c:pt>
                <c:pt idx="603">
                  <c:v>2.4799999999999999E-2</c:v>
                </c:pt>
                <c:pt idx="604">
                  <c:v>2.5100000000000001E-2</c:v>
                </c:pt>
                <c:pt idx="605">
                  <c:v>2.6100000000000002E-2</c:v>
                </c:pt>
                <c:pt idx="606">
                  <c:v>2.6499999999999999E-2</c:v>
                </c:pt>
                <c:pt idx="607">
                  <c:v>2.6800000000000001E-2</c:v>
                </c:pt>
                <c:pt idx="608">
                  <c:v>2.75E-2</c:v>
                </c:pt>
                <c:pt idx="609">
                  <c:v>2.76E-2</c:v>
                </c:pt>
                <c:pt idx="610">
                  <c:v>2.7799999999999998E-2</c:v>
                </c:pt>
                <c:pt idx="611">
                  <c:v>2.9000000000000001E-2</c:v>
                </c:pt>
                <c:pt idx="612">
                  <c:v>2.9700000000000001E-2</c:v>
                </c:pt>
                <c:pt idx="613">
                  <c:v>2.9700000000000001E-2</c:v>
                </c:pt>
                <c:pt idx="614">
                  <c:v>2.8799999999999999E-2</c:v>
                </c:pt>
                <c:pt idx="615">
                  <c:v>2.8899999999999999E-2</c:v>
                </c:pt>
                <c:pt idx="616">
                  <c:v>2.9600000000000001E-2</c:v>
                </c:pt>
                <c:pt idx="617">
                  <c:v>2.9000000000000001E-2</c:v>
                </c:pt>
                <c:pt idx="618">
                  <c:v>2.8400000000000002E-2</c:v>
                </c:pt>
                <c:pt idx="619">
                  <c:v>2.9600000000000001E-2</c:v>
                </c:pt>
                <c:pt idx="620">
                  <c:v>3.1800000000000002E-2</c:v>
                </c:pt>
                <c:pt idx="621">
                  <c:v>3.0700000000000002E-2</c:v>
                </c:pt>
                <c:pt idx="622">
                  <c:v>0.03</c:v>
                </c:pt>
                <c:pt idx="623">
                  <c:v>3.1099999999999999E-2</c:v>
                </c:pt>
                <c:pt idx="624">
                  <c:v>3.3300000000000003E-2</c:v>
                </c:pt>
                <c:pt idx="625">
                  <c:v>3.3799999999999997E-2</c:v>
                </c:pt>
                <c:pt idx="626">
                  <c:v>3.3399999999999999E-2</c:v>
                </c:pt>
                <c:pt idx="627">
                  <c:v>3.49E-2</c:v>
                </c:pt>
                <c:pt idx="628">
                  <c:v>3.5900000000000001E-2</c:v>
                </c:pt>
                <c:pt idx="629">
                  <c:v>3.4599999999999999E-2</c:v>
                </c:pt>
                <c:pt idx="630">
                  <c:v>3.3399999999999999E-2</c:v>
                </c:pt>
                <c:pt idx="631">
                  <c:v>3.4099999999999998E-2</c:v>
                </c:pt>
                <c:pt idx="632">
                  <c:v>3.4799999999999998E-2</c:v>
                </c:pt>
                <c:pt idx="633">
                  <c:v>3.5999999999999997E-2</c:v>
                </c:pt>
                <c:pt idx="634">
                  <c:v>3.7999999999999999E-2</c:v>
                </c:pt>
                <c:pt idx="635">
                  <c:v>3.9300000000000002E-2</c:v>
                </c:pt>
                <c:pt idx="636">
                  <c:v>3.9300000000000002E-2</c:v>
                </c:pt>
                <c:pt idx="637">
                  <c:v>3.9199999999999999E-2</c:v>
                </c:pt>
                <c:pt idx="638">
                  <c:v>3.9699999999999999E-2</c:v>
                </c:pt>
                <c:pt idx="639">
                  <c:v>3.7199999999999997E-2</c:v>
                </c:pt>
                <c:pt idx="640">
                  <c:v>3.2099999999999997E-2</c:v>
                </c:pt>
                <c:pt idx="641">
                  <c:v>3.09E-2</c:v>
                </c:pt>
                <c:pt idx="642">
                  <c:v>3.0499999999999999E-2</c:v>
                </c:pt>
                <c:pt idx="643">
                  <c:v>2.98E-2</c:v>
                </c:pt>
                <c:pt idx="644">
                  <c:v>2.8799999999999999E-2</c:v>
                </c:pt>
                <c:pt idx="645">
                  <c:v>2.92E-2</c:v>
                </c:pt>
                <c:pt idx="646">
                  <c:v>2.9700000000000001E-2</c:v>
                </c:pt>
                <c:pt idx="647">
                  <c:v>3.2000000000000001E-2</c:v>
                </c:pt>
                <c:pt idx="648">
                  <c:v>3.5400000000000001E-2</c:v>
                </c:pt>
                <c:pt idx="649">
                  <c:v>3.7600000000000001E-2</c:v>
                </c:pt>
                <c:pt idx="650">
                  <c:v>3.7999999999999999E-2</c:v>
                </c:pt>
                <c:pt idx="651">
                  <c:v>3.7400000000000003E-2</c:v>
                </c:pt>
                <c:pt idx="652">
                  <c:v>3.8600000000000002E-2</c:v>
                </c:pt>
                <c:pt idx="653">
                  <c:v>4.02E-2</c:v>
                </c:pt>
                <c:pt idx="654">
                  <c:v>3.9600000000000003E-2</c:v>
                </c:pt>
                <c:pt idx="655">
                  <c:v>3.9899999999999998E-2</c:v>
                </c:pt>
                <c:pt idx="656">
                  <c:v>4.1200000000000001E-2</c:v>
                </c:pt>
                <c:pt idx="657">
                  <c:v>4.3099999999999999E-2</c:v>
                </c:pt>
                <c:pt idx="658">
                  <c:v>4.3400000000000001E-2</c:v>
                </c:pt>
                <c:pt idx="659">
                  <c:v>4.3999999999999997E-2</c:v>
                </c:pt>
                <c:pt idx="660">
                  <c:v>4.4299999999999999E-2</c:v>
                </c:pt>
                <c:pt idx="661">
                  <c:v>4.6800000000000001E-2</c:v>
                </c:pt>
                <c:pt idx="662">
                  <c:v>4.53E-2</c:v>
                </c:pt>
                <c:pt idx="663">
                  <c:v>4.53E-2</c:v>
                </c:pt>
                <c:pt idx="664">
                  <c:v>4.6899999999999997E-2</c:v>
                </c:pt>
                <c:pt idx="665">
                  <c:v>4.7199999999999999E-2</c:v>
                </c:pt>
                <c:pt idx="666">
                  <c:v>4.4900000000000002E-2</c:v>
                </c:pt>
                <c:pt idx="667">
                  <c:v>4.2500000000000003E-2</c:v>
                </c:pt>
                <c:pt idx="668">
                  <c:v>4.2799999999999998E-2</c:v>
                </c:pt>
                <c:pt idx="669">
                  <c:v>4.3499999999999997E-2</c:v>
                </c:pt>
                <c:pt idx="670">
                  <c:v>4.1500000000000002E-2</c:v>
                </c:pt>
                <c:pt idx="671">
                  <c:v>3.9E-2</c:v>
                </c:pt>
                <c:pt idx="672">
                  <c:v>3.7999999999999999E-2</c:v>
                </c:pt>
                <c:pt idx="673">
                  <c:v>3.7999999999999999E-2</c:v>
                </c:pt>
                <c:pt idx="674">
                  <c:v>3.8899999999999997E-2</c:v>
                </c:pt>
                <c:pt idx="675">
                  <c:v>3.9300000000000002E-2</c:v>
                </c:pt>
                <c:pt idx="676">
                  <c:v>3.8399999999999997E-2</c:v>
                </c:pt>
                <c:pt idx="677">
                  <c:v>3.8399999999999997E-2</c:v>
                </c:pt>
                <c:pt idx="678">
                  <c:v>3.78E-2</c:v>
                </c:pt>
                <c:pt idx="679">
                  <c:v>3.7400000000000003E-2</c:v>
                </c:pt>
                <c:pt idx="680">
                  <c:v>3.78E-2</c:v>
                </c:pt>
                <c:pt idx="681">
                  <c:v>3.7100000000000001E-2</c:v>
                </c:pt>
                <c:pt idx="682">
                  <c:v>3.8800000000000001E-2</c:v>
                </c:pt>
                <c:pt idx="683">
                  <c:v>3.9199999999999999E-2</c:v>
                </c:pt>
                <c:pt idx="684">
                  <c:v>4.0399999999999998E-2</c:v>
                </c:pt>
                <c:pt idx="685">
                  <c:v>3.9800000000000002E-2</c:v>
                </c:pt>
                <c:pt idx="686">
                  <c:v>3.9199999999999999E-2</c:v>
                </c:pt>
                <c:pt idx="687">
                  <c:v>3.9399999999999998E-2</c:v>
                </c:pt>
                <c:pt idx="688">
                  <c:v>4.0599999999999997E-2</c:v>
                </c:pt>
                <c:pt idx="689">
                  <c:v>4.0800000000000003E-2</c:v>
                </c:pt>
                <c:pt idx="690">
                  <c:v>4.0399999999999998E-2</c:v>
                </c:pt>
                <c:pt idx="691">
                  <c:v>3.9300000000000002E-2</c:v>
                </c:pt>
                <c:pt idx="692">
                  <c:v>3.8399999999999997E-2</c:v>
                </c:pt>
                <c:pt idx="693">
                  <c:v>3.8699999999999998E-2</c:v>
                </c:pt>
                <c:pt idx="694">
                  <c:v>3.9100000000000003E-2</c:v>
                </c:pt>
                <c:pt idx="695">
                  <c:v>4.0099999999999997E-2</c:v>
                </c:pt>
                <c:pt idx="696">
                  <c:v>3.9800000000000002E-2</c:v>
                </c:pt>
                <c:pt idx="697">
                  <c:v>3.9800000000000002E-2</c:v>
                </c:pt>
                <c:pt idx="698">
                  <c:v>3.9300000000000002E-2</c:v>
                </c:pt>
                <c:pt idx="699">
                  <c:v>3.9199999999999999E-2</c:v>
                </c:pt>
                <c:pt idx="700">
                  <c:v>3.8600000000000002E-2</c:v>
                </c:pt>
                <c:pt idx="701">
                  <c:v>3.8300000000000001E-2</c:v>
                </c:pt>
                <c:pt idx="702">
                  <c:v>3.9199999999999999E-2</c:v>
                </c:pt>
                <c:pt idx="703">
                  <c:v>3.9300000000000002E-2</c:v>
                </c:pt>
                <c:pt idx="704">
                  <c:v>3.9699999999999999E-2</c:v>
                </c:pt>
                <c:pt idx="705">
                  <c:v>3.9300000000000002E-2</c:v>
                </c:pt>
                <c:pt idx="706">
                  <c:v>3.9899999999999998E-2</c:v>
                </c:pt>
                <c:pt idx="707">
                  <c:v>4.02E-2</c:v>
                </c:pt>
                <c:pt idx="708">
                  <c:v>0.04</c:v>
                </c:pt>
                <c:pt idx="709">
                  <c:v>4.0800000000000003E-2</c:v>
                </c:pt>
                <c:pt idx="710">
                  <c:v>4.1099999999999998E-2</c:v>
                </c:pt>
                <c:pt idx="711">
                  <c:v>4.1200000000000001E-2</c:v>
                </c:pt>
                <c:pt idx="712">
                  <c:v>4.1300000000000003E-2</c:v>
                </c:pt>
                <c:pt idx="713">
                  <c:v>4.1700000000000001E-2</c:v>
                </c:pt>
                <c:pt idx="714">
                  <c:v>4.1500000000000002E-2</c:v>
                </c:pt>
                <c:pt idx="715">
                  <c:v>4.2200000000000001E-2</c:v>
                </c:pt>
                <c:pt idx="716">
                  <c:v>4.2299999999999997E-2</c:v>
                </c:pt>
                <c:pt idx="717">
                  <c:v>4.2000000000000003E-2</c:v>
                </c:pt>
                <c:pt idx="718">
                  <c:v>4.1700000000000001E-2</c:v>
                </c:pt>
                <c:pt idx="719">
                  <c:v>4.19E-2</c:v>
                </c:pt>
                <c:pt idx="720">
                  <c:v>4.19E-2</c:v>
                </c:pt>
                <c:pt idx="721">
                  <c:v>4.2000000000000003E-2</c:v>
                </c:pt>
                <c:pt idx="722">
                  <c:v>4.19E-2</c:v>
                </c:pt>
                <c:pt idx="723">
                  <c:v>4.1500000000000002E-2</c:v>
                </c:pt>
                <c:pt idx="724">
                  <c:v>4.1799999999999997E-2</c:v>
                </c:pt>
                <c:pt idx="725">
                  <c:v>4.19E-2</c:v>
                </c:pt>
                <c:pt idx="726">
                  <c:v>4.2099999999999999E-2</c:v>
                </c:pt>
                <c:pt idx="727">
                  <c:v>4.2099999999999999E-2</c:v>
                </c:pt>
                <c:pt idx="728">
                  <c:v>4.2000000000000003E-2</c:v>
                </c:pt>
                <c:pt idx="729">
                  <c:v>4.2099999999999999E-2</c:v>
                </c:pt>
                <c:pt idx="730">
                  <c:v>4.2099999999999999E-2</c:v>
                </c:pt>
                <c:pt idx="731">
                  <c:v>4.2000000000000003E-2</c:v>
                </c:pt>
                <c:pt idx="732">
                  <c:v>4.2500000000000003E-2</c:v>
                </c:pt>
                <c:pt idx="733">
                  <c:v>4.2900000000000001E-2</c:v>
                </c:pt>
                <c:pt idx="734">
                  <c:v>4.3499999999999997E-2</c:v>
                </c:pt>
                <c:pt idx="735">
                  <c:v>4.4499999999999998E-2</c:v>
                </c:pt>
                <c:pt idx="736">
                  <c:v>4.6199999999999998E-2</c:v>
                </c:pt>
                <c:pt idx="737">
                  <c:v>4.6100000000000002E-2</c:v>
                </c:pt>
                <c:pt idx="738">
                  <c:v>4.8300000000000003E-2</c:v>
                </c:pt>
                <c:pt idx="739">
                  <c:v>4.87E-2</c:v>
                </c:pt>
                <c:pt idx="740">
                  <c:v>4.7500000000000001E-2</c:v>
                </c:pt>
                <c:pt idx="741">
                  <c:v>4.7800000000000002E-2</c:v>
                </c:pt>
                <c:pt idx="742">
                  <c:v>4.8099999999999997E-2</c:v>
                </c:pt>
                <c:pt idx="743">
                  <c:v>5.0200000000000002E-2</c:v>
                </c:pt>
                <c:pt idx="744">
                  <c:v>5.2200000000000003E-2</c:v>
                </c:pt>
                <c:pt idx="745">
                  <c:v>5.1799999999999999E-2</c:v>
                </c:pt>
                <c:pt idx="746">
                  <c:v>5.0099999999999999E-2</c:v>
                </c:pt>
                <c:pt idx="747">
                  <c:v>5.16E-2</c:v>
                </c:pt>
                <c:pt idx="748">
                  <c:v>4.8399999999999999E-2</c:v>
                </c:pt>
                <c:pt idx="749">
                  <c:v>4.58E-2</c:v>
                </c:pt>
                <c:pt idx="750">
                  <c:v>4.6300000000000001E-2</c:v>
                </c:pt>
                <c:pt idx="751">
                  <c:v>4.5400000000000003E-2</c:v>
                </c:pt>
                <c:pt idx="752">
                  <c:v>4.5900000000000003E-2</c:v>
                </c:pt>
                <c:pt idx="753">
                  <c:v>4.8500000000000001E-2</c:v>
                </c:pt>
                <c:pt idx="754">
                  <c:v>5.0200000000000002E-2</c:v>
                </c:pt>
                <c:pt idx="755">
                  <c:v>5.16E-2</c:v>
                </c:pt>
                <c:pt idx="756">
                  <c:v>5.28E-2</c:v>
                </c:pt>
                <c:pt idx="757">
                  <c:v>5.2999999999999999E-2</c:v>
                </c:pt>
                <c:pt idx="758">
                  <c:v>5.4800000000000001E-2</c:v>
                </c:pt>
                <c:pt idx="759">
                  <c:v>5.7500000000000002E-2</c:v>
                </c:pt>
                <c:pt idx="760">
                  <c:v>5.7000000000000002E-2</c:v>
                </c:pt>
                <c:pt idx="761">
                  <c:v>5.5300000000000002E-2</c:v>
                </c:pt>
                <c:pt idx="762">
                  <c:v>5.5599999999999997E-2</c:v>
                </c:pt>
                <c:pt idx="763">
                  <c:v>5.74E-2</c:v>
                </c:pt>
                <c:pt idx="764">
                  <c:v>5.6399999999999999E-2</c:v>
                </c:pt>
                <c:pt idx="765">
                  <c:v>5.8700000000000002E-2</c:v>
                </c:pt>
                <c:pt idx="766">
                  <c:v>5.7200000000000001E-2</c:v>
                </c:pt>
                <c:pt idx="767">
                  <c:v>5.5E-2</c:v>
                </c:pt>
                <c:pt idx="768">
                  <c:v>5.4199999999999998E-2</c:v>
                </c:pt>
                <c:pt idx="769">
                  <c:v>5.4600000000000003E-2</c:v>
                </c:pt>
                <c:pt idx="770">
                  <c:v>5.5800000000000002E-2</c:v>
                </c:pt>
                <c:pt idx="771">
                  <c:v>5.7000000000000002E-2</c:v>
                </c:pt>
                <c:pt idx="772">
                  <c:v>6.0299999999999999E-2</c:v>
                </c:pt>
                <c:pt idx="773">
                  <c:v>6.0400000000000002E-2</c:v>
                </c:pt>
                <c:pt idx="774">
                  <c:v>6.1899999999999997E-2</c:v>
                </c:pt>
                <c:pt idx="775">
                  <c:v>6.3E-2</c:v>
                </c:pt>
                <c:pt idx="776">
                  <c:v>6.1699999999999998E-2</c:v>
                </c:pt>
                <c:pt idx="777">
                  <c:v>6.3200000000000006E-2</c:v>
                </c:pt>
                <c:pt idx="778">
                  <c:v>6.5699999999999995E-2</c:v>
                </c:pt>
                <c:pt idx="779">
                  <c:v>6.7199999999999996E-2</c:v>
                </c:pt>
                <c:pt idx="780">
                  <c:v>6.6900000000000001E-2</c:v>
                </c:pt>
                <c:pt idx="781">
                  <c:v>7.1599999999999997E-2</c:v>
                </c:pt>
                <c:pt idx="782">
                  <c:v>7.0999999999999994E-2</c:v>
                </c:pt>
                <c:pt idx="783">
                  <c:v>7.1400000000000005E-2</c:v>
                </c:pt>
                <c:pt idx="784">
                  <c:v>7.6499999999999999E-2</c:v>
                </c:pt>
                <c:pt idx="785">
                  <c:v>7.7899999999999997E-2</c:v>
                </c:pt>
                <c:pt idx="786">
                  <c:v>7.2400000000000006E-2</c:v>
                </c:pt>
                <c:pt idx="787">
                  <c:v>7.0699999999999999E-2</c:v>
                </c:pt>
                <c:pt idx="788">
                  <c:v>7.3899999999999993E-2</c:v>
                </c:pt>
                <c:pt idx="789">
                  <c:v>7.9100000000000004E-2</c:v>
                </c:pt>
                <c:pt idx="790">
                  <c:v>7.8399999999999997E-2</c:v>
                </c:pt>
                <c:pt idx="791">
                  <c:v>7.46E-2</c:v>
                </c:pt>
                <c:pt idx="792">
                  <c:v>7.5300000000000006E-2</c:v>
                </c:pt>
                <c:pt idx="793">
                  <c:v>7.3899999999999993E-2</c:v>
                </c:pt>
                <c:pt idx="794">
                  <c:v>7.3300000000000004E-2</c:v>
                </c:pt>
                <c:pt idx="795">
                  <c:v>6.8400000000000002E-2</c:v>
                </c:pt>
                <c:pt idx="796">
                  <c:v>6.3899999999999998E-2</c:v>
                </c:pt>
                <c:pt idx="797">
                  <c:v>6.2399999999999997E-2</c:v>
                </c:pt>
                <c:pt idx="798">
                  <c:v>6.1100000000000002E-2</c:v>
                </c:pt>
                <c:pt idx="799">
                  <c:v>5.7000000000000002E-2</c:v>
                </c:pt>
                <c:pt idx="800">
                  <c:v>5.8299999999999998E-2</c:v>
                </c:pt>
                <c:pt idx="801">
                  <c:v>6.3899999999999998E-2</c:v>
                </c:pt>
                <c:pt idx="802">
                  <c:v>6.5199999999999994E-2</c:v>
                </c:pt>
                <c:pt idx="803">
                  <c:v>6.7299999999999999E-2</c:v>
                </c:pt>
                <c:pt idx="804">
                  <c:v>6.5799999999999997E-2</c:v>
                </c:pt>
                <c:pt idx="805">
                  <c:v>6.1400000000000003E-2</c:v>
                </c:pt>
                <c:pt idx="806">
                  <c:v>5.9299999999999999E-2</c:v>
                </c:pt>
                <c:pt idx="807">
                  <c:v>5.8099999999999999E-2</c:v>
                </c:pt>
                <c:pt idx="808">
                  <c:v>5.9299999999999999E-2</c:v>
                </c:pt>
                <c:pt idx="809">
                  <c:v>5.9499999999999997E-2</c:v>
                </c:pt>
                <c:pt idx="810">
                  <c:v>6.08E-2</c:v>
                </c:pt>
                <c:pt idx="811">
                  <c:v>6.0699999999999997E-2</c:v>
                </c:pt>
                <c:pt idx="812">
                  <c:v>6.1899999999999997E-2</c:v>
                </c:pt>
                <c:pt idx="813">
                  <c:v>6.13E-2</c:v>
                </c:pt>
                <c:pt idx="814">
                  <c:v>6.1100000000000002E-2</c:v>
                </c:pt>
                <c:pt idx="815">
                  <c:v>6.1100000000000002E-2</c:v>
                </c:pt>
                <c:pt idx="816">
                  <c:v>6.2100000000000002E-2</c:v>
                </c:pt>
                <c:pt idx="817">
                  <c:v>6.5500000000000003E-2</c:v>
                </c:pt>
                <c:pt idx="818">
                  <c:v>6.4799999999999996E-2</c:v>
                </c:pt>
                <c:pt idx="819">
                  <c:v>6.2799999999999995E-2</c:v>
                </c:pt>
                <c:pt idx="820">
                  <c:v>6.3600000000000004E-2</c:v>
                </c:pt>
                <c:pt idx="821">
                  <c:v>6.4600000000000005E-2</c:v>
                </c:pt>
                <c:pt idx="822">
                  <c:v>6.6400000000000001E-2</c:v>
                </c:pt>
                <c:pt idx="823">
                  <c:v>6.7100000000000007E-2</c:v>
                </c:pt>
                <c:pt idx="824">
                  <c:v>6.6699999999999995E-2</c:v>
                </c:pt>
                <c:pt idx="825">
                  <c:v>6.8500000000000005E-2</c:v>
                </c:pt>
                <c:pt idx="826">
                  <c:v>6.9000000000000006E-2</c:v>
                </c:pt>
                <c:pt idx="827">
                  <c:v>7.1300000000000002E-2</c:v>
                </c:pt>
                <c:pt idx="828">
                  <c:v>7.3999999999999996E-2</c:v>
                </c:pt>
                <c:pt idx="829">
                  <c:v>7.0900000000000005E-2</c:v>
                </c:pt>
                <c:pt idx="830">
                  <c:v>6.7900000000000002E-2</c:v>
                </c:pt>
                <c:pt idx="831">
                  <c:v>6.7299999999999999E-2</c:v>
                </c:pt>
                <c:pt idx="832">
                  <c:v>6.7400000000000002E-2</c:v>
                </c:pt>
                <c:pt idx="833">
                  <c:v>6.9900000000000004E-2</c:v>
                </c:pt>
                <c:pt idx="834">
                  <c:v>6.9599999999999995E-2</c:v>
                </c:pt>
                <c:pt idx="835">
                  <c:v>7.2099999999999997E-2</c:v>
                </c:pt>
                <c:pt idx="836">
                  <c:v>7.51E-2</c:v>
                </c:pt>
                <c:pt idx="837">
                  <c:v>7.5800000000000006E-2</c:v>
                </c:pt>
                <c:pt idx="838">
                  <c:v>7.5399999999999995E-2</c:v>
                </c:pt>
                <c:pt idx="839">
                  <c:v>7.8100000000000003E-2</c:v>
                </c:pt>
                <c:pt idx="840">
                  <c:v>8.0399999999999999E-2</c:v>
                </c:pt>
                <c:pt idx="841">
                  <c:v>8.0399999999999999E-2</c:v>
                </c:pt>
                <c:pt idx="842">
                  <c:v>7.9000000000000001E-2</c:v>
                </c:pt>
                <c:pt idx="843">
                  <c:v>7.6799999999999993E-2</c:v>
                </c:pt>
                <c:pt idx="844">
                  <c:v>7.4300000000000005E-2</c:v>
                </c:pt>
                <c:pt idx="845">
                  <c:v>7.4999999999999997E-2</c:v>
                </c:pt>
                <c:pt idx="846">
                  <c:v>7.3899999999999993E-2</c:v>
                </c:pt>
                <c:pt idx="847">
                  <c:v>7.7299999999999994E-2</c:v>
                </c:pt>
                <c:pt idx="848">
                  <c:v>8.2299999999999998E-2</c:v>
                </c:pt>
                <c:pt idx="849">
                  <c:v>8.0600000000000005E-2</c:v>
                </c:pt>
                <c:pt idx="850">
                  <c:v>7.8600000000000003E-2</c:v>
                </c:pt>
                <c:pt idx="851">
                  <c:v>8.0600000000000005E-2</c:v>
                </c:pt>
                <c:pt idx="852">
                  <c:v>8.4000000000000005E-2</c:v>
                </c:pt>
                <c:pt idx="853">
                  <c:v>8.43E-2</c:v>
                </c:pt>
                <c:pt idx="854">
                  <c:v>8.14E-2</c:v>
                </c:pt>
                <c:pt idx="855">
                  <c:v>8.0500000000000002E-2</c:v>
                </c:pt>
                <c:pt idx="856">
                  <c:v>0.08</c:v>
                </c:pt>
                <c:pt idx="857">
                  <c:v>7.7399999999999997E-2</c:v>
                </c:pt>
                <c:pt idx="858">
                  <c:v>7.7899999999999997E-2</c:v>
                </c:pt>
                <c:pt idx="859">
                  <c:v>7.7299999999999994E-2</c:v>
                </c:pt>
                <c:pt idx="860">
                  <c:v>7.5600000000000001E-2</c:v>
                </c:pt>
                <c:pt idx="861">
                  <c:v>7.9000000000000001E-2</c:v>
                </c:pt>
                <c:pt idx="862">
                  <c:v>7.8600000000000003E-2</c:v>
                </c:pt>
                <c:pt idx="863">
                  <c:v>7.8299999999999995E-2</c:v>
                </c:pt>
                <c:pt idx="864">
                  <c:v>7.7700000000000005E-2</c:v>
                </c:pt>
                <c:pt idx="865">
                  <c:v>7.5899999999999995E-2</c:v>
                </c:pt>
                <c:pt idx="866">
                  <c:v>7.4099999999999999E-2</c:v>
                </c:pt>
                <c:pt idx="867">
                  <c:v>7.2900000000000006E-2</c:v>
                </c:pt>
                <c:pt idx="868">
                  <c:v>6.8699999999999997E-2</c:v>
                </c:pt>
                <c:pt idx="869">
                  <c:v>7.2099999999999997E-2</c:v>
                </c:pt>
                <c:pt idx="870">
                  <c:v>7.3899999999999993E-2</c:v>
                </c:pt>
                <c:pt idx="871">
                  <c:v>7.46E-2</c:v>
                </c:pt>
                <c:pt idx="872">
                  <c:v>7.3700000000000002E-2</c:v>
                </c:pt>
                <c:pt idx="873">
                  <c:v>7.46E-2</c:v>
                </c:pt>
                <c:pt idx="874">
                  <c:v>7.2800000000000004E-2</c:v>
                </c:pt>
                <c:pt idx="875">
                  <c:v>7.3300000000000004E-2</c:v>
                </c:pt>
                <c:pt idx="876">
                  <c:v>7.3999999999999996E-2</c:v>
                </c:pt>
                <c:pt idx="877">
                  <c:v>7.3400000000000007E-2</c:v>
                </c:pt>
                <c:pt idx="878">
                  <c:v>7.5200000000000003E-2</c:v>
                </c:pt>
                <c:pt idx="879">
                  <c:v>7.5800000000000006E-2</c:v>
                </c:pt>
                <c:pt idx="880">
                  <c:v>7.6899999999999996E-2</c:v>
                </c:pt>
                <c:pt idx="881">
                  <c:v>7.9600000000000004E-2</c:v>
                </c:pt>
                <c:pt idx="882">
                  <c:v>8.0299999999999996E-2</c:v>
                </c:pt>
                <c:pt idx="883">
                  <c:v>8.0399999999999999E-2</c:v>
                </c:pt>
                <c:pt idx="884">
                  <c:v>8.1500000000000003E-2</c:v>
                </c:pt>
                <c:pt idx="885">
                  <c:v>8.3500000000000005E-2</c:v>
                </c:pt>
                <c:pt idx="886">
                  <c:v>8.4599999999999995E-2</c:v>
                </c:pt>
                <c:pt idx="887">
                  <c:v>8.6400000000000005E-2</c:v>
                </c:pt>
                <c:pt idx="888">
                  <c:v>8.4099999999999994E-2</c:v>
                </c:pt>
                <c:pt idx="889">
                  <c:v>8.4199999999999997E-2</c:v>
                </c:pt>
                <c:pt idx="890">
                  <c:v>8.6400000000000005E-2</c:v>
                </c:pt>
                <c:pt idx="891">
                  <c:v>8.8099999999999998E-2</c:v>
                </c:pt>
                <c:pt idx="892">
                  <c:v>9.01E-2</c:v>
                </c:pt>
                <c:pt idx="893">
                  <c:v>9.0999999999999998E-2</c:v>
                </c:pt>
                <c:pt idx="894">
                  <c:v>9.0999999999999998E-2</c:v>
                </c:pt>
                <c:pt idx="895">
                  <c:v>9.1200000000000003E-2</c:v>
                </c:pt>
                <c:pt idx="896">
                  <c:v>9.1800000000000007E-2</c:v>
                </c:pt>
                <c:pt idx="897">
                  <c:v>9.2499999999999999E-2</c:v>
                </c:pt>
                <c:pt idx="898">
                  <c:v>8.9099999999999999E-2</c:v>
                </c:pt>
                <c:pt idx="899">
                  <c:v>8.9499999999999996E-2</c:v>
                </c:pt>
                <c:pt idx="900">
                  <c:v>9.0300000000000005E-2</c:v>
                </c:pt>
                <c:pt idx="901">
                  <c:v>9.3299999999999994E-2</c:v>
                </c:pt>
                <c:pt idx="902">
                  <c:v>0.10299999999999999</c:v>
                </c:pt>
                <c:pt idx="903">
                  <c:v>0.1065</c:v>
                </c:pt>
                <c:pt idx="904">
                  <c:v>0.10390000000000001</c:v>
                </c:pt>
                <c:pt idx="905">
                  <c:v>0.108</c:v>
                </c:pt>
                <c:pt idx="906">
                  <c:v>0.1241</c:v>
                </c:pt>
                <c:pt idx="907">
                  <c:v>0.1275</c:v>
                </c:pt>
                <c:pt idx="908">
                  <c:v>0.1147</c:v>
                </c:pt>
                <c:pt idx="909">
                  <c:v>0.1018</c:v>
                </c:pt>
                <c:pt idx="910">
                  <c:v>9.7799999999999998E-2</c:v>
                </c:pt>
                <c:pt idx="911">
                  <c:v>0.10249999999999999</c:v>
                </c:pt>
                <c:pt idx="912">
                  <c:v>0.111</c:v>
                </c:pt>
                <c:pt idx="913">
                  <c:v>0.11509999999999999</c:v>
                </c:pt>
                <c:pt idx="914">
                  <c:v>0.11749999999999999</c:v>
                </c:pt>
                <c:pt idx="915">
                  <c:v>0.1268</c:v>
                </c:pt>
                <c:pt idx="916">
                  <c:v>0.12839999999999999</c:v>
                </c:pt>
                <c:pt idx="917">
                  <c:v>0.12570000000000001</c:v>
                </c:pt>
                <c:pt idx="918">
                  <c:v>0.13189999999999999</c:v>
                </c:pt>
                <c:pt idx="919">
                  <c:v>0.13120000000000001</c:v>
                </c:pt>
                <c:pt idx="920">
                  <c:v>0.1368</c:v>
                </c:pt>
                <c:pt idx="921">
                  <c:v>0.14099999999999999</c:v>
                </c:pt>
                <c:pt idx="922">
                  <c:v>0.13469999999999999</c:v>
                </c:pt>
                <c:pt idx="923">
                  <c:v>0.14280000000000001</c:v>
                </c:pt>
                <c:pt idx="924">
                  <c:v>0.14940000000000001</c:v>
                </c:pt>
                <c:pt idx="925">
                  <c:v>0.1532</c:v>
                </c:pt>
                <c:pt idx="926">
                  <c:v>0.1515</c:v>
                </c:pt>
                <c:pt idx="927">
                  <c:v>0.13389999999999999</c:v>
                </c:pt>
                <c:pt idx="928">
                  <c:v>0.13719999999999999</c:v>
                </c:pt>
                <c:pt idx="929">
                  <c:v>0.1459</c:v>
                </c:pt>
                <c:pt idx="930">
                  <c:v>0.14430000000000001</c:v>
                </c:pt>
                <c:pt idx="931">
                  <c:v>0.1386</c:v>
                </c:pt>
                <c:pt idx="932">
                  <c:v>0.13869999999999999</c:v>
                </c:pt>
                <c:pt idx="933">
                  <c:v>0.13619999999999999</c:v>
                </c:pt>
                <c:pt idx="934">
                  <c:v>0.14299999999999999</c:v>
                </c:pt>
                <c:pt idx="935">
                  <c:v>0.13950000000000001</c:v>
                </c:pt>
                <c:pt idx="936">
                  <c:v>0.13059999999999999</c:v>
                </c:pt>
                <c:pt idx="937">
                  <c:v>0.1234</c:v>
                </c:pt>
                <c:pt idx="938">
                  <c:v>0.1091</c:v>
                </c:pt>
                <c:pt idx="939">
                  <c:v>0.1055</c:v>
                </c:pt>
                <c:pt idx="940">
                  <c:v>0.10539999999999999</c:v>
                </c:pt>
                <c:pt idx="941">
                  <c:v>0.1046</c:v>
                </c:pt>
                <c:pt idx="942">
                  <c:v>0.1072</c:v>
                </c:pt>
                <c:pt idx="943">
                  <c:v>0.1051</c:v>
                </c:pt>
                <c:pt idx="944">
                  <c:v>0.104</c:v>
                </c:pt>
                <c:pt idx="945">
                  <c:v>0.1038</c:v>
                </c:pt>
                <c:pt idx="946">
                  <c:v>0.1085</c:v>
                </c:pt>
                <c:pt idx="947">
                  <c:v>0.1138</c:v>
                </c:pt>
                <c:pt idx="948">
                  <c:v>0.11849999999999999</c:v>
                </c:pt>
                <c:pt idx="949">
                  <c:v>0.11650000000000001</c:v>
                </c:pt>
                <c:pt idx="950">
                  <c:v>0.1154</c:v>
                </c:pt>
                <c:pt idx="951">
                  <c:v>0.1169</c:v>
                </c:pt>
                <c:pt idx="952">
                  <c:v>0.1183</c:v>
                </c:pt>
                <c:pt idx="953">
                  <c:v>0.1167</c:v>
                </c:pt>
                <c:pt idx="954">
                  <c:v>0.11840000000000001</c:v>
                </c:pt>
                <c:pt idx="955">
                  <c:v>0.1232</c:v>
                </c:pt>
                <c:pt idx="956">
                  <c:v>0.1263</c:v>
                </c:pt>
                <c:pt idx="957">
                  <c:v>0.1341</c:v>
                </c:pt>
                <c:pt idx="958">
                  <c:v>0.1356</c:v>
                </c:pt>
                <c:pt idx="959">
                  <c:v>0.1336</c:v>
                </c:pt>
                <c:pt idx="960">
                  <c:v>0.12720000000000001</c:v>
                </c:pt>
                <c:pt idx="961">
                  <c:v>0.12520000000000001</c:v>
                </c:pt>
                <c:pt idx="962">
                  <c:v>0.1216</c:v>
                </c:pt>
                <c:pt idx="963">
                  <c:v>0.1157</c:v>
                </c:pt>
                <c:pt idx="964">
                  <c:v>0.115</c:v>
                </c:pt>
                <c:pt idx="965">
                  <c:v>0.1138</c:v>
                </c:pt>
                <c:pt idx="966">
                  <c:v>0.11509999999999999</c:v>
                </c:pt>
                <c:pt idx="967">
                  <c:v>0.1186</c:v>
                </c:pt>
                <c:pt idx="968">
                  <c:v>0.1143</c:v>
                </c:pt>
                <c:pt idx="969">
                  <c:v>0.1085</c:v>
                </c:pt>
                <c:pt idx="970">
                  <c:v>0.1016</c:v>
                </c:pt>
                <c:pt idx="971">
                  <c:v>0.1031</c:v>
                </c:pt>
                <c:pt idx="972">
                  <c:v>0.1033</c:v>
                </c:pt>
                <c:pt idx="973">
                  <c:v>0.1037</c:v>
                </c:pt>
                <c:pt idx="974">
                  <c:v>0.1024</c:v>
                </c:pt>
                <c:pt idx="975">
                  <c:v>9.7799999999999998E-2</c:v>
                </c:pt>
                <c:pt idx="976">
                  <c:v>9.2600000000000002E-2</c:v>
                </c:pt>
                <c:pt idx="977">
                  <c:v>9.1899999999999996E-2</c:v>
                </c:pt>
                <c:pt idx="978">
                  <c:v>8.6999999999999994E-2</c:v>
                </c:pt>
                <c:pt idx="979">
                  <c:v>7.7799999999999994E-2</c:v>
                </c:pt>
                <c:pt idx="980">
                  <c:v>7.2999999999999995E-2</c:v>
                </c:pt>
                <c:pt idx="981">
                  <c:v>7.7100000000000002E-2</c:v>
                </c:pt>
                <c:pt idx="982">
                  <c:v>7.8E-2</c:v>
                </c:pt>
                <c:pt idx="983">
                  <c:v>7.2999999999999995E-2</c:v>
                </c:pt>
                <c:pt idx="984">
                  <c:v>7.17E-2</c:v>
                </c:pt>
                <c:pt idx="985">
                  <c:v>7.4499999999999997E-2</c:v>
                </c:pt>
                <c:pt idx="986">
                  <c:v>7.4300000000000005E-2</c:v>
                </c:pt>
                <c:pt idx="987">
                  <c:v>7.2499999999999995E-2</c:v>
                </c:pt>
                <c:pt idx="988">
                  <c:v>7.1099999999999997E-2</c:v>
                </c:pt>
                <c:pt idx="989">
                  <c:v>7.0800000000000002E-2</c:v>
                </c:pt>
                <c:pt idx="990">
                  <c:v>7.2499999999999995E-2</c:v>
                </c:pt>
                <c:pt idx="991">
                  <c:v>7.2499999999999995E-2</c:v>
                </c:pt>
                <c:pt idx="992">
                  <c:v>8.0199999999999994E-2</c:v>
                </c:pt>
                <c:pt idx="993">
                  <c:v>8.6099999999999996E-2</c:v>
                </c:pt>
                <c:pt idx="994">
                  <c:v>8.4000000000000005E-2</c:v>
                </c:pt>
                <c:pt idx="995">
                  <c:v>8.4500000000000006E-2</c:v>
                </c:pt>
                <c:pt idx="996">
                  <c:v>8.7599999999999997E-2</c:v>
                </c:pt>
                <c:pt idx="997">
                  <c:v>9.4200000000000006E-2</c:v>
                </c:pt>
                <c:pt idx="998">
                  <c:v>9.5200000000000007E-2</c:v>
                </c:pt>
                <c:pt idx="999">
                  <c:v>8.8599999999999998E-2</c:v>
                </c:pt>
                <c:pt idx="1000">
                  <c:v>8.9899999999999994E-2</c:v>
                </c:pt>
                <c:pt idx="1001">
                  <c:v>8.6699999999999999E-2</c:v>
                </c:pt>
                <c:pt idx="1002">
                  <c:v>8.2100000000000006E-2</c:v>
                </c:pt>
                <c:pt idx="1003">
                  <c:v>8.3699999999999997E-2</c:v>
                </c:pt>
                <c:pt idx="1004">
                  <c:v>8.72E-2</c:v>
                </c:pt>
                <c:pt idx="1005">
                  <c:v>9.0899999999999995E-2</c:v>
                </c:pt>
                <c:pt idx="1006">
                  <c:v>8.9200000000000002E-2</c:v>
                </c:pt>
                <c:pt idx="1007">
                  <c:v>9.06E-2</c:v>
                </c:pt>
                <c:pt idx="1008">
                  <c:v>9.2600000000000002E-2</c:v>
                </c:pt>
                <c:pt idx="1009">
                  <c:v>8.9800000000000005E-2</c:v>
                </c:pt>
                <c:pt idx="1010">
                  <c:v>8.7999999999999995E-2</c:v>
                </c:pt>
                <c:pt idx="1011">
                  <c:v>8.9599999999999999E-2</c:v>
                </c:pt>
                <c:pt idx="1012">
                  <c:v>9.11E-2</c:v>
                </c:pt>
                <c:pt idx="1013">
                  <c:v>9.0899999999999995E-2</c:v>
                </c:pt>
                <c:pt idx="1014">
                  <c:v>9.1700000000000004E-2</c:v>
                </c:pt>
                <c:pt idx="1015">
                  <c:v>9.3600000000000003E-2</c:v>
                </c:pt>
                <c:pt idx="1016">
                  <c:v>9.1800000000000007E-2</c:v>
                </c:pt>
                <c:pt idx="1017">
                  <c:v>8.8599999999999998E-2</c:v>
                </c:pt>
                <c:pt idx="1018">
                  <c:v>8.2799999999999999E-2</c:v>
                </c:pt>
                <c:pt idx="1019">
                  <c:v>8.0199999999999994E-2</c:v>
                </c:pt>
                <c:pt idx="1020">
                  <c:v>8.1100000000000005E-2</c:v>
                </c:pt>
                <c:pt idx="1021">
                  <c:v>8.1900000000000001E-2</c:v>
                </c:pt>
                <c:pt idx="1022">
                  <c:v>8.0100000000000005E-2</c:v>
                </c:pt>
                <c:pt idx="1023">
                  <c:v>7.8700000000000006E-2</c:v>
                </c:pt>
                <c:pt idx="1024">
                  <c:v>7.8399999999999997E-2</c:v>
                </c:pt>
                <c:pt idx="1025">
                  <c:v>8.2100000000000006E-2</c:v>
                </c:pt>
                <c:pt idx="1026">
                  <c:v>8.4699999999999998E-2</c:v>
                </c:pt>
                <c:pt idx="1027">
                  <c:v>8.5900000000000004E-2</c:v>
                </c:pt>
                <c:pt idx="1028">
                  <c:v>8.7900000000000006E-2</c:v>
                </c:pt>
                <c:pt idx="1029">
                  <c:v>8.7599999999999997E-2</c:v>
                </c:pt>
                <c:pt idx="1030">
                  <c:v>8.48E-2</c:v>
                </c:pt>
                <c:pt idx="1031">
                  <c:v>8.4699999999999998E-2</c:v>
                </c:pt>
                <c:pt idx="1032">
                  <c:v>8.7499999999999994E-2</c:v>
                </c:pt>
                <c:pt idx="1033">
                  <c:v>8.8900000000000007E-2</c:v>
                </c:pt>
                <c:pt idx="1034">
                  <c:v>8.72E-2</c:v>
                </c:pt>
                <c:pt idx="1035">
                  <c:v>8.3900000000000002E-2</c:v>
                </c:pt>
                <c:pt idx="1036">
                  <c:v>8.0699999999999994E-2</c:v>
                </c:pt>
                <c:pt idx="1037">
                  <c:v>8.09E-2</c:v>
                </c:pt>
                <c:pt idx="1038">
                  <c:v>7.85E-2</c:v>
                </c:pt>
                <c:pt idx="1039">
                  <c:v>8.1100000000000005E-2</c:v>
                </c:pt>
                <c:pt idx="1040">
                  <c:v>8.0399999999999999E-2</c:v>
                </c:pt>
                <c:pt idx="1041">
                  <c:v>8.0699999999999994E-2</c:v>
                </c:pt>
                <c:pt idx="1042">
                  <c:v>8.2799999999999999E-2</c:v>
                </c:pt>
                <c:pt idx="1043">
                  <c:v>8.2699999999999996E-2</c:v>
                </c:pt>
                <c:pt idx="1044">
                  <c:v>7.9000000000000001E-2</c:v>
                </c:pt>
                <c:pt idx="1045">
                  <c:v>7.6499999999999999E-2</c:v>
                </c:pt>
                <c:pt idx="1046">
                  <c:v>7.5300000000000006E-2</c:v>
                </c:pt>
                <c:pt idx="1047">
                  <c:v>7.4200000000000002E-2</c:v>
                </c:pt>
                <c:pt idx="1048">
                  <c:v>7.0900000000000005E-2</c:v>
                </c:pt>
                <c:pt idx="1049">
                  <c:v>7.0300000000000001E-2</c:v>
                </c:pt>
                <c:pt idx="1050">
                  <c:v>7.3400000000000007E-2</c:v>
                </c:pt>
                <c:pt idx="1051">
                  <c:v>7.5399999999999995E-2</c:v>
                </c:pt>
                <c:pt idx="1052">
                  <c:v>7.4800000000000005E-2</c:v>
                </c:pt>
                <c:pt idx="1053">
                  <c:v>7.3899999999999993E-2</c:v>
                </c:pt>
                <c:pt idx="1054">
                  <c:v>7.2599999999999998E-2</c:v>
                </c:pt>
                <c:pt idx="1055">
                  <c:v>6.8400000000000002E-2</c:v>
                </c:pt>
                <c:pt idx="1056">
                  <c:v>6.59E-2</c:v>
                </c:pt>
                <c:pt idx="1057">
                  <c:v>6.4199999999999993E-2</c:v>
                </c:pt>
                <c:pt idx="1058">
                  <c:v>6.59E-2</c:v>
                </c:pt>
                <c:pt idx="1059">
                  <c:v>6.8699999999999997E-2</c:v>
                </c:pt>
                <c:pt idx="1060">
                  <c:v>6.7699999999999996E-2</c:v>
                </c:pt>
                <c:pt idx="1061">
                  <c:v>6.6000000000000003E-2</c:v>
                </c:pt>
                <c:pt idx="1062">
                  <c:v>6.2600000000000003E-2</c:v>
                </c:pt>
                <c:pt idx="1063">
                  <c:v>5.9799999999999999E-2</c:v>
                </c:pt>
                <c:pt idx="1064">
                  <c:v>5.9700000000000003E-2</c:v>
                </c:pt>
                <c:pt idx="1065">
                  <c:v>6.0400000000000002E-2</c:v>
                </c:pt>
                <c:pt idx="1066">
                  <c:v>5.96E-2</c:v>
                </c:pt>
                <c:pt idx="1067">
                  <c:v>5.8099999999999999E-2</c:v>
                </c:pt>
                <c:pt idx="1068">
                  <c:v>5.6800000000000003E-2</c:v>
                </c:pt>
                <c:pt idx="1069">
                  <c:v>5.3600000000000002E-2</c:v>
                </c:pt>
                <c:pt idx="1070">
                  <c:v>5.33E-2</c:v>
                </c:pt>
                <c:pt idx="1071">
                  <c:v>5.7200000000000001E-2</c:v>
                </c:pt>
                <c:pt idx="1072">
                  <c:v>5.7700000000000001E-2</c:v>
                </c:pt>
                <c:pt idx="1073">
                  <c:v>5.7500000000000002E-2</c:v>
                </c:pt>
                <c:pt idx="1074">
                  <c:v>5.9700000000000003E-2</c:v>
                </c:pt>
                <c:pt idx="1075">
                  <c:v>6.4799999999999996E-2</c:v>
                </c:pt>
                <c:pt idx="1076">
                  <c:v>6.9699999999999998E-2</c:v>
                </c:pt>
                <c:pt idx="1077">
                  <c:v>7.1800000000000003E-2</c:v>
                </c:pt>
                <c:pt idx="1078">
                  <c:v>7.0999999999999994E-2</c:v>
                </c:pt>
                <c:pt idx="1079">
                  <c:v>7.2999999999999995E-2</c:v>
                </c:pt>
                <c:pt idx="1080">
                  <c:v>7.2400000000000006E-2</c:v>
                </c:pt>
                <c:pt idx="1081">
                  <c:v>7.46E-2</c:v>
                </c:pt>
                <c:pt idx="1082">
                  <c:v>7.7399999999999997E-2</c:v>
                </c:pt>
                <c:pt idx="1083">
                  <c:v>7.9500000000000001E-2</c:v>
                </c:pt>
                <c:pt idx="1084">
                  <c:v>7.8100000000000003E-2</c:v>
                </c:pt>
                <c:pt idx="1085">
                  <c:v>7.7799999999999994E-2</c:v>
                </c:pt>
                <c:pt idx="1086">
                  <c:v>7.4700000000000003E-2</c:v>
                </c:pt>
                <c:pt idx="1087">
                  <c:v>7.1999999999999995E-2</c:v>
                </c:pt>
                <c:pt idx="1088">
                  <c:v>7.0599999999999996E-2</c:v>
                </c:pt>
                <c:pt idx="1089">
                  <c:v>6.6299999999999998E-2</c:v>
                </c:pt>
                <c:pt idx="1090">
                  <c:v>6.1699999999999998E-2</c:v>
                </c:pt>
                <c:pt idx="1091">
                  <c:v>6.2799999999999995E-2</c:v>
                </c:pt>
                <c:pt idx="1092">
                  <c:v>6.4899999999999999E-2</c:v>
                </c:pt>
                <c:pt idx="1093">
                  <c:v>6.2E-2</c:v>
                </c:pt>
                <c:pt idx="1094">
                  <c:v>6.0400000000000002E-2</c:v>
                </c:pt>
                <c:pt idx="1095">
                  <c:v>5.9299999999999999E-2</c:v>
                </c:pt>
                <c:pt idx="1096">
                  <c:v>5.7099999999999998E-2</c:v>
                </c:pt>
                <c:pt idx="1097">
                  <c:v>5.6500000000000002E-2</c:v>
                </c:pt>
                <c:pt idx="1098">
                  <c:v>5.8099999999999999E-2</c:v>
                </c:pt>
                <c:pt idx="1099">
                  <c:v>6.2700000000000006E-2</c:v>
                </c:pt>
                <c:pt idx="1100">
                  <c:v>6.5100000000000005E-2</c:v>
                </c:pt>
                <c:pt idx="1101">
                  <c:v>6.7400000000000002E-2</c:v>
                </c:pt>
                <c:pt idx="1102">
                  <c:v>6.9099999999999995E-2</c:v>
                </c:pt>
                <c:pt idx="1103">
                  <c:v>6.8699999999999997E-2</c:v>
                </c:pt>
                <c:pt idx="1104">
                  <c:v>6.6400000000000001E-2</c:v>
                </c:pt>
                <c:pt idx="1105">
                  <c:v>6.83E-2</c:v>
                </c:pt>
                <c:pt idx="1106">
                  <c:v>6.5299999999999997E-2</c:v>
                </c:pt>
                <c:pt idx="1107">
                  <c:v>6.2E-2</c:v>
                </c:pt>
                <c:pt idx="1108">
                  <c:v>6.3E-2</c:v>
                </c:pt>
                <c:pt idx="1109">
                  <c:v>6.5799999999999997E-2</c:v>
                </c:pt>
                <c:pt idx="1110">
                  <c:v>6.4199999999999993E-2</c:v>
                </c:pt>
                <c:pt idx="1111">
                  <c:v>6.6900000000000001E-2</c:v>
                </c:pt>
                <c:pt idx="1112">
                  <c:v>6.8900000000000003E-2</c:v>
                </c:pt>
                <c:pt idx="1113">
                  <c:v>6.7100000000000007E-2</c:v>
                </c:pt>
                <c:pt idx="1114">
                  <c:v>6.4899999999999999E-2</c:v>
                </c:pt>
                <c:pt idx="1115">
                  <c:v>6.2199999999999998E-2</c:v>
                </c:pt>
                <c:pt idx="1116">
                  <c:v>6.3E-2</c:v>
                </c:pt>
                <c:pt idx="1117">
                  <c:v>6.2100000000000002E-2</c:v>
                </c:pt>
                <c:pt idx="1118">
                  <c:v>6.0299999999999999E-2</c:v>
                </c:pt>
                <c:pt idx="1119">
                  <c:v>5.8799999999999998E-2</c:v>
                </c:pt>
                <c:pt idx="1120">
                  <c:v>5.8099999999999999E-2</c:v>
                </c:pt>
                <c:pt idx="1121">
                  <c:v>5.5399999999999998E-2</c:v>
                </c:pt>
                <c:pt idx="1122">
                  <c:v>5.57E-2</c:v>
                </c:pt>
                <c:pt idx="1123">
                  <c:v>5.6500000000000002E-2</c:v>
                </c:pt>
                <c:pt idx="1124">
                  <c:v>5.6399999999999999E-2</c:v>
                </c:pt>
                <c:pt idx="1125">
                  <c:v>5.6500000000000002E-2</c:v>
                </c:pt>
                <c:pt idx="1126">
                  <c:v>5.5E-2</c:v>
                </c:pt>
                <c:pt idx="1127">
                  <c:v>5.4600000000000003E-2</c:v>
                </c:pt>
                <c:pt idx="1128">
                  <c:v>5.3400000000000003E-2</c:v>
                </c:pt>
                <c:pt idx="1129">
                  <c:v>4.8099999999999997E-2</c:v>
                </c:pt>
                <c:pt idx="1130">
                  <c:v>4.53E-2</c:v>
                </c:pt>
                <c:pt idx="1131">
                  <c:v>4.8300000000000003E-2</c:v>
                </c:pt>
                <c:pt idx="1132">
                  <c:v>4.6399999999999997E-2</c:v>
                </c:pt>
                <c:pt idx="1133">
                  <c:v>4.7199999999999999E-2</c:v>
                </c:pt>
                <c:pt idx="1134">
                  <c:v>0.05</c:v>
                </c:pt>
                <c:pt idx="1135">
                  <c:v>5.2299999999999999E-2</c:v>
                </c:pt>
                <c:pt idx="1136">
                  <c:v>5.1799999999999999E-2</c:v>
                </c:pt>
                <c:pt idx="1137">
                  <c:v>5.5399999999999998E-2</c:v>
                </c:pt>
                <c:pt idx="1138">
                  <c:v>5.8999999999999997E-2</c:v>
                </c:pt>
                <c:pt idx="1139">
                  <c:v>5.79E-2</c:v>
                </c:pt>
                <c:pt idx="1140">
                  <c:v>5.9400000000000001E-2</c:v>
                </c:pt>
                <c:pt idx="1141">
                  <c:v>5.9200000000000003E-2</c:v>
                </c:pt>
                <c:pt idx="1142">
                  <c:v>6.1100000000000002E-2</c:v>
                </c:pt>
                <c:pt idx="1143">
                  <c:v>6.0299999999999999E-2</c:v>
                </c:pt>
                <c:pt idx="1144">
                  <c:v>6.2799999999999995E-2</c:v>
                </c:pt>
                <c:pt idx="1145">
                  <c:v>6.6600000000000006E-2</c:v>
                </c:pt>
                <c:pt idx="1146">
                  <c:v>6.5199999999999994E-2</c:v>
                </c:pt>
                <c:pt idx="1147">
                  <c:v>6.2600000000000003E-2</c:v>
                </c:pt>
                <c:pt idx="1148">
                  <c:v>5.9900000000000002E-2</c:v>
                </c:pt>
                <c:pt idx="1149">
                  <c:v>6.4399999999999999E-2</c:v>
                </c:pt>
                <c:pt idx="1150">
                  <c:v>6.0999999999999999E-2</c:v>
                </c:pt>
                <c:pt idx="1151">
                  <c:v>6.0499999999999998E-2</c:v>
                </c:pt>
                <c:pt idx="1152">
                  <c:v>5.8299999999999998E-2</c:v>
                </c:pt>
                <c:pt idx="1153">
                  <c:v>5.8000000000000003E-2</c:v>
                </c:pt>
                <c:pt idx="1154">
                  <c:v>5.74E-2</c:v>
                </c:pt>
                <c:pt idx="1155">
                  <c:v>5.7200000000000001E-2</c:v>
                </c:pt>
                <c:pt idx="1156">
                  <c:v>5.2400000000000002E-2</c:v>
                </c:pt>
                <c:pt idx="1157">
                  <c:v>5.16E-2</c:v>
                </c:pt>
                <c:pt idx="1158">
                  <c:v>5.0999999999999997E-2</c:v>
                </c:pt>
                <c:pt idx="1159">
                  <c:v>4.8899999999999999E-2</c:v>
                </c:pt>
                <c:pt idx="1160">
                  <c:v>5.1400000000000001E-2</c:v>
                </c:pt>
                <c:pt idx="1161">
                  <c:v>5.3900000000000003E-2</c:v>
                </c:pt>
                <c:pt idx="1162">
                  <c:v>5.28E-2</c:v>
                </c:pt>
                <c:pt idx="1163">
                  <c:v>5.2400000000000002E-2</c:v>
                </c:pt>
                <c:pt idx="1164">
                  <c:v>4.9700000000000001E-2</c:v>
                </c:pt>
                <c:pt idx="1165">
                  <c:v>4.7300000000000002E-2</c:v>
                </c:pt>
                <c:pt idx="1166">
                  <c:v>4.5699999999999998E-2</c:v>
                </c:pt>
                <c:pt idx="1167">
                  <c:v>4.65E-2</c:v>
                </c:pt>
                <c:pt idx="1168">
                  <c:v>5.0900000000000001E-2</c:v>
                </c:pt>
                <c:pt idx="1169">
                  <c:v>5.04E-2</c:v>
                </c:pt>
                <c:pt idx="1170">
                  <c:v>4.9099999999999998E-2</c:v>
                </c:pt>
                <c:pt idx="1171">
                  <c:v>5.28E-2</c:v>
                </c:pt>
                <c:pt idx="1172">
                  <c:v>5.21E-2</c:v>
                </c:pt>
                <c:pt idx="1173">
                  <c:v>5.16E-2</c:v>
                </c:pt>
                <c:pt idx="1174">
                  <c:v>4.9299999999999997E-2</c:v>
                </c:pt>
                <c:pt idx="1175">
                  <c:v>4.65E-2</c:v>
                </c:pt>
                <c:pt idx="1176">
                  <c:v>4.2599999999999999E-2</c:v>
                </c:pt>
                <c:pt idx="1177">
                  <c:v>3.8699999999999998E-2</c:v>
                </c:pt>
                <c:pt idx="1178">
                  <c:v>3.9399999999999998E-2</c:v>
                </c:pt>
                <c:pt idx="1179">
                  <c:v>4.0500000000000001E-2</c:v>
                </c:pt>
                <c:pt idx="1180">
                  <c:v>4.0300000000000002E-2</c:v>
                </c:pt>
                <c:pt idx="1181">
                  <c:v>4.0500000000000001E-2</c:v>
                </c:pt>
                <c:pt idx="1182">
                  <c:v>3.9E-2</c:v>
                </c:pt>
                <c:pt idx="1183">
                  <c:v>3.8100000000000002E-2</c:v>
                </c:pt>
                <c:pt idx="1184">
                  <c:v>3.9600000000000003E-2</c:v>
                </c:pt>
                <c:pt idx="1185">
                  <c:v>3.5700000000000003E-2</c:v>
                </c:pt>
                <c:pt idx="1186">
                  <c:v>3.3300000000000003E-2</c:v>
                </c:pt>
                <c:pt idx="1187">
                  <c:v>3.9800000000000002E-2</c:v>
                </c:pt>
                <c:pt idx="1188">
                  <c:v>4.4499999999999998E-2</c:v>
                </c:pt>
                <c:pt idx="1189">
                  <c:v>4.2700000000000002E-2</c:v>
                </c:pt>
                <c:pt idx="1190">
                  <c:v>4.2900000000000001E-2</c:v>
                </c:pt>
                <c:pt idx="1191">
                  <c:v>4.2999999999999997E-2</c:v>
                </c:pt>
                <c:pt idx="1192">
                  <c:v>4.2700000000000002E-2</c:v>
                </c:pt>
                <c:pt idx="1193">
                  <c:v>4.1500000000000002E-2</c:v>
                </c:pt>
                <c:pt idx="1194">
                  <c:v>4.0800000000000003E-2</c:v>
                </c:pt>
                <c:pt idx="1195">
                  <c:v>3.8300000000000001E-2</c:v>
                </c:pt>
                <c:pt idx="1196">
                  <c:v>4.3499999999999997E-2</c:v>
                </c:pt>
                <c:pt idx="1197">
                  <c:v>4.7199999999999999E-2</c:v>
                </c:pt>
                <c:pt idx="1198">
                  <c:v>4.7300000000000002E-2</c:v>
                </c:pt>
                <c:pt idx="1199">
                  <c:v>4.4999999999999998E-2</c:v>
                </c:pt>
                <c:pt idx="1200">
                  <c:v>4.2799999999999998E-2</c:v>
                </c:pt>
                <c:pt idx="1201">
                  <c:v>4.1300000000000003E-2</c:v>
                </c:pt>
                <c:pt idx="1202">
                  <c:v>4.1000000000000002E-2</c:v>
                </c:pt>
                <c:pt idx="1203">
                  <c:v>4.19E-2</c:v>
                </c:pt>
                <c:pt idx="1204">
                  <c:v>4.2299999999999997E-2</c:v>
                </c:pt>
                <c:pt idx="1205">
                  <c:v>4.2200000000000001E-2</c:v>
                </c:pt>
                <c:pt idx="1206">
                  <c:v>4.1700000000000001E-2</c:v>
                </c:pt>
                <c:pt idx="1207">
                  <c:v>4.4999999999999998E-2</c:v>
                </c:pt>
                <c:pt idx="1208">
                  <c:v>4.3400000000000001E-2</c:v>
                </c:pt>
                <c:pt idx="1209">
                  <c:v>4.1399999999999999E-2</c:v>
                </c:pt>
                <c:pt idx="1210">
                  <c:v>0.04</c:v>
                </c:pt>
                <c:pt idx="1211">
                  <c:v>4.1799999999999997E-2</c:v>
                </c:pt>
                <c:pt idx="1212">
                  <c:v>4.2599999999999999E-2</c:v>
                </c:pt>
                <c:pt idx="1213">
                  <c:v>4.2000000000000003E-2</c:v>
                </c:pt>
                <c:pt idx="1214">
                  <c:v>4.4600000000000001E-2</c:v>
                </c:pt>
                <c:pt idx="1215">
                  <c:v>4.53E-2</c:v>
                </c:pt>
                <c:pt idx="1216">
                  <c:v>4.4699999999999997E-2</c:v>
                </c:pt>
                <c:pt idx="1217">
                  <c:v>4.4200000000000003E-2</c:v>
                </c:pt>
                <c:pt idx="1218">
                  <c:v>4.5699999999999998E-2</c:v>
                </c:pt>
                <c:pt idx="1219">
                  <c:v>4.7199999999999999E-2</c:v>
                </c:pt>
                <c:pt idx="1220">
                  <c:v>4.99E-2</c:v>
                </c:pt>
                <c:pt idx="1221">
                  <c:v>5.11E-2</c:v>
                </c:pt>
                <c:pt idx="1222">
                  <c:v>5.11E-2</c:v>
                </c:pt>
                <c:pt idx="1223">
                  <c:v>5.0900000000000001E-2</c:v>
                </c:pt>
                <c:pt idx="1224">
                  <c:v>4.8800000000000003E-2</c:v>
                </c:pt>
                <c:pt idx="1225">
                  <c:v>4.7199999999999999E-2</c:v>
                </c:pt>
                <c:pt idx="1226">
                  <c:v>4.7300000000000002E-2</c:v>
                </c:pt>
                <c:pt idx="1227">
                  <c:v>4.5999999999999999E-2</c:v>
                </c:pt>
                <c:pt idx="1228">
                  <c:v>4.5600000000000002E-2</c:v>
                </c:pt>
                <c:pt idx="1229">
                  <c:v>4.7600000000000003E-2</c:v>
                </c:pt>
                <c:pt idx="1230">
                  <c:v>4.7199999999999999E-2</c:v>
                </c:pt>
                <c:pt idx="1231">
                  <c:v>4.5600000000000002E-2</c:v>
                </c:pt>
                <c:pt idx="1232">
                  <c:v>4.6899999999999997E-2</c:v>
                </c:pt>
                <c:pt idx="1233">
                  <c:v>4.7500000000000001E-2</c:v>
                </c:pt>
                <c:pt idx="1234">
                  <c:v>5.0999999999999997E-2</c:v>
                </c:pt>
                <c:pt idx="1235">
                  <c:v>0.05</c:v>
                </c:pt>
                <c:pt idx="1236">
                  <c:v>4.6699999999999998E-2</c:v>
                </c:pt>
                <c:pt idx="1237">
                  <c:v>4.5199999999999997E-2</c:v>
                </c:pt>
                <c:pt idx="1238">
                  <c:v>4.53E-2</c:v>
                </c:pt>
                <c:pt idx="1239">
                  <c:v>4.1500000000000002E-2</c:v>
                </c:pt>
                <c:pt idx="1240">
                  <c:v>4.1000000000000002E-2</c:v>
                </c:pt>
                <c:pt idx="1241">
                  <c:v>3.7400000000000003E-2</c:v>
                </c:pt>
                <c:pt idx="1242">
                  <c:v>3.7400000000000003E-2</c:v>
                </c:pt>
                <c:pt idx="1243">
                  <c:v>3.5099999999999999E-2</c:v>
                </c:pt>
                <c:pt idx="1244">
                  <c:v>3.6700000000000003E-2</c:v>
                </c:pt>
                <c:pt idx="1245">
                  <c:v>3.8800000000000001E-2</c:v>
                </c:pt>
                <c:pt idx="1246">
                  <c:v>4.1000000000000002E-2</c:v>
                </c:pt>
                <c:pt idx="1247">
                  <c:v>4.0099999999999997E-2</c:v>
                </c:pt>
                <c:pt idx="1248">
                  <c:v>3.8899999999999997E-2</c:v>
                </c:pt>
                <c:pt idx="1249">
                  <c:v>3.6900000000000002E-2</c:v>
                </c:pt>
                <c:pt idx="1250">
                  <c:v>3.8100000000000002E-2</c:v>
                </c:pt>
                <c:pt idx="1251">
                  <c:v>3.5299999999999998E-2</c:v>
                </c:pt>
                <c:pt idx="1252">
                  <c:v>2.4199999999999999E-2</c:v>
                </c:pt>
                <c:pt idx="1253">
                  <c:v>2.52E-2</c:v>
                </c:pt>
                <c:pt idx="1254">
                  <c:v>2.87E-2</c:v>
                </c:pt>
                <c:pt idx="1255">
                  <c:v>2.8199999999999999E-2</c:v>
                </c:pt>
                <c:pt idx="1256">
                  <c:v>2.93E-2</c:v>
                </c:pt>
                <c:pt idx="1257">
                  <c:v>3.2899999999999999E-2</c:v>
                </c:pt>
                <c:pt idx="1258">
                  <c:v>3.7199999999999997E-2</c:v>
                </c:pt>
                <c:pt idx="1259">
                  <c:v>3.56E-2</c:v>
                </c:pt>
                <c:pt idx="1260">
                  <c:v>3.5900000000000001E-2</c:v>
                </c:pt>
                <c:pt idx="1261">
                  <c:v>3.4000000000000002E-2</c:v>
                </c:pt>
                <c:pt idx="1262">
                  <c:v>3.39E-2</c:v>
                </c:pt>
                <c:pt idx="1263">
                  <c:v>3.4000000000000002E-2</c:v>
                </c:pt>
                <c:pt idx="1264">
                  <c:v>3.5900000000000001E-2</c:v>
                </c:pt>
                <c:pt idx="1265">
                  <c:v>3.73E-2</c:v>
                </c:pt>
                <c:pt idx="1266">
                  <c:v>3.6900000000000002E-2</c:v>
                </c:pt>
                <c:pt idx="1267">
                  <c:v>3.73E-2</c:v>
                </c:pt>
                <c:pt idx="1268">
                  <c:v>3.85E-2</c:v>
                </c:pt>
                <c:pt idx="1269">
                  <c:v>3.4200000000000001E-2</c:v>
                </c:pt>
                <c:pt idx="1270">
                  <c:v>3.2000000000000001E-2</c:v>
                </c:pt>
                <c:pt idx="1271">
                  <c:v>3.0099999999999998E-2</c:v>
                </c:pt>
                <c:pt idx="1272">
                  <c:v>2.7E-2</c:v>
                </c:pt>
                <c:pt idx="1273">
                  <c:v>2.6499999999999999E-2</c:v>
                </c:pt>
                <c:pt idx="1274">
                  <c:v>2.5399999999999999E-2</c:v>
                </c:pt>
                <c:pt idx="1275">
                  <c:v>2.76E-2</c:v>
                </c:pt>
                <c:pt idx="1276">
                  <c:v>3.2899999999999999E-2</c:v>
                </c:pt>
                <c:pt idx="1277">
                  <c:v>3.39E-2</c:v>
                </c:pt>
                <c:pt idx="1278">
                  <c:v>3.5799999999999998E-2</c:v>
                </c:pt>
                <c:pt idx="1279">
                  <c:v>3.4099999999999998E-2</c:v>
                </c:pt>
                <c:pt idx="1280">
                  <c:v>3.4500000000000003E-2</c:v>
                </c:pt>
                <c:pt idx="1281">
                  <c:v>3.1699999999999999E-2</c:v>
                </c:pt>
                <c:pt idx="1282">
                  <c:v>0.03</c:v>
                </c:pt>
                <c:pt idx="1283">
                  <c:v>0.03</c:v>
                </c:pt>
                <c:pt idx="1284">
                  <c:v>2.3E-2</c:v>
                </c:pt>
                <c:pt idx="1285">
                  <c:v>1.9800000000000002E-2</c:v>
                </c:pt>
                <c:pt idx="1286">
                  <c:v>2.1499999999999998E-2</c:v>
                </c:pt>
                <c:pt idx="1287">
                  <c:v>2.01E-2</c:v>
                </c:pt>
                <c:pt idx="1288">
                  <c:v>1.9800000000000002E-2</c:v>
                </c:pt>
                <c:pt idx="1289">
                  <c:v>1.9699999999999999E-2</c:v>
                </c:pt>
                <c:pt idx="1290">
                  <c:v>1.9699999999999999E-2</c:v>
                </c:pt>
                <c:pt idx="1291">
                  <c:v>2.1700000000000001E-2</c:v>
                </c:pt>
                <c:pt idx="1292">
                  <c:v>2.0500000000000001E-2</c:v>
                </c:pt>
                <c:pt idx="1293">
                  <c:v>1.7999999999999999E-2</c:v>
                </c:pt>
                <c:pt idx="1294">
                  <c:v>1.6199999999999999E-2</c:v>
                </c:pt>
                <c:pt idx="1295">
                  <c:v>1.5299999999999999E-2</c:v>
                </c:pt>
                <c:pt idx="1296">
                  <c:v>1.6799999999999999E-2</c:v>
                </c:pt>
                <c:pt idx="1297">
                  <c:v>1.72E-2</c:v>
                </c:pt>
                <c:pt idx="1298">
                  <c:v>1.7500000000000002E-2</c:v>
                </c:pt>
                <c:pt idx="1299">
                  <c:v>1.6500000000000001E-2</c:v>
                </c:pt>
                <c:pt idx="1300">
                  <c:v>1.72E-2</c:v>
                </c:pt>
                <c:pt idx="1301">
                  <c:v>1.9099999999999999E-2</c:v>
                </c:pt>
                <c:pt idx="1302">
                  <c:v>1.9800000000000002E-2</c:v>
                </c:pt>
                <c:pt idx="1303">
                  <c:v>1.9599999999999999E-2</c:v>
                </c:pt>
                <c:pt idx="1304">
                  <c:v>1.7600000000000001E-2</c:v>
                </c:pt>
                <c:pt idx="1305">
                  <c:v>1.9300000000000001E-2</c:v>
                </c:pt>
                <c:pt idx="1306">
                  <c:v>2.3E-2</c:v>
                </c:pt>
                <c:pt idx="1307">
                  <c:v>2.58E-2</c:v>
                </c:pt>
                <c:pt idx="1308">
                  <c:v>2.7400000000000001E-2</c:v>
                </c:pt>
                <c:pt idx="1309">
                  <c:v>2.81E-2</c:v>
                </c:pt>
                <c:pt idx="1310">
                  <c:v>2.6200000000000001E-2</c:v>
                </c:pt>
                <c:pt idx="1311">
                  <c:v>2.7199999999999998E-2</c:v>
                </c:pt>
                <c:pt idx="1312">
                  <c:v>2.9000000000000001E-2</c:v>
                </c:pt>
                <c:pt idx="1313">
                  <c:v>2.86E-2</c:v>
                </c:pt>
                <c:pt idx="1314">
                  <c:v>2.7099999999999999E-2</c:v>
                </c:pt>
                <c:pt idx="1315">
                  <c:v>2.7199999999999998E-2</c:v>
                </c:pt>
                <c:pt idx="1316">
                  <c:v>2.7099999999999999E-2</c:v>
                </c:pt>
                <c:pt idx="1317">
                  <c:v>2.5600000000000001E-2</c:v>
                </c:pt>
                <c:pt idx="1318">
                  <c:v>2.5999999999999999E-2</c:v>
                </c:pt>
                <c:pt idx="1319">
                  <c:v>2.5399999999999999E-2</c:v>
                </c:pt>
                <c:pt idx="1320">
                  <c:v>2.4199999999999999E-2</c:v>
                </c:pt>
                <c:pt idx="1321">
                  <c:v>2.53E-2</c:v>
                </c:pt>
                <c:pt idx="1322">
                  <c:v>2.3E-2</c:v>
                </c:pt>
                <c:pt idx="1323">
                  <c:v>2.3300000000000001E-2</c:v>
                </c:pt>
                <c:pt idx="1324">
                  <c:v>2.2100000000000002E-2</c:v>
                </c:pt>
                <c:pt idx="1325">
                  <c:v>1.8800000000000001E-2</c:v>
                </c:pt>
                <c:pt idx="1326">
                  <c:v>1.9800000000000002E-2</c:v>
                </c:pt>
                <c:pt idx="1327">
                  <c:v>2.0400000000000001E-2</c:v>
                </c:pt>
                <c:pt idx="1328">
                  <c:v>1.9300000000000001E-2</c:v>
                </c:pt>
                <c:pt idx="1329">
                  <c:v>2.1999999999999999E-2</c:v>
                </c:pt>
                <c:pt idx="1330">
                  <c:v>2.3599999999999999E-2</c:v>
                </c:pt>
                <c:pt idx="1331">
                  <c:v>2.3199999999999998E-2</c:v>
                </c:pt>
                <c:pt idx="1332">
                  <c:v>2.1700000000000001E-2</c:v>
                </c:pt>
                <c:pt idx="1333">
                  <c:v>2.1700000000000001E-2</c:v>
                </c:pt>
                <c:pt idx="1334">
                  <c:v>2.07E-2</c:v>
                </c:pt>
                <c:pt idx="1335">
                  <c:v>2.2599999999999999E-2</c:v>
                </c:pt>
                <c:pt idx="1336">
                  <c:v>2.24E-2</c:v>
                </c:pt>
                <c:pt idx="1337">
                  <c:v>2.0899999999999998E-2</c:v>
                </c:pt>
                <c:pt idx="1338">
                  <c:v>1.78E-2</c:v>
                </c:pt>
                <c:pt idx="1339">
                  <c:v>1.89E-2</c:v>
                </c:pt>
                <c:pt idx="1340">
                  <c:v>1.8100000000000002E-2</c:v>
                </c:pt>
                <c:pt idx="1341">
                  <c:v>1.8100000000000002E-2</c:v>
                </c:pt>
                <c:pt idx="1342">
                  <c:v>1.6400000000000001E-2</c:v>
                </c:pt>
                <c:pt idx="1343">
                  <c:v>1.4999999999999999E-2</c:v>
                </c:pt>
                <c:pt idx="1344">
                  <c:v>1.5599999999999999E-2</c:v>
                </c:pt>
                <c:pt idx="1345">
                  <c:v>1.6299999999999999E-2</c:v>
                </c:pt>
                <c:pt idx="1346">
                  <c:v>1.7600000000000001E-2</c:v>
                </c:pt>
                <c:pt idx="1347">
                  <c:v>2.1399999999999999E-2</c:v>
                </c:pt>
                <c:pt idx="1348">
                  <c:v>2.4899999999999999E-2</c:v>
                </c:pt>
                <c:pt idx="1349">
                  <c:v>2.4299999999999999E-2</c:v>
                </c:pt>
                <c:pt idx="1350">
                  <c:v>2.4199999999999999E-2</c:v>
                </c:pt>
                <c:pt idx="1351">
                  <c:v>2.4799999999999999E-2</c:v>
                </c:pt>
                <c:pt idx="1352">
                  <c:v>2.3E-2</c:v>
                </c:pt>
                <c:pt idx="1353">
                  <c:v>2.3E-2</c:v>
                </c:pt>
                <c:pt idx="1354">
                  <c:v>2.1899999999999999E-2</c:v>
                </c:pt>
                <c:pt idx="1355">
                  <c:v>2.3199999999999998E-2</c:v>
                </c:pt>
                <c:pt idx="1356">
                  <c:v>2.2100000000000002E-2</c:v>
                </c:pt>
                <c:pt idx="1357">
                  <c:v>2.1999999999999999E-2</c:v>
                </c:pt>
                <c:pt idx="1358">
                  <c:v>2.3599999999999999E-2</c:v>
                </c:pt>
                <c:pt idx="1359">
                  <c:v>2.35E-2</c:v>
                </c:pt>
                <c:pt idx="1360">
                  <c:v>2.4E-2</c:v>
                </c:pt>
                <c:pt idx="1361">
                  <c:v>2.58E-2</c:v>
                </c:pt>
                <c:pt idx="1362">
                  <c:v>2.86E-2</c:v>
                </c:pt>
                <c:pt idx="1363">
                  <c:v>2.8400000000000002E-2</c:v>
                </c:pt>
                <c:pt idx="1364">
                  <c:v>2.87E-2</c:v>
                </c:pt>
                <c:pt idx="1365">
                  <c:v>2.98E-2</c:v>
                </c:pt>
                <c:pt idx="1366">
                  <c:v>2.9100000000000001E-2</c:v>
                </c:pt>
                <c:pt idx="1367">
                  <c:v>2.8899999999999999E-2</c:v>
                </c:pt>
                <c:pt idx="1368">
                  <c:v>2.8899999999999999E-2</c:v>
                </c:pt>
                <c:pt idx="1369">
                  <c:v>0.03</c:v>
                </c:pt>
                <c:pt idx="1370">
                  <c:v>3.15E-2</c:v>
                </c:pt>
                <c:pt idx="1371">
                  <c:v>3.1199999999999999E-2</c:v>
                </c:pt>
                <c:pt idx="1372">
                  <c:v>2.8299999999999999E-2</c:v>
                </c:pt>
                <c:pt idx="1373">
                  <c:v>2.7099999999999999E-2</c:v>
                </c:pt>
                <c:pt idx="1374">
                  <c:v>2.6800000000000001E-2</c:v>
                </c:pt>
                <c:pt idx="1375">
                  <c:v>2.5700000000000001E-2</c:v>
                </c:pt>
                <c:pt idx="1376">
                  <c:v>2.53E-2</c:v>
                </c:pt>
                <c:pt idx="1377">
                  <c:v>2.3900000000000001E-2</c:v>
                </c:pt>
                <c:pt idx="1378">
                  <c:v>2.07E-2</c:v>
                </c:pt>
                <c:pt idx="1379">
                  <c:v>2.06E-2</c:v>
                </c:pt>
                <c:pt idx="1380">
                  <c:v>1.6299999999999999E-2</c:v>
                </c:pt>
                <c:pt idx="1381">
                  <c:v>1.7000000000000001E-2</c:v>
                </c:pt>
                <c:pt idx="1382">
                  <c:v>1.7100000000000001E-2</c:v>
                </c:pt>
                <c:pt idx="1383">
                  <c:v>1.8100000000000002E-2</c:v>
                </c:pt>
                <c:pt idx="1384">
                  <c:v>1.8599999999999998E-2</c:v>
                </c:pt>
                <c:pt idx="1385">
                  <c:v>1.7600000000000001E-2</c:v>
                </c:pt>
                <c:pt idx="1386">
                  <c:v>1.4999999999999999E-2</c:v>
                </c:pt>
                <c:pt idx="1387">
                  <c:v>8.6999999999999994E-3</c:v>
                </c:pt>
                <c:pt idx="1388">
                  <c:v>6.6E-3</c:v>
                </c:pt>
                <c:pt idx="1389">
                  <c:v>6.7000000000000002E-3</c:v>
                </c:pt>
                <c:pt idx="1390">
                  <c:v>7.3000000000000001E-3</c:v>
                </c:pt>
                <c:pt idx="1391">
                  <c:v>6.1999999999999998E-3</c:v>
                </c:pt>
                <c:pt idx="1392">
                  <c:v>6.4999999999999997E-3</c:v>
                </c:pt>
                <c:pt idx="1393">
                  <c:v>6.7999999999999996E-3</c:v>
                </c:pt>
                <c:pt idx="1394">
                  <c:v>7.9000000000000008E-3</c:v>
                </c:pt>
                <c:pt idx="1395">
                  <c:v>8.6999999999999994E-3</c:v>
                </c:pt>
                <c:pt idx="1396">
                  <c:v>9.2999999999999992E-3</c:v>
                </c:pt>
                <c:pt idx="1397">
                  <c:v>1.0800000000000001E-2</c:v>
                </c:pt>
                <c:pt idx="1398">
                  <c:v>1.26E-2</c:v>
                </c:pt>
                <c:pt idx="1399">
                  <c:v>1.61E-2</c:v>
                </c:pt>
                <c:pt idx="1400">
                  <c:v>1.6299999999999999E-2</c:v>
                </c:pt>
                <c:pt idx="1401">
                  <c:v>1.6199999999999999E-2</c:v>
                </c:pt>
                <c:pt idx="1402">
                  <c:v>1.52E-2</c:v>
                </c:pt>
                <c:pt idx="1403">
                  <c:v>1.32E-2</c:v>
                </c:pt>
                <c:pt idx="1404">
                  <c:v>1.2800000000000001E-2</c:v>
                </c:pt>
                <c:pt idx="1405">
                  <c:v>1.37E-2</c:v>
                </c:pt>
                <c:pt idx="1406">
                  <c:v>1.5800000000000002E-2</c:v>
                </c:pt>
                <c:pt idx="1407">
                  <c:v>1.5599999999999999E-2</c:v>
                </c:pt>
                <c:pt idx="1408">
                  <c:v>1.47E-2</c:v>
                </c:pt>
                <c:pt idx="1409">
                  <c:v>1.7600000000000001E-2</c:v>
                </c:pt>
                <c:pt idx="1410">
                  <c:v>1.9300000000000001E-2</c:v>
                </c:pt>
                <c:pt idx="1411">
                  <c:v>2.1299999999999999E-2</c:v>
                </c:pt>
                <c:pt idx="1412">
                  <c:v>2.75E-2</c:v>
                </c:pt>
                <c:pt idx="1413">
                  <c:v>2.9000000000000001E-2</c:v>
                </c:pt>
                <c:pt idx="1414">
                  <c:v>3.1399999999999997E-2</c:v>
                </c:pt>
                <c:pt idx="1415">
                  <c:v>2.9000000000000001E-2</c:v>
                </c:pt>
                <c:pt idx="1416">
                  <c:v>2.9000000000000001E-2</c:v>
                </c:pt>
                <c:pt idx="1417">
                  <c:v>3.5200000000000002E-2</c:v>
                </c:pt>
                <c:pt idx="1418">
                  <c:v>3.9800000000000002E-2</c:v>
                </c:pt>
                <c:pt idx="1419">
                  <c:v>3.8899999999999997E-2</c:v>
                </c:pt>
                <c:pt idx="1420">
                  <c:v>3.6200000000000003E-2</c:v>
                </c:pt>
                <c:pt idx="1421">
                  <c:v>3.5299999999999998E-2</c:v>
                </c:pt>
                <c:pt idx="1422">
                  <c:v>3.7499999999999999E-2</c:v>
                </c:pt>
                <c:pt idx="1423">
                  <c:v>3.6600000000000001E-2</c:v>
                </c:pt>
                <c:pt idx="1424">
                  <c:v>3.4599999999999999E-2</c:v>
                </c:pt>
                <c:pt idx="1425">
                  <c:v>3.5700000000000003E-2</c:v>
                </c:pt>
                <c:pt idx="1426">
                  <c:v>3.7499999999999999E-2</c:v>
                </c:pt>
                <c:pt idx="1427">
                  <c:v>3.9E-2</c:v>
                </c:pt>
                <c:pt idx="1428">
                  <c:v>4.1700000000000001E-2</c:v>
                </c:pt>
                <c:pt idx="1429">
                  <c:v>4.3799999999999999E-2</c:v>
                </c:pt>
                <c:pt idx="1430">
                  <c:v>4.8000000000000001E-2</c:v>
                </c:pt>
                <c:pt idx="1431">
                  <c:v>4.4999999999999998E-2</c:v>
                </c:pt>
                <c:pt idx="1432">
                  <c:v>4.02E-2</c:v>
                </c:pt>
                <c:pt idx="1433">
                  <c:v>4.0599999999999997E-2</c:v>
                </c:pt>
                <c:pt idx="1434">
                  <c:v>4.0800000000000003E-2</c:v>
                </c:pt>
                <c:pt idx="1435">
                  <c:v>4.19E-2</c:v>
                </c:pt>
                <c:pt idx="1436">
                  <c:v>4.19E-2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6-46ED-9097-0F8DF4DD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89552"/>
        <c:axId val="435818752"/>
      </c:lineChart>
      <c:dateAx>
        <c:axId val="98408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18752"/>
        <c:crosses val="autoZero"/>
        <c:auto val="1"/>
        <c:lblOffset val="100"/>
        <c:baseTimeUnit val="months"/>
      </c:dateAx>
      <c:valAx>
        <c:axId val="43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PE vs LTA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'3Y Forecasts'!$E$102:$E$1251</c:f>
              <c:numCache>
                <c:formatCode>0.00</c:formatCode>
                <c:ptCount val="1150"/>
                <c:pt idx="0">
                  <c:v>15.9099</c:v>
                </c:pt>
                <c:pt idx="1">
                  <c:v>14.889799999999999</c:v>
                </c:pt>
                <c:pt idx="2">
                  <c:v>14.6271</c:v>
                </c:pt>
                <c:pt idx="3">
                  <c:v>16.338999999999999</c:v>
                </c:pt>
                <c:pt idx="4">
                  <c:v>15.8</c:v>
                </c:pt>
                <c:pt idx="5">
                  <c:v>16</c:v>
                </c:pt>
                <c:pt idx="6">
                  <c:v>15.311999999999999</c:v>
                </c:pt>
                <c:pt idx="7">
                  <c:v>14.832100000000001</c:v>
                </c:pt>
                <c:pt idx="8">
                  <c:v>15.9313</c:v>
                </c:pt>
                <c:pt idx="9">
                  <c:v>16.1374</c:v>
                </c:pt>
                <c:pt idx="10">
                  <c:v>15.710100000000001</c:v>
                </c:pt>
                <c:pt idx="11">
                  <c:v>17.594200000000001</c:v>
                </c:pt>
                <c:pt idx="12">
                  <c:v>17.6449</c:v>
                </c:pt>
                <c:pt idx="13">
                  <c:v>17.875</c:v>
                </c:pt>
                <c:pt idx="14">
                  <c:v>17.770800000000001</c:v>
                </c:pt>
                <c:pt idx="15">
                  <c:v>17.729199999999999</c:v>
                </c:pt>
                <c:pt idx="16">
                  <c:v>17.293299999999999</c:v>
                </c:pt>
                <c:pt idx="17">
                  <c:v>16.5533</c:v>
                </c:pt>
                <c:pt idx="18">
                  <c:v>18.273299999999999</c:v>
                </c:pt>
                <c:pt idx="19">
                  <c:v>18.632300000000001</c:v>
                </c:pt>
                <c:pt idx="20">
                  <c:v>20.458100000000002</c:v>
                </c:pt>
                <c:pt idx="21">
                  <c:v>19.458100000000002</c:v>
                </c:pt>
                <c:pt idx="22">
                  <c:v>15</c:v>
                </c:pt>
                <c:pt idx="23">
                  <c:v>12.9938</c:v>
                </c:pt>
                <c:pt idx="24">
                  <c:v>13.323</c:v>
                </c:pt>
                <c:pt idx="25">
                  <c:v>15.7172</c:v>
                </c:pt>
                <c:pt idx="26">
                  <c:v>16.055199999999999</c:v>
                </c:pt>
                <c:pt idx="27">
                  <c:v>16.655200000000001</c:v>
                </c:pt>
                <c:pt idx="28">
                  <c:v>19.302299999999999</c:v>
                </c:pt>
                <c:pt idx="29">
                  <c:v>18.984500000000001</c:v>
                </c:pt>
                <c:pt idx="30">
                  <c:v>15.8605</c:v>
                </c:pt>
                <c:pt idx="31">
                  <c:v>18.7699</c:v>
                </c:pt>
                <c:pt idx="32">
                  <c:v>18.9115</c:v>
                </c:pt>
                <c:pt idx="33">
                  <c:v>16.4513</c:v>
                </c:pt>
                <c:pt idx="34">
                  <c:v>17.463899999999999</c:v>
                </c:pt>
                <c:pt idx="35">
                  <c:v>17.0825</c:v>
                </c:pt>
                <c:pt idx="36">
                  <c:v>15.814399999999999</c:v>
                </c:pt>
                <c:pt idx="37">
                  <c:v>18.284099999999999</c:v>
                </c:pt>
                <c:pt idx="38">
                  <c:v>20.375</c:v>
                </c:pt>
                <c:pt idx="39">
                  <c:v>18.965900000000001</c:v>
                </c:pt>
                <c:pt idx="40">
                  <c:v>19.101299999999998</c:v>
                </c:pt>
                <c:pt idx="41">
                  <c:v>16.481000000000002</c:v>
                </c:pt>
                <c:pt idx="42">
                  <c:v>18.772200000000002</c:v>
                </c:pt>
                <c:pt idx="43">
                  <c:v>19.6143</c:v>
                </c:pt>
                <c:pt idx="44">
                  <c:v>19.8</c:v>
                </c:pt>
                <c:pt idx="45">
                  <c:v>13.8714</c:v>
                </c:pt>
                <c:pt idx="46">
                  <c:v>17.2623</c:v>
                </c:pt>
                <c:pt idx="47">
                  <c:v>15.5738</c:v>
                </c:pt>
                <c:pt idx="48">
                  <c:v>13.311500000000001</c:v>
                </c:pt>
                <c:pt idx="49">
                  <c:v>14.0893</c:v>
                </c:pt>
                <c:pt idx="50">
                  <c:v>14.803599999999999</c:v>
                </c:pt>
                <c:pt idx="51">
                  <c:v>13.053599999999999</c:v>
                </c:pt>
                <c:pt idx="52">
                  <c:v>11.4314</c:v>
                </c:pt>
                <c:pt idx="53">
                  <c:v>8.7646999999999995</c:v>
                </c:pt>
                <c:pt idx="54">
                  <c:v>8.6862999999999992</c:v>
                </c:pt>
                <c:pt idx="55">
                  <c:v>13.260899999999999</c:v>
                </c:pt>
                <c:pt idx="56">
                  <c:v>18.239100000000001</c:v>
                </c:pt>
                <c:pt idx="57">
                  <c:v>17.565200000000001</c:v>
                </c:pt>
                <c:pt idx="58">
                  <c:v>16.9756</c:v>
                </c:pt>
                <c:pt idx="59">
                  <c:v>15.9756</c:v>
                </c:pt>
                <c:pt idx="60">
                  <c:v>16.8049</c:v>
                </c:pt>
                <c:pt idx="61">
                  <c:v>16.523800000000001</c:v>
                </c:pt>
                <c:pt idx="62">
                  <c:v>13.4762</c:v>
                </c:pt>
                <c:pt idx="63">
                  <c:v>13.928599999999999</c:v>
                </c:pt>
                <c:pt idx="64">
                  <c:v>19.348800000000001</c:v>
                </c:pt>
                <c:pt idx="65">
                  <c:v>22.418600000000001</c:v>
                </c:pt>
                <c:pt idx="66">
                  <c:v>25.3721</c:v>
                </c:pt>
                <c:pt idx="67">
                  <c:v>23.139500000000002</c:v>
                </c:pt>
                <c:pt idx="68">
                  <c:v>25.790700000000001</c:v>
                </c:pt>
                <c:pt idx="69">
                  <c:v>22.860499999999998</c:v>
                </c:pt>
                <c:pt idx="70">
                  <c:v>20.363600000000002</c:v>
                </c:pt>
                <c:pt idx="71">
                  <c:v>22.454499999999999</c:v>
                </c:pt>
                <c:pt idx="72">
                  <c:v>22.954499999999999</c:v>
                </c:pt>
                <c:pt idx="73">
                  <c:v>24.822199999999999</c:v>
                </c:pt>
                <c:pt idx="74">
                  <c:v>23.911100000000001</c:v>
                </c:pt>
                <c:pt idx="75">
                  <c:v>23.8889</c:v>
                </c:pt>
                <c:pt idx="76">
                  <c:v>22.255299999999998</c:v>
                </c:pt>
                <c:pt idx="77">
                  <c:v>20.4468</c:v>
                </c:pt>
                <c:pt idx="78">
                  <c:v>20.872299999999999</c:v>
                </c:pt>
                <c:pt idx="79">
                  <c:v>18.083300000000001</c:v>
                </c:pt>
                <c:pt idx="80">
                  <c:v>19.0625</c:v>
                </c:pt>
                <c:pt idx="81">
                  <c:v>18.958300000000001</c:v>
                </c:pt>
                <c:pt idx="82">
                  <c:v>17.979600000000001</c:v>
                </c:pt>
                <c:pt idx="83">
                  <c:v>19.4694</c:v>
                </c:pt>
                <c:pt idx="84">
                  <c:v>19.387799999999999</c:v>
                </c:pt>
                <c:pt idx="85">
                  <c:v>12.4658</c:v>
                </c:pt>
                <c:pt idx="86">
                  <c:v>11.9726</c:v>
                </c:pt>
                <c:pt idx="87">
                  <c:v>11.6027</c:v>
                </c:pt>
                <c:pt idx="88">
                  <c:v>11.456799999999999</c:v>
                </c:pt>
                <c:pt idx="89">
                  <c:v>11.827199999999999</c:v>
                </c:pt>
                <c:pt idx="90">
                  <c:v>12.6296</c:v>
                </c:pt>
                <c:pt idx="91">
                  <c:v>14.578900000000001</c:v>
                </c:pt>
                <c:pt idx="92">
                  <c:v>14.8947</c:v>
                </c:pt>
                <c:pt idx="93">
                  <c:v>15.25</c:v>
                </c:pt>
                <c:pt idx="94">
                  <c:v>16.3947</c:v>
                </c:pt>
                <c:pt idx="95">
                  <c:v>17.0395</c:v>
                </c:pt>
                <c:pt idx="96">
                  <c:v>17.671099999999999</c:v>
                </c:pt>
                <c:pt idx="97">
                  <c:v>18.113900000000001</c:v>
                </c:pt>
                <c:pt idx="98">
                  <c:v>18.4177</c:v>
                </c:pt>
                <c:pt idx="99">
                  <c:v>18.886099999999999</c:v>
                </c:pt>
                <c:pt idx="100">
                  <c:v>15.6477</c:v>
                </c:pt>
                <c:pt idx="101">
                  <c:v>16.363600000000002</c:v>
                </c:pt>
                <c:pt idx="102">
                  <c:v>16.863600000000002</c:v>
                </c:pt>
                <c:pt idx="103">
                  <c:v>16.861699999999999</c:v>
                </c:pt>
                <c:pt idx="104">
                  <c:v>17.0106</c:v>
                </c:pt>
                <c:pt idx="105">
                  <c:v>17.0319</c:v>
                </c:pt>
                <c:pt idx="106">
                  <c:v>16.872499999999999</c:v>
                </c:pt>
                <c:pt idx="107">
                  <c:v>16.941199999999998</c:v>
                </c:pt>
                <c:pt idx="108">
                  <c:v>16.8431</c:v>
                </c:pt>
                <c:pt idx="109">
                  <c:v>16.063099999999999</c:v>
                </c:pt>
                <c:pt idx="110">
                  <c:v>16.2973</c:v>
                </c:pt>
                <c:pt idx="111">
                  <c:v>16.144100000000002</c:v>
                </c:pt>
                <c:pt idx="112">
                  <c:v>14.0427</c:v>
                </c:pt>
                <c:pt idx="113">
                  <c:v>13.897399999999999</c:v>
                </c:pt>
                <c:pt idx="114">
                  <c:v>13.1624</c:v>
                </c:pt>
                <c:pt idx="115">
                  <c:v>13.917999999999999</c:v>
                </c:pt>
                <c:pt idx="116">
                  <c:v>13.147500000000001</c:v>
                </c:pt>
                <c:pt idx="117">
                  <c:v>11.278700000000001</c:v>
                </c:pt>
                <c:pt idx="118">
                  <c:v>10.9381</c:v>
                </c:pt>
                <c:pt idx="119">
                  <c:v>9.8318999999999992</c:v>
                </c:pt>
                <c:pt idx="120">
                  <c:v>9.3362999999999996</c:v>
                </c:pt>
                <c:pt idx="121">
                  <c:v>11.0206</c:v>
                </c:pt>
                <c:pt idx="122">
                  <c:v>11.6907</c:v>
                </c:pt>
                <c:pt idx="123">
                  <c:v>8.7629000000000001</c:v>
                </c:pt>
                <c:pt idx="124">
                  <c:v>12.5974</c:v>
                </c:pt>
                <c:pt idx="125">
                  <c:v>12.039</c:v>
                </c:pt>
                <c:pt idx="126">
                  <c:v>15.013</c:v>
                </c:pt>
                <c:pt idx="127">
                  <c:v>20</c:v>
                </c:pt>
                <c:pt idx="128">
                  <c:v>19.451599999999999</c:v>
                </c:pt>
                <c:pt idx="129">
                  <c:v>19.741900000000001</c:v>
                </c:pt>
                <c:pt idx="130">
                  <c:v>20.578099999999999</c:v>
                </c:pt>
                <c:pt idx="131">
                  <c:v>19.890599999999999</c:v>
                </c:pt>
                <c:pt idx="132">
                  <c:v>20.640599999999999</c:v>
                </c:pt>
                <c:pt idx="133">
                  <c:v>17.323899999999998</c:v>
                </c:pt>
                <c:pt idx="134">
                  <c:v>17.8873</c:v>
                </c:pt>
                <c:pt idx="135">
                  <c:v>15.4648</c:v>
                </c:pt>
                <c:pt idx="136">
                  <c:v>14.368399999999999</c:v>
                </c:pt>
                <c:pt idx="137">
                  <c:v>15.263199999999999</c:v>
                </c:pt>
                <c:pt idx="138">
                  <c:v>14.2895</c:v>
                </c:pt>
                <c:pt idx="139">
                  <c:v>14.8642</c:v>
                </c:pt>
                <c:pt idx="140">
                  <c:v>13.8025</c:v>
                </c:pt>
                <c:pt idx="141">
                  <c:v>16.074100000000001</c:v>
                </c:pt>
                <c:pt idx="142">
                  <c:v>14.255599999999999</c:v>
                </c:pt>
                <c:pt idx="143">
                  <c:v>13.5556</c:v>
                </c:pt>
                <c:pt idx="144">
                  <c:v>13.877800000000001</c:v>
                </c:pt>
                <c:pt idx="145">
                  <c:v>12.1717</c:v>
                </c:pt>
                <c:pt idx="146">
                  <c:v>12.2525</c:v>
                </c:pt>
                <c:pt idx="147">
                  <c:v>12.373699999999999</c:v>
                </c:pt>
                <c:pt idx="148">
                  <c:v>11.7212</c:v>
                </c:pt>
                <c:pt idx="149">
                  <c:v>8.9135000000000009</c:v>
                </c:pt>
                <c:pt idx="150">
                  <c:v>9.5961999999999996</c:v>
                </c:pt>
                <c:pt idx="151">
                  <c:v>9.5277999999999992</c:v>
                </c:pt>
                <c:pt idx="152">
                  <c:v>9.7777999999999992</c:v>
                </c:pt>
                <c:pt idx="153">
                  <c:v>9.8704000000000001</c:v>
                </c:pt>
                <c:pt idx="154">
                  <c:v>10.5524</c:v>
                </c:pt>
                <c:pt idx="155">
                  <c:v>10.104799999999999</c:v>
                </c:pt>
                <c:pt idx="156">
                  <c:v>10.0762</c:v>
                </c:pt>
                <c:pt idx="157">
                  <c:v>9.5</c:v>
                </c:pt>
                <c:pt idx="158">
                  <c:v>9.3584999999999994</c:v>
                </c:pt>
                <c:pt idx="159">
                  <c:v>9.3962000000000003</c:v>
                </c:pt>
                <c:pt idx="160">
                  <c:v>8.5412999999999997</c:v>
                </c:pt>
                <c:pt idx="161">
                  <c:v>8.5779999999999994</c:v>
                </c:pt>
                <c:pt idx="162">
                  <c:v>9.0366999999999997</c:v>
                </c:pt>
                <c:pt idx="163">
                  <c:v>8.7310999999999996</c:v>
                </c:pt>
                <c:pt idx="164">
                  <c:v>8.6555</c:v>
                </c:pt>
                <c:pt idx="165">
                  <c:v>8.5714000000000006</c:v>
                </c:pt>
                <c:pt idx="166">
                  <c:v>8.1897000000000002</c:v>
                </c:pt>
                <c:pt idx="167">
                  <c:v>7.8448000000000002</c:v>
                </c:pt>
                <c:pt idx="168">
                  <c:v>7.4913999999999996</c:v>
                </c:pt>
                <c:pt idx="169">
                  <c:v>8.4711999999999996</c:v>
                </c:pt>
                <c:pt idx="170">
                  <c:v>8.2596000000000007</c:v>
                </c:pt>
                <c:pt idx="171">
                  <c:v>7.7019000000000002</c:v>
                </c:pt>
                <c:pt idx="172">
                  <c:v>7.8163</c:v>
                </c:pt>
                <c:pt idx="173">
                  <c:v>8.3163</c:v>
                </c:pt>
                <c:pt idx="174">
                  <c:v>8.4694000000000003</c:v>
                </c:pt>
                <c:pt idx="175">
                  <c:v>9.1064000000000007</c:v>
                </c:pt>
                <c:pt idx="176">
                  <c:v>9.1701999999999995</c:v>
                </c:pt>
                <c:pt idx="177">
                  <c:v>9.4148999999999994</c:v>
                </c:pt>
                <c:pt idx="178">
                  <c:v>9.1456</c:v>
                </c:pt>
                <c:pt idx="179">
                  <c:v>9.0193999999999992</c:v>
                </c:pt>
                <c:pt idx="180">
                  <c:v>9.4854000000000003</c:v>
                </c:pt>
                <c:pt idx="181">
                  <c:v>9.7850000000000001</c:v>
                </c:pt>
                <c:pt idx="182">
                  <c:v>10.2804</c:v>
                </c:pt>
                <c:pt idx="183">
                  <c:v>10.8224</c:v>
                </c:pt>
                <c:pt idx="184">
                  <c:v>10.5364</c:v>
                </c:pt>
                <c:pt idx="185">
                  <c:v>11.0091</c:v>
                </c:pt>
                <c:pt idx="186">
                  <c:v>11.2273</c:v>
                </c:pt>
                <c:pt idx="187">
                  <c:v>10.8148</c:v>
                </c:pt>
                <c:pt idx="188">
                  <c:v>10.9259</c:v>
                </c:pt>
                <c:pt idx="189">
                  <c:v>11.1852</c:v>
                </c:pt>
                <c:pt idx="190">
                  <c:v>12.680899999999999</c:v>
                </c:pt>
                <c:pt idx="191">
                  <c:v>11.7234</c:v>
                </c:pt>
                <c:pt idx="192">
                  <c:v>12.414899999999999</c:v>
                </c:pt>
                <c:pt idx="193">
                  <c:v>12.741899999999999</c:v>
                </c:pt>
                <c:pt idx="194">
                  <c:v>12.7097</c:v>
                </c:pt>
                <c:pt idx="195">
                  <c:v>12.9247</c:v>
                </c:pt>
                <c:pt idx="196">
                  <c:v>12.902200000000001</c:v>
                </c:pt>
                <c:pt idx="197">
                  <c:v>13.4239</c:v>
                </c:pt>
                <c:pt idx="198">
                  <c:v>14.108700000000001</c:v>
                </c:pt>
                <c:pt idx="199">
                  <c:v>14.122199999999999</c:v>
                </c:pt>
                <c:pt idx="200">
                  <c:v>14.244400000000001</c:v>
                </c:pt>
                <c:pt idx="201">
                  <c:v>14.2</c:v>
                </c:pt>
                <c:pt idx="202">
                  <c:v>13.741899999999999</c:v>
                </c:pt>
                <c:pt idx="203">
                  <c:v>13.7957</c:v>
                </c:pt>
                <c:pt idx="204">
                  <c:v>14.2796</c:v>
                </c:pt>
                <c:pt idx="205">
                  <c:v>14.0313</c:v>
                </c:pt>
                <c:pt idx="206">
                  <c:v>14.895799999999999</c:v>
                </c:pt>
                <c:pt idx="207">
                  <c:v>14.208299999999999</c:v>
                </c:pt>
                <c:pt idx="208">
                  <c:v>14.84</c:v>
                </c:pt>
                <c:pt idx="209">
                  <c:v>15.01</c:v>
                </c:pt>
                <c:pt idx="210">
                  <c:v>14.96</c:v>
                </c:pt>
                <c:pt idx="211">
                  <c:v>14.8081</c:v>
                </c:pt>
                <c:pt idx="212">
                  <c:v>15.666700000000001</c:v>
                </c:pt>
                <c:pt idx="213">
                  <c:v>16.3232</c:v>
                </c:pt>
                <c:pt idx="214">
                  <c:v>17.343800000000002</c:v>
                </c:pt>
                <c:pt idx="215">
                  <c:v>17.906300000000002</c:v>
                </c:pt>
                <c:pt idx="216">
                  <c:v>18.083300000000001</c:v>
                </c:pt>
                <c:pt idx="217">
                  <c:v>20.633299999999998</c:v>
                </c:pt>
                <c:pt idx="218">
                  <c:v>19.2</c:v>
                </c:pt>
                <c:pt idx="219">
                  <c:v>20.088899999999999</c:v>
                </c:pt>
                <c:pt idx="220">
                  <c:v>22.333300000000001</c:v>
                </c:pt>
                <c:pt idx="221">
                  <c:v>22.833300000000001</c:v>
                </c:pt>
                <c:pt idx="222">
                  <c:v>21.9405</c:v>
                </c:pt>
                <c:pt idx="223">
                  <c:v>20.1798</c:v>
                </c:pt>
                <c:pt idx="224">
                  <c:v>18.707899999999999</c:v>
                </c:pt>
                <c:pt idx="225">
                  <c:v>16.809000000000001</c:v>
                </c:pt>
                <c:pt idx="226">
                  <c:v>14</c:v>
                </c:pt>
                <c:pt idx="227">
                  <c:v>13.839600000000001</c:v>
                </c:pt>
                <c:pt idx="228">
                  <c:v>14.433999999999999</c:v>
                </c:pt>
                <c:pt idx="229">
                  <c:v>12.3307</c:v>
                </c:pt>
                <c:pt idx="230">
                  <c:v>12.1496</c:v>
                </c:pt>
                <c:pt idx="231">
                  <c:v>11.944900000000001</c:v>
                </c:pt>
                <c:pt idx="232">
                  <c:v>10.125</c:v>
                </c:pt>
                <c:pt idx="233">
                  <c:v>10.034700000000001</c:v>
                </c:pt>
                <c:pt idx="234">
                  <c:v>10.5625</c:v>
                </c:pt>
                <c:pt idx="235">
                  <c:v>10.1677</c:v>
                </c:pt>
                <c:pt idx="236">
                  <c:v>9.8839000000000006</c:v>
                </c:pt>
                <c:pt idx="237">
                  <c:v>9.7484000000000002</c:v>
                </c:pt>
                <c:pt idx="238">
                  <c:v>9.5838999999999999</c:v>
                </c:pt>
                <c:pt idx="239">
                  <c:v>9.3106000000000009</c:v>
                </c:pt>
                <c:pt idx="240">
                  <c:v>9.5030999999999999</c:v>
                </c:pt>
                <c:pt idx="241">
                  <c:v>8.5906000000000002</c:v>
                </c:pt>
                <c:pt idx="242">
                  <c:v>8.1870999999999992</c:v>
                </c:pt>
                <c:pt idx="243">
                  <c:v>8.8186999999999998</c:v>
                </c:pt>
                <c:pt idx="244">
                  <c:v>8.3225999999999996</c:v>
                </c:pt>
                <c:pt idx="245">
                  <c:v>8.9731000000000005</c:v>
                </c:pt>
                <c:pt idx="246">
                  <c:v>9</c:v>
                </c:pt>
                <c:pt idx="247">
                  <c:v>7.657</c:v>
                </c:pt>
                <c:pt idx="248">
                  <c:v>7.7149999999999999</c:v>
                </c:pt>
                <c:pt idx="249">
                  <c:v>7.4831000000000003</c:v>
                </c:pt>
                <c:pt idx="250">
                  <c:v>7.2226999999999997</c:v>
                </c:pt>
                <c:pt idx="251">
                  <c:v>6.4409999999999998</c:v>
                </c:pt>
                <c:pt idx="252">
                  <c:v>6.6375999999999999</c:v>
                </c:pt>
                <c:pt idx="253">
                  <c:v>6.3949999999999996</c:v>
                </c:pt>
                <c:pt idx="254">
                  <c:v>6.1429</c:v>
                </c:pt>
                <c:pt idx="255">
                  <c:v>6.3277000000000001</c:v>
                </c:pt>
                <c:pt idx="256">
                  <c:v>6.1417000000000002</c:v>
                </c:pt>
                <c:pt idx="257">
                  <c:v>5.9124999999999996</c:v>
                </c:pt>
                <c:pt idx="258">
                  <c:v>5.9</c:v>
                </c:pt>
                <c:pt idx="259">
                  <c:v>6.2929000000000004</c:v>
                </c:pt>
                <c:pt idx="260">
                  <c:v>6.3681999999999999</c:v>
                </c:pt>
                <c:pt idx="261">
                  <c:v>6.5187999999999997</c:v>
                </c:pt>
                <c:pt idx="262">
                  <c:v>6.9138000000000002</c:v>
                </c:pt>
                <c:pt idx="263">
                  <c:v>6.9223999999999997</c:v>
                </c:pt>
                <c:pt idx="264">
                  <c:v>7.2241</c:v>
                </c:pt>
                <c:pt idx="265">
                  <c:v>7.1940999999999997</c:v>
                </c:pt>
                <c:pt idx="266">
                  <c:v>7.2657999999999996</c:v>
                </c:pt>
                <c:pt idx="267">
                  <c:v>7.2953999999999999</c:v>
                </c:pt>
                <c:pt idx="268">
                  <c:v>7.1142000000000003</c:v>
                </c:pt>
                <c:pt idx="269">
                  <c:v>7.3936999999999999</c:v>
                </c:pt>
                <c:pt idx="270">
                  <c:v>6.9645999999999999</c:v>
                </c:pt>
                <c:pt idx="271">
                  <c:v>6.5587999999999997</c:v>
                </c:pt>
                <c:pt idx="272">
                  <c:v>6.7721</c:v>
                </c:pt>
                <c:pt idx="273">
                  <c:v>7.1506999999999996</c:v>
                </c:pt>
                <c:pt idx="274">
                  <c:v>6.8768000000000002</c:v>
                </c:pt>
                <c:pt idx="275">
                  <c:v>6.8696999999999999</c:v>
                </c:pt>
                <c:pt idx="276">
                  <c:v>7.1866000000000003</c:v>
                </c:pt>
                <c:pt idx="277">
                  <c:v>7.6536999999999997</c:v>
                </c:pt>
                <c:pt idx="278">
                  <c:v>7.7031999999999998</c:v>
                </c:pt>
                <c:pt idx="279">
                  <c:v>7.5617999999999999</c:v>
                </c:pt>
                <c:pt idx="280">
                  <c:v>8.2462999999999997</c:v>
                </c:pt>
                <c:pt idx="281">
                  <c:v>7.9118000000000004</c:v>
                </c:pt>
                <c:pt idx="282">
                  <c:v>7.7058999999999997</c:v>
                </c:pt>
                <c:pt idx="283">
                  <c:v>8.9243000000000006</c:v>
                </c:pt>
                <c:pt idx="284">
                  <c:v>9.2749000000000006</c:v>
                </c:pt>
                <c:pt idx="285">
                  <c:v>9.2668999999999997</c:v>
                </c:pt>
                <c:pt idx="286">
                  <c:v>9.4016000000000002</c:v>
                </c:pt>
                <c:pt idx="287">
                  <c:v>9.3770000000000007</c:v>
                </c:pt>
                <c:pt idx="288">
                  <c:v>9.7417999999999996</c:v>
                </c:pt>
                <c:pt idx="289">
                  <c:v>10.058299999999999</c:v>
                </c:pt>
                <c:pt idx="290">
                  <c:v>9.6917000000000009</c:v>
                </c:pt>
                <c:pt idx="291">
                  <c:v>10.154199999999999</c:v>
                </c:pt>
                <c:pt idx="292">
                  <c:v>9.9657999999999998</c:v>
                </c:pt>
                <c:pt idx="293">
                  <c:v>10.1966</c:v>
                </c:pt>
                <c:pt idx="294">
                  <c:v>10.666700000000001</c:v>
                </c:pt>
                <c:pt idx="295">
                  <c:v>10.762700000000001</c:v>
                </c:pt>
                <c:pt idx="296">
                  <c:v>10.6059</c:v>
                </c:pt>
                <c:pt idx="297">
                  <c:v>10.398300000000001</c:v>
                </c:pt>
                <c:pt idx="298">
                  <c:v>10.216699999999999</c:v>
                </c:pt>
                <c:pt idx="299">
                  <c:v>10.691700000000001</c:v>
                </c:pt>
                <c:pt idx="300">
                  <c:v>11.0708</c:v>
                </c:pt>
                <c:pt idx="301">
                  <c:v>10.856</c:v>
                </c:pt>
                <c:pt idx="302">
                  <c:v>10.6584</c:v>
                </c:pt>
                <c:pt idx="303">
                  <c:v>10.407400000000001</c:v>
                </c:pt>
                <c:pt idx="304">
                  <c:v>9.8087999999999997</c:v>
                </c:pt>
                <c:pt idx="305">
                  <c:v>9.7768999999999995</c:v>
                </c:pt>
                <c:pt idx="306">
                  <c:v>9.6174999999999997</c:v>
                </c:pt>
                <c:pt idx="307">
                  <c:v>9.7058999999999997</c:v>
                </c:pt>
                <c:pt idx="308">
                  <c:v>9.1450999999999993</c:v>
                </c:pt>
                <c:pt idx="309">
                  <c:v>9.1569000000000003</c:v>
                </c:pt>
                <c:pt idx="310">
                  <c:v>9.7768999999999995</c:v>
                </c:pt>
                <c:pt idx="311">
                  <c:v>9.8644999999999996</c:v>
                </c:pt>
                <c:pt idx="312">
                  <c:v>9.8844999999999992</c:v>
                </c:pt>
                <c:pt idx="313">
                  <c:v>10.227499999999999</c:v>
                </c:pt>
                <c:pt idx="314">
                  <c:v>10.254899999999999</c:v>
                </c:pt>
                <c:pt idx="315">
                  <c:v>10.5647</c:v>
                </c:pt>
                <c:pt idx="316">
                  <c:v>10.786300000000001</c:v>
                </c:pt>
                <c:pt idx="317">
                  <c:v>11.1412</c:v>
                </c:pt>
                <c:pt idx="318">
                  <c:v>11.148899999999999</c:v>
                </c:pt>
                <c:pt idx="319">
                  <c:v>11.741400000000001</c:v>
                </c:pt>
                <c:pt idx="320">
                  <c:v>11.3422</c:v>
                </c:pt>
                <c:pt idx="321">
                  <c:v>12.2852</c:v>
                </c:pt>
                <c:pt idx="322">
                  <c:v>11.4368</c:v>
                </c:pt>
                <c:pt idx="323">
                  <c:v>12.361000000000001</c:v>
                </c:pt>
                <c:pt idx="324">
                  <c:v>12.9892</c:v>
                </c:pt>
                <c:pt idx="325">
                  <c:v>12.375</c:v>
                </c:pt>
                <c:pt idx="326">
                  <c:v>12.418900000000001</c:v>
                </c:pt>
                <c:pt idx="327">
                  <c:v>12.3581</c:v>
                </c:pt>
                <c:pt idx="328">
                  <c:v>11.7888</c:v>
                </c:pt>
                <c:pt idx="329">
                  <c:v>11.773300000000001</c:v>
                </c:pt>
                <c:pt idx="330">
                  <c:v>12.7422</c:v>
                </c:pt>
                <c:pt idx="331">
                  <c:v>12.651199999999999</c:v>
                </c:pt>
                <c:pt idx="332">
                  <c:v>12.552300000000001</c:v>
                </c:pt>
                <c:pt idx="333">
                  <c:v>12.694800000000001</c:v>
                </c:pt>
                <c:pt idx="334">
                  <c:v>11.696099999999999</c:v>
                </c:pt>
                <c:pt idx="335">
                  <c:v>12.5718</c:v>
                </c:pt>
                <c:pt idx="336">
                  <c:v>12.563499999999999</c:v>
                </c:pt>
                <c:pt idx="337">
                  <c:v>11.875299999999999</c:v>
                </c:pt>
                <c:pt idx="338">
                  <c:v>12.2873</c:v>
                </c:pt>
                <c:pt idx="339">
                  <c:v>13.138199999999999</c:v>
                </c:pt>
                <c:pt idx="340">
                  <c:v>13.4389</c:v>
                </c:pt>
                <c:pt idx="341">
                  <c:v>12.5556</c:v>
                </c:pt>
                <c:pt idx="342">
                  <c:v>13.0472</c:v>
                </c:pt>
                <c:pt idx="343">
                  <c:v>14.2746</c:v>
                </c:pt>
                <c:pt idx="344">
                  <c:v>13.731199999999999</c:v>
                </c:pt>
                <c:pt idx="345">
                  <c:v>13.1069</c:v>
                </c:pt>
                <c:pt idx="346">
                  <c:v>13.3666</c:v>
                </c:pt>
                <c:pt idx="347">
                  <c:v>13.219900000000001</c:v>
                </c:pt>
                <c:pt idx="348">
                  <c:v>13.686199999999999</c:v>
                </c:pt>
                <c:pt idx="349">
                  <c:v>13.152900000000001</c:v>
                </c:pt>
                <c:pt idx="350">
                  <c:v>12.7235</c:v>
                </c:pt>
                <c:pt idx="351">
                  <c:v>12.9735</c:v>
                </c:pt>
                <c:pt idx="352">
                  <c:v>13.3743</c:v>
                </c:pt>
                <c:pt idx="353">
                  <c:v>13.868399999999999</c:v>
                </c:pt>
                <c:pt idx="354">
                  <c:v>13.850899999999999</c:v>
                </c:pt>
                <c:pt idx="355">
                  <c:v>13.806900000000001</c:v>
                </c:pt>
                <c:pt idx="356">
                  <c:v>13.031700000000001</c:v>
                </c:pt>
                <c:pt idx="357">
                  <c:v>12.2248</c:v>
                </c:pt>
                <c:pt idx="358">
                  <c:v>12.183999999999999</c:v>
                </c:pt>
                <c:pt idx="359">
                  <c:v>12.379799999999999</c:v>
                </c:pt>
                <c:pt idx="360">
                  <c:v>11.8665</c:v>
                </c:pt>
                <c:pt idx="361">
                  <c:v>13.2803</c:v>
                </c:pt>
                <c:pt idx="362">
                  <c:v>13.006399999999999</c:v>
                </c:pt>
                <c:pt idx="363">
                  <c:v>13.4076</c:v>
                </c:pt>
                <c:pt idx="364">
                  <c:v>14.825900000000001</c:v>
                </c:pt>
                <c:pt idx="365">
                  <c:v>15.047800000000001</c:v>
                </c:pt>
                <c:pt idx="366">
                  <c:v>15.440300000000001</c:v>
                </c:pt>
                <c:pt idx="367">
                  <c:v>16.385400000000001</c:v>
                </c:pt>
                <c:pt idx="368">
                  <c:v>16.579899999999999</c:v>
                </c:pt>
                <c:pt idx="369">
                  <c:v>17.381900000000002</c:v>
                </c:pt>
                <c:pt idx="370">
                  <c:v>17.761199999999999</c:v>
                </c:pt>
                <c:pt idx="371">
                  <c:v>18.159199999999998</c:v>
                </c:pt>
                <c:pt idx="372">
                  <c:v>19.1038</c:v>
                </c:pt>
                <c:pt idx="373">
                  <c:v>17.829599999999999</c:v>
                </c:pt>
                <c:pt idx="374">
                  <c:v>17.816700000000001</c:v>
                </c:pt>
                <c:pt idx="375">
                  <c:v>17.8264</c:v>
                </c:pt>
                <c:pt idx="376">
                  <c:v>16.938199999999998</c:v>
                </c:pt>
                <c:pt idx="377">
                  <c:v>17.258800000000001</c:v>
                </c:pt>
                <c:pt idx="378">
                  <c:v>17.197099999999999</c:v>
                </c:pt>
                <c:pt idx="379">
                  <c:v>17.641400000000001</c:v>
                </c:pt>
                <c:pt idx="380">
                  <c:v>17.376100000000001</c:v>
                </c:pt>
                <c:pt idx="381">
                  <c:v>16.583100000000002</c:v>
                </c:pt>
                <c:pt idx="382">
                  <c:v>16.967600000000001</c:v>
                </c:pt>
                <c:pt idx="383">
                  <c:v>17.191700000000001</c:v>
                </c:pt>
                <c:pt idx="384">
                  <c:v>17.666699999999999</c:v>
                </c:pt>
                <c:pt idx="385">
                  <c:v>16.4041</c:v>
                </c:pt>
                <c:pt idx="386">
                  <c:v>16.554600000000001</c:v>
                </c:pt>
                <c:pt idx="387">
                  <c:v>16.3245</c:v>
                </c:pt>
                <c:pt idx="388">
                  <c:v>16.677900000000001</c:v>
                </c:pt>
                <c:pt idx="389">
                  <c:v>17.125800000000002</c:v>
                </c:pt>
                <c:pt idx="390">
                  <c:v>17.460100000000001</c:v>
                </c:pt>
                <c:pt idx="391">
                  <c:v>16.9755</c:v>
                </c:pt>
                <c:pt idx="392">
                  <c:v>17.419</c:v>
                </c:pt>
                <c:pt idx="393">
                  <c:v>16.367000000000001</c:v>
                </c:pt>
                <c:pt idx="394">
                  <c:v>16.327200000000001</c:v>
                </c:pt>
                <c:pt idx="395">
                  <c:v>16.9847</c:v>
                </c:pt>
                <c:pt idx="396">
                  <c:v>17.770600000000002</c:v>
                </c:pt>
                <c:pt idx="397">
                  <c:v>19.993500000000001</c:v>
                </c:pt>
                <c:pt idx="398">
                  <c:v>20.5307</c:v>
                </c:pt>
                <c:pt idx="399">
                  <c:v>21.055</c:v>
                </c:pt>
                <c:pt idx="400">
                  <c:v>21.554500000000001</c:v>
                </c:pt>
                <c:pt idx="401">
                  <c:v>21.966999999999999</c:v>
                </c:pt>
                <c:pt idx="402">
                  <c:v>21.333300000000001</c:v>
                </c:pt>
                <c:pt idx="403">
                  <c:v>21.888500000000001</c:v>
                </c:pt>
                <c:pt idx="404">
                  <c:v>22.318000000000001</c:v>
                </c:pt>
                <c:pt idx="405">
                  <c:v>21.878699999999998</c:v>
                </c:pt>
                <c:pt idx="406">
                  <c:v>21.510999999999999</c:v>
                </c:pt>
                <c:pt idx="407">
                  <c:v>22.357399999999998</c:v>
                </c:pt>
                <c:pt idx="408">
                  <c:v>22.429500000000001</c:v>
                </c:pt>
                <c:pt idx="409">
                  <c:v>20.427299999999999</c:v>
                </c:pt>
                <c:pt idx="410">
                  <c:v>20.759599999999999</c:v>
                </c:pt>
                <c:pt idx="411">
                  <c:v>20.638000000000002</c:v>
                </c:pt>
                <c:pt idx="412">
                  <c:v>18.801200000000001</c:v>
                </c:pt>
                <c:pt idx="413">
                  <c:v>17.1844</c:v>
                </c:pt>
                <c:pt idx="414">
                  <c:v>15.7781</c:v>
                </c:pt>
                <c:pt idx="415">
                  <c:v>16.495799999999999</c:v>
                </c:pt>
                <c:pt idx="416">
                  <c:v>16.747900000000001</c:v>
                </c:pt>
                <c:pt idx="417">
                  <c:v>15.9405</c:v>
                </c:pt>
                <c:pt idx="418">
                  <c:v>15.400499999999999</c:v>
                </c:pt>
                <c:pt idx="419">
                  <c:v>16.964600000000001</c:v>
                </c:pt>
                <c:pt idx="420">
                  <c:v>17.1935</c:v>
                </c:pt>
                <c:pt idx="421">
                  <c:v>17.843699999999998</c:v>
                </c:pt>
                <c:pt idx="422">
                  <c:v>17.328800000000001</c:v>
                </c:pt>
                <c:pt idx="423">
                  <c:v>17.9434</c:v>
                </c:pt>
                <c:pt idx="424">
                  <c:v>18.177099999999999</c:v>
                </c:pt>
                <c:pt idx="425">
                  <c:v>18.4375</c:v>
                </c:pt>
                <c:pt idx="426">
                  <c:v>18.065100000000001</c:v>
                </c:pt>
                <c:pt idx="427">
                  <c:v>17.457100000000001</c:v>
                </c:pt>
                <c:pt idx="428">
                  <c:v>18.3081</c:v>
                </c:pt>
                <c:pt idx="429">
                  <c:v>18.106100000000001</c:v>
                </c:pt>
                <c:pt idx="430">
                  <c:v>18.410399999999999</c:v>
                </c:pt>
                <c:pt idx="431">
                  <c:v>18.2164</c:v>
                </c:pt>
                <c:pt idx="432">
                  <c:v>18.6617</c:v>
                </c:pt>
                <c:pt idx="433">
                  <c:v>18.430599999999998</c:v>
                </c:pt>
                <c:pt idx="434">
                  <c:v>18.612400000000001</c:v>
                </c:pt>
                <c:pt idx="435">
                  <c:v>18.8947</c:v>
                </c:pt>
                <c:pt idx="436">
                  <c:v>18.350999999999999</c:v>
                </c:pt>
                <c:pt idx="437">
                  <c:v>18.561199999999999</c:v>
                </c:pt>
                <c:pt idx="438">
                  <c:v>18.866099999999999</c:v>
                </c:pt>
                <c:pt idx="439">
                  <c:v>18.608499999999999</c:v>
                </c:pt>
                <c:pt idx="440">
                  <c:v>18.3065</c:v>
                </c:pt>
                <c:pt idx="441">
                  <c:v>18.8322</c:v>
                </c:pt>
                <c:pt idx="442">
                  <c:v>18.650500000000001</c:v>
                </c:pt>
                <c:pt idx="443">
                  <c:v>18.553799999999999</c:v>
                </c:pt>
                <c:pt idx="444">
                  <c:v>18.6264</c:v>
                </c:pt>
                <c:pt idx="445">
                  <c:v>18.709399999999999</c:v>
                </c:pt>
                <c:pt idx="446">
                  <c:v>18.6816</c:v>
                </c:pt>
                <c:pt idx="447">
                  <c:v>18.410299999999999</c:v>
                </c:pt>
                <c:pt idx="448">
                  <c:v>18.411200000000001</c:v>
                </c:pt>
                <c:pt idx="449">
                  <c:v>18.268599999999999</c:v>
                </c:pt>
                <c:pt idx="450">
                  <c:v>17.380199999999999</c:v>
                </c:pt>
                <c:pt idx="451">
                  <c:v>17.118500000000001</c:v>
                </c:pt>
                <c:pt idx="452">
                  <c:v>17.504000000000001</c:v>
                </c:pt>
                <c:pt idx="453">
                  <c:v>18.064299999999999</c:v>
                </c:pt>
                <c:pt idx="454">
                  <c:v>17.807300000000001</c:v>
                </c:pt>
                <c:pt idx="455">
                  <c:v>17.651299999999999</c:v>
                </c:pt>
                <c:pt idx="456">
                  <c:v>17.809200000000001</c:v>
                </c:pt>
                <c:pt idx="457">
                  <c:v>17.3933</c:v>
                </c:pt>
                <c:pt idx="458">
                  <c:v>17.0824</c:v>
                </c:pt>
                <c:pt idx="459">
                  <c:v>16.709700000000002</c:v>
                </c:pt>
                <c:pt idx="460">
                  <c:v>16.677700000000002</c:v>
                </c:pt>
                <c:pt idx="461">
                  <c:v>15.774699999999999</c:v>
                </c:pt>
                <c:pt idx="462">
                  <c:v>15.520099999999999</c:v>
                </c:pt>
                <c:pt idx="463">
                  <c:v>15.1724</c:v>
                </c:pt>
                <c:pt idx="464">
                  <c:v>13.992699999999999</c:v>
                </c:pt>
                <c:pt idx="465">
                  <c:v>13.8947</c:v>
                </c:pt>
                <c:pt idx="466">
                  <c:v>14.4505</c:v>
                </c:pt>
                <c:pt idx="467">
                  <c:v>14.4955</c:v>
                </c:pt>
                <c:pt idx="468">
                  <c:v>14.4739</c:v>
                </c:pt>
                <c:pt idx="469">
                  <c:v>15.8917</c:v>
                </c:pt>
                <c:pt idx="470">
                  <c:v>15.9229</c:v>
                </c:pt>
                <c:pt idx="471">
                  <c:v>16.5505</c:v>
                </c:pt>
                <c:pt idx="472">
                  <c:v>17.637899999999998</c:v>
                </c:pt>
                <c:pt idx="473">
                  <c:v>16.712900000000001</c:v>
                </c:pt>
                <c:pt idx="474">
                  <c:v>17.005600000000001</c:v>
                </c:pt>
                <c:pt idx="475">
                  <c:v>17.877400000000002</c:v>
                </c:pt>
                <c:pt idx="476">
                  <c:v>17.667899999999999</c:v>
                </c:pt>
                <c:pt idx="477">
                  <c:v>18.247199999999999</c:v>
                </c:pt>
                <c:pt idx="478">
                  <c:v>17.5047</c:v>
                </c:pt>
                <c:pt idx="479">
                  <c:v>17.635999999999999</c:v>
                </c:pt>
                <c:pt idx="480">
                  <c:v>18.099399999999999</c:v>
                </c:pt>
                <c:pt idx="481">
                  <c:v>16.9559</c:v>
                </c:pt>
                <c:pt idx="482">
                  <c:v>16.426500000000001</c:v>
                </c:pt>
                <c:pt idx="483">
                  <c:v>16.5809</c:v>
                </c:pt>
                <c:pt idx="484">
                  <c:v>17.497299999999999</c:v>
                </c:pt>
                <c:pt idx="485">
                  <c:v>17.7163</c:v>
                </c:pt>
                <c:pt idx="486">
                  <c:v>17.8779</c:v>
                </c:pt>
                <c:pt idx="487">
                  <c:v>17.268599999999999</c:v>
                </c:pt>
                <c:pt idx="488">
                  <c:v>17.4664</c:v>
                </c:pt>
                <c:pt idx="489">
                  <c:v>18.139600000000002</c:v>
                </c:pt>
                <c:pt idx="490">
                  <c:v>17.953099999999999</c:v>
                </c:pt>
                <c:pt idx="491">
                  <c:v>18.8142</c:v>
                </c:pt>
                <c:pt idx="492">
                  <c:v>18.031300000000002</c:v>
                </c:pt>
                <c:pt idx="493">
                  <c:v>17.699300000000001</c:v>
                </c:pt>
                <c:pt idx="494">
                  <c:v>16.860800000000001</c:v>
                </c:pt>
                <c:pt idx="495">
                  <c:v>17.441600000000001</c:v>
                </c:pt>
                <c:pt idx="496">
                  <c:v>17.755099999999999</c:v>
                </c:pt>
                <c:pt idx="497">
                  <c:v>17.715800000000002</c:v>
                </c:pt>
                <c:pt idx="498">
                  <c:v>16.731200000000001</c:v>
                </c:pt>
                <c:pt idx="499">
                  <c:v>15.5908</c:v>
                </c:pt>
                <c:pt idx="500">
                  <c:v>16.215599999999998</c:v>
                </c:pt>
                <c:pt idx="501">
                  <c:v>15.809799999999999</c:v>
                </c:pt>
                <c:pt idx="502">
                  <c:v>16.802800000000001</c:v>
                </c:pt>
                <c:pt idx="503">
                  <c:v>16.2301</c:v>
                </c:pt>
                <c:pt idx="504">
                  <c:v>15.927300000000001</c:v>
                </c:pt>
                <c:pt idx="505">
                  <c:v>15.1012</c:v>
                </c:pt>
                <c:pt idx="506">
                  <c:v>15.897</c:v>
                </c:pt>
                <c:pt idx="507">
                  <c:v>15.9201</c:v>
                </c:pt>
                <c:pt idx="508">
                  <c:v>14.7681</c:v>
                </c:pt>
                <c:pt idx="509">
                  <c:v>13.867800000000001</c:v>
                </c:pt>
                <c:pt idx="510">
                  <c:v>13.1739</c:v>
                </c:pt>
                <c:pt idx="511">
                  <c:v>14.5616</c:v>
                </c:pt>
                <c:pt idx="512">
                  <c:v>15.209</c:v>
                </c:pt>
                <c:pt idx="513">
                  <c:v>15.727600000000001</c:v>
                </c:pt>
                <c:pt idx="514">
                  <c:v>16.228100000000001</c:v>
                </c:pt>
                <c:pt idx="515">
                  <c:v>16.998100000000001</c:v>
                </c:pt>
                <c:pt idx="516">
                  <c:v>17.963000000000001</c:v>
                </c:pt>
                <c:pt idx="517">
                  <c:v>18.367799999999999</c:v>
                </c:pt>
                <c:pt idx="518">
                  <c:v>18.534500000000001</c:v>
                </c:pt>
                <c:pt idx="519">
                  <c:v>19.2165</c:v>
                </c:pt>
                <c:pt idx="520">
                  <c:v>19.5395</c:v>
                </c:pt>
                <c:pt idx="521">
                  <c:v>18.727399999999999</c:v>
                </c:pt>
                <c:pt idx="522">
                  <c:v>18.552600000000002</c:v>
                </c:pt>
                <c:pt idx="523">
                  <c:v>17.6022</c:v>
                </c:pt>
                <c:pt idx="524">
                  <c:v>18.2376</c:v>
                </c:pt>
                <c:pt idx="525">
                  <c:v>18.110499999999998</c:v>
                </c:pt>
                <c:pt idx="526">
                  <c:v>16.531600000000001</c:v>
                </c:pt>
                <c:pt idx="527">
                  <c:v>16.4895</c:v>
                </c:pt>
                <c:pt idx="528">
                  <c:v>17.910499999999999</c:v>
                </c:pt>
                <c:pt idx="529">
                  <c:v>17.889800000000001</c:v>
                </c:pt>
                <c:pt idx="530">
                  <c:v>18.342500000000001</c:v>
                </c:pt>
                <c:pt idx="531">
                  <c:v>18.450900000000001</c:v>
                </c:pt>
                <c:pt idx="532">
                  <c:v>18.0352</c:v>
                </c:pt>
                <c:pt idx="533">
                  <c:v>18.346699999999998</c:v>
                </c:pt>
                <c:pt idx="534">
                  <c:v>17.946400000000001</c:v>
                </c:pt>
                <c:pt idx="535">
                  <c:v>17.490200000000002</c:v>
                </c:pt>
                <c:pt idx="536">
                  <c:v>18.0928</c:v>
                </c:pt>
                <c:pt idx="537">
                  <c:v>18.004899999999999</c:v>
                </c:pt>
                <c:pt idx="538">
                  <c:v>17.380099999999999</c:v>
                </c:pt>
                <c:pt idx="539">
                  <c:v>18.172899999999998</c:v>
                </c:pt>
                <c:pt idx="540">
                  <c:v>18.387899999999998</c:v>
                </c:pt>
                <c:pt idx="541">
                  <c:v>17.063199999999998</c:v>
                </c:pt>
                <c:pt idx="542">
                  <c:v>16.423500000000001</c:v>
                </c:pt>
                <c:pt idx="543">
                  <c:v>16.399999999999999</c:v>
                </c:pt>
                <c:pt idx="544">
                  <c:v>14.795299999999999</c:v>
                </c:pt>
                <c:pt idx="545">
                  <c:v>14.5159</c:v>
                </c:pt>
                <c:pt idx="546">
                  <c:v>14.420500000000001</c:v>
                </c:pt>
                <c:pt idx="547">
                  <c:v>14.072800000000001</c:v>
                </c:pt>
                <c:pt idx="548">
                  <c:v>13.5566</c:v>
                </c:pt>
                <c:pt idx="549">
                  <c:v>14.100099999999999</c:v>
                </c:pt>
                <c:pt idx="550">
                  <c:v>13.270799999999999</c:v>
                </c:pt>
                <c:pt idx="551">
                  <c:v>11.7598</c:v>
                </c:pt>
                <c:pt idx="552">
                  <c:v>11.954700000000001</c:v>
                </c:pt>
                <c:pt idx="553">
                  <c:v>11.551399999999999</c:v>
                </c:pt>
                <c:pt idx="554">
                  <c:v>11.509600000000001</c:v>
                </c:pt>
                <c:pt idx="555">
                  <c:v>11.2416</c:v>
                </c:pt>
                <c:pt idx="556">
                  <c:v>10.333</c:v>
                </c:pt>
                <c:pt idx="557">
                  <c:v>9.9863</c:v>
                </c:pt>
                <c:pt idx="558">
                  <c:v>9.8398000000000003</c:v>
                </c:pt>
                <c:pt idx="559">
                  <c:v>8.7058</c:v>
                </c:pt>
                <c:pt idx="560">
                  <c:v>7.9199000000000002</c:v>
                </c:pt>
                <c:pt idx="561">
                  <c:v>6.9748000000000001</c:v>
                </c:pt>
                <c:pt idx="562">
                  <c:v>8.3126999999999995</c:v>
                </c:pt>
                <c:pt idx="563">
                  <c:v>7.8705999999999996</c:v>
                </c:pt>
                <c:pt idx="564">
                  <c:v>7.7119999999999997</c:v>
                </c:pt>
                <c:pt idx="565">
                  <c:v>9.1100999999999992</c:v>
                </c:pt>
                <c:pt idx="566">
                  <c:v>9.6555999999999997</c:v>
                </c:pt>
                <c:pt idx="567">
                  <c:v>9.8651</c:v>
                </c:pt>
                <c:pt idx="568">
                  <c:v>10.9673</c:v>
                </c:pt>
                <c:pt idx="569">
                  <c:v>11.451000000000001</c:v>
                </c:pt>
                <c:pt idx="570">
                  <c:v>11.958500000000001</c:v>
                </c:pt>
                <c:pt idx="571">
                  <c:v>11.4369</c:v>
                </c:pt>
                <c:pt idx="572">
                  <c:v>11.1959</c:v>
                </c:pt>
                <c:pt idx="573">
                  <c:v>10.808</c:v>
                </c:pt>
                <c:pt idx="574">
                  <c:v>11.1859</c:v>
                </c:pt>
                <c:pt idx="575">
                  <c:v>11.462300000000001</c:v>
                </c:pt>
                <c:pt idx="576">
                  <c:v>11.330399999999999</c:v>
                </c:pt>
                <c:pt idx="577">
                  <c:v>11.646699999999999</c:v>
                </c:pt>
                <c:pt idx="578">
                  <c:v>11.5139</c:v>
                </c:pt>
                <c:pt idx="579">
                  <c:v>11.8672</c:v>
                </c:pt>
                <c:pt idx="580">
                  <c:v>10.988099999999999</c:v>
                </c:pt>
                <c:pt idx="581">
                  <c:v>10.830299999999999</c:v>
                </c:pt>
                <c:pt idx="582">
                  <c:v>11.2735</c:v>
                </c:pt>
                <c:pt idx="583">
                  <c:v>10.8314</c:v>
                </c:pt>
                <c:pt idx="584">
                  <c:v>10.7759</c:v>
                </c:pt>
                <c:pt idx="585">
                  <c:v>11.0199</c:v>
                </c:pt>
                <c:pt idx="586">
                  <c:v>10.3835</c:v>
                </c:pt>
                <c:pt idx="587">
                  <c:v>10.3027</c:v>
                </c:pt>
                <c:pt idx="588">
                  <c:v>10.8436</c:v>
                </c:pt>
                <c:pt idx="589">
                  <c:v>10.122</c:v>
                </c:pt>
                <c:pt idx="590">
                  <c:v>9.9027999999999992</c:v>
                </c:pt>
                <c:pt idx="591">
                  <c:v>9.7638999999999996</c:v>
                </c:pt>
                <c:pt idx="592">
                  <c:v>9.4472000000000005</c:v>
                </c:pt>
                <c:pt idx="593">
                  <c:v>9.2246000000000006</c:v>
                </c:pt>
                <c:pt idx="594">
                  <c:v>9.6430000000000007</c:v>
                </c:pt>
                <c:pt idx="595">
                  <c:v>9.2296999999999993</c:v>
                </c:pt>
                <c:pt idx="596">
                  <c:v>9.0355000000000008</c:v>
                </c:pt>
                <c:pt idx="597">
                  <c:v>9.0130999999999997</c:v>
                </c:pt>
                <c:pt idx="598">
                  <c:v>8.4793000000000003</c:v>
                </c:pt>
                <c:pt idx="599">
                  <c:v>8.7080000000000002</c:v>
                </c:pt>
                <c:pt idx="600">
                  <c:v>8.7327999999999992</c:v>
                </c:pt>
                <c:pt idx="601">
                  <c:v>8.1730999999999998</c:v>
                </c:pt>
                <c:pt idx="602">
                  <c:v>7.9706999999999999</c:v>
                </c:pt>
                <c:pt idx="603">
                  <c:v>8.1693999999999996</c:v>
                </c:pt>
                <c:pt idx="604">
                  <c:v>8.6224000000000007</c:v>
                </c:pt>
                <c:pt idx="605">
                  <c:v>8.6588999999999992</c:v>
                </c:pt>
                <c:pt idx="606">
                  <c:v>8.5067000000000004</c:v>
                </c:pt>
                <c:pt idx="607">
                  <c:v>8.7018000000000004</c:v>
                </c:pt>
                <c:pt idx="608">
                  <c:v>8.9274000000000004</c:v>
                </c:pt>
                <c:pt idx="609">
                  <c:v>8.8626000000000005</c:v>
                </c:pt>
                <c:pt idx="610">
                  <c:v>7.5547000000000004</c:v>
                </c:pt>
                <c:pt idx="611">
                  <c:v>7.6805000000000003</c:v>
                </c:pt>
                <c:pt idx="612">
                  <c:v>7.7948000000000004</c:v>
                </c:pt>
                <c:pt idx="613">
                  <c:v>7.5134999999999996</c:v>
                </c:pt>
                <c:pt idx="614">
                  <c:v>7.2390999999999996</c:v>
                </c:pt>
                <c:pt idx="615">
                  <c:v>7.6383000000000001</c:v>
                </c:pt>
                <c:pt idx="616">
                  <c:v>7.2789999999999999</c:v>
                </c:pt>
                <c:pt idx="617">
                  <c:v>7.0872999999999999</c:v>
                </c:pt>
                <c:pt idx="618">
                  <c:v>7.3612000000000002</c:v>
                </c:pt>
                <c:pt idx="619">
                  <c:v>7.0956999999999999</c:v>
                </c:pt>
                <c:pt idx="620">
                  <c:v>7.4722999999999997</c:v>
                </c:pt>
                <c:pt idx="621">
                  <c:v>7.4722999999999997</c:v>
                </c:pt>
                <c:pt idx="622">
                  <c:v>6.8520000000000003</c:v>
                </c:pt>
                <c:pt idx="623">
                  <c:v>7.1440000000000001</c:v>
                </c:pt>
                <c:pt idx="624">
                  <c:v>7.2637999999999998</c:v>
                </c:pt>
                <c:pt idx="625">
                  <c:v>7.4663000000000004</c:v>
                </c:pt>
                <c:pt idx="626">
                  <c:v>7.4336000000000002</c:v>
                </c:pt>
                <c:pt idx="627">
                  <c:v>6.6768999999999998</c:v>
                </c:pt>
                <c:pt idx="628">
                  <c:v>7.1144999999999996</c:v>
                </c:pt>
                <c:pt idx="629">
                  <c:v>7.4458000000000002</c:v>
                </c:pt>
                <c:pt idx="630">
                  <c:v>7.6466000000000003</c:v>
                </c:pt>
                <c:pt idx="631">
                  <c:v>8.3108000000000004</c:v>
                </c:pt>
                <c:pt idx="632">
                  <c:v>8.3592999999999993</c:v>
                </c:pt>
                <c:pt idx="633">
                  <c:v>8.5696999999999992</c:v>
                </c:pt>
                <c:pt idx="634">
                  <c:v>8.6012000000000004</c:v>
                </c:pt>
                <c:pt idx="635">
                  <c:v>9.4817999999999998</c:v>
                </c:pt>
                <c:pt idx="636">
                  <c:v>9.1606000000000005</c:v>
                </c:pt>
                <c:pt idx="637">
                  <c:v>8.8855000000000004</c:v>
                </c:pt>
                <c:pt idx="638">
                  <c:v>9.0033999999999992</c:v>
                </c:pt>
                <c:pt idx="639">
                  <c:v>9.3277999999999999</c:v>
                </c:pt>
                <c:pt idx="640">
                  <c:v>8.8481000000000005</c:v>
                </c:pt>
                <c:pt idx="641">
                  <c:v>8.8333999999999993</c:v>
                </c:pt>
                <c:pt idx="642">
                  <c:v>8.7415000000000003</c:v>
                </c:pt>
                <c:pt idx="643">
                  <c:v>8.5737000000000005</c:v>
                </c:pt>
                <c:pt idx="644">
                  <c:v>8.0412999999999997</c:v>
                </c:pt>
                <c:pt idx="645">
                  <c:v>7.6083999999999996</c:v>
                </c:pt>
                <c:pt idx="646">
                  <c:v>7.9355000000000002</c:v>
                </c:pt>
                <c:pt idx="647">
                  <c:v>8.2258999999999993</c:v>
                </c:pt>
                <c:pt idx="648">
                  <c:v>7.9785000000000004</c:v>
                </c:pt>
                <c:pt idx="649">
                  <c:v>8.1295999999999999</c:v>
                </c:pt>
                <c:pt idx="650">
                  <c:v>7.6374000000000004</c:v>
                </c:pt>
                <c:pt idx="651">
                  <c:v>7.5598000000000001</c:v>
                </c:pt>
                <c:pt idx="652">
                  <c:v>8.2173999999999996</c:v>
                </c:pt>
                <c:pt idx="653">
                  <c:v>7.8956</c:v>
                </c:pt>
                <c:pt idx="654">
                  <c:v>7.7354000000000003</c:v>
                </c:pt>
                <c:pt idx="655">
                  <c:v>7.8975</c:v>
                </c:pt>
                <c:pt idx="656">
                  <c:v>8.8133999999999997</c:v>
                </c:pt>
                <c:pt idx="657">
                  <c:v>8.8804999999999996</c:v>
                </c:pt>
                <c:pt idx="658">
                  <c:v>10.5791</c:v>
                </c:pt>
                <c:pt idx="659">
                  <c:v>10.9597</c:v>
                </c:pt>
                <c:pt idx="660">
                  <c:v>11.1266</c:v>
                </c:pt>
                <c:pt idx="661">
                  <c:v>11.6989</c:v>
                </c:pt>
                <c:pt idx="662">
                  <c:v>11.921099999999999</c:v>
                </c:pt>
                <c:pt idx="663">
                  <c:v>12.3156</c:v>
                </c:pt>
                <c:pt idx="664">
                  <c:v>13.0604</c:v>
                </c:pt>
                <c:pt idx="665">
                  <c:v>12.898300000000001</c:v>
                </c:pt>
                <c:pt idx="666">
                  <c:v>13.315300000000001</c:v>
                </c:pt>
                <c:pt idx="667">
                  <c:v>12.2226</c:v>
                </c:pt>
                <c:pt idx="668">
                  <c:v>12.360900000000001</c:v>
                </c:pt>
                <c:pt idx="669">
                  <c:v>12.486499999999999</c:v>
                </c:pt>
                <c:pt idx="670">
                  <c:v>11.6572</c:v>
                </c:pt>
                <c:pt idx="671">
                  <c:v>11.860300000000001</c:v>
                </c:pt>
                <c:pt idx="672">
                  <c:v>11.7555</c:v>
                </c:pt>
                <c:pt idx="673">
                  <c:v>10.708399999999999</c:v>
                </c:pt>
                <c:pt idx="674">
                  <c:v>10.292299999999999</c:v>
                </c:pt>
                <c:pt idx="675">
                  <c:v>10.4312</c:v>
                </c:pt>
                <c:pt idx="676">
                  <c:v>9.8795999999999999</c:v>
                </c:pt>
                <c:pt idx="677">
                  <c:v>9.2932000000000006</c:v>
                </c:pt>
                <c:pt idx="678">
                  <c:v>9.4556000000000004</c:v>
                </c:pt>
                <c:pt idx="679">
                  <c:v>9.0977999999999994</c:v>
                </c:pt>
                <c:pt idx="680">
                  <c:v>10.065200000000001</c:v>
                </c:pt>
                <c:pt idx="681">
                  <c:v>10.030200000000001</c:v>
                </c:pt>
                <c:pt idx="682">
                  <c:v>9.9814000000000007</c:v>
                </c:pt>
                <c:pt idx="683">
                  <c:v>9.8305000000000007</c:v>
                </c:pt>
                <c:pt idx="684">
                  <c:v>10.0505</c:v>
                </c:pt>
                <c:pt idx="685">
                  <c:v>10.9597</c:v>
                </c:pt>
                <c:pt idx="686">
                  <c:v>11.0543</c:v>
                </c:pt>
                <c:pt idx="687">
                  <c:v>11.022600000000001</c:v>
                </c:pt>
                <c:pt idx="688">
                  <c:v>11.520200000000001</c:v>
                </c:pt>
                <c:pt idx="689">
                  <c:v>12.142899999999999</c:v>
                </c:pt>
                <c:pt idx="690">
                  <c:v>12.2902</c:v>
                </c:pt>
                <c:pt idx="691">
                  <c:v>12.5358</c:v>
                </c:pt>
                <c:pt idx="692">
                  <c:v>12.385400000000001</c:v>
                </c:pt>
                <c:pt idx="693">
                  <c:v>11.955399999999999</c:v>
                </c:pt>
                <c:pt idx="694">
                  <c:v>12.9925</c:v>
                </c:pt>
                <c:pt idx="695">
                  <c:v>13.8378</c:v>
                </c:pt>
                <c:pt idx="696">
                  <c:v>14.4613</c:v>
                </c:pt>
                <c:pt idx="697">
                  <c:v>14.5854</c:v>
                </c:pt>
                <c:pt idx="698">
                  <c:v>15.6281</c:v>
                </c:pt>
                <c:pt idx="699">
                  <c:v>16.453199999999999</c:v>
                </c:pt>
                <c:pt idx="700">
                  <c:v>16.010899999999999</c:v>
                </c:pt>
                <c:pt idx="701">
                  <c:v>16.815100000000001</c:v>
                </c:pt>
                <c:pt idx="702">
                  <c:v>17.052299999999999</c:v>
                </c:pt>
                <c:pt idx="703">
                  <c:v>15.9003</c:v>
                </c:pt>
                <c:pt idx="704">
                  <c:v>17.032299999999999</c:v>
                </c:pt>
                <c:pt idx="705">
                  <c:v>15.5771</c:v>
                </c:pt>
                <c:pt idx="706">
                  <c:v>16.849399999999999</c:v>
                </c:pt>
                <c:pt idx="707">
                  <c:v>17.211300000000001</c:v>
                </c:pt>
                <c:pt idx="708">
                  <c:v>16.724399999999999</c:v>
                </c:pt>
                <c:pt idx="709">
                  <c:v>18.151</c:v>
                </c:pt>
                <c:pt idx="710">
                  <c:v>18.821200000000001</c:v>
                </c:pt>
                <c:pt idx="711">
                  <c:v>19.317900000000002</c:v>
                </c:pt>
                <c:pt idx="712">
                  <c:v>19.997199999999999</c:v>
                </c:pt>
                <c:pt idx="713">
                  <c:v>20.117899999999999</c:v>
                </c:pt>
                <c:pt idx="714">
                  <c:v>21.081800000000001</c:v>
                </c:pt>
                <c:pt idx="715">
                  <c:v>20.092099999999999</c:v>
                </c:pt>
                <c:pt idx="716">
                  <c:v>20.794499999999999</c:v>
                </c:pt>
                <c:pt idx="717">
                  <c:v>20.291899999999998</c:v>
                </c:pt>
                <c:pt idx="718">
                  <c:v>14.388</c:v>
                </c:pt>
                <c:pt idx="719">
                  <c:v>13.16</c:v>
                </c:pt>
                <c:pt idx="720">
                  <c:v>14.1189</c:v>
                </c:pt>
                <c:pt idx="721">
                  <c:v>13.8284</c:v>
                </c:pt>
                <c:pt idx="722">
                  <c:v>14.406700000000001</c:v>
                </c:pt>
                <c:pt idx="723">
                  <c:v>13.926299999999999</c:v>
                </c:pt>
                <c:pt idx="724">
                  <c:v>12.0595</c:v>
                </c:pt>
                <c:pt idx="725">
                  <c:v>12.097799999999999</c:v>
                </c:pt>
                <c:pt idx="726">
                  <c:v>12.6211</c:v>
                </c:pt>
                <c:pt idx="727">
                  <c:v>11.9674</c:v>
                </c:pt>
                <c:pt idx="728">
                  <c:v>11.5055</c:v>
                </c:pt>
                <c:pt idx="729">
                  <c:v>11.9626</c:v>
                </c:pt>
                <c:pt idx="730">
                  <c:v>11.7461</c:v>
                </c:pt>
                <c:pt idx="731">
                  <c:v>11.5242</c:v>
                </c:pt>
                <c:pt idx="732">
                  <c:v>11.6935</c:v>
                </c:pt>
                <c:pt idx="733">
                  <c:v>11.917899999999999</c:v>
                </c:pt>
                <c:pt idx="734">
                  <c:v>11.572900000000001</c:v>
                </c:pt>
                <c:pt idx="735">
                  <c:v>11.813700000000001</c:v>
                </c:pt>
                <c:pt idx="736">
                  <c:v>12.2776</c:v>
                </c:pt>
                <c:pt idx="737">
                  <c:v>12.709</c:v>
                </c:pt>
                <c:pt idx="738">
                  <c:v>12.6082</c:v>
                </c:pt>
                <c:pt idx="739">
                  <c:v>14.608700000000001</c:v>
                </c:pt>
                <c:pt idx="740">
                  <c:v>14.8354</c:v>
                </c:pt>
                <c:pt idx="741">
                  <c:v>14.738300000000001</c:v>
                </c:pt>
                <c:pt idx="742">
                  <c:v>14.882400000000001</c:v>
                </c:pt>
                <c:pt idx="743">
                  <c:v>15.1286</c:v>
                </c:pt>
                <c:pt idx="744">
                  <c:v>15.4526</c:v>
                </c:pt>
                <c:pt idx="745">
                  <c:v>15.186</c:v>
                </c:pt>
                <c:pt idx="746">
                  <c:v>15.3156</c:v>
                </c:pt>
                <c:pt idx="747">
                  <c:v>15.687099999999999</c:v>
                </c:pt>
                <c:pt idx="748">
                  <c:v>15.559699999999999</c:v>
                </c:pt>
                <c:pt idx="749">
                  <c:v>16.991099999999999</c:v>
                </c:pt>
                <c:pt idx="750">
                  <c:v>16.8401</c:v>
                </c:pt>
                <c:pt idx="751">
                  <c:v>16.382200000000001</c:v>
                </c:pt>
                <c:pt idx="752">
                  <c:v>14.837199999999999</c:v>
                </c:pt>
                <c:pt idx="753">
                  <c:v>14.0777</c:v>
                </c:pt>
                <c:pt idx="754">
                  <c:v>14.2455</c:v>
                </c:pt>
                <c:pt idx="755">
                  <c:v>15.099299999999999</c:v>
                </c:pt>
                <c:pt idx="756">
                  <c:v>15.4742</c:v>
                </c:pt>
                <c:pt idx="757">
                  <c:v>16.424499999999998</c:v>
                </c:pt>
                <c:pt idx="758">
                  <c:v>17.529599999999999</c:v>
                </c:pt>
                <c:pt idx="759">
                  <c:v>17.918800000000001</c:v>
                </c:pt>
                <c:pt idx="760">
                  <c:v>19.337499999999999</c:v>
                </c:pt>
                <c:pt idx="761">
                  <c:v>20.084</c:v>
                </c:pt>
                <c:pt idx="762">
                  <c:v>19.1221</c:v>
                </c:pt>
                <c:pt idx="763">
                  <c:v>21.762599999999999</c:v>
                </c:pt>
                <c:pt idx="764">
                  <c:v>22.190200000000001</c:v>
                </c:pt>
                <c:pt idx="765">
                  <c:v>21.7654</c:v>
                </c:pt>
                <c:pt idx="766">
                  <c:v>24.574200000000001</c:v>
                </c:pt>
                <c:pt idx="767">
                  <c:v>23.4953</c:v>
                </c:pt>
                <c:pt idx="768">
                  <c:v>26.117100000000001</c:v>
                </c:pt>
                <c:pt idx="769">
                  <c:v>25.248899999999999</c:v>
                </c:pt>
                <c:pt idx="770">
                  <c:v>25.491</c:v>
                </c:pt>
                <c:pt idx="771">
                  <c:v>24.9345</c:v>
                </c:pt>
                <c:pt idx="772">
                  <c:v>24.337199999999999</c:v>
                </c:pt>
                <c:pt idx="773">
                  <c:v>24.360700000000001</c:v>
                </c:pt>
                <c:pt idx="774">
                  <c:v>23.937799999999999</c:v>
                </c:pt>
                <c:pt idx="775">
                  <c:v>23.515000000000001</c:v>
                </c:pt>
                <c:pt idx="776">
                  <c:v>22.950700000000001</c:v>
                </c:pt>
                <c:pt idx="777">
                  <c:v>23.159600000000001</c:v>
                </c:pt>
                <c:pt idx="778">
                  <c:v>21.931899999999999</c:v>
                </c:pt>
                <c:pt idx="779">
                  <c:v>22.595600000000001</c:v>
                </c:pt>
                <c:pt idx="780">
                  <c:v>22.824000000000002</c:v>
                </c:pt>
                <c:pt idx="781">
                  <c:v>22.1159</c:v>
                </c:pt>
                <c:pt idx="782">
                  <c:v>22.347799999999999</c:v>
                </c:pt>
                <c:pt idx="783">
                  <c:v>22.765599999999999</c:v>
                </c:pt>
                <c:pt idx="784">
                  <c:v>22.772400000000001</c:v>
                </c:pt>
                <c:pt idx="785">
                  <c:v>23.2897</c:v>
                </c:pt>
                <c:pt idx="786">
                  <c:v>23.307300000000001</c:v>
                </c:pt>
                <c:pt idx="787">
                  <c:v>21.956399999999999</c:v>
                </c:pt>
                <c:pt idx="788">
                  <c:v>22.712399999999999</c:v>
                </c:pt>
                <c:pt idx="789">
                  <c:v>22.485499999999998</c:v>
                </c:pt>
                <c:pt idx="790">
                  <c:v>21.3719</c:v>
                </c:pt>
                <c:pt idx="791">
                  <c:v>21.0959</c:v>
                </c:pt>
                <c:pt idx="792">
                  <c:v>21.308800000000002</c:v>
                </c:pt>
                <c:pt idx="793">
                  <c:v>21.207000000000001</c:v>
                </c:pt>
                <c:pt idx="794">
                  <c:v>20.569800000000001</c:v>
                </c:pt>
                <c:pt idx="795">
                  <c:v>19.628799999999998</c:v>
                </c:pt>
                <c:pt idx="796">
                  <c:v>17.8933</c:v>
                </c:pt>
                <c:pt idx="797">
                  <c:v>18.115100000000002</c:v>
                </c:pt>
                <c:pt idx="798">
                  <c:v>17.629799999999999</c:v>
                </c:pt>
                <c:pt idx="799">
                  <c:v>16.767700000000001</c:v>
                </c:pt>
                <c:pt idx="800">
                  <c:v>17.398099999999999</c:v>
                </c:pt>
                <c:pt idx="801">
                  <c:v>16.930499999999999</c:v>
                </c:pt>
                <c:pt idx="802">
                  <c:v>15.436299999999999</c:v>
                </c:pt>
                <c:pt idx="803">
                  <c:v>14.826499999999999</c:v>
                </c:pt>
                <c:pt idx="804">
                  <c:v>15.008800000000001</c:v>
                </c:pt>
                <c:pt idx="805">
                  <c:v>14.452199999999999</c:v>
                </c:pt>
                <c:pt idx="806">
                  <c:v>14.973599999999999</c:v>
                </c:pt>
                <c:pt idx="807">
                  <c:v>15.3828</c:v>
                </c:pt>
                <c:pt idx="808">
                  <c:v>14.9495</c:v>
                </c:pt>
                <c:pt idx="809">
                  <c:v>15.4923</c:v>
                </c:pt>
                <c:pt idx="810">
                  <c:v>15.821999999999999</c:v>
                </c:pt>
                <c:pt idx="811">
                  <c:v>15.976699999999999</c:v>
                </c:pt>
                <c:pt idx="812">
                  <c:v>15.9716</c:v>
                </c:pt>
                <c:pt idx="813">
                  <c:v>16.611999999999998</c:v>
                </c:pt>
                <c:pt idx="814">
                  <c:v>17.123100000000001</c:v>
                </c:pt>
                <c:pt idx="815">
                  <c:v>17.826000000000001</c:v>
                </c:pt>
                <c:pt idx="816">
                  <c:v>18.136900000000001</c:v>
                </c:pt>
                <c:pt idx="817">
                  <c:v>18.6845</c:v>
                </c:pt>
                <c:pt idx="818">
                  <c:v>18.814</c:v>
                </c:pt>
                <c:pt idx="819">
                  <c:v>18.963000000000001</c:v>
                </c:pt>
                <c:pt idx="820">
                  <c:v>18.738800000000001</c:v>
                </c:pt>
                <c:pt idx="821">
                  <c:v>19.167000000000002</c:v>
                </c:pt>
                <c:pt idx="822">
                  <c:v>19.2103</c:v>
                </c:pt>
                <c:pt idx="823">
                  <c:v>17.776399999999999</c:v>
                </c:pt>
                <c:pt idx="824">
                  <c:v>18.110800000000001</c:v>
                </c:pt>
                <c:pt idx="825">
                  <c:v>19.092500000000001</c:v>
                </c:pt>
                <c:pt idx="826">
                  <c:v>18.209900000000001</c:v>
                </c:pt>
                <c:pt idx="827">
                  <c:v>19.546099999999999</c:v>
                </c:pt>
                <c:pt idx="828">
                  <c:v>19.125699999999998</c:v>
                </c:pt>
                <c:pt idx="829">
                  <c:v>19.536799999999999</c:v>
                </c:pt>
                <c:pt idx="830">
                  <c:v>19.6526</c:v>
                </c:pt>
                <c:pt idx="831">
                  <c:v>18.815100000000001</c:v>
                </c:pt>
                <c:pt idx="832">
                  <c:v>19.761800000000001</c:v>
                </c:pt>
                <c:pt idx="833">
                  <c:v>20.9194</c:v>
                </c:pt>
                <c:pt idx="834">
                  <c:v>21.828399999999998</c:v>
                </c:pt>
                <c:pt idx="835">
                  <c:v>23.481999999999999</c:v>
                </c:pt>
                <c:pt idx="836">
                  <c:v>22.1326</c:v>
                </c:pt>
                <c:pt idx="837">
                  <c:v>23.309100000000001</c:v>
                </c:pt>
                <c:pt idx="838">
                  <c:v>23.026700000000002</c:v>
                </c:pt>
                <c:pt idx="839">
                  <c:v>24.0534</c:v>
                </c:pt>
                <c:pt idx="840">
                  <c:v>24.431799999999999</c:v>
                </c:pt>
                <c:pt idx="841">
                  <c:v>24.792100000000001</c:v>
                </c:pt>
                <c:pt idx="842">
                  <c:v>26.538699999999999</c:v>
                </c:pt>
                <c:pt idx="843">
                  <c:v>27.8642</c:v>
                </c:pt>
                <c:pt idx="844">
                  <c:v>28.528400000000001</c:v>
                </c:pt>
                <c:pt idx="845">
                  <c:v>27.991299999999999</c:v>
                </c:pt>
                <c:pt idx="846">
                  <c:v>29.095199999999998</c:v>
                </c:pt>
                <c:pt idx="847">
                  <c:v>29.421600000000002</c:v>
                </c:pt>
                <c:pt idx="848">
                  <c:v>25.132100000000001</c:v>
                </c:pt>
                <c:pt idx="849">
                  <c:v>26.700199999999999</c:v>
                </c:pt>
                <c:pt idx="850">
                  <c:v>29.134699999999999</c:v>
                </c:pt>
                <c:pt idx="851">
                  <c:v>30.857299999999999</c:v>
                </c:pt>
                <c:pt idx="852">
                  <c:v>32.596899999999998</c:v>
                </c:pt>
                <c:pt idx="853">
                  <c:v>33.341299999999997</c:v>
                </c:pt>
                <c:pt idx="854">
                  <c:v>32.265000000000001</c:v>
                </c:pt>
                <c:pt idx="855">
                  <c:v>33.5167</c:v>
                </c:pt>
                <c:pt idx="856">
                  <c:v>32.549500000000002</c:v>
                </c:pt>
                <c:pt idx="857">
                  <c:v>31.736699999999999</c:v>
                </c:pt>
                <c:pt idx="858">
                  <c:v>33.464399999999998</c:v>
                </c:pt>
                <c:pt idx="859">
                  <c:v>30.2257</c:v>
                </c:pt>
                <c:pt idx="860">
                  <c:v>30.0366</c:v>
                </c:pt>
                <c:pt idx="861">
                  <c:v>29.178999999999998</c:v>
                </c:pt>
                <c:pt idx="862">
                  <c:v>28.2942</c:v>
                </c:pt>
                <c:pt idx="863">
                  <c:v>28.833500000000001</c:v>
                </c:pt>
                <c:pt idx="864">
                  <c:v>30.501300000000001</c:v>
                </c:pt>
                <c:pt idx="865">
                  <c:v>27.369199999999999</c:v>
                </c:pt>
                <c:pt idx="866">
                  <c:v>26.8188</c:v>
                </c:pt>
                <c:pt idx="867">
                  <c:v>29.412800000000001</c:v>
                </c:pt>
                <c:pt idx="868">
                  <c:v>27.974399999999999</c:v>
                </c:pt>
                <c:pt idx="869">
                  <c:v>27.3613</c:v>
                </c:pt>
                <c:pt idx="870">
                  <c:v>28.016200000000001</c:v>
                </c:pt>
                <c:pt idx="871">
                  <c:v>26.6449</c:v>
                </c:pt>
                <c:pt idx="872">
                  <c:v>28.2622</c:v>
                </c:pt>
                <c:pt idx="873">
                  <c:v>26.750699999999998</c:v>
                </c:pt>
                <c:pt idx="874">
                  <c:v>28.588000000000001</c:v>
                </c:pt>
                <c:pt idx="875">
                  <c:v>26.298999999999999</c:v>
                </c:pt>
                <c:pt idx="876">
                  <c:v>26.4056</c:v>
                </c:pt>
                <c:pt idx="877">
                  <c:v>30.061800000000002</c:v>
                </c:pt>
                <c:pt idx="878">
                  <c:v>27.287400000000002</c:v>
                </c:pt>
                <c:pt idx="879">
                  <c:v>25.535399999999999</c:v>
                </c:pt>
                <c:pt idx="880">
                  <c:v>33.9619</c:v>
                </c:pt>
                <c:pt idx="881">
                  <c:v>34.134799999999998</c:v>
                </c:pt>
                <c:pt idx="882">
                  <c:v>33.280200000000001</c:v>
                </c:pt>
                <c:pt idx="883">
                  <c:v>42.784500000000001</c:v>
                </c:pt>
                <c:pt idx="884">
                  <c:v>40.041699999999999</c:v>
                </c:pt>
                <c:pt idx="885">
                  <c:v>36.769300000000001</c:v>
                </c:pt>
                <c:pt idx="886">
                  <c:v>42.923499999999997</c:v>
                </c:pt>
                <c:pt idx="887">
                  <c:v>46.150300000000001</c:v>
                </c:pt>
                <c:pt idx="888">
                  <c:v>46.4998</c:v>
                </c:pt>
                <c:pt idx="889">
                  <c:v>45.757100000000001</c:v>
                </c:pt>
                <c:pt idx="890">
                  <c:v>44.806899999999999</c:v>
                </c:pt>
                <c:pt idx="891">
                  <c:v>46.453000000000003</c:v>
                </c:pt>
                <c:pt idx="892">
                  <c:v>40.273699999999998</c:v>
                </c:pt>
                <c:pt idx="893">
                  <c:v>39.908000000000001</c:v>
                </c:pt>
                <c:pt idx="894">
                  <c:v>37.016500000000001</c:v>
                </c:pt>
                <c:pt idx="895">
                  <c:v>30.346900000000002</c:v>
                </c:pt>
                <c:pt idx="896">
                  <c:v>30.495000000000001</c:v>
                </c:pt>
                <c:pt idx="897">
                  <c:v>27.139800000000001</c:v>
                </c:pt>
                <c:pt idx="898">
                  <c:v>32.104399999999998</c:v>
                </c:pt>
                <c:pt idx="899">
                  <c:v>33.936599999999999</c:v>
                </c:pt>
                <c:pt idx="900">
                  <c:v>31.889099999999999</c:v>
                </c:pt>
                <c:pt idx="901">
                  <c:v>28.222300000000001</c:v>
                </c:pt>
                <c:pt idx="902">
                  <c:v>27.7424</c:v>
                </c:pt>
                <c:pt idx="903">
                  <c:v>27.974299999999999</c:v>
                </c:pt>
                <c:pt idx="904">
                  <c:v>26.538900000000002</c:v>
                </c:pt>
                <c:pt idx="905">
                  <c:v>27.889700000000001</c:v>
                </c:pt>
                <c:pt idx="906">
                  <c:v>28.205500000000001</c:v>
                </c:pt>
                <c:pt idx="907">
                  <c:v>25.669</c:v>
                </c:pt>
                <c:pt idx="908">
                  <c:v>26.127800000000001</c:v>
                </c:pt>
                <c:pt idx="909">
                  <c:v>25.8157</c:v>
                </c:pt>
                <c:pt idx="910">
                  <c:v>21.557400000000001</c:v>
                </c:pt>
                <c:pt idx="911">
                  <c:v>21.711099999999998</c:v>
                </c:pt>
                <c:pt idx="912">
                  <c:v>22.813300000000002</c:v>
                </c:pt>
                <c:pt idx="913">
                  <c:v>21.752500000000001</c:v>
                </c:pt>
                <c:pt idx="914">
                  <c:v>22.0181</c:v>
                </c:pt>
                <c:pt idx="915">
                  <c:v>21.657900000000001</c:v>
                </c:pt>
                <c:pt idx="916">
                  <c:v>19.720400000000001</c:v>
                </c:pt>
                <c:pt idx="917">
                  <c:v>19.9587</c:v>
                </c:pt>
                <c:pt idx="918">
                  <c:v>20.317699999999999</c:v>
                </c:pt>
                <c:pt idx="919">
                  <c:v>19.070799999999998</c:v>
                </c:pt>
                <c:pt idx="920">
                  <c:v>19.1144</c:v>
                </c:pt>
                <c:pt idx="921">
                  <c:v>19.293399999999998</c:v>
                </c:pt>
                <c:pt idx="922">
                  <c:v>19.3032</c:v>
                </c:pt>
                <c:pt idx="923">
                  <c:v>20.048200000000001</c:v>
                </c:pt>
                <c:pt idx="924">
                  <c:v>20.698899999999998</c:v>
                </c:pt>
                <c:pt idx="925">
                  <c:v>19.583400000000001</c:v>
                </c:pt>
                <c:pt idx="926">
                  <c:v>19.953600000000002</c:v>
                </c:pt>
                <c:pt idx="927">
                  <c:v>19.572099999999999</c:v>
                </c:pt>
                <c:pt idx="928">
                  <c:v>18.258400000000002</c:v>
                </c:pt>
                <c:pt idx="929">
                  <c:v>18.805199999999999</c:v>
                </c:pt>
                <c:pt idx="930">
                  <c:v>18.802600000000002</c:v>
                </c:pt>
                <c:pt idx="931">
                  <c:v>18.5396</c:v>
                </c:pt>
                <c:pt idx="932">
                  <c:v>18.331499999999998</c:v>
                </c:pt>
                <c:pt idx="933">
                  <c:v>18.4589</c:v>
                </c:pt>
                <c:pt idx="934">
                  <c:v>17.260300000000001</c:v>
                </c:pt>
                <c:pt idx="935">
                  <c:v>17.867599999999999</c:v>
                </c:pt>
                <c:pt idx="936">
                  <c:v>17.8506</c:v>
                </c:pt>
                <c:pt idx="937">
                  <c:v>17.614999999999998</c:v>
                </c:pt>
                <c:pt idx="938">
                  <c:v>17.623000000000001</c:v>
                </c:pt>
                <c:pt idx="939">
                  <c:v>17.8185</c:v>
                </c:pt>
                <c:pt idx="940">
                  <c:v>17.5944</c:v>
                </c:pt>
                <c:pt idx="941">
                  <c:v>17.0505</c:v>
                </c:pt>
                <c:pt idx="942">
                  <c:v>17.052</c:v>
                </c:pt>
                <c:pt idx="943">
                  <c:v>16.248699999999999</c:v>
                </c:pt>
                <c:pt idx="944">
                  <c:v>16.5944</c:v>
                </c:pt>
                <c:pt idx="945">
                  <c:v>17.001999999999999</c:v>
                </c:pt>
                <c:pt idx="946">
                  <c:v>16.905200000000001</c:v>
                </c:pt>
                <c:pt idx="947">
                  <c:v>17.183499999999999</c:v>
                </c:pt>
                <c:pt idx="948">
                  <c:v>17.400300000000001</c:v>
                </c:pt>
                <c:pt idx="949">
                  <c:v>17.296900000000001</c:v>
                </c:pt>
                <c:pt idx="950">
                  <c:v>16.9191</c:v>
                </c:pt>
                <c:pt idx="951">
                  <c:v>17.087900000000001</c:v>
                </c:pt>
                <c:pt idx="952">
                  <c:v>17.456099999999999</c:v>
                </c:pt>
                <c:pt idx="953">
                  <c:v>18.0243</c:v>
                </c:pt>
                <c:pt idx="954">
                  <c:v>17.703099999999999</c:v>
                </c:pt>
                <c:pt idx="955">
                  <c:v>18.514900000000001</c:v>
                </c:pt>
                <c:pt idx="956">
                  <c:v>18.7531</c:v>
                </c:pt>
                <c:pt idx="957">
                  <c:v>19.424299999999999</c:v>
                </c:pt>
                <c:pt idx="958">
                  <c:v>23.4116</c:v>
                </c:pt>
                <c:pt idx="959">
                  <c:v>22.380500000000001</c:v>
                </c:pt>
                <c:pt idx="960">
                  <c:v>22.1874</c:v>
                </c:pt>
                <c:pt idx="961">
                  <c:v>22.827500000000001</c:v>
                </c:pt>
                <c:pt idx="962">
                  <c:v>22.033899999999999</c:v>
                </c:pt>
                <c:pt idx="963">
                  <c:v>21.9026</c:v>
                </c:pt>
                <c:pt idx="964">
                  <c:v>26.9727</c:v>
                </c:pt>
                <c:pt idx="965">
                  <c:v>27.2607</c:v>
                </c:pt>
                <c:pt idx="966">
                  <c:v>24.917300000000001</c:v>
                </c:pt>
                <c:pt idx="967">
                  <c:v>27.581700000000001</c:v>
                </c:pt>
                <c:pt idx="968">
                  <c:v>27.917999999999999</c:v>
                </c:pt>
                <c:pt idx="969">
                  <c:v>25.383199999999999</c:v>
                </c:pt>
                <c:pt idx="970">
                  <c:v>65.104200000000006</c:v>
                </c:pt>
                <c:pt idx="971">
                  <c:v>60.231200000000001</c:v>
                </c:pt>
                <c:pt idx="972">
                  <c:v>60.702300000000001</c:v>
                </c:pt>
                <c:pt idx="973">
                  <c:v>120.3907</c:v>
                </c:pt>
                <c:pt idx="974">
                  <c:v>107.15600000000001</c:v>
                </c:pt>
                <c:pt idx="975">
                  <c:v>116.30759999999999</c:v>
                </c:pt>
                <c:pt idx="976">
                  <c:v>116.2197</c:v>
                </c:pt>
                <c:pt idx="977">
                  <c:v>122.3888</c:v>
                </c:pt>
                <c:pt idx="978">
                  <c:v>122.4128</c:v>
                </c:pt>
                <c:pt idx="979">
                  <c:v>78.746399999999994</c:v>
                </c:pt>
                <c:pt idx="980">
                  <c:v>81.389200000000002</c:v>
                </c:pt>
                <c:pt idx="981">
                  <c:v>84.296700000000001</c:v>
                </c:pt>
                <c:pt idx="982">
                  <c:v>20.3294</c:v>
                </c:pt>
                <c:pt idx="983">
                  <c:v>21.4956</c:v>
                </c:pt>
                <c:pt idx="984">
                  <c:v>21.877600000000001</c:v>
                </c:pt>
                <c:pt idx="985">
                  <c:v>17.624700000000001</c:v>
                </c:pt>
                <c:pt idx="986">
                  <c:v>18.127199999999998</c:v>
                </c:pt>
                <c:pt idx="987">
                  <c:v>19.193000000000001</c:v>
                </c:pt>
                <c:pt idx="988">
                  <c:v>17.685400000000001</c:v>
                </c:pt>
                <c:pt idx="989">
                  <c:v>16.235600000000002</c:v>
                </c:pt>
                <c:pt idx="990">
                  <c:v>15.360799999999999</c:v>
                </c:pt>
                <c:pt idx="991">
                  <c:v>15.329800000000001</c:v>
                </c:pt>
                <c:pt idx="992">
                  <c:v>14.602399999999999</c:v>
                </c:pt>
                <c:pt idx="993">
                  <c:v>15.8809</c:v>
                </c:pt>
                <c:pt idx="994">
                  <c:v>15.297499999999999</c:v>
                </c:pt>
                <c:pt idx="995">
                  <c:v>15.2624</c:v>
                </c:pt>
                <c:pt idx="996">
                  <c:v>16.2591</c:v>
                </c:pt>
                <c:pt idx="997">
                  <c:v>15.817500000000001</c:v>
                </c:pt>
                <c:pt idx="998">
                  <c:v>16.323</c:v>
                </c:pt>
                <c:pt idx="999">
                  <c:v>16.305900000000001</c:v>
                </c:pt>
                <c:pt idx="1000">
                  <c:v>16.258600000000001</c:v>
                </c:pt>
                <c:pt idx="1001">
                  <c:v>16.039100000000001</c:v>
                </c:pt>
                <c:pt idx="1002">
                  <c:v>15.7463</c:v>
                </c:pt>
                <c:pt idx="1003">
                  <c:v>14.857200000000001</c:v>
                </c:pt>
                <c:pt idx="1004">
                  <c:v>14.013500000000001</c:v>
                </c:pt>
                <c:pt idx="1005">
                  <c:v>13.0078</c:v>
                </c:pt>
                <c:pt idx="1006">
                  <c:v>14.414</c:v>
                </c:pt>
                <c:pt idx="1007">
                  <c:v>14.341100000000001</c:v>
                </c:pt>
                <c:pt idx="1008">
                  <c:v>14.4635</c:v>
                </c:pt>
                <c:pt idx="1009">
                  <c:v>14.822800000000001</c:v>
                </c:pt>
                <c:pt idx="1010">
                  <c:v>15.4244</c:v>
                </c:pt>
                <c:pt idx="1011">
                  <c:v>15.9077</c:v>
                </c:pt>
                <c:pt idx="1012">
                  <c:v>15.899800000000001</c:v>
                </c:pt>
                <c:pt idx="1013">
                  <c:v>14.903700000000001</c:v>
                </c:pt>
                <c:pt idx="1014">
                  <c:v>15.4932</c:v>
                </c:pt>
                <c:pt idx="1015">
                  <c:v>15.9459</c:v>
                </c:pt>
                <c:pt idx="1016">
                  <c:v>16.260999999999999</c:v>
                </c:pt>
                <c:pt idx="1017">
                  <c:v>16.655100000000001</c:v>
                </c:pt>
                <c:pt idx="1018">
                  <c:v>16.323699999999999</c:v>
                </c:pt>
                <c:pt idx="1019">
                  <c:v>16.370100000000001</c:v>
                </c:pt>
                <c:pt idx="1020">
                  <c:v>16.485800000000001</c:v>
                </c:pt>
                <c:pt idx="1021">
                  <c:v>17.0822</c:v>
                </c:pt>
                <c:pt idx="1022">
                  <c:v>17.2712</c:v>
                </c:pt>
                <c:pt idx="1023">
                  <c:v>17.892700000000001</c:v>
                </c:pt>
                <c:pt idx="1024">
                  <c:v>17.5654</c:v>
                </c:pt>
                <c:pt idx="1025">
                  <c:v>17.930099999999999</c:v>
                </c:pt>
                <c:pt idx="1026">
                  <c:v>17.661100000000001</c:v>
                </c:pt>
                <c:pt idx="1027">
                  <c:v>17.863</c:v>
                </c:pt>
                <c:pt idx="1028">
                  <c:v>17.303899999999999</c:v>
                </c:pt>
                <c:pt idx="1029">
                  <c:v>17.8187</c:v>
                </c:pt>
                <c:pt idx="1030">
                  <c:v>17.5303</c:v>
                </c:pt>
                <c:pt idx="1031">
                  <c:v>18.022099999999998</c:v>
                </c:pt>
                <c:pt idx="1032">
                  <c:v>18.4467</c:v>
                </c:pt>
                <c:pt idx="1033">
                  <c:v>17.675699999999999</c:v>
                </c:pt>
                <c:pt idx="1034">
                  <c:v>18.437799999999999</c:v>
                </c:pt>
                <c:pt idx="1035">
                  <c:v>18.5656</c:v>
                </c:pt>
                <c:pt idx="1036">
                  <c:v>18.269500000000001</c:v>
                </c:pt>
                <c:pt idx="1037">
                  <c:v>18.653700000000001</c:v>
                </c:pt>
                <c:pt idx="1038">
                  <c:v>19.0092</c:v>
                </c:pt>
                <c:pt idx="1039">
                  <c:v>18.220700000000001</c:v>
                </c:pt>
                <c:pt idx="1040">
                  <c:v>18.9069</c:v>
                </c:pt>
                <c:pt idx="1041">
                  <c:v>18.613499999999998</c:v>
                </c:pt>
                <c:pt idx="1042">
                  <c:v>19.724900000000002</c:v>
                </c:pt>
                <c:pt idx="1043">
                  <c:v>20.2088</c:v>
                </c:pt>
                <c:pt idx="1044">
                  <c:v>20.124099999999999</c:v>
                </c:pt>
                <c:pt idx="1045">
                  <c:v>20.1007</c:v>
                </c:pt>
                <c:pt idx="1046">
                  <c:v>21.204000000000001</c:v>
                </c:pt>
                <c:pt idx="1047">
                  <c:v>20.8352</c:v>
                </c:pt>
                <c:pt idx="1048">
                  <c:v>21.973600000000001</c:v>
                </c:pt>
                <c:pt idx="1049">
                  <c:v>22.2041</c:v>
                </c:pt>
                <c:pt idx="1050">
                  <c:v>21.737500000000001</c:v>
                </c:pt>
                <c:pt idx="1051">
                  <c:v>23.2058</c:v>
                </c:pt>
                <c:pt idx="1052">
                  <c:v>21.753599999999999</c:v>
                </c:pt>
                <c:pt idx="1053">
                  <c:v>21.1784</c:v>
                </c:pt>
                <c:pt idx="1054">
                  <c:v>24.0305</c:v>
                </c:pt>
                <c:pt idx="1055">
                  <c:v>24.0426</c:v>
                </c:pt>
                <c:pt idx="1056">
                  <c:v>23.621200000000002</c:v>
                </c:pt>
                <c:pt idx="1057">
                  <c:v>22.446100000000001</c:v>
                </c:pt>
                <c:pt idx="1058">
                  <c:v>22.353400000000001</c:v>
                </c:pt>
                <c:pt idx="1059">
                  <c:v>23.828600000000002</c:v>
                </c:pt>
                <c:pt idx="1060">
                  <c:v>23.760899999999999</c:v>
                </c:pt>
                <c:pt idx="1061">
                  <c:v>24.1252</c:v>
                </c:pt>
                <c:pt idx="1062">
                  <c:v>24.146999999999998</c:v>
                </c:pt>
                <c:pt idx="1063">
                  <c:v>24.3978</c:v>
                </c:pt>
                <c:pt idx="1064">
                  <c:v>24.368099999999998</c:v>
                </c:pt>
                <c:pt idx="1065">
                  <c:v>24.338000000000001</c:v>
                </c:pt>
                <c:pt idx="1066">
                  <c:v>22.486999999999998</c:v>
                </c:pt>
                <c:pt idx="1067">
                  <c:v>23.255500000000001</c:v>
                </c:pt>
                <c:pt idx="1068">
                  <c:v>23.678799999999999</c:v>
                </c:pt>
                <c:pt idx="1069">
                  <c:v>22.722799999999999</c:v>
                </c:pt>
                <c:pt idx="1070">
                  <c:v>23.568100000000001</c:v>
                </c:pt>
                <c:pt idx="1071">
                  <c:v>23.558900000000001</c:v>
                </c:pt>
                <c:pt idx="1072">
                  <c:v>22.9206</c:v>
                </c:pt>
                <c:pt idx="1073">
                  <c:v>23.1859</c:v>
                </c:pt>
                <c:pt idx="1074">
                  <c:v>23.297499999999999</c:v>
                </c:pt>
                <c:pt idx="1075">
                  <c:v>23.069700000000001</c:v>
                </c:pt>
                <c:pt idx="1076">
                  <c:v>23.0823</c:v>
                </c:pt>
                <c:pt idx="1077">
                  <c:v>23.527799999999999</c:v>
                </c:pt>
                <c:pt idx="1078">
                  <c:v>23.437000000000001</c:v>
                </c:pt>
                <c:pt idx="1079">
                  <c:v>24.095199999999998</c:v>
                </c:pt>
                <c:pt idx="1080">
                  <c:v>24.332100000000001</c:v>
                </c:pt>
                <c:pt idx="1081">
                  <c:v>24.461300000000001</c:v>
                </c:pt>
                <c:pt idx="1082">
                  <c:v>23.508600000000001</c:v>
                </c:pt>
                <c:pt idx="1083">
                  <c:v>22.8766</c:v>
                </c:pt>
                <c:pt idx="1084">
                  <c:v>21.6203</c:v>
                </c:pt>
                <c:pt idx="1085">
                  <c:v>22.087399999999999</c:v>
                </c:pt>
                <c:pt idx="1086">
                  <c:v>22.194400000000002</c:v>
                </c:pt>
                <c:pt idx="1087">
                  <c:v>21.599</c:v>
                </c:pt>
                <c:pt idx="1088">
                  <c:v>22.252600000000001</c:v>
                </c:pt>
                <c:pt idx="1089">
                  <c:v>22.348199999999999</c:v>
                </c:pt>
                <c:pt idx="1090">
                  <c:v>20.483000000000001</c:v>
                </c:pt>
                <c:pt idx="1091">
                  <c:v>20.848800000000001</c:v>
                </c:pt>
                <c:pt idx="1092">
                  <c:v>18.935300000000002</c:v>
                </c:pt>
                <c:pt idx="1093">
                  <c:v>20.121300000000002</c:v>
                </c:pt>
                <c:pt idx="1094">
                  <c:v>20.7195</c:v>
                </c:pt>
                <c:pt idx="1095">
                  <c:v>21.090900000000001</c:v>
                </c:pt>
                <c:pt idx="1096">
                  <c:v>21.7774</c:v>
                </c:pt>
                <c:pt idx="1097">
                  <c:v>20.344899999999999</c:v>
                </c:pt>
                <c:pt idx="1098">
                  <c:v>21.747299999999999</c:v>
                </c:pt>
                <c:pt idx="1099">
                  <c:v>22.425699999999999</c:v>
                </c:pt>
                <c:pt idx="1100">
                  <c:v>22.02</c:v>
                </c:pt>
                <c:pt idx="1101">
                  <c:v>22.398299999999999</c:v>
                </c:pt>
                <c:pt idx="1102">
                  <c:v>21.7699</c:v>
                </c:pt>
                <c:pt idx="1103">
                  <c:v>22.511099999999999</c:v>
                </c:pt>
                <c:pt idx="1104">
                  <c:v>23.154699999999998</c:v>
                </c:pt>
                <c:pt idx="1105">
                  <c:v>27.7273</c:v>
                </c:pt>
                <c:pt idx="1106">
                  <c:v>25.395199999999999</c:v>
                </c:pt>
                <c:pt idx="1107">
                  <c:v>22.217700000000001</c:v>
                </c:pt>
                <c:pt idx="1108">
                  <c:v>29.350300000000001</c:v>
                </c:pt>
                <c:pt idx="1109">
                  <c:v>30.679300000000001</c:v>
                </c:pt>
                <c:pt idx="1110">
                  <c:v>31.243500000000001</c:v>
                </c:pt>
                <c:pt idx="1111">
                  <c:v>33.293799999999997</c:v>
                </c:pt>
                <c:pt idx="1112">
                  <c:v>35.626600000000003</c:v>
                </c:pt>
                <c:pt idx="1113">
                  <c:v>34.228999999999999</c:v>
                </c:pt>
                <c:pt idx="1114">
                  <c:v>33.281999999999996</c:v>
                </c:pt>
                <c:pt idx="1115">
                  <c:v>36.861400000000003</c:v>
                </c:pt>
                <c:pt idx="1116">
                  <c:v>38.229700000000001</c:v>
                </c:pt>
                <c:pt idx="1117">
                  <c:v>28.972200000000001</c:v>
                </c:pt>
                <c:pt idx="1118">
                  <c:v>29.728200000000001</c:v>
                </c:pt>
                <c:pt idx="1119">
                  <c:v>30.989799999999999</c:v>
                </c:pt>
                <c:pt idx="1120">
                  <c:v>26.336400000000001</c:v>
                </c:pt>
                <c:pt idx="1121">
                  <c:v>26.480899999999998</c:v>
                </c:pt>
                <c:pt idx="1122">
                  <c:v>27.069199999999999</c:v>
                </c:pt>
                <c:pt idx="1123">
                  <c:v>25.062799999999999</c:v>
                </c:pt>
                <c:pt idx="1124">
                  <c:v>25.789400000000001</c:v>
                </c:pt>
                <c:pt idx="1125">
                  <c:v>24.5626</c:v>
                </c:pt>
                <c:pt idx="1126">
                  <c:v>23.274799999999999</c:v>
                </c:pt>
                <c:pt idx="1127">
                  <c:v>23.0808</c:v>
                </c:pt>
                <c:pt idx="1128">
                  <c:v>24.087399999999999</c:v>
                </c:pt>
                <c:pt idx="1129">
                  <c:v>22.816199999999998</c:v>
                </c:pt>
                <c:pt idx="1130">
                  <c:v>22.1007</c:v>
                </c:pt>
                <c:pt idx="1131">
                  <c:v>22.891300000000001</c:v>
                </c:pt>
                <c:pt idx="1132">
                  <c:v>21.491399999999999</c:v>
                </c:pt>
                <c:pt idx="1133">
                  <c:v>21.4925</c:v>
                </c:pt>
                <c:pt idx="1134">
                  <c:v>19.6889</c:v>
                </c:pt>
                <c:pt idx="1135">
                  <c:v>22.0777</c:v>
                </c:pt>
                <c:pt idx="1136">
                  <c:v>21.140699999999999</c:v>
                </c:pt>
                <c:pt idx="1137">
                  <c:v>19.1662</c:v>
                </c:pt>
                <c:pt idx="1138">
                  <c:v>22.413799999999998</c:v>
                </c:pt>
                <c:pt idx="1139">
                  <c:v>23.618600000000001</c:v>
                </c:pt>
                <c:pt idx="1140">
                  <c:v>22.2258</c:v>
                </c:pt>
                <c:pt idx="1141">
                  <c:v>23.125699999999998</c:v>
                </c:pt>
                <c:pt idx="1142">
                  <c:v>22.521799999999999</c:v>
                </c:pt>
                <c:pt idx="1143">
                  <c:v>23.311299999999999</c:v>
                </c:pt>
                <c:pt idx="1144">
                  <c:v>23.6526</c:v>
                </c:pt>
                <c:pt idx="1145">
                  <c:v>23.711300000000001</c:v>
                </c:pt>
                <c:pt idx="1146">
                  <c:v>25.246099999999998</c:v>
                </c:pt>
                <c:pt idx="1147">
                  <c:v>26.0322</c:v>
                </c:pt>
                <c:pt idx="1148">
                  <c:v>25.571000000000002</c:v>
                </c:pt>
                <c:pt idx="1149">
                  <c:v>24.325199999999999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5-4762-B47C-5116C1403643}"/>
            </c:ext>
          </c:extLst>
        </c:ser>
        <c:ser>
          <c:idx val="1"/>
          <c:order val="1"/>
          <c:tx>
            <c:strRef>
              <c:f>'3Y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'3Y Forecasts'!$G$102:$G$1251</c:f>
              <c:numCache>
                <c:formatCode>0.00</c:formatCode>
                <c:ptCount val="1150"/>
                <c:pt idx="0">
                  <c:v>15.9099</c:v>
                </c:pt>
                <c:pt idx="1">
                  <c:v>15.399850000000001</c:v>
                </c:pt>
                <c:pt idx="2">
                  <c:v>15.142266666666666</c:v>
                </c:pt>
                <c:pt idx="3">
                  <c:v>15.44145</c:v>
                </c:pt>
                <c:pt idx="4">
                  <c:v>15.513159999999999</c:v>
                </c:pt>
                <c:pt idx="5">
                  <c:v>15.594299999999999</c:v>
                </c:pt>
                <c:pt idx="6">
                  <c:v>15.553971428571428</c:v>
                </c:pt>
                <c:pt idx="7">
                  <c:v>15.463737499999999</c:v>
                </c:pt>
                <c:pt idx="8">
                  <c:v>15.515688888888889</c:v>
                </c:pt>
                <c:pt idx="9">
                  <c:v>15.577859999999998</c:v>
                </c:pt>
                <c:pt idx="10">
                  <c:v>15.589881818181818</c:v>
                </c:pt>
                <c:pt idx="11">
                  <c:v>15.756908333333334</c:v>
                </c:pt>
                <c:pt idx="12">
                  <c:v>15.902138461538462</c:v>
                </c:pt>
                <c:pt idx="13">
                  <c:v>16.043057142857144</c:v>
                </c:pt>
                <c:pt idx="14">
                  <c:v>16.158239999999999</c:v>
                </c:pt>
                <c:pt idx="15">
                  <c:v>16.256425</c:v>
                </c:pt>
                <c:pt idx="16">
                  <c:v>16.317417647058821</c:v>
                </c:pt>
                <c:pt idx="17">
                  <c:v>16.330522222222221</c:v>
                </c:pt>
                <c:pt idx="18">
                  <c:v>16.432773684210524</c:v>
                </c:pt>
                <c:pt idx="19">
                  <c:v>16.542749999999998</c:v>
                </c:pt>
                <c:pt idx="20">
                  <c:v>16.729195238095237</c:v>
                </c:pt>
                <c:pt idx="21">
                  <c:v>16.853236363636363</c:v>
                </c:pt>
                <c:pt idx="22">
                  <c:v>16.772660869565215</c:v>
                </c:pt>
                <c:pt idx="23">
                  <c:v>16.615208333333332</c:v>
                </c:pt>
                <c:pt idx="24">
                  <c:v>16.483519999999999</c:v>
                </c:pt>
                <c:pt idx="25">
                  <c:v>16.454046153846154</c:v>
                </c:pt>
                <c:pt idx="26">
                  <c:v>16.439274074074074</c:v>
                </c:pt>
                <c:pt idx="27">
                  <c:v>16.446985714285713</c:v>
                </c:pt>
                <c:pt idx="28">
                  <c:v>16.545444827586206</c:v>
                </c:pt>
                <c:pt idx="29">
                  <c:v>16.626746666666666</c:v>
                </c:pt>
                <c:pt idx="30">
                  <c:v>16.602029032258063</c:v>
                </c:pt>
                <c:pt idx="31">
                  <c:v>16.669774999999998</c:v>
                </c:pt>
                <c:pt idx="32">
                  <c:v>16.737706060606058</c:v>
                </c:pt>
                <c:pt idx="33">
                  <c:v>16.729282352941173</c:v>
                </c:pt>
                <c:pt idx="34">
                  <c:v>16.750271428571427</c:v>
                </c:pt>
                <c:pt idx="35">
                  <c:v>16.759499999999996</c:v>
                </c:pt>
                <c:pt idx="36">
                  <c:v>16.733956756756754</c:v>
                </c:pt>
                <c:pt idx="37">
                  <c:v>16.774749999999994</c:v>
                </c:pt>
                <c:pt idx="38">
                  <c:v>16.867064102564097</c:v>
                </c:pt>
                <c:pt idx="39">
                  <c:v>16.919534999999996</c:v>
                </c:pt>
                <c:pt idx="40">
                  <c:v>16.972748780487802</c:v>
                </c:pt>
                <c:pt idx="41">
                  <c:v>16.961040476190473</c:v>
                </c:pt>
                <c:pt idx="42">
                  <c:v>17.003160465116277</c:v>
                </c:pt>
                <c:pt idx="43">
                  <c:v>17.062504545454541</c:v>
                </c:pt>
                <c:pt idx="44">
                  <c:v>17.123337777777774</c:v>
                </c:pt>
                <c:pt idx="45">
                  <c:v>17.052643478260865</c:v>
                </c:pt>
                <c:pt idx="46">
                  <c:v>17.057104255319143</c:v>
                </c:pt>
                <c:pt idx="47">
                  <c:v>17.026202083333327</c:v>
                </c:pt>
                <c:pt idx="48">
                  <c:v>16.950391836734688</c:v>
                </c:pt>
                <c:pt idx="49">
                  <c:v>16.893169999999994</c:v>
                </c:pt>
                <c:pt idx="50">
                  <c:v>16.852198039215683</c:v>
                </c:pt>
                <c:pt idx="51">
                  <c:v>16.779148076923072</c:v>
                </c:pt>
                <c:pt idx="52">
                  <c:v>16.678247169811318</c:v>
                </c:pt>
                <c:pt idx="53">
                  <c:v>16.531699999999994</c:v>
                </c:pt>
                <c:pt idx="54">
                  <c:v>16.389056363636357</c:v>
                </c:pt>
                <c:pt idx="55">
                  <c:v>16.333196428571423</c:v>
                </c:pt>
                <c:pt idx="56">
                  <c:v>16.366633333333326</c:v>
                </c:pt>
                <c:pt idx="57">
                  <c:v>16.387298275862062</c:v>
                </c:pt>
                <c:pt idx="58">
                  <c:v>16.397269491525417</c:v>
                </c:pt>
                <c:pt idx="59">
                  <c:v>16.390241666666661</c:v>
                </c:pt>
                <c:pt idx="60">
                  <c:v>16.397039344262289</c:v>
                </c:pt>
                <c:pt idx="61">
                  <c:v>16.399083870967736</c:v>
                </c:pt>
                <c:pt idx="62">
                  <c:v>16.352688888888885</c:v>
                </c:pt>
                <c:pt idx="63">
                  <c:v>16.314812499999995</c:v>
                </c:pt>
                <c:pt idx="64">
                  <c:v>16.361489230769227</c:v>
                </c:pt>
                <c:pt idx="65">
                  <c:v>16.45326363636363</c:v>
                </c:pt>
                <c:pt idx="66">
                  <c:v>16.586380597014919</c:v>
                </c:pt>
                <c:pt idx="67">
                  <c:v>16.682749999999995</c:v>
                </c:pt>
                <c:pt idx="68">
                  <c:v>16.814749275362313</c:v>
                </c:pt>
                <c:pt idx="69">
                  <c:v>16.901117142857139</c:v>
                </c:pt>
                <c:pt idx="70">
                  <c:v>16.949884507042249</c:v>
                </c:pt>
                <c:pt idx="71">
                  <c:v>17.026337499999997</c:v>
                </c:pt>
                <c:pt idx="72">
                  <c:v>17.107545205479447</c:v>
                </c:pt>
                <c:pt idx="73">
                  <c:v>17.211797297297295</c:v>
                </c:pt>
                <c:pt idx="74">
                  <c:v>17.301121333333331</c:v>
                </c:pt>
                <c:pt idx="75">
                  <c:v>17.387802631578943</c:v>
                </c:pt>
                <c:pt idx="76">
                  <c:v>17.451016883116878</c:v>
                </c:pt>
                <c:pt idx="77">
                  <c:v>17.489424358974354</c:v>
                </c:pt>
                <c:pt idx="78">
                  <c:v>17.532245569620251</c:v>
                </c:pt>
                <c:pt idx="79">
                  <c:v>17.539133749999998</c:v>
                </c:pt>
                <c:pt idx="80">
                  <c:v>17.557940740740737</c:v>
                </c:pt>
                <c:pt idx="81">
                  <c:v>17.575018292682923</c:v>
                </c:pt>
                <c:pt idx="82">
                  <c:v>17.579892771084332</c:v>
                </c:pt>
                <c:pt idx="83">
                  <c:v>17.6023869047619</c:v>
                </c:pt>
                <c:pt idx="84">
                  <c:v>17.623391764705875</c:v>
                </c:pt>
                <c:pt idx="85">
                  <c:v>17.563419767441854</c:v>
                </c:pt>
                <c:pt idx="86">
                  <c:v>17.499157471264361</c:v>
                </c:pt>
                <c:pt idx="87">
                  <c:v>17.432152272727265</c:v>
                </c:pt>
                <c:pt idx="88">
                  <c:v>17.365013483146061</c:v>
                </c:pt>
                <c:pt idx="89">
                  <c:v>17.303482222222215</c:v>
                </c:pt>
                <c:pt idx="90">
                  <c:v>17.25212087912087</c:v>
                </c:pt>
                <c:pt idx="91">
                  <c:v>17.223064130434775</c:v>
                </c:pt>
                <c:pt idx="92">
                  <c:v>17.19802795698924</c:v>
                </c:pt>
                <c:pt idx="93">
                  <c:v>17.177304255319143</c:v>
                </c:pt>
                <c:pt idx="94">
                  <c:v>17.169066315789468</c:v>
                </c:pt>
                <c:pt idx="95">
                  <c:v>17.16771666666666</c:v>
                </c:pt>
                <c:pt idx="96">
                  <c:v>17.172906185567005</c:v>
                </c:pt>
                <c:pt idx="97">
                  <c:v>17.1825081632653</c:v>
                </c:pt>
                <c:pt idx="98">
                  <c:v>17.194984848484843</c:v>
                </c:pt>
                <c:pt idx="99">
                  <c:v>17.211895999999996</c:v>
                </c:pt>
                <c:pt idx="100">
                  <c:v>17.196408910891083</c:v>
                </c:pt>
                <c:pt idx="101">
                  <c:v>17.188244117647052</c:v>
                </c:pt>
                <c:pt idx="102">
                  <c:v>17.185092233009701</c:v>
                </c:pt>
                <c:pt idx="103">
                  <c:v>17.181982692307685</c:v>
                </c:pt>
                <c:pt idx="104">
                  <c:v>17.180350476190469</c:v>
                </c:pt>
                <c:pt idx="105">
                  <c:v>17.178949999999993</c:v>
                </c:pt>
                <c:pt idx="106">
                  <c:v>17.176085981308404</c:v>
                </c:pt>
                <c:pt idx="107">
                  <c:v>17.173911111111103</c:v>
                </c:pt>
                <c:pt idx="108">
                  <c:v>17.170876146788984</c:v>
                </c:pt>
                <c:pt idx="109">
                  <c:v>17.160805454545446</c:v>
                </c:pt>
                <c:pt idx="110">
                  <c:v>17.153026126126118</c:v>
                </c:pt>
                <c:pt idx="111">
                  <c:v>17.144017857142849</c:v>
                </c:pt>
                <c:pt idx="112">
                  <c:v>17.116572566371673</c:v>
                </c:pt>
                <c:pt idx="113">
                  <c:v>17.088334210526309</c:v>
                </c:pt>
                <c:pt idx="114">
                  <c:v>17.054195652173906</c:v>
                </c:pt>
                <c:pt idx="115">
                  <c:v>17.027159482758613</c:v>
                </c:pt>
                <c:pt idx="116">
                  <c:v>16.993999999999993</c:v>
                </c:pt>
                <c:pt idx="117">
                  <c:v>16.94556525423728</c:v>
                </c:pt>
                <c:pt idx="118">
                  <c:v>16.89508235294117</c:v>
                </c:pt>
                <c:pt idx="119">
                  <c:v>16.836222499999995</c:v>
                </c:pt>
                <c:pt idx="120">
                  <c:v>16.77423966942148</c:v>
                </c:pt>
                <c:pt idx="121">
                  <c:v>16.727078688524582</c:v>
                </c:pt>
                <c:pt idx="122">
                  <c:v>16.686132520325195</c:v>
                </c:pt>
                <c:pt idx="123">
                  <c:v>16.622235483870963</c:v>
                </c:pt>
                <c:pt idx="124">
                  <c:v>16.590036799999993</c:v>
                </c:pt>
                <c:pt idx="125">
                  <c:v>16.553917460317457</c:v>
                </c:pt>
                <c:pt idx="126">
                  <c:v>16.541784251968501</c:v>
                </c:pt>
                <c:pt idx="127">
                  <c:v>16.568801562499996</c:v>
                </c:pt>
                <c:pt idx="128">
                  <c:v>16.591148837209296</c:v>
                </c:pt>
                <c:pt idx="129">
                  <c:v>16.615385384615379</c:v>
                </c:pt>
                <c:pt idx="130">
                  <c:v>16.645635114503811</c:v>
                </c:pt>
                <c:pt idx="131">
                  <c:v>16.670218181818178</c:v>
                </c:pt>
                <c:pt idx="132">
                  <c:v>16.700070676691727</c:v>
                </c:pt>
                <c:pt idx="133">
                  <c:v>16.704726119402984</c:v>
                </c:pt>
                <c:pt idx="134">
                  <c:v>16.713485925925923</c:v>
                </c:pt>
                <c:pt idx="135">
                  <c:v>16.704304411764703</c:v>
                </c:pt>
                <c:pt idx="136">
                  <c:v>16.687254014598537</c:v>
                </c:pt>
                <c:pt idx="137">
                  <c:v>16.67693478260869</c:v>
                </c:pt>
                <c:pt idx="138">
                  <c:v>16.659758992805749</c:v>
                </c:pt>
                <c:pt idx="139">
                  <c:v>16.646933571428566</c:v>
                </c:pt>
                <c:pt idx="140">
                  <c:v>16.626760283687936</c:v>
                </c:pt>
                <c:pt idx="141">
                  <c:v>16.622868309859147</c:v>
                </c:pt>
                <c:pt idx="142">
                  <c:v>16.606313986013976</c:v>
                </c:pt>
                <c:pt idx="143">
                  <c:v>16.585128472222216</c:v>
                </c:pt>
                <c:pt idx="144">
                  <c:v>16.566457241379304</c:v>
                </c:pt>
                <c:pt idx="145">
                  <c:v>16.536356164383555</c:v>
                </c:pt>
                <c:pt idx="146">
                  <c:v>16.50721428571428</c:v>
                </c:pt>
                <c:pt idx="147">
                  <c:v>16.479285135135129</c:v>
                </c:pt>
                <c:pt idx="148">
                  <c:v>16.447351677852343</c:v>
                </c:pt>
                <c:pt idx="149">
                  <c:v>16.397125999999997</c:v>
                </c:pt>
                <c:pt idx="150">
                  <c:v>16.352086754966884</c:v>
                </c:pt>
                <c:pt idx="151">
                  <c:v>16.307190131578942</c:v>
                </c:pt>
                <c:pt idx="152">
                  <c:v>16.264514379084961</c:v>
                </c:pt>
                <c:pt idx="153">
                  <c:v>16.222994155844148</c:v>
                </c:pt>
                <c:pt idx="154">
                  <c:v>16.186409677419348</c:v>
                </c:pt>
                <c:pt idx="155">
                  <c:v>16.147424999999991</c:v>
                </c:pt>
                <c:pt idx="156">
                  <c:v>16.108754777070057</c:v>
                </c:pt>
                <c:pt idx="157">
                  <c:v>16.066927215189867</c:v>
                </c:pt>
                <c:pt idx="158">
                  <c:v>16.024735849056594</c:v>
                </c:pt>
                <c:pt idx="159">
                  <c:v>15.983307499999992</c:v>
                </c:pt>
                <c:pt idx="160">
                  <c:v>15.937083850931668</c:v>
                </c:pt>
                <c:pt idx="161">
                  <c:v>15.891657407407399</c:v>
                </c:pt>
                <c:pt idx="162">
                  <c:v>15.849602453987723</c:v>
                </c:pt>
                <c:pt idx="163">
                  <c:v>15.806196951219505</c:v>
                </c:pt>
                <c:pt idx="164">
                  <c:v>15.762859393939385</c:v>
                </c:pt>
                <c:pt idx="165">
                  <c:v>15.71953734939758</c:v>
                </c:pt>
                <c:pt idx="166">
                  <c:v>15.674448502994002</c:v>
                </c:pt>
                <c:pt idx="167">
                  <c:v>15.62784345238094</c:v>
                </c:pt>
                <c:pt idx="168">
                  <c:v>15.579698816568035</c:v>
                </c:pt>
                <c:pt idx="169">
                  <c:v>15.537884117647046</c:v>
                </c:pt>
                <c:pt idx="170">
                  <c:v>15.495321052631565</c:v>
                </c:pt>
                <c:pt idx="171">
                  <c:v>15.450010465116266</c:v>
                </c:pt>
                <c:pt idx="172">
                  <c:v>15.405884971098253</c:v>
                </c:pt>
                <c:pt idx="173">
                  <c:v>15.365140229885045</c:v>
                </c:pt>
                <c:pt idx="174">
                  <c:v>15.325735999999987</c:v>
                </c:pt>
                <c:pt idx="175">
                  <c:v>15.290398863636351</c:v>
                </c:pt>
                <c:pt idx="176">
                  <c:v>15.255821468926541</c:v>
                </c:pt>
                <c:pt idx="177">
                  <c:v>15.223007303370775</c:v>
                </c:pt>
                <c:pt idx="178">
                  <c:v>15.189055307262558</c:v>
                </c:pt>
                <c:pt idx="179">
                  <c:v>15.154779444444433</c:v>
                </c:pt>
                <c:pt idx="180">
                  <c:v>15.123456906077337</c:v>
                </c:pt>
                <c:pt idx="181">
                  <c:v>15.094124725274714</c:v>
                </c:pt>
                <c:pt idx="182">
                  <c:v>15.067820218579223</c:v>
                </c:pt>
                <c:pt idx="183">
                  <c:v>15.044747282608684</c:v>
                </c:pt>
                <c:pt idx="184">
                  <c:v>15.020377837837827</c:v>
                </c:pt>
                <c:pt idx="185">
                  <c:v>14.998811827956979</c:v>
                </c:pt>
                <c:pt idx="186">
                  <c:v>14.978643315508013</c:v>
                </c:pt>
                <c:pt idx="187">
                  <c:v>14.956495212765949</c:v>
                </c:pt>
                <c:pt idx="188">
                  <c:v>14.935169312169304</c:v>
                </c:pt>
                <c:pt idx="189">
                  <c:v>14.915432631578939</c:v>
                </c:pt>
                <c:pt idx="190">
                  <c:v>14.903733507853394</c:v>
                </c:pt>
                <c:pt idx="191">
                  <c:v>14.887169270833324</c:v>
                </c:pt>
                <c:pt idx="192">
                  <c:v>14.874359585492218</c:v>
                </c:pt>
                <c:pt idx="193">
                  <c:v>14.863367525773187</c:v>
                </c:pt>
                <c:pt idx="194">
                  <c:v>14.852323076923067</c:v>
                </c:pt>
                <c:pt idx="195">
                  <c:v>14.842488265306113</c:v>
                </c:pt>
                <c:pt idx="196">
                  <c:v>14.832639086294407</c:v>
                </c:pt>
                <c:pt idx="197">
                  <c:v>14.825524242424232</c:v>
                </c:pt>
                <c:pt idx="198">
                  <c:v>14.821922110552755</c:v>
                </c:pt>
                <c:pt idx="199">
                  <c:v>14.818423499999989</c:v>
                </c:pt>
                <c:pt idx="200">
                  <c:v>14.815567661691533</c:v>
                </c:pt>
                <c:pt idx="201">
                  <c:v>14.812520297029693</c:v>
                </c:pt>
                <c:pt idx="202">
                  <c:v>14.807246305418708</c:v>
                </c:pt>
                <c:pt idx="203">
                  <c:v>14.802287745098029</c:v>
                </c:pt>
                <c:pt idx="204">
                  <c:v>14.799738048780476</c:v>
                </c:pt>
                <c:pt idx="205">
                  <c:v>14.796007766990281</c:v>
                </c:pt>
                <c:pt idx="206">
                  <c:v>14.796489855072453</c:v>
                </c:pt>
                <c:pt idx="207">
                  <c:v>14.793662019230757</c:v>
                </c:pt>
                <c:pt idx="208">
                  <c:v>14.793883732057404</c:v>
                </c:pt>
                <c:pt idx="209">
                  <c:v>14.794912857142847</c:v>
                </c:pt>
                <c:pt idx="210">
                  <c:v>14.795695260663496</c:v>
                </c:pt>
                <c:pt idx="211">
                  <c:v>14.795753773584897</c:v>
                </c:pt>
                <c:pt idx="212">
                  <c:v>14.799842723004687</c:v>
                </c:pt>
                <c:pt idx="213">
                  <c:v>14.806961214953262</c:v>
                </c:pt>
                <c:pt idx="214">
                  <c:v>14.81876046511627</c:v>
                </c:pt>
                <c:pt idx="215">
                  <c:v>14.833054629629622</c:v>
                </c:pt>
                <c:pt idx="216">
                  <c:v>14.848032718894</c:v>
                </c:pt>
                <c:pt idx="217">
                  <c:v>14.874570642201826</c:v>
                </c:pt>
                <c:pt idx="218">
                  <c:v>14.894321461187205</c:v>
                </c:pt>
                <c:pt idx="219">
                  <c:v>14.917933181818173</c:v>
                </c:pt>
                <c:pt idx="220">
                  <c:v>14.951486877828044</c:v>
                </c:pt>
                <c:pt idx="221">
                  <c:v>14.98699054054053</c:v>
                </c:pt>
                <c:pt idx="222">
                  <c:v>15.018172197309408</c:v>
                </c:pt>
                <c:pt idx="223">
                  <c:v>15.041215178571418</c:v>
                </c:pt>
                <c:pt idx="224">
                  <c:v>15.057511555555545</c:v>
                </c:pt>
                <c:pt idx="225">
                  <c:v>15.065261504424768</c:v>
                </c:pt>
                <c:pt idx="226">
                  <c:v>15.06056872246695</c:v>
                </c:pt>
                <c:pt idx="227">
                  <c:v>15.055213596491217</c:v>
                </c:pt>
                <c:pt idx="228">
                  <c:v>15.052500873362435</c:v>
                </c:pt>
                <c:pt idx="229">
                  <c:v>15.040666956521729</c:v>
                </c:pt>
                <c:pt idx="230">
                  <c:v>15.028151515151507</c:v>
                </c:pt>
                <c:pt idx="231">
                  <c:v>15.014861637931025</c:v>
                </c:pt>
                <c:pt idx="232">
                  <c:v>14.993875107296128</c:v>
                </c:pt>
                <c:pt idx="233">
                  <c:v>14.972682051282042</c:v>
                </c:pt>
                <c:pt idx="234">
                  <c:v>14.953915319148928</c:v>
                </c:pt>
                <c:pt idx="235">
                  <c:v>14.933634745762703</c:v>
                </c:pt>
                <c:pt idx="236">
                  <c:v>14.912327848101256</c:v>
                </c:pt>
                <c:pt idx="237">
                  <c:v>14.890630672268898</c:v>
                </c:pt>
                <c:pt idx="238">
                  <c:v>14.868426778242668</c:v>
                </c:pt>
                <c:pt idx="239">
                  <c:v>14.845269166666657</c:v>
                </c:pt>
                <c:pt idx="240">
                  <c:v>14.823102489626546</c:v>
                </c:pt>
                <c:pt idx="241">
                  <c:v>14.797348347107429</c:v>
                </c:pt>
                <c:pt idx="242">
                  <c:v>14.770145679012336</c:v>
                </c:pt>
                <c:pt idx="243">
                  <c:v>14.745754508196711</c:v>
                </c:pt>
                <c:pt idx="244">
                  <c:v>14.719537551020398</c:v>
                </c:pt>
                <c:pt idx="245">
                  <c:v>14.696178048780478</c:v>
                </c:pt>
                <c:pt idx="246">
                  <c:v>14.673116599190273</c:v>
                </c:pt>
                <c:pt idx="247">
                  <c:v>14.644825806451603</c:v>
                </c:pt>
                <c:pt idx="248">
                  <c:v>14.616995180722883</c:v>
                </c:pt>
                <c:pt idx="249">
                  <c:v>14.588459599999991</c:v>
                </c:pt>
                <c:pt idx="250">
                  <c:v>14.559113944223098</c:v>
                </c:pt>
                <c:pt idx="251">
                  <c:v>14.526899206349196</c:v>
                </c:pt>
                <c:pt idx="252">
                  <c:v>14.495716205533586</c:v>
                </c:pt>
                <c:pt idx="253">
                  <c:v>14.463823622047233</c:v>
                </c:pt>
                <c:pt idx="254">
                  <c:v>14.431192549019597</c:v>
                </c:pt>
                <c:pt idx="255">
                  <c:v>14.399538281249988</c:v>
                </c:pt>
                <c:pt idx="256">
                  <c:v>14.367406614785981</c:v>
                </c:pt>
                <c:pt idx="257">
                  <c:v>14.334635658914717</c:v>
                </c:pt>
                <c:pt idx="258">
                  <c:v>14.302069498069487</c:v>
                </c:pt>
                <c:pt idx="259">
                  <c:v>14.271264999999989</c:v>
                </c:pt>
                <c:pt idx="260">
                  <c:v>14.240985057471253</c:v>
                </c:pt>
                <c:pt idx="261">
                  <c:v>14.211511068702277</c:v>
                </c:pt>
                <c:pt idx="262">
                  <c:v>14.18376311787071</c:v>
                </c:pt>
                <c:pt idx="263">
                  <c:v>14.156257954545442</c:v>
                </c:pt>
                <c:pt idx="264">
                  <c:v>14.130098867924515</c:v>
                </c:pt>
                <c:pt idx="265">
                  <c:v>14.104023684210514</c:v>
                </c:pt>
                <c:pt idx="266">
                  <c:v>14.078412359550549</c:v>
                </c:pt>
                <c:pt idx="267">
                  <c:v>14.053102611940286</c:v>
                </c:pt>
                <c:pt idx="268">
                  <c:v>14.027307434944225</c:v>
                </c:pt>
                <c:pt idx="269">
                  <c:v>14.002738518518507</c:v>
                </c:pt>
                <c:pt idx="270">
                  <c:v>13.976767527675264</c:v>
                </c:pt>
                <c:pt idx="271">
                  <c:v>13.94949558823528</c:v>
                </c:pt>
                <c:pt idx="272">
                  <c:v>13.923204761904749</c:v>
                </c:pt>
                <c:pt idx="273">
                  <c:v>13.898487591240864</c:v>
                </c:pt>
                <c:pt idx="274">
                  <c:v>13.872954181818169</c:v>
                </c:pt>
                <c:pt idx="275">
                  <c:v>13.847580072463757</c:v>
                </c:pt>
                <c:pt idx="276">
                  <c:v>13.823533212996379</c:v>
                </c:pt>
                <c:pt idx="277">
                  <c:v>13.801339568345311</c:v>
                </c:pt>
                <c:pt idx="278">
                  <c:v>13.779482437275973</c:v>
                </c:pt>
                <c:pt idx="279">
                  <c:v>13.757276428571416</c:v>
                </c:pt>
                <c:pt idx="280">
                  <c:v>13.737664412811375</c:v>
                </c:pt>
                <c:pt idx="281">
                  <c:v>13.717005319148923</c:v>
                </c:pt>
                <c:pt idx="282">
                  <c:v>13.695764664310941</c:v>
                </c:pt>
                <c:pt idx="283">
                  <c:v>13.678963732394353</c:v>
                </c:pt>
                <c:pt idx="284">
                  <c:v>13.663510877192969</c:v>
                </c:pt>
                <c:pt idx="285">
                  <c:v>13.648138111888098</c:v>
                </c:pt>
                <c:pt idx="286">
                  <c:v>13.633341811846677</c:v>
                </c:pt>
                <c:pt idx="287">
                  <c:v>13.61856284722221</c:v>
                </c:pt>
                <c:pt idx="288">
                  <c:v>13.605148442906561</c:v>
                </c:pt>
                <c:pt idx="289">
                  <c:v>13.592917931034469</c:v>
                </c:pt>
                <c:pt idx="290">
                  <c:v>13.579511683848784</c:v>
                </c:pt>
                <c:pt idx="291">
                  <c:v>13.567781164383549</c:v>
                </c:pt>
                <c:pt idx="292">
                  <c:v>13.555487713310566</c:v>
                </c:pt>
                <c:pt idx="293">
                  <c:v>13.544062925170055</c:v>
                </c:pt>
                <c:pt idx="294">
                  <c:v>13.534309152542361</c:v>
                </c:pt>
                <c:pt idx="295">
                  <c:v>13.524945608108096</c:v>
                </c:pt>
                <c:pt idx="296">
                  <c:v>13.51511717171716</c:v>
                </c:pt>
                <c:pt idx="297">
                  <c:v>13.504658053691264</c:v>
                </c:pt>
                <c:pt idx="298">
                  <c:v>13.493661538461527</c:v>
                </c:pt>
                <c:pt idx="299">
                  <c:v>13.484321666666654</c:v>
                </c:pt>
                <c:pt idx="300">
                  <c:v>13.476303322259124</c:v>
                </c:pt>
                <c:pt idx="301">
                  <c:v>13.467626821192042</c:v>
                </c:pt>
                <c:pt idx="302">
                  <c:v>13.458355445544543</c:v>
                </c:pt>
                <c:pt idx="303">
                  <c:v>13.448319407894724</c:v>
                </c:pt>
                <c:pt idx="304">
                  <c:v>13.436386557377036</c:v>
                </c:pt>
                <c:pt idx="305">
                  <c:v>13.42442745098038</c:v>
                </c:pt>
                <c:pt idx="306">
                  <c:v>13.412027035830606</c:v>
                </c:pt>
                <c:pt idx="307">
                  <c:v>13.399994155844144</c:v>
                </c:pt>
                <c:pt idx="308">
                  <c:v>13.386224271844647</c:v>
                </c:pt>
                <c:pt idx="309">
                  <c:v>13.372581290322568</c:v>
                </c:pt>
                <c:pt idx="310">
                  <c:v>13.361019614147896</c:v>
                </c:pt>
                <c:pt idx="311">
                  <c:v>13.349812820512806</c:v>
                </c:pt>
                <c:pt idx="312">
                  <c:v>13.338741533546312</c:v>
                </c:pt>
                <c:pt idx="313">
                  <c:v>13.328833121019095</c:v>
                </c:pt>
                <c:pt idx="314">
                  <c:v>13.319074603174588</c:v>
                </c:pt>
                <c:pt idx="315">
                  <c:v>13.310358227848086</c:v>
                </c:pt>
                <c:pt idx="316">
                  <c:v>13.302395899053613</c:v>
                </c:pt>
                <c:pt idx="317">
                  <c:v>13.295599685534576</c:v>
                </c:pt>
                <c:pt idx="318">
                  <c:v>13.288870219435722</c:v>
                </c:pt>
                <c:pt idx="319">
                  <c:v>13.284034374999985</c:v>
                </c:pt>
                <c:pt idx="320">
                  <c:v>13.277985046728956</c:v>
                </c:pt>
                <c:pt idx="321">
                  <c:v>13.274901863354023</c:v>
                </c:pt>
                <c:pt idx="322">
                  <c:v>13.269211145510823</c:v>
                </c:pt>
                <c:pt idx="323">
                  <c:v>13.266408024691344</c:v>
                </c:pt>
                <c:pt idx="324">
                  <c:v>13.265555076923064</c:v>
                </c:pt>
                <c:pt idx="325">
                  <c:v>13.262823312883421</c:v>
                </c:pt>
                <c:pt idx="326">
                  <c:v>13.260242507645245</c:v>
                </c:pt>
                <c:pt idx="327">
                  <c:v>13.257492073170718</c:v>
                </c:pt>
                <c:pt idx="328">
                  <c:v>13.253027963525824</c:v>
                </c:pt>
                <c:pt idx="329">
                  <c:v>13.248543939393926</c:v>
                </c:pt>
                <c:pt idx="330">
                  <c:v>13.247014199395757</c:v>
                </c:pt>
                <c:pt idx="331">
                  <c:v>13.24521957831324</c:v>
                </c:pt>
                <c:pt idx="332">
                  <c:v>13.243138738738727</c:v>
                </c:pt>
                <c:pt idx="333">
                  <c:v>13.241497005988013</c:v>
                </c:pt>
                <c:pt idx="334">
                  <c:v>13.236883880597004</c:v>
                </c:pt>
                <c:pt idx="335">
                  <c:v>13.234904464285702</c:v>
                </c:pt>
                <c:pt idx="336">
                  <c:v>13.232912166172095</c:v>
                </c:pt>
                <c:pt idx="337">
                  <c:v>13.228895562130166</c:v>
                </c:pt>
                <c:pt idx="338">
                  <c:v>13.226117994100283</c:v>
                </c:pt>
                <c:pt idx="339">
                  <c:v>13.225859411764695</c:v>
                </c:pt>
                <c:pt idx="340">
                  <c:v>13.226484164222864</c:v>
                </c:pt>
                <c:pt idx="341">
                  <c:v>13.224522514619871</c:v>
                </c:pt>
                <c:pt idx="342">
                  <c:v>13.224005539358588</c:v>
                </c:pt>
                <c:pt idx="343">
                  <c:v>13.227059593023244</c:v>
                </c:pt>
                <c:pt idx="344">
                  <c:v>13.228520869565205</c:v>
                </c:pt>
                <c:pt idx="345">
                  <c:v>13.228169364161838</c:v>
                </c:pt>
                <c:pt idx="346">
                  <c:v>13.228568299711803</c:v>
                </c:pt>
                <c:pt idx="347">
                  <c:v>13.228543390804587</c:v>
                </c:pt>
                <c:pt idx="348">
                  <c:v>13.229854727793684</c:v>
                </c:pt>
                <c:pt idx="349">
                  <c:v>13.229634857142846</c:v>
                </c:pt>
                <c:pt idx="350">
                  <c:v>13.228192877492866</c:v>
                </c:pt>
                <c:pt idx="351">
                  <c:v>13.227469318181807</c:v>
                </c:pt>
                <c:pt idx="352">
                  <c:v>13.227885269121803</c:v>
                </c:pt>
                <c:pt idx="353">
                  <c:v>13.229694632768354</c:v>
                </c:pt>
                <c:pt idx="354">
                  <c:v>13.231444507042246</c:v>
                </c:pt>
                <c:pt idx="355">
                  <c:v>13.233060955056171</c:v>
                </c:pt>
                <c:pt idx="356">
                  <c:v>13.232496918767499</c:v>
                </c:pt>
                <c:pt idx="357">
                  <c:v>13.22968212290502</c:v>
                </c:pt>
                <c:pt idx="358">
                  <c:v>13.226769359331469</c:v>
                </c:pt>
                <c:pt idx="359">
                  <c:v>13.224416666666659</c:v>
                </c:pt>
                <c:pt idx="360">
                  <c:v>13.220655124653732</c:v>
                </c:pt>
                <c:pt idx="361">
                  <c:v>13.220819889502756</c:v>
                </c:pt>
                <c:pt idx="362">
                  <c:v>13.220229201101922</c:v>
                </c:pt>
                <c:pt idx="363">
                  <c:v>13.220743956043949</c:v>
                </c:pt>
                <c:pt idx="364">
                  <c:v>13.22514164383561</c:v>
                </c:pt>
                <c:pt idx="365">
                  <c:v>13.230121584699447</c:v>
                </c:pt>
                <c:pt idx="366">
                  <c:v>13.236143869209803</c:v>
                </c:pt>
                <c:pt idx="367">
                  <c:v>13.244701630434777</c:v>
                </c:pt>
                <c:pt idx="368">
                  <c:v>13.253740108401077</c:v>
                </c:pt>
                <c:pt idx="369">
                  <c:v>13.264897297297292</c:v>
                </c:pt>
                <c:pt idx="370">
                  <c:v>13.27701671159029</c:v>
                </c:pt>
                <c:pt idx="371">
                  <c:v>13.290140860215049</c:v>
                </c:pt>
                <c:pt idx="372">
                  <c:v>13.305727077747983</c:v>
                </c:pt>
                <c:pt idx="373">
                  <c:v>13.317822994652401</c:v>
                </c:pt>
                <c:pt idx="374">
                  <c:v>13.329819999999994</c:v>
                </c:pt>
                <c:pt idx="375">
                  <c:v>13.341778989361696</c:v>
                </c:pt>
                <c:pt idx="376">
                  <c:v>13.35131856763925</c:v>
                </c:pt>
                <c:pt idx="377">
                  <c:v>13.361655820105813</c:v>
                </c:pt>
                <c:pt idx="378">
                  <c:v>13.371775725593661</c:v>
                </c:pt>
                <c:pt idx="379">
                  <c:v>13.383011578947363</c:v>
                </c:pt>
                <c:pt idx="380">
                  <c:v>13.393492125984247</c:v>
                </c:pt>
                <c:pt idx="381">
                  <c:v>13.401841884816749</c:v>
                </c:pt>
                <c:pt idx="382">
                  <c:v>13.411151958224538</c:v>
                </c:pt>
                <c:pt idx="383">
                  <c:v>13.420997135416663</c:v>
                </c:pt>
                <c:pt idx="384">
                  <c:v>13.432024935064931</c:v>
                </c:pt>
                <c:pt idx="385">
                  <c:v>13.439724611398958</c:v>
                </c:pt>
                <c:pt idx="386">
                  <c:v>13.447773385012916</c:v>
                </c:pt>
                <c:pt idx="387">
                  <c:v>13.455187628865975</c:v>
                </c:pt>
                <c:pt idx="388">
                  <c:v>13.463472236503851</c:v>
                </c:pt>
                <c:pt idx="389">
                  <c:v>13.472862820512814</c:v>
                </c:pt>
                <c:pt idx="390">
                  <c:v>13.48306035805626</c:v>
                </c:pt>
                <c:pt idx="391">
                  <c:v>13.491969642857136</c:v>
                </c:pt>
                <c:pt idx="392">
                  <c:v>13.501962086513988</c:v>
                </c:pt>
                <c:pt idx="393">
                  <c:v>13.509233756345171</c:v>
                </c:pt>
                <c:pt idx="394">
                  <c:v>13.516367848101259</c:v>
                </c:pt>
                <c:pt idx="395">
                  <c:v>13.525126262626255</c:v>
                </c:pt>
                <c:pt idx="396">
                  <c:v>13.535820151133494</c:v>
                </c:pt>
                <c:pt idx="397">
                  <c:v>13.552045477386926</c:v>
                </c:pt>
                <c:pt idx="398">
                  <c:v>13.56953583959899</c:v>
                </c:pt>
                <c:pt idx="399">
                  <c:v>13.588249499999993</c:v>
                </c:pt>
                <c:pt idx="400">
                  <c:v>13.608115461346626</c:v>
                </c:pt>
                <c:pt idx="401">
                  <c:v>13.628908706467653</c:v>
                </c:pt>
                <c:pt idx="402">
                  <c:v>13.648026302729521</c:v>
                </c:pt>
                <c:pt idx="403">
                  <c:v>13.668423514851478</c:v>
                </c:pt>
                <c:pt idx="404">
                  <c:v>13.689780493827154</c:v>
                </c:pt>
                <c:pt idx="405">
                  <c:v>13.709950246305413</c:v>
                </c:pt>
                <c:pt idx="406">
                  <c:v>13.72911744471744</c:v>
                </c:pt>
                <c:pt idx="407">
                  <c:v>13.750265196078425</c:v>
                </c:pt>
                <c:pt idx="408">
                  <c:v>13.7714858190709</c:v>
                </c:pt>
                <c:pt idx="409">
                  <c:v>13.787719512195117</c:v>
                </c:pt>
                <c:pt idx="410">
                  <c:v>13.804682725060824</c:v>
                </c:pt>
                <c:pt idx="411">
                  <c:v>13.821268446601938</c:v>
                </c:pt>
                <c:pt idx="412">
                  <c:v>13.833326392251813</c:v>
                </c:pt>
                <c:pt idx="413">
                  <c:v>13.841420772946856</c:v>
                </c:pt>
                <c:pt idx="414">
                  <c:v>13.846087469879516</c:v>
                </c:pt>
                <c:pt idx="415">
                  <c:v>13.852456971153844</c:v>
                </c:pt>
                <c:pt idx="416">
                  <c:v>13.859400479616305</c:v>
                </c:pt>
                <c:pt idx="417">
                  <c:v>13.864379186602868</c:v>
                </c:pt>
                <c:pt idx="418">
                  <c:v>13.868045346062049</c:v>
                </c:pt>
                <c:pt idx="419">
                  <c:v>13.875418095238093</c:v>
                </c:pt>
                <c:pt idx="420">
                  <c:v>13.883299524940615</c:v>
                </c:pt>
                <c:pt idx="421">
                  <c:v>13.892684360189572</c:v>
                </c:pt>
                <c:pt idx="422">
                  <c:v>13.900807565011819</c:v>
                </c:pt>
                <c:pt idx="423">
                  <c:v>13.910341981132074</c:v>
                </c:pt>
                <c:pt idx="424">
                  <c:v>13.920381411764705</c:v>
                </c:pt>
                <c:pt idx="425">
                  <c:v>13.930984976525821</c:v>
                </c:pt>
                <c:pt idx="426">
                  <c:v>13.940666744730677</c:v>
                </c:pt>
                <c:pt idx="427">
                  <c:v>13.948882710280371</c:v>
                </c:pt>
                <c:pt idx="428">
                  <c:v>13.959044055944053</c:v>
                </c:pt>
                <c:pt idx="429">
                  <c:v>13.968688372093021</c:v>
                </c:pt>
                <c:pt idx="430">
                  <c:v>13.978993967517399</c:v>
                </c:pt>
                <c:pt idx="431">
                  <c:v>13.988802777777776</c:v>
                </c:pt>
                <c:pt idx="432">
                  <c:v>13.999594688221705</c:v>
                </c:pt>
                <c:pt idx="433">
                  <c:v>14.009804377880181</c:v>
                </c:pt>
                <c:pt idx="434">
                  <c:v>14.020385057471261</c:v>
                </c:pt>
                <c:pt idx="435">
                  <c:v>14.031564678899079</c:v>
                </c:pt>
                <c:pt idx="436">
                  <c:v>14.041448970251711</c:v>
                </c:pt>
                <c:pt idx="437">
                  <c:v>14.051768036529676</c:v>
                </c:pt>
                <c:pt idx="438">
                  <c:v>14.062734624145781</c:v>
                </c:pt>
                <c:pt idx="439">
                  <c:v>14.073065909090905</c:v>
                </c:pt>
                <c:pt idx="440">
                  <c:v>14.082665532879815</c:v>
                </c:pt>
                <c:pt idx="441">
                  <c:v>14.093411085972846</c:v>
                </c:pt>
                <c:pt idx="442">
                  <c:v>14.103697968397286</c:v>
                </c:pt>
                <c:pt idx="443">
                  <c:v>14.113720720720716</c:v>
                </c:pt>
                <c:pt idx="444">
                  <c:v>14.123861573033702</c:v>
                </c:pt>
                <c:pt idx="445">
                  <c:v>14.134143049327347</c:v>
                </c:pt>
                <c:pt idx="446">
                  <c:v>14.14431633109619</c:v>
                </c:pt>
                <c:pt idx="447">
                  <c:v>14.153838616071422</c:v>
                </c:pt>
                <c:pt idx="448">
                  <c:v>14.163320489977719</c:v>
                </c:pt>
                <c:pt idx="449">
                  <c:v>14.172443333333327</c:v>
                </c:pt>
                <c:pt idx="450">
                  <c:v>14.179555875831477</c:v>
                </c:pt>
                <c:pt idx="451">
                  <c:v>14.18605796460176</c:v>
                </c:pt>
                <c:pt idx="452">
                  <c:v>14.193382339955841</c:v>
                </c:pt>
                <c:pt idx="453">
                  <c:v>14.20190859030836</c:v>
                </c:pt>
                <c:pt idx="454">
                  <c:v>14.209832527472519</c:v>
                </c:pt>
                <c:pt idx="455">
                  <c:v>14.217379605263151</c:v>
                </c:pt>
                <c:pt idx="456">
                  <c:v>14.225239168490145</c:v>
                </c:pt>
                <c:pt idx="457">
                  <c:v>14.23215633187772</c:v>
                </c:pt>
                <c:pt idx="458">
                  <c:v>14.238366013071888</c:v>
                </c:pt>
                <c:pt idx="459">
                  <c:v>14.243738478260862</c:v>
                </c:pt>
                <c:pt idx="460">
                  <c:v>14.249018221258128</c:v>
                </c:pt>
                <c:pt idx="461">
                  <c:v>14.252320562770555</c:v>
                </c:pt>
                <c:pt idx="462">
                  <c:v>14.255058747300208</c:v>
                </c:pt>
                <c:pt idx="463">
                  <c:v>14.257035775862063</c:v>
                </c:pt>
                <c:pt idx="464">
                  <c:v>14.256467311827949</c:v>
                </c:pt>
                <c:pt idx="465">
                  <c:v>14.255690987124456</c:v>
                </c:pt>
                <c:pt idx="466">
                  <c:v>14.25610813704496</c:v>
                </c:pt>
                <c:pt idx="467">
                  <c:v>14.25661965811965</c:v>
                </c:pt>
                <c:pt idx="468">
                  <c:v>14.257082942430696</c:v>
                </c:pt>
                <c:pt idx="469">
                  <c:v>14.260560851063822</c:v>
                </c:pt>
                <c:pt idx="470">
                  <c:v>14.264090233545639</c:v>
                </c:pt>
                <c:pt idx="471">
                  <c:v>14.268934322033891</c:v>
                </c:pt>
                <c:pt idx="472">
                  <c:v>14.276056871035932</c:v>
                </c:pt>
                <c:pt idx="473">
                  <c:v>14.281197890295351</c:v>
                </c:pt>
                <c:pt idx="474">
                  <c:v>14.286933473684204</c:v>
                </c:pt>
                <c:pt idx="475">
                  <c:v>14.294476470588229</c:v>
                </c:pt>
                <c:pt idx="476">
                  <c:v>14.301548637316557</c:v>
                </c:pt>
                <c:pt idx="477">
                  <c:v>14.309803138075308</c:v>
                </c:pt>
                <c:pt idx="478">
                  <c:v>14.316473068893524</c:v>
                </c:pt>
                <c:pt idx="479">
                  <c:v>14.323388749999996</c:v>
                </c:pt>
                <c:pt idx="480">
                  <c:v>14.331239085239082</c:v>
                </c:pt>
                <c:pt idx="481">
                  <c:v>14.336684439834022</c:v>
                </c:pt>
                <c:pt idx="482">
                  <c:v>14.341011180124219</c:v>
                </c:pt>
                <c:pt idx="483">
                  <c:v>14.345639049586772</c:v>
                </c:pt>
                <c:pt idx="484">
                  <c:v>14.352137319587625</c:v>
                </c:pt>
                <c:pt idx="485">
                  <c:v>14.359059465020572</c:v>
                </c:pt>
                <c:pt idx="486">
                  <c:v>14.366285010266937</c:v>
                </c:pt>
                <c:pt idx="487">
                  <c:v>14.372232377049176</c:v>
                </c:pt>
                <c:pt idx="488">
                  <c:v>14.378559918200406</c:v>
                </c:pt>
                <c:pt idx="489">
                  <c:v>14.386235510204079</c:v>
                </c:pt>
                <c:pt idx="490">
                  <c:v>14.393499999999998</c:v>
                </c:pt>
                <c:pt idx="491">
                  <c:v>14.402485162601623</c:v>
                </c:pt>
                <c:pt idx="492">
                  <c:v>14.409845841784986</c:v>
                </c:pt>
                <c:pt idx="493">
                  <c:v>14.416504655870442</c:v>
                </c:pt>
                <c:pt idx="494">
                  <c:v>14.421442626262625</c:v>
                </c:pt>
                <c:pt idx="495">
                  <c:v>14.427531653225804</c:v>
                </c:pt>
                <c:pt idx="496">
                  <c:v>14.434226961770623</c:v>
                </c:pt>
                <c:pt idx="497">
                  <c:v>14.440816465863453</c:v>
                </c:pt>
                <c:pt idx="498">
                  <c:v>14.445406412825649</c:v>
                </c:pt>
                <c:pt idx="499">
                  <c:v>14.447697199999999</c:v>
                </c:pt>
                <c:pt idx="500">
                  <c:v>14.451225948103792</c:v>
                </c:pt>
                <c:pt idx="501">
                  <c:v>14.453932270916335</c:v>
                </c:pt>
                <c:pt idx="502">
                  <c:v>14.458601988071571</c:v>
                </c:pt>
                <c:pt idx="503">
                  <c:v>14.462116865079365</c:v>
                </c:pt>
                <c:pt idx="504">
                  <c:v>14.465018217821783</c:v>
                </c:pt>
                <c:pt idx="505">
                  <c:v>14.466275494071146</c:v>
                </c:pt>
                <c:pt idx="506">
                  <c:v>14.469097435897437</c:v>
                </c:pt>
                <c:pt idx="507">
                  <c:v>14.471953740157481</c:v>
                </c:pt>
                <c:pt idx="508">
                  <c:v>14.472535559921416</c:v>
                </c:pt>
                <c:pt idx="509">
                  <c:v>14.471349803921569</c:v>
                </c:pt>
                <c:pt idx="510">
                  <c:v>14.468810763209394</c:v>
                </c:pt>
                <c:pt idx="511">
                  <c:v>14.468991992187501</c:v>
                </c:pt>
                <c:pt idx="512">
                  <c:v>14.470434502923977</c:v>
                </c:pt>
                <c:pt idx="513">
                  <c:v>14.472880350194554</c:v>
                </c:pt>
                <c:pt idx="514">
                  <c:v>14.476288543689321</c:v>
                </c:pt>
                <c:pt idx="515">
                  <c:v>14.481175775193799</c:v>
                </c:pt>
                <c:pt idx="516">
                  <c:v>14.487910444874275</c:v>
                </c:pt>
                <c:pt idx="517">
                  <c:v>14.49540057915058</c:v>
                </c:pt>
                <c:pt idx="518">
                  <c:v>14.503183044315993</c:v>
                </c:pt>
                <c:pt idx="519">
                  <c:v>14.512247115384616</c:v>
                </c:pt>
                <c:pt idx="520">
                  <c:v>14.521896353166987</c:v>
                </c:pt>
                <c:pt idx="521">
                  <c:v>14.529952873563218</c:v>
                </c:pt>
                <c:pt idx="522">
                  <c:v>14.537644359464627</c:v>
                </c:pt>
                <c:pt idx="523">
                  <c:v>14.543492748091603</c:v>
                </c:pt>
                <c:pt idx="524">
                  <c:v>14.550529142857144</c:v>
                </c:pt>
                <c:pt idx="525">
                  <c:v>14.557297148288974</c:v>
                </c:pt>
                <c:pt idx="526">
                  <c:v>14.561043453510438</c:v>
                </c:pt>
                <c:pt idx="527">
                  <c:v>14.564695833333333</c:v>
                </c:pt>
                <c:pt idx="528">
                  <c:v>14.571020604914935</c:v>
                </c:pt>
                <c:pt idx="529">
                  <c:v>14.57728245283019</c:v>
                </c:pt>
                <c:pt idx="530">
                  <c:v>14.584373258003767</c:v>
                </c:pt>
                <c:pt idx="531">
                  <c:v>14.591641165413535</c:v>
                </c:pt>
                <c:pt idx="532">
                  <c:v>14.598101876172608</c:v>
                </c:pt>
                <c:pt idx="533">
                  <c:v>14.605121722846443</c:v>
                </c:pt>
                <c:pt idx="534">
                  <c:v>14.611367102803738</c:v>
                </c:pt>
                <c:pt idx="535">
                  <c:v>14.616738059701493</c:v>
                </c:pt>
                <c:pt idx="536">
                  <c:v>14.623211173184359</c:v>
                </c:pt>
                <c:pt idx="537">
                  <c:v>14.6294968401487</c:v>
                </c:pt>
                <c:pt idx="538">
                  <c:v>14.634600000000001</c:v>
                </c:pt>
                <c:pt idx="539">
                  <c:v>14.641152407407407</c:v>
                </c:pt>
                <c:pt idx="540">
                  <c:v>14.648078003696858</c:v>
                </c:pt>
                <c:pt idx="541">
                  <c:v>14.652533948339483</c:v>
                </c:pt>
                <c:pt idx="542">
                  <c:v>14.655795395948434</c:v>
                </c:pt>
                <c:pt idx="543">
                  <c:v>14.659001654411764</c:v>
                </c:pt>
                <c:pt idx="544">
                  <c:v>14.659251743119263</c:v>
                </c:pt>
                <c:pt idx="545">
                  <c:v>14.658989194139194</c:v>
                </c:pt>
                <c:pt idx="546">
                  <c:v>14.658553199268738</c:v>
                </c:pt>
                <c:pt idx="547">
                  <c:v>14.657484306569343</c:v>
                </c:pt>
                <c:pt idx="548">
                  <c:v>14.655479052823313</c:v>
                </c:pt>
                <c:pt idx="549">
                  <c:v>14.654469272727271</c:v>
                </c:pt>
                <c:pt idx="550">
                  <c:v>14.651958076225045</c:v>
                </c:pt>
                <c:pt idx="551">
                  <c:v>14.646718659420287</c:v>
                </c:pt>
                <c:pt idx="552">
                  <c:v>14.641850632911391</c:v>
                </c:pt>
                <c:pt idx="553">
                  <c:v>14.636272202166063</c:v>
                </c:pt>
                <c:pt idx="554">
                  <c:v>14.630638558558559</c:v>
                </c:pt>
                <c:pt idx="555">
                  <c:v>14.624543165467626</c:v>
                </c:pt>
                <c:pt idx="556">
                  <c:v>14.616838420107719</c:v>
                </c:pt>
                <c:pt idx="557">
                  <c:v>14.608539964157705</c:v>
                </c:pt>
                <c:pt idx="558">
                  <c:v>14.600009123434702</c:v>
                </c:pt>
                <c:pt idx="559">
                  <c:v>14.589483749999998</c:v>
                </c:pt>
                <c:pt idx="560">
                  <c:v>14.577595008912654</c:v>
                </c:pt>
                <c:pt idx="561">
                  <c:v>14.564066903914588</c:v>
                </c:pt>
                <c:pt idx="562">
                  <c:v>14.552963232682059</c:v>
                </c:pt>
                <c:pt idx="563">
                  <c:v>14.541115070921984</c:v>
                </c:pt>
                <c:pt idx="564">
                  <c:v>14.529028141592917</c:v>
                </c:pt>
                <c:pt idx="565">
                  <c:v>14.519454063604238</c:v>
                </c:pt>
                <c:pt idx="566">
                  <c:v>14.510875837742502</c:v>
                </c:pt>
                <c:pt idx="567">
                  <c:v>14.502696654929577</c:v>
                </c:pt>
                <c:pt idx="568">
                  <c:v>14.496483304042179</c:v>
                </c:pt>
                <c:pt idx="569">
                  <c:v>14.491140350877192</c:v>
                </c:pt>
                <c:pt idx="570">
                  <c:v>14.486704903677758</c:v>
                </c:pt>
                <c:pt idx="571">
                  <c:v>14.481373076923077</c:v>
                </c:pt>
                <c:pt idx="572">
                  <c:v>14.475639267015708</c:v>
                </c:pt>
                <c:pt idx="573">
                  <c:v>14.469249651567948</c:v>
                </c:pt>
                <c:pt idx="574">
                  <c:v>14.463539478260873</c:v>
                </c:pt>
                <c:pt idx="575">
                  <c:v>14.458328993055558</c:v>
                </c:pt>
                <c:pt idx="576">
                  <c:v>14.452907972270367</c:v>
                </c:pt>
                <c:pt idx="577">
                  <c:v>14.448052941176472</c:v>
                </c:pt>
                <c:pt idx="578">
                  <c:v>14.44298531951641</c:v>
                </c:pt>
                <c:pt idx="579">
                  <c:v>14.438544310344831</c:v>
                </c:pt>
                <c:pt idx="580">
                  <c:v>14.43260550774527</c:v>
                </c:pt>
                <c:pt idx="581">
                  <c:v>14.426415979381447</c:v>
                </c:pt>
                <c:pt idx="582">
                  <c:v>14.421007890222986</c:v>
                </c:pt>
                <c:pt idx="583">
                  <c:v>14.414861301369864</c:v>
                </c:pt>
                <c:pt idx="584">
                  <c:v>14.408640854700856</c:v>
                </c:pt>
                <c:pt idx="585">
                  <c:v>14.402858020477817</c:v>
                </c:pt>
                <c:pt idx="586">
                  <c:v>14.396010732538331</c:v>
                </c:pt>
                <c:pt idx="587">
                  <c:v>14.389049319727892</c:v>
                </c:pt>
                <c:pt idx="588">
                  <c:v>14.383029881154501</c:v>
                </c:pt>
                <c:pt idx="589">
                  <c:v>14.37580779661017</c:v>
                </c:pt>
                <c:pt idx="590">
                  <c:v>14.368239255499153</c:v>
                </c:pt>
                <c:pt idx="591">
                  <c:v>14.360461655405405</c:v>
                </c:pt>
                <c:pt idx="592">
                  <c:v>14.352176222596965</c:v>
                </c:pt>
                <c:pt idx="593">
                  <c:v>14.343543939393939</c:v>
                </c:pt>
                <c:pt idx="594">
                  <c:v>14.335643865546219</c:v>
                </c:pt>
                <c:pt idx="595">
                  <c:v>14.327076845637583</c:v>
                </c:pt>
                <c:pt idx="596">
                  <c:v>14.31821323283082</c:v>
                </c:pt>
                <c:pt idx="597">
                  <c:v>14.309341806020067</c:v>
                </c:pt>
                <c:pt idx="598">
                  <c:v>14.299608848080135</c:v>
                </c:pt>
                <c:pt idx="599">
                  <c:v>14.290289500000002</c:v>
                </c:pt>
                <c:pt idx="600">
                  <c:v>14.281042429284527</c:v>
                </c:pt>
                <c:pt idx="601">
                  <c:v>14.270896345514952</c:v>
                </c:pt>
                <c:pt idx="602">
                  <c:v>14.26044825870647</c:v>
                </c:pt>
                <c:pt idx="603">
                  <c:v>14.250363741721857</c:v>
                </c:pt>
                <c:pt idx="604">
                  <c:v>14.241061322314053</c:v>
                </c:pt>
                <c:pt idx="605">
                  <c:v>14.231849834983501</c:v>
                </c:pt>
                <c:pt idx="606">
                  <c:v>14.222417957166396</c:v>
                </c:pt>
                <c:pt idx="607">
                  <c:v>14.213337993421057</c:v>
                </c:pt>
                <c:pt idx="608">
                  <c:v>14.204658292282435</c:v>
                </c:pt>
                <c:pt idx="609">
                  <c:v>14.195900819672136</c:v>
                </c:pt>
                <c:pt idx="610">
                  <c:v>14.185031423895261</c:v>
                </c:pt>
                <c:pt idx="611">
                  <c:v>14.174403104575171</c:v>
                </c:pt>
                <c:pt idx="612">
                  <c:v>14.16399592169658</c:v>
                </c:pt>
                <c:pt idx="613">
                  <c:v>14.153164495114012</c:v>
                </c:pt>
                <c:pt idx="614">
                  <c:v>14.141922113821146</c:v>
                </c:pt>
                <c:pt idx="615">
                  <c:v>14.131364285714293</c:v>
                </c:pt>
                <c:pt idx="616">
                  <c:v>14.120258346839554</c:v>
                </c:pt>
                <c:pt idx="617">
                  <c:v>14.108878155339813</c:v>
                </c:pt>
                <c:pt idx="618">
                  <c:v>14.097977221324722</c:v>
                </c:pt>
                <c:pt idx="619">
                  <c:v>14.086683225806457</c:v>
                </c:pt>
                <c:pt idx="620">
                  <c:v>14.076032045088571</c:v>
                </c:pt>
                <c:pt idx="621">
                  <c:v>14.065415112540197</c:v>
                </c:pt>
                <c:pt idx="622">
                  <c:v>14.053836597110759</c:v>
                </c:pt>
                <c:pt idx="623">
                  <c:v>14.042763141025647</c:v>
                </c:pt>
                <c:pt idx="624">
                  <c:v>14.031916800000007</c:v>
                </c:pt>
                <c:pt idx="625">
                  <c:v>14.021428594249208</c:v>
                </c:pt>
                <c:pt idx="626">
                  <c:v>14.010921690590118</c:v>
                </c:pt>
                <c:pt idx="627">
                  <c:v>13.999243312101918</c:v>
                </c:pt>
                <c:pt idx="628">
                  <c:v>13.98829777424484</c:v>
                </c:pt>
                <c:pt idx="629">
                  <c:v>13.977912857142863</c:v>
                </c:pt>
                <c:pt idx="630">
                  <c:v>13.967879080824096</c:v>
                </c:pt>
                <c:pt idx="631">
                  <c:v>13.958928006329119</c:v>
                </c:pt>
                <c:pt idx="632">
                  <c:v>13.950081832543448</c:v>
                </c:pt>
                <c:pt idx="633">
                  <c:v>13.941595425867513</c:v>
                </c:pt>
                <c:pt idx="634">
                  <c:v>13.933185354330712</c:v>
                </c:pt>
                <c:pt idx="635">
                  <c:v>13.92618632075472</c:v>
                </c:pt>
                <c:pt idx="636">
                  <c:v>13.918705023547883</c:v>
                </c:pt>
                <c:pt idx="637">
                  <c:v>13.910815987460818</c:v>
                </c:pt>
                <c:pt idx="638">
                  <c:v>13.903136150234744</c:v>
                </c:pt>
                <c:pt idx="639">
                  <c:v>13.895987187500001</c:v>
                </c:pt>
                <c:pt idx="640">
                  <c:v>13.888112168486739</c:v>
                </c:pt>
                <c:pt idx="641">
                  <c:v>13.880238785046728</c:v>
                </c:pt>
                <c:pt idx="642">
                  <c:v>13.87224696734059</c:v>
                </c:pt>
                <c:pt idx="643">
                  <c:v>13.864019409937889</c:v>
                </c:pt>
                <c:pt idx="644">
                  <c:v>13.854991937984497</c:v>
                </c:pt>
                <c:pt idx="645">
                  <c:v>13.845322291021672</c:v>
                </c:pt>
                <c:pt idx="646">
                  <c:v>13.836188098918083</c:v>
                </c:pt>
                <c:pt idx="647">
                  <c:v>13.827530246913579</c:v>
                </c:pt>
                <c:pt idx="648">
                  <c:v>13.81851787365177</c:v>
                </c:pt>
                <c:pt idx="649">
                  <c:v>13.809765692307689</c:v>
                </c:pt>
                <c:pt idx="650">
                  <c:v>13.800284331797233</c:v>
                </c:pt>
                <c:pt idx="651">
                  <c:v>13.790713036809814</c:v>
                </c:pt>
                <c:pt idx="652">
                  <c:v>13.782178101071974</c:v>
                </c:pt>
                <c:pt idx="653">
                  <c:v>13.773177217125379</c:v>
                </c:pt>
                <c:pt idx="654">
                  <c:v>13.763959236641218</c:v>
                </c:pt>
                <c:pt idx="655">
                  <c:v>13.755016463414629</c:v>
                </c:pt>
                <c:pt idx="656">
                  <c:v>13.747494977168945</c:v>
                </c:pt>
                <c:pt idx="657">
                  <c:v>13.74009832826747</c:v>
                </c:pt>
                <c:pt idx="658">
                  <c:v>13.735301669195746</c:v>
                </c:pt>
                <c:pt idx="659">
                  <c:v>13.731096212121205</c:v>
                </c:pt>
                <c:pt idx="660">
                  <c:v>13.727155975794243</c:v>
                </c:pt>
                <c:pt idx="661">
                  <c:v>13.724092145015097</c:v>
                </c:pt>
                <c:pt idx="662">
                  <c:v>13.721372699849162</c:v>
                </c:pt>
                <c:pt idx="663">
                  <c:v>13.719255572289148</c:v>
                </c:pt>
                <c:pt idx="664">
                  <c:v>13.718264812030068</c:v>
                </c:pt>
                <c:pt idx="665">
                  <c:v>13.717033633633626</c:v>
                </c:pt>
                <c:pt idx="666">
                  <c:v>13.716431334332826</c:v>
                </c:pt>
                <c:pt idx="667">
                  <c:v>13.714195059880231</c:v>
                </c:pt>
                <c:pt idx="668">
                  <c:v>13.712172197309409</c:v>
                </c:pt>
                <c:pt idx="669">
                  <c:v>13.710342835820889</c:v>
                </c:pt>
                <c:pt idx="670">
                  <c:v>13.707283010432183</c:v>
                </c:pt>
                <c:pt idx="671">
                  <c:v>13.704534523809517</c:v>
                </c:pt>
                <c:pt idx="672">
                  <c:v>13.701638484398208</c:v>
                </c:pt>
                <c:pt idx="673">
                  <c:v>13.697197477744798</c:v>
                </c:pt>
                <c:pt idx="674">
                  <c:v>13.692153185185175</c:v>
                </c:pt>
                <c:pt idx="675">
                  <c:v>13.68732928994082</c:v>
                </c:pt>
                <c:pt idx="676">
                  <c:v>13.681704874446076</c:v>
                </c:pt>
                <c:pt idx="677">
                  <c:v>13.675232153392322</c:v>
                </c:pt>
                <c:pt idx="678">
                  <c:v>13.669017673048591</c:v>
                </c:pt>
                <c:pt idx="679">
                  <c:v>13.662295294117637</c:v>
                </c:pt>
                <c:pt idx="680">
                  <c:v>13.657013215859019</c:v>
                </c:pt>
                <c:pt idx="681">
                  <c:v>13.651695307917876</c:v>
                </c:pt>
                <c:pt idx="682">
                  <c:v>13.646321522693986</c:v>
                </c:pt>
                <c:pt idx="683">
                  <c:v>13.640742836257298</c:v>
                </c:pt>
                <c:pt idx="684">
                  <c:v>13.635501605839403</c:v>
                </c:pt>
                <c:pt idx="685">
                  <c:v>13.63160102040815</c:v>
                </c:pt>
                <c:pt idx="686">
                  <c:v>13.62784949053856</c:v>
                </c:pt>
                <c:pt idx="687">
                  <c:v>13.624062790697661</c:v>
                </c:pt>
                <c:pt idx="688">
                  <c:v>13.621009288824371</c:v>
                </c:pt>
                <c:pt idx="689">
                  <c:v>13.618867101449265</c:v>
                </c:pt>
                <c:pt idx="690">
                  <c:v>13.616944283646877</c:v>
                </c:pt>
                <c:pt idx="691">
                  <c:v>13.615381936416172</c:v>
                </c:pt>
                <c:pt idx="692">
                  <c:v>13.613607070707058</c:v>
                </c:pt>
                <c:pt idx="693">
                  <c:v>13.611217723342927</c:v>
                </c:pt>
                <c:pt idx="694">
                  <c:v>13.610327482014377</c:v>
                </c:pt>
                <c:pt idx="695">
                  <c:v>13.610654310344815</c:v>
                </c:pt>
                <c:pt idx="696">
                  <c:v>13.611874748923949</c:v>
                </c:pt>
                <c:pt idx="697">
                  <c:v>13.613269484240677</c:v>
                </c:pt>
                <c:pt idx="698">
                  <c:v>13.61615193133046</c:v>
                </c:pt>
                <c:pt idx="699">
                  <c:v>13.620204857142845</c:v>
                </c:pt>
                <c:pt idx="700">
                  <c:v>13.62361526390869</c:v>
                </c:pt>
                <c:pt idx="701">
                  <c:v>13.628161538461525</c:v>
                </c:pt>
                <c:pt idx="702">
                  <c:v>13.633032290184907</c:v>
                </c:pt>
                <c:pt idx="703">
                  <c:v>13.636252840909076</c:v>
                </c:pt>
                <c:pt idx="704">
                  <c:v>13.641069929078</c:v>
                </c:pt>
                <c:pt idx="705">
                  <c:v>13.643812181303103</c:v>
                </c:pt>
                <c:pt idx="706">
                  <c:v>13.64834625176802</c:v>
                </c:pt>
                <c:pt idx="707">
                  <c:v>13.653378672316371</c:v>
                </c:pt>
                <c:pt idx="708">
                  <c:v>13.657710155148081</c:v>
                </c:pt>
                <c:pt idx="709">
                  <c:v>13.664038732394351</c:v>
                </c:pt>
                <c:pt idx="710">
                  <c:v>13.671292123769325</c:v>
                </c:pt>
                <c:pt idx="711">
                  <c:v>13.679222752808975</c:v>
                </c:pt>
                <c:pt idx="712">
                  <c:v>13.688083870967727</c:v>
                </c:pt>
                <c:pt idx="713">
                  <c:v>13.69708921568626</c:v>
                </c:pt>
                <c:pt idx="714">
                  <c:v>13.707417482517467</c:v>
                </c:pt>
                <c:pt idx="715">
                  <c:v>13.716334636871492</c:v>
                </c:pt>
                <c:pt idx="716">
                  <c:v>13.72620655509064</c:v>
                </c:pt>
                <c:pt idx="717">
                  <c:v>13.735350974930347</c:v>
                </c:pt>
                <c:pt idx="718">
                  <c:v>13.736258692628637</c:v>
                </c:pt>
                <c:pt idx="719">
                  <c:v>13.73545833333332</c:v>
                </c:pt>
                <c:pt idx="720">
                  <c:v>13.735990152565865</c:v>
                </c:pt>
                <c:pt idx="721">
                  <c:v>13.736118144044307</c:v>
                </c:pt>
                <c:pt idx="722">
                  <c:v>13.737045643153511</c:v>
                </c:pt>
                <c:pt idx="723">
                  <c:v>13.737307044198879</c:v>
                </c:pt>
                <c:pt idx="724">
                  <c:v>13.73499282758619</c:v>
                </c:pt>
                <c:pt idx="725">
                  <c:v>13.732737741046815</c:v>
                </c:pt>
                <c:pt idx="726">
                  <c:v>13.731208665749639</c:v>
                </c:pt>
                <c:pt idx="727">
                  <c:v>13.728785851648334</c:v>
                </c:pt>
                <c:pt idx="728">
                  <c:v>13.72573607681754</c:v>
                </c:pt>
                <c:pt idx="729">
                  <c:v>13.72332082191779</c:v>
                </c:pt>
                <c:pt idx="730">
                  <c:v>13.720616005471939</c:v>
                </c:pt>
                <c:pt idx="731">
                  <c:v>13.717615437158452</c:v>
                </c:pt>
                <c:pt idx="732">
                  <c:v>13.714854024556599</c:v>
                </c:pt>
                <c:pt idx="733">
                  <c:v>13.712405858310609</c:v>
                </c:pt>
                <c:pt idx="734">
                  <c:v>13.709494965986377</c:v>
                </c:pt>
                <c:pt idx="735">
                  <c:v>13.706919157608677</c:v>
                </c:pt>
                <c:pt idx="736">
                  <c:v>13.704979782903646</c:v>
                </c:pt>
                <c:pt idx="737">
                  <c:v>13.70363021680215</c:v>
                </c:pt>
                <c:pt idx="738">
                  <c:v>13.702147902571026</c:v>
                </c:pt>
                <c:pt idx="739">
                  <c:v>13.703372972972957</c:v>
                </c:pt>
                <c:pt idx="740">
                  <c:v>13.704900674763817</c:v>
                </c:pt>
                <c:pt idx="741">
                  <c:v>13.7062933962264</c:v>
                </c:pt>
                <c:pt idx="742">
                  <c:v>13.707876312247631</c:v>
                </c:pt>
                <c:pt idx="743">
                  <c:v>13.709785887096761</c:v>
                </c:pt>
                <c:pt idx="744">
                  <c:v>13.712125234899316</c:v>
                </c:pt>
                <c:pt idx="745">
                  <c:v>13.714100938337788</c:v>
                </c:pt>
                <c:pt idx="746">
                  <c:v>13.716244846050856</c:v>
                </c:pt>
                <c:pt idx="747">
                  <c:v>13.71887967914437</c:v>
                </c:pt>
                <c:pt idx="748">
                  <c:v>13.721337383177556</c:v>
                </c:pt>
                <c:pt idx="749">
                  <c:v>13.725697066666651</c:v>
                </c:pt>
                <c:pt idx="750">
                  <c:v>13.729844074567227</c:v>
                </c:pt>
                <c:pt idx="751">
                  <c:v>13.733371143617005</c:v>
                </c:pt>
                <c:pt idx="752">
                  <c:v>13.734837051792812</c:v>
                </c:pt>
                <c:pt idx="753">
                  <c:v>13.735291777188312</c:v>
                </c:pt>
                <c:pt idx="754">
                  <c:v>13.735967549668858</c:v>
                </c:pt>
                <c:pt idx="755">
                  <c:v>13.737770899470883</c:v>
                </c:pt>
                <c:pt idx="756">
                  <c:v>13.740064729194172</c:v>
                </c:pt>
                <c:pt idx="757">
                  <c:v>13.743606200527688</c:v>
                </c:pt>
                <c:pt idx="758">
                  <c:v>13.748594334650839</c:v>
                </c:pt>
                <c:pt idx="759">
                  <c:v>13.754081447368403</c:v>
                </c:pt>
                <c:pt idx="760">
                  <c:v>13.761418396846237</c:v>
                </c:pt>
                <c:pt idx="761">
                  <c:v>13.76971574803148</c:v>
                </c:pt>
                <c:pt idx="762">
                  <c:v>13.776730668414139</c:v>
                </c:pt>
                <c:pt idx="763">
                  <c:v>13.787183376963334</c:v>
                </c:pt>
                <c:pt idx="764">
                  <c:v>13.798167712418284</c:v>
                </c:pt>
                <c:pt idx="765">
                  <c:v>13.808568798955596</c:v>
                </c:pt>
                <c:pt idx="766">
                  <c:v>13.822604823989552</c:v>
                </c:pt>
                <c:pt idx="767">
                  <c:v>13.835199479166649</c:v>
                </c:pt>
                <c:pt idx="768">
                  <c:v>13.851170741222349</c:v>
                </c:pt>
                <c:pt idx="769">
                  <c:v>13.86597298701297</c:v>
                </c:pt>
                <c:pt idx="770">
                  <c:v>13.881050843060942</c:v>
                </c:pt>
                <c:pt idx="771">
                  <c:v>13.895368782383402</c:v>
                </c:pt>
                <c:pt idx="772">
                  <c:v>13.908876972833101</c:v>
                </c:pt>
                <c:pt idx="773">
                  <c:v>13.922380620155019</c:v>
                </c:pt>
                <c:pt idx="774">
                  <c:v>13.935303741935465</c:v>
                </c:pt>
                <c:pt idx="775">
                  <c:v>13.947648711340186</c:v>
                </c:pt>
                <c:pt idx="776">
                  <c:v>13.959235649935628</c:v>
                </c:pt>
                <c:pt idx="777">
                  <c:v>13.971061311053965</c:v>
                </c:pt>
                <c:pt idx="778">
                  <c:v>13.981280616174562</c:v>
                </c:pt>
                <c:pt idx="779">
                  <c:v>13.992324615384597</c:v>
                </c:pt>
                <c:pt idx="780">
                  <c:v>14.003632778489099</c:v>
                </c:pt>
                <c:pt idx="781">
                  <c:v>14.014006521739113</c:v>
                </c:pt>
                <c:pt idx="782">
                  <c:v>14.024649936143021</c:v>
                </c:pt>
                <c:pt idx="783">
                  <c:v>14.035799107142839</c:v>
                </c:pt>
                <c:pt idx="784">
                  <c:v>14.04692853503183</c:v>
                </c:pt>
                <c:pt idx="785">
                  <c:v>14.058687786259524</c:v>
                </c:pt>
                <c:pt idx="786">
                  <c:v>14.07043951715373</c:v>
                </c:pt>
                <c:pt idx="787">
                  <c:v>14.080447081218255</c:v>
                </c:pt>
                <c:pt idx="788">
                  <c:v>14.091387452471464</c:v>
                </c:pt>
                <c:pt idx="789">
                  <c:v>14.102012911392388</c:v>
                </c:pt>
                <c:pt idx="790">
                  <c:v>14.111203666245242</c:v>
                </c:pt>
                <c:pt idx="791">
                  <c:v>14.12002272727271</c:v>
                </c:pt>
                <c:pt idx="792">
                  <c:v>14.129088020176528</c:v>
                </c:pt>
                <c:pt idx="793">
                  <c:v>14.138002267002504</c:v>
                </c:pt>
                <c:pt idx="794">
                  <c:v>14.146092578616335</c:v>
                </c:pt>
                <c:pt idx="795">
                  <c:v>14.152980402010034</c:v>
                </c:pt>
                <c:pt idx="796">
                  <c:v>14.157673400250925</c:v>
                </c:pt>
                <c:pt idx="797">
                  <c:v>14.162632581453618</c:v>
                </c:pt>
                <c:pt idx="798">
                  <c:v>14.166971964956181</c:v>
                </c:pt>
                <c:pt idx="799">
                  <c:v>14.170222874999986</c:v>
                </c:pt>
                <c:pt idx="800">
                  <c:v>14.174252684144806</c:v>
                </c:pt>
                <c:pt idx="801">
                  <c:v>14.177689401496247</c:v>
                </c:pt>
                <c:pt idx="802">
                  <c:v>14.179256787048553</c:v>
                </c:pt>
                <c:pt idx="803">
                  <c:v>14.180061815920384</c:v>
                </c:pt>
                <c:pt idx="804">
                  <c:v>14.181091304347811</c:v>
                </c:pt>
                <c:pt idx="805">
                  <c:v>14.18142766749378</c:v>
                </c:pt>
                <c:pt idx="806">
                  <c:v>14.182409293680282</c:v>
                </c:pt>
                <c:pt idx="807">
                  <c:v>14.183894925742557</c:v>
                </c:pt>
                <c:pt idx="808">
                  <c:v>14.184841285537685</c:v>
                </c:pt>
                <c:pt idx="809">
                  <c:v>14.186455432098748</c:v>
                </c:pt>
                <c:pt idx="810">
                  <c:v>14.188472133168911</c:v>
                </c:pt>
                <c:pt idx="811">
                  <c:v>14.190674384236436</c:v>
                </c:pt>
                <c:pt idx="812">
                  <c:v>14.192864944649431</c:v>
                </c:pt>
                <c:pt idx="813">
                  <c:v>14.195836855036838</c:v>
                </c:pt>
                <c:pt idx="814">
                  <c:v>14.199428588957039</c:v>
                </c:pt>
                <c:pt idx="815">
                  <c:v>14.203872916666649</c:v>
                </c:pt>
                <c:pt idx="816">
                  <c:v>14.208686903304756</c:v>
                </c:pt>
                <c:pt idx="817">
                  <c:v>14.214158557457194</c:v>
                </c:pt>
                <c:pt idx="818">
                  <c:v>14.219774969474951</c:v>
                </c:pt>
                <c:pt idx="819">
                  <c:v>14.225559390243884</c:v>
                </c:pt>
                <c:pt idx="820">
                  <c:v>14.231056638246022</c:v>
                </c:pt>
                <c:pt idx="821">
                  <c:v>14.237061435523094</c:v>
                </c:pt>
                <c:pt idx="822">
                  <c:v>14.243104252733881</c:v>
                </c:pt>
                <c:pt idx="823">
                  <c:v>14.247392233009689</c:v>
                </c:pt>
                <c:pt idx="824">
                  <c:v>14.252075151515132</c:v>
                </c:pt>
                <c:pt idx="825">
                  <c:v>14.257935230024195</c:v>
                </c:pt>
                <c:pt idx="826">
                  <c:v>14.262713905683174</c:v>
                </c:pt>
                <c:pt idx="827">
                  <c:v>14.269094806763267</c:v>
                </c:pt>
                <c:pt idx="828">
                  <c:v>14.27495319662242</c:v>
                </c:pt>
                <c:pt idx="829">
                  <c:v>14.28129277108432</c:v>
                </c:pt>
                <c:pt idx="830">
                  <c:v>14.287756438026456</c:v>
                </c:pt>
                <c:pt idx="831">
                  <c:v>14.293197956730751</c:v>
                </c:pt>
                <c:pt idx="832">
                  <c:v>14.299762905162046</c:v>
                </c:pt>
                <c:pt idx="833">
                  <c:v>14.307700119904059</c:v>
                </c:pt>
                <c:pt idx="834">
                  <c:v>14.316706946107768</c:v>
                </c:pt>
                <c:pt idx="835">
                  <c:v>14.327670215310988</c:v>
                </c:pt>
                <c:pt idx="836">
                  <c:v>14.33699510155315</c:v>
                </c:pt>
                <c:pt idx="837">
                  <c:v>14.347701670644376</c:v>
                </c:pt>
                <c:pt idx="838">
                  <c:v>14.358046126340867</c:v>
                </c:pt>
                <c:pt idx="839">
                  <c:v>14.369588214285701</c:v>
                </c:pt>
                <c:pt idx="840">
                  <c:v>14.381552794292496</c:v>
                </c:pt>
                <c:pt idx="841">
                  <c:v>14.393916864608062</c:v>
                </c:pt>
                <c:pt idx="842">
                  <c:v>14.40832348754447</c:v>
                </c:pt>
                <c:pt idx="843">
                  <c:v>14.424266469194299</c:v>
                </c:pt>
                <c:pt idx="844">
                  <c:v>14.440957751479274</c:v>
                </c:pt>
                <c:pt idx="845">
                  <c:v>14.45697470449171</c:v>
                </c:pt>
                <c:pt idx="846">
                  <c:v>14.474257142857127</c:v>
                </c:pt>
                <c:pt idx="847">
                  <c:v>14.491883726415079</c:v>
                </c:pt>
                <c:pt idx="848">
                  <c:v>14.504416372202575</c:v>
                </c:pt>
                <c:pt idx="849">
                  <c:v>14.51876435294116</c:v>
                </c:pt>
                <c:pt idx="850">
                  <c:v>14.535939365452395</c:v>
                </c:pt>
                <c:pt idx="851">
                  <c:v>14.555095892018764</c:v>
                </c:pt>
                <c:pt idx="852">
                  <c:v>14.576246893317688</c:v>
                </c:pt>
                <c:pt idx="853">
                  <c:v>14.598220023419188</c:v>
                </c:pt>
                <c:pt idx="854">
                  <c:v>14.618882923976592</c:v>
                </c:pt>
                <c:pt idx="855">
                  <c:v>14.640959813084097</c:v>
                </c:pt>
                <c:pt idx="856">
                  <c:v>14.661856592765444</c:v>
                </c:pt>
                <c:pt idx="857">
                  <c:v>14.681757342657326</c:v>
                </c:pt>
                <c:pt idx="858">
                  <c:v>14.703623050058191</c:v>
                </c:pt>
                <c:pt idx="859">
                  <c:v>14.721671976744171</c:v>
                </c:pt>
                <c:pt idx="860">
                  <c:v>14.73945934959348</c:v>
                </c:pt>
                <c:pt idx="861">
                  <c:v>14.756210556844533</c:v>
                </c:pt>
                <c:pt idx="862">
                  <c:v>14.771897682502882</c:v>
                </c:pt>
                <c:pt idx="863">
                  <c:v>14.78817268518517</c:v>
                </c:pt>
                <c:pt idx="864">
                  <c:v>14.806338150289003</c:v>
                </c:pt>
                <c:pt idx="865">
                  <c:v>14.820844919168575</c:v>
                </c:pt>
                <c:pt idx="866">
                  <c:v>14.834683391003443</c:v>
                </c:pt>
                <c:pt idx="867">
                  <c:v>14.851478456221182</c:v>
                </c:pt>
                <c:pt idx="868">
                  <c:v>14.866579631760628</c:v>
                </c:pt>
                <c:pt idx="869">
                  <c:v>14.880941379310327</c:v>
                </c:pt>
                <c:pt idx="870">
                  <c:v>14.896022043627998</c:v>
                </c:pt>
                <c:pt idx="871">
                  <c:v>14.909495527522918</c:v>
                </c:pt>
                <c:pt idx="872">
                  <c:v>14.924790721649465</c:v>
                </c:pt>
                <c:pt idx="873">
                  <c:v>14.938321510297465</c:v>
                </c:pt>
                <c:pt idx="874">
                  <c:v>14.953921142857125</c:v>
                </c:pt>
                <c:pt idx="875">
                  <c:v>14.966872146118705</c:v>
                </c:pt>
                <c:pt idx="876">
                  <c:v>14.979915165336356</c:v>
                </c:pt>
                <c:pt idx="877">
                  <c:v>14.997092710706132</c:v>
                </c:pt>
                <c:pt idx="878">
                  <c:v>15.011074857792929</c:v>
                </c:pt>
                <c:pt idx="879">
                  <c:v>15.0230343181818</c:v>
                </c:pt>
                <c:pt idx="880">
                  <c:v>15.044531328036305</c:v>
                </c:pt>
                <c:pt idx="881">
                  <c:v>15.066175623582749</c:v>
                </c:pt>
                <c:pt idx="882">
                  <c:v>15.086803057757626</c:v>
                </c:pt>
                <c:pt idx="883">
                  <c:v>15.118135294117629</c:v>
                </c:pt>
                <c:pt idx="884">
                  <c:v>15.146297514124274</c:v>
                </c:pt>
                <c:pt idx="885">
                  <c:v>15.170702708803592</c:v>
                </c:pt>
                <c:pt idx="886">
                  <c:v>15.201991093573826</c:v>
                </c:pt>
                <c:pt idx="887">
                  <c:v>15.236842792792775</c:v>
                </c:pt>
                <c:pt idx="888">
                  <c:v>15.272009223847</c:v>
                </c:pt>
                <c:pt idx="889">
                  <c:v>15.306262134831442</c:v>
                </c:pt>
                <c:pt idx="890">
                  <c:v>15.339371717171698</c:v>
                </c:pt>
                <c:pt idx="891">
                  <c:v>15.374252466367693</c:v>
                </c:pt>
                <c:pt idx="892">
                  <c:v>15.402135386338166</c:v>
                </c:pt>
                <c:pt idx="893">
                  <c:v>15.429546868008929</c:v>
                </c:pt>
                <c:pt idx="894">
                  <c:v>15.453666368715064</c:v>
                </c:pt>
                <c:pt idx="895">
                  <c:v>15.47028828124998</c:v>
                </c:pt>
                <c:pt idx="896">
                  <c:v>15.487038238573001</c:v>
                </c:pt>
                <c:pt idx="897">
                  <c:v>15.500014587973256</c:v>
                </c:pt>
                <c:pt idx="898">
                  <c:v>15.518484427141249</c:v>
                </c:pt>
                <c:pt idx="899">
                  <c:v>15.538948999999981</c:v>
                </c:pt>
                <c:pt idx="900">
                  <c:v>15.557095671476119</c:v>
                </c:pt>
                <c:pt idx="901">
                  <c:v>15.57113691796007</c:v>
                </c:pt>
                <c:pt idx="902">
                  <c:v>15.58461561461792</c:v>
                </c:pt>
                <c:pt idx="903">
                  <c:v>15.598321017699094</c:v>
                </c:pt>
                <c:pt idx="904">
                  <c:v>15.610410055248598</c:v>
                </c:pt>
                <c:pt idx="905">
                  <c:v>15.623963355408367</c:v>
                </c:pt>
                <c:pt idx="906">
                  <c:v>15.637834950385868</c:v>
                </c:pt>
                <c:pt idx="907">
                  <c:v>15.648882488986763</c:v>
                </c:pt>
                <c:pt idx="908">
                  <c:v>15.660410451045085</c:v>
                </c:pt>
                <c:pt idx="909">
                  <c:v>15.671570109890089</c:v>
                </c:pt>
                <c:pt idx="910">
                  <c:v>15.67803095499449</c:v>
                </c:pt>
                <c:pt idx="911">
                  <c:v>15.68464616228068</c:v>
                </c:pt>
                <c:pt idx="912">
                  <c:v>15.692454107338422</c:v>
                </c:pt>
                <c:pt idx="913">
                  <c:v>15.699084354485755</c:v>
                </c:pt>
                <c:pt idx="914">
                  <c:v>15.70599038251364</c:v>
                </c:pt>
                <c:pt idx="915">
                  <c:v>15.71248810043666</c:v>
                </c:pt>
                <c:pt idx="916">
                  <c:v>15.716858778625934</c:v>
                </c:pt>
                <c:pt idx="917">
                  <c:v>15.721479520697146</c:v>
                </c:pt>
                <c:pt idx="918">
                  <c:v>15.726480848748617</c:v>
                </c:pt>
                <c:pt idx="919">
                  <c:v>15.730115978260846</c:v>
                </c:pt>
                <c:pt idx="920">
                  <c:v>15.733790553745905</c:v>
                </c:pt>
                <c:pt idx="921">
                  <c:v>15.737651301518417</c:v>
                </c:pt>
                <c:pt idx="922">
                  <c:v>15.741514301191744</c:v>
                </c:pt>
                <c:pt idx="923">
                  <c:v>15.746175216450194</c:v>
                </c:pt>
                <c:pt idx="924">
                  <c:v>15.751529513513491</c:v>
                </c:pt>
                <c:pt idx="925">
                  <c:v>15.755667602591769</c:v>
                </c:pt>
                <c:pt idx="926">
                  <c:v>15.760196116504831</c:v>
                </c:pt>
                <c:pt idx="927">
                  <c:v>15.764303771551701</c:v>
                </c:pt>
                <c:pt idx="928">
                  <c:v>15.766988482238943</c:v>
                </c:pt>
                <c:pt idx="929">
                  <c:v>15.770255376344064</c:v>
                </c:pt>
                <c:pt idx="930">
                  <c:v>15.77351245972071</c:v>
                </c:pt>
                <c:pt idx="931">
                  <c:v>15.776480364806845</c:v>
                </c:pt>
                <c:pt idx="932">
                  <c:v>15.779218863879937</c:v>
                </c:pt>
                <c:pt idx="933">
                  <c:v>15.782087901498908</c:v>
                </c:pt>
                <c:pt idx="934">
                  <c:v>15.783668877005326</c:v>
                </c:pt>
                <c:pt idx="935">
                  <c:v>15.785895299145277</c:v>
                </c:pt>
                <c:pt idx="936">
                  <c:v>15.788098826040533</c:v>
                </c:pt>
                <c:pt idx="937">
                  <c:v>15.790046481876312</c:v>
                </c:pt>
                <c:pt idx="938">
                  <c:v>15.791998509052162</c:v>
                </c:pt>
                <c:pt idx="939">
                  <c:v>15.794154361702105</c:v>
                </c:pt>
                <c:pt idx="940">
                  <c:v>15.796067481402741</c:v>
                </c:pt>
                <c:pt idx="941">
                  <c:v>15.797399150743077</c:v>
                </c:pt>
                <c:pt idx="942">
                  <c:v>15.798729586426274</c:v>
                </c:pt>
                <c:pt idx="943">
                  <c:v>15.799206249999976</c:v>
                </c:pt>
                <c:pt idx="944">
                  <c:v>15.800047724867701</c:v>
                </c:pt>
                <c:pt idx="945">
                  <c:v>15.801318287526403</c:v>
                </c:pt>
                <c:pt idx="946">
                  <c:v>15.802483949313597</c:v>
                </c:pt>
                <c:pt idx="947">
                  <c:v>15.803940717299554</c:v>
                </c:pt>
                <c:pt idx="948">
                  <c:v>15.805622866174895</c:v>
                </c:pt>
                <c:pt idx="949">
                  <c:v>15.807192631578921</c:v>
                </c:pt>
                <c:pt idx="950">
                  <c:v>15.80836182965297</c:v>
                </c:pt>
                <c:pt idx="951">
                  <c:v>15.809705882352915</c:v>
                </c:pt>
                <c:pt idx="952">
                  <c:v>15.811433473242365</c:v>
                </c:pt>
                <c:pt idx="953">
                  <c:v>15.813753039832257</c:v>
                </c:pt>
                <c:pt idx="954">
                  <c:v>15.815731413612538</c:v>
                </c:pt>
                <c:pt idx="955">
                  <c:v>15.818554811715455</c:v>
                </c:pt>
                <c:pt idx="956">
                  <c:v>15.821621212121185</c:v>
                </c:pt>
                <c:pt idx="957">
                  <c:v>15.825381837160725</c:v>
                </c:pt>
                <c:pt idx="958">
                  <c:v>15.83329238790404</c:v>
                </c:pt>
                <c:pt idx="959">
                  <c:v>15.840112395833305</c:v>
                </c:pt>
                <c:pt idx="960">
                  <c:v>15.84671727367323</c:v>
                </c:pt>
                <c:pt idx="961">
                  <c:v>15.853973804573776</c:v>
                </c:pt>
                <c:pt idx="962">
                  <c:v>15.86039117341638</c:v>
                </c:pt>
                <c:pt idx="963">
                  <c:v>15.866659024896238</c:v>
                </c:pt>
                <c:pt idx="964">
                  <c:v>15.878167875647641</c:v>
                </c:pt>
                <c:pt idx="965">
                  <c:v>15.88995103519666</c:v>
                </c:pt>
                <c:pt idx="966">
                  <c:v>15.899286452947232</c:v>
                </c:pt>
                <c:pt idx="967">
                  <c:v>15.911355061983445</c:v>
                </c:pt>
                <c:pt idx="968">
                  <c:v>15.923745820433409</c:v>
                </c:pt>
                <c:pt idx="969">
                  <c:v>15.933497835051519</c:v>
                </c:pt>
                <c:pt idx="970">
                  <c:v>15.984137075180199</c:v>
                </c:pt>
                <c:pt idx="971">
                  <c:v>16.02965874485594</c:v>
                </c:pt>
                <c:pt idx="972">
                  <c:v>16.075571017471709</c:v>
                </c:pt>
                <c:pt idx="973">
                  <c:v>16.182670739219688</c:v>
                </c:pt>
                <c:pt idx="974">
                  <c:v>16.275976717948694</c:v>
                </c:pt>
                <c:pt idx="975">
                  <c:v>16.378468135245875</c:v>
                </c:pt>
                <c:pt idx="976">
                  <c:v>16.480659774820854</c:v>
                </c:pt>
                <c:pt idx="977">
                  <c:v>16.588950306748441</c:v>
                </c:pt>
                <c:pt idx="978">
                  <c:v>16.697044126659833</c:v>
                </c:pt>
                <c:pt idx="979">
                  <c:v>16.760359795918344</c:v>
                </c:pt>
                <c:pt idx="980">
                  <c:v>16.826240366972453</c:v>
                </c:pt>
                <c:pt idx="981">
                  <c:v>16.894947556008123</c:v>
                </c:pt>
                <c:pt idx="982">
                  <c:v>16.898441403865693</c:v>
                </c:pt>
                <c:pt idx="983">
                  <c:v>16.903113313008102</c:v>
                </c:pt>
                <c:pt idx="984">
                  <c:v>16.908163553299467</c:v>
                </c:pt>
                <c:pt idx="985">
                  <c:v>16.908890263691656</c:v>
                </c:pt>
                <c:pt idx="986">
                  <c:v>16.910124620060763</c:v>
                </c:pt>
                <c:pt idx="987">
                  <c:v>16.912435222672038</c:v>
                </c:pt>
                <c:pt idx="988">
                  <c:v>16.913216784630912</c:v>
                </c:pt>
                <c:pt idx="989">
                  <c:v>16.912532323232295</c:v>
                </c:pt>
                <c:pt idx="990">
                  <c:v>16.910966498486346</c:v>
                </c:pt>
                <c:pt idx="991">
                  <c:v>16.90937258064513</c:v>
                </c:pt>
                <c:pt idx="992">
                  <c:v>16.907049345417892</c:v>
                </c:pt>
                <c:pt idx="993">
                  <c:v>16.906017002012039</c:v>
                </c:pt>
                <c:pt idx="994">
                  <c:v>16.904400402010019</c:v>
                </c:pt>
                <c:pt idx="995">
                  <c:v>16.902751807228885</c:v>
                </c:pt>
                <c:pt idx="996">
                  <c:v>16.902106218655934</c:v>
                </c:pt>
                <c:pt idx="997">
                  <c:v>16.901019438877725</c:v>
                </c:pt>
                <c:pt idx="998">
                  <c:v>16.900440840840808</c:v>
                </c:pt>
                <c:pt idx="999">
                  <c:v>16.899846299999968</c:v>
                </c:pt>
                <c:pt idx="1000">
                  <c:v>16.899205694305664</c:v>
                </c:pt>
                <c:pt idx="1001">
                  <c:v>16.898347305389194</c:v>
                </c:pt>
                <c:pt idx="1002">
                  <c:v>16.897198703888304</c:v>
                </c:pt>
                <c:pt idx="1003">
                  <c:v>16.89516683266929</c:v>
                </c:pt>
                <c:pt idx="1004">
                  <c:v>16.892299502487532</c:v>
                </c:pt>
                <c:pt idx="1005">
                  <c:v>16.888438170974123</c:v>
                </c:pt>
                <c:pt idx="1006">
                  <c:v>16.88598093346571</c:v>
                </c:pt>
                <c:pt idx="1007">
                  <c:v>16.88345624999997</c:v>
                </c:pt>
                <c:pt idx="1008">
                  <c:v>16.881057879088178</c:v>
                </c:pt>
                <c:pt idx="1009">
                  <c:v>16.879019999999976</c:v>
                </c:pt>
                <c:pt idx="1010">
                  <c:v>16.877581206725988</c:v>
                </c:pt>
                <c:pt idx="1011">
                  <c:v>16.87662282608693</c:v>
                </c:pt>
                <c:pt idx="1012">
                  <c:v>16.875658538993065</c:v>
                </c:pt>
                <c:pt idx="1013">
                  <c:v>16.873713806706085</c:v>
                </c:pt>
                <c:pt idx="1014">
                  <c:v>16.872353694581253</c:v>
                </c:pt>
                <c:pt idx="1015">
                  <c:v>16.871441830708633</c:v>
                </c:pt>
                <c:pt idx="1016">
                  <c:v>16.870841592920325</c:v>
                </c:pt>
                <c:pt idx="1017">
                  <c:v>16.870629666011759</c:v>
                </c:pt>
                <c:pt idx="1018">
                  <c:v>16.870092934249236</c:v>
                </c:pt>
                <c:pt idx="1019">
                  <c:v>16.86960274509801</c:v>
                </c:pt>
                <c:pt idx="1020">
                  <c:v>16.869226836434837</c:v>
                </c:pt>
                <c:pt idx="1021">
                  <c:v>16.869435225048896</c:v>
                </c:pt>
                <c:pt idx="1022">
                  <c:v>16.869827956989219</c:v>
                </c:pt>
                <c:pt idx="1023">
                  <c:v>16.870826855468721</c:v>
                </c:pt>
                <c:pt idx="1024">
                  <c:v>16.871504487804849</c:v>
                </c:pt>
                <c:pt idx="1025">
                  <c:v>16.872536257309914</c:v>
                </c:pt>
                <c:pt idx="1026">
                  <c:v>16.873304089581278</c:v>
                </c:pt>
                <c:pt idx="1027">
                  <c:v>16.874266828793747</c:v>
                </c:pt>
                <c:pt idx="1028">
                  <c:v>16.874684353741468</c:v>
                </c:pt>
                <c:pt idx="1029">
                  <c:v>16.875600873786382</c:v>
                </c:pt>
                <c:pt idx="1030">
                  <c:v>16.876235887487848</c:v>
                </c:pt>
                <c:pt idx="1031">
                  <c:v>16.877346220930203</c:v>
                </c:pt>
                <c:pt idx="1032">
                  <c:v>16.878865440464637</c:v>
                </c:pt>
                <c:pt idx="1033">
                  <c:v>16.879636073500937</c:v>
                </c:pt>
                <c:pt idx="1034">
                  <c:v>16.881141545893691</c:v>
                </c:pt>
                <c:pt idx="1035">
                  <c:v>16.882767471042442</c:v>
                </c:pt>
                <c:pt idx="1036">
                  <c:v>16.884104725168726</c:v>
                </c:pt>
                <c:pt idx="1037">
                  <c:v>16.885809537572225</c:v>
                </c:pt>
                <c:pt idx="1038">
                  <c:v>16.887853224254059</c:v>
                </c:pt>
                <c:pt idx="1039">
                  <c:v>16.88913480769228</c:v>
                </c:pt>
                <c:pt idx="1040">
                  <c:v>16.891073102785757</c:v>
                </c:pt>
                <c:pt idx="1041">
                  <c:v>16.892726103646805</c:v>
                </c:pt>
                <c:pt idx="1042">
                  <c:v>16.895441514860952</c:v>
                </c:pt>
                <c:pt idx="1043">
                  <c:v>16.898615229885031</c:v>
                </c:pt>
                <c:pt idx="1044">
                  <c:v>16.901701818181792</c:v>
                </c:pt>
                <c:pt idx="1045">
                  <c:v>16.904760133843187</c:v>
                </c:pt>
                <c:pt idx="1046">
                  <c:v>16.908866380133691</c:v>
                </c:pt>
                <c:pt idx="1047">
                  <c:v>16.912612881679365</c:v>
                </c:pt>
                <c:pt idx="1048">
                  <c:v>16.917437464251645</c:v>
                </c:pt>
                <c:pt idx="1049">
                  <c:v>16.922472380952357</c:v>
                </c:pt>
                <c:pt idx="1050">
                  <c:v>16.927053758325382</c:v>
                </c:pt>
                <c:pt idx="1051">
                  <c:v>16.933022148288948</c:v>
                </c:pt>
                <c:pt idx="1052">
                  <c:v>16.937600094966736</c:v>
                </c:pt>
                <c:pt idx="1053">
                  <c:v>16.9416236242884</c:v>
                </c:pt>
                <c:pt idx="1054">
                  <c:v>16.948342938388603</c:v>
                </c:pt>
                <c:pt idx="1055">
                  <c:v>16.955060984848462</c:v>
                </c:pt>
                <c:pt idx="1056">
                  <c:v>16.961367644276233</c:v>
                </c:pt>
                <c:pt idx="1057">
                  <c:v>16.966551701323233</c:v>
                </c:pt>
                <c:pt idx="1058">
                  <c:v>16.971638432483456</c:v>
                </c:pt>
                <c:pt idx="1059">
                  <c:v>16.978107264150925</c:v>
                </c:pt>
                <c:pt idx="1060">
                  <c:v>16.984500094250688</c:v>
                </c:pt>
                <c:pt idx="1061">
                  <c:v>16.991223917137457</c:v>
                </c:pt>
                <c:pt idx="1062">
                  <c:v>16.997955597365927</c:v>
                </c:pt>
                <c:pt idx="1063">
                  <c:v>17.004910338345844</c:v>
                </c:pt>
                <c:pt idx="1064">
                  <c:v>17.011824131455381</c:v>
                </c:pt>
                <c:pt idx="1065">
                  <c:v>17.018696716697917</c:v>
                </c:pt>
                <c:pt idx="1066">
                  <c:v>17.023821649484518</c:v>
                </c:pt>
                <c:pt idx="1067">
                  <c:v>17.029656554307095</c:v>
                </c:pt>
                <c:pt idx="1068">
                  <c:v>17.035876520112236</c:v>
                </c:pt>
                <c:pt idx="1069">
                  <c:v>17.041191401869142</c:v>
                </c:pt>
                <c:pt idx="1070">
                  <c:v>17.047285620915016</c:v>
                </c:pt>
                <c:pt idx="1071">
                  <c:v>17.053359888059685</c:v>
                </c:pt>
                <c:pt idx="1072">
                  <c:v>17.058827958993458</c:v>
                </c:pt>
                <c:pt idx="1073">
                  <c:v>17.064532867783967</c:v>
                </c:pt>
                <c:pt idx="1074">
                  <c:v>17.07033097674417</c:v>
                </c:pt>
                <c:pt idx="1075">
                  <c:v>17.075906598512994</c:v>
                </c:pt>
                <c:pt idx="1076">
                  <c:v>17.081483565459592</c:v>
                </c:pt>
                <c:pt idx="1077">
                  <c:v>17.087463450834861</c:v>
                </c:pt>
                <c:pt idx="1078">
                  <c:v>17.093348100092662</c:v>
                </c:pt>
                <c:pt idx="1079">
                  <c:v>17.09983129629628</c:v>
                </c:pt>
                <c:pt idx="1080">
                  <c:v>17.106521646623481</c:v>
                </c:pt>
                <c:pt idx="1081">
                  <c:v>17.113319038816989</c:v>
                </c:pt>
                <c:pt idx="1082">
                  <c:v>17.119224192059079</c:v>
                </c:pt>
                <c:pt idx="1083">
                  <c:v>17.124535424354228</c:v>
                </c:pt>
                <c:pt idx="1084">
                  <c:v>17.128678986175096</c:v>
                </c:pt>
                <c:pt idx="1085">
                  <c:v>17.133245027624291</c:v>
                </c:pt>
                <c:pt idx="1086">
                  <c:v>17.137901103955823</c:v>
                </c:pt>
                <c:pt idx="1087">
                  <c:v>17.142001378676451</c:v>
                </c:pt>
                <c:pt idx="1088">
                  <c:v>17.146694306703377</c:v>
                </c:pt>
                <c:pt idx="1089">
                  <c:v>17.151466330275209</c:v>
                </c:pt>
                <c:pt idx="1090">
                  <c:v>17.154519981668177</c:v>
                </c:pt>
                <c:pt idx="1091">
                  <c:v>17.157903021978004</c:v>
                </c:pt>
                <c:pt idx="1092">
                  <c:v>17.159529185727337</c:v>
                </c:pt>
                <c:pt idx="1093">
                  <c:v>17.162236471663601</c:v>
                </c:pt>
                <c:pt idx="1094">
                  <c:v>17.165485114155231</c:v>
                </c:pt>
                <c:pt idx="1095">
                  <c:v>17.169066697080272</c:v>
                </c:pt>
                <c:pt idx="1096">
                  <c:v>17.173267547857773</c:v>
                </c:pt>
                <c:pt idx="1097">
                  <c:v>17.17615610200362</c:v>
                </c:pt>
                <c:pt idx="1098">
                  <c:v>17.180315468607805</c:v>
                </c:pt>
                <c:pt idx="1099">
                  <c:v>17.185083999999978</c:v>
                </c:pt>
                <c:pt idx="1100">
                  <c:v>17.189475386012695</c:v>
                </c:pt>
                <c:pt idx="1101">
                  <c:v>17.194202087114316</c:v>
                </c:pt>
                <c:pt idx="1102">
                  <c:v>17.19835049864005</c:v>
                </c:pt>
                <c:pt idx="1103">
                  <c:v>17.203162771739109</c:v>
                </c:pt>
                <c:pt idx="1104">
                  <c:v>17.20854877828052</c:v>
                </c:pt>
                <c:pt idx="1105">
                  <c:v>17.218059403254948</c:v>
                </c:pt>
                <c:pt idx="1106">
                  <c:v>17.225446160794917</c:v>
                </c:pt>
                <c:pt idx="1107">
                  <c:v>17.229951805054128</c:v>
                </c:pt>
                <c:pt idx="1108">
                  <c:v>17.240880883678965</c:v>
                </c:pt>
                <c:pt idx="1109">
                  <c:v>17.252987567567541</c:v>
                </c:pt>
                <c:pt idx="1110">
                  <c:v>17.265580288028779</c:v>
                </c:pt>
                <c:pt idx="1111">
                  <c:v>17.279994154676235</c:v>
                </c:pt>
                <c:pt idx="1112">
                  <c:v>17.296478077268617</c:v>
                </c:pt>
                <c:pt idx="1113">
                  <c:v>17.31167782764809</c:v>
                </c:pt>
                <c:pt idx="1114">
                  <c:v>17.326000986547058</c:v>
                </c:pt>
                <c:pt idx="1115">
                  <c:v>17.343505824372734</c:v>
                </c:pt>
                <c:pt idx="1116">
                  <c:v>17.362204297224682</c:v>
                </c:pt>
                <c:pt idx="1117">
                  <c:v>17.372588908765628</c:v>
                </c:pt>
                <c:pt idx="1118">
                  <c:v>17.383630563002658</c:v>
                </c:pt>
                <c:pt idx="1119">
                  <c:v>17.395778928571403</c:v>
                </c:pt>
                <c:pt idx="1120">
                  <c:v>17.40375450490631</c:v>
                </c:pt>
                <c:pt idx="1121">
                  <c:v>17.411844652406391</c:v>
                </c:pt>
                <c:pt idx="1122">
                  <c:v>17.420444256455898</c:v>
                </c:pt>
                <c:pt idx="1123">
                  <c:v>17.427243505338055</c:v>
                </c:pt>
                <c:pt idx="1124">
                  <c:v>17.43467653333331</c:v>
                </c:pt>
                <c:pt idx="1125">
                  <c:v>17.441006838365876</c:v>
                </c:pt>
                <c:pt idx="1126">
                  <c:v>17.446183229813641</c:v>
                </c:pt>
                <c:pt idx="1127">
                  <c:v>17.451178457446787</c:v>
                </c:pt>
                <c:pt idx="1128">
                  <c:v>17.457056421612023</c:v>
                </c:pt>
                <c:pt idx="1129">
                  <c:v>17.46179902654865</c:v>
                </c:pt>
                <c:pt idx="1130">
                  <c:v>17.465900618921285</c:v>
                </c:pt>
                <c:pt idx="1131">
                  <c:v>17.47069337455828</c:v>
                </c:pt>
                <c:pt idx="1132">
                  <c:v>17.474242100617804</c:v>
                </c:pt>
                <c:pt idx="1133">
                  <c:v>17.477785537918848</c:v>
                </c:pt>
                <c:pt idx="1134">
                  <c:v>17.479733656387644</c:v>
                </c:pt>
                <c:pt idx="1135">
                  <c:v>17.483781161971809</c:v>
                </c:pt>
                <c:pt idx="1136">
                  <c:v>17.486997449428298</c:v>
                </c:pt>
                <c:pt idx="1137">
                  <c:v>17.488473022847078</c:v>
                </c:pt>
                <c:pt idx="1138">
                  <c:v>17.492797278314288</c:v>
                </c:pt>
                <c:pt idx="1139">
                  <c:v>17.498170789473662</c:v>
                </c:pt>
                <c:pt idx="1140">
                  <c:v>17.502314198071847</c:v>
                </c:pt>
                <c:pt idx="1141">
                  <c:v>17.507238353765302</c:v>
                </c:pt>
                <c:pt idx="1142">
                  <c:v>17.511625546806627</c:v>
                </c:pt>
                <c:pt idx="1143">
                  <c:v>17.516695192307672</c:v>
                </c:pt>
                <c:pt idx="1144">
                  <c:v>17.52205406113535</c:v>
                </c:pt>
                <c:pt idx="1145">
                  <c:v>17.5274547993019</c:v>
                </c:pt>
                <c:pt idx="1146">
                  <c:v>17.534184219703555</c:v>
                </c:pt>
                <c:pt idx="1147">
                  <c:v>17.541586672473848</c:v>
                </c:pt>
                <c:pt idx="1148">
                  <c:v>17.548574847693629</c:v>
                </c:pt>
                <c:pt idx="1149">
                  <c:v>17.554467565217372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5-4762-B47C-5116C140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Ibov PE</a:t>
            </a:r>
            <a:r>
              <a:rPr lang="pt-BR" baseline="0"/>
              <a:t> vs LTA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'3Y Forecasts'!$S$103:$S$325</c:f>
              <c:numCache>
                <c:formatCode>0.00</c:formatCode>
                <c:ptCount val="223"/>
                <c:pt idx="0">
                  <c:v>4.5715867860115411</c:v>
                </c:pt>
                <c:pt idx="1">
                  <c:v>4.8917316012749685</c:v>
                </c:pt>
                <c:pt idx="2">
                  <c:v>4.9921694903837315</c:v>
                </c:pt>
                <c:pt idx="3">
                  <c:v>5.2463844992387232</c:v>
                </c:pt>
                <c:pt idx="4">
                  <c:v>5.2430452828786569</c:v>
                </c:pt>
                <c:pt idx="5">
                  <c:v>6.2088028302732212</c:v>
                </c:pt>
                <c:pt idx="6">
                  <c:v>6.093079325919649</c:v>
                </c:pt>
                <c:pt idx="7">
                  <c:v>6.304947408416119</c:v>
                </c:pt>
                <c:pt idx="8">
                  <c:v>6.6643616379947535</c:v>
                </c:pt>
                <c:pt idx="9">
                  <c:v>7.2419085652944375</c:v>
                </c:pt>
                <c:pt idx="10">
                  <c:v>7.2192287086793403</c:v>
                </c:pt>
                <c:pt idx="11">
                  <c:v>7.0903219795068475</c:v>
                </c:pt>
                <c:pt idx="12">
                  <c:v>7.065331249049045</c:v>
                </c:pt>
                <c:pt idx="13">
                  <c:v>6.4333046261147846</c:v>
                </c:pt>
                <c:pt idx="14">
                  <c:v>6.6613927555332326</c:v>
                </c:pt>
                <c:pt idx="15">
                  <c:v>6.6838370878911872</c:v>
                </c:pt>
                <c:pt idx="16">
                  <c:v>6.2015880831479961</c:v>
                </c:pt>
                <c:pt idx="17">
                  <c:v>6.5473663517386109</c:v>
                </c:pt>
                <c:pt idx="18">
                  <c:v>7.211638371009367</c:v>
                </c:pt>
                <c:pt idx="19">
                  <c:v>7.214957305582133</c:v>
                </c:pt>
                <c:pt idx="20">
                  <c:v>7.6343138758588793</c:v>
                </c:pt>
                <c:pt idx="21">
                  <c:v>7.4504960325256882</c:v>
                </c:pt>
                <c:pt idx="22">
                  <c:v>7.3420579754472168</c:v>
                </c:pt>
                <c:pt idx="23">
                  <c:v>7.7611235395710905</c:v>
                </c:pt>
                <c:pt idx="24">
                  <c:v>7.8070016935147724</c:v>
                </c:pt>
                <c:pt idx="25">
                  <c:v>8.1510477507532428</c:v>
                </c:pt>
                <c:pt idx="26">
                  <c:v>8.6901154252565895</c:v>
                </c:pt>
                <c:pt idx="27">
                  <c:v>8.6422954693639706</c:v>
                </c:pt>
                <c:pt idx="28">
                  <c:v>8.185126159403886</c:v>
                </c:pt>
                <c:pt idx="29">
                  <c:v>9.5961897426123901</c:v>
                </c:pt>
                <c:pt idx="30">
                  <c:v>10.327049527358673</c:v>
                </c:pt>
                <c:pt idx="31">
                  <c:v>9.3845258968676113</c:v>
                </c:pt>
                <c:pt idx="32">
                  <c:v>9.4020511725963569</c:v>
                </c:pt>
                <c:pt idx="33">
                  <c:v>8.9486949879462472</c:v>
                </c:pt>
                <c:pt idx="34">
                  <c:v>9.5289374306562742</c:v>
                </c:pt>
                <c:pt idx="35">
                  <c:v>9.3218025668990396</c:v>
                </c:pt>
                <c:pt idx="36">
                  <c:v>9.7074402501073305</c:v>
                </c:pt>
                <c:pt idx="37">
                  <c:v>10.548732569663702</c:v>
                </c:pt>
                <c:pt idx="38">
                  <c:v>9.6351995076547681</c:v>
                </c:pt>
                <c:pt idx="39">
                  <c:v>8.8929031991625216</c:v>
                </c:pt>
                <c:pt idx="40">
                  <c:v>8.0835085858928739</c:v>
                </c:pt>
                <c:pt idx="41">
                  <c:v>7.384670658155807</c:v>
                </c:pt>
                <c:pt idx="42">
                  <c:v>5.5454294855951112</c:v>
                </c:pt>
                <c:pt idx="43">
                  <c:v>5.0096184517062277</c:v>
                </c:pt>
                <c:pt idx="44">
                  <c:v>5.0778451721235278</c:v>
                </c:pt>
                <c:pt idx="45">
                  <c:v>5.3886348974886129</c:v>
                </c:pt>
                <c:pt idx="46">
                  <c:v>5.1135621200043246</c:v>
                </c:pt>
                <c:pt idx="47">
                  <c:v>5.5049988026303076</c:v>
                </c:pt>
                <c:pt idx="48">
                  <c:v>5.9925314884472511</c:v>
                </c:pt>
                <c:pt idx="49">
                  <c:v>6.7220166696402819</c:v>
                </c:pt>
                <c:pt idx="50">
                  <c:v>6.5282403066105967</c:v>
                </c:pt>
                <c:pt idx="51">
                  <c:v>7.0730286664076232</c:v>
                </c:pt>
                <c:pt idx="52">
                  <c:v>7.2966197710130265</c:v>
                </c:pt>
                <c:pt idx="53">
                  <c:v>7.8519962012429367</c:v>
                </c:pt>
                <c:pt idx="54">
                  <c:v>7.9196282471303743</c:v>
                </c:pt>
                <c:pt idx="55">
                  <c:v>8.4007074074486834</c:v>
                </c:pt>
                <c:pt idx="56">
                  <c:v>8.4838791323846685</c:v>
                </c:pt>
                <c:pt idx="57">
                  <c:v>8.3677711282020795</c:v>
                </c:pt>
                <c:pt idx="58">
                  <c:v>8.3599638941186107</c:v>
                </c:pt>
                <c:pt idx="59">
                  <c:v>8.8186720037595769</c:v>
                </c:pt>
                <c:pt idx="60">
                  <c:v>8.0582654787467813</c:v>
                </c:pt>
                <c:pt idx="61">
                  <c:v>7.4175592964085082</c:v>
                </c:pt>
                <c:pt idx="62">
                  <c:v>7.2471986582250629</c:v>
                </c:pt>
                <c:pt idx="63">
                  <c:v>8.2269651506301962</c:v>
                </c:pt>
                <c:pt idx="64">
                  <c:v>7.8821725997787144</c:v>
                </c:pt>
                <c:pt idx="65">
                  <c:v>8.1462307868070223</c:v>
                </c:pt>
                <c:pt idx="66">
                  <c:v>8.3003620070213948</c:v>
                </c:pt>
                <c:pt idx="67">
                  <c:v>7.5144502200910068</c:v>
                </c:pt>
                <c:pt idx="68">
                  <c:v>7.5758254653986068</c:v>
                </c:pt>
                <c:pt idx="69">
                  <c:v>7.5688065480485331</c:v>
                </c:pt>
                <c:pt idx="70">
                  <c:v>7.4956451041080818</c:v>
                </c:pt>
                <c:pt idx="71">
                  <c:v>7.6459822554496668</c:v>
                </c:pt>
                <c:pt idx="72">
                  <c:v>7.1562325122891615</c:v>
                </c:pt>
                <c:pt idx="73">
                  <c:v>6.8935426385822138</c:v>
                </c:pt>
                <c:pt idx="74">
                  <c:v>6.6788186258606244</c:v>
                </c:pt>
                <c:pt idx="75">
                  <c:v>6.3859128860971586</c:v>
                </c:pt>
                <c:pt idx="76">
                  <c:v>6.0411294530538342</c:v>
                </c:pt>
                <c:pt idx="77">
                  <c:v>5.5324566774790407</c:v>
                </c:pt>
                <c:pt idx="78">
                  <c:v>6.1728224008736641</c:v>
                </c:pt>
                <c:pt idx="79">
                  <c:v>5.8031679280693176</c:v>
                </c:pt>
                <c:pt idx="80">
                  <c:v>5.7768123867715211</c:v>
                </c:pt>
                <c:pt idx="81">
                  <c:v>6.7088104860881446</c:v>
                </c:pt>
                <c:pt idx="82">
                  <c:v>6.9143389152802079</c:v>
                </c:pt>
                <c:pt idx="83">
                  <c:v>6.8099967928211678</c:v>
                </c:pt>
                <c:pt idx="84">
                  <c:v>6.4131284300045177</c:v>
                </c:pt>
                <c:pt idx="85">
                  <c:v>5.6067657687011705</c:v>
                </c:pt>
                <c:pt idx="86">
                  <c:v>5.5747645657307681</c:v>
                </c:pt>
                <c:pt idx="87">
                  <c:v>5.7656326003033991</c:v>
                </c:pt>
                <c:pt idx="88">
                  <c:v>6.1400479467707711</c:v>
                </c:pt>
                <c:pt idx="89">
                  <c:v>6.2619971832804646</c:v>
                </c:pt>
                <c:pt idx="90">
                  <c:v>6.0940833700277679</c:v>
                </c:pt>
                <c:pt idx="91">
                  <c:v>6.0520292163085694</c:v>
                </c:pt>
                <c:pt idx="92">
                  <c:v>6.4042834014183159</c:v>
                </c:pt>
                <c:pt idx="93">
                  <c:v>6.4521883722499869</c:v>
                </c:pt>
                <c:pt idx="94">
                  <c:v>6.1562244898147789</c:v>
                </c:pt>
                <c:pt idx="95">
                  <c:v>6.0264741371906956</c:v>
                </c:pt>
                <c:pt idx="96">
                  <c:v>6.1042224698101037</c:v>
                </c:pt>
                <c:pt idx="97">
                  <c:v>5.9591146147041298</c:v>
                </c:pt>
                <c:pt idx="98">
                  <c:v>5.2205067941168606</c:v>
                </c:pt>
                <c:pt idx="99">
                  <c:v>5.2883289257974093</c:v>
                </c:pt>
                <c:pt idx="100">
                  <c:v>5.7047000775382477</c:v>
                </c:pt>
                <c:pt idx="101">
                  <c:v>6.023962540353808</c:v>
                </c:pt>
                <c:pt idx="102">
                  <c:v>6.2689082791686213</c:v>
                </c:pt>
                <c:pt idx="103">
                  <c:v>6.067251071912259</c:v>
                </c:pt>
                <c:pt idx="104">
                  <c:v>6.0059649716486394</c:v>
                </c:pt>
                <c:pt idx="105">
                  <c:v>5.6874862947457379</c:v>
                </c:pt>
                <c:pt idx="106">
                  <c:v>5.6900292090933648</c:v>
                </c:pt>
                <c:pt idx="107">
                  <c:v>6.1210031241007998</c:v>
                </c:pt>
                <c:pt idx="108">
                  <c:v>6.4573762133362838</c:v>
                </c:pt>
                <c:pt idx="109">
                  <c:v>6.3007984050412764</c:v>
                </c:pt>
                <c:pt idx="110">
                  <c:v>6.4359338202903507</c:v>
                </c:pt>
                <c:pt idx="111">
                  <c:v>6.649403028545656</c:v>
                </c:pt>
                <c:pt idx="112">
                  <c:v>7.3865390312794759</c:v>
                </c:pt>
                <c:pt idx="113">
                  <c:v>6.6108216245882021</c:v>
                </c:pt>
                <c:pt idx="114">
                  <c:v>6.7182138877903528</c:v>
                </c:pt>
                <c:pt idx="115">
                  <c:v>6.7148555617830539</c:v>
                </c:pt>
                <c:pt idx="116">
                  <c:v>6.1685520215132401</c:v>
                </c:pt>
                <c:pt idx="117">
                  <c:v>5.7981741647567029</c:v>
                </c:pt>
                <c:pt idx="118">
                  <c:v>6.4178452095990872</c:v>
                </c:pt>
                <c:pt idx="119">
                  <c:v>6.4367817159055702</c:v>
                </c:pt>
                <c:pt idx="120">
                  <c:v>7.71643480986498</c:v>
                </c:pt>
                <c:pt idx="121">
                  <c:v>7.1697790175548013</c:v>
                </c:pt>
                <c:pt idx="122">
                  <c:v>7.1126752458425235</c:v>
                </c:pt>
                <c:pt idx="123">
                  <c:v>6.5661446775357355</c:v>
                </c:pt>
                <c:pt idx="124">
                  <c:v>6.2289883085728821</c:v>
                </c:pt>
                <c:pt idx="125">
                  <c:v>6.1170596162304651</c:v>
                </c:pt>
                <c:pt idx="126">
                  <c:v>6.3344115061855906</c:v>
                </c:pt>
                <c:pt idx="127">
                  <c:v>6.3862125881697622</c:v>
                </c:pt>
                <c:pt idx="128">
                  <c:v>6.1815308664349562</c:v>
                </c:pt>
                <c:pt idx="129">
                  <c:v>5.6834843662309673</c:v>
                </c:pt>
                <c:pt idx="130">
                  <c:v>6.0818999321705158</c:v>
                </c:pt>
                <c:pt idx="131">
                  <c:v>7.2796748600161756</c:v>
                </c:pt>
                <c:pt idx="132">
                  <c:v>10.078594208569983</c:v>
                </c:pt>
                <c:pt idx="133">
                  <c:v>9.1977414097222514</c:v>
                </c:pt>
                <c:pt idx="134">
                  <c:v>9.6264865017099162</c:v>
                </c:pt>
                <c:pt idx="135">
                  <c:v>10.555262380365667</c:v>
                </c:pt>
                <c:pt idx="136">
                  <c:v>11.749251069378063</c:v>
                </c:pt>
                <c:pt idx="137">
                  <c:v>11.819794022311813</c:v>
                </c:pt>
                <c:pt idx="138">
                  <c:v>13.82721508611162</c:v>
                </c:pt>
                <c:pt idx="139">
                  <c:v>14.343618150817647</c:v>
                </c:pt>
                <c:pt idx="140">
                  <c:v>14.425988098847451</c:v>
                </c:pt>
                <c:pt idx="141">
                  <c:v>14.664981301986327</c:v>
                </c:pt>
                <c:pt idx="142">
                  <c:v>14.542553817972941</c:v>
                </c:pt>
                <c:pt idx="143">
                  <c:v>14.171974242297649</c:v>
                </c:pt>
                <c:pt idx="144">
                  <c:v>14.518876489441951</c:v>
                </c:pt>
                <c:pt idx="145">
                  <c:v>13.524329934008408</c:v>
                </c:pt>
                <c:pt idx="146">
                  <c:v>13.463840558868869</c:v>
                </c:pt>
                <c:pt idx="147">
                  <c:v>14.154388849662745</c:v>
                </c:pt>
                <c:pt idx="148">
                  <c:v>15.240177188088978</c:v>
                </c:pt>
                <c:pt idx="149">
                  <c:v>16.094610408621389</c:v>
                </c:pt>
                <c:pt idx="150">
                  <c:v>17.060522675964485</c:v>
                </c:pt>
                <c:pt idx="151">
                  <c:v>16.112433934412415</c:v>
                </c:pt>
                <c:pt idx="152">
                  <c:v>17.702123716543831</c:v>
                </c:pt>
                <c:pt idx="153">
                  <c:v>18.151199785925819</c:v>
                </c:pt>
                <c:pt idx="154">
                  <c:v>17.38118006775656</c:v>
                </c:pt>
                <c:pt idx="155">
                  <c:v>17.443507246477605</c:v>
                </c:pt>
                <c:pt idx="156">
                  <c:v>17.448262462813112</c:v>
                </c:pt>
                <c:pt idx="157">
                  <c:v>14.904545401414541</c:v>
                </c:pt>
                <c:pt idx="158">
                  <c:v>14.15051457752393</c:v>
                </c:pt>
                <c:pt idx="159">
                  <c:v>15.328890861648597</c:v>
                </c:pt>
                <c:pt idx="160">
                  <c:v>14.349846848950028</c:v>
                </c:pt>
                <c:pt idx="161">
                  <c:v>14.772594931427552</c:v>
                </c:pt>
                <c:pt idx="162">
                  <c:v>16.798506731955715</c:v>
                </c:pt>
                <c:pt idx="163">
                  <c:v>17.133696300226532</c:v>
                </c:pt>
                <c:pt idx="164">
                  <c:v>17.12290875924888</c:v>
                </c:pt>
                <c:pt idx="165">
                  <c:v>18.527624068239344</c:v>
                </c:pt>
                <c:pt idx="166">
                  <c:v>17.483839566155794</c:v>
                </c:pt>
                <c:pt idx="167">
                  <c:v>17.371545001538774</c:v>
                </c:pt>
                <c:pt idx="168">
                  <c:v>15.553346914115027</c:v>
                </c:pt>
                <c:pt idx="169">
                  <c:v>16.438856405177592</c:v>
                </c:pt>
                <c:pt idx="170">
                  <c:v>17.141906618877872</c:v>
                </c:pt>
                <c:pt idx="171">
                  <c:v>17.224491453111881</c:v>
                </c:pt>
                <c:pt idx="172">
                  <c:v>16.500179089401815</c:v>
                </c:pt>
                <c:pt idx="173">
                  <c:v>17.038162419572767</c:v>
                </c:pt>
                <c:pt idx="174">
                  <c:v>17.928655840140117</c:v>
                </c:pt>
                <c:pt idx="175">
                  <c:v>16.765990746911363</c:v>
                </c:pt>
                <c:pt idx="176">
                  <c:v>18.326676369946892</c:v>
                </c:pt>
                <c:pt idx="177">
                  <c:v>18.139105723828141</c:v>
                </c:pt>
                <c:pt idx="178">
                  <c:v>16.162229892491229</c:v>
                </c:pt>
                <c:pt idx="179">
                  <c:v>11.445462722025356</c:v>
                </c:pt>
                <c:pt idx="180">
                  <c:v>11.127742410214497</c:v>
                </c:pt>
                <c:pt idx="181">
                  <c:v>14.613936487152371</c:v>
                </c:pt>
                <c:pt idx="182">
                  <c:v>15.703593649619702</c:v>
                </c:pt>
                <c:pt idx="183">
                  <c:v>17.2740080629579</c:v>
                </c:pt>
                <c:pt idx="184">
                  <c:v>17.400942309716687</c:v>
                </c:pt>
                <c:pt idx="185">
                  <c:v>16.752410769416258</c:v>
                </c:pt>
                <c:pt idx="186">
                  <c:v>16.776696222728596</c:v>
                </c:pt>
                <c:pt idx="187">
                  <c:v>18.329437570317324</c:v>
                </c:pt>
                <c:pt idx="188">
                  <c:v>20.806442018340952</c:v>
                </c:pt>
                <c:pt idx="189">
                  <c:v>20.771759646734999</c:v>
                </c:pt>
                <c:pt idx="190">
                  <c:v>19.554230080494033</c:v>
                </c:pt>
                <c:pt idx="191">
                  <c:v>20.038803499972158</c:v>
                </c:pt>
                <c:pt idx="192">
                  <c:v>13.791344615326116</c:v>
                </c:pt>
                <c:pt idx="193">
                  <c:v>13.873140354321725</c:v>
                </c:pt>
                <c:pt idx="194">
                  <c:v>13.883221327979822</c:v>
                </c:pt>
                <c:pt idx="195">
                  <c:v>13.359647478377727</c:v>
                </c:pt>
                <c:pt idx="196">
                  <c:v>10.603504359823063</c:v>
                </c:pt>
                <c:pt idx="197">
                  <c:v>10.047450476718966</c:v>
                </c:pt>
                <c:pt idx="198">
                  <c:v>9.2599275670639951</c:v>
                </c:pt>
                <c:pt idx="199">
                  <c:v>8.1295870663645839</c:v>
                </c:pt>
                <c:pt idx="200">
                  <c:v>8.0263696011805425</c:v>
                </c:pt>
                <c:pt idx="201">
                  <c:v>8.3600681580160821</c:v>
                </c:pt>
                <c:pt idx="202">
                  <c:v>8.5886404302085815</c:v>
                </c:pt>
                <c:pt idx="203">
                  <c:v>8.9138854330442392</c:v>
                </c:pt>
                <c:pt idx="204">
                  <c:v>7.2265264581575019</c:v>
                </c:pt>
                <c:pt idx="205">
                  <c:v>6.8061431685521097</c:v>
                </c:pt>
                <c:pt idx="206">
                  <c:v>6.0035486343030202</c:v>
                </c:pt>
                <c:pt idx="207">
                  <c:v>6.4739373949247963</c:v>
                </c:pt>
                <c:pt idx="208">
                  <c:v>6.1917926814820348</c:v>
                </c:pt>
                <c:pt idx="209">
                  <c:v>6.1528696765436814</c:v>
                </c:pt>
                <c:pt idx="210">
                  <c:v>6.3585750985459786</c:v>
                </c:pt>
                <c:pt idx="211">
                  <c:v>5.7636636711793461</c:v>
                </c:pt>
                <c:pt idx="212">
                  <c:v>5.438341717546777</c:v>
                </c:pt>
                <c:pt idx="213">
                  <c:v>5.578998558816993</c:v>
                </c:pt>
                <c:pt idx="214">
                  <c:v>5.1685904334285562</c:v>
                </c:pt>
                <c:pt idx="215">
                  <c:v>5.0270806933198111</c:v>
                </c:pt>
                <c:pt idx="216">
                  <c:v>4.7452233377914981</c:v>
                </c:pt>
                <c:pt idx="217">
                  <c:v>4.8178164407133108</c:v>
                </c:pt>
                <c:pt idx="218">
                  <c:v>5.2470805963969172</c:v>
                </c:pt>
                <c:pt idx="219">
                  <c:v>5.5404223089020244</c:v>
                </c:pt>
                <c:pt idx="220">
                  <c:v>5.1837311419285133</c:v>
                </c:pt>
                <c:pt idx="221">
                  <c:v>5.1199866175401727</c:v>
                </c:pt>
                <c:pt idx="222">
                  <c:v>4.9043999999999999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D05-8DE0-0C54D0CF9AAF}"/>
            </c:ext>
          </c:extLst>
        </c:ser>
        <c:ser>
          <c:idx val="1"/>
          <c:order val="1"/>
          <c:tx>
            <c:v>LTA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'3Y Forecasts'!$Q$102:$Q$325</c:f>
              <c:numCache>
                <c:formatCode>m/d/yyyy</c:formatCode>
                <c:ptCount val="224"/>
                <c:pt idx="0">
                  <c:v>38426</c:v>
                </c:pt>
                <c:pt idx="1">
                  <c:v>38457</c:v>
                </c:pt>
                <c:pt idx="2">
                  <c:v>38487</c:v>
                </c:pt>
                <c:pt idx="3">
                  <c:v>38518</c:v>
                </c:pt>
                <c:pt idx="4">
                  <c:v>38548</c:v>
                </c:pt>
                <c:pt idx="5">
                  <c:v>38579</c:v>
                </c:pt>
                <c:pt idx="6">
                  <c:v>38610</c:v>
                </c:pt>
                <c:pt idx="7">
                  <c:v>38640</c:v>
                </c:pt>
                <c:pt idx="8">
                  <c:v>38671</c:v>
                </c:pt>
                <c:pt idx="9">
                  <c:v>38701</c:v>
                </c:pt>
                <c:pt idx="10">
                  <c:v>38732</c:v>
                </c:pt>
                <c:pt idx="11">
                  <c:v>38763</c:v>
                </c:pt>
                <c:pt idx="12">
                  <c:v>38791</c:v>
                </c:pt>
                <c:pt idx="13">
                  <c:v>38822</c:v>
                </c:pt>
                <c:pt idx="14">
                  <c:v>38852</c:v>
                </c:pt>
                <c:pt idx="15">
                  <c:v>38883</c:v>
                </c:pt>
                <c:pt idx="16">
                  <c:v>38913</c:v>
                </c:pt>
                <c:pt idx="17">
                  <c:v>38944</c:v>
                </c:pt>
                <c:pt idx="18">
                  <c:v>38975</c:v>
                </c:pt>
                <c:pt idx="19">
                  <c:v>39005</c:v>
                </c:pt>
                <c:pt idx="20">
                  <c:v>39036</c:v>
                </c:pt>
                <c:pt idx="21">
                  <c:v>39066</c:v>
                </c:pt>
                <c:pt idx="22">
                  <c:v>39097</c:v>
                </c:pt>
                <c:pt idx="23">
                  <c:v>39128</c:v>
                </c:pt>
                <c:pt idx="24">
                  <c:v>39156</c:v>
                </c:pt>
                <c:pt idx="25">
                  <c:v>39187</c:v>
                </c:pt>
                <c:pt idx="26">
                  <c:v>39217</c:v>
                </c:pt>
                <c:pt idx="27">
                  <c:v>39248</c:v>
                </c:pt>
                <c:pt idx="28">
                  <c:v>39278</c:v>
                </c:pt>
                <c:pt idx="29">
                  <c:v>39309</c:v>
                </c:pt>
                <c:pt idx="30">
                  <c:v>39340</c:v>
                </c:pt>
                <c:pt idx="31">
                  <c:v>39370</c:v>
                </c:pt>
                <c:pt idx="32">
                  <c:v>39401</c:v>
                </c:pt>
                <c:pt idx="33">
                  <c:v>39431</c:v>
                </c:pt>
                <c:pt idx="34">
                  <c:v>39462</c:v>
                </c:pt>
                <c:pt idx="35">
                  <c:v>39493</c:v>
                </c:pt>
                <c:pt idx="36">
                  <c:v>39522</c:v>
                </c:pt>
                <c:pt idx="37">
                  <c:v>39553</c:v>
                </c:pt>
                <c:pt idx="38">
                  <c:v>39583</c:v>
                </c:pt>
                <c:pt idx="39">
                  <c:v>39614</c:v>
                </c:pt>
                <c:pt idx="40">
                  <c:v>39644</c:v>
                </c:pt>
                <c:pt idx="41">
                  <c:v>39675</c:v>
                </c:pt>
                <c:pt idx="42">
                  <c:v>39706</c:v>
                </c:pt>
                <c:pt idx="43">
                  <c:v>39736</c:v>
                </c:pt>
                <c:pt idx="44">
                  <c:v>39767</c:v>
                </c:pt>
                <c:pt idx="45">
                  <c:v>39797</c:v>
                </c:pt>
                <c:pt idx="46">
                  <c:v>39828</c:v>
                </c:pt>
                <c:pt idx="47">
                  <c:v>39859</c:v>
                </c:pt>
                <c:pt idx="48">
                  <c:v>39887</c:v>
                </c:pt>
                <c:pt idx="49">
                  <c:v>39918</c:v>
                </c:pt>
                <c:pt idx="50">
                  <c:v>39948</c:v>
                </c:pt>
                <c:pt idx="51">
                  <c:v>39979</c:v>
                </c:pt>
                <c:pt idx="52">
                  <c:v>40009</c:v>
                </c:pt>
                <c:pt idx="53">
                  <c:v>40040</c:v>
                </c:pt>
                <c:pt idx="54">
                  <c:v>40071</c:v>
                </c:pt>
                <c:pt idx="55">
                  <c:v>40101</c:v>
                </c:pt>
                <c:pt idx="56">
                  <c:v>40132</c:v>
                </c:pt>
                <c:pt idx="57">
                  <c:v>40162</c:v>
                </c:pt>
                <c:pt idx="58">
                  <c:v>40193</c:v>
                </c:pt>
                <c:pt idx="59">
                  <c:v>40224</c:v>
                </c:pt>
                <c:pt idx="60">
                  <c:v>40252</c:v>
                </c:pt>
                <c:pt idx="61">
                  <c:v>40283</c:v>
                </c:pt>
                <c:pt idx="62">
                  <c:v>40313</c:v>
                </c:pt>
                <c:pt idx="63">
                  <c:v>40344</c:v>
                </c:pt>
                <c:pt idx="64">
                  <c:v>40374</c:v>
                </c:pt>
                <c:pt idx="65">
                  <c:v>40405</c:v>
                </c:pt>
                <c:pt idx="66">
                  <c:v>40436</c:v>
                </c:pt>
                <c:pt idx="67">
                  <c:v>40466</c:v>
                </c:pt>
                <c:pt idx="68">
                  <c:v>40497</c:v>
                </c:pt>
                <c:pt idx="69">
                  <c:v>40527</c:v>
                </c:pt>
                <c:pt idx="70">
                  <c:v>40558</c:v>
                </c:pt>
                <c:pt idx="71">
                  <c:v>40589</c:v>
                </c:pt>
                <c:pt idx="72">
                  <c:v>40617</c:v>
                </c:pt>
                <c:pt idx="73">
                  <c:v>40648</c:v>
                </c:pt>
                <c:pt idx="74">
                  <c:v>40678</c:v>
                </c:pt>
                <c:pt idx="75">
                  <c:v>40709</c:v>
                </c:pt>
                <c:pt idx="76">
                  <c:v>40739</c:v>
                </c:pt>
                <c:pt idx="77">
                  <c:v>40770</c:v>
                </c:pt>
                <c:pt idx="78">
                  <c:v>40801</c:v>
                </c:pt>
                <c:pt idx="79">
                  <c:v>40831</c:v>
                </c:pt>
                <c:pt idx="80">
                  <c:v>40862</c:v>
                </c:pt>
                <c:pt idx="81">
                  <c:v>40892</c:v>
                </c:pt>
                <c:pt idx="82">
                  <c:v>40923</c:v>
                </c:pt>
                <c:pt idx="83">
                  <c:v>40954</c:v>
                </c:pt>
                <c:pt idx="84">
                  <c:v>40983</c:v>
                </c:pt>
                <c:pt idx="85">
                  <c:v>41014</c:v>
                </c:pt>
                <c:pt idx="86">
                  <c:v>41044</c:v>
                </c:pt>
                <c:pt idx="87">
                  <c:v>41075</c:v>
                </c:pt>
                <c:pt idx="88">
                  <c:v>41105</c:v>
                </c:pt>
                <c:pt idx="89">
                  <c:v>41136</c:v>
                </c:pt>
                <c:pt idx="90">
                  <c:v>41167</c:v>
                </c:pt>
                <c:pt idx="91">
                  <c:v>41197</c:v>
                </c:pt>
                <c:pt idx="92">
                  <c:v>41228</c:v>
                </c:pt>
                <c:pt idx="93">
                  <c:v>41258</c:v>
                </c:pt>
                <c:pt idx="94">
                  <c:v>41289</c:v>
                </c:pt>
                <c:pt idx="95">
                  <c:v>41320</c:v>
                </c:pt>
                <c:pt idx="96">
                  <c:v>41348</c:v>
                </c:pt>
                <c:pt idx="97">
                  <c:v>41379</c:v>
                </c:pt>
                <c:pt idx="98">
                  <c:v>41409</c:v>
                </c:pt>
                <c:pt idx="99">
                  <c:v>41440</c:v>
                </c:pt>
                <c:pt idx="100">
                  <c:v>41470</c:v>
                </c:pt>
                <c:pt idx="101">
                  <c:v>41501</c:v>
                </c:pt>
                <c:pt idx="102">
                  <c:v>41532</c:v>
                </c:pt>
                <c:pt idx="103">
                  <c:v>41562</c:v>
                </c:pt>
                <c:pt idx="104">
                  <c:v>41593</c:v>
                </c:pt>
                <c:pt idx="105">
                  <c:v>41623</c:v>
                </c:pt>
                <c:pt idx="106">
                  <c:v>41654</c:v>
                </c:pt>
                <c:pt idx="107">
                  <c:v>41685</c:v>
                </c:pt>
                <c:pt idx="108">
                  <c:v>41713</c:v>
                </c:pt>
                <c:pt idx="109">
                  <c:v>41744</c:v>
                </c:pt>
                <c:pt idx="110">
                  <c:v>41774</c:v>
                </c:pt>
                <c:pt idx="111">
                  <c:v>41805</c:v>
                </c:pt>
                <c:pt idx="112">
                  <c:v>41835</c:v>
                </c:pt>
                <c:pt idx="113">
                  <c:v>41866</c:v>
                </c:pt>
                <c:pt idx="114">
                  <c:v>41897</c:v>
                </c:pt>
                <c:pt idx="115">
                  <c:v>41927</c:v>
                </c:pt>
                <c:pt idx="116">
                  <c:v>41958</c:v>
                </c:pt>
                <c:pt idx="117">
                  <c:v>41988</c:v>
                </c:pt>
                <c:pt idx="118">
                  <c:v>42019</c:v>
                </c:pt>
                <c:pt idx="119">
                  <c:v>42050</c:v>
                </c:pt>
                <c:pt idx="120">
                  <c:v>42078</c:v>
                </c:pt>
                <c:pt idx="121">
                  <c:v>42109</c:v>
                </c:pt>
                <c:pt idx="122">
                  <c:v>42139</c:v>
                </c:pt>
                <c:pt idx="123">
                  <c:v>42170</c:v>
                </c:pt>
                <c:pt idx="124">
                  <c:v>42200</c:v>
                </c:pt>
                <c:pt idx="125">
                  <c:v>42231</c:v>
                </c:pt>
                <c:pt idx="126">
                  <c:v>42262</c:v>
                </c:pt>
                <c:pt idx="127">
                  <c:v>42292</c:v>
                </c:pt>
                <c:pt idx="128">
                  <c:v>42323</c:v>
                </c:pt>
                <c:pt idx="129">
                  <c:v>42353</c:v>
                </c:pt>
                <c:pt idx="130">
                  <c:v>42384</c:v>
                </c:pt>
                <c:pt idx="131">
                  <c:v>42415</c:v>
                </c:pt>
                <c:pt idx="132">
                  <c:v>42444</c:v>
                </c:pt>
                <c:pt idx="133">
                  <c:v>42475</c:v>
                </c:pt>
                <c:pt idx="134">
                  <c:v>42505</c:v>
                </c:pt>
                <c:pt idx="135">
                  <c:v>42536</c:v>
                </c:pt>
                <c:pt idx="136">
                  <c:v>42566</c:v>
                </c:pt>
                <c:pt idx="137">
                  <c:v>42597</c:v>
                </c:pt>
                <c:pt idx="138">
                  <c:v>42628</c:v>
                </c:pt>
                <c:pt idx="139">
                  <c:v>42658</c:v>
                </c:pt>
                <c:pt idx="140">
                  <c:v>42689</c:v>
                </c:pt>
                <c:pt idx="141">
                  <c:v>42719</c:v>
                </c:pt>
                <c:pt idx="142">
                  <c:v>42750</c:v>
                </c:pt>
                <c:pt idx="143">
                  <c:v>42781</c:v>
                </c:pt>
                <c:pt idx="144">
                  <c:v>42809</c:v>
                </c:pt>
                <c:pt idx="145">
                  <c:v>42840</c:v>
                </c:pt>
                <c:pt idx="146">
                  <c:v>42870</c:v>
                </c:pt>
                <c:pt idx="147">
                  <c:v>42901</c:v>
                </c:pt>
                <c:pt idx="148">
                  <c:v>42931</c:v>
                </c:pt>
                <c:pt idx="149">
                  <c:v>42962</c:v>
                </c:pt>
                <c:pt idx="150">
                  <c:v>42993</c:v>
                </c:pt>
                <c:pt idx="151">
                  <c:v>43023</c:v>
                </c:pt>
                <c:pt idx="152">
                  <c:v>43054</c:v>
                </c:pt>
                <c:pt idx="153">
                  <c:v>43084</c:v>
                </c:pt>
                <c:pt idx="154">
                  <c:v>43115</c:v>
                </c:pt>
                <c:pt idx="155">
                  <c:v>43146</c:v>
                </c:pt>
                <c:pt idx="156">
                  <c:v>43174</c:v>
                </c:pt>
                <c:pt idx="157">
                  <c:v>43205</c:v>
                </c:pt>
                <c:pt idx="158">
                  <c:v>43235</c:v>
                </c:pt>
                <c:pt idx="159">
                  <c:v>43266</c:v>
                </c:pt>
                <c:pt idx="160">
                  <c:v>43296</c:v>
                </c:pt>
                <c:pt idx="161">
                  <c:v>43327</c:v>
                </c:pt>
                <c:pt idx="162">
                  <c:v>43358</c:v>
                </c:pt>
                <c:pt idx="163">
                  <c:v>43388</c:v>
                </c:pt>
                <c:pt idx="164">
                  <c:v>43419</c:v>
                </c:pt>
                <c:pt idx="165">
                  <c:v>43449</c:v>
                </c:pt>
                <c:pt idx="166">
                  <c:v>43480</c:v>
                </c:pt>
                <c:pt idx="167">
                  <c:v>43511</c:v>
                </c:pt>
                <c:pt idx="168">
                  <c:v>43539</c:v>
                </c:pt>
                <c:pt idx="169">
                  <c:v>43570</c:v>
                </c:pt>
                <c:pt idx="170">
                  <c:v>43600</c:v>
                </c:pt>
                <c:pt idx="171">
                  <c:v>43631</c:v>
                </c:pt>
                <c:pt idx="172">
                  <c:v>43661</c:v>
                </c:pt>
                <c:pt idx="173">
                  <c:v>43692</c:v>
                </c:pt>
                <c:pt idx="174">
                  <c:v>43723</c:v>
                </c:pt>
                <c:pt idx="175">
                  <c:v>43753</c:v>
                </c:pt>
                <c:pt idx="176">
                  <c:v>43784</c:v>
                </c:pt>
                <c:pt idx="177">
                  <c:v>43814</c:v>
                </c:pt>
                <c:pt idx="178">
                  <c:v>43845</c:v>
                </c:pt>
                <c:pt idx="179">
                  <c:v>43876</c:v>
                </c:pt>
                <c:pt idx="180">
                  <c:v>43905</c:v>
                </c:pt>
                <c:pt idx="181">
                  <c:v>43936</c:v>
                </c:pt>
                <c:pt idx="182">
                  <c:v>43966</c:v>
                </c:pt>
                <c:pt idx="183">
                  <c:v>43997</c:v>
                </c:pt>
                <c:pt idx="184">
                  <c:v>44027</c:v>
                </c:pt>
                <c:pt idx="185">
                  <c:v>44058</c:v>
                </c:pt>
                <c:pt idx="186">
                  <c:v>44089</c:v>
                </c:pt>
                <c:pt idx="187">
                  <c:v>44119</c:v>
                </c:pt>
                <c:pt idx="188">
                  <c:v>44150</c:v>
                </c:pt>
                <c:pt idx="189">
                  <c:v>44180</c:v>
                </c:pt>
                <c:pt idx="190">
                  <c:v>44211</c:v>
                </c:pt>
                <c:pt idx="191">
                  <c:v>44242</c:v>
                </c:pt>
                <c:pt idx="192">
                  <c:v>44270</c:v>
                </c:pt>
                <c:pt idx="193">
                  <c:v>44301</c:v>
                </c:pt>
                <c:pt idx="194">
                  <c:v>44331</c:v>
                </c:pt>
                <c:pt idx="195">
                  <c:v>44362</c:v>
                </c:pt>
                <c:pt idx="196">
                  <c:v>44392</c:v>
                </c:pt>
                <c:pt idx="197">
                  <c:v>44423</c:v>
                </c:pt>
                <c:pt idx="198">
                  <c:v>44454</c:v>
                </c:pt>
                <c:pt idx="199">
                  <c:v>44484</c:v>
                </c:pt>
                <c:pt idx="200">
                  <c:v>44515</c:v>
                </c:pt>
                <c:pt idx="201">
                  <c:v>44545</c:v>
                </c:pt>
                <c:pt idx="202">
                  <c:v>44576</c:v>
                </c:pt>
                <c:pt idx="203">
                  <c:v>44607</c:v>
                </c:pt>
                <c:pt idx="204">
                  <c:v>44635</c:v>
                </c:pt>
                <c:pt idx="205">
                  <c:v>44666</c:v>
                </c:pt>
                <c:pt idx="206">
                  <c:v>44696</c:v>
                </c:pt>
                <c:pt idx="207">
                  <c:v>44727</c:v>
                </c:pt>
                <c:pt idx="208">
                  <c:v>44757</c:v>
                </c:pt>
                <c:pt idx="209">
                  <c:v>44788</c:v>
                </c:pt>
                <c:pt idx="210">
                  <c:v>44819</c:v>
                </c:pt>
                <c:pt idx="211">
                  <c:v>44849</c:v>
                </c:pt>
                <c:pt idx="212">
                  <c:v>44880</c:v>
                </c:pt>
                <c:pt idx="213">
                  <c:v>44910</c:v>
                </c:pt>
                <c:pt idx="214">
                  <c:v>44941</c:v>
                </c:pt>
                <c:pt idx="215">
                  <c:v>44972</c:v>
                </c:pt>
                <c:pt idx="216">
                  <c:v>45000</c:v>
                </c:pt>
                <c:pt idx="217">
                  <c:v>45031</c:v>
                </c:pt>
                <c:pt idx="218">
                  <c:v>45062</c:v>
                </c:pt>
                <c:pt idx="219">
                  <c:v>45092</c:v>
                </c:pt>
                <c:pt idx="220">
                  <c:v>45122</c:v>
                </c:pt>
                <c:pt idx="221">
                  <c:v>45153</c:v>
                </c:pt>
                <c:pt idx="222">
                  <c:v>45184</c:v>
                </c:pt>
                <c:pt idx="223">
                  <c:v>45214</c:v>
                </c:pt>
              </c:numCache>
            </c:numRef>
          </c:cat>
          <c:val>
            <c:numRef>
              <c:f>'3Y Forecasts'!$M$326:$M$350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D05-8DE0-0C54D0CF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0592"/>
        <c:axId val="580123120"/>
      </c:lineChart>
      <c:dateAx>
        <c:axId val="39418059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123120"/>
        <c:crosses val="autoZero"/>
        <c:auto val="1"/>
        <c:lblOffset val="100"/>
        <c:baseTimeUnit val="days"/>
      </c:dateAx>
      <c:valAx>
        <c:axId val="5801231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1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S&amp;P</a:t>
            </a:r>
            <a:r>
              <a:rPr lang="pt-BR" baseline="0"/>
              <a:t> 500 Shiller PE vs 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 Forecasts'!$E$101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'3Y Forecasts'!$H$102:$H$1251</c:f>
              <c:numCache>
                <c:formatCode>General</c:formatCode>
                <c:ptCount val="1150"/>
                <c:pt idx="0">
                  <c:v>18.649999999999999</c:v>
                </c:pt>
                <c:pt idx="1">
                  <c:v>18.809999999999999</c:v>
                </c:pt>
                <c:pt idx="2">
                  <c:v>18.87</c:v>
                </c:pt>
                <c:pt idx="3">
                  <c:v>19.940000000000001</c:v>
                </c:pt>
                <c:pt idx="4">
                  <c:v>21.26</c:v>
                </c:pt>
                <c:pt idx="5">
                  <c:v>21.83</c:v>
                </c:pt>
                <c:pt idx="6">
                  <c:v>20.91</c:v>
                </c:pt>
                <c:pt idx="7">
                  <c:v>21.08</c:v>
                </c:pt>
                <c:pt idx="8">
                  <c:v>21.76</c:v>
                </c:pt>
                <c:pt idx="9">
                  <c:v>23</c:v>
                </c:pt>
                <c:pt idx="10">
                  <c:v>23.58</c:v>
                </c:pt>
                <c:pt idx="11">
                  <c:v>25.12</c:v>
                </c:pt>
                <c:pt idx="12">
                  <c:v>25.3</c:v>
                </c:pt>
                <c:pt idx="13">
                  <c:v>27.08</c:v>
                </c:pt>
                <c:pt idx="14">
                  <c:v>27.13</c:v>
                </c:pt>
                <c:pt idx="15">
                  <c:v>27.68</c:v>
                </c:pt>
                <c:pt idx="16">
                  <c:v>27.57</c:v>
                </c:pt>
                <c:pt idx="17">
                  <c:v>27.7</c:v>
                </c:pt>
                <c:pt idx="18">
                  <c:v>27.94</c:v>
                </c:pt>
                <c:pt idx="19">
                  <c:v>29.93</c:v>
                </c:pt>
                <c:pt idx="20">
                  <c:v>31.48</c:v>
                </c:pt>
                <c:pt idx="21">
                  <c:v>32.56</c:v>
                </c:pt>
                <c:pt idx="22">
                  <c:v>28.96</c:v>
                </c:pt>
                <c:pt idx="23">
                  <c:v>21.17</c:v>
                </c:pt>
                <c:pt idx="24">
                  <c:v>22.01</c:v>
                </c:pt>
                <c:pt idx="25">
                  <c:v>22.31</c:v>
                </c:pt>
                <c:pt idx="26">
                  <c:v>23.7</c:v>
                </c:pt>
                <c:pt idx="27">
                  <c:v>24.59</c:v>
                </c:pt>
                <c:pt idx="28">
                  <c:v>25.84</c:v>
                </c:pt>
                <c:pt idx="29">
                  <c:v>24.31</c:v>
                </c:pt>
                <c:pt idx="30">
                  <c:v>21.87</c:v>
                </c:pt>
                <c:pt idx="31">
                  <c:v>21.55</c:v>
                </c:pt>
                <c:pt idx="32">
                  <c:v>21.3</c:v>
                </c:pt>
                <c:pt idx="33">
                  <c:v>21.07</c:v>
                </c:pt>
                <c:pt idx="34">
                  <c:v>18.21</c:v>
                </c:pt>
                <c:pt idx="35">
                  <c:v>16.940000000000001</c:v>
                </c:pt>
                <c:pt idx="36">
                  <c:v>16.059999999999999</c:v>
                </c:pt>
                <c:pt idx="37">
                  <c:v>16.71</c:v>
                </c:pt>
                <c:pt idx="38">
                  <c:v>18.16</c:v>
                </c:pt>
                <c:pt idx="39">
                  <c:v>18.579999999999998</c:v>
                </c:pt>
                <c:pt idx="40">
                  <c:v>16.87</c:v>
                </c:pt>
                <c:pt idx="41">
                  <c:v>15.4</c:v>
                </c:pt>
                <c:pt idx="42">
                  <c:v>15.06</c:v>
                </c:pt>
                <c:pt idx="43">
                  <c:v>15.52</c:v>
                </c:pt>
                <c:pt idx="44">
                  <c:v>15.01</c:v>
                </c:pt>
                <c:pt idx="45">
                  <c:v>12.82</c:v>
                </c:pt>
                <c:pt idx="46">
                  <c:v>11.15</c:v>
                </c:pt>
                <c:pt idx="47">
                  <c:v>11.42</c:v>
                </c:pt>
                <c:pt idx="48">
                  <c:v>9.31</c:v>
                </c:pt>
                <c:pt idx="49">
                  <c:v>9.31</c:v>
                </c:pt>
                <c:pt idx="50">
                  <c:v>9.34</c:v>
                </c:pt>
                <c:pt idx="51">
                  <c:v>9.41</c:v>
                </c:pt>
                <c:pt idx="52">
                  <c:v>7.19</c:v>
                </c:pt>
                <c:pt idx="53">
                  <c:v>6.39</c:v>
                </c:pt>
                <c:pt idx="54">
                  <c:v>5.57</c:v>
                </c:pt>
                <c:pt idx="55">
                  <c:v>5.84</c:v>
                </c:pt>
                <c:pt idx="56">
                  <c:v>8.83</c:v>
                </c:pt>
                <c:pt idx="57">
                  <c:v>9.76</c:v>
                </c:pt>
                <c:pt idx="58">
                  <c:v>8.48</c:v>
                </c:pt>
                <c:pt idx="59">
                  <c:v>8.4600000000000009</c:v>
                </c:pt>
                <c:pt idx="60">
                  <c:v>8.26</c:v>
                </c:pt>
                <c:pt idx="61">
                  <c:v>8.73</c:v>
                </c:pt>
                <c:pt idx="62">
                  <c:v>7.83</c:v>
                </c:pt>
                <c:pt idx="63">
                  <c:v>7.87</c:v>
                </c:pt>
                <c:pt idx="64">
                  <c:v>8.7200000000000006</c:v>
                </c:pt>
                <c:pt idx="65">
                  <c:v>11.25</c:v>
                </c:pt>
                <c:pt idx="66">
                  <c:v>13.1</c:v>
                </c:pt>
                <c:pt idx="67">
                  <c:v>13.75</c:v>
                </c:pt>
                <c:pt idx="68">
                  <c:v>13</c:v>
                </c:pt>
                <c:pt idx="69">
                  <c:v>12.92</c:v>
                </c:pt>
                <c:pt idx="70">
                  <c:v>11.7</c:v>
                </c:pt>
                <c:pt idx="71">
                  <c:v>12.01</c:v>
                </c:pt>
                <c:pt idx="72">
                  <c:v>12.28</c:v>
                </c:pt>
                <c:pt idx="73">
                  <c:v>13.03</c:v>
                </c:pt>
                <c:pt idx="74">
                  <c:v>13.93</c:v>
                </c:pt>
                <c:pt idx="75">
                  <c:v>13.25</c:v>
                </c:pt>
                <c:pt idx="76">
                  <c:v>13.52</c:v>
                </c:pt>
                <c:pt idx="77">
                  <c:v>12.18</c:v>
                </c:pt>
                <c:pt idx="78">
                  <c:v>12.29</c:v>
                </c:pt>
                <c:pt idx="79">
                  <c:v>11.74</c:v>
                </c:pt>
                <c:pt idx="80">
                  <c:v>11.32</c:v>
                </c:pt>
                <c:pt idx="81">
                  <c:v>10.91</c:v>
                </c:pt>
                <c:pt idx="82">
                  <c:v>11.11</c:v>
                </c:pt>
                <c:pt idx="83">
                  <c:v>11.45</c:v>
                </c:pt>
                <c:pt idx="84">
                  <c:v>11.64</c:v>
                </c:pt>
                <c:pt idx="85">
                  <c:v>11.5</c:v>
                </c:pt>
                <c:pt idx="86">
                  <c:v>11.09</c:v>
                </c:pt>
                <c:pt idx="87">
                  <c:v>10.4</c:v>
                </c:pt>
                <c:pt idx="88">
                  <c:v>11.1</c:v>
                </c:pt>
                <c:pt idx="89">
                  <c:v>11.99</c:v>
                </c:pt>
                <c:pt idx="90">
                  <c:v>12.54</c:v>
                </c:pt>
                <c:pt idx="91">
                  <c:v>13.2</c:v>
                </c:pt>
                <c:pt idx="92">
                  <c:v>14.11</c:v>
                </c:pt>
                <c:pt idx="93">
                  <c:v>14.42</c:v>
                </c:pt>
                <c:pt idx="94">
                  <c:v>14.83</c:v>
                </c:pt>
                <c:pt idx="95">
                  <c:v>16.13</c:v>
                </c:pt>
                <c:pt idx="96">
                  <c:v>16.16</c:v>
                </c:pt>
                <c:pt idx="97">
                  <c:v>17.09</c:v>
                </c:pt>
                <c:pt idx="98">
                  <c:v>18.100000000000001</c:v>
                </c:pt>
                <c:pt idx="99">
                  <c:v>18.66</c:v>
                </c:pt>
                <c:pt idx="100">
                  <c:v>18.72</c:v>
                </c:pt>
                <c:pt idx="101">
                  <c:v>17.75</c:v>
                </c:pt>
                <c:pt idx="102">
                  <c:v>18.39</c:v>
                </c:pt>
                <c:pt idx="103">
                  <c:v>19.36</c:v>
                </c:pt>
                <c:pt idx="104">
                  <c:v>19.62</c:v>
                </c:pt>
                <c:pt idx="105">
                  <c:v>19.86</c:v>
                </c:pt>
                <c:pt idx="106">
                  <c:v>20.91</c:v>
                </c:pt>
                <c:pt idx="107">
                  <c:v>21.5</c:v>
                </c:pt>
                <c:pt idx="108">
                  <c:v>21.13</c:v>
                </c:pt>
                <c:pt idx="109">
                  <c:v>21.62</c:v>
                </c:pt>
                <c:pt idx="110">
                  <c:v>22.24</c:v>
                </c:pt>
                <c:pt idx="111">
                  <c:v>22.04</c:v>
                </c:pt>
                <c:pt idx="112">
                  <c:v>20.56</c:v>
                </c:pt>
                <c:pt idx="113">
                  <c:v>19.47</c:v>
                </c:pt>
                <c:pt idx="114">
                  <c:v>18.71</c:v>
                </c:pt>
                <c:pt idx="115">
                  <c:v>19.649999999999999</c:v>
                </c:pt>
                <c:pt idx="116">
                  <c:v>19.809999999999999</c:v>
                </c:pt>
                <c:pt idx="117">
                  <c:v>16.850000000000001</c:v>
                </c:pt>
                <c:pt idx="118">
                  <c:v>14.36</c:v>
                </c:pt>
                <c:pt idx="119">
                  <c:v>13.16</c:v>
                </c:pt>
                <c:pt idx="120">
                  <c:v>13.01</c:v>
                </c:pt>
                <c:pt idx="121">
                  <c:v>13.51</c:v>
                </c:pt>
                <c:pt idx="122">
                  <c:v>13.26</c:v>
                </c:pt>
                <c:pt idx="123">
                  <c:v>12.38</c:v>
                </c:pt>
                <c:pt idx="124">
                  <c:v>11.79</c:v>
                </c:pt>
                <c:pt idx="125">
                  <c:v>11.99</c:v>
                </c:pt>
                <c:pt idx="126">
                  <c:v>12.29</c:v>
                </c:pt>
                <c:pt idx="127">
                  <c:v>14.77</c:v>
                </c:pt>
                <c:pt idx="128">
                  <c:v>14.9</c:v>
                </c:pt>
                <c:pt idx="129">
                  <c:v>14.28</c:v>
                </c:pt>
                <c:pt idx="130">
                  <c:v>16.059999999999999</c:v>
                </c:pt>
                <c:pt idx="131">
                  <c:v>16.149999999999999</c:v>
                </c:pt>
                <c:pt idx="132">
                  <c:v>15.76</c:v>
                </c:pt>
                <c:pt idx="133">
                  <c:v>15.6</c:v>
                </c:pt>
                <c:pt idx="134">
                  <c:v>15.66</c:v>
                </c:pt>
                <c:pt idx="135">
                  <c:v>15.73</c:v>
                </c:pt>
                <c:pt idx="136">
                  <c:v>13.92</c:v>
                </c:pt>
                <c:pt idx="137">
                  <c:v>14.5</c:v>
                </c:pt>
                <c:pt idx="138">
                  <c:v>14.83</c:v>
                </c:pt>
                <c:pt idx="139">
                  <c:v>15.27</c:v>
                </c:pt>
                <c:pt idx="140">
                  <c:v>15.12</c:v>
                </c:pt>
                <c:pt idx="141">
                  <c:v>16.45</c:v>
                </c:pt>
                <c:pt idx="142">
                  <c:v>16.82</c:v>
                </c:pt>
                <c:pt idx="143">
                  <c:v>16.600000000000001</c:v>
                </c:pt>
                <c:pt idx="144">
                  <c:v>16.28</c:v>
                </c:pt>
                <c:pt idx="145">
                  <c:v>16.38</c:v>
                </c:pt>
                <c:pt idx="146">
                  <c:v>16.22</c:v>
                </c:pt>
                <c:pt idx="147">
                  <c:v>16.170000000000002</c:v>
                </c:pt>
                <c:pt idx="148">
                  <c:v>16.37</c:v>
                </c:pt>
                <c:pt idx="149">
                  <c:v>14.14</c:v>
                </c:pt>
                <c:pt idx="150">
                  <c:v>12.84</c:v>
                </c:pt>
                <c:pt idx="151">
                  <c:v>13.37</c:v>
                </c:pt>
                <c:pt idx="152">
                  <c:v>13.65</c:v>
                </c:pt>
                <c:pt idx="153">
                  <c:v>14.21</c:v>
                </c:pt>
                <c:pt idx="154">
                  <c:v>14.33</c:v>
                </c:pt>
                <c:pt idx="155">
                  <c:v>14.64</c:v>
                </c:pt>
                <c:pt idx="156">
                  <c:v>13.91</c:v>
                </c:pt>
                <c:pt idx="157">
                  <c:v>13.9</c:v>
                </c:pt>
                <c:pt idx="158">
                  <c:v>13</c:v>
                </c:pt>
                <c:pt idx="159">
                  <c:v>12.96</c:v>
                </c:pt>
                <c:pt idx="160">
                  <c:v>12.43</c:v>
                </c:pt>
                <c:pt idx="161">
                  <c:v>12.04</c:v>
                </c:pt>
                <c:pt idx="162">
                  <c:v>12.16</c:v>
                </c:pt>
                <c:pt idx="163">
                  <c:v>12.74</c:v>
                </c:pt>
                <c:pt idx="164">
                  <c:v>12.46</c:v>
                </c:pt>
                <c:pt idx="165">
                  <c:v>12.28</c:v>
                </c:pt>
                <c:pt idx="166">
                  <c:v>11.58</c:v>
                </c:pt>
                <c:pt idx="167">
                  <c:v>10.91</c:v>
                </c:pt>
                <c:pt idx="168">
                  <c:v>10.09</c:v>
                </c:pt>
                <c:pt idx="169">
                  <c:v>10.1</c:v>
                </c:pt>
                <c:pt idx="170">
                  <c:v>9.68</c:v>
                </c:pt>
                <c:pt idx="171">
                  <c:v>9</c:v>
                </c:pt>
                <c:pt idx="172">
                  <c:v>8.5399999999999991</c:v>
                </c:pt>
                <c:pt idx="173">
                  <c:v>8.51</c:v>
                </c:pt>
                <c:pt idx="174">
                  <c:v>8.91</c:v>
                </c:pt>
                <c:pt idx="175">
                  <c:v>9.15</c:v>
                </c:pt>
                <c:pt idx="176">
                  <c:v>9.01</c:v>
                </c:pt>
                <c:pt idx="177">
                  <c:v>9.08</c:v>
                </c:pt>
                <c:pt idx="178">
                  <c:v>9.6</c:v>
                </c:pt>
                <c:pt idx="179">
                  <c:v>9.66</c:v>
                </c:pt>
                <c:pt idx="180">
                  <c:v>9.6199999999999992</c:v>
                </c:pt>
                <c:pt idx="181">
                  <c:v>10.15</c:v>
                </c:pt>
                <c:pt idx="182">
                  <c:v>10.71</c:v>
                </c:pt>
                <c:pt idx="183">
                  <c:v>10.85</c:v>
                </c:pt>
                <c:pt idx="184">
                  <c:v>11.04</c:v>
                </c:pt>
                <c:pt idx="185">
                  <c:v>11.36</c:v>
                </c:pt>
                <c:pt idx="186">
                  <c:v>11.52</c:v>
                </c:pt>
                <c:pt idx="187">
                  <c:v>11.77</c:v>
                </c:pt>
                <c:pt idx="188">
                  <c:v>11.21</c:v>
                </c:pt>
                <c:pt idx="189">
                  <c:v>11.34</c:v>
                </c:pt>
                <c:pt idx="190">
                  <c:v>11.19</c:v>
                </c:pt>
                <c:pt idx="191">
                  <c:v>10.63</c:v>
                </c:pt>
                <c:pt idx="192">
                  <c:v>10.74</c:v>
                </c:pt>
                <c:pt idx="193">
                  <c:v>11.05</c:v>
                </c:pt>
                <c:pt idx="194">
                  <c:v>10.95</c:v>
                </c:pt>
                <c:pt idx="195">
                  <c:v>11.22</c:v>
                </c:pt>
                <c:pt idx="196">
                  <c:v>10.94</c:v>
                </c:pt>
                <c:pt idx="197">
                  <c:v>11.1</c:v>
                </c:pt>
                <c:pt idx="198">
                  <c:v>11.53</c:v>
                </c:pt>
                <c:pt idx="199">
                  <c:v>11.74</c:v>
                </c:pt>
                <c:pt idx="200">
                  <c:v>11.54</c:v>
                </c:pt>
                <c:pt idx="201">
                  <c:v>11.33</c:v>
                </c:pt>
                <c:pt idx="202">
                  <c:v>11.58</c:v>
                </c:pt>
                <c:pt idx="203">
                  <c:v>11.48</c:v>
                </c:pt>
                <c:pt idx="204">
                  <c:v>11.64</c:v>
                </c:pt>
                <c:pt idx="205">
                  <c:v>11.96</c:v>
                </c:pt>
                <c:pt idx="206">
                  <c:v>12.34</c:v>
                </c:pt>
                <c:pt idx="207">
                  <c:v>12.32</c:v>
                </c:pt>
                <c:pt idx="208">
                  <c:v>12.63</c:v>
                </c:pt>
                <c:pt idx="209">
                  <c:v>13.04</c:v>
                </c:pt>
                <c:pt idx="210">
                  <c:v>13.13</c:v>
                </c:pt>
                <c:pt idx="211">
                  <c:v>12.87</c:v>
                </c:pt>
                <c:pt idx="212">
                  <c:v>12.92</c:v>
                </c:pt>
                <c:pt idx="213">
                  <c:v>13.8</c:v>
                </c:pt>
                <c:pt idx="214">
                  <c:v>14.37</c:v>
                </c:pt>
                <c:pt idx="215">
                  <c:v>14.85</c:v>
                </c:pt>
                <c:pt idx="216">
                  <c:v>15.02</c:v>
                </c:pt>
                <c:pt idx="217">
                  <c:v>15.62</c:v>
                </c:pt>
                <c:pt idx="218">
                  <c:v>15.76</c:v>
                </c:pt>
                <c:pt idx="219">
                  <c:v>15.13</c:v>
                </c:pt>
                <c:pt idx="220">
                  <c:v>16.04</c:v>
                </c:pt>
                <c:pt idx="221">
                  <c:v>16.010000000000002</c:v>
                </c:pt>
                <c:pt idx="222">
                  <c:v>15.77</c:v>
                </c:pt>
                <c:pt idx="223">
                  <c:v>14.51</c:v>
                </c:pt>
                <c:pt idx="224">
                  <c:v>13.98</c:v>
                </c:pt>
                <c:pt idx="225">
                  <c:v>11.84</c:v>
                </c:pt>
                <c:pt idx="226">
                  <c:v>11.39</c:v>
                </c:pt>
                <c:pt idx="227">
                  <c:v>11.11</c:v>
                </c:pt>
                <c:pt idx="228">
                  <c:v>11.37</c:v>
                </c:pt>
                <c:pt idx="229">
                  <c:v>11.47</c:v>
                </c:pt>
                <c:pt idx="230">
                  <c:v>11.95</c:v>
                </c:pt>
                <c:pt idx="231">
                  <c:v>11.29</c:v>
                </c:pt>
                <c:pt idx="232">
                  <c:v>10.9</c:v>
                </c:pt>
                <c:pt idx="233">
                  <c:v>10.73</c:v>
                </c:pt>
                <c:pt idx="234">
                  <c:v>11.08</c:v>
                </c:pt>
                <c:pt idx="235">
                  <c:v>11.7</c:v>
                </c:pt>
                <c:pt idx="236">
                  <c:v>11.34</c:v>
                </c:pt>
                <c:pt idx="237">
                  <c:v>10.83</c:v>
                </c:pt>
                <c:pt idx="238">
                  <c:v>11.13</c:v>
                </c:pt>
                <c:pt idx="239">
                  <c:v>10.98</c:v>
                </c:pt>
                <c:pt idx="240">
                  <c:v>10.68</c:v>
                </c:pt>
                <c:pt idx="241">
                  <c:v>10.42</c:v>
                </c:pt>
                <c:pt idx="242">
                  <c:v>10</c:v>
                </c:pt>
                <c:pt idx="243">
                  <c:v>10.19</c:v>
                </c:pt>
                <c:pt idx="244">
                  <c:v>10.78</c:v>
                </c:pt>
                <c:pt idx="245">
                  <c:v>11.24</c:v>
                </c:pt>
                <c:pt idx="246">
                  <c:v>11.58</c:v>
                </c:pt>
                <c:pt idx="247">
                  <c:v>11.13</c:v>
                </c:pt>
                <c:pt idx="248">
                  <c:v>10.72</c:v>
                </c:pt>
                <c:pt idx="249">
                  <c:v>10.55</c:v>
                </c:pt>
                <c:pt idx="250">
                  <c:v>10.83</c:v>
                </c:pt>
                <c:pt idx="251">
                  <c:v>10.25</c:v>
                </c:pt>
                <c:pt idx="252">
                  <c:v>10.16</c:v>
                </c:pt>
                <c:pt idx="253">
                  <c:v>10.25</c:v>
                </c:pt>
                <c:pt idx="254">
                  <c:v>9.8699999999999992</c:v>
                </c:pt>
                <c:pt idx="255">
                  <c:v>9.9</c:v>
                </c:pt>
                <c:pt idx="256">
                  <c:v>9.7799999999999994</c:v>
                </c:pt>
                <c:pt idx="257">
                  <c:v>9.69</c:v>
                </c:pt>
                <c:pt idx="258">
                  <c:v>9.07</c:v>
                </c:pt>
                <c:pt idx="259">
                  <c:v>9.61</c:v>
                </c:pt>
                <c:pt idx="260">
                  <c:v>9.85</c:v>
                </c:pt>
                <c:pt idx="261">
                  <c:v>9.8800000000000008</c:v>
                </c:pt>
                <c:pt idx="262">
                  <c:v>10.17</c:v>
                </c:pt>
                <c:pt idx="263">
                  <c:v>10.220000000000001</c:v>
                </c:pt>
                <c:pt idx="264">
                  <c:v>10.53</c:v>
                </c:pt>
                <c:pt idx="265">
                  <c:v>10.75</c:v>
                </c:pt>
                <c:pt idx="266">
                  <c:v>10.91</c:v>
                </c:pt>
                <c:pt idx="267">
                  <c:v>10.91</c:v>
                </c:pt>
                <c:pt idx="268">
                  <c:v>11.18</c:v>
                </c:pt>
                <c:pt idx="269">
                  <c:v>11.46</c:v>
                </c:pt>
                <c:pt idx="270">
                  <c:v>11.55</c:v>
                </c:pt>
                <c:pt idx="271">
                  <c:v>10.54</c:v>
                </c:pt>
                <c:pt idx="272">
                  <c:v>11.04</c:v>
                </c:pt>
                <c:pt idx="273">
                  <c:v>11.34</c:v>
                </c:pt>
                <c:pt idx="274">
                  <c:v>11.66</c:v>
                </c:pt>
                <c:pt idx="275">
                  <c:v>11.54</c:v>
                </c:pt>
                <c:pt idx="276">
                  <c:v>11.31</c:v>
                </c:pt>
                <c:pt idx="277">
                  <c:v>11.9</c:v>
                </c:pt>
                <c:pt idx="278">
                  <c:v>12.14</c:v>
                </c:pt>
                <c:pt idx="279">
                  <c:v>11.84</c:v>
                </c:pt>
                <c:pt idx="280">
                  <c:v>11.95</c:v>
                </c:pt>
                <c:pt idx="281">
                  <c:v>11.86</c:v>
                </c:pt>
                <c:pt idx="282">
                  <c:v>11.62</c:v>
                </c:pt>
                <c:pt idx="283">
                  <c:v>11.78</c:v>
                </c:pt>
                <c:pt idx="284">
                  <c:v>12.26</c:v>
                </c:pt>
                <c:pt idx="285">
                  <c:v>12.44</c:v>
                </c:pt>
                <c:pt idx="286">
                  <c:v>12.31</c:v>
                </c:pt>
                <c:pt idx="287">
                  <c:v>11.85</c:v>
                </c:pt>
                <c:pt idx="288">
                  <c:v>12.15</c:v>
                </c:pt>
                <c:pt idx="289">
                  <c:v>12.53</c:v>
                </c:pt>
                <c:pt idx="290">
                  <c:v>12.36</c:v>
                </c:pt>
                <c:pt idx="291">
                  <c:v>12.36</c:v>
                </c:pt>
                <c:pt idx="292">
                  <c:v>12.24</c:v>
                </c:pt>
                <c:pt idx="293">
                  <c:v>12.2</c:v>
                </c:pt>
                <c:pt idx="294">
                  <c:v>12.45</c:v>
                </c:pt>
                <c:pt idx="295">
                  <c:v>12.67</c:v>
                </c:pt>
                <c:pt idx="296">
                  <c:v>12.68</c:v>
                </c:pt>
                <c:pt idx="297">
                  <c:v>12.43</c:v>
                </c:pt>
                <c:pt idx="298">
                  <c:v>12.13</c:v>
                </c:pt>
                <c:pt idx="299">
                  <c:v>12.47</c:v>
                </c:pt>
                <c:pt idx="300">
                  <c:v>12.93</c:v>
                </c:pt>
                <c:pt idx="301">
                  <c:v>13.01</c:v>
                </c:pt>
                <c:pt idx="302">
                  <c:v>12.86</c:v>
                </c:pt>
                <c:pt idx="303">
                  <c:v>12.83</c:v>
                </c:pt>
                <c:pt idx="304">
                  <c:v>12.16</c:v>
                </c:pt>
                <c:pt idx="305">
                  <c:v>12.14</c:v>
                </c:pt>
                <c:pt idx="306">
                  <c:v>11.62</c:v>
                </c:pt>
                <c:pt idx="307">
                  <c:v>11.75</c:v>
                </c:pt>
                <c:pt idx="308">
                  <c:v>11.72</c:v>
                </c:pt>
                <c:pt idx="309">
                  <c:v>11.14</c:v>
                </c:pt>
                <c:pt idx="310">
                  <c:v>11.39</c:v>
                </c:pt>
                <c:pt idx="311">
                  <c:v>11.64</c:v>
                </c:pt>
                <c:pt idx="312">
                  <c:v>11.75</c:v>
                </c:pt>
                <c:pt idx="313">
                  <c:v>12</c:v>
                </c:pt>
                <c:pt idx="314">
                  <c:v>12.22</c:v>
                </c:pt>
                <c:pt idx="315">
                  <c:v>12.42</c:v>
                </c:pt>
                <c:pt idx="316">
                  <c:v>12.91</c:v>
                </c:pt>
                <c:pt idx="317">
                  <c:v>13.31</c:v>
                </c:pt>
                <c:pt idx="318">
                  <c:v>13.36</c:v>
                </c:pt>
                <c:pt idx="319">
                  <c:v>13.83</c:v>
                </c:pt>
                <c:pt idx="320">
                  <c:v>14.04</c:v>
                </c:pt>
                <c:pt idx="321">
                  <c:v>14.36</c:v>
                </c:pt>
                <c:pt idx="322">
                  <c:v>14.62</c:v>
                </c:pt>
                <c:pt idx="323">
                  <c:v>15.12</c:v>
                </c:pt>
                <c:pt idx="324">
                  <c:v>15.79</c:v>
                </c:pt>
                <c:pt idx="325">
                  <c:v>15.99</c:v>
                </c:pt>
                <c:pt idx="326">
                  <c:v>16.440000000000001</c:v>
                </c:pt>
                <c:pt idx="327">
                  <c:v>16.22</c:v>
                </c:pt>
                <c:pt idx="328">
                  <c:v>16.690000000000001</c:v>
                </c:pt>
                <c:pt idx="329">
                  <c:v>16.52</c:v>
                </c:pt>
                <c:pt idx="330">
                  <c:v>17.37</c:v>
                </c:pt>
                <c:pt idx="331">
                  <c:v>18.45</c:v>
                </c:pt>
                <c:pt idx="332">
                  <c:v>18.22</c:v>
                </c:pt>
                <c:pt idx="333">
                  <c:v>18.84</c:v>
                </c:pt>
                <c:pt idx="334">
                  <c:v>17.77</c:v>
                </c:pt>
                <c:pt idx="335">
                  <c:v>18.84</c:v>
                </c:pt>
                <c:pt idx="336">
                  <c:v>18.940000000000001</c:v>
                </c:pt>
                <c:pt idx="337">
                  <c:v>18.29</c:v>
                </c:pt>
                <c:pt idx="338">
                  <c:v>18.27</c:v>
                </c:pt>
                <c:pt idx="339">
                  <c:v>19.37</c:v>
                </c:pt>
                <c:pt idx="340">
                  <c:v>19.37</c:v>
                </c:pt>
                <c:pt idx="341">
                  <c:v>18.54</c:v>
                </c:pt>
                <c:pt idx="342">
                  <c:v>18.16</c:v>
                </c:pt>
                <c:pt idx="343">
                  <c:v>18.86</c:v>
                </c:pt>
                <c:pt idx="344">
                  <c:v>18.670000000000002</c:v>
                </c:pt>
                <c:pt idx="345">
                  <c:v>17.84</c:v>
                </c:pt>
                <c:pt idx="346">
                  <c:v>17.420000000000002</c:v>
                </c:pt>
                <c:pt idx="347">
                  <c:v>17.12</c:v>
                </c:pt>
                <c:pt idx="348">
                  <c:v>17.2</c:v>
                </c:pt>
                <c:pt idx="349">
                  <c:v>16.72</c:v>
                </c:pt>
                <c:pt idx="350">
                  <c:v>15.84</c:v>
                </c:pt>
                <c:pt idx="351">
                  <c:v>15.9</c:v>
                </c:pt>
                <c:pt idx="352">
                  <c:v>16.12</c:v>
                </c:pt>
                <c:pt idx="353">
                  <c:v>16.600000000000001</c:v>
                </c:pt>
                <c:pt idx="354">
                  <c:v>16.73</c:v>
                </c:pt>
                <c:pt idx="355">
                  <c:v>16.87</c:v>
                </c:pt>
                <c:pt idx="356">
                  <c:v>15.87</c:v>
                </c:pt>
                <c:pt idx="357">
                  <c:v>15.16</c:v>
                </c:pt>
                <c:pt idx="358">
                  <c:v>14.15</c:v>
                </c:pt>
                <c:pt idx="359">
                  <c:v>13.74</c:v>
                </c:pt>
                <c:pt idx="360">
                  <c:v>13.67</c:v>
                </c:pt>
                <c:pt idx="361">
                  <c:v>13.79</c:v>
                </c:pt>
                <c:pt idx="362">
                  <c:v>13.78</c:v>
                </c:pt>
                <c:pt idx="363">
                  <c:v>13.93</c:v>
                </c:pt>
                <c:pt idx="364">
                  <c:v>13.91</c:v>
                </c:pt>
                <c:pt idx="365">
                  <c:v>14.32</c:v>
                </c:pt>
                <c:pt idx="366">
                  <c:v>14.64</c:v>
                </c:pt>
                <c:pt idx="367">
                  <c:v>14.96</c:v>
                </c:pt>
                <c:pt idx="368">
                  <c:v>15.54</c:v>
                </c:pt>
                <c:pt idx="369">
                  <c:v>15.93</c:v>
                </c:pt>
                <c:pt idx="370">
                  <c:v>16.559999999999999</c:v>
                </c:pt>
                <c:pt idx="371">
                  <c:v>16.989999999999998</c:v>
                </c:pt>
                <c:pt idx="372">
                  <c:v>17.36</c:v>
                </c:pt>
                <c:pt idx="373">
                  <c:v>17.98</c:v>
                </c:pt>
                <c:pt idx="374">
                  <c:v>17.760000000000002</c:v>
                </c:pt>
                <c:pt idx="375">
                  <c:v>18.2</c:v>
                </c:pt>
                <c:pt idx="376">
                  <c:v>18.43</c:v>
                </c:pt>
                <c:pt idx="377">
                  <c:v>18.690000000000001</c:v>
                </c:pt>
                <c:pt idx="378">
                  <c:v>18.45</c:v>
                </c:pt>
                <c:pt idx="379">
                  <c:v>19.09</c:v>
                </c:pt>
                <c:pt idx="380">
                  <c:v>18.96</c:v>
                </c:pt>
                <c:pt idx="381">
                  <c:v>18.12</c:v>
                </c:pt>
                <c:pt idx="382">
                  <c:v>18.02</c:v>
                </c:pt>
                <c:pt idx="383">
                  <c:v>18.07</c:v>
                </c:pt>
                <c:pt idx="384">
                  <c:v>18.62</c:v>
                </c:pt>
                <c:pt idx="385">
                  <c:v>18.34</c:v>
                </c:pt>
                <c:pt idx="386">
                  <c:v>17.55</c:v>
                </c:pt>
                <c:pt idx="387">
                  <c:v>17.29</c:v>
                </c:pt>
                <c:pt idx="388">
                  <c:v>17.43</c:v>
                </c:pt>
                <c:pt idx="389">
                  <c:v>17.260000000000002</c:v>
                </c:pt>
                <c:pt idx="390">
                  <c:v>17.82</c:v>
                </c:pt>
                <c:pt idx="391">
                  <c:v>17.38</c:v>
                </c:pt>
                <c:pt idx="392">
                  <c:v>17.579999999999998</c:v>
                </c:pt>
                <c:pt idx="393">
                  <c:v>17.05</c:v>
                </c:pt>
                <c:pt idx="394">
                  <c:v>16.61</c:v>
                </c:pt>
                <c:pt idx="395">
                  <c:v>17.149999999999999</c:v>
                </c:pt>
                <c:pt idx="396">
                  <c:v>17.559999999999999</c:v>
                </c:pt>
                <c:pt idx="397">
                  <c:v>18.47</c:v>
                </c:pt>
                <c:pt idx="398">
                  <c:v>19.23</c:v>
                </c:pt>
                <c:pt idx="399">
                  <c:v>19.84</c:v>
                </c:pt>
                <c:pt idx="400">
                  <c:v>20.38</c:v>
                </c:pt>
                <c:pt idx="401">
                  <c:v>20.6</c:v>
                </c:pt>
                <c:pt idx="402">
                  <c:v>20.329999999999998</c:v>
                </c:pt>
                <c:pt idx="403">
                  <c:v>20.149999999999999</c:v>
                </c:pt>
                <c:pt idx="404">
                  <c:v>20.94</c:v>
                </c:pt>
                <c:pt idx="405">
                  <c:v>20.71</c:v>
                </c:pt>
                <c:pt idx="406">
                  <c:v>20.92</c:v>
                </c:pt>
                <c:pt idx="407">
                  <c:v>21.86</c:v>
                </c:pt>
                <c:pt idx="408">
                  <c:v>22.04</c:v>
                </c:pt>
                <c:pt idx="409">
                  <c:v>21.2</c:v>
                </c:pt>
                <c:pt idx="410">
                  <c:v>21.45</c:v>
                </c:pt>
                <c:pt idx="411">
                  <c:v>21.44</c:v>
                </c:pt>
                <c:pt idx="412">
                  <c:v>20.66</c:v>
                </c:pt>
                <c:pt idx="413">
                  <c:v>19.09</c:v>
                </c:pt>
                <c:pt idx="414">
                  <c:v>16.829999999999998</c:v>
                </c:pt>
                <c:pt idx="415">
                  <c:v>17.14</c:v>
                </c:pt>
                <c:pt idx="416">
                  <c:v>17.57</c:v>
                </c:pt>
                <c:pt idx="417">
                  <c:v>17.32</c:v>
                </c:pt>
                <c:pt idx="418">
                  <c:v>16.739999999999998</c:v>
                </c:pt>
                <c:pt idx="419">
                  <c:v>17.850000000000001</c:v>
                </c:pt>
                <c:pt idx="420">
                  <c:v>18.59</c:v>
                </c:pt>
                <c:pt idx="421">
                  <c:v>19.260000000000002</c:v>
                </c:pt>
                <c:pt idx="422">
                  <c:v>19.47</c:v>
                </c:pt>
                <c:pt idx="423">
                  <c:v>19.29</c:v>
                </c:pt>
                <c:pt idx="424">
                  <c:v>20.149999999999999</c:v>
                </c:pt>
                <c:pt idx="425">
                  <c:v>20.51</c:v>
                </c:pt>
                <c:pt idx="426">
                  <c:v>20.38</c:v>
                </c:pt>
                <c:pt idx="427">
                  <c:v>19.97</c:v>
                </c:pt>
                <c:pt idx="428">
                  <c:v>20.47</c:v>
                </c:pt>
                <c:pt idx="429">
                  <c:v>20.96</c:v>
                </c:pt>
                <c:pt idx="430">
                  <c:v>20.89</c:v>
                </c:pt>
                <c:pt idx="431">
                  <c:v>20.72</c:v>
                </c:pt>
                <c:pt idx="432">
                  <c:v>21.04</c:v>
                </c:pt>
                <c:pt idx="433">
                  <c:v>21.63</c:v>
                </c:pt>
                <c:pt idx="434">
                  <c:v>21.83</c:v>
                </c:pt>
                <c:pt idx="435">
                  <c:v>22.17</c:v>
                </c:pt>
                <c:pt idx="436">
                  <c:v>22.42</c:v>
                </c:pt>
                <c:pt idx="437">
                  <c:v>22.57</c:v>
                </c:pt>
                <c:pt idx="438">
                  <c:v>22.3</c:v>
                </c:pt>
                <c:pt idx="439">
                  <c:v>22.98</c:v>
                </c:pt>
                <c:pt idx="440">
                  <c:v>22.65</c:v>
                </c:pt>
                <c:pt idx="441">
                  <c:v>22.89</c:v>
                </c:pt>
                <c:pt idx="442">
                  <c:v>23.21</c:v>
                </c:pt>
                <c:pt idx="443">
                  <c:v>23.23</c:v>
                </c:pt>
                <c:pt idx="444">
                  <c:v>22.75</c:v>
                </c:pt>
                <c:pt idx="445">
                  <c:v>23.27</c:v>
                </c:pt>
                <c:pt idx="446">
                  <c:v>23.37</c:v>
                </c:pt>
                <c:pt idx="447">
                  <c:v>23.25</c:v>
                </c:pt>
                <c:pt idx="448">
                  <c:v>23.42</c:v>
                </c:pt>
                <c:pt idx="449">
                  <c:v>23.71</c:v>
                </c:pt>
                <c:pt idx="450">
                  <c:v>22.39</c:v>
                </c:pt>
                <c:pt idx="451">
                  <c:v>22.3</c:v>
                </c:pt>
                <c:pt idx="452">
                  <c:v>22.67</c:v>
                </c:pt>
                <c:pt idx="453">
                  <c:v>23.37</c:v>
                </c:pt>
                <c:pt idx="454">
                  <c:v>23.78</c:v>
                </c:pt>
                <c:pt idx="455">
                  <c:v>23.93</c:v>
                </c:pt>
                <c:pt idx="456">
                  <c:v>23.69</c:v>
                </c:pt>
                <c:pt idx="457">
                  <c:v>24.06</c:v>
                </c:pt>
                <c:pt idx="458">
                  <c:v>23.7</c:v>
                </c:pt>
                <c:pt idx="459">
                  <c:v>22.61</c:v>
                </c:pt>
                <c:pt idx="460">
                  <c:v>23.11</c:v>
                </c:pt>
                <c:pt idx="461">
                  <c:v>21.85</c:v>
                </c:pt>
                <c:pt idx="462">
                  <c:v>21.56</c:v>
                </c:pt>
                <c:pt idx="463">
                  <c:v>21.38</c:v>
                </c:pt>
                <c:pt idx="464">
                  <c:v>19.91</c:v>
                </c:pt>
                <c:pt idx="465">
                  <c:v>19.16</c:v>
                </c:pt>
                <c:pt idx="466">
                  <c:v>18.829999999999998</c:v>
                </c:pt>
                <c:pt idx="467">
                  <c:v>19.71</c:v>
                </c:pt>
                <c:pt idx="468">
                  <c:v>19.739999999999998</c:v>
                </c:pt>
                <c:pt idx="469">
                  <c:v>20.43</c:v>
                </c:pt>
                <c:pt idx="470">
                  <c:v>21.07</c:v>
                </c:pt>
                <c:pt idx="471">
                  <c:v>21.44</c:v>
                </c:pt>
                <c:pt idx="472">
                  <c:v>21.69</c:v>
                </c:pt>
                <c:pt idx="473">
                  <c:v>21.95</c:v>
                </c:pt>
                <c:pt idx="474">
                  <c:v>21.55</c:v>
                </c:pt>
                <c:pt idx="475">
                  <c:v>21.8</c:v>
                </c:pt>
                <c:pt idx="476">
                  <c:v>22.03</c:v>
                </c:pt>
                <c:pt idx="477">
                  <c:v>22.22</c:v>
                </c:pt>
                <c:pt idx="478">
                  <c:v>22.07</c:v>
                </c:pt>
                <c:pt idx="479">
                  <c:v>21.26</c:v>
                </c:pt>
                <c:pt idx="480">
                  <c:v>21.75</c:v>
                </c:pt>
                <c:pt idx="481">
                  <c:v>21.51</c:v>
                </c:pt>
                <c:pt idx="482">
                  <c:v>20.420000000000002</c:v>
                </c:pt>
                <c:pt idx="483">
                  <c:v>19.93</c:v>
                </c:pt>
                <c:pt idx="484">
                  <c:v>21.28</c:v>
                </c:pt>
                <c:pt idx="485">
                  <c:v>21.63</c:v>
                </c:pt>
                <c:pt idx="486">
                  <c:v>22</c:v>
                </c:pt>
                <c:pt idx="487">
                  <c:v>21.75</c:v>
                </c:pt>
                <c:pt idx="488">
                  <c:v>21.14</c:v>
                </c:pt>
                <c:pt idx="489">
                  <c:v>21.68</c:v>
                </c:pt>
                <c:pt idx="490">
                  <c:v>22</c:v>
                </c:pt>
                <c:pt idx="491">
                  <c:v>22.2</c:v>
                </c:pt>
                <c:pt idx="492">
                  <c:v>22.28</c:v>
                </c:pt>
                <c:pt idx="493">
                  <c:v>21.19</c:v>
                </c:pt>
                <c:pt idx="494">
                  <c:v>20.9</c:v>
                </c:pt>
                <c:pt idx="495">
                  <c:v>20.2</c:v>
                </c:pt>
                <c:pt idx="496">
                  <c:v>20.43</c:v>
                </c:pt>
                <c:pt idx="497">
                  <c:v>20.97</c:v>
                </c:pt>
                <c:pt idx="498">
                  <c:v>19.71</c:v>
                </c:pt>
                <c:pt idx="499">
                  <c:v>18.68</c:v>
                </c:pt>
                <c:pt idx="500">
                  <c:v>18.43</c:v>
                </c:pt>
                <c:pt idx="501">
                  <c:v>18.399999999999999</c:v>
                </c:pt>
                <c:pt idx="502">
                  <c:v>18.45</c:v>
                </c:pt>
                <c:pt idx="503">
                  <c:v>18.440000000000001</c:v>
                </c:pt>
                <c:pt idx="504">
                  <c:v>17.329999999999998</c:v>
                </c:pt>
                <c:pt idx="505">
                  <c:v>17.09</c:v>
                </c:pt>
                <c:pt idx="506">
                  <c:v>16.37</c:v>
                </c:pt>
                <c:pt idx="507">
                  <c:v>16.53</c:v>
                </c:pt>
                <c:pt idx="508">
                  <c:v>15.87</c:v>
                </c:pt>
                <c:pt idx="509">
                  <c:v>13.98</c:v>
                </c:pt>
                <c:pt idx="510">
                  <c:v>13.8</c:v>
                </c:pt>
                <c:pt idx="511">
                  <c:v>13.73</c:v>
                </c:pt>
                <c:pt idx="512">
                  <c:v>14.1</c:v>
                </c:pt>
                <c:pt idx="513">
                  <c:v>14.84</c:v>
                </c:pt>
                <c:pt idx="514">
                  <c:v>15.06</c:v>
                </c:pt>
                <c:pt idx="515">
                  <c:v>14.95</c:v>
                </c:pt>
                <c:pt idx="516">
                  <c:v>15.87</c:v>
                </c:pt>
                <c:pt idx="517">
                  <c:v>16.46</c:v>
                </c:pt>
                <c:pt idx="518">
                  <c:v>17.03</c:v>
                </c:pt>
                <c:pt idx="519">
                  <c:v>17.399999999999999</c:v>
                </c:pt>
                <c:pt idx="520">
                  <c:v>17.920000000000002</c:v>
                </c:pt>
                <c:pt idx="521">
                  <c:v>17.559999999999999</c:v>
                </c:pt>
                <c:pt idx="522">
                  <c:v>17.079999999999998</c:v>
                </c:pt>
                <c:pt idx="523">
                  <c:v>16.89</c:v>
                </c:pt>
                <c:pt idx="524">
                  <c:v>16.52</c:v>
                </c:pt>
                <c:pt idx="525">
                  <c:v>16.86</c:v>
                </c:pt>
                <c:pt idx="526">
                  <c:v>16.43</c:v>
                </c:pt>
                <c:pt idx="527">
                  <c:v>15.64</c:v>
                </c:pt>
                <c:pt idx="528">
                  <c:v>16.600000000000001</c:v>
                </c:pt>
                <c:pt idx="529">
                  <c:v>17.260000000000002</c:v>
                </c:pt>
                <c:pt idx="530">
                  <c:v>17.46</c:v>
                </c:pt>
                <c:pt idx="531">
                  <c:v>17.809999999999999</c:v>
                </c:pt>
                <c:pt idx="532">
                  <c:v>17.920000000000002</c:v>
                </c:pt>
                <c:pt idx="533">
                  <c:v>17.66</c:v>
                </c:pt>
                <c:pt idx="534">
                  <c:v>17.64</c:v>
                </c:pt>
                <c:pt idx="535">
                  <c:v>17.399999999999999</c:v>
                </c:pt>
                <c:pt idx="536">
                  <c:v>17.940000000000001</c:v>
                </c:pt>
                <c:pt idx="537">
                  <c:v>17.61</c:v>
                </c:pt>
                <c:pt idx="538">
                  <c:v>17.53</c:v>
                </c:pt>
                <c:pt idx="539">
                  <c:v>18.34</c:v>
                </c:pt>
                <c:pt idx="540">
                  <c:v>18.649999999999999</c:v>
                </c:pt>
                <c:pt idx="541">
                  <c:v>18.71</c:v>
                </c:pt>
                <c:pt idx="542">
                  <c:v>17.89</c:v>
                </c:pt>
                <c:pt idx="543">
                  <c:v>17.41</c:v>
                </c:pt>
                <c:pt idx="544">
                  <c:v>16.940000000000001</c:v>
                </c:pt>
                <c:pt idx="545">
                  <c:v>16.309999999999999</c:v>
                </c:pt>
                <c:pt idx="546">
                  <c:v>15.81</c:v>
                </c:pt>
                <c:pt idx="547">
                  <c:v>15.89</c:v>
                </c:pt>
                <c:pt idx="548">
                  <c:v>15.28</c:v>
                </c:pt>
                <c:pt idx="549">
                  <c:v>15.48</c:v>
                </c:pt>
                <c:pt idx="550">
                  <c:v>15.91</c:v>
                </c:pt>
                <c:pt idx="551">
                  <c:v>14.65</c:v>
                </c:pt>
                <c:pt idx="552">
                  <c:v>13.49</c:v>
                </c:pt>
                <c:pt idx="553">
                  <c:v>13.53</c:v>
                </c:pt>
                <c:pt idx="554">
                  <c:v>12.96</c:v>
                </c:pt>
                <c:pt idx="555">
                  <c:v>13.31</c:v>
                </c:pt>
                <c:pt idx="556">
                  <c:v>12.55</c:v>
                </c:pt>
                <c:pt idx="557">
                  <c:v>12</c:v>
                </c:pt>
                <c:pt idx="558">
                  <c:v>11.89</c:v>
                </c:pt>
                <c:pt idx="559">
                  <c:v>10.39</c:v>
                </c:pt>
                <c:pt idx="560">
                  <c:v>9.82</c:v>
                </c:pt>
                <c:pt idx="561">
                  <c:v>8.68</c:v>
                </c:pt>
                <c:pt idx="562">
                  <c:v>8.74</c:v>
                </c:pt>
                <c:pt idx="563">
                  <c:v>8.9499999999999993</c:v>
                </c:pt>
                <c:pt idx="564">
                  <c:v>8.2899999999999991</c:v>
                </c:pt>
                <c:pt idx="565">
                  <c:v>8.92</c:v>
                </c:pt>
                <c:pt idx="566">
                  <c:v>9.76</c:v>
                </c:pt>
                <c:pt idx="567">
                  <c:v>10.16</c:v>
                </c:pt>
                <c:pt idx="568">
                  <c:v>10.23</c:v>
                </c:pt>
                <c:pt idx="569">
                  <c:v>10.82</c:v>
                </c:pt>
                <c:pt idx="570">
                  <c:v>11.01</c:v>
                </c:pt>
                <c:pt idx="571">
                  <c:v>10.9</c:v>
                </c:pt>
                <c:pt idx="572">
                  <c:v>10.09</c:v>
                </c:pt>
                <c:pt idx="573">
                  <c:v>9.92</c:v>
                </c:pt>
                <c:pt idx="574">
                  <c:v>10.33</c:v>
                </c:pt>
                <c:pt idx="575">
                  <c:v>10.44</c:v>
                </c:pt>
                <c:pt idx="576">
                  <c:v>10.25</c:v>
                </c:pt>
                <c:pt idx="577">
                  <c:v>11.19</c:v>
                </c:pt>
                <c:pt idx="578">
                  <c:v>11.59</c:v>
                </c:pt>
                <c:pt idx="579">
                  <c:v>11.63</c:v>
                </c:pt>
                <c:pt idx="580">
                  <c:v>11.69</c:v>
                </c:pt>
                <c:pt idx="581">
                  <c:v>11.53</c:v>
                </c:pt>
                <c:pt idx="582">
                  <c:v>11.54</c:v>
                </c:pt>
                <c:pt idx="583">
                  <c:v>11.76</c:v>
                </c:pt>
                <c:pt idx="584">
                  <c:v>11.6</c:v>
                </c:pt>
                <c:pt idx="585">
                  <c:v>11.81</c:v>
                </c:pt>
                <c:pt idx="586">
                  <c:v>11.35</c:v>
                </c:pt>
                <c:pt idx="587">
                  <c:v>11.25</c:v>
                </c:pt>
                <c:pt idx="588">
                  <c:v>11.6</c:v>
                </c:pt>
                <c:pt idx="589">
                  <c:v>11.44</c:v>
                </c:pt>
                <c:pt idx="590">
                  <c:v>11.01</c:v>
                </c:pt>
                <c:pt idx="591">
                  <c:v>10.9</c:v>
                </c:pt>
                <c:pt idx="592">
                  <c:v>10.64</c:v>
                </c:pt>
                <c:pt idx="593">
                  <c:v>10.55</c:v>
                </c:pt>
                <c:pt idx="594">
                  <c:v>10.53</c:v>
                </c:pt>
                <c:pt idx="595">
                  <c:v>10.57</c:v>
                </c:pt>
                <c:pt idx="596">
                  <c:v>10.27</c:v>
                </c:pt>
                <c:pt idx="597">
                  <c:v>10.07</c:v>
                </c:pt>
                <c:pt idx="598">
                  <c:v>9.77</c:v>
                </c:pt>
                <c:pt idx="599">
                  <c:v>9.77</c:v>
                </c:pt>
                <c:pt idx="600">
                  <c:v>9.68</c:v>
                </c:pt>
                <c:pt idx="601">
                  <c:v>9.24</c:v>
                </c:pt>
                <c:pt idx="602">
                  <c:v>9.0500000000000007</c:v>
                </c:pt>
                <c:pt idx="603">
                  <c:v>8.9499999999999993</c:v>
                </c:pt>
                <c:pt idx="604">
                  <c:v>9.26</c:v>
                </c:pt>
                <c:pt idx="605">
                  <c:v>9.6300000000000008</c:v>
                </c:pt>
                <c:pt idx="606">
                  <c:v>9.5500000000000007</c:v>
                </c:pt>
                <c:pt idx="607">
                  <c:v>9.43</c:v>
                </c:pt>
                <c:pt idx="608">
                  <c:v>10.02</c:v>
                </c:pt>
                <c:pt idx="609">
                  <c:v>9.94</c:v>
                </c:pt>
                <c:pt idx="610">
                  <c:v>9.5299999999999994</c:v>
                </c:pt>
                <c:pt idx="611">
                  <c:v>8.93</c:v>
                </c:pt>
                <c:pt idx="612">
                  <c:v>9.01</c:v>
                </c:pt>
                <c:pt idx="613">
                  <c:v>9.26</c:v>
                </c:pt>
                <c:pt idx="614">
                  <c:v>9</c:v>
                </c:pt>
                <c:pt idx="615">
                  <c:v>9.07</c:v>
                </c:pt>
                <c:pt idx="616">
                  <c:v>9.1300000000000008</c:v>
                </c:pt>
                <c:pt idx="617">
                  <c:v>8.7899999999999991</c:v>
                </c:pt>
                <c:pt idx="618">
                  <c:v>8.85</c:v>
                </c:pt>
                <c:pt idx="619">
                  <c:v>8.83</c:v>
                </c:pt>
                <c:pt idx="620">
                  <c:v>9.1300000000000008</c:v>
                </c:pt>
                <c:pt idx="621">
                  <c:v>9.11</c:v>
                </c:pt>
                <c:pt idx="622">
                  <c:v>8.68</c:v>
                </c:pt>
                <c:pt idx="623">
                  <c:v>8.52</c:v>
                </c:pt>
                <c:pt idx="624">
                  <c:v>8.75</c:v>
                </c:pt>
                <c:pt idx="625">
                  <c:v>8.85</c:v>
                </c:pt>
                <c:pt idx="626">
                  <c:v>9.0500000000000007</c:v>
                </c:pt>
                <c:pt idx="627">
                  <c:v>8.08</c:v>
                </c:pt>
                <c:pt idx="628">
                  <c:v>7.84</c:v>
                </c:pt>
                <c:pt idx="629">
                  <c:v>8.1</c:v>
                </c:pt>
                <c:pt idx="630">
                  <c:v>8.51</c:v>
                </c:pt>
                <c:pt idx="631">
                  <c:v>8.8800000000000008</c:v>
                </c:pt>
                <c:pt idx="632">
                  <c:v>9.07</c:v>
                </c:pt>
                <c:pt idx="633">
                  <c:v>9.1999999999999993</c:v>
                </c:pt>
                <c:pt idx="634">
                  <c:v>9.36</c:v>
                </c:pt>
                <c:pt idx="635">
                  <c:v>9.65</c:v>
                </c:pt>
                <c:pt idx="636">
                  <c:v>9.39</c:v>
                </c:pt>
                <c:pt idx="637">
                  <c:v>9.26</c:v>
                </c:pt>
                <c:pt idx="638">
                  <c:v>8.83</c:v>
                </c:pt>
                <c:pt idx="639">
                  <c:v>9.08</c:v>
                </c:pt>
                <c:pt idx="640">
                  <c:v>9.09</c:v>
                </c:pt>
                <c:pt idx="641">
                  <c:v>8.82</c:v>
                </c:pt>
                <c:pt idx="642">
                  <c:v>8.77</c:v>
                </c:pt>
                <c:pt idx="643">
                  <c:v>8.4499999999999993</c:v>
                </c:pt>
                <c:pt idx="644">
                  <c:v>8.4</c:v>
                </c:pt>
                <c:pt idx="645">
                  <c:v>7.58</c:v>
                </c:pt>
                <c:pt idx="646">
                  <c:v>7.65</c:v>
                </c:pt>
                <c:pt idx="647">
                  <c:v>7.81</c:v>
                </c:pt>
                <c:pt idx="648">
                  <c:v>7.83</c:v>
                </c:pt>
                <c:pt idx="649">
                  <c:v>7.39</c:v>
                </c:pt>
                <c:pt idx="650">
                  <c:v>7.18</c:v>
                </c:pt>
                <c:pt idx="651">
                  <c:v>6.95</c:v>
                </c:pt>
                <c:pt idx="652">
                  <c:v>7.26</c:v>
                </c:pt>
                <c:pt idx="653">
                  <c:v>7.19</c:v>
                </c:pt>
                <c:pt idx="654">
                  <c:v>6.69</c:v>
                </c:pt>
                <c:pt idx="655">
                  <c:v>6.64</c:v>
                </c:pt>
                <c:pt idx="656">
                  <c:v>6.64</c:v>
                </c:pt>
                <c:pt idx="657">
                  <c:v>7.4</c:v>
                </c:pt>
                <c:pt idx="658">
                  <c:v>8</c:v>
                </c:pt>
                <c:pt idx="659">
                  <c:v>8.35</c:v>
                </c:pt>
                <c:pt idx="660">
                  <c:v>8.4700000000000006</c:v>
                </c:pt>
                <c:pt idx="661">
                  <c:v>8.76</c:v>
                </c:pt>
                <c:pt idx="662">
                  <c:v>8.91</c:v>
                </c:pt>
                <c:pt idx="663">
                  <c:v>9.23</c:v>
                </c:pt>
                <c:pt idx="664">
                  <c:v>9.5299999999999994</c:v>
                </c:pt>
                <c:pt idx="665">
                  <c:v>9.8699999999999992</c:v>
                </c:pt>
                <c:pt idx="666">
                  <c:v>10</c:v>
                </c:pt>
                <c:pt idx="667">
                  <c:v>10.01</c:v>
                </c:pt>
                <c:pt idx="668">
                  <c:v>9.73</c:v>
                </c:pt>
                <c:pt idx="669">
                  <c:v>9.98</c:v>
                </c:pt>
                <c:pt idx="670">
                  <c:v>10</c:v>
                </c:pt>
                <c:pt idx="671">
                  <c:v>9.85</c:v>
                </c:pt>
                <c:pt idx="672">
                  <c:v>9.82</c:v>
                </c:pt>
                <c:pt idx="673">
                  <c:v>9.89</c:v>
                </c:pt>
                <c:pt idx="674">
                  <c:v>9.32</c:v>
                </c:pt>
                <c:pt idx="675">
                  <c:v>9.33</c:v>
                </c:pt>
                <c:pt idx="676">
                  <c:v>9.31</c:v>
                </c:pt>
                <c:pt idx="677">
                  <c:v>9.23</c:v>
                </c:pt>
                <c:pt idx="678">
                  <c:v>9.01</c:v>
                </c:pt>
                <c:pt idx="679">
                  <c:v>8.8699999999999992</c:v>
                </c:pt>
                <c:pt idx="680">
                  <c:v>9.6199999999999992</c:v>
                </c:pt>
                <c:pt idx="681">
                  <c:v>9.69</c:v>
                </c:pt>
                <c:pt idx="682">
                  <c:v>9.6</c:v>
                </c:pt>
                <c:pt idx="683">
                  <c:v>9.69</c:v>
                </c:pt>
                <c:pt idx="684">
                  <c:v>9.6</c:v>
                </c:pt>
                <c:pt idx="685">
                  <c:v>10</c:v>
                </c:pt>
                <c:pt idx="686">
                  <c:v>10.49</c:v>
                </c:pt>
                <c:pt idx="687">
                  <c:v>10.37</c:v>
                </c:pt>
                <c:pt idx="688">
                  <c:v>10.4</c:v>
                </c:pt>
                <c:pt idx="689">
                  <c:v>10.61</c:v>
                </c:pt>
                <c:pt idx="690">
                  <c:v>10.81</c:v>
                </c:pt>
                <c:pt idx="691">
                  <c:v>11</c:v>
                </c:pt>
                <c:pt idx="692">
                  <c:v>10.74</c:v>
                </c:pt>
                <c:pt idx="693">
                  <c:v>10.47</c:v>
                </c:pt>
                <c:pt idx="694">
                  <c:v>10.55</c:v>
                </c:pt>
                <c:pt idx="695">
                  <c:v>11.16</c:v>
                </c:pt>
                <c:pt idx="696">
                  <c:v>11.69</c:v>
                </c:pt>
                <c:pt idx="697">
                  <c:v>11.72</c:v>
                </c:pt>
                <c:pt idx="698">
                  <c:v>12.39</c:v>
                </c:pt>
                <c:pt idx="699">
                  <c:v>13.19</c:v>
                </c:pt>
                <c:pt idx="700">
                  <c:v>13.55</c:v>
                </c:pt>
                <c:pt idx="701">
                  <c:v>13.56</c:v>
                </c:pt>
                <c:pt idx="702">
                  <c:v>13.89</c:v>
                </c:pt>
                <c:pt idx="703">
                  <c:v>13.62</c:v>
                </c:pt>
                <c:pt idx="704">
                  <c:v>13.89</c:v>
                </c:pt>
                <c:pt idx="705">
                  <c:v>13.47</c:v>
                </c:pt>
                <c:pt idx="706">
                  <c:v>13.43</c:v>
                </c:pt>
                <c:pt idx="707">
                  <c:v>13.87</c:v>
                </c:pt>
                <c:pt idx="708">
                  <c:v>14.09</c:v>
                </c:pt>
                <c:pt idx="709">
                  <c:v>14.92</c:v>
                </c:pt>
                <c:pt idx="710">
                  <c:v>15.82</c:v>
                </c:pt>
                <c:pt idx="711">
                  <c:v>16.43</c:v>
                </c:pt>
                <c:pt idx="712">
                  <c:v>16.2</c:v>
                </c:pt>
                <c:pt idx="713">
                  <c:v>16.16</c:v>
                </c:pt>
                <c:pt idx="714">
                  <c:v>16.829999999999998</c:v>
                </c:pt>
                <c:pt idx="715">
                  <c:v>17.309999999999999</c:v>
                </c:pt>
                <c:pt idx="716">
                  <c:v>18.329999999999998</c:v>
                </c:pt>
                <c:pt idx="717">
                  <c:v>17.68</c:v>
                </c:pt>
                <c:pt idx="718">
                  <c:v>15.53</c:v>
                </c:pt>
                <c:pt idx="719">
                  <c:v>13.59</c:v>
                </c:pt>
                <c:pt idx="720">
                  <c:v>13.39</c:v>
                </c:pt>
                <c:pt idx="721">
                  <c:v>13.9</c:v>
                </c:pt>
                <c:pt idx="722">
                  <c:v>14.3</c:v>
                </c:pt>
                <c:pt idx="723">
                  <c:v>14.67</c:v>
                </c:pt>
                <c:pt idx="724">
                  <c:v>14.43</c:v>
                </c:pt>
                <c:pt idx="725">
                  <c:v>14.03</c:v>
                </c:pt>
                <c:pt idx="726">
                  <c:v>14.77</c:v>
                </c:pt>
                <c:pt idx="727">
                  <c:v>14.61</c:v>
                </c:pt>
                <c:pt idx="728">
                  <c:v>14.24</c:v>
                </c:pt>
                <c:pt idx="729">
                  <c:v>14.37</c:v>
                </c:pt>
                <c:pt idx="730">
                  <c:v>14.81</c:v>
                </c:pt>
                <c:pt idx="731">
                  <c:v>14.45</c:v>
                </c:pt>
                <c:pt idx="732">
                  <c:v>14.7</c:v>
                </c:pt>
                <c:pt idx="733">
                  <c:v>15.09</c:v>
                </c:pt>
                <c:pt idx="734">
                  <c:v>15.47</c:v>
                </c:pt>
                <c:pt idx="735">
                  <c:v>15.3</c:v>
                </c:pt>
                <c:pt idx="736">
                  <c:v>15.69</c:v>
                </c:pt>
                <c:pt idx="737">
                  <c:v>16.190000000000001</c:v>
                </c:pt>
                <c:pt idx="738">
                  <c:v>16.64</c:v>
                </c:pt>
                <c:pt idx="739">
                  <c:v>17.010000000000002</c:v>
                </c:pt>
                <c:pt idx="740">
                  <c:v>17.73</c:v>
                </c:pt>
                <c:pt idx="741">
                  <c:v>17.71</c:v>
                </c:pt>
                <c:pt idx="742">
                  <c:v>17.64</c:v>
                </c:pt>
                <c:pt idx="743">
                  <c:v>17.239999999999998</c:v>
                </c:pt>
                <c:pt idx="744">
                  <c:v>17.649999999999999</c:v>
                </c:pt>
                <c:pt idx="745">
                  <c:v>17.05</c:v>
                </c:pt>
                <c:pt idx="746">
                  <c:v>16.510000000000002</c:v>
                </c:pt>
                <c:pt idx="747">
                  <c:v>16.829999999999998</c:v>
                </c:pt>
                <c:pt idx="748">
                  <c:v>16.809999999999999</c:v>
                </c:pt>
                <c:pt idx="749">
                  <c:v>17.39</c:v>
                </c:pt>
                <c:pt idx="750">
                  <c:v>17.82</c:v>
                </c:pt>
                <c:pt idx="751">
                  <c:v>17.75</c:v>
                </c:pt>
                <c:pt idx="752">
                  <c:v>16.170000000000002</c:v>
                </c:pt>
                <c:pt idx="753">
                  <c:v>15.3</c:v>
                </c:pt>
                <c:pt idx="754">
                  <c:v>14.82</c:v>
                </c:pt>
                <c:pt idx="755">
                  <c:v>15.19</c:v>
                </c:pt>
                <c:pt idx="756">
                  <c:v>15.85</c:v>
                </c:pt>
                <c:pt idx="757">
                  <c:v>15.61</c:v>
                </c:pt>
                <c:pt idx="758">
                  <c:v>17.36</c:v>
                </c:pt>
                <c:pt idx="759">
                  <c:v>17.82</c:v>
                </c:pt>
                <c:pt idx="760">
                  <c:v>18.16</c:v>
                </c:pt>
                <c:pt idx="761">
                  <c:v>18.03</c:v>
                </c:pt>
                <c:pt idx="762">
                  <c:v>18.010000000000002</c:v>
                </c:pt>
                <c:pt idx="763">
                  <c:v>18.100000000000001</c:v>
                </c:pt>
                <c:pt idx="764">
                  <c:v>18.510000000000002</c:v>
                </c:pt>
                <c:pt idx="765">
                  <c:v>18.36</c:v>
                </c:pt>
                <c:pt idx="766">
                  <c:v>18.350000000000001</c:v>
                </c:pt>
                <c:pt idx="767">
                  <c:v>18.29</c:v>
                </c:pt>
                <c:pt idx="768">
                  <c:v>18.440000000000001</c:v>
                </c:pt>
                <c:pt idx="769">
                  <c:v>19.77</c:v>
                </c:pt>
                <c:pt idx="770">
                  <c:v>19.579999999999998</c:v>
                </c:pt>
                <c:pt idx="771">
                  <c:v>19.28</c:v>
                </c:pt>
                <c:pt idx="772">
                  <c:v>19.3</c:v>
                </c:pt>
                <c:pt idx="773">
                  <c:v>19.66</c:v>
                </c:pt>
                <c:pt idx="774">
                  <c:v>19.309999999999999</c:v>
                </c:pt>
                <c:pt idx="775">
                  <c:v>19.62</c:v>
                </c:pt>
                <c:pt idx="776">
                  <c:v>19.72</c:v>
                </c:pt>
                <c:pt idx="777">
                  <c:v>19.71</c:v>
                </c:pt>
                <c:pt idx="778">
                  <c:v>19.37</c:v>
                </c:pt>
                <c:pt idx="779">
                  <c:v>19.829999999999998</c:v>
                </c:pt>
                <c:pt idx="780">
                  <c:v>20.45</c:v>
                </c:pt>
                <c:pt idx="781">
                  <c:v>20.32</c:v>
                </c:pt>
                <c:pt idx="782">
                  <c:v>20.54</c:v>
                </c:pt>
                <c:pt idx="783">
                  <c:v>20.85</c:v>
                </c:pt>
                <c:pt idx="784">
                  <c:v>20.46</c:v>
                </c:pt>
                <c:pt idx="785">
                  <c:v>20.52</c:v>
                </c:pt>
                <c:pt idx="786">
                  <c:v>20.61</c:v>
                </c:pt>
                <c:pt idx="787">
                  <c:v>20.56</c:v>
                </c:pt>
                <c:pt idx="788">
                  <c:v>20.81</c:v>
                </c:pt>
                <c:pt idx="789">
                  <c:v>20.99</c:v>
                </c:pt>
                <c:pt idx="790">
                  <c:v>21.11</c:v>
                </c:pt>
                <c:pt idx="791">
                  <c:v>21.04</c:v>
                </c:pt>
                <c:pt idx="792">
                  <c:v>21.16</c:v>
                </c:pt>
                <c:pt idx="793">
                  <c:v>21.41</c:v>
                </c:pt>
                <c:pt idx="794">
                  <c:v>21.26</c:v>
                </c:pt>
                <c:pt idx="795">
                  <c:v>20.83</c:v>
                </c:pt>
                <c:pt idx="796">
                  <c:v>20.05</c:v>
                </c:pt>
                <c:pt idx="797">
                  <c:v>20.190000000000001</c:v>
                </c:pt>
                <c:pt idx="798">
                  <c:v>20.29</c:v>
                </c:pt>
                <c:pt idx="799">
                  <c:v>20.07</c:v>
                </c:pt>
                <c:pt idx="800">
                  <c:v>20.53</c:v>
                </c:pt>
                <c:pt idx="801">
                  <c:v>20.57</c:v>
                </c:pt>
                <c:pt idx="802">
                  <c:v>20.39</c:v>
                </c:pt>
                <c:pt idx="803">
                  <c:v>20.21</c:v>
                </c:pt>
                <c:pt idx="804">
                  <c:v>19.91</c:v>
                </c:pt>
                <c:pt idx="805">
                  <c:v>20.22</c:v>
                </c:pt>
                <c:pt idx="806">
                  <c:v>20.8</c:v>
                </c:pt>
                <c:pt idx="807">
                  <c:v>21.15</c:v>
                </c:pt>
                <c:pt idx="808">
                  <c:v>21.64</c:v>
                </c:pt>
                <c:pt idx="809">
                  <c:v>22.19</c:v>
                </c:pt>
                <c:pt idx="810">
                  <c:v>22.72</c:v>
                </c:pt>
                <c:pt idx="811">
                  <c:v>23.37</c:v>
                </c:pt>
                <c:pt idx="812">
                  <c:v>23.28</c:v>
                </c:pt>
                <c:pt idx="813">
                  <c:v>23.94</c:v>
                </c:pt>
                <c:pt idx="814">
                  <c:v>23.93</c:v>
                </c:pt>
                <c:pt idx="815">
                  <c:v>24.35</c:v>
                </c:pt>
                <c:pt idx="816">
                  <c:v>25.03</c:v>
                </c:pt>
                <c:pt idx="817">
                  <c:v>24.76</c:v>
                </c:pt>
                <c:pt idx="818">
                  <c:v>25.97</c:v>
                </c:pt>
                <c:pt idx="819">
                  <c:v>25.63</c:v>
                </c:pt>
                <c:pt idx="820">
                  <c:v>25.42</c:v>
                </c:pt>
                <c:pt idx="821">
                  <c:v>25.81</c:v>
                </c:pt>
                <c:pt idx="822">
                  <c:v>25.96</c:v>
                </c:pt>
                <c:pt idx="823">
                  <c:v>24.86</c:v>
                </c:pt>
                <c:pt idx="824">
                  <c:v>25.41</c:v>
                </c:pt>
                <c:pt idx="825">
                  <c:v>25.68</c:v>
                </c:pt>
                <c:pt idx="826">
                  <c:v>26.48</c:v>
                </c:pt>
                <c:pt idx="827">
                  <c:v>27.58</c:v>
                </c:pt>
                <c:pt idx="828">
                  <c:v>27.72</c:v>
                </c:pt>
                <c:pt idx="829">
                  <c:v>28.33</c:v>
                </c:pt>
                <c:pt idx="830">
                  <c:v>29.26</c:v>
                </c:pt>
                <c:pt idx="831">
                  <c:v>28.8</c:v>
                </c:pt>
                <c:pt idx="832">
                  <c:v>27.58</c:v>
                </c:pt>
                <c:pt idx="833">
                  <c:v>29.93</c:v>
                </c:pt>
                <c:pt idx="834">
                  <c:v>31.25</c:v>
                </c:pt>
                <c:pt idx="835">
                  <c:v>32.76</c:v>
                </c:pt>
                <c:pt idx="836">
                  <c:v>32.58</c:v>
                </c:pt>
                <c:pt idx="837">
                  <c:v>32.659999999999997</c:v>
                </c:pt>
                <c:pt idx="838">
                  <c:v>32.9</c:v>
                </c:pt>
                <c:pt idx="839">
                  <c:v>32.33</c:v>
                </c:pt>
                <c:pt idx="840">
                  <c:v>33.03</c:v>
                </c:pt>
                <c:pt idx="841">
                  <c:v>32.86</c:v>
                </c:pt>
                <c:pt idx="842">
                  <c:v>34.71</c:v>
                </c:pt>
                <c:pt idx="843">
                  <c:v>36.29</c:v>
                </c:pt>
                <c:pt idx="844">
                  <c:v>37.270000000000003</c:v>
                </c:pt>
                <c:pt idx="845">
                  <c:v>36.950000000000003</c:v>
                </c:pt>
                <c:pt idx="846">
                  <c:v>36.799999999999997</c:v>
                </c:pt>
                <c:pt idx="847">
                  <c:v>38.26</c:v>
                </c:pt>
                <c:pt idx="848">
                  <c:v>35.42</c:v>
                </c:pt>
                <c:pt idx="849">
                  <c:v>33.53</c:v>
                </c:pt>
                <c:pt idx="850">
                  <c:v>33.770000000000003</c:v>
                </c:pt>
                <c:pt idx="851">
                  <c:v>37.369999999999997</c:v>
                </c:pt>
                <c:pt idx="852">
                  <c:v>38.82</c:v>
                </c:pt>
                <c:pt idx="853">
                  <c:v>40.57</c:v>
                </c:pt>
                <c:pt idx="854">
                  <c:v>40.4</c:v>
                </c:pt>
                <c:pt idx="855">
                  <c:v>41.35</c:v>
                </c:pt>
                <c:pt idx="856">
                  <c:v>42.7</c:v>
                </c:pt>
                <c:pt idx="857">
                  <c:v>42.55</c:v>
                </c:pt>
                <c:pt idx="858">
                  <c:v>42.18</c:v>
                </c:pt>
                <c:pt idx="859">
                  <c:v>43.83</c:v>
                </c:pt>
                <c:pt idx="860">
                  <c:v>41.93</c:v>
                </c:pt>
                <c:pt idx="861">
                  <c:v>41.32</c:v>
                </c:pt>
                <c:pt idx="862">
                  <c:v>40.549999999999997</c:v>
                </c:pt>
                <c:pt idx="863">
                  <c:v>43.21</c:v>
                </c:pt>
                <c:pt idx="864">
                  <c:v>44.19</c:v>
                </c:pt>
                <c:pt idx="865">
                  <c:v>43.77</c:v>
                </c:pt>
                <c:pt idx="866">
                  <c:v>42.18</c:v>
                </c:pt>
                <c:pt idx="867">
                  <c:v>43.22</c:v>
                </c:pt>
                <c:pt idx="868">
                  <c:v>43.53</c:v>
                </c:pt>
                <c:pt idx="869">
                  <c:v>41.96</c:v>
                </c:pt>
                <c:pt idx="870">
                  <c:v>42.78</c:v>
                </c:pt>
                <c:pt idx="871">
                  <c:v>42.75</c:v>
                </c:pt>
                <c:pt idx="872">
                  <c:v>42.87</c:v>
                </c:pt>
                <c:pt idx="873">
                  <c:v>41.89</c:v>
                </c:pt>
                <c:pt idx="874">
                  <c:v>39.369999999999997</c:v>
                </c:pt>
                <c:pt idx="875">
                  <c:v>38.78</c:v>
                </c:pt>
                <c:pt idx="876">
                  <c:v>37.270000000000003</c:v>
                </c:pt>
                <c:pt idx="877">
                  <c:v>36.979999999999997</c:v>
                </c:pt>
                <c:pt idx="878">
                  <c:v>35.83</c:v>
                </c:pt>
                <c:pt idx="879">
                  <c:v>32.32</c:v>
                </c:pt>
                <c:pt idx="880">
                  <c:v>32.17</c:v>
                </c:pt>
                <c:pt idx="881">
                  <c:v>34.07</c:v>
                </c:pt>
                <c:pt idx="882">
                  <c:v>33.07</c:v>
                </c:pt>
                <c:pt idx="883">
                  <c:v>32.159999999999997</c:v>
                </c:pt>
                <c:pt idx="884">
                  <c:v>31.4</c:v>
                </c:pt>
                <c:pt idx="885">
                  <c:v>27.67</c:v>
                </c:pt>
                <c:pt idx="886">
                  <c:v>28.58</c:v>
                </c:pt>
                <c:pt idx="887">
                  <c:v>30.01</c:v>
                </c:pt>
                <c:pt idx="888">
                  <c:v>30.5</c:v>
                </c:pt>
                <c:pt idx="889">
                  <c:v>30.28</c:v>
                </c:pt>
                <c:pt idx="890">
                  <c:v>29.09</c:v>
                </c:pt>
                <c:pt idx="891">
                  <c:v>30.29</c:v>
                </c:pt>
                <c:pt idx="892">
                  <c:v>29.01</c:v>
                </c:pt>
                <c:pt idx="893">
                  <c:v>28.13</c:v>
                </c:pt>
                <c:pt idx="894">
                  <c:v>26.39</c:v>
                </c:pt>
                <c:pt idx="895">
                  <c:v>23.46</c:v>
                </c:pt>
                <c:pt idx="896">
                  <c:v>23.59</c:v>
                </c:pt>
                <c:pt idx="897">
                  <c:v>22.36</c:v>
                </c:pt>
                <c:pt idx="898">
                  <c:v>21.96</c:v>
                </c:pt>
                <c:pt idx="899">
                  <c:v>23.35</c:v>
                </c:pt>
                <c:pt idx="900">
                  <c:v>23.1</c:v>
                </c:pt>
                <c:pt idx="901">
                  <c:v>22.9</c:v>
                </c:pt>
                <c:pt idx="902">
                  <c:v>21.21</c:v>
                </c:pt>
                <c:pt idx="903">
                  <c:v>21.31</c:v>
                </c:pt>
                <c:pt idx="904">
                  <c:v>22.43</c:v>
                </c:pt>
                <c:pt idx="905">
                  <c:v>23.59</c:v>
                </c:pt>
                <c:pt idx="906">
                  <c:v>24.83</c:v>
                </c:pt>
                <c:pt idx="907">
                  <c:v>24.87</c:v>
                </c:pt>
                <c:pt idx="908">
                  <c:v>24.64</c:v>
                </c:pt>
                <c:pt idx="909">
                  <c:v>25.24</c:v>
                </c:pt>
                <c:pt idx="910">
                  <c:v>25.68</c:v>
                </c:pt>
                <c:pt idx="911">
                  <c:v>25.95</c:v>
                </c:pt>
                <c:pt idx="912">
                  <c:v>26.64</c:v>
                </c:pt>
                <c:pt idx="913">
                  <c:v>27.66</c:v>
                </c:pt>
                <c:pt idx="914">
                  <c:v>27.65</c:v>
                </c:pt>
                <c:pt idx="915">
                  <c:v>26.89</c:v>
                </c:pt>
                <c:pt idx="916">
                  <c:v>26.9</c:v>
                </c:pt>
                <c:pt idx="917">
                  <c:v>25.9</c:v>
                </c:pt>
                <c:pt idx="918">
                  <c:v>26.4</c:v>
                </c:pt>
                <c:pt idx="919">
                  <c:v>25.7</c:v>
                </c:pt>
                <c:pt idx="920">
                  <c:v>25.17</c:v>
                </c:pt>
                <c:pt idx="921">
                  <c:v>25.67</c:v>
                </c:pt>
                <c:pt idx="922">
                  <c:v>25.41</c:v>
                </c:pt>
                <c:pt idx="923">
                  <c:v>26.47</c:v>
                </c:pt>
                <c:pt idx="924">
                  <c:v>27.14</c:v>
                </c:pt>
                <c:pt idx="925">
                  <c:v>26.59</c:v>
                </c:pt>
                <c:pt idx="926">
                  <c:v>26.74</c:v>
                </c:pt>
                <c:pt idx="927">
                  <c:v>26.34</c:v>
                </c:pt>
                <c:pt idx="928">
                  <c:v>25.41</c:v>
                </c:pt>
                <c:pt idx="929">
                  <c:v>25.65</c:v>
                </c:pt>
                <c:pt idx="930">
                  <c:v>26.07</c:v>
                </c:pt>
                <c:pt idx="931">
                  <c:v>26.29</c:v>
                </c:pt>
                <c:pt idx="932">
                  <c:v>26.1</c:v>
                </c:pt>
                <c:pt idx="933">
                  <c:v>25.73</c:v>
                </c:pt>
                <c:pt idx="934">
                  <c:v>24.88</c:v>
                </c:pt>
                <c:pt idx="935">
                  <c:v>25.93</c:v>
                </c:pt>
                <c:pt idx="936">
                  <c:v>26.44</c:v>
                </c:pt>
                <c:pt idx="937">
                  <c:v>26.47</c:v>
                </c:pt>
                <c:pt idx="938">
                  <c:v>26.25</c:v>
                </c:pt>
                <c:pt idx="939">
                  <c:v>26.33</c:v>
                </c:pt>
                <c:pt idx="940">
                  <c:v>26.15</c:v>
                </c:pt>
                <c:pt idx="941">
                  <c:v>25.65</c:v>
                </c:pt>
                <c:pt idx="942">
                  <c:v>24.75</c:v>
                </c:pt>
                <c:pt idx="943">
                  <c:v>24.7</c:v>
                </c:pt>
                <c:pt idx="944">
                  <c:v>25.05</c:v>
                </c:pt>
                <c:pt idx="945">
                  <c:v>25.64</c:v>
                </c:pt>
                <c:pt idx="946">
                  <c:v>26.54</c:v>
                </c:pt>
                <c:pt idx="947">
                  <c:v>26.93</c:v>
                </c:pt>
                <c:pt idx="948">
                  <c:v>27.28</c:v>
                </c:pt>
                <c:pt idx="949">
                  <c:v>27.21</c:v>
                </c:pt>
                <c:pt idx="950">
                  <c:v>27.32</c:v>
                </c:pt>
                <c:pt idx="951">
                  <c:v>26.23</c:v>
                </c:pt>
                <c:pt idx="952">
                  <c:v>26.98</c:v>
                </c:pt>
                <c:pt idx="953">
                  <c:v>27.55</c:v>
                </c:pt>
                <c:pt idx="954">
                  <c:v>27.42</c:v>
                </c:pt>
                <c:pt idx="955">
                  <c:v>27.41</c:v>
                </c:pt>
                <c:pt idx="956">
                  <c:v>26.15</c:v>
                </c:pt>
                <c:pt idx="957">
                  <c:v>26.73</c:v>
                </c:pt>
                <c:pt idx="958">
                  <c:v>27.32</c:v>
                </c:pt>
                <c:pt idx="959">
                  <c:v>25.73</c:v>
                </c:pt>
                <c:pt idx="960">
                  <c:v>25.96</c:v>
                </c:pt>
                <c:pt idx="961">
                  <c:v>24.02</c:v>
                </c:pt>
                <c:pt idx="962">
                  <c:v>23.5</c:v>
                </c:pt>
                <c:pt idx="963">
                  <c:v>22.61</c:v>
                </c:pt>
                <c:pt idx="964">
                  <c:v>23.36</c:v>
                </c:pt>
                <c:pt idx="965">
                  <c:v>23.7</c:v>
                </c:pt>
                <c:pt idx="966">
                  <c:v>22.42</c:v>
                </c:pt>
                <c:pt idx="967">
                  <c:v>20.91</c:v>
                </c:pt>
                <c:pt idx="968">
                  <c:v>21.4</c:v>
                </c:pt>
                <c:pt idx="969">
                  <c:v>20.36</c:v>
                </c:pt>
                <c:pt idx="970">
                  <c:v>16.39</c:v>
                </c:pt>
                <c:pt idx="971">
                  <c:v>15.26</c:v>
                </c:pt>
                <c:pt idx="972">
                  <c:v>15.38</c:v>
                </c:pt>
                <c:pt idx="973">
                  <c:v>15.17</c:v>
                </c:pt>
                <c:pt idx="974">
                  <c:v>14.12</c:v>
                </c:pt>
                <c:pt idx="975">
                  <c:v>13.32</c:v>
                </c:pt>
                <c:pt idx="976">
                  <c:v>14.98</c:v>
                </c:pt>
                <c:pt idx="977">
                  <c:v>16</c:v>
                </c:pt>
                <c:pt idx="978">
                  <c:v>16.38</c:v>
                </c:pt>
                <c:pt idx="979">
                  <c:v>16.690000000000001</c:v>
                </c:pt>
                <c:pt idx="980">
                  <c:v>18.09</c:v>
                </c:pt>
                <c:pt idx="981">
                  <c:v>18.829999999999998</c:v>
                </c:pt>
                <c:pt idx="982">
                  <c:v>19.36</c:v>
                </c:pt>
                <c:pt idx="983">
                  <c:v>19.809999999999999</c:v>
                </c:pt>
                <c:pt idx="984">
                  <c:v>20.32</c:v>
                </c:pt>
                <c:pt idx="985">
                  <c:v>20.53</c:v>
                </c:pt>
                <c:pt idx="986">
                  <c:v>19.920000000000002</c:v>
                </c:pt>
                <c:pt idx="987">
                  <c:v>21</c:v>
                </c:pt>
                <c:pt idx="988">
                  <c:v>21.8</c:v>
                </c:pt>
                <c:pt idx="989">
                  <c:v>20.48</c:v>
                </c:pt>
                <c:pt idx="990">
                  <c:v>19.739999999999998</c:v>
                </c:pt>
                <c:pt idx="991">
                  <c:v>19.670000000000002</c:v>
                </c:pt>
                <c:pt idx="992">
                  <c:v>19.77</c:v>
                </c:pt>
                <c:pt idx="993">
                  <c:v>20.38</c:v>
                </c:pt>
                <c:pt idx="994">
                  <c:v>21.24</c:v>
                </c:pt>
                <c:pt idx="995">
                  <c:v>21.7</c:v>
                </c:pt>
                <c:pt idx="996">
                  <c:v>22.4</c:v>
                </c:pt>
                <c:pt idx="997">
                  <c:v>22.98</c:v>
                </c:pt>
                <c:pt idx="998">
                  <c:v>23.49</c:v>
                </c:pt>
                <c:pt idx="999">
                  <c:v>22.9</c:v>
                </c:pt>
                <c:pt idx="1000">
                  <c:v>23.14</c:v>
                </c:pt>
                <c:pt idx="1001">
                  <c:v>23.06</c:v>
                </c:pt>
                <c:pt idx="1002">
                  <c:v>22.1</c:v>
                </c:pt>
                <c:pt idx="1003">
                  <c:v>22.61</c:v>
                </c:pt>
                <c:pt idx="1004">
                  <c:v>20.05</c:v>
                </c:pt>
                <c:pt idx="1005">
                  <c:v>19.7</c:v>
                </c:pt>
                <c:pt idx="1006">
                  <c:v>20.16</c:v>
                </c:pt>
                <c:pt idx="1007">
                  <c:v>20.350000000000001</c:v>
                </c:pt>
                <c:pt idx="1008">
                  <c:v>20.52</c:v>
                </c:pt>
                <c:pt idx="1009">
                  <c:v>21.21</c:v>
                </c:pt>
                <c:pt idx="1010">
                  <c:v>21.8</c:v>
                </c:pt>
                <c:pt idx="1011">
                  <c:v>22.05</c:v>
                </c:pt>
                <c:pt idx="1012">
                  <c:v>21.78</c:v>
                </c:pt>
                <c:pt idx="1013">
                  <c:v>20.94</c:v>
                </c:pt>
                <c:pt idx="1014">
                  <c:v>20.55</c:v>
                </c:pt>
                <c:pt idx="1015">
                  <c:v>21</c:v>
                </c:pt>
                <c:pt idx="1016">
                  <c:v>21.41</c:v>
                </c:pt>
                <c:pt idx="1017">
                  <c:v>21.78</c:v>
                </c:pt>
                <c:pt idx="1018">
                  <c:v>21.58</c:v>
                </c:pt>
                <c:pt idx="1019">
                  <c:v>20.9</c:v>
                </c:pt>
                <c:pt idx="1020">
                  <c:v>21.24</c:v>
                </c:pt>
                <c:pt idx="1021">
                  <c:v>21.9</c:v>
                </c:pt>
                <c:pt idx="1022">
                  <c:v>22.05</c:v>
                </c:pt>
                <c:pt idx="1023">
                  <c:v>22.42</c:v>
                </c:pt>
                <c:pt idx="1024">
                  <c:v>22.6</c:v>
                </c:pt>
                <c:pt idx="1025">
                  <c:v>23.41</c:v>
                </c:pt>
                <c:pt idx="1026">
                  <c:v>22.93</c:v>
                </c:pt>
                <c:pt idx="1027">
                  <c:v>23.49</c:v>
                </c:pt>
                <c:pt idx="1028">
                  <c:v>23.36</c:v>
                </c:pt>
                <c:pt idx="1029">
                  <c:v>23.44</c:v>
                </c:pt>
                <c:pt idx="1030">
                  <c:v>23.83</c:v>
                </c:pt>
                <c:pt idx="1031">
                  <c:v>24.64</c:v>
                </c:pt>
                <c:pt idx="1032">
                  <c:v>24.86</c:v>
                </c:pt>
                <c:pt idx="1033">
                  <c:v>24.86</c:v>
                </c:pt>
                <c:pt idx="1034">
                  <c:v>24.59</c:v>
                </c:pt>
                <c:pt idx="1035">
                  <c:v>24.96</c:v>
                </c:pt>
                <c:pt idx="1036">
                  <c:v>24.79</c:v>
                </c:pt>
                <c:pt idx="1037">
                  <c:v>24.94</c:v>
                </c:pt>
                <c:pt idx="1038">
                  <c:v>25.56</c:v>
                </c:pt>
                <c:pt idx="1039">
                  <c:v>25.82</c:v>
                </c:pt>
                <c:pt idx="1040">
                  <c:v>25.62</c:v>
                </c:pt>
                <c:pt idx="1041">
                  <c:v>25.92</c:v>
                </c:pt>
                <c:pt idx="1042">
                  <c:v>25.16</c:v>
                </c:pt>
                <c:pt idx="1043">
                  <c:v>26.61</c:v>
                </c:pt>
                <c:pt idx="1044">
                  <c:v>26.79</c:v>
                </c:pt>
                <c:pt idx="1045">
                  <c:v>26.49</c:v>
                </c:pt>
                <c:pt idx="1046">
                  <c:v>27</c:v>
                </c:pt>
                <c:pt idx="1047">
                  <c:v>26.73</c:v>
                </c:pt>
                <c:pt idx="1048">
                  <c:v>26.79</c:v>
                </c:pt>
                <c:pt idx="1049">
                  <c:v>26.81</c:v>
                </c:pt>
                <c:pt idx="1050">
                  <c:v>26.5</c:v>
                </c:pt>
                <c:pt idx="1051">
                  <c:v>26.38</c:v>
                </c:pt>
                <c:pt idx="1052">
                  <c:v>25.69</c:v>
                </c:pt>
                <c:pt idx="1053">
                  <c:v>24.5</c:v>
                </c:pt>
                <c:pt idx="1054">
                  <c:v>25.49</c:v>
                </c:pt>
                <c:pt idx="1055">
                  <c:v>26.23</c:v>
                </c:pt>
                <c:pt idx="1056">
                  <c:v>25.97</c:v>
                </c:pt>
                <c:pt idx="1057">
                  <c:v>24.21</c:v>
                </c:pt>
                <c:pt idx="1058">
                  <c:v>24</c:v>
                </c:pt>
                <c:pt idx="1059">
                  <c:v>25.37</c:v>
                </c:pt>
                <c:pt idx="1060">
                  <c:v>25.92</c:v>
                </c:pt>
                <c:pt idx="1061">
                  <c:v>25.69</c:v>
                </c:pt>
                <c:pt idx="1062">
                  <c:v>25.84</c:v>
                </c:pt>
                <c:pt idx="1063">
                  <c:v>26.69</c:v>
                </c:pt>
                <c:pt idx="1064">
                  <c:v>26.95</c:v>
                </c:pt>
                <c:pt idx="1065">
                  <c:v>26.73</c:v>
                </c:pt>
                <c:pt idx="1066">
                  <c:v>26.53</c:v>
                </c:pt>
                <c:pt idx="1067">
                  <c:v>26.85</c:v>
                </c:pt>
                <c:pt idx="1068">
                  <c:v>27.87</c:v>
                </c:pt>
                <c:pt idx="1069">
                  <c:v>28.06</c:v>
                </c:pt>
                <c:pt idx="1070">
                  <c:v>28.66</c:v>
                </c:pt>
                <c:pt idx="1071">
                  <c:v>29.09</c:v>
                </c:pt>
                <c:pt idx="1072">
                  <c:v>28.9</c:v>
                </c:pt>
                <c:pt idx="1073">
                  <c:v>29.31</c:v>
                </c:pt>
                <c:pt idx="1074">
                  <c:v>29.75</c:v>
                </c:pt>
                <c:pt idx="1075">
                  <c:v>30</c:v>
                </c:pt>
                <c:pt idx="1076">
                  <c:v>29.91</c:v>
                </c:pt>
                <c:pt idx="1077">
                  <c:v>30.17</c:v>
                </c:pt>
                <c:pt idx="1078">
                  <c:v>30.92</c:v>
                </c:pt>
                <c:pt idx="1079">
                  <c:v>31.3</c:v>
                </c:pt>
                <c:pt idx="1080">
                  <c:v>32.090000000000003</c:v>
                </c:pt>
                <c:pt idx="1081">
                  <c:v>33.31</c:v>
                </c:pt>
                <c:pt idx="1082">
                  <c:v>32.04</c:v>
                </c:pt>
                <c:pt idx="1083">
                  <c:v>31.81</c:v>
                </c:pt>
                <c:pt idx="1084">
                  <c:v>30.97</c:v>
                </c:pt>
                <c:pt idx="1085">
                  <c:v>31.24</c:v>
                </c:pt>
                <c:pt idx="1086">
                  <c:v>31.63</c:v>
                </c:pt>
                <c:pt idx="1087">
                  <c:v>31.89</c:v>
                </c:pt>
                <c:pt idx="1088">
                  <c:v>32.39</c:v>
                </c:pt>
                <c:pt idx="1089">
                  <c:v>32.619999999999997</c:v>
                </c:pt>
                <c:pt idx="1090">
                  <c:v>31.04</c:v>
                </c:pt>
                <c:pt idx="1091">
                  <c:v>30.2</c:v>
                </c:pt>
                <c:pt idx="1092">
                  <c:v>28.29</c:v>
                </c:pt>
                <c:pt idx="1093">
                  <c:v>28.38</c:v>
                </c:pt>
                <c:pt idx="1094">
                  <c:v>29.54</c:v>
                </c:pt>
                <c:pt idx="1095">
                  <c:v>29.58</c:v>
                </c:pt>
                <c:pt idx="1096">
                  <c:v>30.13</c:v>
                </c:pt>
                <c:pt idx="1097">
                  <c:v>29.24</c:v>
                </c:pt>
                <c:pt idx="1098">
                  <c:v>29.28</c:v>
                </c:pt>
                <c:pt idx="1099">
                  <c:v>29.99</c:v>
                </c:pt>
                <c:pt idx="1100">
                  <c:v>28.71</c:v>
                </c:pt>
                <c:pt idx="1101">
                  <c:v>29.23</c:v>
                </c:pt>
                <c:pt idx="1102">
                  <c:v>28.84</c:v>
                </c:pt>
                <c:pt idx="1103">
                  <c:v>29.84</c:v>
                </c:pt>
                <c:pt idx="1104">
                  <c:v>30.33</c:v>
                </c:pt>
                <c:pt idx="1105">
                  <c:v>30.99</c:v>
                </c:pt>
                <c:pt idx="1106">
                  <c:v>30.73</c:v>
                </c:pt>
                <c:pt idx="1107">
                  <c:v>24.82</c:v>
                </c:pt>
                <c:pt idx="1108">
                  <c:v>25.93</c:v>
                </c:pt>
                <c:pt idx="1109">
                  <c:v>27.33</c:v>
                </c:pt>
                <c:pt idx="1110">
                  <c:v>28.84</c:v>
                </c:pt>
                <c:pt idx="1111">
                  <c:v>29.6</c:v>
                </c:pt>
                <c:pt idx="1112">
                  <c:v>31.16</c:v>
                </c:pt>
                <c:pt idx="1113">
                  <c:v>30.84</c:v>
                </c:pt>
                <c:pt idx="1114">
                  <c:v>31.28</c:v>
                </c:pt>
                <c:pt idx="1115">
                  <c:v>32.47</c:v>
                </c:pt>
                <c:pt idx="1116">
                  <c:v>33.770000000000003</c:v>
                </c:pt>
                <c:pt idx="1117">
                  <c:v>34.51</c:v>
                </c:pt>
                <c:pt idx="1118">
                  <c:v>35.1</c:v>
                </c:pt>
                <c:pt idx="1119">
                  <c:v>35.04</c:v>
                </c:pt>
                <c:pt idx="1120">
                  <c:v>36.72</c:v>
                </c:pt>
                <c:pt idx="1121">
                  <c:v>36.549999999999997</c:v>
                </c:pt>
                <c:pt idx="1122">
                  <c:v>36.700000000000003</c:v>
                </c:pt>
                <c:pt idx="1123">
                  <c:v>37.44</c:v>
                </c:pt>
                <c:pt idx="1124">
                  <c:v>37.97</c:v>
                </c:pt>
                <c:pt idx="1125">
                  <c:v>37.619999999999997</c:v>
                </c:pt>
                <c:pt idx="1126">
                  <c:v>37.25</c:v>
                </c:pt>
                <c:pt idx="1127">
                  <c:v>38.58</c:v>
                </c:pt>
                <c:pt idx="1128">
                  <c:v>38.31</c:v>
                </c:pt>
                <c:pt idx="1129">
                  <c:v>36.94</c:v>
                </c:pt>
                <c:pt idx="1130">
                  <c:v>35.29</c:v>
                </c:pt>
                <c:pt idx="1131">
                  <c:v>34.270000000000003</c:v>
                </c:pt>
                <c:pt idx="1132">
                  <c:v>33.89</c:v>
                </c:pt>
                <c:pt idx="1133">
                  <c:v>30.67</c:v>
                </c:pt>
                <c:pt idx="1134">
                  <c:v>29.05</c:v>
                </c:pt>
                <c:pt idx="1135">
                  <c:v>29</c:v>
                </c:pt>
                <c:pt idx="1136">
                  <c:v>30.7</c:v>
                </c:pt>
                <c:pt idx="1137">
                  <c:v>28.23</c:v>
                </c:pt>
                <c:pt idx="1138">
                  <c:v>27.08</c:v>
                </c:pt>
                <c:pt idx="1139">
                  <c:v>28.38</c:v>
                </c:pt>
                <c:pt idx="1140">
                  <c:v>28.32</c:v>
                </c:pt>
                <c:pt idx="1141">
                  <c:v>28.34</c:v>
                </c:pt>
                <c:pt idx="1142">
                  <c:v>28.92</c:v>
                </c:pt>
                <c:pt idx="1143">
                  <c:v>27.94</c:v>
                </c:pt>
                <c:pt idx="1144">
                  <c:v>28.77</c:v>
                </c:pt>
                <c:pt idx="1145">
                  <c:v>28.76</c:v>
                </c:pt>
                <c:pt idx="1146">
                  <c:v>29.94</c:v>
                </c:pt>
                <c:pt idx="1147">
                  <c:v>30.89</c:v>
                </c:pt>
                <c:pt idx="1148">
                  <c:v>30.09</c:v>
                </c:pt>
                <c:pt idx="114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BCE-BAA4-9E620A62B249}"/>
            </c:ext>
          </c:extLst>
        </c:ser>
        <c:ser>
          <c:idx val="1"/>
          <c:order val="1"/>
          <c:tx>
            <c:strRef>
              <c:f>'3Y Forecasts'!$G$101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'3Y Forecasts'!$C$102:$C$1251</c:f>
              <c:numCache>
                <c:formatCode>m/d/yyyy</c:formatCode>
                <c:ptCount val="1150"/>
                <c:pt idx="0">
                  <c:v>10197</c:v>
                </c:pt>
                <c:pt idx="1">
                  <c:v>10228</c:v>
                </c:pt>
                <c:pt idx="2">
                  <c:v>10259</c:v>
                </c:pt>
                <c:pt idx="3">
                  <c:v>10288</c:v>
                </c:pt>
                <c:pt idx="4">
                  <c:v>10319</c:v>
                </c:pt>
                <c:pt idx="5">
                  <c:v>10349</c:v>
                </c:pt>
                <c:pt idx="6">
                  <c:v>10380</c:v>
                </c:pt>
                <c:pt idx="7">
                  <c:v>10410</c:v>
                </c:pt>
                <c:pt idx="8">
                  <c:v>10441</c:v>
                </c:pt>
                <c:pt idx="9">
                  <c:v>10472</c:v>
                </c:pt>
                <c:pt idx="10">
                  <c:v>10502</c:v>
                </c:pt>
                <c:pt idx="11">
                  <c:v>10533</c:v>
                </c:pt>
                <c:pt idx="12">
                  <c:v>10563</c:v>
                </c:pt>
                <c:pt idx="13">
                  <c:v>10594</c:v>
                </c:pt>
                <c:pt idx="14">
                  <c:v>10625</c:v>
                </c:pt>
                <c:pt idx="15">
                  <c:v>10653</c:v>
                </c:pt>
                <c:pt idx="16">
                  <c:v>10684</c:v>
                </c:pt>
                <c:pt idx="17">
                  <c:v>10714</c:v>
                </c:pt>
                <c:pt idx="18">
                  <c:v>10745</c:v>
                </c:pt>
                <c:pt idx="19">
                  <c:v>10775</c:v>
                </c:pt>
                <c:pt idx="20">
                  <c:v>10806</c:v>
                </c:pt>
                <c:pt idx="21">
                  <c:v>10837</c:v>
                </c:pt>
                <c:pt idx="22">
                  <c:v>10867</c:v>
                </c:pt>
                <c:pt idx="23">
                  <c:v>10898</c:v>
                </c:pt>
                <c:pt idx="24">
                  <c:v>10928</c:v>
                </c:pt>
                <c:pt idx="25">
                  <c:v>10959</c:v>
                </c:pt>
                <c:pt idx="26">
                  <c:v>10990</c:v>
                </c:pt>
                <c:pt idx="27">
                  <c:v>11018</c:v>
                </c:pt>
                <c:pt idx="28">
                  <c:v>11049</c:v>
                </c:pt>
                <c:pt idx="29">
                  <c:v>11079</c:v>
                </c:pt>
                <c:pt idx="30">
                  <c:v>11110</c:v>
                </c:pt>
                <c:pt idx="31">
                  <c:v>11140</c:v>
                </c:pt>
                <c:pt idx="32">
                  <c:v>11171</c:v>
                </c:pt>
                <c:pt idx="33">
                  <c:v>11202</c:v>
                </c:pt>
                <c:pt idx="34">
                  <c:v>11232</c:v>
                </c:pt>
                <c:pt idx="35">
                  <c:v>11263</c:v>
                </c:pt>
                <c:pt idx="36">
                  <c:v>11293</c:v>
                </c:pt>
                <c:pt idx="37">
                  <c:v>11324</c:v>
                </c:pt>
                <c:pt idx="38">
                  <c:v>11355</c:v>
                </c:pt>
                <c:pt idx="39">
                  <c:v>11383</c:v>
                </c:pt>
                <c:pt idx="40">
                  <c:v>11414</c:v>
                </c:pt>
                <c:pt idx="41">
                  <c:v>11444</c:v>
                </c:pt>
                <c:pt idx="42">
                  <c:v>11475</c:v>
                </c:pt>
                <c:pt idx="43">
                  <c:v>11505</c:v>
                </c:pt>
                <c:pt idx="44">
                  <c:v>11536</c:v>
                </c:pt>
                <c:pt idx="45">
                  <c:v>11567</c:v>
                </c:pt>
                <c:pt idx="46">
                  <c:v>11597</c:v>
                </c:pt>
                <c:pt idx="47">
                  <c:v>11628</c:v>
                </c:pt>
                <c:pt idx="48">
                  <c:v>11658</c:v>
                </c:pt>
                <c:pt idx="49">
                  <c:v>11689</c:v>
                </c:pt>
                <c:pt idx="50">
                  <c:v>11720</c:v>
                </c:pt>
                <c:pt idx="51">
                  <c:v>11749</c:v>
                </c:pt>
                <c:pt idx="52">
                  <c:v>11780</c:v>
                </c:pt>
                <c:pt idx="53">
                  <c:v>11810</c:v>
                </c:pt>
                <c:pt idx="54">
                  <c:v>11841</c:v>
                </c:pt>
                <c:pt idx="55">
                  <c:v>11871</c:v>
                </c:pt>
                <c:pt idx="56">
                  <c:v>11902</c:v>
                </c:pt>
                <c:pt idx="57">
                  <c:v>11933</c:v>
                </c:pt>
                <c:pt idx="58">
                  <c:v>11963</c:v>
                </c:pt>
                <c:pt idx="59">
                  <c:v>11994</c:v>
                </c:pt>
                <c:pt idx="60">
                  <c:v>12024</c:v>
                </c:pt>
                <c:pt idx="61">
                  <c:v>12055</c:v>
                </c:pt>
                <c:pt idx="62">
                  <c:v>12086</c:v>
                </c:pt>
                <c:pt idx="63">
                  <c:v>12114</c:v>
                </c:pt>
                <c:pt idx="64">
                  <c:v>12145</c:v>
                </c:pt>
                <c:pt idx="65">
                  <c:v>12175</c:v>
                </c:pt>
                <c:pt idx="66">
                  <c:v>12206</c:v>
                </c:pt>
                <c:pt idx="67">
                  <c:v>12236</c:v>
                </c:pt>
                <c:pt idx="68">
                  <c:v>12267</c:v>
                </c:pt>
                <c:pt idx="69">
                  <c:v>12298</c:v>
                </c:pt>
                <c:pt idx="70">
                  <c:v>12328</c:v>
                </c:pt>
                <c:pt idx="71">
                  <c:v>12359</c:v>
                </c:pt>
                <c:pt idx="72">
                  <c:v>12389</c:v>
                </c:pt>
                <c:pt idx="73">
                  <c:v>12420</c:v>
                </c:pt>
                <c:pt idx="74">
                  <c:v>12451</c:v>
                </c:pt>
                <c:pt idx="75">
                  <c:v>12479</c:v>
                </c:pt>
                <c:pt idx="76">
                  <c:v>12510</c:v>
                </c:pt>
                <c:pt idx="77">
                  <c:v>12540</c:v>
                </c:pt>
                <c:pt idx="78">
                  <c:v>12571</c:v>
                </c:pt>
                <c:pt idx="79">
                  <c:v>12601</c:v>
                </c:pt>
                <c:pt idx="80">
                  <c:v>12632</c:v>
                </c:pt>
                <c:pt idx="81">
                  <c:v>12663</c:v>
                </c:pt>
                <c:pt idx="82">
                  <c:v>12693</c:v>
                </c:pt>
                <c:pt idx="83">
                  <c:v>12724</c:v>
                </c:pt>
                <c:pt idx="84">
                  <c:v>12754</c:v>
                </c:pt>
                <c:pt idx="85">
                  <c:v>12785</c:v>
                </c:pt>
                <c:pt idx="86">
                  <c:v>12816</c:v>
                </c:pt>
                <c:pt idx="87">
                  <c:v>12844</c:v>
                </c:pt>
                <c:pt idx="88">
                  <c:v>12875</c:v>
                </c:pt>
                <c:pt idx="89">
                  <c:v>12905</c:v>
                </c:pt>
                <c:pt idx="90">
                  <c:v>12936</c:v>
                </c:pt>
                <c:pt idx="91">
                  <c:v>12966</c:v>
                </c:pt>
                <c:pt idx="92">
                  <c:v>12997</c:v>
                </c:pt>
                <c:pt idx="93">
                  <c:v>13028</c:v>
                </c:pt>
                <c:pt idx="94">
                  <c:v>13058</c:v>
                </c:pt>
                <c:pt idx="95">
                  <c:v>13089</c:v>
                </c:pt>
                <c:pt idx="96">
                  <c:v>13119</c:v>
                </c:pt>
                <c:pt idx="97">
                  <c:v>13150</c:v>
                </c:pt>
                <c:pt idx="98">
                  <c:v>13181</c:v>
                </c:pt>
                <c:pt idx="99">
                  <c:v>13210</c:v>
                </c:pt>
                <c:pt idx="100">
                  <c:v>13241</c:v>
                </c:pt>
                <c:pt idx="101">
                  <c:v>13271</c:v>
                </c:pt>
                <c:pt idx="102">
                  <c:v>13302</c:v>
                </c:pt>
                <c:pt idx="103">
                  <c:v>13332</c:v>
                </c:pt>
                <c:pt idx="104">
                  <c:v>13363</c:v>
                </c:pt>
                <c:pt idx="105">
                  <c:v>13394</c:v>
                </c:pt>
                <c:pt idx="106">
                  <c:v>13424</c:v>
                </c:pt>
                <c:pt idx="107">
                  <c:v>13455</c:v>
                </c:pt>
                <c:pt idx="108">
                  <c:v>13485</c:v>
                </c:pt>
                <c:pt idx="109">
                  <c:v>13516</c:v>
                </c:pt>
                <c:pt idx="110">
                  <c:v>13547</c:v>
                </c:pt>
                <c:pt idx="111">
                  <c:v>13575</c:v>
                </c:pt>
                <c:pt idx="112">
                  <c:v>13606</c:v>
                </c:pt>
                <c:pt idx="113">
                  <c:v>13636</c:v>
                </c:pt>
                <c:pt idx="114">
                  <c:v>13667</c:v>
                </c:pt>
                <c:pt idx="115">
                  <c:v>13697</c:v>
                </c:pt>
                <c:pt idx="116">
                  <c:v>13728</c:v>
                </c:pt>
                <c:pt idx="117">
                  <c:v>13759</c:v>
                </c:pt>
                <c:pt idx="118">
                  <c:v>13789</c:v>
                </c:pt>
                <c:pt idx="119">
                  <c:v>13820</c:v>
                </c:pt>
                <c:pt idx="120">
                  <c:v>13850</c:v>
                </c:pt>
                <c:pt idx="121">
                  <c:v>13881</c:v>
                </c:pt>
                <c:pt idx="122">
                  <c:v>13912</c:v>
                </c:pt>
                <c:pt idx="123">
                  <c:v>13940</c:v>
                </c:pt>
                <c:pt idx="124">
                  <c:v>13971</c:v>
                </c:pt>
                <c:pt idx="125">
                  <c:v>14001</c:v>
                </c:pt>
                <c:pt idx="126">
                  <c:v>14032</c:v>
                </c:pt>
                <c:pt idx="127">
                  <c:v>14062</c:v>
                </c:pt>
                <c:pt idx="128">
                  <c:v>14093</c:v>
                </c:pt>
                <c:pt idx="129">
                  <c:v>14124</c:v>
                </c:pt>
                <c:pt idx="130">
                  <c:v>14154</c:v>
                </c:pt>
                <c:pt idx="131">
                  <c:v>14185</c:v>
                </c:pt>
                <c:pt idx="132">
                  <c:v>14215</c:v>
                </c:pt>
                <c:pt idx="133">
                  <c:v>14246</c:v>
                </c:pt>
                <c:pt idx="134">
                  <c:v>14277</c:v>
                </c:pt>
                <c:pt idx="135">
                  <c:v>14305</c:v>
                </c:pt>
                <c:pt idx="136">
                  <c:v>14336</c:v>
                </c:pt>
                <c:pt idx="137">
                  <c:v>14366</c:v>
                </c:pt>
                <c:pt idx="138">
                  <c:v>14397</c:v>
                </c:pt>
                <c:pt idx="139">
                  <c:v>14427</c:v>
                </c:pt>
                <c:pt idx="140">
                  <c:v>14458</c:v>
                </c:pt>
                <c:pt idx="141">
                  <c:v>14489</c:v>
                </c:pt>
                <c:pt idx="142">
                  <c:v>14519</c:v>
                </c:pt>
                <c:pt idx="143">
                  <c:v>14550</c:v>
                </c:pt>
                <c:pt idx="144">
                  <c:v>14580</c:v>
                </c:pt>
                <c:pt idx="145">
                  <c:v>14611</c:v>
                </c:pt>
                <c:pt idx="146">
                  <c:v>14642</c:v>
                </c:pt>
                <c:pt idx="147">
                  <c:v>14671</c:v>
                </c:pt>
                <c:pt idx="148">
                  <c:v>14702</c:v>
                </c:pt>
                <c:pt idx="149">
                  <c:v>14732</c:v>
                </c:pt>
                <c:pt idx="150">
                  <c:v>14763</c:v>
                </c:pt>
                <c:pt idx="151">
                  <c:v>14793</c:v>
                </c:pt>
                <c:pt idx="152">
                  <c:v>14824</c:v>
                </c:pt>
                <c:pt idx="153">
                  <c:v>14855</c:v>
                </c:pt>
                <c:pt idx="154">
                  <c:v>14885</c:v>
                </c:pt>
                <c:pt idx="155">
                  <c:v>14916</c:v>
                </c:pt>
                <c:pt idx="156">
                  <c:v>14946</c:v>
                </c:pt>
                <c:pt idx="157">
                  <c:v>14977</c:v>
                </c:pt>
                <c:pt idx="158">
                  <c:v>15008</c:v>
                </c:pt>
                <c:pt idx="159">
                  <c:v>15036</c:v>
                </c:pt>
                <c:pt idx="160">
                  <c:v>15067</c:v>
                </c:pt>
                <c:pt idx="161">
                  <c:v>15097</c:v>
                </c:pt>
                <c:pt idx="162">
                  <c:v>15128</c:v>
                </c:pt>
                <c:pt idx="163">
                  <c:v>15158</c:v>
                </c:pt>
                <c:pt idx="164">
                  <c:v>15189</c:v>
                </c:pt>
                <c:pt idx="165">
                  <c:v>15220</c:v>
                </c:pt>
                <c:pt idx="166">
                  <c:v>15250</c:v>
                </c:pt>
                <c:pt idx="167">
                  <c:v>15281</c:v>
                </c:pt>
                <c:pt idx="168">
                  <c:v>15311</c:v>
                </c:pt>
                <c:pt idx="169">
                  <c:v>15342</c:v>
                </c:pt>
                <c:pt idx="170">
                  <c:v>15373</c:v>
                </c:pt>
                <c:pt idx="171">
                  <c:v>15401</c:v>
                </c:pt>
                <c:pt idx="172">
                  <c:v>15432</c:v>
                </c:pt>
                <c:pt idx="173">
                  <c:v>15462</c:v>
                </c:pt>
                <c:pt idx="174">
                  <c:v>15493</c:v>
                </c:pt>
                <c:pt idx="175">
                  <c:v>15523</c:v>
                </c:pt>
                <c:pt idx="176">
                  <c:v>15554</c:v>
                </c:pt>
                <c:pt idx="177">
                  <c:v>15585</c:v>
                </c:pt>
                <c:pt idx="178">
                  <c:v>15615</c:v>
                </c:pt>
                <c:pt idx="179">
                  <c:v>15646</c:v>
                </c:pt>
                <c:pt idx="180">
                  <c:v>15676</c:v>
                </c:pt>
                <c:pt idx="181">
                  <c:v>15707</c:v>
                </c:pt>
                <c:pt idx="182">
                  <c:v>15738</c:v>
                </c:pt>
                <c:pt idx="183">
                  <c:v>15766</c:v>
                </c:pt>
                <c:pt idx="184">
                  <c:v>15797</c:v>
                </c:pt>
                <c:pt idx="185">
                  <c:v>15827</c:v>
                </c:pt>
                <c:pt idx="186">
                  <c:v>15858</c:v>
                </c:pt>
                <c:pt idx="187">
                  <c:v>15888</c:v>
                </c:pt>
                <c:pt idx="188">
                  <c:v>15919</c:v>
                </c:pt>
                <c:pt idx="189">
                  <c:v>15950</c:v>
                </c:pt>
                <c:pt idx="190">
                  <c:v>15980</c:v>
                </c:pt>
                <c:pt idx="191">
                  <c:v>16011</c:v>
                </c:pt>
                <c:pt idx="192">
                  <c:v>16041</c:v>
                </c:pt>
                <c:pt idx="193">
                  <c:v>16072</c:v>
                </c:pt>
                <c:pt idx="194">
                  <c:v>16103</c:v>
                </c:pt>
                <c:pt idx="195">
                  <c:v>16132</c:v>
                </c:pt>
                <c:pt idx="196">
                  <c:v>16163</c:v>
                </c:pt>
                <c:pt idx="197">
                  <c:v>16193</c:v>
                </c:pt>
                <c:pt idx="198">
                  <c:v>16224</c:v>
                </c:pt>
                <c:pt idx="199">
                  <c:v>16254</c:v>
                </c:pt>
                <c:pt idx="200">
                  <c:v>16285</c:v>
                </c:pt>
                <c:pt idx="201">
                  <c:v>16316</c:v>
                </c:pt>
                <c:pt idx="202">
                  <c:v>16346</c:v>
                </c:pt>
                <c:pt idx="203">
                  <c:v>16377</c:v>
                </c:pt>
                <c:pt idx="204">
                  <c:v>16407</c:v>
                </c:pt>
                <c:pt idx="205">
                  <c:v>16438</c:v>
                </c:pt>
                <c:pt idx="206">
                  <c:v>16469</c:v>
                </c:pt>
                <c:pt idx="207">
                  <c:v>16497</c:v>
                </c:pt>
                <c:pt idx="208">
                  <c:v>16528</c:v>
                </c:pt>
                <c:pt idx="209">
                  <c:v>16558</c:v>
                </c:pt>
                <c:pt idx="210">
                  <c:v>16589</c:v>
                </c:pt>
                <c:pt idx="211">
                  <c:v>16619</c:v>
                </c:pt>
                <c:pt idx="212">
                  <c:v>16650</c:v>
                </c:pt>
                <c:pt idx="213">
                  <c:v>16681</c:v>
                </c:pt>
                <c:pt idx="214">
                  <c:v>16711</c:v>
                </c:pt>
                <c:pt idx="215">
                  <c:v>16742</c:v>
                </c:pt>
                <c:pt idx="216">
                  <c:v>16772</c:v>
                </c:pt>
                <c:pt idx="217">
                  <c:v>16803</c:v>
                </c:pt>
                <c:pt idx="218">
                  <c:v>16834</c:v>
                </c:pt>
                <c:pt idx="219">
                  <c:v>16862</c:v>
                </c:pt>
                <c:pt idx="220">
                  <c:v>16893</c:v>
                </c:pt>
                <c:pt idx="221">
                  <c:v>16923</c:v>
                </c:pt>
                <c:pt idx="222">
                  <c:v>16954</c:v>
                </c:pt>
                <c:pt idx="223">
                  <c:v>16984</c:v>
                </c:pt>
                <c:pt idx="224">
                  <c:v>17015</c:v>
                </c:pt>
                <c:pt idx="225">
                  <c:v>17046</c:v>
                </c:pt>
                <c:pt idx="226">
                  <c:v>17076</c:v>
                </c:pt>
                <c:pt idx="227">
                  <c:v>17107</c:v>
                </c:pt>
                <c:pt idx="228">
                  <c:v>17137</c:v>
                </c:pt>
                <c:pt idx="229">
                  <c:v>17168</c:v>
                </c:pt>
                <c:pt idx="230">
                  <c:v>17199</c:v>
                </c:pt>
                <c:pt idx="231">
                  <c:v>17227</c:v>
                </c:pt>
                <c:pt idx="232">
                  <c:v>17258</c:v>
                </c:pt>
                <c:pt idx="233">
                  <c:v>17288</c:v>
                </c:pt>
                <c:pt idx="234">
                  <c:v>17319</c:v>
                </c:pt>
                <c:pt idx="235">
                  <c:v>17349</c:v>
                </c:pt>
                <c:pt idx="236">
                  <c:v>17380</c:v>
                </c:pt>
                <c:pt idx="237">
                  <c:v>17411</c:v>
                </c:pt>
                <c:pt idx="238">
                  <c:v>17441</c:v>
                </c:pt>
                <c:pt idx="239">
                  <c:v>17472</c:v>
                </c:pt>
                <c:pt idx="240">
                  <c:v>17502</c:v>
                </c:pt>
                <c:pt idx="241">
                  <c:v>17533</c:v>
                </c:pt>
                <c:pt idx="242">
                  <c:v>17564</c:v>
                </c:pt>
                <c:pt idx="243">
                  <c:v>17593</c:v>
                </c:pt>
                <c:pt idx="244">
                  <c:v>17624</c:v>
                </c:pt>
                <c:pt idx="245">
                  <c:v>17654</c:v>
                </c:pt>
                <c:pt idx="246">
                  <c:v>17685</c:v>
                </c:pt>
                <c:pt idx="247">
                  <c:v>17715</c:v>
                </c:pt>
                <c:pt idx="248">
                  <c:v>17746</c:v>
                </c:pt>
                <c:pt idx="249">
                  <c:v>17777</c:v>
                </c:pt>
                <c:pt idx="250">
                  <c:v>17807</c:v>
                </c:pt>
                <c:pt idx="251">
                  <c:v>17838</c:v>
                </c:pt>
                <c:pt idx="252">
                  <c:v>17868</c:v>
                </c:pt>
                <c:pt idx="253">
                  <c:v>17899</c:v>
                </c:pt>
                <c:pt idx="254">
                  <c:v>17930</c:v>
                </c:pt>
                <c:pt idx="255">
                  <c:v>17958</c:v>
                </c:pt>
                <c:pt idx="256">
                  <c:v>17989</c:v>
                </c:pt>
                <c:pt idx="257">
                  <c:v>18019</c:v>
                </c:pt>
                <c:pt idx="258">
                  <c:v>18050</c:v>
                </c:pt>
                <c:pt idx="259">
                  <c:v>18080</c:v>
                </c:pt>
                <c:pt idx="260">
                  <c:v>18111</c:v>
                </c:pt>
                <c:pt idx="261">
                  <c:v>18142</c:v>
                </c:pt>
                <c:pt idx="262">
                  <c:v>18172</c:v>
                </c:pt>
                <c:pt idx="263">
                  <c:v>18203</c:v>
                </c:pt>
                <c:pt idx="264">
                  <c:v>18233</c:v>
                </c:pt>
                <c:pt idx="265">
                  <c:v>18264</c:v>
                </c:pt>
                <c:pt idx="266">
                  <c:v>18295</c:v>
                </c:pt>
                <c:pt idx="267">
                  <c:v>18323</c:v>
                </c:pt>
                <c:pt idx="268">
                  <c:v>18354</c:v>
                </c:pt>
                <c:pt idx="269">
                  <c:v>18384</c:v>
                </c:pt>
                <c:pt idx="270">
                  <c:v>18415</c:v>
                </c:pt>
                <c:pt idx="271">
                  <c:v>18445</c:v>
                </c:pt>
                <c:pt idx="272">
                  <c:v>18476</c:v>
                </c:pt>
                <c:pt idx="273">
                  <c:v>18507</c:v>
                </c:pt>
                <c:pt idx="274">
                  <c:v>18537</c:v>
                </c:pt>
                <c:pt idx="275">
                  <c:v>18568</c:v>
                </c:pt>
                <c:pt idx="276">
                  <c:v>18598</c:v>
                </c:pt>
                <c:pt idx="277">
                  <c:v>18629</c:v>
                </c:pt>
                <c:pt idx="278">
                  <c:v>18660</c:v>
                </c:pt>
                <c:pt idx="279">
                  <c:v>18688</c:v>
                </c:pt>
                <c:pt idx="280">
                  <c:v>18719</c:v>
                </c:pt>
                <c:pt idx="281">
                  <c:v>18749</c:v>
                </c:pt>
                <c:pt idx="282">
                  <c:v>18780</c:v>
                </c:pt>
                <c:pt idx="283">
                  <c:v>18810</c:v>
                </c:pt>
                <c:pt idx="284">
                  <c:v>18841</c:v>
                </c:pt>
                <c:pt idx="285">
                  <c:v>18872</c:v>
                </c:pt>
                <c:pt idx="286">
                  <c:v>18902</c:v>
                </c:pt>
                <c:pt idx="287">
                  <c:v>18933</c:v>
                </c:pt>
                <c:pt idx="288">
                  <c:v>18963</c:v>
                </c:pt>
                <c:pt idx="289">
                  <c:v>18994</c:v>
                </c:pt>
                <c:pt idx="290">
                  <c:v>19025</c:v>
                </c:pt>
                <c:pt idx="291">
                  <c:v>19054</c:v>
                </c:pt>
                <c:pt idx="292">
                  <c:v>19085</c:v>
                </c:pt>
                <c:pt idx="293">
                  <c:v>19115</c:v>
                </c:pt>
                <c:pt idx="294">
                  <c:v>19146</c:v>
                </c:pt>
                <c:pt idx="295">
                  <c:v>19176</c:v>
                </c:pt>
                <c:pt idx="296">
                  <c:v>19207</c:v>
                </c:pt>
                <c:pt idx="297">
                  <c:v>19238</c:v>
                </c:pt>
                <c:pt idx="298">
                  <c:v>19268</c:v>
                </c:pt>
                <c:pt idx="299">
                  <c:v>19299</c:v>
                </c:pt>
                <c:pt idx="300">
                  <c:v>19329</c:v>
                </c:pt>
                <c:pt idx="301">
                  <c:v>19360</c:v>
                </c:pt>
                <c:pt idx="302">
                  <c:v>19391</c:v>
                </c:pt>
                <c:pt idx="303">
                  <c:v>19419</c:v>
                </c:pt>
                <c:pt idx="304">
                  <c:v>19450</c:v>
                </c:pt>
                <c:pt idx="305">
                  <c:v>19480</c:v>
                </c:pt>
                <c:pt idx="306">
                  <c:v>19511</c:v>
                </c:pt>
                <c:pt idx="307">
                  <c:v>19541</c:v>
                </c:pt>
                <c:pt idx="308">
                  <c:v>19572</c:v>
                </c:pt>
                <c:pt idx="309">
                  <c:v>19603</c:v>
                </c:pt>
                <c:pt idx="310">
                  <c:v>19633</c:v>
                </c:pt>
                <c:pt idx="311">
                  <c:v>19664</c:v>
                </c:pt>
                <c:pt idx="312">
                  <c:v>19694</c:v>
                </c:pt>
                <c:pt idx="313">
                  <c:v>19725</c:v>
                </c:pt>
                <c:pt idx="314">
                  <c:v>19756</c:v>
                </c:pt>
                <c:pt idx="315">
                  <c:v>19784</c:v>
                </c:pt>
                <c:pt idx="316">
                  <c:v>19815</c:v>
                </c:pt>
                <c:pt idx="317">
                  <c:v>19845</c:v>
                </c:pt>
                <c:pt idx="318">
                  <c:v>19876</c:v>
                </c:pt>
                <c:pt idx="319">
                  <c:v>19906</c:v>
                </c:pt>
                <c:pt idx="320">
                  <c:v>19937</c:v>
                </c:pt>
                <c:pt idx="321">
                  <c:v>19968</c:v>
                </c:pt>
                <c:pt idx="322">
                  <c:v>19998</c:v>
                </c:pt>
                <c:pt idx="323">
                  <c:v>20029</c:v>
                </c:pt>
                <c:pt idx="324">
                  <c:v>20059</c:v>
                </c:pt>
                <c:pt idx="325">
                  <c:v>20090</c:v>
                </c:pt>
                <c:pt idx="326">
                  <c:v>20121</c:v>
                </c:pt>
                <c:pt idx="327">
                  <c:v>20149</c:v>
                </c:pt>
                <c:pt idx="328">
                  <c:v>20180</c:v>
                </c:pt>
                <c:pt idx="329">
                  <c:v>20210</c:v>
                </c:pt>
                <c:pt idx="330">
                  <c:v>20241</c:v>
                </c:pt>
                <c:pt idx="331">
                  <c:v>20271</c:v>
                </c:pt>
                <c:pt idx="332">
                  <c:v>20302</c:v>
                </c:pt>
                <c:pt idx="333">
                  <c:v>20333</c:v>
                </c:pt>
                <c:pt idx="334">
                  <c:v>20363</c:v>
                </c:pt>
                <c:pt idx="335">
                  <c:v>20394</c:v>
                </c:pt>
                <c:pt idx="336">
                  <c:v>20424</c:v>
                </c:pt>
                <c:pt idx="337">
                  <c:v>20455</c:v>
                </c:pt>
                <c:pt idx="338">
                  <c:v>20486</c:v>
                </c:pt>
                <c:pt idx="339">
                  <c:v>20515</c:v>
                </c:pt>
                <c:pt idx="340">
                  <c:v>20546</c:v>
                </c:pt>
                <c:pt idx="341">
                  <c:v>20576</c:v>
                </c:pt>
                <c:pt idx="342">
                  <c:v>20607</c:v>
                </c:pt>
                <c:pt idx="343">
                  <c:v>20637</c:v>
                </c:pt>
                <c:pt idx="344">
                  <c:v>20668</c:v>
                </c:pt>
                <c:pt idx="345">
                  <c:v>20699</c:v>
                </c:pt>
                <c:pt idx="346">
                  <c:v>20729</c:v>
                </c:pt>
                <c:pt idx="347">
                  <c:v>20760</c:v>
                </c:pt>
                <c:pt idx="348">
                  <c:v>20790</c:v>
                </c:pt>
                <c:pt idx="349">
                  <c:v>20821</c:v>
                </c:pt>
                <c:pt idx="350">
                  <c:v>20852</c:v>
                </c:pt>
                <c:pt idx="351">
                  <c:v>20880</c:v>
                </c:pt>
                <c:pt idx="352">
                  <c:v>20911</c:v>
                </c:pt>
                <c:pt idx="353">
                  <c:v>20941</c:v>
                </c:pt>
                <c:pt idx="354">
                  <c:v>20972</c:v>
                </c:pt>
                <c:pt idx="355">
                  <c:v>21002</c:v>
                </c:pt>
                <c:pt idx="356">
                  <c:v>21033</c:v>
                </c:pt>
                <c:pt idx="357">
                  <c:v>21064</c:v>
                </c:pt>
                <c:pt idx="358">
                  <c:v>21094</c:v>
                </c:pt>
                <c:pt idx="359">
                  <c:v>21125</c:v>
                </c:pt>
                <c:pt idx="360">
                  <c:v>21155</c:v>
                </c:pt>
                <c:pt idx="361">
                  <c:v>21186</c:v>
                </c:pt>
                <c:pt idx="362">
                  <c:v>21217</c:v>
                </c:pt>
                <c:pt idx="363">
                  <c:v>21245</c:v>
                </c:pt>
                <c:pt idx="364">
                  <c:v>21276</c:v>
                </c:pt>
                <c:pt idx="365">
                  <c:v>21306</c:v>
                </c:pt>
                <c:pt idx="366">
                  <c:v>21337</c:v>
                </c:pt>
                <c:pt idx="367">
                  <c:v>21367</c:v>
                </c:pt>
                <c:pt idx="368">
                  <c:v>21398</c:v>
                </c:pt>
                <c:pt idx="369">
                  <c:v>21429</c:v>
                </c:pt>
                <c:pt idx="370">
                  <c:v>21459</c:v>
                </c:pt>
                <c:pt idx="371">
                  <c:v>21490</c:v>
                </c:pt>
                <c:pt idx="372">
                  <c:v>21520</c:v>
                </c:pt>
                <c:pt idx="373">
                  <c:v>21551</c:v>
                </c:pt>
                <c:pt idx="374">
                  <c:v>21582</c:v>
                </c:pt>
                <c:pt idx="375">
                  <c:v>21610</c:v>
                </c:pt>
                <c:pt idx="376">
                  <c:v>21641</c:v>
                </c:pt>
                <c:pt idx="377">
                  <c:v>21671</c:v>
                </c:pt>
                <c:pt idx="378">
                  <c:v>21702</c:v>
                </c:pt>
                <c:pt idx="379">
                  <c:v>21732</c:v>
                </c:pt>
                <c:pt idx="380">
                  <c:v>21763</c:v>
                </c:pt>
                <c:pt idx="381">
                  <c:v>21794</c:v>
                </c:pt>
                <c:pt idx="382">
                  <c:v>21824</c:v>
                </c:pt>
                <c:pt idx="383">
                  <c:v>21855</c:v>
                </c:pt>
                <c:pt idx="384">
                  <c:v>21885</c:v>
                </c:pt>
                <c:pt idx="385">
                  <c:v>21916</c:v>
                </c:pt>
                <c:pt idx="386">
                  <c:v>21947</c:v>
                </c:pt>
                <c:pt idx="387">
                  <c:v>21976</c:v>
                </c:pt>
                <c:pt idx="388">
                  <c:v>22007</c:v>
                </c:pt>
                <c:pt idx="389">
                  <c:v>22037</c:v>
                </c:pt>
                <c:pt idx="390">
                  <c:v>22068</c:v>
                </c:pt>
                <c:pt idx="391">
                  <c:v>22098</c:v>
                </c:pt>
                <c:pt idx="392">
                  <c:v>22129</c:v>
                </c:pt>
                <c:pt idx="393">
                  <c:v>22160</c:v>
                </c:pt>
                <c:pt idx="394">
                  <c:v>22190</c:v>
                </c:pt>
                <c:pt idx="395">
                  <c:v>22221</c:v>
                </c:pt>
                <c:pt idx="396">
                  <c:v>22251</c:v>
                </c:pt>
                <c:pt idx="397">
                  <c:v>22282</c:v>
                </c:pt>
                <c:pt idx="398">
                  <c:v>22313</c:v>
                </c:pt>
                <c:pt idx="399">
                  <c:v>22341</c:v>
                </c:pt>
                <c:pt idx="400">
                  <c:v>22372</c:v>
                </c:pt>
                <c:pt idx="401">
                  <c:v>22402</c:v>
                </c:pt>
                <c:pt idx="402">
                  <c:v>22433</c:v>
                </c:pt>
                <c:pt idx="403">
                  <c:v>22463</c:v>
                </c:pt>
                <c:pt idx="404">
                  <c:v>22494</c:v>
                </c:pt>
                <c:pt idx="405">
                  <c:v>22525</c:v>
                </c:pt>
                <c:pt idx="406">
                  <c:v>22555</c:v>
                </c:pt>
                <c:pt idx="407">
                  <c:v>22586</c:v>
                </c:pt>
                <c:pt idx="408">
                  <c:v>22616</c:v>
                </c:pt>
                <c:pt idx="409">
                  <c:v>22647</c:v>
                </c:pt>
                <c:pt idx="410">
                  <c:v>22678</c:v>
                </c:pt>
                <c:pt idx="411">
                  <c:v>22706</c:v>
                </c:pt>
                <c:pt idx="412">
                  <c:v>22737</c:v>
                </c:pt>
                <c:pt idx="413">
                  <c:v>22767</c:v>
                </c:pt>
                <c:pt idx="414">
                  <c:v>22798</c:v>
                </c:pt>
                <c:pt idx="415">
                  <c:v>22828</c:v>
                </c:pt>
                <c:pt idx="416">
                  <c:v>22859</c:v>
                </c:pt>
                <c:pt idx="417">
                  <c:v>22890</c:v>
                </c:pt>
                <c:pt idx="418">
                  <c:v>22920</c:v>
                </c:pt>
                <c:pt idx="419">
                  <c:v>22951</c:v>
                </c:pt>
                <c:pt idx="420">
                  <c:v>22981</c:v>
                </c:pt>
                <c:pt idx="421">
                  <c:v>23012</c:v>
                </c:pt>
                <c:pt idx="422">
                  <c:v>23043</c:v>
                </c:pt>
                <c:pt idx="423">
                  <c:v>23071</c:v>
                </c:pt>
                <c:pt idx="424">
                  <c:v>23102</c:v>
                </c:pt>
                <c:pt idx="425">
                  <c:v>23132</c:v>
                </c:pt>
                <c:pt idx="426">
                  <c:v>23163</c:v>
                </c:pt>
                <c:pt idx="427">
                  <c:v>23193</c:v>
                </c:pt>
                <c:pt idx="428">
                  <c:v>23224</c:v>
                </c:pt>
                <c:pt idx="429">
                  <c:v>23255</c:v>
                </c:pt>
                <c:pt idx="430">
                  <c:v>23285</c:v>
                </c:pt>
                <c:pt idx="431">
                  <c:v>23316</c:v>
                </c:pt>
                <c:pt idx="432">
                  <c:v>23346</c:v>
                </c:pt>
                <c:pt idx="433">
                  <c:v>23377</c:v>
                </c:pt>
                <c:pt idx="434">
                  <c:v>23408</c:v>
                </c:pt>
                <c:pt idx="435">
                  <c:v>23437</c:v>
                </c:pt>
                <c:pt idx="436">
                  <c:v>23468</c:v>
                </c:pt>
                <c:pt idx="437">
                  <c:v>23498</c:v>
                </c:pt>
                <c:pt idx="438">
                  <c:v>23529</c:v>
                </c:pt>
                <c:pt idx="439">
                  <c:v>23559</c:v>
                </c:pt>
                <c:pt idx="440">
                  <c:v>23590</c:v>
                </c:pt>
                <c:pt idx="441">
                  <c:v>23621</c:v>
                </c:pt>
                <c:pt idx="442">
                  <c:v>23651</c:v>
                </c:pt>
                <c:pt idx="443">
                  <c:v>23682</c:v>
                </c:pt>
                <c:pt idx="444">
                  <c:v>23712</c:v>
                </c:pt>
                <c:pt idx="445">
                  <c:v>23743</c:v>
                </c:pt>
                <c:pt idx="446">
                  <c:v>23774</c:v>
                </c:pt>
                <c:pt idx="447">
                  <c:v>23802</c:v>
                </c:pt>
                <c:pt idx="448">
                  <c:v>23833</c:v>
                </c:pt>
                <c:pt idx="449">
                  <c:v>23863</c:v>
                </c:pt>
                <c:pt idx="450">
                  <c:v>23894</c:v>
                </c:pt>
                <c:pt idx="451">
                  <c:v>23924</c:v>
                </c:pt>
                <c:pt idx="452">
                  <c:v>23955</c:v>
                </c:pt>
                <c:pt idx="453">
                  <c:v>23986</c:v>
                </c:pt>
                <c:pt idx="454">
                  <c:v>24016</c:v>
                </c:pt>
                <c:pt idx="455">
                  <c:v>24047</c:v>
                </c:pt>
                <c:pt idx="456">
                  <c:v>24077</c:v>
                </c:pt>
                <c:pt idx="457">
                  <c:v>24108</c:v>
                </c:pt>
                <c:pt idx="458">
                  <c:v>24139</c:v>
                </c:pt>
                <c:pt idx="459">
                  <c:v>24167</c:v>
                </c:pt>
                <c:pt idx="460">
                  <c:v>24198</c:v>
                </c:pt>
                <c:pt idx="461">
                  <c:v>24228</c:v>
                </c:pt>
                <c:pt idx="462">
                  <c:v>24259</c:v>
                </c:pt>
                <c:pt idx="463">
                  <c:v>24289</c:v>
                </c:pt>
                <c:pt idx="464">
                  <c:v>24320</c:v>
                </c:pt>
                <c:pt idx="465">
                  <c:v>24351</c:v>
                </c:pt>
                <c:pt idx="466">
                  <c:v>24381</c:v>
                </c:pt>
                <c:pt idx="467">
                  <c:v>24412</c:v>
                </c:pt>
                <c:pt idx="468">
                  <c:v>24442</c:v>
                </c:pt>
                <c:pt idx="469">
                  <c:v>24473</c:v>
                </c:pt>
                <c:pt idx="470">
                  <c:v>24504</c:v>
                </c:pt>
                <c:pt idx="471">
                  <c:v>24532</c:v>
                </c:pt>
                <c:pt idx="472">
                  <c:v>24563</c:v>
                </c:pt>
                <c:pt idx="473">
                  <c:v>24593</c:v>
                </c:pt>
                <c:pt idx="474">
                  <c:v>24624</c:v>
                </c:pt>
                <c:pt idx="475">
                  <c:v>24654</c:v>
                </c:pt>
                <c:pt idx="476">
                  <c:v>24685</c:v>
                </c:pt>
                <c:pt idx="477">
                  <c:v>24716</c:v>
                </c:pt>
                <c:pt idx="478">
                  <c:v>24746</c:v>
                </c:pt>
                <c:pt idx="479">
                  <c:v>24777</c:v>
                </c:pt>
                <c:pt idx="480">
                  <c:v>24807</c:v>
                </c:pt>
                <c:pt idx="481">
                  <c:v>24838</c:v>
                </c:pt>
                <c:pt idx="482">
                  <c:v>24869</c:v>
                </c:pt>
                <c:pt idx="483">
                  <c:v>24898</c:v>
                </c:pt>
                <c:pt idx="484">
                  <c:v>24929</c:v>
                </c:pt>
                <c:pt idx="485">
                  <c:v>24959</c:v>
                </c:pt>
                <c:pt idx="486">
                  <c:v>24990</c:v>
                </c:pt>
                <c:pt idx="487">
                  <c:v>25020</c:v>
                </c:pt>
                <c:pt idx="488">
                  <c:v>25051</c:v>
                </c:pt>
                <c:pt idx="489">
                  <c:v>25082</c:v>
                </c:pt>
                <c:pt idx="490">
                  <c:v>25112</c:v>
                </c:pt>
                <c:pt idx="491">
                  <c:v>25143</c:v>
                </c:pt>
                <c:pt idx="492">
                  <c:v>25173</c:v>
                </c:pt>
                <c:pt idx="493">
                  <c:v>25204</c:v>
                </c:pt>
                <c:pt idx="494">
                  <c:v>25235</c:v>
                </c:pt>
                <c:pt idx="495">
                  <c:v>25263</c:v>
                </c:pt>
                <c:pt idx="496">
                  <c:v>25294</c:v>
                </c:pt>
                <c:pt idx="497">
                  <c:v>25324</c:v>
                </c:pt>
                <c:pt idx="498">
                  <c:v>25355</c:v>
                </c:pt>
                <c:pt idx="499">
                  <c:v>25385</c:v>
                </c:pt>
                <c:pt idx="500">
                  <c:v>25416</c:v>
                </c:pt>
                <c:pt idx="501">
                  <c:v>25447</c:v>
                </c:pt>
                <c:pt idx="502">
                  <c:v>25477</c:v>
                </c:pt>
                <c:pt idx="503">
                  <c:v>25508</c:v>
                </c:pt>
                <c:pt idx="504">
                  <c:v>25538</c:v>
                </c:pt>
                <c:pt idx="505">
                  <c:v>25569</c:v>
                </c:pt>
                <c:pt idx="506">
                  <c:v>25600</c:v>
                </c:pt>
                <c:pt idx="507">
                  <c:v>25628</c:v>
                </c:pt>
                <c:pt idx="508">
                  <c:v>25659</c:v>
                </c:pt>
                <c:pt idx="509">
                  <c:v>25689</c:v>
                </c:pt>
                <c:pt idx="510">
                  <c:v>25720</c:v>
                </c:pt>
                <c:pt idx="511">
                  <c:v>25750</c:v>
                </c:pt>
                <c:pt idx="512">
                  <c:v>25781</c:v>
                </c:pt>
                <c:pt idx="513">
                  <c:v>25812</c:v>
                </c:pt>
                <c:pt idx="514">
                  <c:v>25842</c:v>
                </c:pt>
                <c:pt idx="515">
                  <c:v>25873</c:v>
                </c:pt>
                <c:pt idx="516">
                  <c:v>25903</c:v>
                </c:pt>
                <c:pt idx="517">
                  <c:v>25934</c:v>
                </c:pt>
                <c:pt idx="518">
                  <c:v>25965</c:v>
                </c:pt>
                <c:pt idx="519">
                  <c:v>25993</c:v>
                </c:pt>
                <c:pt idx="520">
                  <c:v>26024</c:v>
                </c:pt>
                <c:pt idx="521">
                  <c:v>26054</c:v>
                </c:pt>
                <c:pt idx="522">
                  <c:v>26085</c:v>
                </c:pt>
                <c:pt idx="523">
                  <c:v>26115</c:v>
                </c:pt>
                <c:pt idx="524">
                  <c:v>26146</c:v>
                </c:pt>
                <c:pt idx="525">
                  <c:v>26177</c:v>
                </c:pt>
                <c:pt idx="526">
                  <c:v>26207</c:v>
                </c:pt>
                <c:pt idx="527">
                  <c:v>26238</c:v>
                </c:pt>
                <c:pt idx="528">
                  <c:v>26268</c:v>
                </c:pt>
                <c:pt idx="529">
                  <c:v>26299</c:v>
                </c:pt>
                <c:pt idx="530">
                  <c:v>26330</c:v>
                </c:pt>
                <c:pt idx="531">
                  <c:v>26359</c:v>
                </c:pt>
                <c:pt idx="532">
                  <c:v>26390</c:v>
                </c:pt>
                <c:pt idx="533">
                  <c:v>26420</c:v>
                </c:pt>
                <c:pt idx="534">
                  <c:v>26451</c:v>
                </c:pt>
                <c:pt idx="535">
                  <c:v>26481</c:v>
                </c:pt>
                <c:pt idx="536">
                  <c:v>26512</c:v>
                </c:pt>
                <c:pt idx="537">
                  <c:v>26543</c:v>
                </c:pt>
                <c:pt idx="538">
                  <c:v>26573</c:v>
                </c:pt>
                <c:pt idx="539">
                  <c:v>26604</c:v>
                </c:pt>
                <c:pt idx="540">
                  <c:v>26634</c:v>
                </c:pt>
                <c:pt idx="541">
                  <c:v>26665</c:v>
                </c:pt>
                <c:pt idx="542">
                  <c:v>26696</c:v>
                </c:pt>
                <c:pt idx="543">
                  <c:v>26724</c:v>
                </c:pt>
                <c:pt idx="544">
                  <c:v>26755</c:v>
                </c:pt>
                <c:pt idx="545">
                  <c:v>26785</c:v>
                </c:pt>
                <c:pt idx="546">
                  <c:v>26816</c:v>
                </c:pt>
                <c:pt idx="547">
                  <c:v>26846</c:v>
                </c:pt>
                <c:pt idx="548">
                  <c:v>26877</c:v>
                </c:pt>
                <c:pt idx="549">
                  <c:v>26908</c:v>
                </c:pt>
                <c:pt idx="550">
                  <c:v>26938</c:v>
                </c:pt>
                <c:pt idx="551">
                  <c:v>26969</c:v>
                </c:pt>
                <c:pt idx="552">
                  <c:v>26999</c:v>
                </c:pt>
                <c:pt idx="553">
                  <c:v>27030</c:v>
                </c:pt>
                <c:pt idx="554">
                  <c:v>27061</c:v>
                </c:pt>
                <c:pt idx="555">
                  <c:v>27089</c:v>
                </c:pt>
                <c:pt idx="556">
                  <c:v>27120</c:v>
                </c:pt>
                <c:pt idx="557">
                  <c:v>27150</c:v>
                </c:pt>
                <c:pt idx="558">
                  <c:v>27181</c:v>
                </c:pt>
                <c:pt idx="559">
                  <c:v>27211</c:v>
                </c:pt>
                <c:pt idx="560">
                  <c:v>27242</c:v>
                </c:pt>
                <c:pt idx="561">
                  <c:v>27273</c:v>
                </c:pt>
                <c:pt idx="562">
                  <c:v>27303</c:v>
                </c:pt>
                <c:pt idx="563">
                  <c:v>27334</c:v>
                </c:pt>
                <c:pt idx="564">
                  <c:v>27364</c:v>
                </c:pt>
                <c:pt idx="565">
                  <c:v>27395</c:v>
                </c:pt>
                <c:pt idx="566">
                  <c:v>27426</c:v>
                </c:pt>
                <c:pt idx="567">
                  <c:v>27454</c:v>
                </c:pt>
                <c:pt idx="568">
                  <c:v>27485</c:v>
                </c:pt>
                <c:pt idx="569">
                  <c:v>27515</c:v>
                </c:pt>
                <c:pt idx="570">
                  <c:v>27546</c:v>
                </c:pt>
                <c:pt idx="571">
                  <c:v>27576</c:v>
                </c:pt>
                <c:pt idx="572">
                  <c:v>27607</c:v>
                </c:pt>
                <c:pt idx="573">
                  <c:v>27638</c:v>
                </c:pt>
                <c:pt idx="574">
                  <c:v>27668</c:v>
                </c:pt>
                <c:pt idx="575">
                  <c:v>27699</c:v>
                </c:pt>
                <c:pt idx="576">
                  <c:v>27729</c:v>
                </c:pt>
                <c:pt idx="577">
                  <c:v>27760</c:v>
                </c:pt>
                <c:pt idx="578">
                  <c:v>27791</c:v>
                </c:pt>
                <c:pt idx="579">
                  <c:v>27820</c:v>
                </c:pt>
                <c:pt idx="580">
                  <c:v>27851</c:v>
                </c:pt>
                <c:pt idx="581">
                  <c:v>27881</c:v>
                </c:pt>
                <c:pt idx="582">
                  <c:v>27912</c:v>
                </c:pt>
                <c:pt idx="583">
                  <c:v>27942</c:v>
                </c:pt>
                <c:pt idx="584">
                  <c:v>27973</c:v>
                </c:pt>
                <c:pt idx="585">
                  <c:v>28004</c:v>
                </c:pt>
                <c:pt idx="586">
                  <c:v>28034</c:v>
                </c:pt>
                <c:pt idx="587">
                  <c:v>28065</c:v>
                </c:pt>
                <c:pt idx="588">
                  <c:v>28095</c:v>
                </c:pt>
                <c:pt idx="589">
                  <c:v>28126</c:v>
                </c:pt>
                <c:pt idx="590">
                  <c:v>28157</c:v>
                </c:pt>
                <c:pt idx="591">
                  <c:v>28185</c:v>
                </c:pt>
                <c:pt idx="592">
                  <c:v>28216</c:v>
                </c:pt>
                <c:pt idx="593">
                  <c:v>28246</c:v>
                </c:pt>
                <c:pt idx="594">
                  <c:v>28277</c:v>
                </c:pt>
                <c:pt idx="595">
                  <c:v>28307</c:v>
                </c:pt>
                <c:pt idx="596">
                  <c:v>28338</c:v>
                </c:pt>
                <c:pt idx="597">
                  <c:v>28369</c:v>
                </c:pt>
                <c:pt idx="598">
                  <c:v>28399</c:v>
                </c:pt>
                <c:pt idx="599">
                  <c:v>28430</c:v>
                </c:pt>
                <c:pt idx="600">
                  <c:v>28460</c:v>
                </c:pt>
                <c:pt idx="601">
                  <c:v>28491</c:v>
                </c:pt>
                <c:pt idx="602">
                  <c:v>28522</c:v>
                </c:pt>
                <c:pt idx="603">
                  <c:v>28550</c:v>
                </c:pt>
                <c:pt idx="604">
                  <c:v>28581</c:v>
                </c:pt>
                <c:pt idx="605">
                  <c:v>28611</c:v>
                </c:pt>
                <c:pt idx="606">
                  <c:v>28642</c:v>
                </c:pt>
                <c:pt idx="607">
                  <c:v>28672</c:v>
                </c:pt>
                <c:pt idx="608">
                  <c:v>28703</c:v>
                </c:pt>
                <c:pt idx="609">
                  <c:v>28734</c:v>
                </c:pt>
                <c:pt idx="610">
                  <c:v>28764</c:v>
                </c:pt>
                <c:pt idx="611">
                  <c:v>28795</c:v>
                </c:pt>
                <c:pt idx="612">
                  <c:v>28825</c:v>
                </c:pt>
                <c:pt idx="613">
                  <c:v>28856</c:v>
                </c:pt>
                <c:pt idx="614">
                  <c:v>28887</c:v>
                </c:pt>
                <c:pt idx="615">
                  <c:v>28915</c:v>
                </c:pt>
                <c:pt idx="616">
                  <c:v>28946</c:v>
                </c:pt>
                <c:pt idx="617">
                  <c:v>28976</c:v>
                </c:pt>
                <c:pt idx="618">
                  <c:v>29007</c:v>
                </c:pt>
                <c:pt idx="619">
                  <c:v>29037</c:v>
                </c:pt>
                <c:pt idx="620">
                  <c:v>29068</c:v>
                </c:pt>
                <c:pt idx="621">
                  <c:v>29099</c:v>
                </c:pt>
                <c:pt idx="622">
                  <c:v>29129</c:v>
                </c:pt>
                <c:pt idx="623">
                  <c:v>29160</c:v>
                </c:pt>
                <c:pt idx="624">
                  <c:v>29190</c:v>
                </c:pt>
                <c:pt idx="625">
                  <c:v>29221</c:v>
                </c:pt>
                <c:pt idx="626">
                  <c:v>29252</c:v>
                </c:pt>
                <c:pt idx="627">
                  <c:v>29281</c:v>
                </c:pt>
                <c:pt idx="628">
                  <c:v>29312</c:v>
                </c:pt>
                <c:pt idx="629">
                  <c:v>29342</c:v>
                </c:pt>
                <c:pt idx="630">
                  <c:v>29373</c:v>
                </c:pt>
                <c:pt idx="631">
                  <c:v>29403</c:v>
                </c:pt>
                <c:pt idx="632">
                  <c:v>29434</c:v>
                </c:pt>
                <c:pt idx="633">
                  <c:v>29465</c:v>
                </c:pt>
                <c:pt idx="634">
                  <c:v>29495</c:v>
                </c:pt>
                <c:pt idx="635">
                  <c:v>29526</c:v>
                </c:pt>
                <c:pt idx="636">
                  <c:v>29556</c:v>
                </c:pt>
                <c:pt idx="637">
                  <c:v>29587</c:v>
                </c:pt>
                <c:pt idx="638">
                  <c:v>29618</c:v>
                </c:pt>
                <c:pt idx="639">
                  <c:v>29646</c:v>
                </c:pt>
                <c:pt idx="640">
                  <c:v>29677</c:v>
                </c:pt>
                <c:pt idx="641">
                  <c:v>29707</c:v>
                </c:pt>
                <c:pt idx="642">
                  <c:v>29738</c:v>
                </c:pt>
                <c:pt idx="643">
                  <c:v>29768</c:v>
                </c:pt>
                <c:pt idx="644">
                  <c:v>29799</c:v>
                </c:pt>
                <c:pt idx="645">
                  <c:v>29830</c:v>
                </c:pt>
                <c:pt idx="646">
                  <c:v>29860</c:v>
                </c:pt>
                <c:pt idx="647">
                  <c:v>29891</c:v>
                </c:pt>
                <c:pt idx="648">
                  <c:v>29921</c:v>
                </c:pt>
                <c:pt idx="649">
                  <c:v>29952</c:v>
                </c:pt>
                <c:pt idx="650">
                  <c:v>29983</c:v>
                </c:pt>
                <c:pt idx="651">
                  <c:v>30011</c:v>
                </c:pt>
                <c:pt idx="652">
                  <c:v>30042</c:v>
                </c:pt>
                <c:pt idx="653">
                  <c:v>30072</c:v>
                </c:pt>
                <c:pt idx="654">
                  <c:v>30103</c:v>
                </c:pt>
                <c:pt idx="655">
                  <c:v>30133</c:v>
                </c:pt>
                <c:pt idx="656">
                  <c:v>30164</c:v>
                </c:pt>
                <c:pt idx="657">
                  <c:v>30195</c:v>
                </c:pt>
                <c:pt idx="658">
                  <c:v>30225</c:v>
                </c:pt>
                <c:pt idx="659">
                  <c:v>30256</c:v>
                </c:pt>
                <c:pt idx="660">
                  <c:v>30286</c:v>
                </c:pt>
                <c:pt idx="661">
                  <c:v>30317</c:v>
                </c:pt>
                <c:pt idx="662">
                  <c:v>30348</c:v>
                </c:pt>
                <c:pt idx="663">
                  <c:v>30376</c:v>
                </c:pt>
                <c:pt idx="664">
                  <c:v>30407</c:v>
                </c:pt>
                <c:pt idx="665">
                  <c:v>30437</c:v>
                </c:pt>
                <c:pt idx="666">
                  <c:v>30468</c:v>
                </c:pt>
                <c:pt idx="667">
                  <c:v>30498</c:v>
                </c:pt>
                <c:pt idx="668">
                  <c:v>30529</c:v>
                </c:pt>
                <c:pt idx="669">
                  <c:v>30560</c:v>
                </c:pt>
                <c:pt idx="670">
                  <c:v>30590</c:v>
                </c:pt>
                <c:pt idx="671">
                  <c:v>30621</c:v>
                </c:pt>
                <c:pt idx="672">
                  <c:v>30651</c:v>
                </c:pt>
                <c:pt idx="673">
                  <c:v>30682</c:v>
                </c:pt>
                <c:pt idx="674">
                  <c:v>30713</c:v>
                </c:pt>
                <c:pt idx="675">
                  <c:v>30742</c:v>
                </c:pt>
                <c:pt idx="676">
                  <c:v>30773</c:v>
                </c:pt>
                <c:pt idx="677">
                  <c:v>30803</c:v>
                </c:pt>
                <c:pt idx="678">
                  <c:v>30834</c:v>
                </c:pt>
                <c:pt idx="679">
                  <c:v>30864</c:v>
                </c:pt>
                <c:pt idx="680">
                  <c:v>30895</c:v>
                </c:pt>
                <c:pt idx="681">
                  <c:v>30926</c:v>
                </c:pt>
                <c:pt idx="682">
                  <c:v>30956</c:v>
                </c:pt>
                <c:pt idx="683">
                  <c:v>30987</c:v>
                </c:pt>
                <c:pt idx="684">
                  <c:v>31017</c:v>
                </c:pt>
                <c:pt idx="685">
                  <c:v>31048</c:v>
                </c:pt>
                <c:pt idx="686">
                  <c:v>31079</c:v>
                </c:pt>
                <c:pt idx="687">
                  <c:v>31107</c:v>
                </c:pt>
                <c:pt idx="688">
                  <c:v>31138</c:v>
                </c:pt>
                <c:pt idx="689">
                  <c:v>31168</c:v>
                </c:pt>
                <c:pt idx="690">
                  <c:v>31199</c:v>
                </c:pt>
                <c:pt idx="691">
                  <c:v>31229</c:v>
                </c:pt>
                <c:pt idx="692">
                  <c:v>31260</c:v>
                </c:pt>
                <c:pt idx="693">
                  <c:v>31291</c:v>
                </c:pt>
                <c:pt idx="694">
                  <c:v>31321</c:v>
                </c:pt>
                <c:pt idx="695">
                  <c:v>31352</c:v>
                </c:pt>
                <c:pt idx="696">
                  <c:v>31382</c:v>
                </c:pt>
                <c:pt idx="697">
                  <c:v>31413</c:v>
                </c:pt>
                <c:pt idx="698">
                  <c:v>31444</c:v>
                </c:pt>
                <c:pt idx="699">
                  <c:v>31472</c:v>
                </c:pt>
                <c:pt idx="700">
                  <c:v>31503</c:v>
                </c:pt>
                <c:pt idx="701">
                  <c:v>31533</c:v>
                </c:pt>
                <c:pt idx="702">
                  <c:v>31564</c:v>
                </c:pt>
                <c:pt idx="703">
                  <c:v>31594</c:v>
                </c:pt>
                <c:pt idx="704">
                  <c:v>31625</c:v>
                </c:pt>
                <c:pt idx="705">
                  <c:v>31656</c:v>
                </c:pt>
                <c:pt idx="706">
                  <c:v>31686</c:v>
                </c:pt>
                <c:pt idx="707">
                  <c:v>31717</c:v>
                </c:pt>
                <c:pt idx="708">
                  <c:v>31747</c:v>
                </c:pt>
                <c:pt idx="709">
                  <c:v>31778</c:v>
                </c:pt>
                <c:pt idx="710">
                  <c:v>31809</c:v>
                </c:pt>
                <c:pt idx="711">
                  <c:v>31837</c:v>
                </c:pt>
                <c:pt idx="712">
                  <c:v>31868</c:v>
                </c:pt>
                <c:pt idx="713">
                  <c:v>31898</c:v>
                </c:pt>
                <c:pt idx="714">
                  <c:v>31929</c:v>
                </c:pt>
                <c:pt idx="715">
                  <c:v>31959</c:v>
                </c:pt>
                <c:pt idx="716">
                  <c:v>31990</c:v>
                </c:pt>
                <c:pt idx="717">
                  <c:v>32021</c:v>
                </c:pt>
                <c:pt idx="718">
                  <c:v>32051</c:v>
                </c:pt>
                <c:pt idx="719">
                  <c:v>32082</c:v>
                </c:pt>
                <c:pt idx="720">
                  <c:v>32112</c:v>
                </c:pt>
                <c:pt idx="721">
                  <c:v>32143</c:v>
                </c:pt>
                <c:pt idx="722">
                  <c:v>32174</c:v>
                </c:pt>
                <c:pt idx="723">
                  <c:v>32203</c:v>
                </c:pt>
                <c:pt idx="724">
                  <c:v>32234</c:v>
                </c:pt>
                <c:pt idx="725">
                  <c:v>32264</c:v>
                </c:pt>
                <c:pt idx="726">
                  <c:v>32295</c:v>
                </c:pt>
                <c:pt idx="727">
                  <c:v>32325</c:v>
                </c:pt>
                <c:pt idx="728">
                  <c:v>32356</c:v>
                </c:pt>
                <c:pt idx="729">
                  <c:v>32387</c:v>
                </c:pt>
                <c:pt idx="730">
                  <c:v>32417</c:v>
                </c:pt>
                <c:pt idx="731">
                  <c:v>32448</c:v>
                </c:pt>
                <c:pt idx="732">
                  <c:v>32478</c:v>
                </c:pt>
                <c:pt idx="733">
                  <c:v>32509</c:v>
                </c:pt>
                <c:pt idx="734">
                  <c:v>32540</c:v>
                </c:pt>
                <c:pt idx="735">
                  <c:v>32568</c:v>
                </c:pt>
                <c:pt idx="736">
                  <c:v>32599</c:v>
                </c:pt>
                <c:pt idx="737">
                  <c:v>32629</c:v>
                </c:pt>
                <c:pt idx="738">
                  <c:v>32660</c:v>
                </c:pt>
                <c:pt idx="739">
                  <c:v>32690</c:v>
                </c:pt>
                <c:pt idx="740">
                  <c:v>32721</c:v>
                </c:pt>
                <c:pt idx="741">
                  <c:v>32752</c:v>
                </c:pt>
                <c:pt idx="742">
                  <c:v>32782</c:v>
                </c:pt>
                <c:pt idx="743">
                  <c:v>32813</c:v>
                </c:pt>
                <c:pt idx="744">
                  <c:v>32843</c:v>
                </c:pt>
                <c:pt idx="745">
                  <c:v>32874</c:v>
                </c:pt>
                <c:pt idx="746">
                  <c:v>32905</c:v>
                </c:pt>
                <c:pt idx="747">
                  <c:v>32933</c:v>
                </c:pt>
                <c:pt idx="748">
                  <c:v>32964</c:v>
                </c:pt>
                <c:pt idx="749">
                  <c:v>32994</c:v>
                </c:pt>
                <c:pt idx="750">
                  <c:v>33025</c:v>
                </c:pt>
                <c:pt idx="751">
                  <c:v>33055</c:v>
                </c:pt>
                <c:pt idx="752">
                  <c:v>33086</c:v>
                </c:pt>
                <c:pt idx="753">
                  <c:v>33117</c:v>
                </c:pt>
                <c:pt idx="754">
                  <c:v>33147</c:v>
                </c:pt>
                <c:pt idx="755">
                  <c:v>33178</c:v>
                </c:pt>
                <c:pt idx="756">
                  <c:v>33208</c:v>
                </c:pt>
                <c:pt idx="757">
                  <c:v>33239</c:v>
                </c:pt>
                <c:pt idx="758">
                  <c:v>33270</c:v>
                </c:pt>
                <c:pt idx="759">
                  <c:v>33298</c:v>
                </c:pt>
                <c:pt idx="760">
                  <c:v>33329</c:v>
                </c:pt>
                <c:pt idx="761">
                  <c:v>33359</c:v>
                </c:pt>
                <c:pt idx="762">
                  <c:v>33390</c:v>
                </c:pt>
                <c:pt idx="763">
                  <c:v>33420</c:v>
                </c:pt>
                <c:pt idx="764">
                  <c:v>33451</c:v>
                </c:pt>
                <c:pt idx="765">
                  <c:v>33482</c:v>
                </c:pt>
                <c:pt idx="766">
                  <c:v>33512</c:v>
                </c:pt>
                <c:pt idx="767">
                  <c:v>33543</c:v>
                </c:pt>
                <c:pt idx="768">
                  <c:v>33573</c:v>
                </c:pt>
                <c:pt idx="769">
                  <c:v>33604</c:v>
                </c:pt>
                <c:pt idx="770">
                  <c:v>33635</c:v>
                </c:pt>
                <c:pt idx="771">
                  <c:v>33664</c:v>
                </c:pt>
                <c:pt idx="772">
                  <c:v>33695</c:v>
                </c:pt>
                <c:pt idx="773">
                  <c:v>33725</c:v>
                </c:pt>
                <c:pt idx="774">
                  <c:v>33756</c:v>
                </c:pt>
                <c:pt idx="775">
                  <c:v>33786</c:v>
                </c:pt>
                <c:pt idx="776">
                  <c:v>33817</c:v>
                </c:pt>
                <c:pt idx="777">
                  <c:v>33848</c:v>
                </c:pt>
                <c:pt idx="778">
                  <c:v>33878</c:v>
                </c:pt>
                <c:pt idx="779">
                  <c:v>33909</c:v>
                </c:pt>
                <c:pt idx="780">
                  <c:v>33939</c:v>
                </c:pt>
                <c:pt idx="781">
                  <c:v>33970</c:v>
                </c:pt>
                <c:pt idx="782">
                  <c:v>34001</c:v>
                </c:pt>
                <c:pt idx="783">
                  <c:v>34029</c:v>
                </c:pt>
                <c:pt idx="784">
                  <c:v>34060</c:v>
                </c:pt>
                <c:pt idx="785">
                  <c:v>34090</c:v>
                </c:pt>
                <c:pt idx="786">
                  <c:v>34121</c:v>
                </c:pt>
                <c:pt idx="787">
                  <c:v>34151</c:v>
                </c:pt>
                <c:pt idx="788">
                  <c:v>34182</c:v>
                </c:pt>
                <c:pt idx="789">
                  <c:v>34213</c:v>
                </c:pt>
                <c:pt idx="790">
                  <c:v>34243</c:v>
                </c:pt>
                <c:pt idx="791">
                  <c:v>34274</c:v>
                </c:pt>
                <c:pt idx="792">
                  <c:v>34304</c:v>
                </c:pt>
                <c:pt idx="793">
                  <c:v>34335</c:v>
                </c:pt>
                <c:pt idx="794">
                  <c:v>34366</c:v>
                </c:pt>
                <c:pt idx="795">
                  <c:v>34394</c:v>
                </c:pt>
                <c:pt idx="796">
                  <c:v>34425</c:v>
                </c:pt>
                <c:pt idx="797">
                  <c:v>34455</c:v>
                </c:pt>
                <c:pt idx="798">
                  <c:v>34486</c:v>
                </c:pt>
                <c:pt idx="799">
                  <c:v>34516</c:v>
                </c:pt>
                <c:pt idx="800">
                  <c:v>34547</c:v>
                </c:pt>
                <c:pt idx="801">
                  <c:v>34578</c:v>
                </c:pt>
                <c:pt idx="802">
                  <c:v>34608</c:v>
                </c:pt>
                <c:pt idx="803">
                  <c:v>34639</c:v>
                </c:pt>
                <c:pt idx="804">
                  <c:v>34669</c:v>
                </c:pt>
                <c:pt idx="805">
                  <c:v>34700</c:v>
                </c:pt>
                <c:pt idx="806">
                  <c:v>34731</c:v>
                </c:pt>
                <c:pt idx="807">
                  <c:v>34759</c:v>
                </c:pt>
                <c:pt idx="808">
                  <c:v>34790</c:v>
                </c:pt>
                <c:pt idx="809">
                  <c:v>34820</c:v>
                </c:pt>
                <c:pt idx="810">
                  <c:v>34851</c:v>
                </c:pt>
                <c:pt idx="811">
                  <c:v>34881</c:v>
                </c:pt>
                <c:pt idx="812">
                  <c:v>34912</c:v>
                </c:pt>
                <c:pt idx="813">
                  <c:v>34943</c:v>
                </c:pt>
                <c:pt idx="814">
                  <c:v>34973</c:v>
                </c:pt>
                <c:pt idx="815">
                  <c:v>35004</c:v>
                </c:pt>
                <c:pt idx="816">
                  <c:v>35034</c:v>
                </c:pt>
                <c:pt idx="817">
                  <c:v>35065</c:v>
                </c:pt>
                <c:pt idx="818">
                  <c:v>35096</c:v>
                </c:pt>
                <c:pt idx="819">
                  <c:v>35125</c:v>
                </c:pt>
                <c:pt idx="820">
                  <c:v>35156</c:v>
                </c:pt>
                <c:pt idx="821">
                  <c:v>35186</c:v>
                </c:pt>
                <c:pt idx="822">
                  <c:v>35217</c:v>
                </c:pt>
                <c:pt idx="823">
                  <c:v>35247</c:v>
                </c:pt>
                <c:pt idx="824">
                  <c:v>35278</c:v>
                </c:pt>
                <c:pt idx="825">
                  <c:v>35309</c:v>
                </c:pt>
                <c:pt idx="826">
                  <c:v>35339</c:v>
                </c:pt>
                <c:pt idx="827">
                  <c:v>35370</c:v>
                </c:pt>
                <c:pt idx="828">
                  <c:v>35400</c:v>
                </c:pt>
                <c:pt idx="829">
                  <c:v>35431</c:v>
                </c:pt>
                <c:pt idx="830">
                  <c:v>35462</c:v>
                </c:pt>
                <c:pt idx="831">
                  <c:v>35490</c:v>
                </c:pt>
                <c:pt idx="832">
                  <c:v>35521</c:v>
                </c:pt>
                <c:pt idx="833">
                  <c:v>35551</c:v>
                </c:pt>
                <c:pt idx="834">
                  <c:v>35582</c:v>
                </c:pt>
                <c:pt idx="835">
                  <c:v>35612</c:v>
                </c:pt>
                <c:pt idx="836">
                  <c:v>35643</c:v>
                </c:pt>
                <c:pt idx="837">
                  <c:v>35674</c:v>
                </c:pt>
                <c:pt idx="838">
                  <c:v>35704</c:v>
                </c:pt>
                <c:pt idx="839">
                  <c:v>35735</c:v>
                </c:pt>
                <c:pt idx="840">
                  <c:v>35765</c:v>
                </c:pt>
                <c:pt idx="841">
                  <c:v>35796</c:v>
                </c:pt>
                <c:pt idx="842">
                  <c:v>35827</c:v>
                </c:pt>
                <c:pt idx="843">
                  <c:v>35855</c:v>
                </c:pt>
                <c:pt idx="844">
                  <c:v>35886</c:v>
                </c:pt>
                <c:pt idx="845">
                  <c:v>35916</c:v>
                </c:pt>
                <c:pt idx="846">
                  <c:v>35947</c:v>
                </c:pt>
                <c:pt idx="847">
                  <c:v>35977</c:v>
                </c:pt>
                <c:pt idx="848">
                  <c:v>36008</c:v>
                </c:pt>
                <c:pt idx="849">
                  <c:v>36039</c:v>
                </c:pt>
                <c:pt idx="850">
                  <c:v>36069</c:v>
                </c:pt>
                <c:pt idx="851">
                  <c:v>36100</c:v>
                </c:pt>
                <c:pt idx="852">
                  <c:v>36130</c:v>
                </c:pt>
                <c:pt idx="853">
                  <c:v>36161</c:v>
                </c:pt>
                <c:pt idx="854">
                  <c:v>36192</c:v>
                </c:pt>
                <c:pt idx="855">
                  <c:v>36220</c:v>
                </c:pt>
                <c:pt idx="856">
                  <c:v>36251</c:v>
                </c:pt>
                <c:pt idx="857">
                  <c:v>36281</c:v>
                </c:pt>
                <c:pt idx="858">
                  <c:v>36312</c:v>
                </c:pt>
                <c:pt idx="859">
                  <c:v>36342</c:v>
                </c:pt>
                <c:pt idx="860">
                  <c:v>36373</c:v>
                </c:pt>
                <c:pt idx="861">
                  <c:v>36404</c:v>
                </c:pt>
                <c:pt idx="862">
                  <c:v>36434</c:v>
                </c:pt>
                <c:pt idx="863">
                  <c:v>36465</c:v>
                </c:pt>
                <c:pt idx="864">
                  <c:v>36495</c:v>
                </c:pt>
                <c:pt idx="865">
                  <c:v>36526</c:v>
                </c:pt>
                <c:pt idx="866">
                  <c:v>36557</c:v>
                </c:pt>
                <c:pt idx="867">
                  <c:v>36586</c:v>
                </c:pt>
                <c:pt idx="868">
                  <c:v>36617</c:v>
                </c:pt>
                <c:pt idx="869">
                  <c:v>36647</c:v>
                </c:pt>
                <c:pt idx="870">
                  <c:v>36678</c:v>
                </c:pt>
                <c:pt idx="871">
                  <c:v>36708</c:v>
                </c:pt>
                <c:pt idx="872">
                  <c:v>36739</c:v>
                </c:pt>
                <c:pt idx="873">
                  <c:v>36770</c:v>
                </c:pt>
                <c:pt idx="874">
                  <c:v>36800</c:v>
                </c:pt>
                <c:pt idx="875">
                  <c:v>36831</c:v>
                </c:pt>
                <c:pt idx="876">
                  <c:v>36861</c:v>
                </c:pt>
                <c:pt idx="877">
                  <c:v>36892</c:v>
                </c:pt>
                <c:pt idx="878">
                  <c:v>36923</c:v>
                </c:pt>
                <c:pt idx="879">
                  <c:v>36951</c:v>
                </c:pt>
                <c:pt idx="880">
                  <c:v>36982</c:v>
                </c:pt>
                <c:pt idx="881">
                  <c:v>37012</c:v>
                </c:pt>
                <c:pt idx="882">
                  <c:v>37043</c:v>
                </c:pt>
                <c:pt idx="883">
                  <c:v>37073</c:v>
                </c:pt>
                <c:pt idx="884">
                  <c:v>37104</c:v>
                </c:pt>
                <c:pt idx="885">
                  <c:v>37135</c:v>
                </c:pt>
                <c:pt idx="886">
                  <c:v>37165</c:v>
                </c:pt>
                <c:pt idx="887">
                  <c:v>37196</c:v>
                </c:pt>
                <c:pt idx="888">
                  <c:v>37226</c:v>
                </c:pt>
                <c:pt idx="889">
                  <c:v>37257</c:v>
                </c:pt>
                <c:pt idx="890">
                  <c:v>37288</c:v>
                </c:pt>
                <c:pt idx="891">
                  <c:v>37316</c:v>
                </c:pt>
                <c:pt idx="892">
                  <c:v>37347</c:v>
                </c:pt>
                <c:pt idx="893">
                  <c:v>37377</c:v>
                </c:pt>
                <c:pt idx="894">
                  <c:v>37408</c:v>
                </c:pt>
                <c:pt idx="895">
                  <c:v>37438</c:v>
                </c:pt>
                <c:pt idx="896">
                  <c:v>37469</c:v>
                </c:pt>
                <c:pt idx="897">
                  <c:v>37500</c:v>
                </c:pt>
                <c:pt idx="898">
                  <c:v>37530</c:v>
                </c:pt>
                <c:pt idx="899">
                  <c:v>37561</c:v>
                </c:pt>
                <c:pt idx="900">
                  <c:v>37591</c:v>
                </c:pt>
                <c:pt idx="901">
                  <c:v>37622</c:v>
                </c:pt>
                <c:pt idx="902">
                  <c:v>37653</c:v>
                </c:pt>
                <c:pt idx="903">
                  <c:v>37681</c:v>
                </c:pt>
                <c:pt idx="904">
                  <c:v>37712</c:v>
                </c:pt>
                <c:pt idx="905">
                  <c:v>37742</c:v>
                </c:pt>
                <c:pt idx="906">
                  <c:v>37773</c:v>
                </c:pt>
                <c:pt idx="907">
                  <c:v>37803</c:v>
                </c:pt>
                <c:pt idx="908">
                  <c:v>37834</c:v>
                </c:pt>
                <c:pt idx="909">
                  <c:v>37865</c:v>
                </c:pt>
                <c:pt idx="910">
                  <c:v>37895</c:v>
                </c:pt>
                <c:pt idx="911">
                  <c:v>37926</c:v>
                </c:pt>
                <c:pt idx="912">
                  <c:v>37956</c:v>
                </c:pt>
                <c:pt idx="913">
                  <c:v>37987</c:v>
                </c:pt>
                <c:pt idx="914">
                  <c:v>38018</c:v>
                </c:pt>
                <c:pt idx="915">
                  <c:v>38047</c:v>
                </c:pt>
                <c:pt idx="916">
                  <c:v>38078</c:v>
                </c:pt>
                <c:pt idx="917">
                  <c:v>38108</c:v>
                </c:pt>
                <c:pt idx="918">
                  <c:v>38139</c:v>
                </c:pt>
                <c:pt idx="919">
                  <c:v>38169</c:v>
                </c:pt>
                <c:pt idx="920">
                  <c:v>38200</c:v>
                </c:pt>
                <c:pt idx="921">
                  <c:v>38231</c:v>
                </c:pt>
                <c:pt idx="922">
                  <c:v>38261</c:v>
                </c:pt>
                <c:pt idx="923">
                  <c:v>38292</c:v>
                </c:pt>
                <c:pt idx="924">
                  <c:v>38322</c:v>
                </c:pt>
                <c:pt idx="925">
                  <c:v>38353</c:v>
                </c:pt>
                <c:pt idx="926">
                  <c:v>38384</c:v>
                </c:pt>
                <c:pt idx="927">
                  <c:v>38412</c:v>
                </c:pt>
                <c:pt idx="928">
                  <c:v>38443</c:v>
                </c:pt>
                <c:pt idx="929">
                  <c:v>38473</c:v>
                </c:pt>
                <c:pt idx="930">
                  <c:v>38504</c:v>
                </c:pt>
                <c:pt idx="931">
                  <c:v>38534</c:v>
                </c:pt>
                <c:pt idx="932">
                  <c:v>38565</c:v>
                </c:pt>
                <c:pt idx="933">
                  <c:v>38596</c:v>
                </c:pt>
                <c:pt idx="934">
                  <c:v>38626</c:v>
                </c:pt>
                <c:pt idx="935">
                  <c:v>38657</c:v>
                </c:pt>
                <c:pt idx="936">
                  <c:v>38687</c:v>
                </c:pt>
                <c:pt idx="937">
                  <c:v>38718</c:v>
                </c:pt>
                <c:pt idx="938">
                  <c:v>38749</c:v>
                </c:pt>
                <c:pt idx="939">
                  <c:v>38777</c:v>
                </c:pt>
                <c:pt idx="940">
                  <c:v>38808</c:v>
                </c:pt>
                <c:pt idx="941">
                  <c:v>38838</c:v>
                </c:pt>
                <c:pt idx="942">
                  <c:v>38869</c:v>
                </c:pt>
                <c:pt idx="943">
                  <c:v>38899</c:v>
                </c:pt>
                <c:pt idx="944">
                  <c:v>38930</c:v>
                </c:pt>
                <c:pt idx="945">
                  <c:v>38961</c:v>
                </c:pt>
                <c:pt idx="946">
                  <c:v>38991</c:v>
                </c:pt>
                <c:pt idx="947">
                  <c:v>39022</c:v>
                </c:pt>
                <c:pt idx="948">
                  <c:v>39052</c:v>
                </c:pt>
                <c:pt idx="949">
                  <c:v>39083</c:v>
                </c:pt>
                <c:pt idx="950">
                  <c:v>39114</c:v>
                </c:pt>
                <c:pt idx="951">
                  <c:v>39142</c:v>
                </c:pt>
                <c:pt idx="952">
                  <c:v>39173</c:v>
                </c:pt>
                <c:pt idx="953">
                  <c:v>39203</c:v>
                </c:pt>
                <c:pt idx="954">
                  <c:v>39234</c:v>
                </c:pt>
                <c:pt idx="955">
                  <c:v>39264</c:v>
                </c:pt>
                <c:pt idx="956">
                  <c:v>39295</c:v>
                </c:pt>
                <c:pt idx="957">
                  <c:v>39326</c:v>
                </c:pt>
                <c:pt idx="958">
                  <c:v>39356</c:v>
                </c:pt>
                <c:pt idx="959">
                  <c:v>39387</c:v>
                </c:pt>
                <c:pt idx="960">
                  <c:v>39417</c:v>
                </c:pt>
                <c:pt idx="961">
                  <c:v>39448</c:v>
                </c:pt>
                <c:pt idx="962">
                  <c:v>39479</c:v>
                </c:pt>
                <c:pt idx="963">
                  <c:v>39508</c:v>
                </c:pt>
                <c:pt idx="964">
                  <c:v>39539</c:v>
                </c:pt>
                <c:pt idx="965">
                  <c:v>39569</c:v>
                </c:pt>
                <c:pt idx="966">
                  <c:v>39600</c:v>
                </c:pt>
                <c:pt idx="967">
                  <c:v>39630</c:v>
                </c:pt>
                <c:pt idx="968">
                  <c:v>39661</c:v>
                </c:pt>
                <c:pt idx="969">
                  <c:v>39692</c:v>
                </c:pt>
                <c:pt idx="970">
                  <c:v>39722</c:v>
                </c:pt>
                <c:pt idx="971">
                  <c:v>39753</c:v>
                </c:pt>
                <c:pt idx="972">
                  <c:v>39783</c:v>
                </c:pt>
                <c:pt idx="973">
                  <c:v>39814</c:v>
                </c:pt>
                <c:pt idx="974">
                  <c:v>39845</c:v>
                </c:pt>
                <c:pt idx="975">
                  <c:v>39873</c:v>
                </c:pt>
                <c:pt idx="976">
                  <c:v>39904</c:v>
                </c:pt>
                <c:pt idx="977">
                  <c:v>39934</c:v>
                </c:pt>
                <c:pt idx="978">
                  <c:v>39965</c:v>
                </c:pt>
                <c:pt idx="979">
                  <c:v>39995</c:v>
                </c:pt>
                <c:pt idx="980">
                  <c:v>40026</c:v>
                </c:pt>
                <c:pt idx="981">
                  <c:v>40057</c:v>
                </c:pt>
                <c:pt idx="982">
                  <c:v>40087</c:v>
                </c:pt>
                <c:pt idx="983">
                  <c:v>40118</c:v>
                </c:pt>
                <c:pt idx="984">
                  <c:v>40148</c:v>
                </c:pt>
                <c:pt idx="985">
                  <c:v>40179</c:v>
                </c:pt>
                <c:pt idx="986">
                  <c:v>40210</c:v>
                </c:pt>
                <c:pt idx="987">
                  <c:v>40238</c:v>
                </c:pt>
                <c:pt idx="988">
                  <c:v>40269</c:v>
                </c:pt>
                <c:pt idx="989">
                  <c:v>40299</c:v>
                </c:pt>
                <c:pt idx="990">
                  <c:v>40330</c:v>
                </c:pt>
                <c:pt idx="991">
                  <c:v>40360</c:v>
                </c:pt>
                <c:pt idx="992">
                  <c:v>40391</c:v>
                </c:pt>
                <c:pt idx="993">
                  <c:v>40422</c:v>
                </c:pt>
                <c:pt idx="994">
                  <c:v>40452</c:v>
                </c:pt>
                <c:pt idx="995">
                  <c:v>40483</c:v>
                </c:pt>
                <c:pt idx="996">
                  <c:v>40513</c:v>
                </c:pt>
                <c:pt idx="997">
                  <c:v>40544</c:v>
                </c:pt>
                <c:pt idx="998">
                  <c:v>40575</c:v>
                </c:pt>
                <c:pt idx="999">
                  <c:v>40603</c:v>
                </c:pt>
                <c:pt idx="1000">
                  <c:v>40634</c:v>
                </c:pt>
                <c:pt idx="1001">
                  <c:v>40664</c:v>
                </c:pt>
                <c:pt idx="1002">
                  <c:v>40695</c:v>
                </c:pt>
                <c:pt idx="1003">
                  <c:v>40725</c:v>
                </c:pt>
                <c:pt idx="1004">
                  <c:v>40756</c:v>
                </c:pt>
                <c:pt idx="1005">
                  <c:v>40787</c:v>
                </c:pt>
                <c:pt idx="1006">
                  <c:v>40817</c:v>
                </c:pt>
                <c:pt idx="1007">
                  <c:v>40848</c:v>
                </c:pt>
                <c:pt idx="1008">
                  <c:v>40878</c:v>
                </c:pt>
                <c:pt idx="1009">
                  <c:v>40909</c:v>
                </c:pt>
                <c:pt idx="1010">
                  <c:v>40940</c:v>
                </c:pt>
                <c:pt idx="1011">
                  <c:v>40969</c:v>
                </c:pt>
                <c:pt idx="1012">
                  <c:v>41000</c:v>
                </c:pt>
                <c:pt idx="1013">
                  <c:v>41030</c:v>
                </c:pt>
                <c:pt idx="1014">
                  <c:v>41061</c:v>
                </c:pt>
                <c:pt idx="1015">
                  <c:v>41091</c:v>
                </c:pt>
                <c:pt idx="1016">
                  <c:v>41122</c:v>
                </c:pt>
                <c:pt idx="1017">
                  <c:v>41153</c:v>
                </c:pt>
                <c:pt idx="1018">
                  <c:v>41183</c:v>
                </c:pt>
                <c:pt idx="1019">
                  <c:v>41214</c:v>
                </c:pt>
                <c:pt idx="1020">
                  <c:v>41244</c:v>
                </c:pt>
                <c:pt idx="1021">
                  <c:v>41275</c:v>
                </c:pt>
                <c:pt idx="1022">
                  <c:v>41306</c:v>
                </c:pt>
                <c:pt idx="1023">
                  <c:v>41334</c:v>
                </c:pt>
                <c:pt idx="1024">
                  <c:v>41365</c:v>
                </c:pt>
                <c:pt idx="1025">
                  <c:v>41395</c:v>
                </c:pt>
                <c:pt idx="1026">
                  <c:v>41426</c:v>
                </c:pt>
                <c:pt idx="1027">
                  <c:v>41456</c:v>
                </c:pt>
                <c:pt idx="1028">
                  <c:v>41487</c:v>
                </c:pt>
                <c:pt idx="1029">
                  <c:v>41518</c:v>
                </c:pt>
                <c:pt idx="1030">
                  <c:v>41548</c:v>
                </c:pt>
                <c:pt idx="1031">
                  <c:v>41579</c:v>
                </c:pt>
                <c:pt idx="1032">
                  <c:v>41609</c:v>
                </c:pt>
                <c:pt idx="1033">
                  <c:v>41640</c:v>
                </c:pt>
                <c:pt idx="1034">
                  <c:v>41671</c:v>
                </c:pt>
                <c:pt idx="1035">
                  <c:v>41699</c:v>
                </c:pt>
                <c:pt idx="1036">
                  <c:v>41730</c:v>
                </c:pt>
                <c:pt idx="1037">
                  <c:v>41760</c:v>
                </c:pt>
                <c:pt idx="1038">
                  <c:v>41791</c:v>
                </c:pt>
                <c:pt idx="1039">
                  <c:v>41821</c:v>
                </c:pt>
                <c:pt idx="1040">
                  <c:v>41852</c:v>
                </c:pt>
                <c:pt idx="1041">
                  <c:v>41883</c:v>
                </c:pt>
                <c:pt idx="1042">
                  <c:v>41913</c:v>
                </c:pt>
                <c:pt idx="1043">
                  <c:v>41944</c:v>
                </c:pt>
                <c:pt idx="1044">
                  <c:v>41974</c:v>
                </c:pt>
                <c:pt idx="1045">
                  <c:v>42005</c:v>
                </c:pt>
                <c:pt idx="1046">
                  <c:v>42036</c:v>
                </c:pt>
                <c:pt idx="1047">
                  <c:v>42064</c:v>
                </c:pt>
                <c:pt idx="1048">
                  <c:v>42095</c:v>
                </c:pt>
                <c:pt idx="1049">
                  <c:v>42125</c:v>
                </c:pt>
                <c:pt idx="1050">
                  <c:v>42156</c:v>
                </c:pt>
                <c:pt idx="1051">
                  <c:v>42186</c:v>
                </c:pt>
                <c:pt idx="1052">
                  <c:v>42217</c:v>
                </c:pt>
                <c:pt idx="1053">
                  <c:v>42248</c:v>
                </c:pt>
                <c:pt idx="1054">
                  <c:v>42278</c:v>
                </c:pt>
                <c:pt idx="1055">
                  <c:v>42309</c:v>
                </c:pt>
                <c:pt idx="1056">
                  <c:v>42339</c:v>
                </c:pt>
                <c:pt idx="1057">
                  <c:v>42370</c:v>
                </c:pt>
                <c:pt idx="1058">
                  <c:v>42401</c:v>
                </c:pt>
                <c:pt idx="1059">
                  <c:v>42430</c:v>
                </c:pt>
                <c:pt idx="1060">
                  <c:v>42461</c:v>
                </c:pt>
                <c:pt idx="1061">
                  <c:v>42491</c:v>
                </c:pt>
                <c:pt idx="1062">
                  <c:v>42522</c:v>
                </c:pt>
                <c:pt idx="1063">
                  <c:v>42552</c:v>
                </c:pt>
                <c:pt idx="1064">
                  <c:v>42583</c:v>
                </c:pt>
                <c:pt idx="1065">
                  <c:v>42614</c:v>
                </c:pt>
                <c:pt idx="1066">
                  <c:v>42644</c:v>
                </c:pt>
                <c:pt idx="1067">
                  <c:v>42675</c:v>
                </c:pt>
                <c:pt idx="1068">
                  <c:v>42705</c:v>
                </c:pt>
                <c:pt idx="1069">
                  <c:v>42736</c:v>
                </c:pt>
                <c:pt idx="1070">
                  <c:v>42767</c:v>
                </c:pt>
                <c:pt idx="1071">
                  <c:v>42795</c:v>
                </c:pt>
                <c:pt idx="1072">
                  <c:v>42826</c:v>
                </c:pt>
                <c:pt idx="1073">
                  <c:v>42856</c:v>
                </c:pt>
                <c:pt idx="1074">
                  <c:v>42887</c:v>
                </c:pt>
                <c:pt idx="1075">
                  <c:v>42917</c:v>
                </c:pt>
                <c:pt idx="1076">
                  <c:v>42948</c:v>
                </c:pt>
                <c:pt idx="1077">
                  <c:v>42979</c:v>
                </c:pt>
                <c:pt idx="1078">
                  <c:v>43009</c:v>
                </c:pt>
                <c:pt idx="1079">
                  <c:v>43040</c:v>
                </c:pt>
                <c:pt idx="1080">
                  <c:v>43070</c:v>
                </c:pt>
                <c:pt idx="1081">
                  <c:v>43101</c:v>
                </c:pt>
                <c:pt idx="1082">
                  <c:v>43132</c:v>
                </c:pt>
                <c:pt idx="1083">
                  <c:v>43160</c:v>
                </c:pt>
                <c:pt idx="1084">
                  <c:v>43191</c:v>
                </c:pt>
                <c:pt idx="1085">
                  <c:v>43221</c:v>
                </c:pt>
                <c:pt idx="1086">
                  <c:v>43252</c:v>
                </c:pt>
                <c:pt idx="1087">
                  <c:v>43282</c:v>
                </c:pt>
                <c:pt idx="1088">
                  <c:v>43313</c:v>
                </c:pt>
                <c:pt idx="1089">
                  <c:v>43344</c:v>
                </c:pt>
                <c:pt idx="1090">
                  <c:v>43374</c:v>
                </c:pt>
                <c:pt idx="1091">
                  <c:v>43405</c:v>
                </c:pt>
                <c:pt idx="1092">
                  <c:v>43435</c:v>
                </c:pt>
                <c:pt idx="1093">
                  <c:v>43466</c:v>
                </c:pt>
                <c:pt idx="1094">
                  <c:v>43497</c:v>
                </c:pt>
                <c:pt idx="1095">
                  <c:v>43525</c:v>
                </c:pt>
                <c:pt idx="1096">
                  <c:v>43556</c:v>
                </c:pt>
                <c:pt idx="1097">
                  <c:v>43586</c:v>
                </c:pt>
                <c:pt idx="1098">
                  <c:v>43617</c:v>
                </c:pt>
                <c:pt idx="1099">
                  <c:v>43647</c:v>
                </c:pt>
                <c:pt idx="1100">
                  <c:v>43678</c:v>
                </c:pt>
                <c:pt idx="1101">
                  <c:v>43709</c:v>
                </c:pt>
                <c:pt idx="1102">
                  <c:v>43739</c:v>
                </c:pt>
                <c:pt idx="1103">
                  <c:v>43770</c:v>
                </c:pt>
                <c:pt idx="1104">
                  <c:v>43800</c:v>
                </c:pt>
                <c:pt idx="1105">
                  <c:v>43831</c:v>
                </c:pt>
                <c:pt idx="1106">
                  <c:v>43862</c:v>
                </c:pt>
                <c:pt idx="1107">
                  <c:v>43891</c:v>
                </c:pt>
                <c:pt idx="1108">
                  <c:v>43922</c:v>
                </c:pt>
                <c:pt idx="1109">
                  <c:v>43952</c:v>
                </c:pt>
                <c:pt idx="1110">
                  <c:v>43983</c:v>
                </c:pt>
                <c:pt idx="1111">
                  <c:v>44013</c:v>
                </c:pt>
                <c:pt idx="1112">
                  <c:v>44044</c:v>
                </c:pt>
                <c:pt idx="1113">
                  <c:v>44075</c:v>
                </c:pt>
                <c:pt idx="1114">
                  <c:v>44105</c:v>
                </c:pt>
                <c:pt idx="1115">
                  <c:v>44136</c:v>
                </c:pt>
                <c:pt idx="1116">
                  <c:v>44166</c:v>
                </c:pt>
                <c:pt idx="1117">
                  <c:v>44197</c:v>
                </c:pt>
                <c:pt idx="1118">
                  <c:v>44228</c:v>
                </c:pt>
                <c:pt idx="1119">
                  <c:v>44256</c:v>
                </c:pt>
                <c:pt idx="1120">
                  <c:v>44287</c:v>
                </c:pt>
                <c:pt idx="1121">
                  <c:v>44317</c:v>
                </c:pt>
                <c:pt idx="1122">
                  <c:v>44348</c:v>
                </c:pt>
                <c:pt idx="1123">
                  <c:v>44378</c:v>
                </c:pt>
                <c:pt idx="1124">
                  <c:v>44409</c:v>
                </c:pt>
                <c:pt idx="1125">
                  <c:v>44440</c:v>
                </c:pt>
                <c:pt idx="1126">
                  <c:v>44470</c:v>
                </c:pt>
                <c:pt idx="1127">
                  <c:v>44501</c:v>
                </c:pt>
                <c:pt idx="1128">
                  <c:v>44531</c:v>
                </c:pt>
                <c:pt idx="1129">
                  <c:v>44562</c:v>
                </c:pt>
                <c:pt idx="1130">
                  <c:v>44593</c:v>
                </c:pt>
                <c:pt idx="1131">
                  <c:v>44621</c:v>
                </c:pt>
                <c:pt idx="1132">
                  <c:v>44652</c:v>
                </c:pt>
                <c:pt idx="1133">
                  <c:v>44682</c:v>
                </c:pt>
                <c:pt idx="1134">
                  <c:v>44713</c:v>
                </c:pt>
                <c:pt idx="1135">
                  <c:v>44743</c:v>
                </c:pt>
                <c:pt idx="1136">
                  <c:v>44774</c:v>
                </c:pt>
                <c:pt idx="1137">
                  <c:v>44805</c:v>
                </c:pt>
                <c:pt idx="1138">
                  <c:v>44835</c:v>
                </c:pt>
                <c:pt idx="1139">
                  <c:v>44866</c:v>
                </c:pt>
                <c:pt idx="1140">
                  <c:v>44896</c:v>
                </c:pt>
                <c:pt idx="1141">
                  <c:v>44927</c:v>
                </c:pt>
                <c:pt idx="1142">
                  <c:v>44958</c:v>
                </c:pt>
                <c:pt idx="1143">
                  <c:v>44986</c:v>
                </c:pt>
                <c:pt idx="1144">
                  <c:v>45017</c:v>
                </c:pt>
                <c:pt idx="1145">
                  <c:v>45047</c:v>
                </c:pt>
                <c:pt idx="1146">
                  <c:v>45078</c:v>
                </c:pt>
                <c:pt idx="1147">
                  <c:v>45108</c:v>
                </c:pt>
                <c:pt idx="1148">
                  <c:v>45139</c:v>
                </c:pt>
                <c:pt idx="1149">
                  <c:v>45170</c:v>
                </c:pt>
              </c:numCache>
            </c:numRef>
          </c:cat>
          <c:val>
            <c:numRef>
              <c:f>'3Y Forecasts'!$I$102:$I$1251</c:f>
              <c:numCache>
                <c:formatCode>0.00</c:formatCode>
                <c:ptCount val="1150"/>
                <c:pt idx="0">
                  <c:v>18.649999999999999</c:v>
                </c:pt>
                <c:pt idx="1">
                  <c:v>18.729999999999997</c:v>
                </c:pt>
                <c:pt idx="2">
                  <c:v>18.776666666666667</c:v>
                </c:pt>
                <c:pt idx="3">
                  <c:v>19.067499999999999</c:v>
                </c:pt>
                <c:pt idx="4">
                  <c:v>19.506</c:v>
                </c:pt>
                <c:pt idx="5">
                  <c:v>19.893333333333334</c:v>
                </c:pt>
                <c:pt idx="6">
                  <c:v>20.03857142857143</c:v>
                </c:pt>
                <c:pt idx="7">
                  <c:v>20.168750000000003</c:v>
                </c:pt>
                <c:pt idx="8">
                  <c:v>20.345555555555556</c:v>
                </c:pt>
                <c:pt idx="9">
                  <c:v>20.611000000000001</c:v>
                </c:pt>
                <c:pt idx="10">
                  <c:v>20.880909090909089</c:v>
                </c:pt>
                <c:pt idx="11">
                  <c:v>21.234166666666667</c:v>
                </c:pt>
                <c:pt idx="12">
                  <c:v>21.546923076923079</c:v>
                </c:pt>
                <c:pt idx="13">
                  <c:v>21.942142857142859</c:v>
                </c:pt>
                <c:pt idx="14">
                  <c:v>22.288</c:v>
                </c:pt>
                <c:pt idx="15">
                  <c:v>22.625</c:v>
                </c:pt>
                <c:pt idx="16">
                  <c:v>22.915882352941175</c:v>
                </c:pt>
                <c:pt idx="17">
                  <c:v>23.181666666666665</c:v>
                </c:pt>
                <c:pt idx="18">
                  <c:v>23.432105263157894</c:v>
                </c:pt>
                <c:pt idx="19">
                  <c:v>23.756999999999998</c:v>
                </c:pt>
                <c:pt idx="20">
                  <c:v>24.124761904761904</c:v>
                </c:pt>
                <c:pt idx="21">
                  <c:v>24.508181818181821</c:v>
                </c:pt>
                <c:pt idx="22">
                  <c:v>24.701739130434788</c:v>
                </c:pt>
                <c:pt idx="23">
                  <c:v>24.554583333333337</c:v>
                </c:pt>
                <c:pt idx="24">
                  <c:v>24.452800000000003</c:v>
                </c:pt>
                <c:pt idx="25">
                  <c:v>24.370384615384616</c:v>
                </c:pt>
                <c:pt idx="26">
                  <c:v>24.345555555555556</c:v>
                </c:pt>
                <c:pt idx="27">
                  <c:v>24.354285714285716</c:v>
                </c:pt>
                <c:pt idx="28">
                  <c:v>24.405517241379314</c:v>
                </c:pt>
                <c:pt idx="29">
                  <c:v>24.402333333333335</c:v>
                </c:pt>
                <c:pt idx="30">
                  <c:v>24.320645161290326</c:v>
                </c:pt>
                <c:pt idx="31">
                  <c:v>24.2340625</c:v>
                </c:pt>
                <c:pt idx="32">
                  <c:v>24.145151515151515</c:v>
                </c:pt>
                <c:pt idx="33">
                  <c:v>24.054705882352941</c:v>
                </c:pt>
                <c:pt idx="34">
                  <c:v>23.887714285714289</c:v>
                </c:pt>
                <c:pt idx="35">
                  <c:v>23.694722222222225</c:v>
                </c:pt>
                <c:pt idx="36">
                  <c:v>23.488378378378378</c:v>
                </c:pt>
                <c:pt idx="37">
                  <c:v>23.310000000000002</c:v>
                </c:pt>
                <c:pt idx="38">
                  <c:v>23.17794871794872</c:v>
                </c:pt>
                <c:pt idx="39">
                  <c:v>23.063000000000002</c:v>
                </c:pt>
                <c:pt idx="40">
                  <c:v>22.911951219512197</c:v>
                </c:pt>
                <c:pt idx="41">
                  <c:v>22.733095238095238</c:v>
                </c:pt>
                <c:pt idx="42">
                  <c:v>22.554651162790698</c:v>
                </c:pt>
                <c:pt idx="43">
                  <c:v>22.394772727272727</c:v>
                </c:pt>
                <c:pt idx="44">
                  <c:v>22.230666666666668</c:v>
                </c:pt>
                <c:pt idx="45">
                  <c:v>22.026086956521741</c:v>
                </c:pt>
                <c:pt idx="46">
                  <c:v>21.794680851063834</c:v>
                </c:pt>
                <c:pt idx="47">
                  <c:v>21.57854166666667</c:v>
                </c:pt>
                <c:pt idx="48">
                  <c:v>21.328163265306127</c:v>
                </c:pt>
                <c:pt idx="49">
                  <c:v>21.087800000000001</c:v>
                </c:pt>
                <c:pt idx="50">
                  <c:v>20.857450980392159</c:v>
                </c:pt>
                <c:pt idx="51">
                  <c:v>20.637307692307694</c:v>
                </c:pt>
                <c:pt idx="52">
                  <c:v>20.383584905660381</c:v>
                </c:pt>
                <c:pt idx="53">
                  <c:v>20.12444444444445</c:v>
                </c:pt>
                <c:pt idx="54">
                  <c:v>19.859818181818184</c:v>
                </c:pt>
                <c:pt idx="55">
                  <c:v>19.609464285714289</c:v>
                </c:pt>
                <c:pt idx="56">
                  <c:v>19.420350877192984</c:v>
                </c:pt>
                <c:pt idx="57">
                  <c:v>19.253793103448277</c:v>
                </c:pt>
                <c:pt idx="58">
                  <c:v>19.071186440677966</c:v>
                </c:pt>
                <c:pt idx="59">
                  <c:v>18.894333333333336</c:v>
                </c:pt>
                <c:pt idx="60">
                  <c:v>18.720000000000002</c:v>
                </c:pt>
                <c:pt idx="61">
                  <c:v>18.558870967741935</c:v>
                </c:pt>
                <c:pt idx="62">
                  <c:v>18.388571428571428</c:v>
                </c:pt>
                <c:pt idx="63">
                  <c:v>18.224218749999999</c:v>
                </c:pt>
                <c:pt idx="64">
                  <c:v>18.077999999999999</c:v>
                </c:pt>
                <c:pt idx="65">
                  <c:v>17.974545454545453</c:v>
                </c:pt>
                <c:pt idx="66">
                  <c:v>17.901791044776118</c:v>
                </c:pt>
                <c:pt idx="67">
                  <c:v>17.840735294117646</c:v>
                </c:pt>
                <c:pt idx="68">
                  <c:v>17.770579710144926</c:v>
                </c:pt>
                <c:pt idx="69">
                  <c:v>17.701285714285714</c:v>
                </c:pt>
                <c:pt idx="70">
                  <c:v>17.616760563380282</c:v>
                </c:pt>
                <c:pt idx="71">
                  <c:v>17.538888888888888</c:v>
                </c:pt>
                <c:pt idx="72">
                  <c:v>17.466849315068494</c:v>
                </c:pt>
                <c:pt idx="73">
                  <c:v>17.406891891891892</c:v>
                </c:pt>
                <c:pt idx="74">
                  <c:v>17.360533333333333</c:v>
                </c:pt>
                <c:pt idx="75">
                  <c:v>17.30644736842105</c:v>
                </c:pt>
                <c:pt idx="76">
                  <c:v>17.257272727272728</c:v>
                </c:pt>
                <c:pt idx="77">
                  <c:v>17.192179487179487</c:v>
                </c:pt>
                <c:pt idx="78">
                  <c:v>17.130126582278482</c:v>
                </c:pt>
                <c:pt idx="79">
                  <c:v>17.062750000000001</c:v>
                </c:pt>
                <c:pt idx="80">
                  <c:v>16.991851851851852</c:v>
                </c:pt>
                <c:pt idx="81">
                  <c:v>16.917682926829269</c:v>
                </c:pt>
                <c:pt idx="82">
                  <c:v>16.847710843373491</c:v>
                </c:pt>
                <c:pt idx="83">
                  <c:v>16.783452380952379</c:v>
                </c:pt>
                <c:pt idx="84">
                  <c:v>16.722941176470588</c:v>
                </c:pt>
                <c:pt idx="85">
                  <c:v>16.662209302325582</c:v>
                </c:pt>
                <c:pt idx="86">
                  <c:v>16.598160919540231</c:v>
                </c:pt>
                <c:pt idx="87">
                  <c:v>16.527727272727272</c:v>
                </c:pt>
                <c:pt idx="88">
                  <c:v>16.466741573033708</c:v>
                </c:pt>
                <c:pt idx="89">
                  <c:v>16.416999999999998</c:v>
                </c:pt>
                <c:pt idx="90">
                  <c:v>16.374395604395605</c:v>
                </c:pt>
                <c:pt idx="91">
                  <c:v>16.339891304347827</c:v>
                </c:pt>
                <c:pt idx="92">
                  <c:v>16.315913978494624</c:v>
                </c:pt>
                <c:pt idx="93">
                  <c:v>16.295744680851062</c:v>
                </c:pt>
                <c:pt idx="94">
                  <c:v>16.280315789473683</c:v>
                </c:pt>
                <c:pt idx="95">
                  <c:v>16.278749999999999</c:v>
                </c:pt>
                <c:pt idx="96">
                  <c:v>16.277525773195876</c:v>
                </c:pt>
                <c:pt idx="97">
                  <c:v>16.285816326530611</c:v>
                </c:pt>
                <c:pt idx="98">
                  <c:v>16.304141414141412</c:v>
                </c:pt>
                <c:pt idx="99">
                  <c:v>16.3277</c:v>
                </c:pt>
                <c:pt idx="100">
                  <c:v>16.351386138613861</c:v>
                </c:pt>
                <c:pt idx="101">
                  <c:v>16.365098039215685</c:v>
                </c:pt>
                <c:pt idx="102">
                  <c:v>16.384757281553398</c:v>
                </c:pt>
                <c:pt idx="103">
                  <c:v>16.413365384615386</c:v>
                </c:pt>
                <c:pt idx="104">
                  <c:v>16.443904761904761</c:v>
                </c:pt>
                <c:pt idx="105">
                  <c:v>16.476132075471696</c:v>
                </c:pt>
                <c:pt idx="106">
                  <c:v>16.517570093457945</c:v>
                </c:pt>
                <c:pt idx="107">
                  <c:v>16.563703703703702</c:v>
                </c:pt>
                <c:pt idx="108">
                  <c:v>16.60559633027523</c:v>
                </c:pt>
                <c:pt idx="109">
                  <c:v>16.651181818181819</c:v>
                </c:pt>
                <c:pt idx="110">
                  <c:v>16.701531531531529</c:v>
                </c:pt>
                <c:pt idx="111">
                  <c:v>16.749196428571427</c:v>
                </c:pt>
                <c:pt idx="112">
                  <c:v>16.782920353982298</c:v>
                </c:pt>
                <c:pt idx="113">
                  <c:v>16.806491228070175</c:v>
                </c:pt>
                <c:pt idx="114">
                  <c:v>16.823043478260868</c:v>
                </c:pt>
                <c:pt idx="115">
                  <c:v>16.847413793103449</c:v>
                </c:pt>
                <c:pt idx="116">
                  <c:v>16.872735042735041</c:v>
                </c:pt>
                <c:pt idx="117">
                  <c:v>16.872542372881355</c:v>
                </c:pt>
                <c:pt idx="118">
                  <c:v>16.851428571428571</c:v>
                </c:pt>
                <c:pt idx="119">
                  <c:v>16.820666666666664</c:v>
                </c:pt>
                <c:pt idx="120">
                  <c:v>16.789173553719007</c:v>
                </c:pt>
                <c:pt idx="121">
                  <c:v>16.76229508196721</c:v>
                </c:pt>
                <c:pt idx="122">
                  <c:v>16.733821138211379</c:v>
                </c:pt>
                <c:pt idx="123">
                  <c:v>16.698709677419355</c:v>
                </c:pt>
                <c:pt idx="124">
                  <c:v>16.65944</c:v>
                </c:pt>
                <c:pt idx="125">
                  <c:v>16.622380952380951</c:v>
                </c:pt>
                <c:pt idx="126">
                  <c:v>16.58826771653543</c:v>
                </c:pt>
                <c:pt idx="127">
                  <c:v>16.574062499999997</c:v>
                </c:pt>
                <c:pt idx="128">
                  <c:v>16.561085271317825</c:v>
                </c:pt>
                <c:pt idx="129">
                  <c:v>16.543538461538461</c:v>
                </c:pt>
                <c:pt idx="130">
                  <c:v>16.539847328244274</c:v>
                </c:pt>
                <c:pt idx="131">
                  <c:v>16.536893939393938</c:v>
                </c:pt>
                <c:pt idx="132">
                  <c:v>16.531052631578948</c:v>
                </c:pt>
                <c:pt idx="133">
                  <c:v>16.524104477611939</c:v>
                </c:pt>
                <c:pt idx="134">
                  <c:v>16.517703703703702</c:v>
                </c:pt>
                <c:pt idx="135">
                  <c:v>16.511911764705882</c:v>
                </c:pt>
                <c:pt idx="136">
                  <c:v>16.492992700729928</c:v>
                </c:pt>
                <c:pt idx="137">
                  <c:v>16.478550724637682</c:v>
                </c:pt>
                <c:pt idx="138">
                  <c:v>16.466690647482014</c:v>
                </c:pt>
                <c:pt idx="139">
                  <c:v>16.458142857142857</c:v>
                </c:pt>
                <c:pt idx="140">
                  <c:v>16.448652482269502</c:v>
                </c:pt>
                <c:pt idx="141">
                  <c:v>16.448661971830983</c:v>
                </c:pt>
                <c:pt idx="142">
                  <c:v>16.451258741258741</c:v>
                </c:pt>
                <c:pt idx="143">
                  <c:v>16.452291666666664</c:v>
                </c:pt>
                <c:pt idx="144">
                  <c:v>16.451103448275862</c:v>
                </c:pt>
                <c:pt idx="145">
                  <c:v>16.450616438356164</c:v>
                </c:pt>
                <c:pt idx="146">
                  <c:v>16.449047619047619</c:v>
                </c:pt>
                <c:pt idx="147">
                  <c:v>16.447162162162162</c:v>
                </c:pt>
                <c:pt idx="148">
                  <c:v>16.446644295302011</c:v>
                </c:pt>
                <c:pt idx="149">
                  <c:v>16.431266666666662</c:v>
                </c:pt>
                <c:pt idx="150">
                  <c:v>16.407483443708607</c:v>
                </c:pt>
                <c:pt idx="151">
                  <c:v>16.387499999999999</c:v>
                </c:pt>
                <c:pt idx="152">
                  <c:v>16.369607843137253</c:v>
                </c:pt>
                <c:pt idx="153">
                  <c:v>16.355584415584413</c:v>
                </c:pt>
                <c:pt idx="154">
                  <c:v>16.342516129032255</c:v>
                </c:pt>
                <c:pt idx="155">
                  <c:v>16.33160256410256</c:v>
                </c:pt>
                <c:pt idx="156">
                  <c:v>16.316178343949041</c:v>
                </c:pt>
                <c:pt idx="157">
                  <c:v>16.300886075949364</c:v>
                </c:pt>
                <c:pt idx="158">
                  <c:v>16.28012578616352</c:v>
                </c:pt>
                <c:pt idx="159">
                  <c:v>16.259374999999999</c:v>
                </c:pt>
                <c:pt idx="160">
                  <c:v>16.235590062111797</c:v>
                </c:pt>
                <c:pt idx="161">
                  <c:v>16.209691358024688</c:v>
                </c:pt>
                <c:pt idx="162">
                  <c:v>16.184846625766866</c:v>
                </c:pt>
                <c:pt idx="163">
                  <c:v>16.163841463414627</c:v>
                </c:pt>
                <c:pt idx="164">
                  <c:v>16.141393939393932</c:v>
                </c:pt>
                <c:pt idx="165">
                  <c:v>16.118132530120477</c:v>
                </c:pt>
                <c:pt idx="166">
                  <c:v>16.09095808383233</c:v>
                </c:pt>
                <c:pt idx="167">
                  <c:v>16.060119047619043</c:v>
                </c:pt>
                <c:pt idx="168">
                  <c:v>16.024792899408279</c:v>
                </c:pt>
                <c:pt idx="169">
                  <c:v>15.989941176470582</c:v>
                </c:pt>
                <c:pt idx="170">
                  <c:v>15.953040935672508</c:v>
                </c:pt>
                <c:pt idx="171">
                  <c:v>15.912616279069761</c:v>
                </c:pt>
                <c:pt idx="172">
                  <c:v>15.869999999999994</c:v>
                </c:pt>
                <c:pt idx="173">
                  <c:v>15.827701149425282</c:v>
                </c:pt>
                <c:pt idx="174">
                  <c:v>15.788171428571422</c:v>
                </c:pt>
                <c:pt idx="175">
                  <c:v>15.75045454545454</c:v>
                </c:pt>
                <c:pt idx="176">
                  <c:v>15.712372881355927</c:v>
                </c:pt>
                <c:pt idx="177">
                  <c:v>15.675112359550557</c:v>
                </c:pt>
                <c:pt idx="178">
                  <c:v>15.641173184357537</c:v>
                </c:pt>
                <c:pt idx="179">
                  <c:v>15.607944444444438</c:v>
                </c:pt>
                <c:pt idx="180">
                  <c:v>15.574861878453031</c:v>
                </c:pt>
                <c:pt idx="181">
                  <c:v>15.54505494505494</c:v>
                </c:pt>
                <c:pt idx="182">
                  <c:v>15.518633879781415</c:v>
                </c:pt>
                <c:pt idx="183">
                  <c:v>15.49326086956521</c:v>
                </c:pt>
                <c:pt idx="184">
                  <c:v>15.469189189189184</c:v>
                </c:pt>
                <c:pt idx="185">
                  <c:v>15.447096774193543</c:v>
                </c:pt>
                <c:pt idx="186">
                  <c:v>15.426096256684486</c:v>
                </c:pt>
                <c:pt idx="187">
                  <c:v>15.406648936170207</c:v>
                </c:pt>
                <c:pt idx="188">
                  <c:v>15.384444444444439</c:v>
                </c:pt>
                <c:pt idx="189">
                  <c:v>15.363157894736837</c:v>
                </c:pt>
                <c:pt idx="190">
                  <c:v>15.341308900523556</c:v>
                </c:pt>
                <c:pt idx="191">
                  <c:v>15.316770833333329</c:v>
                </c:pt>
                <c:pt idx="192">
                  <c:v>15.293056994818647</c:v>
                </c:pt>
                <c:pt idx="193">
                  <c:v>15.271185567010304</c:v>
                </c:pt>
                <c:pt idx="194">
                  <c:v>15.249025641025636</c:v>
                </c:pt>
                <c:pt idx="195">
                  <c:v>15.228469387755096</c:v>
                </c:pt>
                <c:pt idx="196">
                  <c:v>15.206700507614208</c:v>
                </c:pt>
                <c:pt idx="197">
                  <c:v>15.18595959595959</c:v>
                </c:pt>
                <c:pt idx="198">
                  <c:v>15.167587939698487</c:v>
                </c:pt>
                <c:pt idx="199">
                  <c:v>15.150449999999994</c:v>
                </c:pt>
                <c:pt idx="200">
                  <c:v>15.132487562189048</c:v>
                </c:pt>
                <c:pt idx="201">
                  <c:v>15.113663366336628</c:v>
                </c:pt>
                <c:pt idx="202">
                  <c:v>15.096256157635461</c:v>
                </c:pt>
                <c:pt idx="203">
                  <c:v>15.078529411764698</c:v>
                </c:pt>
                <c:pt idx="204">
                  <c:v>15.061756097560968</c:v>
                </c:pt>
                <c:pt idx="205">
                  <c:v>15.046699029126206</c:v>
                </c:pt>
                <c:pt idx="206">
                  <c:v>15.033623188405791</c:v>
                </c:pt>
                <c:pt idx="207">
                  <c:v>15.020576923076918</c:v>
                </c:pt>
                <c:pt idx="208">
                  <c:v>15.009138755980857</c:v>
                </c:pt>
                <c:pt idx="209">
                  <c:v>14.9997619047619</c:v>
                </c:pt>
                <c:pt idx="210">
                  <c:v>14.990900473933644</c:v>
                </c:pt>
                <c:pt idx="211">
                  <c:v>14.980896226415089</c:v>
                </c:pt>
                <c:pt idx="212">
                  <c:v>14.971220657276991</c:v>
                </c:pt>
                <c:pt idx="213">
                  <c:v>14.965747663551397</c:v>
                </c:pt>
                <c:pt idx="214">
                  <c:v>14.962976744186042</c:v>
                </c:pt>
                <c:pt idx="215">
                  <c:v>14.9624537037037</c:v>
                </c:pt>
                <c:pt idx="216">
                  <c:v>14.962718894009212</c:v>
                </c:pt>
                <c:pt idx="217">
                  <c:v>14.965733944954122</c:v>
                </c:pt>
                <c:pt idx="218">
                  <c:v>14.969360730593603</c:v>
                </c:pt>
                <c:pt idx="219">
                  <c:v>14.970090909090905</c:v>
                </c:pt>
                <c:pt idx="220">
                  <c:v>14.974932126696828</c:v>
                </c:pt>
                <c:pt idx="221">
                  <c:v>14.979594594594591</c:v>
                </c:pt>
                <c:pt idx="222">
                  <c:v>14.983139013452911</c:v>
                </c:pt>
                <c:pt idx="223">
                  <c:v>14.981026785714283</c:v>
                </c:pt>
                <c:pt idx="224">
                  <c:v>14.976577777777775</c:v>
                </c:pt>
                <c:pt idx="225">
                  <c:v>14.962699115044247</c:v>
                </c:pt>
                <c:pt idx="226">
                  <c:v>14.946960352422906</c:v>
                </c:pt>
                <c:pt idx="227">
                  <c:v>14.930131578947368</c:v>
                </c:pt>
                <c:pt idx="228">
                  <c:v>14.914585152838427</c:v>
                </c:pt>
                <c:pt idx="229">
                  <c:v>14.899608695652171</c:v>
                </c:pt>
                <c:pt idx="230">
                  <c:v>14.886839826839823</c:v>
                </c:pt>
                <c:pt idx="231">
                  <c:v>14.871336206896547</c:v>
                </c:pt>
                <c:pt idx="232">
                  <c:v>14.85429184549356</c:v>
                </c:pt>
                <c:pt idx="233">
                  <c:v>14.836666666666664</c:v>
                </c:pt>
                <c:pt idx="234">
                  <c:v>14.820680851063827</c:v>
                </c:pt>
                <c:pt idx="235">
                  <c:v>14.807457627118639</c:v>
                </c:pt>
                <c:pt idx="236">
                  <c:v>14.792827004219406</c:v>
                </c:pt>
                <c:pt idx="237">
                  <c:v>14.776176470588231</c:v>
                </c:pt>
                <c:pt idx="238">
                  <c:v>14.760920502092047</c:v>
                </c:pt>
                <c:pt idx="239">
                  <c:v>14.745166666666664</c:v>
                </c:pt>
                <c:pt idx="240">
                  <c:v>14.728298755186717</c:v>
                </c:pt>
                <c:pt idx="241">
                  <c:v>14.710495867768591</c:v>
                </c:pt>
                <c:pt idx="242">
                  <c:v>14.691111111111107</c:v>
                </c:pt>
                <c:pt idx="243">
                  <c:v>14.672663934426227</c:v>
                </c:pt>
                <c:pt idx="244">
                  <c:v>14.65677551020408</c:v>
                </c:pt>
                <c:pt idx="245">
                  <c:v>14.642886178861785</c:v>
                </c:pt>
                <c:pt idx="246">
                  <c:v>14.630485829959511</c:v>
                </c:pt>
                <c:pt idx="247">
                  <c:v>14.616370967741933</c:v>
                </c:pt>
                <c:pt idx="248">
                  <c:v>14.600722891566262</c:v>
                </c:pt>
                <c:pt idx="249">
                  <c:v>14.584519999999996</c:v>
                </c:pt>
                <c:pt idx="250">
                  <c:v>14.569561752988044</c:v>
                </c:pt>
                <c:pt idx="251">
                  <c:v>14.552420634920631</c:v>
                </c:pt>
                <c:pt idx="252">
                  <c:v>14.535059288537546</c:v>
                </c:pt>
                <c:pt idx="253">
                  <c:v>14.518188976377949</c:v>
                </c:pt>
                <c:pt idx="254">
                  <c:v>14.499960784313721</c:v>
                </c:pt>
                <c:pt idx="255">
                  <c:v>14.481992187499996</c:v>
                </c:pt>
                <c:pt idx="256">
                  <c:v>14.463696498054471</c:v>
                </c:pt>
                <c:pt idx="257">
                  <c:v>14.44519379844961</c:v>
                </c:pt>
                <c:pt idx="258">
                  <c:v>14.424440154440152</c:v>
                </c:pt>
                <c:pt idx="259">
                  <c:v>14.405923076923075</c:v>
                </c:pt>
                <c:pt idx="260">
                  <c:v>14.38846743295019</c:v>
                </c:pt>
                <c:pt idx="261">
                  <c:v>14.371259541984731</c:v>
                </c:pt>
                <c:pt idx="262">
                  <c:v>14.355285171102659</c:v>
                </c:pt>
                <c:pt idx="263">
                  <c:v>14.339621212121211</c:v>
                </c:pt>
                <c:pt idx="264">
                  <c:v>14.325245283018866</c:v>
                </c:pt>
                <c:pt idx="265">
                  <c:v>14.311804511278194</c:v>
                </c:pt>
                <c:pt idx="266">
                  <c:v>14.299063670411982</c:v>
                </c:pt>
                <c:pt idx="267">
                  <c:v>14.286417910447758</c:v>
                </c:pt>
                <c:pt idx="268">
                  <c:v>14.274869888475834</c:v>
                </c:pt>
                <c:pt idx="269">
                  <c:v>14.264444444444441</c:v>
                </c:pt>
                <c:pt idx="270">
                  <c:v>14.25442804428044</c:v>
                </c:pt>
                <c:pt idx="271">
                  <c:v>14.240772058823527</c:v>
                </c:pt>
                <c:pt idx="272">
                  <c:v>14.229047619047616</c:v>
                </c:pt>
                <c:pt idx="273">
                  <c:v>14.218503649635034</c:v>
                </c:pt>
                <c:pt idx="274">
                  <c:v>14.209199999999997</c:v>
                </c:pt>
                <c:pt idx="275">
                  <c:v>14.199528985507243</c:v>
                </c:pt>
                <c:pt idx="276">
                  <c:v>14.189097472924185</c:v>
                </c:pt>
                <c:pt idx="277">
                  <c:v>14.180863309352516</c:v>
                </c:pt>
                <c:pt idx="278">
                  <c:v>14.173548387096771</c:v>
                </c:pt>
                <c:pt idx="279">
                  <c:v>14.165214285714283</c:v>
                </c:pt>
                <c:pt idx="280">
                  <c:v>14.15733096085409</c:v>
                </c:pt>
                <c:pt idx="281">
                  <c:v>14.149184397163118</c:v>
                </c:pt>
                <c:pt idx="282">
                  <c:v>14.140247349823319</c:v>
                </c:pt>
                <c:pt idx="283">
                  <c:v>14.131936619718308</c:v>
                </c:pt>
                <c:pt idx="284">
                  <c:v>14.125368421052631</c:v>
                </c:pt>
                <c:pt idx="285">
                  <c:v>14.119475524475524</c:v>
                </c:pt>
                <c:pt idx="286">
                  <c:v>14.113170731707315</c:v>
                </c:pt>
                <c:pt idx="287">
                  <c:v>14.105312499999998</c:v>
                </c:pt>
                <c:pt idx="288">
                  <c:v>14.098546712802767</c:v>
                </c:pt>
                <c:pt idx="289">
                  <c:v>14.093137931034482</c:v>
                </c:pt>
                <c:pt idx="290">
                  <c:v>14.087182130584193</c:v>
                </c:pt>
                <c:pt idx="291">
                  <c:v>14.08126712328767</c:v>
                </c:pt>
                <c:pt idx="292">
                  <c:v>14.074982935153582</c:v>
                </c:pt>
                <c:pt idx="293">
                  <c:v>14.068605442176867</c:v>
                </c:pt>
                <c:pt idx="294">
                  <c:v>14.063118644067794</c:v>
                </c:pt>
                <c:pt idx="295">
                  <c:v>14.05841216216216</c:v>
                </c:pt>
                <c:pt idx="296">
                  <c:v>14.053771043771041</c:v>
                </c:pt>
                <c:pt idx="297">
                  <c:v>14.048322147651005</c:v>
                </c:pt>
                <c:pt idx="298">
                  <c:v>14.041906354515049</c:v>
                </c:pt>
                <c:pt idx="299">
                  <c:v>14.036666666666667</c:v>
                </c:pt>
                <c:pt idx="300">
                  <c:v>14.032990033222593</c:v>
                </c:pt>
                <c:pt idx="301">
                  <c:v>14.029602649006625</c:v>
                </c:pt>
                <c:pt idx="302">
                  <c:v>14.025742574257427</c:v>
                </c:pt>
                <c:pt idx="303">
                  <c:v>14.021809210526316</c:v>
                </c:pt>
                <c:pt idx="304">
                  <c:v>14.015704918032787</c:v>
                </c:pt>
                <c:pt idx="305">
                  <c:v>14.009575163398694</c:v>
                </c:pt>
                <c:pt idx="306">
                  <c:v>14.001791530944626</c:v>
                </c:pt>
                <c:pt idx="307">
                  <c:v>13.99448051948052</c:v>
                </c:pt>
                <c:pt idx="308">
                  <c:v>13.987119741100326</c:v>
                </c:pt>
                <c:pt idx="309">
                  <c:v>13.97793548387097</c:v>
                </c:pt>
                <c:pt idx="310">
                  <c:v>13.96961414790997</c:v>
                </c:pt>
                <c:pt idx="311">
                  <c:v>13.962147435897441</c:v>
                </c:pt>
                <c:pt idx="312">
                  <c:v>13.955079872204477</c:v>
                </c:pt>
                <c:pt idx="313">
                  <c:v>13.948853503184719</c:v>
                </c:pt>
                <c:pt idx="314">
                  <c:v>13.943365079365085</c:v>
                </c:pt>
                <c:pt idx="315">
                  <c:v>13.938544303797475</c:v>
                </c:pt>
                <c:pt idx="316">
                  <c:v>13.935299684542592</c:v>
                </c:pt>
                <c:pt idx="317">
                  <c:v>13.933333333333339</c:v>
                </c:pt>
                <c:pt idx="318">
                  <c:v>13.931536050156746</c:v>
                </c:pt>
                <c:pt idx="319">
                  <c:v>13.931218750000005</c:v>
                </c:pt>
                <c:pt idx="320">
                  <c:v>13.931557632398759</c:v>
                </c:pt>
                <c:pt idx="321">
                  <c:v>13.932888198757768</c:v>
                </c:pt>
                <c:pt idx="322">
                  <c:v>13.935015479876164</c:v>
                </c:pt>
                <c:pt idx="323">
                  <c:v>13.938672839506175</c:v>
                </c:pt>
                <c:pt idx="324">
                  <c:v>13.944369230769233</c:v>
                </c:pt>
                <c:pt idx="325">
                  <c:v>13.950644171779144</c:v>
                </c:pt>
                <c:pt idx="326">
                  <c:v>13.958256880733947</c:v>
                </c:pt>
                <c:pt idx="327">
                  <c:v>13.965152439024392</c:v>
                </c:pt>
                <c:pt idx="328">
                  <c:v>13.973434650455928</c:v>
                </c:pt>
                <c:pt idx="329">
                  <c:v>13.981151515151517</c:v>
                </c:pt>
                <c:pt idx="330">
                  <c:v>13.991389728096678</c:v>
                </c:pt>
                <c:pt idx="331">
                  <c:v>14.004819277108435</c:v>
                </c:pt>
                <c:pt idx="332">
                  <c:v>14.017477477477479</c:v>
                </c:pt>
                <c:pt idx="333">
                  <c:v>14.031916167664672</c:v>
                </c:pt>
                <c:pt idx="334">
                  <c:v>14.043074626865675</c:v>
                </c:pt>
                <c:pt idx="335">
                  <c:v>14.057351190476194</c:v>
                </c:pt>
                <c:pt idx="336">
                  <c:v>14.071839762611278</c:v>
                </c:pt>
                <c:pt idx="337">
                  <c:v>14.084319526627221</c:v>
                </c:pt>
                <c:pt idx="338">
                  <c:v>14.096666666666671</c:v>
                </c:pt>
                <c:pt idx="339">
                  <c:v>14.112176470588238</c:v>
                </c:pt>
                <c:pt idx="340">
                  <c:v>14.127595307917892</c:v>
                </c:pt>
                <c:pt idx="341">
                  <c:v>14.140497076023395</c:v>
                </c:pt>
                <c:pt idx="342">
                  <c:v>14.152215743440236</c:v>
                </c:pt>
                <c:pt idx="343">
                  <c:v>14.1659011627907</c:v>
                </c:pt>
                <c:pt idx="344">
                  <c:v>14.178956521739133</c:v>
                </c:pt>
                <c:pt idx="345">
                  <c:v>14.189537572254338</c:v>
                </c:pt>
                <c:pt idx="346">
                  <c:v>14.198847262247842</c:v>
                </c:pt>
                <c:pt idx="347">
                  <c:v>14.207241379310346</c:v>
                </c:pt>
                <c:pt idx="348">
                  <c:v>14.215816618911177</c:v>
                </c:pt>
                <c:pt idx="349">
                  <c:v>14.222971428571432</c:v>
                </c:pt>
                <c:pt idx="350">
                  <c:v>14.227578347578351</c:v>
                </c:pt>
                <c:pt idx="351">
                  <c:v>14.232329545454547</c:v>
                </c:pt>
                <c:pt idx="352">
                  <c:v>14.237677053824363</c:v>
                </c:pt>
                <c:pt idx="353">
                  <c:v>14.244350282485879</c:v>
                </c:pt>
                <c:pt idx="354">
                  <c:v>14.251352112676058</c:v>
                </c:pt>
                <c:pt idx="355">
                  <c:v>14.258707865168541</c:v>
                </c:pt>
                <c:pt idx="356">
                  <c:v>14.263221288515407</c:v>
                </c:pt>
                <c:pt idx="357">
                  <c:v>14.265726256983241</c:v>
                </c:pt>
                <c:pt idx="358">
                  <c:v>14.265403899721449</c:v>
                </c:pt>
                <c:pt idx="359">
                  <c:v>14.263944444444443</c:v>
                </c:pt>
                <c:pt idx="360">
                  <c:v>14.262299168975067</c:v>
                </c:pt>
                <c:pt idx="361">
                  <c:v>14.260994475138121</c:v>
                </c:pt>
                <c:pt idx="362">
                  <c:v>14.259669421487601</c:v>
                </c:pt>
                <c:pt idx="363">
                  <c:v>14.258763736263735</c:v>
                </c:pt>
                <c:pt idx="364">
                  <c:v>14.257808219178081</c:v>
                </c:pt>
                <c:pt idx="365">
                  <c:v>14.257978142076501</c:v>
                </c:pt>
                <c:pt idx="366">
                  <c:v>14.259019073569482</c:v>
                </c:pt>
                <c:pt idx="367">
                  <c:v>14.260923913043477</c:v>
                </c:pt>
                <c:pt idx="368">
                  <c:v>14.264390243902438</c:v>
                </c:pt>
                <c:pt idx="369">
                  <c:v>14.268891891891892</c:v>
                </c:pt>
                <c:pt idx="370">
                  <c:v>14.275067385444745</c:v>
                </c:pt>
                <c:pt idx="371">
                  <c:v>14.28236559139785</c:v>
                </c:pt>
                <c:pt idx="372">
                  <c:v>14.290616621983913</c:v>
                </c:pt>
                <c:pt idx="373">
                  <c:v>14.300481283422458</c:v>
                </c:pt>
                <c:pt idx="374">
                  <c:v>14.309706666666665</c:v>
                </c:pt>
                <c:pt idx="375">
                  <c:v>14.320053191489359</c:v>
                </c:pt>
                <c:pt idx="376">
                  <c:v>14.330954907161802</c:v>
                </c:pt>
                <c:pt idx="377">
                  <c:v>14.342486772486771</c:v>
                </c:pt>
                <c:pt idx="378">
                  <c:v>14.353324538258573</c:v>
                </c:pt>
                <c:pt idx="379">
                  <c:v>14.365789473684208</c:v>
                </c:pt>
                <c:pt idx="380">
                  <c:v>14.37784776902887</c:v>
                </c:pt>
                <c:pt idx="381">
                  <c:v>14.387643979057589</c:v>
                </c:pt>
                <c:pt idx="382">
                  <c:v>14.397127937336814</c:v>
                </c:pt>
                <c:pt idx="383">
                  <c:v>14.406692708333331</c:v>
                </c:pt>
                <c:pt idx="384">
                  <c:v>14.417636363636362</c:v>
                </c:pt>
                <c:pt idx="385">
                  <c:v>14.427797927461137</c:v>
                </c:pt>
                <c:pt idx="386">
                  <c:v>14.435865633074934</c:v>
                </c:pt>
                <c:pt idx="387">
                  <c:v>14.443221649484535</c:v>
                </c:pt>
                <c:pt idx="388">
                  <c:v>14.45089974293059</c:v>
                </c:pt>
                <c:pt idx="389">
                  <c:v>14.458102564102564</c:v>
                </c:pt>
                <c:pt idx="390">
                  <c:v>14.466700767263426</c:v>
                </c:pt>
                <c:pt idx="391">
                  <c:v>14.474132653061224</c:v>
                </c:pt>
                <c:pt idx="392">
                  <c:v>14.482035623409669</c:v>
                </c:pt>
                <c:pt idx="393">
                  <c:v>14.488553299492386</c:v>
                </c:pt>
                <c:pt idx="394">
                  <c:v>14.493924050632909</c:v>
                </c:pt>
                <c:pt idx="395">
                  <c:v>14.500631313131311</c:v>
                </c:pt>
                <c:pt idx="396">
                  <c:v>14.508337531486145</c:v>
                </c:pt>
                <c:pt idx="397">
                  <c:v>14.518291457286432</c:v>
                </c:pt>
                <c:pt idx="398">
                  <c:v>14.530100250626564</c:v>
                </c:pt>
                <c:pt idx="399">
                  <c:v>14.543374999999999</c:v>
                </c:pt>
                <c:pt idx="400">
                  <c:v>14.557930174563589</c:v>
                </c:pt>
                <c:pt idx="401">
                  <c:v>14.572960199004974</c:v>
                </c:pt>
                <c:pt idx="402">
                  <c:v>14.587245657568237</c:v>
                </c:pt>
                <c:pt idx="403">
                  <c:v>14.601014851485147</c:v>
                </c:pt>
                <c:pt idx="404">
                  <c:v>14.616666666666664</c:v>
                </c:pt>
                <c:pt idx="405">
                  <c:v>14.631674876847288</c:v>
                </c:pt>
                <c:pt idx="406">
                  <c:v>14.647125307125306</c:v>
                </c:pt>
                <c:pt idx="407">
                  <c:v>14.664803921568625</c:v>
                </c:pt>
                <c:pt idx="408">
                  <c:v>14.682836185819069</c:v>
                </c:pt>
                <c:pt idx="409">
                  <c:v>14.698731707317069</c:v>
                </c:pt>
                <c:pt idx="410">
                  <c:v>14.715158150851577</c:v>
                </c:pt>
                <c:pt idx="411">
                  <c:v>14.731480582524267</c:v>
                </c:pt>
                <c:pt idx="412">
                  <c:v>14.745835351089584</c:v>
                </c:pt>
                <c:pt idx="413">
                  <c:v>14.756328502415455</c:v>
                </c:pt>
                <c:pt idx="414">
                  <c:v>14.761325301204815</c:v>
                </c:pt>
                <c:pt idx="415">
                  <c:v>14.767043269230765</c:v>
                </c:pt>
                <c:pt idx="416">
                  <c:v>14.773764988009587</c:v>
                </c:pt>
                <c:pt idx="417">
                  <c:v>14.779856459330139</c:v>
                </c:pt>
                <c:pt idx="418">
                  <c:v>14.784534606205245</c:v>
                </c:pt>
                <c:pt idx="419">
                  <c:v>14.791833333333328</c:v>
                </c:pt>
                <c:pt idx="420">
                  <c:v>14.800855106888356</c:v>
                </c:pt>
                <c:pt idx="421">
                  <c:v>14.811421800947864</c:v>
                </c:pt>
                <c:pt idx="422">
                  <c:v>14.822434988179666</c:v>
                </c:pt>
                <c:pt idx="423">
                  <c:v>14.832971698113203</c:v>
                </c:pt>
                <c:pt idx="424">
                  <c:v>14.845482352941172</c:v>
                </c:pt>
                <c:pt idx="425">
                  <c:v>14.858779342723</c:v>
                </c:pt>
                <c:pt idx="426">
                  <c:v>14.871709601873533</c:v>
                </c:pt>
                <c:pt idx="427">
                  <c:v>14.8836214953271</c:v>
                </c:pt>
                <c:pt idx="428">
                  <c:v>14.896643356643354</c:v>
                </c:pt>
                <c:pt idx="429">
                  <c:v>14.910744186046509</c:v>
                </c:pt>
                <c:pt idx="430">
                  <c:v>14.924617169373548</c:v>
                </c:pt>
                <c:pt idx="431">
                  <c:v>14.938032407407407</c:v>
                </c:pt>
                <c:pt idx="432">
                  <c:v>14.952124711316396</c:v>
                </c:pt>
                <c:pt idx="433">
                  <c:v>14.967511520737327</c:v>
                </c:pt>
                <c:pt idx="434">
                  <c:v>14.983287356321839</c:v>
                </c:pt>
                <c:pt idx="435">
                  <c:v>14.999770642201835</c:v>
                </c:pt>
                <c:pt idx="436">
                  <c:v>15.01675057208238</c:v>
                </c:pt>
                <c:pt idx="437">
                  <c:v>15.033995433789952</c:v>
                </c:pt>
                <c:pt idx="438">
                  <c:v>15.050546697038724</c:v>
                </c:pt>
                <c:pt idx="439">
                  <c:v>15.068568181818179</c:v>
                </c:pt>
                <c:pt idx="440">
                  <c:v>15.085759637188206</c:v>
                </c:pt>
                <c:pt idx="441">
                  <c:v>15.103416289592758</c:v>
                </c:pt>
                <c:pt idx="442">
                  <c:v>15.121715575620765</c:v>
                </c:pt>
                <c:pt idx="443">
                  <c:v>15.139977477477474</c:v>
                </c:pt>
                <c:pt idx="444">
                  <c:v>15.15707865168539</c:v>
                </c:pt>
                <c:pt idx="445">
                  <c:v>15.175269058295962</c:v>
                </c:pt>
                <c:pt idx="446">
                  <c:v>15.19360178970917</c:v>
                </c:pt>
                <c:pt idx="447">
                  <c:v>15.21158482142857</c:v>
                </c:pt>
                <c:pt idx="448">
                  <c:v>15.229866369710466</c:v>
                </c:pt>
                <c:pt idx="449">
                  <c:v>15.24871111111111</c:v>
                </c:pt>
                <c:pt idx="450">
                  <c:v>15.264545454545454</c:v>
                </c:pt>
                <c:pt idx="451">
                  <c:v>15.280110619469026</c:v>
                </c:pt>
                <c:pt idx="452">
                  <c:v>15.296423841059601</c:v>
                </c:pt>
                <c:pt idx="453">
                  <c:v>15.314207048458149</c:v>
                </c:pt>
                <c:pt idx="454">
                  <c:v>15.332813186813185</c:v>
                </c:pt>
                <c:pt idx="455">
                  <c:v>15.351666666666667</c:v>
                </c:pt>
                <c:pt idx="456">
                  <c:v>15.369912472647702</c:v>
                </c:pt>
                <c:pt idx="457">
                  <c:v>15.388886462882095</c:v>
                </c:pt>
                <c:pt idx="458">
                  <c:v>15.406993464052286</c:v>
                </c:pt>
                <c:pt idx="459">
                  <c:v>15.422652173913042</c:v>
                </c:pt>
                <c:pt idx="460">
                  <c:v>15.439327548806938</c:v>
                </c:pt>
                <c:pt idx="461">
                  <c:v>15.453203463203462</c:v>
                </c:pt>
                <c:pt idx="462">
                  <c:v>15.466393088552914</c:v>
                </c:pt>
                <c:pt idx="463">
                  <c:v>15.479137931034483</c:v>
                </c:pt>
                <c:pt idx="464">
                  <c:v>15.488666666666665</c:v>
                </c:pt>
                <c:pt idx="465">
                  <c:v>15.496545064377681</c:v>
                </c:pt>
                <c:pt idx="466">
                  <c:v>15.503683083511776</c:v>
                </c:pt>
                <c:pt idx="467">
                  <c:v>15.512670940170938</c:v>
                </c:pt>
                <c:pt idx="468">
                  <c:v>15.521684434968016</c:v>
                </c:pt>
                <c:pt idx="469">
                  <c:v>15.532127659574467</c:v>
                </c:pt>
                <c:pt idx="470">
                  <c:v>15.543885350318469</c:v>
                </c:pt>
                <c:pt idx="471">
                  <c:v>15.556377118644065</c:v>
                </c:pt>
                <c:pt idx="472">
                  <c:v>15.56934460887949</c:v>
                </c:pt>
                <c:pt idx="473">
                  <c:v>15.582805907172991</c:v>
                </c:pt>
                <c:pt idx="474">
                  <c:v>15.595368421052628</c:v>
                </c:pt>
                <c:pt idx="475">
                  <c:v>15.608403361344534</c:v>
                </c:pt>
                <c:pt idx="476">
                  <c:v>15.62186582809224</c:v>
                </c:pt>
                <c:pt idx="477">
                  <c:v>15.635669456066942</c:v>
                </c:pt>
                <c:pt idx="478">
                  <c:v>15.649102296450936</c:v>
                </c:pt>
                <c:pt idx="479">
                  <c:v>15.660791666666663</c:v>
                </c:pt>
                <c:pt idx="480">
                  <c:v>15.673451143451141</c:v>
                </c:pt>
                <c:pt idx="481">
                  <c:v>15.685560165975101</c:v>
                </c:pt>
                <c:pt idx="482">
                  <c:v>15.695362318840576</c:v>
                </c:pt>
                <c:pt idx="483">
                  <c:v>15.704111570247932</c:v>
                </c:pt>
                <c:pt idx="484">
                  <c:v>15.715608247422677</c:v>
                </c:pt>
                <c:pt idx="485">
                  <c:v>15.727777777777776</c:v>
                </c:pt>
                <c:pt idx="486">
                  <c:v>15.740657084188909</c:v>
                </c:pt>
                <c:pt idx="487">
                  <c:v>15.752971311475408</c:v>
                </c:pt>
                <c:pt idx="488">
                  <c:v>15.763987730061348</c:v>
                </c:pt>
                <c:pt idx="489">
                  <c:v>15.776061224489794</c:v>
                </c:pt>
                <c:pt idx="490">
                  <c:v>15.788737270875762</c:v>
                </c:pt>
                <c:pt idx="491">
                  <c:v>15.801768292682926</c:v>
                </c:pt>
                <c:pt idx="492">
                  <c:v>15.814908722109532</c:v>
                </c:pt>
                <c:pt idx="493">
                  <c:v>15.825789473684209</c:v>
                </c:pt>
                <c:pt idx="494">
                  <c:v>15.8360404040404</c:v>
                </c:pt>
                <c:pt idx="495">
                  <c:v>15.844838709677415</c:v>
                </c:pt>
                <c:pt idx="496">
                  <c:v>15.854064386317905</c:v>
                </c:pt>
                <c:pt idx="497">
                  <c:v>15.864337349397587</c:v>
                </c:pt>
                <c:pt idx="498">
                  <c:v>15.87204408817635</c:v>
                </c:pt>
                <c:pt idx="499">
                  <c:v>15.877659999999999</c:v>
                </c:pt>
                <c:pt idx="500">
                  <c:v>15.882754491017963</c:v>
                </c:pt>
                <c:pt idx="501">
                  <c:v>15.887768924302787</c:v>
                </c:pt>
                <c:pt idx="502">
                  <c:v>15.892862823061627</c:v>
                </c:pt>
                <c:pt idx="503">
                  <c:v>15.897916666666664</c:v>
                </c:pt>
                <c:pt idx="504">
                  <c:v>15.900752475247522</c:v>
                </c:pt>
                <c:pt idx="505">
                  <c:v>15.903102766798416</c:v>
                </c:pt>
                <c:pt idx="506">
                  <c:v>15.90402366863905</c:v>
                </c:pt>
                <c:pt idx="507">
                  <c:v>15.905255905511806</c:v>
                </c:pt>
                <c:pt idx="508">
                  <c:v>15.905186640471509</c:v>
                </c:pt>
                <c:pt idx="509">
                  <c:v>15.901411764705877</c:v>
                </c:pt>
                <c:pt idx="510">
                  <c:v>15.897299412915848</c:v>
                </c:pt>
                <c:pt idx="511">
                  <c:v>15.893066406249995</c:v>
                </c:pt>
                <c:pt idx="512">
                  <c:v>15.889571150097462</c:v>
                </c:pt>
                <c:pt idx="513">
                  <c:v>15.887529182879373</c:v>
                </c:pt>
                <c:pt idx="514">
                  <c:v>15.885922330097085</c:v>
                </c:pt>
                <c:pt idx="515">
                  <c:v>15.884108527131781</c:v>
                </c:pt>
                <c:pt idx="516">
                  <c:v>15.884081237911024</c:v>
                </c:pt>
                <c:pt idx="517">
                  <c:v>15.885193050193047</c:v>
                </c:pt>
                <c:pt idx="518">
                  <c:v>15.887398843930635</c:v>
                </c:pt>
                <c:pt idx="519">
                  <c:v>15.89030769230769</c:v>
                </c:pt>
                <c:pt idx="520">
                  <c:v>15.894203454894432</c:v>
                </c:pt>
                <c:pt idx="521">
                  <c:v>15.897394636015322</c:v>
                </c:pt>
                <c:pt idx="522">
                  <c:v>15.89965583173996</c:v>
                </c:pt>
                <c:pt idx="523">
                  <c:v>15.901545801526714</c:v>
                </c:pt>
                <c:pt idx="524">
                  <c:v>15.902723809523806</c:v>
                </c:pt>
                <c:pt idx="525">
                  <c:v>15.90454372623574</c:v>
                </c:pt>
                <c:pt idx="526">
                  <c:v>15.905540796963946</c:v>
                </c:pt>
                <c:pt idx="527">
                  <c:v>15.905037878787876</c:v>
                </c:pt>
                <c:pt idx="528">
                  <c:v>15.906351606805291</c:v>
                </c:pt>
                <c:pt idx="529">
                  <c:v>15.908905660377357</c:v>
                </c:pt>
                <c:pt idx="530">
                  <c:v>15.911826741996231</c:v>
                </c:pt>
                <c:pt idx="531">
                  <c:v>15.915394736842101</c:v>
                </c:pt>
                <c:pt idx="532">
                  <c:v>15.919155722326451</c:v>
                </c:pt>
                <c:pt idx="533">
                  <c:v>15.922415730337075</c:v>
                </c:pt>
                <c:pt idx="534">
                  <c:v>15.925626168224294</c:v>
                </c:pt>
                <c:pt idx="535">
                  <c:v>15.928376865671636</c:v>
                </c:pt>
                <c:pt idx="536">
                  <c:v>15.932122905027928</c:v>
                </c:pt>
                <c:pt idx="537">
                  <c:v>15.93524163568773</c:v>
                </c:pt>
                <c:pt idx="538">
                  <c:v>15.938200371057512</c:v>
                </c:pt>
                <c:pt idx="539">
                  <c:v>15.942648148148146</c:v>
                </c:pt>
                <c:pt idx="540">
                  <c:v>15.947652495378925</c:v>
                </c:pt>
                <c:pt idx="541">
                  <c:v>15.95274907749077</c:v>
                </c:pt>
                <c:pt idx="542">
                  <c:v>15.956316758747693</c:v>
                </c:pt>
                <c:pt idx="543">
                  <c:v>15.95898897058823</c:v>
                </c:pt>
                <c:pt idx="544">
                  <c:v>15.960788990825684</c:v>
                </c:pt>
                <c:pt idx="545">
                  <c:v>15.961428571428566</c:v>
                </c:pt>
                <c:pt idx="546">
                  <c:v>15.96115173674588</c:v>
                </c:pt>
                <c:pt idx="547">
                  <c:v>15.961021897810211</c:v>
                </c:pt>
                <c:pt idx="548">
                  <c:v>15.959781420765021</c:v>
                </c:pt>
                <c:pt idx="549">
                  <c:v>15.958909090909083</c:v>
                </c:pt>
                <c:pt idx="550">
                  <c:v>15.958820326678758</c:v>
                </c:pt>
                <c:pt idx="551">
                  <c:v>15.95644927536231</c:v>
                </c:pt>
                <c:pt idx="552">
                  <c:v>15.951989150090407</c:v>
                </c:pt>
                <c:pt idx="553">
                  <c:v>15.947617328519849</c:v>
                </c:pt>
                <c:pt idx="554">
                  <c:v>15.942234234234226</c:v>
                </c:pt>
                <c:pt idx="555">
                  <c:v>15.937499999999989</c:v>
                </c:pt>
                <c:pt idx="556">
                  <c:v>15.93141831238778</c:v>
                </c:pt>
                <c:pt idx="557">
                  <c:v>15.92437275985662</c:v>
                </c:pt>
                <c:pt idx="558">
                  <c:v>15.917155635062599</c:v>
                </c:pt>
                <c:pt idx="559">
                  <c:v>15.907285714285701</c:v>
                </c:pt>
                <c:pt idx="560">
                  <c:v>15.896434937611394</c:v>
                </c:pt>
                <c:pt idx="561">
                  <c:v>15.883594306049808</c:v>
                </c:pt>
                <c:pt idx="562">
                  <c:v>15.870905861456469</c:v>
                </c:pt>
                <c:pt idx="563">
                  <c:v>15.858634751773037</c:v>
                </c:pt>
                <c:pt idx="564">
                  <c:v>15.845238938053086</c:v>
                </c:pt>
                <c:pt idx="565">
                  <c:v>15.833003533568894</c:v>
                </c:pt>
                <c:pt idx="566">
                  <c:v>15.822292768959425</c:v>
                </c:pt>
                <c:pt idx="567">
                  <c:v>15.812323943661962</c:v>
                </c:pt>
                <c:pt idx="568">
                  <c:v>15.802513181019322</c:v>
                </c:pt>
                <c:pt idx="569">
                  <c:v>15.793771929824549</c:v>
                </c:pt>
                <c:pt idx="570">
                  <c:v>15.78539404553414</c:v>
                </c:pt>
                <c:pt idx="571">
                  <c:v>15.776853146853135</c:v>
                </c:pt>
                <c:pt idx="572">
                  <c:v>15.766928446771367</c:v>
                </c:pt>
                <c:pt idx="573">
                  <c:v>15.756742160278735</c:v>
                </c:pt>
                <c:pt idx="574">
                  <c:v>15.747304347826075</c:v>
                </c:pt>
                <c:pt idx="575">
                  <c:v>15.738090277777767</c:v>
                </c:pt>
                <c:pt idx="576">
                  <c:v>15.728578856152502</c:v>
                </c:pt>
                <c:pt idx="577">
                  <c:v>15.720726643598606</c:v>
                </c:pt>
                <c:pt idx="578">
                  <c:v>15.713592400690837</c:v>
                </c:pt>
                <c:pt idx="579">
                  <c:v>15.70655172413792</c:v>
                </c:pt>
                <c:pt idx="580">
                  <c:v>15.699638554216858</c:v>
                </c:pt>
                <c:pt idx="581">
                  <c:v>15.692474226804116</c:v>
                </c:pt>
                <c:pt idx="582">
                  <c:v>15.685351629502566</c:v>
                </c:pt>
                <c:pt idx="583">
                  <c:v>15.678630136986294</c:v>
                </c:pt>
                <c:pt idx="584">
                  <c:v>15.671658119658114</c:v>
                </c:pt>
                <c:pt idx="585">
                  <c:v>15.665068259385659</c:v>
                </c:pt>
                <c:pt idx="586">
                  <c:v>15.657717206132872</c:v>
                </c:pt>
                <c:pt idx="587">
                  <c:v>15.650221088435368</c:v>
                </c:pt>
                <c:pt idx="588">
                  <c:v>15.643344651952455</c:v>
                </c:pt>
                <c:pt idx="589">
                  <c:v>15.636220338983046</c:v>
                </c:pt>
                <c:pt idx="590">
                  <c:v>15.628392554991535</c:v>
                </c:pt>
                <c:pt idx="591">
                  <c:v>15.6204054054054</c:v>
                </c:pt>
                <c:pt idx="592">
                  <c:v>15.612006745362557</c:v>
                </c:pt>
                <c:pt idx="593">
                  <c:v>15.603484848484841</c:v>
                </c:pt>
                <c:pt idx="594">
                  <c:v>15.594957983193272</c:v>
                </c:pt>
                <c:pt idx="595">
                  <c:v>15.586526845637577</c:v>
                </c:pt>
                <c:pt idx="596">
                  <c:v>15.577621440536008</c:v>
                </c:pt>
                <c:pt idx="597">
                  <c:v>15.568411371237453</c:v>
                </c:pt>
                <c:pt idx="598">
                  <c:v>15.558731218697824</c:v>
                </c:pt>
                <c:pt idx="599">
                  <c:v>15.549083333333328</c:v>
                </c:pt>
                <c:pt idx="600">
                  <c:v>15.539317803660561</c:v>
                </c:pt>
                <c:pt idx="601">
                  <c:v>15.528853820598002</c:v>
                </c:pt>
                <c:pt idx="602">
                  <c:v>15.518109452736313</c:v>
                </c:pt>
                <c:pt idx="603">
                  <c:v>15.507235099337743</c:v>
                </c:pt>
                <c:pt idx="604">
                  <c:v>15.496909090909087</c:v>
                </c:pt>
                <c:pt idx="605">
                  <c:v>15.487227722772271</c:v>
                </c:pt>
                <c:pt idx="606">
                  <c:v>15.477446457990109</c:v>
                </c:pt>
                <c:pt idx="607">
                  <c:v>15.467499999999994</c:v>
                </c:pt>
                <c:pt idx="608">
                  <c:v>15.458555008210174</c:v>
                </c:pt>
                <c:pt idx="609">
                  <c:v>15.449508196721307</c:v>
                </c:pt>
                <c:pt idx="610">
                  <c:v>15.439819967266772</c:v>
                </c:pt>
                <c:pt idx="611">
                  <c:v>15.429183006535945</c:v>
                </c:pt>
                <c:pt idx="612">
                  <c:v>15.418711256117453</c:v>
                </c:pt>
                <c:pt idx="613">
                  <c:v>15.408680781758955</c:v>
                </c:pt>
                <c:pt idx="614">
                  <c:v>15.398260162601623</c:v>
                </c:pt>
                <c:pt idx="615">
                  <c:v>15.38798701298701</c:v>
                </c:pt>
                <c:pt idx="616">
                  <c:v>15.377844408427872</c:v>
                </c:pt>
                <c:pt idx="617">
                  <c:v>15.367184466019415</c:v>
                </c:pt>
                <c:pt idx="618">
                  <c:v>15.356655896607428</c:v>
                </c:pt>
                <c:pt idx="619">
                  <c:v>15.346129032258062</c:v>
                </c:pt>
                <c:pt idx="620">
                  <c:v>15.336119162640898</c:v>
                </c:pt>
                <c:pt idx="621">
                  <c:v>15.326109324758839</c:v>
                </c:pt>
                <c:pt idx="622">
                  <c:v>15.315441412520062</c:v>
                </c:pt>
                <c:pt idx="623">
                  <c:v>15.30455128205128</c:v>
                </c:pt>
                <c:pt idx="624">
                  <c:v>15.294063999999999</c:v>
                </c:pt>
                <c:pt idx="625">
                  <c:v>15.283769968051118</c:v>
                </c:pt>
                <c:pt idx="626">
                  <c:v>15.273827751196171</c:v>
                </c:pt>
                <c:pt idx="627">
                  <c:v>15.262372611464967</c:v>
                </c:pt>
                <c:pt idx="628">
                  <c:v>15.250572337042923</c:v>
                </c:pt>
                <c:pt idx="629">
                  <c:v>15.239222222222221</c:v>
                </c:pt>
                <c:pt idx="630">
                  <c:v>15.228557844690966</c:v>
                </c:pt>
                <c:pt idx="631">
                  <c:v>15.218512658227846</c:v>
                </c:pt>
                <c:pt idx="632">
                  <c:v>15.208799368088465</c:v>
                </c:pt>
                <c:pt idx="633">
                  <c:v>15.199321766561512</c:v>
                </c:pt>
                <c:pt idx="634">
                  <c:v>15.190125984251967</c:v>
                </c:pt>
                <c:pt idx="635">
                  <c:v>15.181415094339622</c:v>
                </c:pt>
                <c:pt idx="636">
                  <c:v>15.172323390894817</c:v>
                </c:pt>
                <c:pt idx="637">
                  <c:v>15.163056426332286</c:v>
                </c:pt>
                <c:pt idx="638">
                  <c:v>15.153145539906101</c:v>
                </c:pt>
                <c:pt idx="639">
                  <c:v>15.143656249999998</c:v>
                </c:pt>
                <c:pt idx="640">
                  <c:v>15.134212168486737</c:v>
                </c:pt>
                <c:pt idx="641">
                  <c:v>15.124376947040496</c:v>
                </c:pt>
                <c:pt idx="642">
                  <c:v>15.114494556765163</c:v>
                </c:pt>
                <c:pt idx="643">
                  <c:v>15.104145962732918</c:v>
                </c:pt>
                <c:pt idx="644">
                  <c:v>15.093751937984495</c:v>
                </c:pt>
                <c:pt idx="645">
                  <c:v>15.082120743034055</c:v>
                </c:pt>
                <c:pt idx="646">
                  <c:v>15.070633693972178</c:v>
                </c:pt>
                <c:pt idx="647">
                  <c:v>15.059429012345676</c:v>
                </c:pt>
                <c:pt idx="648">
                  <c:v>15.048289676425266</c:v>
                </c:pt>
                <c:pt idx="649">
                  <c:v>15.036507692307689</c:v>
                </c:pt>
                <c:pt idx="650">
                  <c:v>15.02443932411674</c:v>
                </c:pt>
                <c:pt idx="651">
                  <c:v>15.012055214723924</c:v>
                </c:pt>
                <c:pt idx="652">
                  <c:v>15.000183767228176</c:v>
                </c:pt>
                <c:pt idx="653">
                  <c:v>14.988241590214066</c:v>
                </c:pt>
                <c:pt idx="654">
                  <c:v>14.97557251908397</c:v>
                </c:pt>
                <c:pt idx="655">
                  <c:v>14.962865853658535</c:v>
                </c:pt>
                <c:pt idx="656">
                  <c:v>14.950197869101977</c:v>
                </c:pt>
                <c:pt idx="657">
                  <c:v>14.938723404255317</c:v>
                </c:pt>
                <c:pt idx="658">
                  <c:v>14.928194233687403</c:v>
                </c:pt>
                <c:pt idx="659">
                  <c:v>14.918227272727272</c:v>
                </c:pt>
                <c:pt idx="660">
                  <c:v>14.908472012102871</c:v>
                </c:pt>
                <c:pt idx="661">
                  <c:v>14.89918429003021</c:v>
                </c:pt>
                <c:pt idx="662">
                  <c:v>14.890150829562591</c:v>
                </c:pt>
                <c:pt idx="663">
                  <c:v>14.881626506024093</c:v>
                </c:pt>
                <c:pt idx="664">
                  <c:v>14.873578947368419</c:v>
                </c:pt>
                <c:pt idx="665">
                  <c:v>14.866066066066065</c:v>
                </c:pt>
                <c:pt idx="666">
                  <c:v>14.858770614692652</c:v>
                </c:pt>
                <c:pt idx="667">
                  <c:v>14.851511976047904</c:v>
                </c:pt>
                <c:pt idx="668">
                  <c:v>14.843856502242151</c:v>
                </c:pt>
                <c:pt idx="669">
                  <c:v>14.836597014925371</c:v>
                </c:pt>
                <c:pt idx="670">
                  <c:v>14.829388971684052</c:v>
                </c:pt>
                <c:pt idx="671">
                  <c:v>14.821979166666665</c:v>
                </c:pt>
                <c:pt idx="672">
                  <c:v>14.814546805349181</c:v>
                </c:pt>
                <c:pt idx="673">
                  <c:v>14.807240356083083</c:v>
                </c:pt>
                <c:pt idx="674">
                  <c:v>14.799111111111108</c:v>
                </c:pt>
                <c:pt idx="675">
                  <c:v>14.791020710059168</c:v>
                </c:pt>
                <c:pt idx="676">
                  <c:v>14.782924667651399</c:v>
                </c:pt>
                <c:pt idx="677">
                  <c:v>14.774734513274332</c:v>
                </c:pt>
                <c:pt idx="678">
                  <c:v>14.766244477172307</c:v>
                </c:pt>
                <c:pt idx="679">
                  <c:v>14.757573529411761</c:v>
                </c:pt>
                <c:pt idx="680">
                  <c:v>14.750029368575621</c:v>
                </c:pt>
                <c:pt idx="681">
                  <c:v>14.742609970674485</c:v>
                </c:pt>
                <c:pt idx="682">
                  <c:v>14.735080527086383</c:v>
                </c:pt>
                <c:pt idx="683">
                  <c:v>14.727704678362572</c:v>
                </c:pt>
                <c:pt idx="684">
                  <c:v>14.72021897810219</c:v>
                </c:pt>
                <c:pt idx="685">
                  <c:v>14.713338192419826</c:v>
                </c:pt>
                <c:pt idx="686">
                  <c:v>14.707190684133916</c:v>
                </c:pt>
                <c:pt idx="687">
                  <c:v>14.700886627906979</c:v>
                </c:pt>
                <c:pt idx="688">
                  <c:v>14.694644412191582</c:v>
                </c:pt>
                <c:pt idx="689">
                  <c:v>14.688724637681162</c:v>
                </c:pt>
                <c:pt idx="690">
                  <c:v>14.683111432706223</c:v>
                </c:pt>
                <c:pt idx="691">
                  <c:v>14.677789017341041</c:v>
                </c:pt>
                <c:pt idx="692">
                  <c:v>14.672106782106782</c:v>
                </c:pt>
                <c:pt idx="693">
                  <c:v>14.666051873198846</c:v>
                </c:pt>
                <c:pt idx="694">
                  <c:v>14.660129496402876</c:v>
                </c:pt>
                <c:pt idx="695">
                  <c:v>14.655100574712643</c:v>
                </c:pt>
                <c:pt idx="696">
                  <c:v>14.650846484935437</c:v>
                </c:pt>
                <c:pt idx="697">
                  <c:v>14.646647564469912</c:v>
                </c:pt>
                <c:pt idx="698">
                  <c:v>14.643419170243202</c:v>
                </c:pt>
                <c:pt idx="699">
                  <c:v>14.641342857142856</c:v>
                </c:pt>
                <c:pt idx="700">
                  <c:v>14.639786019971467</c:v>
                </c:pt>
                <c:pt idx="701">
                  <c:v>14.638247863247859</c:v>
                </c:pt>
                <c:pt idx="702">
                  <c:v>14.637183499288758</c:v>
                </c:pt>
                <c:pt idx="703">
                  <c:v>14.635738636363634</c:v>
                </c:pt>
                <c:pt idx="704">
                  <c:v>14.634680851063825</c:v>
                </c:pt>
                <c:pt idx="705">
                  <c:v>14.633031161473083</c:v>
                </c:pt>
                <c:pt idx="706">
                  <c:v>14.631329561527577</c:v>
                </c:pt>
                <c:pt idx="707">
                  <c:v>14.630254237288131</c:v>
                </c:pt>
                <c:pt idx="708">
                  <c:v>14.629492242595202</c:v>
                </c:pt>
                <c:pt idx="709">
                  <c:v>14.629901408450701</c:v>
                </c:pt>
                <c:pt idx="710">
                  <c:v>14.631575246132204</c:v>
                </c:pt>
                <c:pt idx="711">
                  <c:v>14.634101123595503</c:v>
                </c:pt>
                <c:pt idx="712">
                  <c:v>14.636297335203365</c:v>
                </c:pt>
                <c:pt idx="713">
                  <c:v>14.638431372549018</c:v>
                </c:pt>
                <c:pt idx="714">
                  <c:v>14.641496503496501</c:v>
                </c:pt>
                <c:pt idx="715">
                  <c:v>14.645223463687147</c:v>
                </c:pt>
                <c:pt idx="716">
                  <c:v>14.650362622036258</c:v>
                </c:pt>
                <c:pt idx="717">
                  <c:v>14.654582172701947</c:v>
                </c:pt>
                <c:pt idx="718">
                  <c:v>14.655799721835882</c:v>
                </c:pt>
                <c:pt idx="719">
                  <c:v>14.654319444444443</c:v>
                </c:pt>
                <c:pt idx="720">
                  <c:v>14.652565880721218</c:v>
                </c:pt>
                <c:pt idx="721">
                  <c:v>14.651523545706368</c:v>
                </c:pt>
                <c:pt idx="722">
                  <c:v>14.651037344398336</c:v>
                </c:pt>
                <c:pt idx="723">
                  <c:v>14.651063535911598</c:v>
                </c:pt>
                <c:pt idx="724">
                  <c:v>14.650758620689652</c:v>
                </c:pt>
                <c:pt idx="725">
                  <c:v>14.649903581267216</c:v>
                </c:pt>
                <c:pt idx="726">
                  <c:v>14.650068775790919</c:v>
                </c:pt>
                <c:pt idx="727">
                  <c:v>14.650013736263736</c:v>
                </c:pt>
                <c:pt idx="728">
                  <c:v>14.649451303155006</c:v>
                </c:pt>
                <c:pt idx="729">
                  <c:v>14.649068493150684</c:v>
                </c:pt>
                <c:pt idx="730">
                  <c:v>14.649288645690833</c:v>
                </c:pt>
                <c:pt idx="731">
                  <c:v>14.649016393442622</c:v>
                </c:pt>
                <c:pt idx="732">
                  <c:v>14.649085948158255</c:v>
                </c:pt>
                <c:pt idx="733">
                  <c:v>14.649686648501364</c:v>
                </c:pt>
                <c:pt idx="734">
                  <c:v>14.650802721088436</c:v>
                </c:pt>
                <c:pt idx="735">
                  <c:v>14.651684782608696</c:v>
                </c:pt>
                <c:pt idx="736">
                  <c:v>14.653093622795115</c:v>
                </c:pt>
                <c:pt idx="737">
                  <c:v>14.655176151761518</c:v>
                </c:pt>
                <c:pt idx="738">
                  <c:v>14.65786197564276</c:v>
                </c:pt>
                <c:pt idx="739">
                  <c:v>14.66104054054054</c:v>
                </c:pt>
                <c:pt idx="740">
                  <c:v>14.665182186234818</c:v>
                </c:pt>
                <c:pt idx="741">
                  <c:v>14.669285714285712</c:v>
                </c:pt>
                <c:pt idx="742">
                  <c:v>14.673283983849258</c:v>
                </c:pt>
                <c:pt idx="743">
                  <c:v>14.676733870967739</c:v>
                </c:pt>
                <c:pt idx="744">
                  <c:v>14.680724832214763</c:v>
                </c:pt>
                <c:pt idx="745">
                  <c:v>14.683900804289539</c:v>
                </c:pt>
                <c:pt idx="746">
                  <c:v>14.686345381526101</c:v>
                </c:pt>
                <c:pt idx="747">
                  <c:v>14.689211229946521</c:v>
                </c:pt>
                <c:pt idx="748">
                  <c:v>14.692042723631504</c:v>
                </c:pt>
                <c:pt idx="749">
                  <c:v>14.695639999999994</c:v>
                </c:pt>
                <c:pt idx="750">
                  <c:v>14.699800266311579</c:v>
                </c:pt>
                <c:pt idx="751">
                  <c:v>14.703856382978717</c:v>
                </c:pt>
                <c:pt idx="752">
                  <c:v>14.705803452855241</c:v>
                </c:pt>
                <c:pt idx="753">
                  <c:v>14.706591511936333</c:v>
                </c:pt>
                <c:pt idx="754">
                  <c:v>14.706741721854298</c:v>
                </c:pt>
                <c:pt idx="755">
                  <c:v>14.707380952380946</c:v>
                </c:pt>
                <c:pt idx="756">
                  <c:v>14.708890356671064</c:v>
                </c:pt>
                <c:pt idx="757">
                  <c:v>14.710079155672819</c:v>
                </c:pt>
                <c:pt idx="758">
                  <c:v>14.713570487483526</c:v>
                </c:pt>
                <c:pt idx="759">
                  <c:v>14.717657894736837</c:v>
                </c:pt>
                <c:pt idx="760">
                  <c:v>14.722181340341651</c:v>
                </c:pt>
                <c:pt idx="761">
                  <c:v>14.726522309711282</c:v>
                </c:pt>
                <c:pt idx="762">
                  <c:v>14.730825688073391</c:v>
                </c:pt>
                <c:pt idx="763">
                  <c:v>14.735235602094237</c:v>
                </c:pt>
                <c:pt idx="764">
                  <c:v>14.74016993464052</c:v>
                </c:pt>
                <c:pt idx="765">
                  <c:v>14.7448955613577</c:v>
                </c:pt>
                <c:pt idx="766">
                  <c:v>14.749595827900912</c:v>
                </c:pt>
                <c:pt idx="767">
                  <c:v>14.754205729166666</c:v>
                </c:pt>
                <c:pt idx="768">
                  <c:v>14.758998699609883</c:v>
                </c:pt>
                <c:pt idx="769">
                  <c:v>14.765506493506495</c:v>
                </c:pt>
                <c:pt idx="770">
                  <c:v>14.771750972762646</c:v>
                </c:pt>
                <c:pt idx="771">
                  <c:v>14.777590673575132</c:v>
                </c:pt>
                <c:pt idx="772">
                  <c:v>14.783441138421734</c:v>
                </c:pt>
                <c:pt idx="773">
                  <c:v>14.789741602067183</c:v>
                </c:pt>
                <c:pt idx="774">
                  <c:v>14.795574193548386</c:v>
                </c:pt>
                <c:pt idx="775">
                  <c:v>14.801791237113402</c:v>
                </c:pt>
                <c:pt idx="776">
                  <c:v>14.808120978120979</c:v>
                </c:pt>
                <c:pt idx="777">
                  <c:v>14.814421593830334</c:v>
                </c:pt>
                <c:pt idx="778">
                  <c:v>14.820269576379975</c:v>
                </c:pt>
                <c:pt idx="779">
                  <c:v>14.826692307692307</c:v>
                </c:pt>
                <c:pt idx="780">
                  <c:v>14.833892445582586</c:v>
                </c:pt>
                <c:pt idx="781">
                  <c:v>14.840907928388747</c:v>
                </c:pt>
                <c:pt idx="782">
                  <c:v>14.848186462324394</c:v>
                </c:pt>
                <c:pt idx="783">
                  <c:v>14.855841836734696</c:v>
                </c:pt>
                <c:pt idx="784">
                  <c:v>14.862980891719745</c:v>
                </c:pt>
                <c:pt idx="785">
                  <c:v>14.870178117048347</c:v>
                </c:pt>
                <c:pt idx="786">
                  <c:v>14.877471410419316</c:v>
                </c:pt>
                <c:pt idx="787">
                  <c:v>14.884682741116752</c:v>
                </c:pt>
                <c:pt idx="788">
                  <c:v>14.892192648922688</c:v>
                </c:pt>
                <c:pt idx="789">
                  <c:v>14.899911392405064</c:v>
                </c:pt>
                <c:pt idx="790">
                  <c:v>14.907762326169406</c:v>
                </c:pt>
                <c:pt idx="791">
                  <c:v>14.915505050505052</c:v>
                </c:pt>
                <c:pt idx="792">
                  <c:v>14.923379571248425</c:v>
                </c:pt>
                <c:pt idx="793">
                  <c:v>14.931549118387911</c:v>
                </c:pt>
                <c:pt idx="794">
                  <c:v>14.939509433962266</c:v>
                </c:pt>
                <c:pt idx="795">
                  <c:v>14.946909547738695</c:v>
                </c:pt>
                <c:pt idx="796">
                  <c:v>14.953312421580929</c:v>
                </c:pt>
                <c:pt idx="797">
                  <c:v>14.959874686716793</c:v>
                </c:pt>
                <c:pt idx="798">
                  <c:v>14.96654568210263</c:v>
                </c:pt>
                <c:pt idx="799">
                  <c:v>14.972925000000002</c:v>
                </c:pt>
                <c:pt idx="800">
                  <c:v>14.979862671660428</c:v>
                </c:pt>
                <c:pt idx="801">
                  <c:v>14.986832917705739</c:v>
                </c:pt>
                <c:pt idx="802">
                  <c:v>14.993561643835619</c:v>
                </c:pt>
                <c:pt idx="803">
                  <c:v>15.000049751243782</c:v>
                </c:pt>
                <c:pt idx="804">
                  <c:v>15.006149068322982</c:v>
                </c:pt>
                <c:pt idx="805">
                  <c:v>15.012617866004963</c:v>
                </c:pt>
                <c:pt idx="806">
                  <c:v>15.019789343246591</c:v>
                </c:pt>
                <c:pt idx="807">
                  <c:v>15.027376237623761</c:v>
                </c:pt>
                <c:pt idx="808">
                  <c:v>15.035550061804695</c:v>
                </c:pt>
                <c:pt idx="809">
                  <c:v>15.044382716049382</c:v>
                </c:pt>
                <c:pt idx="810">
                  <c:v>15.053847102342784</c:v>
                </c:pt>
                <c:pt idx="811">
                  <c:v>15.064088669950738</c:v>
                </c:pt>
                <c:pt idx="812">
                  <c:v>15.07419434194342</c:v>
                </c:pt>
                <c:pt idx="813">
                  <c:v>15.085085995085995</c:v>
                </c:pt>
                <c:pt idx="814">
                  <c:v>15.095938650306749</c:v>
                </c:pt>
                <c:pt idx="815">
                  <c:v>15.107279411764708</c:v>
                </c:pt>
                <c:pt idx="816">
                  <c:v>15.119424724602204</c:v>
                </c:pt>
                <c:pt idx="817">
                  <c:v>15.131210268948657</c:v>
                </c:pt>
                <c:pt idx="818">
                  <c:v>15.144444444444446</c:v>
                </c:pt>
                <c:pt idx="819">
                  <c:v>15.157231707317074</c:v>
                </c:pt>
                <c:pt idx="820">
                  <c:v>15.169732034104751</c:v>
                </c:pt>
                <c:pt idx="821">
                  <c:v>15.182676399026764</c:v>
                </c:pt>
                <c:pt idx="822">
                  <c:v>15.195771567436207</c:v>
                </c:pt>
                <c:pt idx="823">
                  <c:v>15.2075</c:v>
                </c:pt>
                <c:pt idx="824">
                  <c:v>15.219866666666666</c:v>
                </c:pt>
                <c:pt idx="825">
                  <c:v>15.232530266343826</c:v>
                </c:pt>
                <c:pt idx="826">
                  <c:v>15.246130592503022</c:v>
                </c:pt>
                <c:pt idx="827">
                  <c:v>15.261026570048308</c:v>
                </c:pt>
                <c:pt idx="828">
                  <c:v>15.276055488540408</c:v>
                </c:pt>
                <c:pt idx="829">
                  <c:v>15.291783132530119</c:v>
                </c:pt>
                <c:pt idx="830">
                  <c:v>15.30859205776173</c:v>
                </c:pt>
                <c:pt idx="831">
                  <c:v>15.32480769230769</c:v>
                </c:pt>
                <c:pt idx="832">
                  <c:v>15.339519807923168</c:v>
                </c:pt>
                <c:pt idx="833">
                  <c:v>15.357014388489207</c:v>
                </c:pt>
                <c:pt idx="834">
                  <c:v>15.376047904191614</c:v>
                </c:pt>
                <c:pt idx="835">
                  <c:v>15.396842105263156</c:v>
                </c:pt>
                <c:pt idx="836">
                  <c:v>15.417371565113498</c:v>
                </c:pt>
                <c:pt idx="837">
                  <c:v>15.437947494033411</c:v>
                </c:pt>
                <c:pt idx="838">
                  <c:v>15.458760429082238</c:v>
                </c:pt>
                <c:pt idx="839">
                  <c:v>15.478845238095236</c:v>
                </c:pt>
                <c:pt idx="840">
                  <c:v>15.499714625445895</c:v>
                </c:pt>
                <c:pt idx="841">
                  <c:v>15.520332541567695</c:v>
                </c:pt>
                <c:pt idx="842">
                  <c:v>15.54309608540925</c:v>
                </c:pt>
                <c:pt idx="843">
                  <c:v>15.567677725118482</c:v>
                </c:pt>
                <c:pt idx="844">
                  <c:v>15.593360946745561</c:v>
                </c:pt>
                <c:pt idx="845">
                  <c:v>15.618605200945627</c:v>
                </c:pt>
                <c:pt idx="846">
                  <c:v>15.643612750885477</c:v>
                </c:pt>
                <c:pt idx="847">
                  <c:v>15.670283018867924</c:v>
                </c:pt>
                <c:pt idx="848">
                  <c:v>15.693545347467609</c:v>
                </c:pt>
                <c:pt idx="849">
                  <c:v>15.714529411764707</c:v>
                </c:pt>
                <c:pt idx="850">
                  <c:v>15.735746180963574</c:v>
                </c:pt>
                <c:pt idx="851">
                  <c:v>15.761138497652585</c:v>
                </c:pt>
                <c:pt idx="852">
                  <c:v>15.788171160609615</c:v>
                </c:pt>
                <c:pt idx="853">
                  <c:v>15.817189695550352</c:v>
                </c:pt>
                <c:pt idx="854">
                  <c:v>15.845941520467838</c:v>
                </c:pt>
                <c:pt idx="855">
                  <c:v>15.875735981308413</c:v>
                </c:pt>
                <c:pt idx="856">
                  <c:v>15.907036172695451</c:v>
                </c:pt>
                <c:pt idx="857">
                  <c:v>15.93808857808858</c:v>
                </c:pt>
                <c:pt idx="858">
                  <c:v>15.968637951105938</c:v>
                </c:pt>
                <c:pt idx="859">
                  <c:v>16.00103488372093</c:v>
                </c:pt>
                <c:pt idx="860">
                  <c:v>16.031149825783974</c:v>
                </c:pt>
                <c:pt idx="861">
                  <c:v>16.060487238979121</c:v>
                </c:pt>
                <c:pt idx="862">
                  <c:v>16.088864426419466</c:v>
                </c:pt>
                <c:pt idx="863">
                  <c:v>16.120254629629628</c:v>
                </c:pt>
                <c:pt idx="864">
                  <c:v>16.152705202312138</c:v>
                </c:pt>
                <c:pt idx="865">
                  <c:v>16.184595842956121</c:v>
                </c:pt>
                <c:pt idx="866">
                  <c:v>16.214579008073819</c:v>
                </c:pt>
                <c:pt idx="867">
                  <c:v>16.24569124423963</c:v>
                </c:pt>
                <c:pt idx="868">
                  <c:v>16.277088607594937</c:v>
                </c:pt>
                <c:pt idx="869">
                  <c:v>16.306609195402299</c:v>
                </c:pt>
                <c:pt idx="870">
                  <c:v>16.337003444316878</c:v>
                </c:pt>
                <c:pt idx="871">
                  <c:v>16.367293577981652</c:v>
                </c:pt>
                <c:pt idx="872">
                  <c:v>16.397651775486828</c:v>
                </c:pt>
                <c:pt idx="873">
                  <c:v>16.426819221967964</c:v>
                </c:pt>
                <c:pt idx="874">
                  <c:v>16.453040000000001</c:v>
                </c:pt>
                <c:pt idx="875">
                  <c:v>16.478527397260276</c:v>
                </c:pt>
                <c:pt idx="876">
                  <c:v>16.502234891676171</c:v>
                </c:pt>
                <c:pt idx="877">
                  <c:v>16.525558086560366</c:v>
                </c:pt>
                <c:pt idx="878">
                  <c:v>16.547519908987489</c:v>
                </c:pt>
                <c:pt idx="879">
                  <c:v>16.565443181818186</c:v>
                </c:pt>
                <c:pt idx="880">
                  <c:v>16.583155505107836</c:v>
                </c:pt>
                <c:pt idx="881">
                  <c:v>16.602981859410434</c:v>
                </c:pt>
                <c:pt idx="882">
                  <c:v>16.621630804077011</c:v>
                </c:pt>
                <c:pt idx="883">
                  <c:v>16.639208144796381</c:v>
                </c:pt>
                <c:pt idx="884">
                  <c:v>16.655887005649717</c:v>
                </c:pt>
                <c:pt idx="885">
                  <c:v>16.66831828442438</c:v>
                </c:pt>
                <c:pt idx="886">
                  <c:v>16.681747463359642</c:v>
                </c:pt>
                <c:pt idx="887">
                  <c:v>16.696756756756759</c:v>
                </c:pt>
                <c:pt idx="888">
                  <c:v>16.71228346456693</c:v>
                </c:pt>
                <c:pt idx="889">
                  <c:v>16.727528089887642</c:v>
                </c:pt>
                <c:pt idx="890">
                  <c:v>16.741402918069586</c:v>
                </c:pt>
                <c:pt idx="891">
                  <c:v>16.756591928251126</c:v>
                </c:pt>
                <c:pt idx="892">
                  <c:v>16.770313549832029</c:v>
                </c:pt>
                <c:pt idx="893">
                  <c:v>16.783020134228192</c:v>
                </c:pt>
                <c:pt idx="894">
                  <c:v>16.793754189944135</c:v>
                </c:pt>
                <c:pt idx="895">
                  <c:v>16.801194196428572</c:v>
                </c:pt>
                <c:pt idx="896">
                  <c:v>16.808762541806022</c:v>
                </c:pt>
                <c:pt idx="897">
                  <c:v>16.814944320712698</c:v>
                </c:pt>
                <c:pt idx="898">
                  <c:v>16.820667408231369</c:v>
                </c:pt>
                <c:pt idx="899">
                  <c:v>16.827922222222224</c:v>
                </c:pt>
                <c:pt idx="900">
                  <c:v>16.834883462819093</c:v>
                </c:pt>
                <c:pt idx="901">
                  <c:v>16.841607538802663</c:v>
                </c:pt>
                <c:pt idx="902">
                  <c:v>16.846445182724253</c:v>
                </c:pt>
                <c:pt idx="903">
                  <c:v>16.85138274336283</c:v>
                </c:pt>
                <c:pt idx="904">
                  <c:v>16.857546961325966</c:v>
                </c:pt>
                <c:pt idx="905">
                  <c:v>16.864977924944814</c:v>
                </c:pt>
                <c:pt idx="906">
                  <c:v>16.873759647188535</c:v>
                </c:pt>
                <c:pt idx="907">
                  <c:v>16.882566079295156</c:v>
                </c:pt>
                <c:pt idx="908">
                  <c:v>16.891100110011003</c:v>
                </c:pt>
                <c:pt idx="909">
                  <c:v>16.900274725274727</c:v>
                </c:pt>
                <c:pt idx="910">
                  <c:v>16.909912184412732</c:v>
                </c:pt>
                <c:pt idx="911">
                  <c:v>16.919824561403509</c:v>
                </c:pt>
                <c:pt idx="912">
                  <c:v>16.930470974808326</c:v>
                </c:pt>
                <c:pt idx="913">
                  <c:v>16.942210065645515</c:v>
                </c:pt>
                <c:pt idx="914">
                  <c:v>16.953912568306009</c:v>
                </c:pt>
                <c:pt idx="915">
                  <c:v>16.964759825327508</c:v>
                </c:pt>
                <c:pt idx="916">
                  <c:v>16.975594329334786</c:v>
                </c:pt>
                <c:pt idx="917">
                  <c:v>16.985315904139433</c:v>
                </c:pt>
                <c:pt idx="918">
                  <c:v>16.995560391730141</c:v>
                </c:pt>
                <c:pt idx="919">
                  <c:v>17.005021739130434</c:v>
                </c:pt>
                <c:pt idx="920">
                  <c:v>17.013887079261671</c:v>
                </c:pt>
                <c:pt idx="921">
                  <c:v>17.023275488069412</c:v>
                </c:pt>
                <c:pt idx="922">
                  <c:v>17.032361863488624</c:v>
                </c:pt>
                <c:pt idx="923">
                  <c:v>17.042575757575754</c:v>
                </c:pt>
                <c:pt idx="924">
                  <c:v>17.053491891891891</c:v>
                </c:pt>
                <c:pt idx="925">
                  <c:v>17.063790496760255</c:v>
                </c:pt>
                <c:pt idx="926">
                  <c:v>17.07422869471413</c:v>
                </c:pt>
                <c:pt idx="927">
                  <c:v>17.084213362068962</c:v>
                </c:pt>
                <c:pt idx="928">
                  <c:v>17.093175457481159</c:v>
                </c:pt>
                <c:pt idx="929">
                  <c:v>17.102376344086018</c:v>
                </c:pt>
                <c:pt idx="930">
                  <c:v>17.112008592910847</c:v>
                </c:pt>
                <c:pt idx="931">
                  <c:v>17.121856223175964</c:v>
                </c:pt>
                <c:pt idx="932">
                  <c:v>17.131479099678455</c:v>
                </c:pt>
                <c:pt idx="933">
                  <c:v>17.140685224839398</c:v>
                </c:pt>
                <c:pt idx="934">
                  <c:v>17.148962566844915</c:v>
                </c:pt>
                <c:pt idx="935">
                  <c:v>17.158344017094013</c:v>
                </c:pt>
                <c:pt idx="936">
                  <c:v>17.168249733191033</c:v>
                </c:pt>
                <c:pt idx="937">
                  <c:v>17.178166311300636</c:v>
                </c:pt>
                <c:pt idx="938">
                  <c:v>17.187827476038336</c:v>
                </c:pt>
                <c:pt idx="939">
                  <c:v>17.197553191489359</c:v>
                </c:pt>
                <c:pt idx="940">
                  <c:v>17.207066950053132</c:v>
                </c:pt>
                <c:pt idx="941">
                  <c:v>17.216029723991504</c:v>
                </c:pt>
                <c:pt idx="942">
                  <c:v>17.224019088016963</c:v>
                </c:pt>
                <c:pt idx="943">
                  <c:v>17.231938559322032</c:v>
                </c:pt>
                <c:pt idx="944">
                  <c:v>17.240211640211637</c:v>
                </c:pt>
                <c:pt idx="945">
                  <c:v>17.249090909090906</c:v>
                </c:pt>
                <c:pt idx="946">
                  <c:v>17.258901795142553</c:v>
                </c:pt>
                <c:pt idx="947">
                  <c:v>17.269103375527422</c:v>
                </c:pt>
                <c:pt idx="948">
                  <c:v>17.279652265542673</c:v>
                </c:pt>
                <c:pt idx="949">
                  <c:v>17.290105263157891</c:v>
                </c:pt>
                <c:pt idx="950">
                  <c:v>17.300651945320709</c:v>
                </c:pt>
                <c:pt idx="951">
                  <c:v>17.310031512605036</c:v>
                </c:pt>
                <c:pt idx="952">
                  <c:v>17.320178384050362</c:v>
                </c:pt>
                <c:pt idx="953">
                  <c:v>17.330901467505235</c:v>
                </c:pt>
                <c:pt idx="954">
                  <c:v>17.341465968586377</c:v>
                </c:pt>
                <c:pt idx="955">
                  <c:v>17.35199790794978</c:v>
                </c:pt>
                <c:pt idx="956">
                  <c:v>17.361191222570525</c:v>
                </c:pt>
                <c:pt idx="957">
                  <c:v>17.370970772442579</c:v>
                </c:pt>
                <c:pt idx="958">
                  <c:v>17.381345151199156</c:v>
                </c:pt>
                <c:pt idx="959">
                  <c:v>17.390041666666658</c:v>
                </c:pt>
                <c:pt idx="960">
                  <c:v>17.398959417273662</c:v>
                </c:pt>
                <c:pt idx="961">
                  <c:v>17.405841995841985</c:v>
                </c:pt>
                <c:pt idx="962">
                  <c:v>17.412170301142254</c:v>
                </c:pt>
                <c:pt idx="963">
                  <c:v>17.417562240663891</c:v>
                </c:pt>
                <c:pt idx="964">
                  <c:v>17.423720207253879</c:v>
                </c:pt>
                <c:pt idx="965">
                  <c:v>17.430217391304339</c:v>
                </c:pt>
                <c:pt idx="966">
                  <c:v>17.435377456049629</c:v>
                </c:pt>
                <c:pt idx="967">
                  <c:v>17.438966942148753</c:v>
                </c:pt>
                <c:pt idx="968">
                  <c:v>17.443054695562427</c:v>
                </c:pt>
                <c:pt idx="969">
                  <c:v>17.446061855670095</c:v>
                </c:pt>
                <c:pt idx="970">
                  <c:v>17.444974253347056</c:v>
                </c:pt>
                <c:pt idx="971">
                  <c:v>17.442726337448551</c:v>
                </c:pt>
                <c:pt idx="972">
                  <c:v>17.440606372045213</c:v>
                </c:pt>
                <c:pt idx="973">
                  <c:v>17.438275154004096</c:v>
                </c:pt>
                <c:pt idx="974">
                  <c:v>17.434871794871782</c:v>
                </c:pt>
                <c:pt idx="975">
                  <c:v>17.430655737704907</c:v>
                </c:pt>
                <c:pt idx="976">
                  <c:v>17.428147389969283</c:v>
                </c:pt>
                <c:pt idx="977">
                  <c:v>17.426687116564405</c:v>
                </c:pt>
                <c:pt idx="978">
                  <c:v>17.425617977528081</c:v>
                </c:pt>
                <c:pt idx="979">
                  <c:v>17.424867346938765</c:v>
                </c:pt>
                <c:pt idx="980">
                  <c:v>17.425545361875624</c:v>
                </c:pt>
                <c:pt idx="981">
                  <c:v>17.426975560081456</c:v>
                </c:pt>
                <c:pt idx="982">
                  <c:v>17.428942014242107</c:v>
                </c:pt>
                <c:pt idx="983">
                  <c:v>17.431361788617878</c:v>
                </c:pt>
                <c:pt idx="984">
                  <c:v>17.434294416243645</c:v>
                </c:pt>
                <c:pt idx="985">
                  <c:v>17.437434077079097</c:v>
                </c:pt>
                <c:pt idx="986">
                  <c:v>17.439949341438691</c:v>
                </c:pt>
                <c:pt idx="987">
                  <c:v>17.443552631578935</c:v>
                </c:pt>
                <c:pt idx="988">
                  <c:v>17.447957532861466</c:v>
                </c:pt>
                <c:pt idx="989">
                  <c:v>17.451020202020189</c:v>
                </c:pt>
                <c:pt idx="990">
                  <c:v>17.453329969727537</c:v>
                </c:pt>
                <c:pt idx="991">
                  <c:v>17.455564516129019</c:v>
                </c:pt>
                <c:pt idx="992">
                  <c:v>17.457895266868064</c:v>
                </c:pt>
                <c:pt idx="993">
                  <c:v>17.46083501006035</c:v>
                </c:pt>
                <c:pt idx="994">
                  <c:v>17.464633165829134</c:v>
                </c:pt>
                <c:pt idx="995">
                  <c:v>17.468885542168668</c:v>
                </c:pt>
                <c:pt idx="996">
                  <c:v>17.473831494483441</c:v>
                </c:pt>
                <c:pt idx="997">
                  <c:v>17.47934869739478</c:v>
                </c:pt>
                <c:pt idx="998">
                  <c:v>17.485365365365357</c:v>
                </c:pt>
                <c:pt idx="999">
                  <c:v>17.490779999999994</c:v>
                </c:pt>
                <c:pt idx="1000">
                  <c:v>17.49642357642357</c:v>
                </c:pt>
                <c:pt idx="1001">
                  <c:v>17.501976047904186</c:v>
                </c:pt>
                <c:pt idx="1002">
                  <c:v>17.506560319042865</c:v>
                </c:pt>
                <c:pt idx="1003">
                  <c:v>17.511643426294818</c:v>
                </c:pt>
                <c:pt idx="1004">
                  <c:v>17.514169154228849</c:v>
                </c:pt>
                <c:pt idx="1005">
                  <c:v>17.516341948310135</c:v>
                </c:pt>
                <c:pt idx="1006">
                  <c:v>17.518967229394235</c:v>
                </c:pt>
                <c:pt idx="1007">
                  <c:v>17.521775793650786</c:v>
                </c:pt>
                <c:pt idx="1008">
                  <c:v>17.524747274529229</c:v>
                </c:pt>
                <c:pt idx="1009">
                  <c:v>17.528396039603955</c:v>
                </c:pt>
                <c:pt idx="1010">
                  <c:v>17.532621167161221</c:v>
                </c:pt>
                <c:pt idx="1011">
                  <c:v>17.537084980237147</c:v>
                </c:pt>
                <c:pt idx="1012">
                  <c:v>17.54127344521223</c:v>
                </c:pt>
                <c:pt idx="1013">
                  <c:v>17.544625246548314</c:v>
                </c:pt>
                <c:pt idx="1014">
                  <c:v>17.54758620689654</c:v>
                </c:pt>
                <c:pt idx="1015">
                  <c:v>17.550984251968494</c:v>
                </c:pt>
                <c:pt idx="1016">
                  <c:v>17.554778761061936</c:v>
                </c:pt>
                <c:pt idx="1017">
                  <c:v>17.558929273084466</c:v>
                </c:pt>
                <c:pt idx="1018">
                  <c:v>17.562875368007841</c:v>
                </c:pt>
                <c:pt idx="1019">
                  <c:v>17.566147058823521</c:v>
                </c:pt>
                <c:pt idx="1020">
                  <c:v>17.569745347698326</c:v>
                </c:pt>
                <c:pt idx="1021">
                  <c:v>17.573982387475532</c:v>
                </c:pt>
                <c:pt idx="1022">
                  <c:v>17.57835777126099</c:v>
                </c:pt>
                <c:pt idx="1023">
                  <c:v>17.583085937499991</c:v>
                </c:pt>
                <c:pt idx="1024">
                  <c:v>17.587980487804867</c:v>
                </c:pt>
                <c:pt idx="1025">
                  <c:v>17.593654970760223</c:v>
                </c:pt>
                <c:pt idx="1026">
                  <c:v>17.598851022395316</c:v>
                </c:pt>
                <c:pt idx="1027">
                  <c:v>17.604581712062249</c:v>
                </c:pt>
                <c:pt idx="1028">
                  <c:v>17.610174927113693</c:v>
                </c:pt>
                <c:pt idx="1029">
                  <c:v>17.6158349514563</c:v>
                </c:pt>
                <c:pt idx="1030">
                  <c:v>17.621862269641117</c:v>
                </c:pt>
                <c:pt idx="1031">
                  <c:v>17.628662790697668</c:v>
                </c:pt>
                <c:pt idx="1032">
                  <c:v>17.635663117134552</c:v>
                </c:pt>
                <c:pt idx="1033">
                  <c:v>17.642649903288195</c:v>
                </c:pt>
                <c:pt idx="1034">
                  <c:v>17.649362318840573</c:v>
                </c:pt>
                <c:pt idx="1035">
                  <c:v>17.656418918918913</c:v>
                </c:pt>
                <c:pt idx="1036">
                  <c:v>17.663297974927669</c:v>
                </c:pt>
                <c:pt idx="1037">
                  <c:v>17.670308285163767</c:v>
                </c:pt>
                <c:pt idx="1038">
                  <c:v>17.677901828681417</c:v>
                </c:pt>
                <c:pt idx="1039">
                  <c:v>17.685730769230762</c:v>
                </c:pt>
                <c:pt idx="1040">
                  <c:v>17.693352545629196</c:v>
                </c:pt>
                <c:pt idx="1041">
                  <c:v>17.701247600767744</c:v>
                </c:pt>
                <c:pt idx="1042">
                  <c:v>17.708398849472665</c:v>
                </c:pt>
                <c:pt idx="1043">
                  <c:v>17.716925287356311</c:v>
                </c:pt>
                <c:pt idx="1044">
                  <c:v>17.725607655502383</c:v>
                </c:pt>
                <c:pt idx="1045">
                  <c:v>17.73398661567877</c:v>
                </c:pt>
                <c:pt idx="1046">
                  <c:v>17.74283667621776</c:v>
                </c:pt>
                <c:pt idx="1047">
                  <c:v>17.751412213740451</c:v>
                </c:pt>
                <c:pt idx="1048">
                  <c:v>17.760028598665389</c:v>
                </c:pt>
                <c:pt idx="1049">
                  <c:v>17.768647619047613</c:v>
                </c:pt>
                <c:pt idx="1050">
                  <c:v>17.776955280685055</c:v>
                </c:pt>
                <c:pt idx="1051">
                  <c:v>17.785133079847906</c:v>
                </c:pt>
                <c:pt idx="1052">
                  <c:v>17.792640075973402</c:v>
                </c:pt>
                <c:pt idx="1053">
                  <c:v>17.799003795066408</c:v>
                </c:pt>
                <c:pt idx="1054">
                  <c:v>17.806293838862555</c:v>
                </c:pt>
                <c:pt idx="1055">
                  <c:v>17.814270833333328</c:v>
                </c:pt>
                <c:pt idx="1056">
                  <c:v>17.821986754966883</c:v>
                </c:pt>
                <c:pt idx="1057">
                  <c:v>17.828024574669183</c:v>
                </c:pt>
                <c:pt idx="1058">
                  <c:v>17.833852691218127</c:v>
                </c:pt>
                <c:pt idx="1059">
                  <c:v>17.840962264150939</c:v>
                </c:pt>
                <c:pt idx="1060">
                  <c:v>17.848576814326101</c:v>
                </c:pt>
                <c:pt idx="1061">
                  <c:v>17.855960451977392</c:v>
                </c:pt>
                <c:pt idx="1062">
                  <c:v>17.863471307619935</c:v>
                </c:pt>
                <c:pt idx="1063">
                  <c:v>17.871766917293225</c:v>
                </c:pt>
                <c:pt idx="1064">
                  <c:v>17.880291079812199</c:v>
                </c:pt>
                <c:pt idx="1065">
                  <c:v>17.88859287054408</c:v>
                </c:pt>
                <c:pt idx="1066">
                  <c:v>17.896691658856597</c:v>
                </c:pt>
                <c:pt idx="1067">
                  <c:v>17.90507490636703</c:v>
                </c:pt>
                <c:pt idx="1068">
                  <c:v>17.914396632366685</c:v>
                </c:pt>
                <c:pt idx="1069">
                  <c:v>17.923878504672885</c:v>
                </c:pt>
                <c:pt idx="1070">
                  <c:v>17.933902894491119</c:v>
                </c:pt>
                <c:pt idx="1071">
                  <c:v>17.944309701492525</c:v>
                </c:pt>
                <c:pt idx="1072">
                  <c:v>17.954520037278648</c:v>
                </c:pt>
                <c:pt idx="1073">
                  <c:v>17.965093109869638</c:v>
                </c:pt>
                <c:pt idx="1074">
                  <c:v>17.976055813953479</c:v>
                </c:pt>
                <c:pt idx="1075">
                  <c:v>17.987230483271368</c:v>
                </c:pt>
                <c:pt idx="1076">
                  <c:v>17.998300835654589</c:v>
                </c:pt>
                <c:pt idx="1077">
                  <c:v>18.009591836734685</c:v>
                </c:pt>
                <c:pt idx="1078">
                  <c:v>18.021556997219637</c:v>
                </c:pt>
                <c:pt idx="1079">
                  <c:v>18.033851851851839</c:v>
                </c:pt>
                <c:pt idx="1080">
                  <c:v>18.046854764107294</c:v>
                </c:pt>
                <c:pt idx="1081">
                  <c:v>18.060961182994443</c:v>
                </c:pt>
                <c:pt idx="1082">
                  <c:v>18.073868882733137</c:v>
                </c:pt>
                <c:pt idx="1083">
                  <c:v>18.086540590405896</c:v>
                </c:pt>
                <c:pt idx="1084">
                  <c:v>18.098414746543771</c:v>
                </c:pt>
                <c:pt idx="1085">
                  <c:v>18.110515653775316</c:v>
                </c:pt>
                <c:pt idx="1086">
                  <c:v>18.122953081876719</c:v>
                </c:pt>
                <c:pt idx="1087">
                  <c:v>18.135606617647053</c:v>
                </c:pt>
                <c:pt idx="1088">
                  <c:v>18.148696051423318</c:v>
                </c:pt>
                <c:pt idx="1089">
                  <c:v>18.161972477064214</c:v>
                </c:pt>
                <c:pt idx="1090">
                  <c:v>18.173776351970663</c:v>
                </c:pt>
                <c:pt idx="1091">
                  <c:v>18.18478937728937</c:v>
                </c:pt>
                <c:pt idx="1092">
                  <c:v>18.194034766697158</c:v>
                </c:pt>
                <c:pt idx="1093">
                  <c:v>18.203345521023763</c:v>
                </c:pt>
                <c:pt idx="1094">
                  <c:v>18.213698630136982</c:v>
                </c:pt>
                <c:pt idx="1095">
                  <c:v>18.224069343065693</c:v>
                </c:pt>
                <c:pt idx="1096">
                  <c:v>18.234922515952597</c:v>
                </c:pt>
                <c:pt idx="1097">
                  <c:v>18.244945355191259</c:v>
                </c:pt>
                <c:pt idx="1098">
                  <c:v>18.254986351228389</c:v>
                </c:pt>
                <c:pt idx="1099">
                  <c:v>18.265654545454545</c:v>
                </c:pt>
                <c:pt idx="1100">
                  <c:v>18.275140781108085</c:v>
                </c:pt>
                <c:pt idx="1101">
                  <c:v>18.285081669691468</c:v>
                </c:pt>
                <c:pt idx="1102">
                  <c:v>18.29465095194923</c:v>
                </c:pt>
                <c:pt idx="1103">
                  <c:v>18.305108695652173</c:v>
                </c:pt>
                <c:pt idx="1104">
                  <c:v>18.315990950226247</c:v>
                </c:pt>
                <c:pt idx="1105">
                  <c:v>18.327450271247741</c:v>
                </c:pt>
                <c:pt idx="1106">
                  <c:v>18.338654019873534</c:v>
                </c:pt>
                <c:pt idx="1107">
                  <c:v>18.344503610108305</c:v>
                </c:pt>
                <c:pt idx="1108">
                  <c:v>18.35134355275023</c:v>
                </c:pt>
                <c:pt idx="1109">
                  <c:v>18.359432432432438</c:v>
                </c:pt>
                <c:pt idx="1110">
                  <c:v>18.368865886588662</c:v>
                </c:pt>
                <c:pt idx="1111">
                  <c:v>18.378965827338131</c:v>
                </c:pt>
                <c:pt idx="1112">
                  <c:v>18.390449236298295</c:v>
                </c:pt>
                <c:pt idx="1113">
                  <c:v>18.401624775583485</c:v>
                </c:pt>
                <c:pt idx="1114">
                  <c:v>18.413174887892378</c:v>
                </c:pt>
                <c:pt idx="1115">
                  <c:v>18.425770609318999</c:v>
                </c:pt>
                <c:pt idx="1116">
                  <c:v>18.439507609668759</c:v>
                </c:pt>
                <c:pt idx="1117">
                  <c:v>18.453881932021471</c:v>
                </c:pt>
                <c:pt idx="1118">
                  <c:v>18.468757819481681</c:v>
                </c:pt>
                <c:pt idx="1119">
                  <c:v>18.483553571428573</c:v>
                </c:pt>
                <c:pt idx="1120">
                  <c:v>18.499821587867977</c:v>
                </c:pt>
                <c:pt idx="1121">
                  <c:v>18.515909090909094</c:v>
                </c:pt>
                <c:pt idx="1122">
                  <c:v>18.532101513802317</c:v>
                </c:pt>
                <c:pt idx="1123">
                  <c:v>18.548923487544485</c:v>
                </c:pt>
                <c:pt idx="1124">
                  <c:v>18.56618666666667</c:v>
                </c:pt>
                <c:pt idx="1125">
                  <c:v>18.583108348134992</c:v>
                </c:pt>
                <c:pt idx="1126">
                  <c:v>18.599671694764865</c:v>
                </c:pt>
                <c:pt idx="1127">
                  <c:v>18.617384751773052</c:v>
                </c:pt>
                <c:pt idx="1128">
                  <c:v>18.634827280779454</c:v>
                </c:pt>
                <c:pt idx="1129">
                  <c:v>18.651026548672569</c:v>
                </c:pt>
                <c:pt idx="1130">
                  <c:v>18.665738284703806</c:v>
                </c:pt>
                <c:pt idx="1131">
                  <c:v>18.679522968197883</c:v>
                </c:pt>
                <c:pt idx="1132">
                  <c:v>18.692947925860551</c:v>
                </c:pt>
                <c:pt idx="1133">
                  <c:v>18.703509700176369</c:v>
                </c:pt>
                <c:pt idx="1134">
                  <c:v>18.712625550660796</c:v>
                </c:pt>
                <c:pt idx="1135">
                  <c:v>18.721681338028169</c:v>
                </c:pt>
                <c:pt idx="1136">
                  <c:v>18.732216358839054</c:v>
                </c:pt>
                <c:pt idx="1137">
                  <c:v>18.740562390158175</c:v>
                </c:pt>
                <c:pt idx="1138">
                  <c:v>18.747884108867432</c:v>
                </c:pt>
                <c:pt idx="1139">
                  <c:v>18.756333333333338</c:v>
                </c:pt>
                <c:pt idx="1140">
                  <c:v>18.764715162138479</c:v>
                </c:pt>
                <c:pt idx="1141">
                  <c:v>18.773099824868655</c:v>
                </c:pt>
                <c:pt idx="1142">
                  <c:v>18.781977252843397</c:v>
                </c:pt>
                <c:pt idx="1143">
                  <c:v>18.789982517482517</c:v>
                </c:pt>
                <c:pt idx="1144">
                  <c:v>18.798698689956332</c:v>
                </c:pt>
                <c:pt idx="1145">
                  <c:v>18.807390924956369</c:v>
                </c:pt>
                <c:pt idx="1146">
                  <c:v>18.817096774193548</c:v>
                </c:pt>
                <c:pt idx="1147">
                  <c:v>18.827613240418117</c:v>
                </c:pt>
                <c:pt idx="1148">
                  <c:v>18.837415143603131</c:v>
                </c:pt>
                <c:pt idx="1149">
                  <c:v>18.846947826086954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BCE-BAA4-9E620A62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79952"/>
        <c:axId val="112482592"/>
      </c:lineChart>
      <c:dateAx>
        <c:axId val="1105979952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2592"/>
        <c:crosses val="autoZero"/>
        <c:auto val="1"/>
        <c:lblOffset val="100"/>
        <c:baseTimeUnit val="months"/>
      </c:dateAx>
      <c:valAx>
        <c:axId val="1124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 Forecasts'!$G$1307</c:f>
              <c:strCache>
                <c:ptCount val="1"/>
                <c:pt idx="0">
                  <c:v>US 10Y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'3Y Forecasts'!$E$1308:$E$2744</c:f>
              <c:numCache>
                <c:formatCode>m/d/yyyy</c:formatCode>
                <c:ptCount val="1437"/>
                <c:pt idx="0">
                  <c:v>1644</c:v>
                </c:pt>
                <c:pt idx="1">
                  <c:v>1675</c:v>
                </c:pt>
                <c:pt idx="2">
                  <c:v>1706</c:v>
                </c:pt>
                <c:pt idx="3">
                  <c:v>1736</c:v>
                </c:pt>
                <c:pt idx="4">
                  <c:v>1767</c:v>
                </c:pt>
                <c:pt idx="5">
                  <c:v>1797</c:v>
                </c:pt>
                <c:pt idx="6">
                  <c:v>1828</c:v>
                </c:pt>
                <c:pt idx="7">
                  <c:v>1859</c:v>
                </c:pt>
                <c:pt idx="8">
                  <c:v>1887</c:v>
                </c:pt>
                <c:pt idx="9">
                  <c:v>1918</c:v>
                </c:pt>
                <c:pt idx="10">
                  <c:v>1948</c:v>
                </c:pt>
                <c:pt idx="11">
                  <c:v>1979</c:v>
                </c:pt>
                <c:pt idx="12">
                  <c:v>2009</c:v>
                </c:pt>
                <c:pt idx="13">
                  <c:v>2040</c:v>
                </c:pt>
                <c:pt idx="14">
                  <c:v>2071</c:v>
                </c:pt>
                <c:pt idx="15">
                  <c:v>2101</c:v>
                </c:pt>
                <c:pt idx="16">
                  <c:v>2132</c:v>
                </c:pt>
                <c:pt idx="17">
                  <c:v>2162</c:v>
                </c:pt>
                <c:pt idx="18">
                  <c:v>2193</c:v>
                </c:pt>
                <c:pt idx="19">
                  <c:v>2224</c:v>
                </c:pt>
                <c:pt idx="20">
                  <c:v>2252</c:v>
                </c:pt>
                <c:pt idx="21">
                  <c:v>2283</c:v>
                </c:pt>
                <c:pt idx="22">
                  <c:v>2313</c:v>
                </c:pt>
                <c:pt idx="23">
                  <c:v>2344</c:v>
                </c:pt>
                <c:pt idx="24">
                  <c:v>2374</c:v>
                </c:pt>
                <c:pt idx="25">
                  <c:v>2405</c:v>
                </c:pt>
                <c:pt idx="26">
                  <c:v>2436</c:v>
                </c:pt>
                <c:pt idx="27">
                  <c:v>2466</c:v>
                </c:pt>
                <c:pt idx="28">
                  <c:v>2497</c:v>
                </c:pt>
                <c:pt idx="29">
                  <c:v>2527</c:v>
                </c:pt>
                <c:pt idx="30">
                  <c:v>2558</c:v>
                </c:pt>
                <c:pt idx="31">
                  <c:v>2589</c:v>
                </c:pt>
                <c:pt idx="32">
                  <c:v>2617</c:v>
                </c:pt>
                <c:pt idx="33">
                  <c:v>2648</c:v>
                </c:pt>
                <c:pt idx="34">
                  <c:v>2678</c:v>
                </c:pt>
                <c:pt idx="35">
                  <c:v>2709</c:v>
                </c:pt>
                <c:pt idx="36">
                  <c:v>2739</c:v>
                </c:pt>
                <c:pt idx="37">
                  <c:v>2770</c:v>
                </c:pt>
                <c:pt idx="38">
                  <c:v>2801</c:v>
                </c:pt>
                <c:pt idx="39">
                  <c:v>2831</c:v>
                </c:pt>
                <c:pt idx="40">
                  <c:v>2862</c:v>
                </c:pt>
                <c:pt idx="41">
                  <c:v>2892</c:v>
                </c:pt>
                <c:pt idx="42">
                  <c:v>2923</c:v>
                </c:pt>
                <c:pt idx="43">
                  <c:v>2954</c:v>
                </c:pt>
                <c:pt idx="44">
                  <c:v>2983</c:v>
                </c:pt>
                <c:pt idx="45">
                  <c:v>3014</c:v>
                </c:pt>
                <c:pt idx="46">
                  <c:v>3044</c:v>
                </c:pt>
                <c:pt idx="47">
                  <c:v>3075</c:v>
                </c:pt>
                <c:pt idx="48">
                  <c:v>3105</c:v>
                </c:pt>
                <c:pt idx="49">
                  <c:v>3136</c:v>
                </c:pt>
                <c:pt idx="50">
                  <c:v>3167</c:v>
                </c:pt>
                <c:pt idx="51">
                  <c:v>3197</c:v>
                </c:pt>
                <c:pt idx="52">
                  <c:v>3228</c:v>
                </c:pt>
                <c:pt idx="53">
                  <c:v>3258</c:v>
                </c:pt>
                <c:pt idx="54">
                  <c:v>3289</c:v>
                </c:pt>
                <c:pt idx="55">
                  <c:v>3320</c:v>
                </c:pt>
                <c:pt idx="56">
                  <c:v>3348</c:v>
                </c:pt>
                <c:pt idx="57">
                  <c:v>3379</c:v>
                </c:pt>
                <c:pt idx="58">
                  <c:v>3409</c:v>
                </c:pt>
                <c:pt idx="59">
                  <c:v>3440</c:v>
                </c:pt>
                <c:pt idx="60">
                  <c:v>3470</c:v>
                </c:pt>
                <c:pt idx="61">
                  <c:v>3501</c:v>
                </c:pt>
                <c:pt idx="62">
                  <c:v>3532</c:v>
                </c:pt>
                <c:pt idx="63">
                  <c:v>3562</c:v>
                </c:pt>
                <c:pt idx="64">
                  <c:v>3593</c:v>
                </c:pt>
                <c:pt idx="65">
                  <c:v>3623</c:v>
                </c:pt>
                <c:pt idx="66">
                  <c:v>3654</c:v>
                </c:pt>
                <c:pt idx="67">
                  <c:v>3685</c:v>
                </c:pt>
                <c:pt idx="68">
                  <c:v>3713</c:v>
                </c:pt>
                <c:pt idx="69">
                  <c:v>3744</c:v>
                </c:pt>
                <c:pt idx="70">
                  <c:v>3774</c:v>
                </c:pt>
                <c:pt idx="71">
                  <c:v>3805</c:v>
                </c:pt>
                <c:pt idx="72">
                  <c:v>3835</c:v>
                </c:pt>
                <c:pt idx="73">
                  <c:v>3866</c:v>
                </c:pt>
                <c:pt idx="74">
                  <c:v>3897</c:v>
                </c:pt>
                <c:pt idx="75">
                  <c:v>3927</c:v>
                </c:pt>
                <c:pt idx="76">
                  <c:v>3958</c:v>
                </c:pt>
                <c:pt idx="77">
                  <c:v>3988</c:v>
                </c:pt>
                <c:pt idx="78">
                  <c:v>4019</c:v>
                </c:pt>
                <c:pt idx="79">
                  <c:v>4050</c:v>
                </c:pt>
                <c:pt idx="80">
                  <c:v>4078</c:v>
                </c:pt>
                <c:pt idx="81">
                  <c:v>4109</c:v>
                </c:pt>
                <c:pt idx="82">
                  <c:v>4139</c:v>
                </c:pt>
                <c:pt idx="83">
                  <c:v>4170</c:v>
                </c:pt>
                <c:pt idx="84">
                  <c:v>4200</c:v>
                </c:pt>
                <c:pt idx="85">
                  <c:v>4231</c:v>
                </c:pt>
                <c:pt idx="86">
                  <c:v>4262</c:v>
                </c:pt>
                <c:pt idx="87">
                  <c:v>4292</c:v>
                </c:pt>
                <c:pt idx="88">
                  <c:v>4323</c:v>
                </c:pt>
                <c:pt idx="89">
                  <c:v>4353</c:v>
                </c:pt>
                <c:pt idx="90">
                  <c:v>4384</c:v>
                </c:pt>
                <c:pt idx="91">
                  <c:v>4415</c:v>
                </c:pt>
                <c:pt idx="92">
                  <c:v>4444</c:v>
                </c:pt>
                <c:pt idx="93">
                  <c:v>4475</c:v>
                </c:pt>
                <c:pt idx="94">
                  <c:v>4505</c:v>
                </c:pt>
                <c:pt idx="95">
                  <c:v>4536</c:v>
                </c:pt>
                <c:pt idx="96">
                  <c:v>4566</c:v>
                </c:pt>
                <c:pt idx="97">
                  <c:v>4597</c:v>
                </c:pt>
                <c:pt idx="98">
                  <c:v>4628</c:v>
                </c:pt>
                <c:pt idx="99">
                  <c:v>4658</c:v>
                </c:pt>
                <c:pt idx="100">
                  <c:v>4689</c:v>
                </c:pt>
                <c:pt idx="101">
                  <c:v>4719</c:v>
                </c:pt>
                <c:pt idx="102">
                  <c:v>4750</c:v>
                </c:pt>
                <c:pt idx="103">
                  <c:v>4781</c:v>
                </c:pt>
                <c:pt idx="104">
                  <c:v>4809</c:v>
                </c:pt>
                <c:pt idx="105">
                  <c:v>4840</c:v>
                </c:pt>
                <c:pt idx="106">
                  <c:v>4870</c:v>
                </c:pt>
                <c:pt idx="107">
                  <c:v>4901</c:v>
                </c:pt>
                <c:pt idx="108">
                  <c:v>4931</c:v>
                </c:pt>
                <c:pt idx="109">
                  <c:v>4962</c:v>
                </c:pt>
                <c:pt idx="110">
                  <c:v>4993</c:v>
                </c:pt>
                <c:pt idx="111">
                  <c:v>5023</c:v>
                </c:pt>
                <c:pt idx="112">
                  <c:v>5054</c:v>
                </c:pt>
                <c:pt idx="113">
                  <c:v>5084</c:v>
                </c:pt>
                <c:pt idx="114">
                  <c:v>5115</c:v>
                </c:pt>
                <c:pt idx="115">
                  <c:v>5146</c:v>
                </c:pt>
                <c:pt idx="116">
                  <c:v>5174</c:v>
                </c:pt>
                <c:pt idx="117">
                  <c:v>5205</c:v>
                </c:pt>
                <c:pt idx="118">
                  <c:v>5235</c:v>
                </c:pt>
                <c:pt idx="119">
                  <c:v>5266</c:v>
                </c:pt>
                <c:pt idx="120">
                  <c:v>5296</c:v>
                </c:pt>
                <c:pt idx="121">
                  <c:v>5327</c:v>
                </c:pt>
                <c:pt idx="122">
                  <c:v>5358</c:v>
                </c:pt>
                <c:pt idx="123">
                  <c:v>5388</c:v>
                </c:pt>
                <c:pt idx="124">
                  <c:v>5419</c:v>
                </c:pt>
                <c:pt idx="125">
                  <c:v>5449</c:v>
                </c:pt>
                <c:pt idx="126">
                  <c:v>5480</c:v>
                </c:pt>
                <c:pt idx="127">
                  <c:v>5511</c:v>
                </c:pt>
                <c:pt idx="128">
                  <c:v>5539</c:v>
                </c:pt>
                <c:pt idx="129">
                  <c:v>5570</c:v>
                </c:pt>
                <c:pt idx="130">
                  <c:v>5600</c:v>
                </c:pt>
                <c:pt idx="131">
                  <c:v>5631</c:v>
                </c:pt>
                <c:pt idx="132">
                  <c:v>5661</c:v>
                </c:pt>
                <c:pt idx="133">
                  <c:v>5692</c:v>
                </c:pt>
                <c:pt idx="134">
                  <c:v>5723</c:v>
                </c:pt>
                <c:pt idx="135">
                  <c:v>5753</c:v>
                </c:pt>
                <c:pt idx="136">
                  <c:v>5784</c:v>
                </c:pt>
                <c:pt idx="137">
                  <c:v>5814</c:v>
                </c:pt>
                <c:pt idx="138">
                  <c:v>5845</c:v>
                </c:pt>
                <c:pt idx="139">
                  <c:v>5876</c:v>
                </c:pt>
                <c:pt idx="140">
                  <c:v>5905</c:v>
                </c:pt>
                <c:pt idx="141">
                  <c:v>5936</c:v>
                </c:pt>
                <c:pt idx="142">
                  <c:v>5966</c:v>
                </c:pt>
                <c:pt idx="143">
                  <c:v>5997</c:v>
                </c:pt>
                <c:pt idx="144">
                  <c:v>6027</c:v>
                </c:pt>
                <c:pt idx="145">
                  <c:v>6058</c:v>
                </c:pt>
                <c:pt idx="146">
                  <c:v>6089</c:v>
                </c:pt>
                <c:pt idx="147">
                  <c:v>6119</c:v>
                </c:pt>
                <c:pt idx="148">
                  <c:v>6150</c:v>
                </c:pt>
                <c:pt idx="149">
                  <c:v>6180</c:v>
                </c:pt>
                <c:pt idx="150">
                  <c:v>6211</c:v>
                </c:pt>
                <c:pt idx="151">
                  <c:v>6242</c:v>
                </c:pt>
                <c:pt idx="152">
                  <c:v>6270</c:v>
                </c:pt>
                <c:pt idx="153">
                  <c:v>6301</c:v>
                </c:pt>
                <c:pt idx="154">
                  <c:v>6331</c:v>
                </c:pt>
                <c:pt idx="155">
                  <c:v>6362</c:v>
                </c:pt>
                <c:pt idx="156">
                  <c:v>6392</c:v>
                </c:pt>
                <c:pt idx="157">
                  <c:v>6423</c:v>
                </c:pt>
                <c:pt idx="158">
                  <c:v>6454</c:v>
                </c:pt>
                <c:pt idx="159">
                  <c:v>6484</c:v>
                </c:pt>
                <c:pt idx="160">
                  <c:v>6515</c:v>
                </c:pt>
                <c:pt idx="161">
                  <c:v>6545</c:v>
                </c:pt>
                <c:pt idx="162">
                  <c:v>6576</c:v>
                </c:pt>
                <c:pt idx="163">
                  <c:v>6607</c:v>
                </c:pt>
                <c:pt idx="164">
                  <c:v>6635</c:v>
                </c:pt>
                <c:pt idx="165">
                  <c:v>6666</c:v>
                </c:pt>
                <c:pt idx="166">
                  <c:v>6696</c:v>
                </c:pt>
                <c:pt idx="167">
                  <c:v>6727</c:v>
                </c:pt>
                <c:pt idx="168">
                  <c:v>6757</c:v>
                </c:pt>
                <c:pt idx="169">
                  <c:v>6788</c:v>
                </c:pt>
                <c:pt idx="170">
                  <c:v>6819</c:v>
                </c:pt>
                <c:pt idx="171">
                  <c:v>6849</c:v>
                </c:pt>
                <c:pt idx="172">
                  <c:v>6880</c:v>
                </c:pt>
                <c:pt idx="173">
                  <c:v>6910</c:v>
                </c:pt>
                <c:pt idx="174">
                  <c:v>6941</c:v>
                </c:pt>
                <c:pt idx="175">
                  <c:v>6972</c:v>
                </c:pt>
                <c:pt idx="176">
                  <c:v>7000</c:v>
                </c:pt>
                <c:pt idx="177">
                  <c:v>7031</c:v>
                </c:pt>
                <c:pt idx="178">
                  <c:v>7061</c:v>
                </c:pt>
                <c:pt idx="179">
                  <c:v>7092</c:v>
                </c:pt>
                <c:pt idx="180">
                  <c:v>7122</c:v>
                </c:pt>
                <c:pt idx="181">
                  <c:v>7153</c:v>
                </c:pt>
                <c:pt idx="182">
                  <c:v>7184</c:v>
                </c:pt>
                <c:pt idx="183">
                  <c:v>7214</c:v>
                </c:pt>
                <c:pt idx="184">
                  <c:v>7245</c:v>
                </c:pt>
                <c:pt idx="185">
                  <c:v>7275</c:v>
                </c:pt>
                <c:pt idx="186">
                  <c:v>7306</c:v>
                </c:pt>
                <c:pt idx="187">
                  <c:v>7337</c:v>
                </c:pt>
                <c:pt idx="188">
                  <c:v>7366</c:v>
                </c:pt>
                <c:pt idx="189">
                  <c:v>7397</c:v>
                </c:pt>
                <c:pt idx="190">
                  <c:v>7427</c:v>
                </c:pt>
                <c:pt idx="191">
                  <c:v>7458</c:v>
                </c:pt>
                <c:pt idx="192">
                  <c:v>7488</c:v>
                </c:pt>
                <c:pt idx="193">
                  <c:v>7519</c:v>
                </c:pt>
                <c:pt idx="194">
                  <c:v>7550</c:v>
                </c:pt>
                <c:pt idx="195">
                  <c:v>7580</c:v>
                </c:pt>
                <c:pt idx="196">
                  <c:v>7611</c:v>
                </c:pt>
                <c:pt idx="197">
                  <c:v>7641</c:v>
                </c:pt>
                <c:pt idx="198">
                  <c:v>7672</c:v>
                </c:pt>
                <c:pt idx="199">
                  <c:v>7703</c:v>
                </c:pt>
                <c:pt idx="200">
                  <c:v>7731</c:v>
                </c:pt>
                <c:pt idx="201">
                  <c:v>7762</c:v>
                </c:pt>
                <c:pt idx="202">
                  <c:v>7792</c:v>
                </c:pt>
                <c:pt idx="203">
                  <c:v>7823</c:v>
                </c:pt>
                <c:pt idx="204">
                  <c:v>7853</c:v>
                </c:pt>
                <c:pt idx="205">
                  <c:v>7884</c:v>
                </c:pt>
                <c:pt idx="206">
                  <c:v>7915</c:v>
                </c:pt>
                <c:pt idx="207">
                  <c:v>7945</c:v>
                </c:pt>
                <c:pt idx="208">
                  <c:v>7976</c:v>
                </c:pt>
                <c:pt idx="209">
                  <c:v>8006</c:v>
                </c:pt>
                <c:pt idx="210">
                  <c:v>8037</c:v>
                </c:pt>
                <c:pt idx="211">
                  <c:v>8068</c:v>
                </c:pt>
                <c:pt idx="212">
                  <c:v>8096</c:v>
                </c:pt>
                <c:pt idx="213">
                  <c:v>8127</c:v>
                </c:pt>
                <c:pt idx="214">
                  <c:v>8157</c:v>
                </c:pt>
                <c:pt idx="215">
                  <c:v>8188</c:v>
                </c:pt>
                <c:pt idx="216">
                  <c:v>8218</c:v>
                </c:pt>
                <c:pt idx="217">
                  <c:v>8249</c:v>
                </c:pt>
                <c:pt idx="218">
                  <c:v>8280</c:v>
                </c:pt>
                <c:pt idx="219">
                  <c:v>8310</c:v>
                </c:pt>
                <c:pt idx="220">
                  <c:v>8341</c:v>
                </c:pt>
                <c:pt idx="221">
                  <c:v>8371</c:v>
                </c:pt>
                <c:pt idx="222">
                  <c:v>8402</c:v>
                </c:pt>
                <c:pt idx="223">
                  <c:v>8433</c:v>
                </c:pt>
                <c:pt idx="224">
                  <c:v>8461</c:v>
                </c:pt>
                <c:pt idx="225">
                  <c:v>8492</c:v>
                </c:pt>
                <c:pt idx="226">
                  <c:v>8522</c:v>
                </c:pt>
                <c:pt idx="227">
                  <c:v>8553</c:v>
                </c:pt>
                <c:pt idx="228">
                  <c:v>8583</c:v>
                </c:pt>
                <c:pt idx="229">
                  <c:v>8614</c:v>
                </c:pt>
                <c:pt idx="230">
                  <c:v>8645</c:v>
                </c:pt>
                <c:pt idx="231">
                  <c:v>8675</c:v>
                </c:pt>
                <c:pt idx="232">
                  <c:v>8706</c:v>
                </c:pt>
                <c:pt idx="233">
                  <c:v>8736</c:v>
                </c:pt>
                <c:pt idx="234">
                  <c:v>8767</c:v>
                </c:pt>
                <c:pt idx="235">
                  <c:v>8798</c:v>
                </c:pt>
                <c:pt idx="236">
                  <c:v>8827</c:v>
                </c:pt>
                <c:pt idx="237">
                  <c:v>8858</c:v>
                </c:pt>
                <c:pt idx="238">
                  <c:v>8888</c:v>
                </c:pt>
                <c:pt idx="239">
                  <c:v>8919</c:v>
                </c:pt>
                <c:pt idx="240">
                  <c:v>8949</c:v>
                </c:pt>
                <c:pt idx="241">
                  <c:v>8980</c:v>
                </c:pt>
                <c:pt idx="242">
                  <c:v>9011</c:v>
                </c:pt>
                <c:pt idx="243">
                  <c:v>9041</c:v>
                </c:pt>
                <c:pt idx="244">
                  <c:v>9072</c:v>
                </c:pt>
                <c:pt idx="245">
                  <c:v>9102</c:v>
                </c:pt>
                <c:pt idx="246">
                  <c:v>9133</c:v>
                </c:pt>
                <c:pt idx="247">
                  <c:v>9164</c:v>
                </c:pt>
                <c:pt idx="248">
                  <c:v>9192</c:v>
                </c:pt>
                <c:pt idx="249">
                  <c:v>9223</c:v>
                </c:pt>
                <c:pt idx="250">
                  <c:v>9253</c:v>
                </c:pt>
                <c:pt idx="251">
                  <c:v>9284</c:v>
                </c:pt>
                <c:pt idx="252">
                  <c:v>9314</c:v>
                </c:pt>
                <c:pt idx="253">
                  <c:v>9345</c:v>
                </c:pt>
                <c:pt idx="254">
                  <c:v>9376</c:v>
                </c:pt>
                <c:pt idx="255">
                  <c:v>9406</c:v>
                </c:pt>
                <c:pt idx="256">
                  <c:v>9437</c:v>
                </c:pt>
                <c:pt idx="257">
                  <c:v>9467</c:v>
                </c:pt>
                <c:pt idx="258">
                  <c:v>9498</c:v>
                </c:pt>
                <c:pt idx="259">
                  <c:v>9529</c:v>
                </c:pt>
                <c:pt idx="260">
                  <c:v>9557</c:v>
                </c:pt>
                <c:pt idx="261">
                  <c:v>9588</c:v>
                </c:pt>
                <c:pt idx="262">
                  <c:v>9618</c:v>
                </c:pt>
                <c:pt idx="263">
                  <c:v>9649</c:v>
                </c:pt>
                <c:pt idx="264">
                  <c:v>9679</c:v>
                </c:pt>
                <c:pt idx="265">
                  <c:v>9710</c:v>
                </c:pt>
                <c:pt idx="266">
                  <c:v>9741</c:v>
                </c:pt>
                <c:pt idx="267">
                  <c:v>9771</c:v>
                </c:pt>
                <c:pt idx="268">
                  <c:v>9802</c:v>
                </c:pt>
                <c:pt idx="269">
                  <c:v>9832</c:v>
                </c:pt>
                <c:pt idx="270">
                  <c:v>9863</c:v>
                </c:pt>
                <c:pt idx="271">
                  <c:v>9894</c:v>
                </c:pt>
                <c:pt idx="272">
                  <c:v>9922</c:v>
                </c:pt>
                <c:pt idx="273">
                  <c:v>9953</c:v>
                </c:pt>
                <c:pt idx="274">
                  <c:v>9983</c:v>
                </c:pt>
                <c:pt idx="275">
                  <c:v>10014</c:v>
                </c:pt>
                <c:pt idx="276">
                  <c:v>10044</c:v>
                </c:pt>
                <c:pt idx="277">
                  <c:v>10075</c:v>
                </c:pt>
                <c:pt idx="278">
                  <c:v>10106</c:v>
                </c:pt>
                <c:pt idx="279">
                  <c:v>10136</c:v>
                </c:pt>
                <c:pt idx="280">
                  <c:v>10167</c:v>
                </c:pt>
                <c:pt idx="281">
                  <c:v>10197</c:v>
                </c:pt>
                <c:pt idx="282">
                  <c:v>10228</c:v>
                </c:pt>
                <c:pt idx="283">
                  <c:v>10259</c:v>
                </c:pt>
                <c:pt idx="284">
                  <c:v>10288</c:v>
                </c:pt>
                <c:pt idx="285">
                  <c:v>10319</c:v>
                </c:pt>
                <c:pt idx="286">
                  <c:v>10349</c:v>
                </c:pt>
                <c:pt idx="287">
                  <c:v>10380</c:v>
                </c:pt>
                <c:pt idx="288">
                  <c:v>10410</c:v>
                </c:pt>
                <c:pt idx="289">
                  <c:v>10441</c:v>
                </c:pt>
                <c:pt idx="290">
                  <c:v>10472</c:v>
                </c:pt>
                <c:pt idx="291">
                  <c:v>10502</c:v>
                </c:pt>
                <c:pt idx="292">
                  <c:v>10533</c:v>
                </c:pt>
                <c:pt idx="293">
                  <c:v>10563</c:v>
                </c:pt>
                <c:pt idx="294">
                  <c:v>10594</c:v>
                </c:pt>
                <c:pt idx="295">
                  <c:v>10625</c:v>
                </c:pt>
                <c:pt idx="296">
                  <c:v>10653</c:v>
                </c:pt>
                <c:pt idx="297">
                  <c:v>10684</c:v>
                </c:pt>
                <c:pt idx="298">
                  <c:v>10714</c:v>
                </c:pt>
                <c:pt idx="299">
                  <c:v>10745</c:v>
                </c:pt>
                <c:pt idx="300">
                  <c:v>10775</c:v>
                </c:pt>
                <c:pt idx="301">
                  <c:v>10806</c:v>
                </c:pt>
                <c:pt idx="302">
                  <c:v>10837</c:v>
                </c:pt>
                <c:pt idx="303">
                  <c:v>10867</c:v>
                </c:pt>
                <c:pt idx="304">
                  <c:v>10898</c:v>
                </c:pt>
                <c:pt idx="305">
                  <c:v>10928</c:v>
                </c:pt>
                <c:pt idx="306">
                  <c:v>10959</c:v>
                </c:pt>
                <c:pt idx="307">
                  <c:v>10990</c:v>
                </c:pt>
                <c:pt idx="308">
                  <c:v>11018</c:v>
                </c:pt>
                <c:pt idx="309">
                  <c:v>11049</c:v>
                </c:pt>
                <c:pt idx="310">
                  <c:v>11079</c:v>
                </c:pt>
                <c:pt idx="311">
                  <c:v>11110</c:v>
                </c:pt>
                <c:pt idx="312">
                  <c:v>11140</c:v>
                </c:pt>
                <c:pt idx="313">
                  <c:v>11171</c:v>
                </c:pt>
                <c:pt idx="314">
                  <c:v>11202</c:v>
                </c:pt>
                <c:pt idx="315">
                  <c:v>11232</c:v>
                </c:pt>
                <c:pt idx="316">
                  <c:v>11263</c:v>
                </c:pt>
                <c:pt idx="317">
                  <c:v>11293</c:v>
                </c:pt>
                <c:pt idx="318">
                  <c:v>11324</c:v>
                </c:pt>
                <c:pt idx="319">
                  <c:v>11355</c:v>
                </c:pt>
                <c:pt idx="320">
                  <c:v>11383</c:v>
                </c:pt>
                <c:pt idx="321">
                  <c:v>11414</c:v>
                </c:pt>
                <c:pt idx="322">
                  <c:v>11444</c:v>
                </c:pt>
                <c:pt idx="323">
                  <c:v>11475</c:v>
                </c:pt>
                <c:pt idx="324">
                  <c:v>11505</c:v>
                </c:pt>
                <c:pt idx="325">
                  <c:v>11536</c:v>
                </c:pt>
                <c:pt idx="326">
                  <c:v>11567</c:v>
                </c:pt>
                <c:pt idx="327">
                  <c:v>11597</c:v>
                </c:pt>
                <c:pt idx="328">
                  <c:v>11628</c:v>
                </c:pt>
                <c:pt idx="329">
                  <c:v>11658</c:v>
                </c:pt>
                <c:pt idx="330">
                  <c:v>11689</c:v>
                </c:pt>
                <c:pt idx="331">
                  <c:v>11720</c:v>
                </c:pt>
                <c:pt idx="332">
                  <c:v>11749</c:v>
                </c:pt>
                <c:pt idx="333">
                  <c:v>11780</c:v>
                </c:pt>
                <c:pt idx="334">
                  <c:v>11810</c:v>
                </c:pt>
                <c:pt idx="335">
                  <c:v>11841</c:v>
                </c:pt>
                <c:pt idx="336">
                  <c:v>11871</c:v>
                </c:pt>
                <c:pt idx="337">
                  <c:v>11902</c:v>
                </c:pt>
                <c:pt idx="338">
                  <c:v>11933</c:v>
                </c:pt>
                <c:pt idx="339">
                  <c:v>11963</c:v>
                </c:pt>
                <c:pt idx="340">
                  <c:v>11994</c:v>
                </c:pt>
                <c:pt idx="341">
                  <c:v>12024</c:v>
                </c:pt>
                <c:pt idx="342">
                  <c:v>12055</c:v>
                </c:pt>
                <c:pt idx="343">
                  <c:v>12086</c:v>
                </c:pt>
                <c:pt idx="344">
                  <c:v>12114</c:v>
                </c:pt>
                <c:pt idx="345">
                  <c:v>12145</c:v>
                </c:pt>
                <c:pt idx="346">
                  <c:v>12175</c:v>
                </c:pt>
                <c:pt idx="347">
                  <c:v>12206</c:v>
                </c:pt>
                <c:pt idx="348">
                  <c:v>12236</c:v>
                </c:pt>
                <c:pt idx="349">
                  <c:v>12267</c:v>
                </c:pt>
                <c:pt idx="350">
                  <c:v>12298</c:v>
                </c:pt>
                <c:pt idx="351">
                  <c:v>12328</c:v>
                </c:pt>
                <c:pt idx="352">
                  <c:v>12359</c:v>
                </c:pt>
                <c:pt idx="353">
                  <c:v>12389</c:v>
                </c:pt>
                <c:pt idx="354">
                  <c:v>12420</c:v>
                </c:pt>
                <c:pt idx="355">
                  <c:v>12451</c:v>
                </c:pt>
                <c:pt idx="356">
                  <c:v>12479</c:v>
                </c:pt>
                <c:pt idx="357">
                  <c:v>12510</c:v>
                </c:pt>
                <c:pt idx="358">
                  <c:v>12540</c:v>
                </c:pt>
                <c:pt idx="359">
                  <c:v>12571</c:v>
                </c:pt>
                <c:pt idx="360">
                  <c:v>12601</c:v>
                </c:pt>
                <c:pt idx="361">
                  <c:v>12632</c:v>
                </c:pt>
                <c:pt idx="362">
                  <c:v>12663</c:v>
                </c:pt>
                <c:pt idx="363">
                  <c:v>12693</c:v>
                </c:pt>
                <c:pt idx="364">
                  <c:v>12724</c:v>
                </c:pt>
                <c:pt idx="365">
                  <c:v>12754</c:v>
                </c:pt>
                <c:pt idx="366">
                  <c:v>12785</c:v>
                </c:pt>
                <c:pt idx="367">
                  <c:v>12816</c:v>
                </c:pt>
                <c:pt idx="368">
                  <c:v>12844</c:v>
                </c:pt>
                <c:pt idx="369">
                  <c:v>12875</c:v>
                </c:pt>
                <c:pt idx="370">
                  <c:v>12905</c:v>
                </c:pt>
                <c:pt idx="371">
                  <c:v>12936</c:v>
                </c:pt>
                <c:pt idx="372">
                  <c:v>12966</c:v>
                </c:pt>
                <c:pt idx="373">
                  <c:v>12997</c:v>
                </c:pt>
                <c:pt idx="374">
                  <c:v>13028</c:v>
                </c:pt>
                <c:pt idx="375">
                  <c:v>13058</c:v>
                </c:pt>
                <c:pt idx="376">
                  <c:v>13089</c:v>
                </c:pt>
                <c:pt idx="377">
                  <c:v>13119</c:v>
                </c:pt>
                <c:pt idx="378">
                  <c:v>13150</c:v>
                </c:pt>
                <c:pt idx="379">
                  <c:v>13181</c:v>
                </c:pt>
                <c:pt idx="380">
                  <c:v>13210</c:v>
                </c:pt>
                <c:pt idx="381">
                  <c:v>13241</c:v>
                </c:pt>
                <c:pt idx="382">
                  <c:v>13271</c:v>
                </c:pt>
                <c:pt idx="383">
                  <c:v>13302</c:v>
                </c:pt>
                <c:pt idx="384">
                  <c:v>13332</c:v>
                </c:pt>
                <c:pt idx="385">
                  <c:v>13363</c:v>
                </c:pt>
                <c:pt idx="386">
                  <c:v>13394</c:v>
                </c:pt>
                <c:pt idx="387">
                  <c:v>13424</c:v>
                </c:pt>
                <c:pt idx="388">
                  <c:v>13455</c:v>
                </c:pt>
                <c:pt idx="389">
                  <c:v>13485</c:v>
                </c:pt>
                <c:pt idx="390">
                  <c:v>13516</c:v>
                </c:pt>
                <c:pt idx="391">
                  <c:v>13547</c:v>
                </c:pt>
                <c:pt idx="392">
                  <c:v>13575</c:v>
                </c:pt>
                <c:pt idx="393">
                  <c:v>13606</c:v>
                </c:pt>
                <c:pt idx="394">
                  <c:v>13636</c:v>
                </c:pt>
                <c:pt idx="395">
                  <c:v>13667</c:v>
                </c:pt>
                <c:pt idx="396">
                  <c:v>13697</c:v>
                </c:pt>
                <c:pt idx="397">
                  <c:v>13728</c:v>
                </c:pt>
                <c:pt idx="398">
                  <c:v>13759</c:v>
                </c:pt>
                <c:pt idx="399">
                  <c:v>13789</c:v>
                </c:pt>
                <c:pt idx="400">
                  <c:v>13820</c:v>
                </c:pt>
                <c:pt idx="401">
                  <c:v>13850</c:v>
                </c:pt>
                <c:pt idx="402">
                  <c:v>13881</c:v>
                </c:pt>
                <c:pt idx="403">
                  <c:v>13912</c:v>
                </c:pt>
                <c:pt idx="404">
                  <c:v>13940</c:v>
                </c:pt>
                <c:pt idx="405">
                  <c:v>13971</c:v>
                </c:pt>
                <c:pt idx="406">
                  <c:v>14001</c:v>
                </c:pt>
                <c:pt idx="407">
                  <c:v>14032</c:v>
                </c:pt>
                <c:pt idx="408">
                  <c:v>14062</c:v>
                </c:pt>
                <c:pt idx="409">
                  <c:v>14093</c:v>
                </c:pt>
                <c:pt idx="410">
                  <c:v>14124</c:v>
                </c:pt>
                <c:pt idx="411">
                  <c:v>14154</c:v>
                </c:pt>
                <c:pt idx="412">
                  <c:v>14185</c:v>
                </c:pt>
                <c:pt idx="413">
                  <c:v>14215</c:v>
                </c:pt>
                <c:pt idx="414">
                  <c:v>14246</c:v>
                </c:pt>
                <c:pt idx="415">
                  <c:v>14277</c:v>
                </c:pt>
                <c:pt idx="416">
                  <c:v>14305</c:v>
                </c:pt>
                <c:pt idx="417">
                  <c:v>14336</c:v>
                </c:pt>
                <c:pt idx="418">
                  <c:v>14366</c:v>
                </c:pt>
                <c:pt idx="419">
                  <c:v>14397</c:v>
                </c:pt>
                <c:pt idx="420">
                  <c:v>14427</c:v>
                </c:pt>
                <c:pt idx="421">
                  <c:v>14458</c:v>
                </c:pt>
                <c:pt idx="422">
                  <c:v>14489</c:v>
                </c:pt>
                <c:pt idx="423">
                  <c:v>14519</c:v>
                </c:pt>
                <c:pt idx="424">
                  <c:v>14550</c:v>
                </c:pt>
                <c:pt idx="425">
                  <c:v>14580</c:v>
                </c:pt>
                <c:pt idx="426">
                  <c:v>14611</c:v>
                </c:pt>
                <c:pt idx="427">
                  <c:v>14642</c:v>
                </c:pt>
                <c:pt idx="428">
                  <c:v>14671</c:v>
                </c:pt>
                <c:pt idx="429">
                  <c:v>14702</c:v>
                </c:pt>
                <c:pt idx="430">
                  <c:v>14732</c:v>
                </c:pt>
                <c:pt idx="431">
                  <c:v>14763</c:v>
                </c:pt>
                <c:pt idx="432">
                  <c:v>14793</c:v>
                </c:pt>
                <c:pt idx="433">
                  <c:v>14824</c:v>
                </c:pt>
                <c:pt idx="434">
                  <c:v>14855</c:v>
                </c:pt>
                <c:pt idx="435">
                  <c:v>14885</c:v>
                </c:pt>
                <c:pt idx="436">
                  <c:v>14916</c:v>
                </c:pt>
                <c:pt idx="437">
                  <c:v>14946</c:v>
                </c:pt>
                <c:pt idx="438">
                  <c:v>14977</c:v>
                </c:pt>
                <c:pt idx="439">
                  <c:v>15008</c:v>
                </c:pt>
                <c:pt idx="440">
                  <c:v>15036</c:v>
                </c:pt>
                <c:pt idx="441">
                  <c:v>15067</c:v>
                </c:pt>
                <c:pt idx="442">
                  <c:v>15097</c:v>
                </c:pt>
                <c:pt idx="443">
                  <c:v>15128</c:v>
                </c:pt>
                <c:pt idx="444">
                  <c:v>15158</c:v>
                </c:pt>
                <c:pt idx="445">
                  <c:v>15189</c:v>
                </c:pt>
                <c:pt idx="446">
                  <c:v>15220</c:v>
                </c:pt>
                <c:pt idx="447">
                  <c:v>15250</c:v>
                </c:pt>
                <c:pt idx="448">
                  <c:v>15281</c:v>
                </c:pt>
                <c:pt idx="449">
                  <c:v>15311</c:v>
                </c:pt>
                <c:pt idx="450">
                  <c:v>15342</c:v>
                </c:pt>
                <c:pt idx="451">
                  <c:v>15373</c:v>
                </c:pt>
                <c:pt idx="452">
                  <c:v>15401</c:v>
                </c:pt>
                <c:pt idx="453">
                  <c:v>15432</c:v>
                </c:pt>
                <c:pt idx="454">
                  <c:v>15462</c:v>
                </c:pt>
                <c:pt idx="455">
                  <c:v>15493</c:v>
                </c:pt>
                <c:pt idx="456">
                  <c:v>15523</c:v>
                </c:pt>
                <c:pt idx="457">
                  <c:v>15554</c:v>
                </c:pt>
                <c:pt idx="458">
                  <c:v>15585</c:v>
                </c:pt>
                <c:pt idx="459">
                  <c:v>15615</c:v>
                </c:pt>
                <c:pt idx="460">
                  <c:v>15646</c:v>
                </c:pt>
                <c:pt idx="461">
                  <c:v>15676</c:v>
                </c:pt>
                <c:pt idx="462">
                  <c:v>15707</c:v>
                </c:pt>
                <c:pt idx="463">
                  <c:v>15738</c:v>
                </c:pt>
                <c:pt idx="464">
                  <c:v>15766</c:v>
                </c:pt>
                <c:pt idx="465">
                  <c:v>15797</c:v>
                </c:pt>
                <c:pt idx="466">
                  <c:v>15827</c:v>
                </c:pt>
                <c:pt idx="467">
                  <c:v>15858</c:v>
                </c:pt>
                <c:pt idx="468">
                  <c:v>15888</c:v>
                </c:pt>
                <c:pt idx="469">
                  <c:v>15919</c:v>
                </c:pt>
                <c:pt idx="470">
                  <c:v>15950</c:v>
                </c:pt>
                <c:pt idx="471">
                  <c:v>15980</c:v>
                </c:pt>
                <c:pt idx="472">
                  <c:v>16011</c:v>
                </c:pt>
                <c:pt idx="473">
                  <c:v>16041</c:v>
                </c:pt>
                <c:pt idx="474">
                  <c:v>16072</c:v>
                </c:pt>
                <c:pt idx="475">
                  <c:v>16103</c:v>
                </c:pt>
                <c:pt idx="476">
                  <c:v>16132</c:v>
                </c:pt>
                <c:pt idx="477">
                  <c:v>16163</c:v>
                </c:pt>
                <c:pt idx="478">
                  <c:v>16193</c:v>
                </c:pt>
                <c:pt idx="479">
                  <c:v>16224</c:v>
                </c:pt>
                <c:pt idx="480">
                  <c:v>16254</c:v>
                </c:pt>
                <c:pt idx="481">
                  <c:v>16285</c:v>
                </c:pt>
                <c:pt idx="482">
                  <c:v>16316</c:v>
                </c:pt>
                <c:pt idx="483">
                  <c:v>16346</c:v>
                </c:pt>
                <c:pt idx="484">
                  <c:v>16377</c:v>
                </c:pt>
                <c:pt idx="485">
                  <c:v>16407</c:v>
                </c:pt>
                <c:pt idx="486">
                  <c:v>16438</c:v>
                </c:pt>
                <c:pt idx="487">
                  <c:v>16469</c:v>
                </c:pt>
                <c:pt idx="488">
                  <c:v>16497</c:v>
                </c:pt>
                <c:pt idx="489">
                  <c:v>16528</c:v>
                </c:pt>
                <c:pt idx="490">
                  <c:v>16558</c:v>
                </c:pt>
                <c:pt idx="491">
                  <c:v>16589</c:v>
                </c:pt>
                <c:pt idx="492">
                  <c:v>16619</c:v>
                </c:pt>
                <c:pt idx="493">
                  <c:v>16650</c:v>
                </c:pt>
                <c:pt idx="494">
                  <c:v>16681</c:v>
                </c:pt>
                <c:pt idx="495">
                  <c:v>16711</c:v>
                </c:pt>
                <c:pt idx="496">
                  <c:v>16742</c:v>
                </c:pt>
                <c:pt idx="497">
                  <c:v>16772</c:v>
                </c:pt>
                <c:pt idx="498">
                  <c:v>16803</c:v>
                </c:pt>
                <c:pt idx="499">
                  <c:v>16834</c:v>
                </c:pt>
                <c:pt idx="500">
                  <c:v>16862</c:v>
                </c:pt>
                <c:pt idx="501">
                  <c:v>16893</c:v>
                </c:pt>
                <c:pt idx="502">
                  <c:v>16923</c:v>
                </c:pt>
                <c:pt idx="503">
                  <c:v>16954</c:v>
                </c:pt>
                <c:pt idx="504">
                  <c:v>16984</c:v>
                </c:pt>
                <c:pt idx="505">
                  <c:v>17015</c:v>
                </c:pt>
                <c:pt idx="506">
                  <c:v>17046</c:v>
                </c:pt>
                <c:pt idx="507">
                  <c:v>17076</c:v>
                </c:pt>
                <c:pt idx="508">
                  <c:v>17107</c:v>
                </c:pt>
                <c:pt idx="509">
                  <c:v>17137</c:v>
                </c:pt>
                <c:pt idx="510">
                  <c:v>17168</c:v>
                </c:pt>
                <c:pt idx="511">
                  <c:v>17199</c:v>
                </c:pt>
                <c:pt idx="512">
                  <c:v>17227</c:v>
                </c:pt>
                <c:pt idx="513">
                  <c:v>17258</c:v>
                </c:pt>
                <c:pt idx="514">
                  <c:v>17288</c:v>
                </c:pt>
                <c:pt idx="515">
                  <c:v>17319</c:v>
                </c:pt>
                <c:pt idx="516">
                  <c:v>17349</c:v>
                </c:pt>
                <c:pt idx="517">
                  <c:v>17380</c:v>
                </c:pt>
                <c:pt idx="518">
                  <c:v>17411</c:v>
                </c:pt>
                <c:pt idx="519">
                  <c:v>17441</c:v>
                </c:pt>
                <c:pt idx="520">
                  <c:v>17472</c:v>
                </c:pt>
                <c:pt idx="521">
                  <c:v>17502</c:v>
                </c:pt>
                <c:pt idx="522">
                  <c:v>17533</c:v>
                </c:pt>
                <c:pt idx="523">
                  <c:v>17564</c:v>
                </c:pt>
                <c:pt idx="524">
                  <c:v>17593</c:v>
                </c:pt>
                <c:pt idx="525">
                  <c:v>17624</c:v>
                </c:pt>
                <c:pt idx="526">
                  <c:v>17654</c:v>
                </c:pt>
                <c:pt idx="527">
                  <c:v>17685</c:v>
                </c:pt>
                <c:pt idx="528">
                  <c:v>17715</c:v>
                </c:pt>
                <c:pt idx="529">
                  <c:v>17746</c:v>
                </c:pt>
                <c:pt idx="530">
                  <c:v>17777</c:v>
                </c:pt>
                <c:pt idx="531">
                  <c:v>17807</c:v>
                </c:pt>
                <c:pt idx="532">
                  <c:v>17838</c:v>
                </c:pt>
                <c:pt idx="533">
                  <c:v>17868</c:v>
                </c:pt>
                <c:pt idx="534">
                  <c:v>17899</c:v>
                </c:pt>
                <c:pt idx="535">
                  <c:v>17930</c:v>
                </c:pt>
                <c:pt idx="536">
                  <c:v>17958</c:v>
                </c:pt>
                <c:pt idx="537">
                  <c:v>17989</c:v>
                </c:pt>
                <c:pt idx="538">
                  <c:v>18019</c:v>
                </c:pt>
                <c:pt idx="539">
                  <c:v>18050</c:v>
                </c:pt>
                <c:pt idx="540">
                  <c:v>18080</c:v>
                </c:pt>
                <c:pt idx="541">
                  <c:v>18111</c:v>
                </c:pt>
                <c:pt idx="542">
                  <c:v>18142</c:v>
                </c:pt>
                <c:pt idx="543">
                  <c:v>18172</c:v>
                </c:pt>
                <c:pt idx="544">
                  <c:v>18203</c:v>
                </c:pt>
                <c:pt idx="545">
                  <c:v>18233</c:v>
                </c:pt>
                <c:pt idx="546">
                  <c:v>18264</c:v>
                </c:pt>
                <c:pt idx="547">
                  <c:v>18295</c:v>
                </c:pt>
                <c:pt idx="548">
                  <c:v>18323</c:v>
                </c:pt>
                <c:pt idx="549">
                  <c:v>18354</c:v>
                </c:pt>
                <c:pt idx="550">
                  <c:v>18384</c:v>
                </c:pt>
                <c:pt idx="551">
                  <c:v>18415</c:v>
                </c:pt>
                <c:pt idx="552">
                  <c:v>18445</c:v>
                </c:pt>
                <c:pt idx="553">
                  <c:v>18476</c:v>
                </c:pt>
                <c:pt idx="554">
                  <c:v>18507</c:v>
                </c:pt>
                <c:pt idx="555">
                  <c:v>18537</c:v>
                </c:pt>
                <c:pt idx="556">
                  <c:v>18568</c:v>
                </c:pt>
                <c:pt idx="557">
                  <c:v>18598</c:v>
                </c:pt>
                <c:pt idx="558">
                  <c:v>18629</c:v>
                </c:pt>
                <c:pt idx="559">
                  <c:v>18660</c:v>
                </c:pt>
                <c:pt idx="560">
                  <c:v>18688</c:v>
                </c:pt>
                <c:pt idx="561">
                  <c:v>18719</c:v>
                </c:pt>
                <c:pt idx="562">
                  <c:v>18749</c:v>
                </c:pt>
                <c:pt idx="563">
                  <c:v>18780</c:v>
                </c:pt>
                <c:pt idx="564">
                  <c:v>18810</c:v>
                </c:pt>
                <c:pt idx="565">
                  <c:v>18841</c:v>
                </c:pt>
                <c:pt idx="566">
                  <c:v>18872</c:v>
                </c:pt>
                <c:pt idx="567">
                  <c:v>18902</c:v>
                </c:pt>
                <c:pt idx="568">
                  <c:v>18933</c:v>
                </c:pt>
                <c:pt idx="569">
                  <c:v>18963</c:v>
                </c:pt>
                <c:pt idx="570">
                  <c:v>18994</c:v>
                </c:pt>
                <c:pt idx="571">
                  <c:v>19025</c:v>
                </c:pt>
                <c:pt idx="572">
                  <c:v>19054</c:v>
                </c:pt>
                <c:pt idx="573">
                  <c:v>19085</c:v>
                </c:pt>
                <c:pt idx="574">
                  <c:v>19115</c:v>
                </c:pt>
                <c:pt idx="575">
                  <c:v>19146</c:v>
                </c:pt>
                <c:pt idx="576">
                  <c:v>19176</c:v>
                </c:pt>
                <c:pt idx="577">
                  <c:v>19207</c:v>
                </c:pt>
                <c:pt idx="578">
                  <c:v>19238</c:v>
                </c:pt>
                <c:pt idx="579">
                  <c:v>19268</c:v>
                </c:pt>
                <c:pt idx="580">
                  <c:v>19299</c:v>
                </c:pt>
                <c:pt idx="581">
                  <c:v>19329</c:v>
                </c:pt>
                <c:pt idx="582">
                  <c:v>19360</c:v>
                </c:pt>
                <c:pt idx="583">
                  <c:v>19391</c:v>
                </c:pt>
                <c:pt idx="584">
                  <c:v>19419</c:v>
                </c:pt>
                <c:pt idx="585">
                  <c:v>19450</c:v>
                </c:pt>
                <c:pt idx="586">
                  <c:v>19480</c:v>
                </c:pt>
                <c:pt idx="587">
                  <c:v>19511</c:v>
                </c:pt>
                <c:pt idx="588">
                  <c:v>19541</c:v>
                </c:pt>
                <c:pt idx="589">
                  <c:v>19572</c:v>
                </c:pt>
                <c:pt idx="590">
                  <c:v>19603</c:v>
                </c:pt>
                <c:pt idx="591">
                  <c:v>19633</c:v>
                </c:pt>
                <c:pt idx="592">
                  <c:v>19664</c:v>
                </c:pt>
                <c:pt idx="593">
                  <c:v>19694</c:v>
                </c:pt>
                <c:pt idx="594">
                  <c:v>19725</c:v>
                </c:pt>
                <c:pt idx="595">
                  <c:v>19756</c:v>
                </c:pt>
                <c:pt idx="596">
                  <c:v>19784</c:v>
                </c:pt>
                <c:pt idx="597">
                  <c:v>19815</c:v>
                </c:pt>
                <c:pt idx="598">
                  <c:v>19845</c:v>
                </c:pt>
                <c:pt idx="599">
                  <c:v>19876</c:v>
                </c:pt>
                <c:pt idx="600">
                  <c:v>19906</c:v>
                </c:pt>
                <c:pt idx="601">
                  <c:v>19937</c:v>
                </c:pt>
                <c:pt idx="602">
                  <c:v>19968</c:v>
                </c:pt>
                <c:pt idx="603">
                  <c:v>19998</c:v>
                </c:pt>
                <c:pt idx="604">
                  <c:v>20029</c:v>
                </c:pt>
                <c:pt idx="605">
                  <c:v>20059</c:v>
                </c:pt>
                <c:pt idx="606">
                  <c:v>20090</c:v>
                </c:pt>
                <c:pt idx="607">
                  <c:v>20121</c:v>
                </c:pt>
                <c:pt idx="608">
                  <c:v>20149</c:v>
                </c:pt>
                <c:pt idx="609">
                  <c:v>20180</c:v>
                </c:pt>
                <c:pt idx="610">
                  <c:v>20210</c:v>
                </c:pt>
                <c:pt idx="611">
                  <c:v>20241</c:v>
                </c:pt>
                <c:pt idx="612">
                  <c:v>20271</c:v>
                </c:pt>
                <c:pt idx="613">
                  <c:v>20302</c:v>
                </c:pt>
                <c:pt idx="614">
                  <c:v>20333</c:v>
                </c:pt>
                <c:pt idx="615">
                  <c:v>20363</c:v>
                </c:pt>
                <c:pt idx="616">
                  <c:v>20394</c:v>
                </c:pt>
                <c:pt idx="617">
                  <c:v>20424</c:v>
                </c:pt>
                <c:pt idx="618">
                  <c:v>20455</c:v>
                </c:pt>
                <c:pt idx="619">
                  <c:v>20486</c:v>
                </c:pt>
                <c:pt idx="620">
                  <c:v>20515</c:v>
                </c:pt>
                <c:pt idx="621">
                  <c:v>20546</c:v>
                </c:pt>
                <c:pt idx="622">
                  <c:v>20576</c:v>
                </c:pt>
                <c:pt idx="623">
                  <c:v>20607</c:v>
                </c:pt>
                <c:pt idx="624">
                  <c:v>20637</c:v>
                </c:pt>
                <c:pt idx="625">
                  <c:v>20668</c:v>
                </c:pt>
                <c:pt idx="626">
                  <c:v>20699</c:v>
                </c:pt>
                <c:pt idx="627">
                  <c:v>20729</c:v>
                </c:pt>
                <c:pt idx="628">
                  <c:v>20760</c:v>
                </c:pt>
                <c:pt idx="629">
                  <c:v>20790</c:v>
                </c:pt>
                <c:pt idx="630">
                  <c:v>20821</c:v>
                </c:pt>
                <c:pt idx="631">
                  <c:v>20852</c:v>
                </c:pt>
                <c:pt idx="632">
                  <c:v>20880</c:v>
                </c:pt>
                <c:pt idx="633">
                  <c:v>20911</c:v>
                </c:pt>
                <c:pt idx="634">
                  <c:v>20941</c:v>
                </c:pt>
                <c:pt idx="635">
                  <c:v>20972</c:v>
                </c:pt>
                <c:pt idx="636">
                  <c:v>21002</c:v>
                </c:pt>
                <c:pt idx="637">
                  <c:v>21033</c:v>
                </c:pt>
                <c:pt idx="638">
                  <c:v>21064</c:v>
                </c:pt>
                <c:pt idx="639">
                  <c:v>21094</c:v>
                </c:pt>
                <c:pt idx="640">
                  <c:v>21125</c:v>
                </c:pt>
                <c:pt idx="641">
                  <c:v>21155</c:v>
                </c:pt>
                <c:pt idx="642">
                  <c:v>21186</c:v>
                </c:pt>
                <c:pt idx="643">
                  <c:v>21217</c:v>
                </c:pt>
                <c:pt idx="644">
                  <c:v>21245</c:v>
                </c:pt>
                <c:pt idx="645">
                  <c:v>21276</c:v>
                </c:pt>
                <c:pt idx="646">
                  <c:v>21306</c:v>
                </c:pt>
                <c:pt idx="647">
                  <c:v>21337</c:v>
                </c:pt>
                <c:pt idx="648">
                  <c:v>21367</c:v>
                </c:pt>
                <c:pt idx="649">
                  <c:v>21398</c:v>
                </c:pt>
                <c:pt idx="650">
                  <c:v>21429</c:v>
                </c:pt>
                <c:pt idx="651">
                  <c:v>21459</c:v>
                </c:pt>
                <c:pt idx="652">
                  <c:v>21490</c:v>
                </c:pt>
                <c:pt idx="653">
                  <c:v>21520</c:v>
                </c:pt>
                <c:pt idx="654">
                  <c:v>21551</c:v>
                </c:pt>
                <c:pt idx="655">
                  <c:v>21582</c:v>
                </c:pt>
                <c:pt idx="656">
                  <c:v>21610</c:v>
                </c:pt>
                <c:pt idx="657">
                  <c:v>21641</c:v>
                </c:pt>
                <c:pt idx="658">
                  <c:v>21671</c:v>
                </c:pt>
                <c:pt idx="659">
                  <c:v>21702</c:v>
                </c:pt>
                <c:pt idx="660">
                  <c:v>21732</c:v>
                </c:pt>
                <c:pt idx="661">
                  <c:v>21763</c:v>
                </c:pt>
                <c:pt idx="662">
                  <c:v>21794</c:v>
                </c:pt>
                <c:pt idx="663">
                  <c:v>21824</c:v>
                </c:pt>
                <c:pt idx="664">
                  <c:v>21855</c:v>
                </c:pt>
                <c:pt idx="665">
                  <c:v>21885</c:v>
                </c:pt>
                <c:pt idx="666">
                  <c:v>21916</c:v>
                </c:pt>
                <c:pt idx="667">
                  <c:v>21947</c:v>
                </c:pt>
                <c:pt idx="668">
                  <c:v>21976</c:v>
                </c:pt>
                <c:pt idx="669">
                  <c:v>22007</c:v>
                </c:pt>
                <c:pt idx="670">
                  <c:v>22037</c:v>
                </c:pt>
                <c:pt idx="671">
                  <c:v>22068</c:v>
                </c:pt>
                <c:pt idx="672">
                  <c:v>22098</c:v>
                </c:pt>
                <c:pt idx="673">
                  <c:v>22129</c:v>
                </c:pt>
                <c:pt idx="674">
                  <c:v>22160</c:v>
                </c:pt>
                <c:pt idx="675">
                  <c:v>22190</c:v>
                </c:pt>
                <c:pt idx="676">
                  <c:v>22221</c:v>
                </c:pt>
                <c:pt idx="677">
                  <c:v>22251</c:v>
                </c:pt>
                <c:pt idx="678">
                  <c:v>22282</c:v>
                </c:pt>
                <c:pt idx="679">
                  <c:v>22313</c:v>
                </c:pt>
                <c:pt idx="680">
                  <c:v>22341</c:v>
                </c:pt>
                <c:pt idx="681">
                  <c:v>22372</c:v>
                </c:pt>
                <c:pt idx="682">
                  <c:v>22402</c:v>
                </c:pt>
                <c:pt idx="683">
                  <c:v>22433</c:v>
                </c:pt>
                <c:pt idx="684">
                  <c:v>22463</c:v>
                </c:pt>
                <c:pt idx="685">
                  <c:v>22494</c:v>
                </c:pt>
                <c:pt idx="686">
                  <c:v>22525</c:v>
                </c:pt>
                <c:pt idx="687">
                  <c:v>22555</c:v>
                </c:pt>
                <c:pt idx="688">
                  <c:v>22586</c:v>
                </c:pt>
                <c:pt idx="689">
                  <c:v>22616</c:v>
                </c:pt>
                <c:pt idx="690">
                  <c:v>22647</c:v>
                </c:pt>
                <c:pt idx="691">
                  <c:v>22678</c:v>
                </c:pt>
                <c:pt idx="692">
                  <c:v>22706</c:v>
                </c:pt>
                <c:pt idx="693">
                  <c:v>22737</c:v>
                </c:pt>
                <c:pt idx="694">
                  <c:v>22767</c:v>
                </c:pt>
                <c:pt idx="695">
                  <c:v>22798</c:v>
                </c:pt>
                <c:pt idx="696">
                  <c:v>22828</c:v>
                </c:pt>
                <c:pt idx="697">
                  <c:v>22859</c:v>
                </c:pt>
                <c:pt idx="698">
                  <c:v>22890</c:v>
                </c:pt>
                <c:pt idx="699">
                  <c:v>22920</c:v>
                </c:pt>
                <c:pt idx="700">
                  <c:v>22951</c:v>
                </c:pt>
                <c:pt idx="701">
                  <c:v>22981</c:v>
                </c:pt>
                <c:pt idx="702">
                  <c:v>23012</c:v>
                </c:pt>
                <c:pt idx="703">
                  <c:v>23043</c:v>
                </c:pt>
                <c:pt idx="704">
                  <c:v>23071</c:v>
                </c:pt>
                <c:pt idx="705">
                  <c:v>23102</c:v>
                </c:pt>
                <c:pt idx="706">
                  <c:v>23132</c:v>
                </c:pt>
                <c:pt idx="707">
                  <c:v>23163</c:v>
                </c:pt>
                <c:pt idx="708">
                  <c:v>23193</c:v>
                </c:pt>
                <c:pt idx="709">
                  <c:v>23224</c:v>
                </c:pt>
                <c:pt idx="710">
                  <c:v>23255</c:v>
                </c:pt>
                <c:pt idx="711">
                  <c:v>23285</c:v>
                </c:pt>
                <c:pt idx="712">
                  <c:v>23316</c:v>
                </c:pt>
                <c:pt idx="713">
                  <c:v>23346</c:v>
                </c:pt>
                <c:pt idx="714">
                  <c:v>23377</c:v>
                </c:pt>
                <c:pt idx="715">
                  <c:v>23408</c:v>
                </c:pt>
                <c:pt idx="716">
                  <c:v>23437</c:v>
                </c:pt>
                <c:pt idx="717">
                  <c:v>23468</c:v>
                </c:pt>
                <c:pt idx="718">
                  <c:v>23498</c:v>
                </c:pt>
                <c:pt idx="719">
                  <c:v>23529</c:v>
                </c:pt>
                <c:pt idx="720">
                  <c:v>23559</c:v>
                </c:pt>
                <c:pt idx="721">
                  <c:v>23590</c:v>
                </c:pt>
                <c:pt idx="722">
                  <c:v>23621</c:v>
                </c:pt>
                <c:pt idx="723">
                  <c:v>23651</c:v>
                </c:pt>
                <c:pt idx="724">
                  <c:v>23682</c:v>
                </c:pt>
                <c:pt idx="725">
                  <c:v>23712</c:v>
                </c:pt>
                <c:pt idx="726">
                  <c:v>23743</c:v>
                </c:pt>
                <c:pt idx="727">
                  <c:v>23774</c:v>
                </c:pt>
                <c:pt idx="728">
                  <c:v>23802</c:v>
                </c:pt>
                <c:pt idx="729">
                  <c:v>23833</c:v>
                </c:pt>
                <c:pt idx="730">
                  <c:v>23863</c:v>
                </c:pt>
                <c:pt idx="731">
                  <c:v>23894</c:v>
                </c:pt>
                <c:pt idx="732">
                  <c:v>23924</c:v>
                </c:pt>
                <c:pt idx="733">
                  <c:v>23955</c:v>
                </c:pt>
                <c:pt idx="734">
                  <c:v>23986</c:v>
                </c:pt>
                <c:pt idx="735">
                  <c:v>24016</c:v>
                </c:pt>
                <c:pt idx="736">
                  <c:v>24047</c:v>
                </c:pt>
                <c:pt idx="737">
                  <c:v>24077</c:v>
                </c:pt>
                <c:pt idx="738">
                  <c:v>24108</c:v>
                </c:pt>
                <c:pt idx="739">
                  <c:v>24139</c:v>
                </c:pt>
                <c:pt idx="740">
                  <c:v>24167</c:v>
                </c:pt>
                <c:pt idx="741">
                  <c:v>24198</c:v>
                </c:pt>
                <c:pt idx="742">
                  <c:v>24228</c:v>
                </c:pt>
                <c:pt idx="743">
                  <c:v>24259</c:v>
                </c:pt>
                <c:pt idx="744">
                  <c:v>24289</c:v>
                </c:pt>
                <c:pt idx="745">
                  <c:v>24320</c:v>
                </c:pt>
                <c:pt idx="746">
                  <c:v>24351</c:v>
                </c:pt>
                <c:pt idx="747">
                  <c:v>24381</c:v>
                </c:pt>
                <c:pt idx="748">
                  <c:v>24412</c:v>
                </c:pt>
                <c:pt idx="749">
                  <c:v>24442</c:v>
                </c:pt>
                <c:pt idx="750">
                  <c:v>24473</c:v>
                </c:pt>
                <c:pt idx="751">
                  <c:v>24504</c:v>
                </c:pt>
                <c:pt idx="752">
                  <c:v>24532</c:v>
                </c:pt>
                <c:pt idx="753">
                  <c:v>24563</c:v>
                </c:pt>
                <c:pt idx="754">
                  <c:v>24593</c:v>
                </c:pt>
                <c:pt idx="755">
                  <c:v>24624</c:v>
                </c:pt>
                <c:pt idx="756">
                  <c:v>24654</c:v>
                </c:pt>
                <c:pt idx="757">
                  <c:v>24685</c:v>
                </c:pt>
                <c:pt idx="758">
                  <c:v>24716</c:v>
                </c:pt>
                <c:pt idx="759">
                  <c:v>24746</c:v>
                </c:pt>
                <c:pt idx="760">
                  <c:v>24777</c:v>
                </c:pt>
                <c:pt idx="761">
                  <c:v>24807</c:v>
                </c:pt>
                <c:pt idx="762">
                  <c:v>24838</c:v>
                </c:pt>
                <c:pt idx="763">
                  <c:v>24869</c:v>
                </c:pt>
                <c:pt idx="764">
                  <c:v>24898</c:v>
                </c:pt>
                <c:pt idx="765">
                  <c:v>24929</c:v>
                </c:pt>
                <c:pt idx="766">
                  <c:v>24959</c:v>
                </c:pt>
                <c:pt idx="767">
                  <c:v>24990</c:v>
                </c:pt>
                <c:pt idx="768">
                  <c:v>25020</c:v>
                </c:pt>
                <c:pt idx="769">
                  <c:v>25051</c:v>
                </c:pt>
                <c:pt idx="770">
                  <c:v>25082</c:v>
                </c:pt>
                <c:pt idx="771">
                  <c:v>25112</c:v>
                </c:pt>
                <c:pt idx="772">
                  <c:v>25143</c:v>
                </c:pt>
                <c:pt idx="773">
                  <c:v>25173</c:v>
                </c:pt>
                <c:pt idx="774">
                  <c:v>25204</c:v>
                </c:pt>
                <c:pt idx="775">
                  <c:v>25235</c:v>
                </c:pt>
                <c:pt idx="776">
                  <c:v>25263</c:v>
                </c:pt>
                <c:pt idx="777">
                  <c:v>25294</c:v>
                </c:pt>
                <c:pt idx="778">
                  <c:v>25324</c:v>
                </c:pt>
                <c:pt idx="779">
                  <c:v>25355</c:v>
                </c:pt>
                <c:pt idx="780">
                  <c:v>25385</c:v>
                </c:pt>
                <c:pt idx="781">
                  <c:v>25416</c:v>
                </c:pt>
                <c:pt idx="782">
                  <c:v>25447</c:v>
                </c:pt>
                <c:pt idx="783">
                  <c:v>25477</c:v>
                </c:pt>
                <c:pt idx="784">
                  <c:v>25508</c:v>
                </c:pt>
                <c:pt idx="785">
                  <c:v>25538</c:v>
                </c:pt>
                <c:pt idx="786">
                  <c:v>25569</c:v>
                </c:pt>
                <c:pt idx="787">
                  <c:v>25600</c:v>
                </c:pt>
                <c:pt idx="788">
                  <c:v>25628</c:v>
                </c:pt>
                <c:pt idx="789">
                  <c:v>25659</c:v>
                </c:pt>
                <c:pt idx="790">
                  <c:v>25689</c:v>
                </c:pt>
                <c:pt idx="791">
                  <c:v>25720</c:v>
                </c:pt>
                <c:pt idx="792">
                  <c:v>25750</c:v>
                </c:pt>
                <c:pt idx="793">
                  <c:v>25781</c:v>
                </c:pt>
                <c:pt idx="794">
                  <c:v>25812</c:v>
                </c:pt>
                <c:pt idx="795">
                  <c:v>25842</c:v>
                </c:pt>
                <c:pt idx="796">
                  <c:v>25873</c:v>
                </c:pt>
                <c:pt idx="797">
                  <c:v>25903</c:v>
                </c:pt>
                <c:pt idx="798">
                  <c:v>25934</c:v>
                </c:pt>
                <c:pt idx="799">
                  <c:v>25965</c:v>
                </c:pt>
                <c:pt idx="800">
                  <c:v>25993</c:v>
                </c:pt>
                <c:pt idx="801">
                  <c:v>26024</c:v>
                </c:pt>
                <c:pt idx="802">
                  <c:v>26054</c:v>
                </c:pt>
                <c:pt idx="803">
                  <c:v>26085</c:v>
                </c:pt>
                <c:pt idx="804">
                  <c:v>26115</c:v>
                </c:pt>
                <c:pt idx="805">
                  <c:v>26146</c:v>
                </c:pt>
                <c:pt idx="806">
                  <c:v>26177</c:v>
                </c:pt>
                <c:pt idx="807">
                  <c:v>26207</c:v>
                </c:pt>
                <c:pt idx="808">
                  <c:v>26238</c:v>
                </c:pt>
                <c:pt idx="809">
                  <c:v>26268</c:v>
                </c:pt>
                <c:pt idx="810">
                  <c:v>26299</c:v>
                </c:pt>
                <c:pt idx="811">
                  <c:v>26330</c:v>
                </c:pt>
                <c:pt idx="812">
                  <c:v>26359</c:v>
                </c:pt>
                <c:pt idx="813">
                  <c:v>26390</c:v>
                </c:pt>
                <c:pt idx="814">
                  <c:v>26420</c:v>
                </c:pt>
                <c:pt idx="815">
                  <c:v>26451</c:v>
                </c:pt>
                <c:pt idx="816">
                  <c:v>26481</c:v>
                </c:pt>
                <c:pt idx="817">
                  <c:v>26512</c:v>
                </c:pt>
                <c:pt idx="818">
                  <c:v>26543</c:v>
                </c:pt>
                <c:pt idx="819">
                  <c:v>26573</c:v>
                </c:pt>
                <c:pt idx="820">
                  <c:v>26604</c:v>
                </c:pt>
                <c:pt idx="821">
                  <c:v>26634</c:v>
                </c:pt>
                <c:pt idx="822">
                  <c:v>26665</c:v>
                </c:pt>
                <c:pt idx="823">
                  <c:v>26696</c:v>
                </c:pt>
                <c:pt idx="824">
                  <c:v>26724</c:v>
                </c:pt>
                <c:pt idx="825">
                  <c:v>26755</c:v>
                </c:pt>
                <c:pt idx="826">
                  <c:v>26785</c:v>
                </c:pt>
                <c:pt idx="827">
                  <c:v>26816</c:v>
                </c:pt>
                <c:pt idx="828">
                  <c:v>26846</c:v>
                </c:pt>
                <c:pt idx="829">
                  <c:v>26877</c:v>
                </c:pt>
                <c:pt idx="830">
                  <c:v>26908</c:v>
                </c:pt>
                <c:pt idx="831">
                  <c:v>26938</c:v>
                </c:pt>
                <c:pt idx="832">
                  <c:v>26969</c:v>
                </c:pt>
                <c:pt idx="833">
                  <c:v>26999</c:v>
                </c:pt>
                <c:pt idx="834">
                  <c:v>27030</c:v>
                </c:pt>
                <c:pt idx="835">
                  <c:v>27061</c:v>
                </c:pt>
                <c:pt idx="836">
                  <c:v>27089</c:v>
                </c:pt>
                <c:pt idx="837">
                  <c:v>27120</c:v>
                </c:pt>
                <c:pt idx="838">
                  <c:v>27150</c:v>
                </c:pt>
                <c:pt idx="839">
                  <c:v>27181</c:v>
                </c:pt>
                <c:pt idx="840">
                  <c:v>27211</c:v>
                </c:pt>
                <c:pt idx="841">
                  <c:v>27242</c:v>
                </c:pt>
                <c:pt idx="842">
                  <c:v>27273</c:v>
                </c:pt>
                <c:pt idx="843">
                  <c:v>27303</c:v>
                </c:pt>
                <c:pt idx="844">
                  <c:v>27334</c:v>
                </c:pt>
                <c:pt idx="845">
                  <c:v>27364</c:v>
                </c:pt>
                <c:pt idx="846">
                  <c:v>27395</c:v>
                </c:pt>
                <c:pt idx="847">
                  <c:v>27426</c:v>
                </c:pt>
                <c:pt idx="848">
                  <c:v>27454</c:v>
                </c:pt>
                <c:pt idx="849">
                  <c:v>27485</c:v>
                </c:pt>
                <c:pt idx="850">
                  <c:v>27515</c:v>
                </c:pt>
                <c:pt idx="851">
                  <c:v>27546</c:v>
                </c:pt>
                <c:pt idx="852">
                  <c:v>27576</c:v>
                </c:pt>
                <c:pt idx="853">
                  <c:v>27607</c:v>
                </c:pt>
                <c:pt idx="854">
                  <c:v>27638</c:v>
                </c:pt>
                <c:pt idx="855">
                  <c:v>27668</c:v>
                </c:pt>
                <c:pt idx="856">
                  <c:v>27699</c:v>
                </c:pt>
                <c:pt idx="857">
                  <c:v>27729</c:v>
                </c:pt>
                <c:pt idx="858">
                  <c:v>27760</c:v>
                </c:pt>
                <c:pt idx="859">
                  <c:v>27791</c:v>
                </c:pt>
                <c:pt idx="860">
                  <c:v>27820</c:v>
                </c:pt>
                <c:pt idx="861">
                  <c:v>27851</c:v>
                </c:pt>
                <c:pt idx="862">
                  <c:v>27881</c:v>
                </c:pt>
                <c:pt idx="863">
                  <c:v>27912</c:v>
                </c:pt>
                <c:pt idx="864">
                  <c:v>27942</c:v>
                </c:pt>
                <c:pt idx="865">
                  <c:v>27973</c:v>
                </c:pt>
                <c:pt idx="866">
                  <c:v>28004</c:v>
                </c:pt>
                <c:pt idx="867">
                  <c:v>28034</c:v>
                </c:pt>
                <c:pt idx="868">
                  <c:v>28065</c:v>
                </c:pt>
                <c:pt idx="869">
                  <c:v>28095</c:v>
                </c:pt>
                <c:pt idx="870">
                  <c:v>28126</c:v>
                </c:pt>
                <c:pt idx="871">
                  <c:v>28157</c:v>
                </c:pt>
                <c:pt idx="872">
                  <c:v>28185</c:v>
                </c:pt>
                <c:pt idx="873">
                  <c:v>28216</c:v>
                </c:pt>
                <c:pt idx="874">
                  <c:v>28246</c:v>
                </c:pt>
                <c:pt idx="875">
                  <c:v>28277</c:v>
                </c:pt>
                <c:pt idx="876">
                  <c:v>28307</c:v>
                </c:pt>
                <c:pt idx="877">
                  <c:v>28338</c:v>
                </c:pt>
                <c:pt idx="878">
                  <c:v>28369</c:v>
                </c:pt>
                <c:pt idx="879">
                  <c:v>28399</c:v>
                </c:pt>
                <c:pt idx="880">
                  <c:v>28430</c:v>
                </c:pt>
                <c:pt idx="881">
                  <c:v>28460</c:v>
                </c:pt>
                <c:pt idx="882">
                  <c:v>28491</c:v>
                </c:pt>
                <c:pt idx="883">
                  <c:v>28522</c:v>
                </c:pt>
                <c:pt idx="884">
                  <c:v>28550</c:v>
                </c:pt>
                <c:pt idx="885">
                  <c:v>28581</c:v>
                </c:pt>
                <c:pt idx="886">
                  <c:v>28611</c:v>
                </c:pt>
                <c:pt idx="887">
                  <c:v>28642</c:v>
                </c:pt>
                <c:pt idx="888">
                  <c:v>28672</c:v>
                </c:pt>
                <c:pt idx="889">
                  <c:v>28703</c:v>
                </c:pt>
                <c:pt idx="890">
                  <c:v>28734</c:v>
                </c:pt>
                <c:pt idx="891">
                  <c:v>28764</c:v>
                </c:pt>
                <c:pt idx="892">
                  <c:v>28795</c:v>
                </c:pt>
                <c:pt idx="893">
                  <c:v>28825</c:v>
                </c:pt>
                <c:pt idx="894">
                  <c:v>28856</c:v>
                </c:pt>
                <c:pt idx="895">
                  <c:v>28887</c:v>
                </c:pt>
                <c:pt idx="896">
                  <c:v>28915</c:v>
                </c:pt>
                <c:pt idx="897">
                  <c:v>28946</c:v>
                </c:pt>
                <c:pt idx="898">
                  <c:v>28976</c:v>
                </c:pt>
                <c:pt idx="899">
                  <c:v>29007</c:v>
                </c:pt>
                <c:pt idx="900">
                  <c:v>29037</c:v>
                </c:pt>
                <c:pt idx="901">
                  <c:v>29068</c:v>
                </c:pt>
                <c:pt idx="902">
                  <c:v>29099</c:v>
                </c:pt>
                <c:pt idx="903">
                  <c:v>29129</c:v>
                </c:pt>
                <c:pt idx="904">
                  <c:v>29160</c:v>
                </c:pt>
                <c:pt idx="905">
                  <c:v>29190</c:v>
                </c:pt>
                <c:pt idx="906">
                  <c:v>29221</c:v>
                </c:pt>
                <c:pt idx="907">
                  <c:v>29252</c:v>
                </c:pt>
                <c:pt idx="908">
                  <c:v>29281</c:v>
                </c:pt>
                <c:pt idx="909">
                  <c:v>29312</c:v>
                </c:pt>
                <c:pt idx="910">
                  <c:v>29342</c:v>
                </c:pt>
                <c:pt idx="911">
                  <c:v>29373</c:v>
                </c:pt>
                <c:pt idx="912">
                  <c:v>29403</c:v>
                </c:pt>
                <c:pt idx="913">
                  <c:v>29434</c:v>
                </c:pt>
                <c:pt idx="914">
                  <c:v>29465</c:v>
                </c:pt>
                <c:pt idx="915">
                  <c:v>29495</c:v>
                </c:pt>
                <c:pt idx="916">
                  <c:v>29526</c:v>
                </c:pt>
                <c:pt idx="917">
                  <c:v>29556</c:v>
                </c:pt>
                <c:pt idx="918">
                  <c:v>29587</c:v>
                </c:pt>
                <c:pt idx="919">
                  <c:v>29618</c:v>
                </c:pt>
                <c:pt idx="920">
                  <c:v>29646</c:v>
                </c:pt>
                <c:pt idx="921">
                  <c:v>29677</c:v>
                </c:pt>
                <c:pt idx="922">
                  <c:v>29707</c:v>
                </c:pt>
                <c:pt idx="923">
                  <c:v>29738</c:v>
                </c:pt>
                <c:pt idx="924">
                  <c:v>29768</c:v>
                </c:pt>
                <c:pt idx="925">
                  <c:v>29799</c:v>
                </c:pt>
                <c:pt idx="926">
                  <c:v>29830</c:v>
                </c:pt>
                <c:pt idx="927">
                  <c:v>29860</c:v>
                </c:pt>
                <c:pt idx="928">
                  <c:v>29891</c:v>
                </c:pt>
                <c:pt idx="929">
                  <c:v>29921</c:v>
                </c:pt>
                <c:pt idx="930">
                  <c:v>29952</c:v>
                </c:pt>
                <c:pt idx="931">
                  <c:v>29983</c:v>
                </c:pt>
                <c:pt idx="932">
                  <c:v>30011</c:v>
                </c:pt>
                <c:pt idx="933">
                  <c:v>30042</c:v>
                </c:pt>
                <c:pt idx="934">
                  <c:v>30072</c:v>
                </c:pt>
                <c:pt idx="935">
                  <c:v>30103</c:v>
                </c:pt>
                <c:pt idx="936">
                  <c:v>30133</c:v>
                </c:pt>
                <c:pt idx="937">
                  <c:v>30164</c:v>
                </c:pt>
                <c:pt idx="938">
                  <c:v>30195</c:v>
                </c:pt>
                <c:pt idx="939">
                  <c:v>30225</c:v>
                </c:pt>
                <c:pt idx="940">
                  <c:v>30256</c:v>
                </c:pt>
                <c:pt idx="941">
                  <c:v>30286</c:v>
                </c:pt>
                <c:pt idx="942">
                  <c:v>30317</c:v>
                </c:pt>
                <c:pt idx="943">
                  <c:v>30348</c:v>
                </c:pt>
                <c:pt idx="944">
                  <c:v>30376</c:v>
                </c:pt>
                <c:pt idx="945">
                  <c:v>30407</c:v>
                </c:pt>
                <c:pt idx="946">
                  <c:v>30437</c:v>
                </c:pt>
                <c:pt idx="947">
                  <c:v>30468</c:v>
                </c:pt>
                <c:pt idx="948">
                  <c:v>30498</c:v>
                </c:pt>
                <c:pt idx="949">
                  <c:v>30529</c:v>
                </c:pt>
                <c:pt idx="950">
                  <c:v>30560</c:v>
                </c:pt>
                <c:pt idx="951">
                  <c:v>30590</c:v>
                </c:pt>
                <c:pt idx="952">
                  <c:v>30621</c:v>
                </c:pt>
                <c:pt idx="953">
                  <c:v>30651</c:v>
                </c:pt>
                <c:pt idx="954">
                  <c:v>30682</c:v>
                </c:pt>
                <c:pt idx="955">
                  <c:v>30713</c:v>
                </c:pt>
                <c:pt idx="956">
                  <c:v>30742</c:v>
                </c:pt>
                <c:pt idx="957">
                  <c:v>30773</c:v>
                </c:pt>
                <c:pt idx="958">
                  <c:v>30803</c:v>
                </c:pt>
                <c:pt idx="959">
                  <c:v>30834</c:v>
                </c:pt>
                <c:pt idx="960">
                  <c:v>30864</c:v>
                </c:pt>
                <c:pt idx="961">
                  <c:v>30895</c:v>
                </c:pt>
                <c:pt idx="962">
                  <c:v>30926</c:v>
                </c:pt>
                <c:pt idx="963">
                  <c:v>30956</c:v>
                </c:pt>
                <c:pt idx="964">
                  <c:v>30987</c:v>
                </c:pt>
                <c:pt idx="965">
                  <c:v>31017</c:v>
                </c:pt>
                <c:pt idx="966">
                  <c:v>31048</c:v>
                </c:pt>
                <c:pt idx="967">
                  <c:v>31079</c:v>
                </c:pt>
                <c:pt idx="968">
                  <c:v>31107</c:v>
                </c:pt>
                <c:pt idx="969">
                  <c:v>31138</c:v>
                </c:pt>
                <c:pt idx="970">
                  <c:v>31168</c:v>
                </c:pt>
                <c:pt idx="971">
                  <c:v>31199</c:v>
                </c:pt>
                <c:pt idx="972">
                  <c:v>31229</c:v>
                </c:pt>
                <c:pt idx="973">
                  <c:v>31260</c:v>
                </c:pt>
                <c:pt idx="974">
                  <c:v>31291</c:v>
                </c:pt>
                <c:pt idx="975">
                  <c:v>31321</c:v>
                </c:pt>
                <c:pt idx="976">
                  <c:v>31352</c:v>
                </c:pt>
                <c:pt idx="977">
                  <c:v>31382</c:v>
                </c:pt>
                <c:pt idx="978">
                  <c:v>31413</c:v>
                </c:pt>
                <c:pt idx="979">
                  <c:v>31444</c:v>
                </c:pt>
                <c:pt idx="980">
                  <c:v>31472</c:v>
                </c:pt>
                <c:pt idx="981">
                  <c:v>31503</c:v>
                </c:pt>
                <c:pt idx="982">
                  <c:v>31533</c:v>
                </c:pt>
                <c:pt idx="983">
                  <c:v>31564</c:v>
                </c:pt>
                <c:pt idx="984">
                  <c:v>31594</c:v>
                </c:pt>
                <c:pt idx="985">
                  <c:v>31625</c:v>
                </c:pt>
                <c:pt idx="986">
                  <c:v>31656</c:v>
                </c:pt>
                <c:pt idx="987">
                  <c:v>31686</c:v>
                </c:pt>
                <c:pt idx="988">
                  <c:v>31717</c:v>
                </c:pt>
                <c:pt idx="989">
                  <c:v>31747</c:v>
                </c:pt>
                <c:pt idx="990">
                  <c:v>31778</c:v>
                </c:pt>
                <c:pt idx="991">
                  <c:v>31809</c:v>
                </c:pt>
                <c:pt idx="992">
                  <c:v>31837</c:v>
                </c:pt>
                <c:pt idx="993">
                  <c:v>31868</c:v>
                </c:pt>
                <c:pt idx="994">
                  <c:v>31898</c:v>
                </c:pt>
                <c:pt idx="995">
                  <c:v>31929</c:v>
                </c:pt>
                <c:pt idx="996">
                  <c:v>31959</c:v>
                </c:pt>
                <c:pt idx="997">
                  <c:v>31990</c:v>
                </c:pt>
                <c:pt idx="998">
                  <c:v>32021</c:v>
                </c:pt>
                <c:pt idx="999">
                  <c:v>32051</c:v>
                </c:pt>
                <c:pt idx="1000">
                  <c:v>32082</c:v>
                </c:pt>
                <c:pt idx="1001">
                  <c:v>32112</c:v>
                </c:pt>
                <c:pt idx="1002">
                  <c:v>32143</c:v>
                </c:pt>
                <c:pt idx="1003">
                  <c:v>32174</c:v>
                </c:pt>
                <c:pt idx="1004">
                  <c:v>32203</c:v>
                </c:pt>
                <c:pt idx="1005">
                  <c:v>32234</c:v>
                </c:pt>
                <c:pt idx="1006">
                  <c:v>32264</c:v>
                </c:pt>
                <c:pt idx="1007">
                  <c:v>32295</c:v>
                </c:pt>
                <c:pt idx="1008">
                  <c:v>32325</c:v>
                </c:pt>
                <c:pt idx="1009">
                  <c:v>32356</c:v>
                </c:pt>
                <c:pt idx="1010">
                  <c:v>32387</c:v>
                </c:pt>
                <c:pt idx="1011">
                  <c:v>32417</c:v>
                </c:pt>
                <c:pt idx="1012">
                  <c:v>32448</c:v>
                </c:pt>
                <c:pt idx="1013">
                  <c:v>32478</c:v>
                </c:pt>
                <c:pt idx="1014">
                  <c:v>32509</c:v>
                </c:pt>
                <c:pt idx="1015">
                  <c:v>32540</c:v>
                </c:pt>
                <c:pt idx="1016">
                  <c:v>32568</c:v>
                </c:pt>
                <c:pt idx="1017">
                  <c:v>32599</c:v>
                </c:pt>
                <c:pt idx="1018">
                  <c:v>32629</c:v>
                </c:pt>
                <c:pt idx="1019">
                  <c:v>32660</c:v>
                </c:pt>
                <c:pt idx="1020">
                  <c:v>32690</c:v>
                </c:pt>
                <c:pt idx="1021">
                  <c:v>32721</c:v>
                </c:pt>
                <c:pt idx="1022">
                  <c:v>32752</c:v>
                </c:pt>
                <c:pt idx="1023">
                  <c:v>32782</c:v>
                </c:pt>
                <c:pt idx="1024">
                  <c:v>32813</c:v>
                </c:pt>
                <c:pt idx="1025">
                  <c:v>32843</c:v>
                </c:pt>
                <c:pt idx="1026">
                  <c:v>32874</c:v>
                </c:pt>
                <c:pt idx="1027">
                  <c:v>32905</c:v>
                </c:pt>
                <c:pt idx="1028">
                  <c:v>32933</c:v>
                </c:pt>
                <c:pt idx="1029">
                  <c:v>32964</c:v>
                </c:pt>
                <c:pt idx="1030">
                  <c:v>32994</c:v>
                </c:pt>
                <c:pt idx="1031">
                  <c:v>33025</c:v>
                </c:pt>
                <c:pt idx="1032">
                  <c:v>33055</c:v>
                </c:pt>
                <c:pt idx="1033">
                  <c:v>33086</c:v>
                </c:pt>
                <c:pt idx="1034">
                  <c:v>33117</c:v>
                </c:pt>
                <c:pt idx="1035">
                  <c:v>33147</c:v>
                </c:pt>
                <c:pt idx="1036">
                  <c:v>33178</c:v>
                </c:pt>
                <c:pt idx="1037">
                  <c:v>33208</c:v>
                </c:pt>
                <c:pt idx="1038">
                  <c:v>33239</c:v>
                </c:pt>
                <c:pt idx="1039">
                  <c:v>33270</c:v>
                </c:pt>
                <c:pt idx="1040">
                  <c:v>33298</c:v>
                </c:pt>
                <c:pt idx="1041">
                  <c:v>33329</c:v>
                </c:pt>
                <c:pt idx="1042">
                  <c:v>33359</c:v>
                </c:pt>
                <c:pt idx="1043">
                  <c:v>33390</c:v>
                </c:pt>
                <c:pt idx="1044">
                  <c:v>33420</c:v>
                </c:pt>
                <c:pt idx="1045">
                  <c:v>33451</c:v>
                </c:pt>
                <c:pt idx="1046">
                  <c:v>33482</c:v>
                </c:pt>
                <c:pt idx="1047">
                  <c:v>33512</c:v>
                </c:pt>
                <c:pt idx="1048">
                  <c:v>33543</c:v>
                </c:pt>
                <c:pt idx="1049">
                  <c:v>33573</c:v>
                </c:pt>
                <c:pt idx="1050">
                  <c:v>33604</c:v>
                </c:pt>
                <c:pt idx="1051">
                  <c:v>33635</c:v>
                </c:pt>
                <c:pt idx="1052">
                  <c:v>33664</c:v>
                </c:pt>
                <c:pt idx="1053">
                  <c:v>33695</c:v>
                </c:pt>
                <c:pt idx="1054">
                  <c:v>33725</c:v>
                </c:pt>
                <c:pt idx="1055">
                  <c:v>33756</c:v>
                </c:pt>
                <c:pt idx="1056">
                  <c:v>33786</c:v>
                </c:pt>
                <c:pt idx="1057">
                  <c:v>33817</c:v>
                </c:pt>
                <c:pt idx="1058">
                  <c:v>33848</c:v>
                </c:pt>
                <c:pt idx="1059">
                  <c:v>33878</c:v>
                </c:pt>
                <c:pt idx="1060">
                  <c:v>33909</c:v>
                </c:pt>
                <c:pt idx="1061">
                  <c:v>33939</c:v>
                </c:pt>
                <c:pt idx="1062">
                  <c:v>33970</c:v>
                </c:pt>
                <c:pt idx="1063">
                  <c:v>34001</c:v>
                </c:pt>
                <c:pt idx="1064">
                  <c:v>34029</c:v>
                </c:pt>
                <c:pt idx="1065">
                  <c:v>34060</c:v>
                </c:pt>
                <c:pt idx="1066">
                  <c:v>34090</c:v>
                </c:pt>
                <c:pt idx="1067">
                  <c:v>34121</c:v>
                </c:pt>
                <c:pt idx="1068">
                  <c:v>34151</c:v>
                </c:pt>
                <c:pt idx="1069">
                  <c:v>34182</c:v>
                </c:pt>
                <c:pt idx="1070">
                  <c:v>34213</c:v>
                </c:pt>
                <c:pt idx="1071">
                  <c:v>34243</c:v>
                </c:pt>
                <c:pt idx="1072">
                  <c:v>34274</c:v>
                </c:pt>
                <c:pt idx="1073">
                  <c:v>34304</c:v>
                </c:pt>
                <c:pt idx="1074">
                  <c:v>34335</c:v>
                </c:pt>
                <c:pt idx="1075">
                  <c:v>34366</c:v>
                </c:pt>
                <c:pt idx="1076">
                  <c:v>34394</c:v>
                </c:pt>
                <c:pt idx="1077">
                  <c:v>34425</c:v>
                </c:pt>
                <c:pt idx="1078">
                  <c:v>34455</c:v>
                </c:pt>
                <c:pt idx="1079">
                  <c:v>34486</c:v>
                </c:pt>
                <c:pt idx="1080">
                  <c:v>34516</c:v>
                </c:pt>
                <c:pt idx="1081">
                  <c:v>34547</c:v>
                </c:pt>
                <c:pt idx="1082">
                  <c:v>34578</c:v>
                </c:pt>
                <c:pt idx="1083">
                  <c:v>34608</c:v>
                </c:pt>
                <c:pt idx="1084">
                  <c:v>34639</c:v>
                </c:pt>
                <c:pt idx="1085">
                  <c:v>34669</c:v>
                </c:pt>
                <c:pt idx="1086">
                  <c:v>34700</c:v>
                </c:pt>
                <c:pt idx="1087">
                  <c:v>34731</c:v>
                </c:pt>
                <c:pt idx="1088">
                  <c:v>34759</c:v>
                </c:pt>
                <c:pt idx="1089">
                  <c:v>34790</c:v>
                </c:pt>
                <c:pt idx="1090">
                  <c:v>34820</c:v>
                </c:pt>
                <c:pt idx="1091">
                  <c:v>34851</c:v>
                </c:pt>
                <c:pt idx="1092">
                  <c:v>34881</c:v>
                </c:pt>
                <c:pt idx="1093">
                  <c:v>34912</c:v>
                </c:pt>
                <c:pt idx="1094">
                  <c:v>34943</c:v>
                </c:pt>
                <c:pt idx="1095">
                  <c:v>34973</c:v>
                </c:pt>
                <c:pt idx="1096">
                  <c:v>35004</c:v>
                </c:pt>
                <c:pt idx="1097">
                  <c:v>35034</c:v>
                </c:pt>
                <c:pt idx="1098">
                  <c:v>35065</c:v>
                </c:pt>
                <c:pt idx="1099">
                  <c:v>35096</c:v>
                </c:pt>
                <c:pt idx="1100">
                  <c:v>35125</c:v>
                </c:pt>
                <c:pt idx="1101">
                  <c:v>35156</c:v>
                </c:pt>
                <c:pt idx="1102">
                  <c:v>35186</c:v>
                </c:pt>
                <c:pt idx="1103">
                  <c:v>35217</c:v>
                </c:pt>
                <c:pt idx="1104">
                  <c:v>35247</c:v>
                </c:pt>
                <c:pt idx="1105">
                  <c:v>35278</c:v>
                </c:pt>
                <c:pt idx="1106">
                  <c:v>35309</c:v>
                </c:pt>
                <c:pt idx="1107">
                  <c:v>35339</c:v>
                </c:pt>
                <c:pt idx="1108">
                  <c:v>35370</c:v>
                </c:pt>
                <c:pt idx="1109">
                  <c:v>35400</c:v>
                </c:pt>
                <c:pt idx="1110">
                  <c:v>35431</c:v>
                </c:pt>
                <c:pt idx="1111">
                  <c:v>35462</c:v>
                </c:pt>
                <c:pt idx="1112">
                  <c:v>35490</c:v>
                </c:pt>
                <c:pt idx="1113">
                  <c:v>35521</c:v>
                </c:pt>
                <c:pt idx="1114">
                  <c:v>35551</c:v>
                </c:pt>
                <c:pt idx="1115">
                  <c:v>35582</c:v>
                </c:pt>
                <c:pt idx="1116">
                  <c:v>35612</c:v>
                </c:pt>
                <c:pt idx="1117">
                  <c:v>35643</c:v>
                </c:pt>
                <c:pt idx="1118">
                  <c:v>35674</c:v>
                </c:pt>
                <c:pt idx="1119">
                  <c:v>35704</c:v>
                </c:pt>
                <c:pt idx="1120">
                  <c:v>35735</c:v>
                </c:pt>
                <c:pt idx="1121">
                  <c:v>35765</c:v>
                </c:pt>
                <c:pt idx="1122">
                  <c:v>35796</c:v>
                </c:pt>
                <c:pt idx="1123">
                  <c:v>35827</c:v>
                </c:pt>
                <c:pt idx="1124">
                  <c:v>35855</c:v>
                </c:pt>
                <c:pt idx="1125">
                  <c:v>35886</c:v>
                </c:pt>
                <c:pt idx="1126">
                  <c:v>35916</c:v>
                </c:pt>
                <c:pt idx="1127">
                  <c:v>35947</c:v>
                </c:pt>
                <c:pt idx="1128">
                  <c:v>35977</c:v>
                </c:pt>
                <c:pt idx="1129">
                  <c:v>36008</c:v>
                </c:pt>
                <c:pt idx="1130">
                  <c:v>36039</c:v>
                </c:pt>
                <c:pt idx="1131">
                  <c:v>36069</c:v>
                </c:pt>
                <c:pt idx="1132">
                  <c:v>36100</c:v>
                </c:pt>
                <c:pt idx="1133">
                  <c:v>36130</c:v>
                </c:pt>
                <c:pt idx="1134">
                  <c:v>36161</c:v>
                </c:pt>
                <c:pt idx="1135">
                  <c:v>36192</c:v>
                </c:pt>
                <c:pt idx="1136">
                  <c:v>36220</c:v>
                </c:pt>
                <c:pt idx="1137">
                  <c:v>36251</c:v>
                </c:pt>
                <c:pt idx="1138">
                  <c:v>36281</c:v>
                </c:pt>
                <c:pt idx="1139">
                  <c:v>36312</c:v>
                </c:pt>
                <c:pt idx="1140">
                  <c:v>36342</c:v>
                </c:pt>
                <c:pt idx="1141">
                  <c:v>36373</c:v>
                </c:pt>
                <c:pt idx="1142">
                  <c:v>36404</c:v>
                </c:pt>
                <c:pt idx="1143">
                  <c:v>36434</c:v>
                </c:pt>
                <c:pt idx="1144">
                  <c:v>36465</c:v>
                </c:pt>
                <c:pt idx="1145">
                  <c:v>36495</c:v>
                </c:pt>
                <c:pt idx="1146">
                  <c:v>36526</c:v>
                </c:pt>
                <c:pt idx="1147">
                  <c:v>36557</c:v>
                </c:pt>
                <c:pt idx="1148">
                  <c:v>36586</c:v>
                </c:pt>
                <c:pt idx="1149">
                  <c:v>36617</c:v>
                </c:pt>
                <c:pt idx="1150">
                  <c:v>36647</c:v>
                </c:pt>
                <c:pt idx="1151">
                  <c:v>36678</c:v>
                </c:pt>
                <c:pt idx="1152">
                  <c:v>36708</c:v>
                </c:pt>
                <c:pt idx="1153">
                  <c:v>36739</c:v>
                </c:pt>
                <c:pt idx="1154">
                  <c:v>36770</c:v>
                </c:pt>
                <c:pt idx="1155">
                  <c:v>36800</c:v>
                </c:pt>
                <c:pt idx="1156">
                  <c:v>36831</c:v>
                </c:pt>
                <c:pt idx="1157">
                  <c:v>36861</c:v>
                </c:pt>
                <c:pt idx="1158">
                  <c:v>36892</c:v>
                </c:pt>
                <c:pt idx="1159">
                  <c:v>36923</c:v>
                </c:pt>
                <c:pt idx="1160">
                  <c:v>36951</c:v>
                </c:pt>
                <c:pt idx="1161">
                  <c:v>36982</c:v>
                </c:pt>
                <c:pt idx="1162">
                  <c:v>37012</c:v>
                </c:pt>
                <c:pt idx="1163">
                  <c:v>37043</c:v>
                </c:pt>
                <c:pt idx="1164">
                  <c:v>37073</c:v>
                </c:pt>
                <c:pt idx="1165">
                  <c:v>37104</c:v>
                </c:pt>
                <c:pt idx="1166">
                  <c:v>37135</c:v>
                </c:pt>
                <c:pt idx="1167">
                  <c:v>37165</c:v>
                </c:pt>
                <c:pt idx="1168">
                  <c:v>37196</c:v>
                </c:pt>
                <c:pt idx="1169">
                  <c:v>37226</c:v>
                </c:pt>
                <c:pt idx="1170">
                  <c:v>37257</c:v>
                </c:pt>
                <c:pt idx="1171">
                  <c:v>37288</c:v>
                </c:pt>
                <c:pt idx="1172">
                  <c:v>37316</c:v>
                </c:pt>
                <c:pt idx="1173">
                  <c:v>37347</c:v>
                </c:pt>
                <c:pt idx="1174">
                  <c:v>37377</c:v>
                </c:pt>
                <c:pt idx="1175">
                  <c:v>37408</c:v>
                </c:pt>
                <c:pt idx="1176">
                  <c:v>37438</c:v>
                </c:pt>
                <c:pt idx="1177">
                  <c:v>37469</c:v>
                </c:pt>
                <c:pt idx="1178">
                  <c:v>37500</c:v>
                </c:pt>
                <c:pt idx="1179">
                  <c:v>37530</c:v>
                </c:pt>
                <c:pt idx="1180">
                  <c:v>37561</c:v>
                </c:pt>
                <c:pt idx="1181">
                  <c:v>37591</c:v>
                </c:pt>
                <c:pt idx="1182">
                  <c:v>37622</c:v>
                </c:pt>
                <c:pt idx="1183">
                  <c:v>37653</c:v>
                </c:pt>
                <c:pt idx="1184">
                  <c:v>37681</c:v>
                </c:pt>
                <c:pt idx="1185">
                  <c:v>37712</c:v>
                </c:pt>
                <c:pt idx="1186">
                  <c:v>37742</c:v>
                </c:pt>
                <c:pt idx="1187">
                  <c:v>37773</c:v>
                </c:pt>
                <c:pt idx="1188">
                  <c:v>37803</c:v>
                </c:pt>
                <c:pt idx="1189">
                  <c:v>37834</c:v>
                </c:pt>
                <c:pt idx="1190">
                  <c:v>37865</c:v>
                </c:pt>
                <c:pt idx="1191">
                  <c:v>37895</c:v>
                </c:pt>
                <c:pt idx="1192">
                  <c:v>37926</c:v>
                </c:pt>
                <c:pt idx="1193">
                  <c:v>37956</c:v>
                </c:pt>
                <c:pt idx="1194">
                  <c:v>37987</c:v>
                </c:pt>
                <c:pt idx="1195">
                  <c:v>38018</c:v>
                </c:pt>
                <c:pt idx="1196">
                  <c:v>38047</c:v>
                </c:pt>
                <c:pt idx="1197">
                  <c:v>38078</c:v>
                </c:pt>
                <c:pt idx="1198">
                  <c:v>38108</c:v>
                </c:pt>
                <c:pt idx="1199">
                  <c:v>38139</c:v>
                </c:pt>
                <c:pt idx="1200">
                  <c:v>38169</c:v>
                </c:pt>
                <c:pt idx="1201">
                  <c:v>38200</c:v>
                </c:pt>
                <c:pt idx="1202">
                  <c:v>38231</c:v>
                </c:pt>
                <c:pt idx="1203">
                  <c:v>38261</c:v>
                </c:pt>
                <c:pt idx="1204">
                  <c:v>38292</c:v>
                </c:pt>
                <c:pt idx="1205">
                  <c:v>38322</c:v>
                </c:pt>
                <c:pt idx="1206">
                  <c:v>38353</c:v>
                </c:pt>
                <c:pt idx="1207">
                  <c:v>38384</c:v>
                </c:pt>
                <c:pt idx="1208">
                  <c:v>38412</c:v>
                </c:pt>
                <c:pt idx="1209">
                  <c:v>38443</c:v>
                </c:pt>
                <c:pt idx="1210">
                  <c:v>38473</c:v>
                </c:pt>
                <c:pt idx="1211">
                  <c:v>38504</c:v>
                </c:pt>
                <c:pt idx="1212">
                  <c:v>38534</c:v>
                </c:pt>
                <c:pt idx="1213">
                  <c:v>38565</c:v>
                </c:pt>
                <c:pt idx="1214">
                  <c:v>38596</c:v>
                </c:pt>
                <c:pt idx="1215">
                  <c:v>38626</c:v>
                </c:pt>
                <c:pt idx="1216">
                  <c:v>38657</c:v>
                </c:pt>
                <c:pt idx="1217">
                  <c:v>38687</c:v>
                </c:pt>
                <c:pt idx="1218">
                  <c:v>38718</c:v>
                </c:pt>
                <c:pt idx="1219">
                  <c:v>38749</c:v>
                </c:pt>
                <c:pt idx="1220">
                  <c:v>38777</c:v>
                </c:pt>
                <c:pt idx="1221">
                  <c:v>38808</c:v>
                </c:pt>
                <c:pt idx="1222">
                  <c:v>38838</c:v>
                </c:pt>
                <c:pt idx="1223">
                  <c:v>38869</c:v>
                </c:pt>
                <c:pt idx="1224">
                  <c:v>38899</c:v>
                </c:pt>
                <c:pt idx="1225">
                  <c:v>38930</c:v>
                </c:pt>
                <c:pt idx="1226">
                  <c:v>38961</c:v>
                </c:pt>
                <c:pt idx="1227">
                  <c:v>38991</c:v>
                </c:pt>
                <c:pt idx="1228">
                  <c:v>39022</c:v>
                </c:pt>
                <c:pt idx="1229">
                  <c:v>39052</c:v>
                </c:pt>
                <c:pt idx="1230">
                  <c:v>39083</c:v>
                </c:pt>
                <c:pt idx="1231">
                  <c:v>39114</c:v>
                </c:pt>
                <c:pt idx="1232">
                  <c:v>39142</c:v>
                </c:pt>
                <c:pt idx="1233">
                  <c:v>39173</c:v>
                </c:pt>
                <c:pt idx="1234">
                  <c:v>39203</c:v>
                </c:pt>
                <c:pt idx="1235">
                  <c:v>39234</c:v>
                </c:pt>
                <c:pt idx="1236">
                  <c:v>39264</c:v>
                </c:pt>
                <c:pt idx="1237">
                  <c:v>39295</c:v>
                </c:pt>
                <c:pt idx="1238">
                  <c:v>39326</c:v>
                </c:pt>
                <c:pt idx="1239">
                  <c:v>39356</c:v>
                </c:pt>
                <c:pt idx="1240">
                  <c:v>39387</c:v>
                </c:pt>
                <c:pt idx="1241">
                  <c:v>39417</c:v>
                </c:pt>
                <c:pt idx="1242">
                  <c:v>39448</c:v>
                </c:pt>
                <c:pt idx="1243">
                  <c:v>39479</c:v>
                </c:pt>
                <c:pt idx="1244">
                  <c:v>39508</c:v>
                </c:pt>
                <c:pt idx="1245">
                  <c:v>39539</c:v>
                </c:pt>
                <c:pt idx="1246">
                  <c:v>39569</c:v>
                </c:pt>
                <c:pt idx="1247">
                  <c:v>39600</c:v>
                </c:pt>
                <c:pt idx="1248">
                  <c:v>39630</c:v>
                </c:pt>
                <c:pt idx="1249">
                  <c:v>39661</c:v>
                </c:pt>
                <c:pt idx="1250">
                  <c:v>39692</c:v>
                </c:pt>
                <c:pt idx="1251">
                  <c:v>39722</c:v>
                </c:pt>
                <c:pt idx="1252">
                  <c:v>39753</c:v>
                </c:pt>
                <c:pt idx="1253">
                  <c:v>39783</c:v>
                </c:pt>
                <c:pt idx="1254">
                  <c:v>39814</c:v>
                </c:pt>
                <c:pt idx="1255">
                  <c:v>39845</c:v>
                </c:pt>
                <c:pt idx="1256">
                  <c:v>39873</c:v>
                </c:pt>
                <c:pt idx="1257">
                  <c:v>39904</c:v>
                </c:pt>
                <c:pt idx="1258">
                  <c:v>39934</c:v>
                </c:pt>
                <c:pt idx="1259">
                  <c:v>39965</c:v>
                </c:pt>
                <c:pt idx="1260">
                  <c:v>39995</c:v>
                </c:pt>
                <c:pt idx="1261">
                  <c:v>40026</c:v>
                </c:pt>
                <c:pt idx="1262">
                  <c:v>40057</c:v>
                </c:pt>
                <c:pt idx="1263">
                  <c:v>40087</c:v>
                </c:pt>
                <c:pt idx="1264">
                  <c:v>40118</c:v>
                </c:pt>
                <c:pt idx="1265">
                  <c:v>40148</c:v>
                </c:pt>
                <c:pt idx="1266">
                  <c:v>40179</c:v>
                </c:pt>
                <c:pt idx="1267">
                  <c:v>40210</c:v>
                </c:pt>
                <c:pt idx="1268">
                  <c:v>40238</c:v>
                </c:pt>
                <c:pt idx="1269">
                  <c:v>40269</c:v>
                </c:pt>
                <c:pt idx="1270">
                  <c:v>40299</c:v>
                </c:pt>
                <c:pt idx="1271">
                  <c:v>40330</c:v>
                </c:pt>
                <c:pt idx="1272">
                  <c:v>40360</c:v>
                </c:pt>
                <c:pt idx="1273">
                  <c:v>40391</c:v>
                </c:pt>
                <c:pt idx="1274">
                  <c:v>40422</c:v>
                </c:pt>
                <c:pt idx="1275">
                  <c:v>40452</c:v>
                </c:pt>
                <c:pt idx="1276">
                  <c:v>40483</c:v>
                </c:pt>
                <c:pt idx="1277">
                  <c:v>40513</c:v>
                </c:pt>
                <c:pt idx="1278">
                  <c:v>40544</c:v>
                </c:pt>
                <c:pt idx="1279">
                  <c:v>40575</c:v>
                </c:pt>
                <c:pt idx="1280">
                  <c:v>40603</c:v>
                </c:pt>
                <c:pt idx="1281">
                  <c:v>40634</c:v>
                </c:pt>
                <c:pt idx="1282">
                  <c:v>40664</c:v>
                </c:pt>
                <c:pt idx="1283">
                  <c:v>40695</c:v>
                </c:pt>
                <c:pt idx="1284">
                  <c:v>40725</c:v>
                </c:pt>
                <c:pt idx="1285">
                  <c:v>40756</c:v>
                </c:pt>
                <c:pt idx="1286">
                  <c:v>40787</c:v>
                </c:pt>
                <c:pt idx="1287">
                  <c:v>40817</c:v>
                </c:pt>
                <c:pt idx="1288">
                  <c:v>40848</c:v>
                </c:pt>
                <c:pt idx="1289">
                  <c:v>40878</c:v>
                </c:pt>
                <c:pt idx="1290">
                  <c:v>40909</c:v>
                </c:pt>
                <c:pt idx="1291">
                  <c:v>40940</c:v>
                </c:pt>
                <c:pt idx="1292">
                  <c:v>40969</c:v>
                </c:pt>
                <c:pt idx="1293">
                  <c:v>41000</c:v>
                </c:pt>
                <c:pt idx="1294">
                  <c:v>41030</c:v>
                </c:pt>
                <c:pt idx="1295">
                  <c:v>41061</c:v>
                </c:pt>
                <c:pt idx="1296">
                  <c:v>41091</c:v>
                </c:pt>
                <c:pt idx="1297">
                  <c:v>41122</c:v>
                </c:pt>
                <c:pt idx="1298">
                  <c:v>41153</c:v>
                </c:pt>
                <c:pt idx="1299">
                  <c:v>41183</c:v>
                </c:pt>
                <c:pt idx="1300">
                  <c:v>41214</c:v>
                </c:pt>
                <c:pt idx="1301">
                  <c:v>41244</c:v>
                </c:pt>
                <c:pt idx="1302">
                  <c:v>41275</c:v>
                </c:pt>
                <c:pt idx="1303">
                  <c:v>41306</c:v>
                </c:pt>
                <c:pt idx="1304">
                  <c:v>41334</c:v>
                </c:pt>
                <c:pt idx="1305">
                  <c:v>41365</c:v>
                </c:pt>
                <c:pt idx="1306">
                  <c:v>41395</c:v>
                </c:pt>
                <c:pt idx="1307">
                  <c:v>41426</c:v>
                </c:pt>
                <c:pt idx="1308">
                  <c:v>41456</c:v>
                </c:pt>
                <c:pt idx="1309">
                  <c:v>41487</c:v>
                </c:pt>
                <c:pt idx="1310">
                  <c:v>41518</c:v>
                </c:pt>
                <c:pt idx="1311">
                  <c:v>41548</c:v>
                </c:pt>
                <c:pt idx="1312">
                  <c:v>41579</c:v>
                </c:pt>
                <c:pt idx="1313">
                  <c:v>41609</c:v>
                </c:pt>
                <c:pt idx="1314">
                  <c:v>41640</c:v>
                </c:pt>
                <c:pt idx="1315">
                  <c:v>41671</c:v>
                </c:pt>
                <c:pt idx="1316">
                  <c:v>41699</c:v>
                </c:pt>
                <c:pt idx="1317">
                  <c:v>41730</c:v>
                </c:pt>
                <c:pt idx="1318">
                  <c:v>41760</c:v>
                </c:pt>
                <c:pt idx="1319">
                  <c:v>41791</c:v>
                </c:pt>
                <c:pt idx="1320">
                  <c:v>41821</c:v>
                </c:pt>
                <c:pt idx="1321">
                  <c:v>41852</c:v>
                </c:pt>
                <c:pt idx="1322">
                  <c:v>41883</c:v>
                </c:pt>
                <c:pt idx="1323">
                  <c:v>41913</c:v>
                </c:pt>
                <c:pt idx="1324">
                  <c:v>41944</c:v>
                </c:pt>
                <c:pt idx="1325">
                  <c:v>41974</c:v>
                </c:pt>
                <c:pt idx="1326">
                  <c:v>42005</c:v>
                </c:pt>
                <c:pt idx="1327">
                  <c:v>42036</c:v>
                </c:pt>
                <c:pt idx="1328">
                  <c:v>42064</c:v>
                </c:pt>
                <c:pt idx="1329">
                  <c:v>42095</c:v>
                </c:pt>
                <c:pt idx="1330">
                  <c:v>42125</c:v>
                </c:pt>
                <c:pt idx="1331">
                  <c:v>42156</c:v>
                </c:pt>
                <c:pt idx="1332">
                  <c:v>42186</c:v>
                </c:pt>
                <c:pt idx="1333">
                  <c:v>42217</c:v>
                </c:pt>
                <c:pt idx="1334">
                  <c:v>42248</c:v>
                </c:pt>
                <c:pt idx="1335">
                  <c:v>42278</c:v>
                </c:pt>
                <c:pt idx="1336">
                  <c:v>42309</c:v>
                </c:pt>
                <c:pt idx="1337">
                  <c:v>42339</c:v>
                </c:pt>
                <c:pt idx="1338">
                  <c:v>42370</c:v>
                </c:pt>
                <c:pt idx="1339">
                  <c:v>42401</c:v>
                </c:pt>
                <c:pt idx="1340">
                  <c:v>42430</c:v>
                </c:pt>
                <c:pt idx="1341">
                  <c:v>42461</c:v>
                </c:pt>
                <c:pt idx="1342">
                  <c:v>42491</c:v>
                </c:pt>
                <c:pt idx="1343">
                  <c:v>42522</c:v>
                </c:pt>
                <c:pt idx="1344">
                  <c:v>42552</c:v>
                </c:pt>
                <c:pt idx="1345">
                  <c:v>42583</c:v>
                </c:pt>
                <c:pt idx="1346">
                  <c:v>42614</c:v>
                </c:pt>
                <c:pt idx="1347">
                  <c:v>42644</c:v>
                </c:pt>
                <c:pt idx="1348">
                  <c:v>42675</c:v>
                </c:pt>
                <c:pt idx="1349">
                  <c:v>42705</c:v>
                </c:pt>
                <c:pt idx="1350">
                  <c:v>42736</c:v>
                </c:pt>
                <c:pt idx="1351">
                  <c:v>42767</c:v>
                </c:pt>
                <c:pt idx="1352">
                  <c:v>42795</c:v>
                </c:pt>
                <c:pt idx="1353">
                  <c:v>42826</c:v>
                </c:pt>
                <c:pt idx="1354">
                  <c:v>42856</c:v>
                </c:pt>
                <c:pt idx="1355">
                  <c:v>42887</c:v>
                </c:pt>
                <c:pt idx="1356">
                  <c:v>42917</c:v>
                </c:pt>
                <c:pt idx="1357">
                  <c:v>42948</c:v>
                </c:pt>
                <c:pt idx="1358">
                  <c:v>42979</c:v>
                </c:pt>
                <c:pt idx="1359">
                  <c:v>43009</c:v>
                </c:pt>
                <c:pt idx="1360">
                  <c:v>43040</c:v>
                </c:pt>
                <c:pt idx="1361">
                  <c:v>43070</c:v>
                </c:pt>
                <c:pt idx="1362">
                  <c:v>43101</c:v>
                </c:pt>
                <c:pt idx="1363">
                  <c:v>43132</c:v>
                </c:pt>
                <c:pt idx="1364">
                  <c:v>43160</c:v>
                </c:pt>
                <c:pt idx="1365">
                  <c:v>43191</c:v>
                </c:pt>
                <c:pt idx="1366">
                  <c:v>43221</c:v>
                </c:pt>
                <c:pt idx="1367">
                  <c:v>43252</c:v>
                </c:pt>
                <c:pt idx="1368">
                  <c:v>43282</c:v>
                </c:pt>
                <c:pt idx="1369">
                  <c:v>43313</c:v>
                </c:pt>
                <c:pt idx="1370">
                  <c:v>43344</c:v>
                </c:pt>
                <c:pt idx="1371">
                  <c:v>43374</c:v>
                </c:pt>
                <c:pt idx="1372">
                  <c:v>43405</c:v>
                </c:pt>
                <c:pt idx="1373">
                  <c:v>43435</c:v>
                </c:pt>
                <c:pt idx="1374">
                  <c:v>43466</c:v>
                </c:pt>
                <c:pt idx="1375">
                  <c:v>43497</c:v>
                </c:pt>
                <c:pt idx="1376">
                  <c:v>43525</c:v>
                </c:pt>
                <c:pt idx="1377">
                  <c:v>43556</c:v>
                </c:pt>
                <c:pt idx="1378">
                  <c:v>43586</c:v>
                </c:pt>
                <c:pt idx="1379">
                  <c:v>43617</c:v>
                </c:pt>
                <c:pt idx="1380">
                  <c:v>43647</c:v>
                </c:pt>
                <c:pt idx="1381">
                  <c:v>43678</c:v>
                </c:pt>
                <c:pt idx="1382">
                  <c:v>43709</c:v>
                </c:pt>
                <c:pt idx="1383">
                  <c:v>43739</c:v>
                </c:pt>
                <c:pt idx="1384">
                  <c:v>43770</c:v>
                </c:pt>
                <c:pt idx="1385">
                  <c:v>43800</c:v>
                </c:pt>
                <c:pt idx="1386">
                  <c:v>43831</c:v>
                </c:pt>
                <c:pt idx="1387">
                  <c:v>43862</c:v>
                </c:pt>
                <c:pt idx="1388">
                  <c:v>43891</c:v>
                </c:pt>
                <c:pt idx="1389">
                  <c:v>43922</c:v>
                </c:pt>
                <c:pt idx="1390">
                  <c:v>43952</c:v>
                </c:pt>
                <c:pt idx="1391">
                  <c:v>43983</c:v>
                </c:pt>
                <c:pt idx="1392">
                  <c:v>44013</c:v>
                </c:pt>
                <c:pt idx="1393">
                  <c:v>44044</c:v>
                </c:pt>
                <c:pt idx="1394">
                  <c:v>44075</c:v>
                </c:pt>
                <c:pt idx="1395">
                  <c:v>44105</c:v>
                </c:pt>
                <c:pt idx="1396">
                  <c:v>44136</c:v>
                </c:pt>
                <c:pt idx="1397">
                  <c:v>44166</c:v>
                </c:pt>
                <c:pt idx="1398">
                  <c:v>44197</c:v>
                </c:pt>
                <c:pt idx="1399">
                  <c:v>44228</c:v>
                </c:pt>
                <c:pt idx="1400">
                  <c:v>44256</c:v>
                </c:pt>
                <c:pt idx="1401">
                  <c:v>44287</c:v>
                </c:pt>
                <c:pt idx="1402">
                  <c:v>44317</c:v>
                </c:pt>
                <c:pt idx="1403">
                  <c:v>44348</c:v>
                </c:pt>
                <c:pt idx="1404">
                  <c:v>44378</c:v>
                </c:pt>
                <c:pt idx="1405">
                  <c:v>44409</c:v>
                </c:pt>
                <c:pt idx="1406">
                  <c:v>44440</c:v>
                </c:pt>
                <c:pt idx="1407">
                  <c:v>44470</c:v>
                </c:pt>
                <c:pt idx="1408">
                  <c:v>44501</c:v>
                </c:pt>
                <c:pt idx="1409">
                  <c:v>44531</c:v>
                </c:pt>
                <c:pt idx="1410">
                  <c:v>44562</c:v>
                </c:pt>
                <c:pt idx="1411">
                  <c:v>44593</c:v>
                </c:pt>
                <c:pt idx="1412">
                  <c:v>44621</c:v>
                </c:pt>
                <c:pt idx="1413">
                  <c:v>44652</c:v>
                </c:pt>
                <c:pt idx="1414">
                  <c:v>44682</c:v>
                </c:pt>
                <c:pt idx="1415">
                  <c:v>44713</c:v>
                </c:pt>
                <c:pt idx="1416">
                  <c:v>44743</c:v>
                </c:pt>
                <c:pt idx="1417">
                  <c:v>44774</c:v>
                </c:pt>
                <c:pt idx="1418">
                  <c:v>44805</c:v>
                </c:pt>
                <c:pt idx="1419">
                  <c:v>44835</c:v>
                </c:pt>
                <c:pt idx="1420">
                  <c:v>44866</c:v>
                </c:pt>
                <c:pt idx="1421">
                  <c:v>44896</c:v>
                </c:pt>
                <c:pt idx="1422">
                  <c:v>44927</c:v>
                </c:pt>
                <c:pt idx="1423">
                  <c:v>44958</c:v>
                </c:pt>
                <c:pt idx="1424">
                  <c:v>44986</c:v>
                </c:pt>
                <c:pt idx="1425">
                  <c:v>45017</c:v>
                </c:pt>
                <c:pt idx="1426">
                  <c:v>45047</c:v>
                </c:pt>
                <c:pt idx="1427">
                  <c:v>45078</c:v>
                </c:pt>
                <c:pt idx="1428">
                  <c:v>45108</c:v>
                </c:pt>
                <c:pt idx="1429">
                  <c:v>45139</c:v>
                </c:pt>
                <c:pt idx="1430">
                  <c:v>45170</c:v>
                </c:pt>
                <c:pt idx="1431">
                  <c:v>45200</c:v>
                </c:pt>
                <c:pt idx="1432">
                  <c:v>45231</c:v>
                </c:pt>
                <c:pt idx="1433">
                  <c:v>45261</c:v>
                </c:pt>
                <c:pt idx="1434">
                  <c:v>45292</c:v>
                </c:pt>
                <c:pt idx="1435">
                  <c:v>45323</c:v>
                </c:pt>
                <c:pt idx="1436">
                  <c:v>45352</c:v>
                </c:pt>
              </c:numCache>
            </c:numRef>
          </c:cat>
          <c:val>
            <c:numRef>
              <c:f>'3Y Forecasts'!$G$1308:$G$2744</c:f>
              <c:numCache>
                <c:formatCode>0.00%</c:formatCode>
                <c:ptCount val="1437"/>
                <c:pt idx="0">
                  <c:v>3.4500000000000003E-2</c:v>
                </c:pt>
                <c:pt idx="1">
                  <c:v>3.4500000000000003E-2</c:v>
                </c:pt>
                <c:pt idx="2">
                  <c:v>3.4599999999999999E-2</c:v>
                </c:pt>
                <c:pt idx="3">
                  <c:v>3.4700000000000002E-2</c:v>
                </c:pt>
                <c:pt idx="4">
                  <c:v>3.4700000000000002E-2</c:v>
                </c:pt>
                <c:pt idx="5">
                  <c:v>3.4799999999999998E-2</c:v>
                </c:pt>
                <c:pt idx="6">
                  <c:v>3.4799999999999998E-2</c:v>
                </c:pt>
                <c:pt idx="7">
                  <c:v>3.4700000000000002E-2</c:v>
                </c:pt>
                <c:pt idx="8">
                  <c:v>3.4700000000000002E-2</c:v>
                </c:pt>
                <c:pt idx="9">
                  <c:v>3.4599999999999999E-2</c:v>
                </c:pt>
                <c:pt idx="10">
                  <c:v>3.4599999999999999E-2</c:v>
                </c:pt>
                <c:pt idx="11">
                  <c:v>3.4500000000000003E-2</c:v>
                </c:pt>
                <c:pt idx="12">
                  <c:v>3.4500000000000003E-2</c:v>
                </c:pt>
                <c:pt idx="13">
                  <c:v>3.4500000000000003E-2</c:v>
                </c:pt>
                <c:pt idx="14">
                  <c:v>3.44E-2</c:v>
                </c:pt>
                <c:pt idx="15">
                  <c:v>3.44E-2</c:v>
                </c:pt>
                <c:pt idx="16">
                  <c:v>3.4299999999999997E-2</c:v>
                </c:pt>
                <c:pt idx="17">
                  <c:v>3.4299999999999997E-2</c:v>
                </c:pt>
                <c:pt idx="18">
                  <c:v>3.4500000000000003E-2</c:v>
                </c:pt>
                <c:pt idx="19">
                  <c:v>3.4700000000000002E-2</c:v>
                </c:pt>
                <c:pt idx="20">
                  <c:v>3.49E-2</c:v>
                </c:pt>
                <c:pt idx="21">
                  <c:v>3.5099999999999999E-2</c:v>
                </c:pt>
                <c:pt idx="22">
                  <c:v>3.5299999999999998E-2</c:v>
                </c:pt>
                <c:pt idx="23">
                  <c:v>3.5499999999999997E-2</c:v>
                </c:pt>
                <c:pt idx="24">
                  <c:v>3.5700000000000003E-2</c:v>
                </c:pt>
                <c:pt idx="25">
                  <c:v>3.5900000000000001E-2</c:v>
                </c:pt>
                <c:pt idx="26">
                  <c:v>3.61E-2</c:v>
                </c:pt>
                <c:pt idx="27">
                  <c:v>3.6299999999999999E-2</c:v>
                </c:pt>
                <c:pt idx="28">
                  <c:v>3.6499999999999998E-2</c:v>
                </c:pt>
                <c:pt idx="29">
                  <c:v>3.6700000000000003E-2</c:v>
                </c:pt>
                <c:pt idx="30">
                  <c:v>3.6900000000000002E-2</c:v>
                </c:pt>
                <c:pt idx="31">
                  <c:v>3.6999999999999998E-2</c:v>
                </c:pt>
                <c:pt idx="32">
                  <c:v>3.7199999999999997E-2</c:v>
                </c:pt>
                <c:pt idx="33">
                  <c:v>3.7400000000000003E-2</c:v>
                </c:pt>
                <c:pt idx="34">
                  <c:v>3.7499999999999999E-2</c:v>
                </c:pt>
                <c:pt idx="35">
                  <c:v>3.7699999999999997E-2</c:v>
                </c:pt>
                <c:pt idx="36">
                  <c:v>3.7900000000000003E-2</c:v>
                </c:pt>
                <c:pt idx="37">
                  <c:v>3.7999999999999999E-2</c:v>
                </c:pt>
                <c:pt idx="38">
                  <c:v>3.8199999999999998E-2</c:v>
                </c:pt>
                <c:pt idx="39">
                  <c:v>3.8399999999999997E-2</c:v>
                </c:pt>
                <c:pt idx="40">
                  <c:v>3.85E-2</c:v>
                </c:pt>
                <c:pt idx="41">
                  <c:v>3.8699999999999998E-2</c:v>
                </c:pt>
                <c:pt idx="42">
                  <c:v>3.8600000000000002E-2</c:v>
                </c:pt>
                <c:pt idx="43">
                  <c:v>3.85E-2</c:v>
                </c:pt>
                <c:pt idx="44">
                  <c:v>3.8399999999999997E-2</c:v>
                </c:pt>
                <c:pt idx="45">
                  <c:v>3.8300000000000001E-2</c:v>
                </c:pt>
                <c:pt idx="46">
                  <c:v>3.8199999999999998E-2</c:v>
                </c:pt>
                <c:pt idx="47">
                  <c:v>3.8199999999999998E-2</c:v>
                </c:pt>
                <c:pt idx="48">
                  <c:v>3.8100000000000002E-2</c:v>
                </c:pt>
                <c:pt idx="49">
                  <c:v>3.7999999999999999E-2</c:v>
                </c:pt>
                <c:pt idx="50">
                  <c:v>3.7900000000000003E-2</c:v>
                </c:pt>
                <c:pt idx="51">
                  <c:v>3.78E-2</c:v>
                </c:pt>
                <c:pt idx="52">
                  <c:v>3.7699999999999997E-2</c:v>
                </c:pt>
                <c:pt idx="53">
                  <c:v>3.7600000000000001E-2</c:v>
                </c:pt>
                <c:pt idx="54">
                  <c:v>3.7699999999999997E-2</c:v>
                </c:pt>
                <c:pt idx="55">
                  <c:v>3.7900000000000003E-2</c:v>
                </c:pt>
                <c:pt idx="56">
                  <c:v>3.7999999999999999E-2</c:v>
                </c:pt>
                <c:pt idx="57">
                  <c:v>3.8100000000000002E-2</c:v>
                </c:pt>
                <c:pt idx="58">
                  <c:v>3.8199999999999998E-2</c:v>
                </c:pt>
                <c:pt idx="59">
                  <c:v>3.8399999999999997E-2</c:v>
                </c:pt>
                <c:pt idx="60">
                  <c:v>3.85E-2</c:v>
                </c:pt>
                <c:pt idx="61">
                  <c:v>3.8600000000000002E-2</c:v>
                </c:pt>
                <c:pt idx="62">
                  <c:v>3.8699999999999998E-2</c:v>
                </c:pt>
                <c:pt idx="63">
                  <c:v>3.8800000000000001E-2</c:v>
                </c:pt>
                <c:pt idx="64">
                  <c:v>3.9E-2</c:v>
                </c:pt>
                <c:pt idx="65">
                  <c:v>3.9100000000000003E-2</c:v>
                </c:pt>
                <c:pt idx="66">
                  <c:v>3.9199999999999999E-2</c:v>
                </c:pt>
                <c:pt idx="67">
                  <c:v>3.9199999999999999E-2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3.9399999999999998E-2</c:v>
                </c:pt>
                <c:pt idx="71">
                  <c:v>3.9399999999999998E-2</c:v>
                </c:pt>
                <c:pt idx="72">
                  <c:v>3.95E-2</c:v>
                </c:pt>
                <c:pt idx="73">
                  <c:v>3.9600000000000003E-2</c:v>
                </c:pt>
                <c:pt idx="74">
                  <c:v>3.9600000000000003E-2</c:v>
                </c:pt>
                <c:pt idx="75">
                  <c:v>3.9699999999999999E-2</c:v>
                </c:pt>
                <c:pt idx="76">
                  <c:v>3.9699999999999999E-2</c:v>
                </c:pt>
                <c:pt idx="77">
                  <c:v>3.9800000000000002E-2</c:v>
                </c:pt>
                <c:pt idx="78">
                  <c:v>3.9800000000000002E-2</c:v>
                </c:pt>
                <c:pt idx="79">
                  <c:v>3.9800000000000002E-2</c:v>
                </c:pt>
                <c:pt idx="80">
                  <c:v>3.9899999999999998E-2</c:v>
                </c:pt>
                <c:pt idx="81">
                  <c:v>3.9899999999999998E-2</c:v>
                </c:pt>
                <c:pt idx="82">
                  <c:v>3.9899999999999998E-2</c:v>
                </c:pt>
                <c:pt idx="83">
                  <c:v>3.9899999999999998E-2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4.0099999999999997E-2</c:v>
                </c:pt>
                <c:pt idx="88">
                  <c:v>4.0099999999999997E-2</c:v>
                </c:pt>
                <c:pt idx="89">
                  <c:v>4.0099999999999997E-2</c:v>
                </c:pt>
                <c:pt idx="90">
                  <c:v>4.0500000000000001E-2</c:v>
                </c:pt>
                <c:pt idx="91">
                  <c:v>4.0800000000000003E-2</c:v>
                </c:pt>
                <c:pt idx="92">
                  <c:v>4.1200000000000001E-2</c:v>
                </c:pt>
                <c:pt idx="93">
                  <c:v>4.1599999999999998E-2</c:v>
                </c:pt>
                <c:pt idx="94">
                  <c:v>4.19E-2</c:v>
                </c:pt>
                <c:pt idx="95">
                  <c:v>4.2299999999999997E-2</c:v>
                </c:pt>
                <c:pt idx="96">
                  <c:v>4.2700000000000002E-2</c:v>
                </c:pt>
                <c:pt idx="97">
                  <c:v>4.2999999999999997E-2</c:v>
                </c:pt>
                <c:pt idx="98">
                  <c:v>4.3400000000000001E-2</c:v>
                </c:pt>
                <c:pt idx="99">
                  <c:v>4.3799999999999999E-2</c:v>
                </c:pt>
                <c:pt idx="100">
                  <c:v>4.41E-2</c:v>
                </c:pt>
                <c:pt idx="101">
                  <c:v>4.4499999999999998E-2</c:v>
                </c:pt>
                <c:pt idx="102">
                  <c:v>4.4299999999999999E-2</c:v>
                </c:pt>
                <c:pt idx="103">
                  <c:v>4.3999999999999997E-2</c:v>
                </c:pt>
                <c:pt idx="104">
                  <c:v>4.3799999999999999E-2</c:v>
                </c:pt>
                <c:pt idx="105">
                  <c:v>4.3499999999999997E-2</c:v>
                </c:pt>
                <c:pt idx="106">
                  <c:v>4.3299999999999998E-2</c:v>
                </c:pt>
                <c:pt idx="107">
                  <c:v>4.2999999999999997E-2</c:v>
                </c:pt>
                <c:pt idx="108">
                  <c:v>4.2799999999999998E-2</c:v>
                </c:pt>
                <c:pt idx="109">
                  <c:v>4.2599999999999999E-2</c:v>
                </c:pt>
                <c:pt idx="110">
                  <c:v>4.2299999999999997E-2</c:v>
                </c:pt>
                <c:pt idx="111">
                  <c:v>4.2099999999999999E-2</c:v>
                </c:pt>
                <c:pt idx="112">
                  <c:v>4.1799999999999997E-2</c:v>
                </c:pt>
                <c:pt idx="113">
                  <c:v>4.1599999999999998E-2</c:v>
                </c:pt>
                <c:pt idx="114">
                  <c:v>4.1700000000000001E-2</c:v>
                </c:pt>
                <c:pt idx="115">
                  <c:v>4.1700000000000001E-2</c:v>
                </c:pt>
                <c:pt idx="116">
                  <c:v>4.1799999999999997E-2</c:v>
                </c:pt>
                <c:pt idx="117">
                  <c:v>4.19E-2</c:v>
                </c:pt>
                <c:pt idx="118">
                  <c:v>4.19E-2</c:v>
                </c:pt>
                <c:pt idx="119">
                  <c:v>4.2000000000000003E-2</c:v>
                </c:pt>
                <c:pt idx="120">
                  <c:v>4.2099999999999999E-2</c:v>
                </c:pt>
                <c:pt idx="121">
                  <c:v>4.2099999999999999E-2</c:v>
                </c:pt>
                <c:pt idx="122">
                  <c:v>4.2200000000000001E-2</c:v>
                </c:pt>
                <c:pt idx="123">
                  <c:v>4.2299999999999997E-2</c:v>
                </c:pt>
                <c:pt idx="124">
                  <c:v>4.2299999999999997E-2</c:v>
                </c:pt>
                <c:pt idx="125">
                  <c:v>4.24E-2</c:v>
                </c:pt>
                <c:pt idx="126">
                  <c:v>4.2200000000000001E-2</c:v>
                </c:pt>
                <c:pt idx="127">
                  <c:v>4.2099999999999999E-2</c:v>
                </c:pt>
                <c:pt idx="128">
                  <c:v>4.19E-2</c:v>
                </c:pt>
                <c:pt idx="129">
                  <c:v>4.1799999999999997E-2</c:v>
                </c:pt>
                <c:pt idx="130">
                  <c:v>4.1599999999999998E-2</c:v>
                </c:pt>
                <c:pt idx="131">
                  <c:v>4.1399999999999999E-2</c:v>
                </c:pt>
                <c:pt idx="132">
                  <c:v>4.1300000000000003E-2</c:v>
                </c:pt>
                <c:pt idx="133">
                  <c:v>4.1099999999999998E-2</c:v>
                </c:pt>
                <c:pt idx="134">
                  <c:v>4.1000000000000002E-2</c:v>
                </c:pt>
                <c:pt idx="135">
                  <c:v>4.0800000000000003E-2</c:v>
                </c:pt>
                <c:pt idx="136">
                  <c:v>4.07E-2</c:v>
                </c:pt>
                <c:pt idx="137">
                  <c:v>4.0500000000000001E-2</c:v>
                </c:pt>
                <c:pt idx="138">
                  <c:v>4.07E-2</c:v>
                </c:pt>
                <c:pt idx="139">
                  <c:v>4.0800000000000003E-2</c:v>
                </c:pt>
                <c:pt idx="140">
                  <c:v>4.0899999999999999E-2</c:v>
                </c:pt>
                <c:pt idx="141">
                  <c:v>4.1099999999999998E-2</c:v>
                </c:pt>
                <c:pt idx="142">
                  <c:v>4.1200000000000001E-2</c:v>
                </c:pt>
                <c:pt idx="143">
                  <c:v>4.1399999999999999E-2</c:v>
                </c:pt>
                <c:pt idx="144">
                  <c:v>4.1599999999999998E-2</c:v>
                </c:pt>
                <c:pt idx="145">
                  <c:v>4.1700000000000001E-2</c:v>
                </c:pt>
                <c:pt idx="146">
                  <c:v>4.1799999999999997E-2</c:v>
                </c:pt>
                <c:pt idx="147">
                  <c:v>4.2000000000000003E-2</c:v>
                </c:pt>
                <c:pt idx="148">
                  <c:v>4.2200000000000001E-2</c:v>
                </c:pt>
                <c:pt idx="149">
                  <c:v>4.2299999999999997E-2</c:v>
                </c:pt>
                <c:pt idx="150">
                  <c:v>4.2599999999999999E-2</c:v>
                </c:pt>
                <c:pt idx="151">
                  <c:v>4.2900000000000001E-2</c:v>
                </c:pt>
                <c:pt idx="152">
                  <c:v>4.3200000000000002E-2</c:v>
                </c:pt>
                <c:pt idx="153">
                  <c:v>4.3400000000000001E-2</c:v>
                </c:pt>
                <c:pt idx="154">
                  <c:v>4.3700000000000003E-2</c:v>
                </c:pt>
                <c:pt idx="155">
                  <c:v>4.3999999999999997E-2</c:v>
                </c:pt>
                <c:pt idx="156">
                  <c:v>4.4299999999999999E-2</c:v>
                </c:pt>
                <c:pt idx="157">
                  <c:v>4.4600000000000001E-2</c:v>
                </c:pt>
                <c:pt idx="158">
                  <c:v>4.4900000000000002E-2</c:v>
                </c:pt>
                <c:pt idx="159">
                  <c:v>4.5100000000000001E-2</c:v>
                </c:pt>
                <c:pt idx="160">
                  <c:v>4.5400000000000003E-2</c:v>
                </c:pt>
                <c:pt idx="161">
                  <c:v>4.5699999999999998E-2</c:v>
                </c:pt>
                <c:pt idx="162">
                  <c:v>4.5600000000000002E-2</c:v>
                </c:pt>
                <c:pt idx="163">
                  <c:v>4.5600000000000002E-2</c:v>
                </c:pt>
                <c:pt idx="164">
                  <c:v>4.5499999999999999E-2</c:v>
                </c:pt>
                <c:pt idx="165">
                  <c:v>4.5499999999999999E-2</c:v>
                </c:pt>
                <c:pt idx="166">
                  <c:v>4.5400000000000003E-2</c:v>
                </c:pt>
                <c:pt idx="167">
                  <c:v>4.53E-2</c:v>
                </c:pt>
                <c:pt idx="168">
                  <c:v>4.53E-2</c:v>
                </c:pt>
                <c:pt idx="169">
                  <c:v>4.5199999999999997E-2</c:v>
                </c:pt>
                <c:pt idx="170">
                  <c:v>4.5199999999999997E-2</c:v>
                </c:pt>
                <c:pt idx="171">
                  <c:v>4.5100000000000001E-2</c:v>
                </c:pt>
                <c:pt idx="172">
                  <c:v>4.5100000000000001E-2</c:v>
                </c:pt>
                <c:pt idx="173">
                  <c:v>4.4999999999999998E-2</c:v>
                </c:pt>
                <c:pt idx="174">
                  <c:v>4.5400000000000003E-2</c:v>
                </c:pt>
                <c:pt idx="175">
                  <c:v>4.58E-2</c:v>
                </c:pt>
                <c:pt idx="176">
                  <c:v>4.6199999999999998E-2</c:v>
                </c:pt>
                <c:pt idx="177">
                  <c:v>4.6600000000000003E-2</c:v>
                </c:pt>
                <c:pt idx="178">
                  <c:v>4.7E-2</c:v>
                </c:pt>
                <c:pt idx="179">
                  <c:v>4.7399999999999998E-2</c:v>
                </c:pt>
                <c:pt idx="180">
                  <c:v>4.7699999999999999E-2</c:v>
                </c:pt>
                <c:pt idx="181">
                  <c:v>4.8099999999999997E-2</c:v>
                </c:pt>
                <c:pt idx="182">
                  <c:v>4.8500000000000001E-2</c:v>
                </c:pt>
                <c:pt idx="183">
                  <c:v>4.8899999999999999E-2</c:v>
                </c:pt>
                <c:pt idx="184">
                  <c:v>4.9299999999999997E-2</c:v>
                </c:pt>
                <c:pt idx="185">
                  <c:v>4.9700000000000001E-2</c:v>
                </c:pt>
                <c:pt idx="186">
                  <c:v>4.9799999999999997E-2</c:v>
                </c:pt>
                <c:pt idx="187">
                  <c:v>4.99E-2</c:v>
                </c:pt>
                <c:pt idx="188">
                  <c:v>0.05</c:v>
                </c:pt>
                <c:pt idx="189">
                  <c:v>5.0099999999999999E-2</c:v>
                </c:pt>
                <c:pt idx="190">
                  <c:v>5.0200000000000002E-2</c:v>
                </c:pt>
                <c:pt idx="191">
                  <c:v>5.0299999999999997E-2</c:v>
                </c:pt>
                <c:pt idx="192">
                  <c:v>5.04E-2</c:v>
                </c:pt>
                <c:pt idx="193">
                  <c:v>5.0500000000000003E-2</c:v>
                </c:pt>
                <c:pt idx="194">
                  <c:v>5.0599999999999999E-2</c:v>
                </c:pt>
                <c:pt idx="195">
                  <c:v>5.0700000000000002E-2</c:v>
                </c:pt>
                <c:pt idx="196">
                  <c:v>5.0799999999999998E-2</c:v>
                </c:pt>
                <c:pt idx="197">
                  <c:v>5.0900000000000001E-2</c:v>
                </c:pt>
                <c:pt idx="198">
                  <c:v>5.0200000000000002E-2</c:v>
                </c:pt>
                <c:pt idx="199">
                  <c:v>4.9599999999999998E-2</c:v>
                </c:pt>
                <c:pt idx="200">
                  <c:v>4.8899999999999999E-2</c:v>
                </c:pt>
                <c:pt idx="201">
                  <c:v>4.8300000000000003E-2</c:v>
                </c:pt>
                <c:pt idx="202">
                  <c:v>4.7600000000000003E-2</c:v>
                </c:pt>
                <c:pt idx="203">
                  <c:v>4.7E-2</c:v>
                </c:pt>
                <c:pt idx="204">
                  <c:v>4.6300000000000001E-2</c:v>
                </c:pt>
                <c:pt idx="205">
                  <c:v>4.5600000000000002E-2</c:v>
                </c:pt>
                <c:pt idx="206">
                  <c:v>4.4999999999999998E-2</c:v>
                </c:pt>
                <c:pt idx="207">
                  <c:v>4.4299999999999999E-2</c:v>
                </c:pt>
                <c:pt idx="208">
                  <c:v>4.3700000000000003E-2</c:v>
                </c:pt>
                <c:pt idx="209">
                  <c:v>4.2999999999999997E-2</c:v>
                </c:pt>
                <c:pt idx="210">
                  <c:v>4.2999999999999997E-2</c:v>
                </c:pt>
                <c:pt idx="211">
                  <c:v>4.3099999999999999E-2</c:v>
                </c:pt>
                <c:pt idx="212">
                  <c:v>4.3200000000000002E-2</c:v>
                </c:pt>
                <c:pt idx="213">
                  <c:v>4.3200000000000002E-2</c:v>
                </c:pt>
                <c:pt idx="214">
                  <c:v>4.3200000000000002E-2</c:v>
                </c:pt>
                <c:pt idx="215">
                  <c:v>4.3299999999999998E-2</c:v>
                </c:pt>
                <c:pt idx="216">
                  <c:v>4.3400000000000001E-2</c:v>
                </c:pt>
                <c:pt idx="217">
                  <c:v>4.3400000000000001E-2</c:v>
                </c:pt>
                <c:pt idx="218">
                  <c:v>4.3400000000000001E-2</c:v>
                </c:pt>
                <c:pt idx="219">
                  <c:v>4.3499999999999997E-2</c:v>
                </c:pt>
                <c:pt idx="220">
                  <c:v>4.36E-2</c:v>
                </c:pt>
                <c:pt idx="221">
                  <c:v>4.36E-2</c:v>
                </c:pt>
                <c:pt idx="222">
                  <c:v>4.3400000000000001E-2</c:v>
                </c:pt>
                <c:pt idx="223">
                  <c:v>4.3099999999999999E-2</c:v>
                </c:pt>
                <c:pt idx="224">
                  <c:v>4.2799999999999998E-2</c:v>
                </c:pt>
                <c:pt idx="225">
                  <c:v>4.2599999999999999E-2</c:v>
                </c:pt>
                <c:pt idx="226">
                  <c:v>4.24E-2</c:v>
                </c:pt>
                <c:pt idx="227">
                  <c:v>4.2099999999999999E-2</c:v>
                </c:pt>
                <c:pt idx="228">
                  <c:v>4.1799999999999997E-2</c:v>
                </c:pt>
                <c:pt idx="229">
                  <c:v>4.1599999999999998E-2</c:v>
                </c:pt>
                <c:pt idx="230">
                  <c:v>4.1399999999999999E-2</c:v>
                </c:pt>
                <c:pt idx="231">
                  <c:v>4.1099999999999998E-2</c:v>
                </c:pt>
                <c:pt idx="232">
                  <c:v>4.0899999999999999E-2</c:v>
                </c:pt>
                <c:pt idx="233">
                  <c:v>4.0599999999999997E-2</c:v>
                </c:pt>
                <c:pt idx="234">
                  <c:v>4.0399999999999998E-2</c:v>
                </c:pt>
                <c:pt idx="235">
                  <c:v>4.0300000000000002E-2</c:v>
                </c:pt>
                <c:pt idx="236">
                  <c:v>4.0099999999999997E-2</c:v>
                </c:pt>
                <c:pt idx="237">
                  <c:v>3.9899999999999998E-2</c:v>
                </c:pt>
                <c:pt idx="238">
                  <c:v>3.9800000000000002E-2</c:v>
                </c:pt>
                <c:pt idx="239">
                  <c:v>3.9600000000000003E-2</c:v>
                </c:pt>
                <c:pt idx="240">
                  <c:v>3.9399999999999998E-2</c:v>
                </c:pt>
                <c:pt idx="241">
                  <c:v>3.9300000000000002E-2</c:v>
                </c:pt>
                <c:pt idx="242">
                  <c:v>3.9100000000000003E-2</c:v>
                </c:pt>
                <c:pt idx="243">
                  <c:v>3.8899999999999997E-2</c:v>
                </c:pt>
                <c:pt idx="244">
                  <c:v>3.8800000000000001E-2</c:v>
                </c:pt>
                <c:pt idx="245">
                  <c:v>3.8600000000000002E-2</c:v>
                </c:pt>
                <c:pt idx="246">
                  <c:v>3.85E-2</c:v>
                </c:pt>
                <c:pt idx="247">
                  <c:v>3.8300000000000001E-2</c:v>
                </c:pt>
                <c:pt idx="248">
                  <c:v>3.8199999999999998E-2</c:v>
                </c:pt>
                <c:pt idx="249">
                  <c:v>3.7999999999999999E-2</c:v>
                </c:pt>
                <c:pt idx="250">
                  <c:v>3.7900000000000003E-2</c:v>
                </c:pt>
                <c:pt idx="251">
                  <c:v>3.7699999999999997E-2</c:v>
                </c:pt>
                <c:pt idx="252">
                  <c:v>3.7600000000000001E-2</c:v>
                </c:pt>
                <c:pt idx="253">
                  <c:v>3.7400000000000003E-2</c:v>
                </c:pt>
                <c:pt idx="254">
                  <c:v>3.7199999999999997E-2</c:v>
                </c:pt>
                <c:pt idx="255">
                  <c:v>3.7100000000000001E-2</c:v>
                </c:pt>
                <c:pt idx="256">
                  <c:v>3.6900000000000002E-2</c:v>
                </c:pt>
                <c:pt idx="257">
                  <c:v>3.6799999999999999E-2</c:v>
                </c:pt>
                <c:pt idx="258">
                  <c:v>3.6499999999999998E-2</c:v>
                </c:pt>
                <c:pt idx="259">
                  <c:v>3.6200000000000003E-2</c:v>
                </c:pt>
                <c:pt idx="260">
                  <c:v>3.5999999999999997E-2</c:v>
                </c:pt>
                <c:pt idx="261">
                  <c:v>3.5700000000000003E-2</c:v>
                </c:pt>
                <c:pt idx="262">
                  <c:v>3.5400000000000001E-2</c:v>
                </c:pt>
                <c:pt idx="263">
                  <c:v>3.5099999999999999E-2</c:v>
                </c:pt>
                <c:pt idx="264">
                  <c:v>3.4799999999999998E-2</c:v>
                </c:pt>
                <c:pt idx="265">
                  <c:v>3.4500000000000003E-2</c:v>
                </c:pt>
                <c:pt idx="266">
                  <c:v>3.4200000000000001E-2</c:v>
                </c:pt>
                <c:pt idx="267">
                  <c:v>3.4000000000000002E-2</c:v>
                </c:pt>
                <c:pt idx="268">
                  <c:v>3.3700000000000001E-2</c:v>
                </c:pt>
                <c:pt idx="269">
                  <c:v>3.3399999999999999E-2</c:v>
                </c:pt>
                <c:pt idx="270">
                  <c:v>3.3399999999999999E-2</c:v>
                </c:pt>
                <c:pt idx="271">
                  <c:v>3.3399999999999999E-2</c:v>
                </c:pt>
                <c:pt idx="272">
                  <c:v>3.3399999999999999E-2</c:v>
                </c:pt>
                <c:pt idx="273">
                  <c:v>3.3399999999999999E-2</c:v>
                </c:pt>
                <c:pt idx="274">
                  <c:v>3.3399999999999999E-2</c:v>
                </c:pt>
                <c:pt idx="275">
                  <c:v>3.3399999999999999E-2</c:v>
                </c:pt>
                <c:pt idx="276">
                  <c:v>3.3300000000000003E-2</c:v>
                </c:pt>
                <c:pt idx="277">
                  <c:v>3.3300000000000003E-2</c:v>
                </c:pt>
                <c:pt idx="278">
                  <c:v>3.3300000000000003E-2</c:v>
                </c:pt>
                <c:pt idx="279">
                  <c:v>3.3300000000000003E-2</c:v>
                </c:pt>
                <c:pt idx="280">
                  <c:v>3.3300000000000003E-2</c:v>
                </c:pt>
                <c:pt idx="281">
                  <c:v>3.3300000000000003E-2</c:v>
                </c:pt>
                <c:pt idx="282">
                  <c:v>3.3500000000000002E-2</c:v>
                </c:pt>
                <c:pt idx="283">
                  <c:v>3.3799999999999997E-2</c:v>
                </c:pt>
                <c:pt idx="284">
                  <c:v>3.4000000000000002E-2</c:v>
                </c:pt>
                <c:pt idx="285">
                  <c:v>3.4200000000000001E-2</c:v>
                </c:pt>
                <c:pt idx="286">
                  <c:v>3.44E-2</c:v>
                </c:pt>
                <c:pt idx="287">
                  <c:v>3.4599999999999999E-2</c:v>
                </c:pt>
                <c:pt idx="288">
                  <c:v>3.49E-2</c:v>
                </c:pt>
                <c:pt idx="289">
                  <c:v>3.5099999999999999E-2</c:v>
                </c:pt>
                <c:pt idx="290">
                  <c:v>3.5299999999999998E-2</c:v>
                </c:pt>
                <c:pt idx="291">
                  <c:v>3.56E-2</c:v>
                </c:pt>
                <c:pt idx="292">
                  <c:v>3.5799999999999998E-2</c:v>
                </c:pt>
                <c:pt idx="293">
                  <c:v>3.5999999999999997E-2</c:v>
                </c:pt>
                <c:pt idx="294">
                  <c:v>3.5700000000000003E-2</c:v>
                </c:pt>
                <c:pt idx="295">
                  <c:v>3.5499999999999997E-2</c:v>
                </c:pt>
                <c:pt idx="296">
                  <c:v>3.5200000000000002E-2</c:v>
                </c:pt>
                <c:pt idx="297">
                  <c:v>3.5000000000000003E-2</c:v>
                </c:pt>
                <c:pt idx="298">
                  <c:v>3.4700000000000002E-2</c:v>
                </c:pt>
                <c:pt idx="299">
                  <c:v>3.44E-2</c:v>
                </c:pt>
                <c:pt idx="300">
                  <c:v>3.4200000000000001E-2</c:v>
                </c:pt>
                <c:pt idx="301">
                  <c:v>3.39E-2</c:v>
                </c:pt>
                <c:pt idx="302">
                  <c:v>3.3700000000000001E-2</c:v>
                </c:pt>
                <c:pt idx="303">
                  <c:v>3.3399999999999999E-2</c:v>
                </c:pt>
                <c:pt idx="304">
                  <c:v>3.32E-2</c:v>
                </c:pt>
                <c:pt idx="305">
                  <c:v>3.2899999999999999E-2</c:v>
                </c:pt>
                <c:pt idx="306">
                  <c:v>3.2899999999999999E-2</c:v>
                </c:pt>
                <c:pt idx="307">
                  <c:v>3.3000000000000002E-2</c:v>
                </c:pt>
                <c:pt idx="308">
                  <c:v>3.3000000000000002E-2</c:v>
                </c:pt>
                <c:pt idx="309">
                  <c:v>3.3099999999999997E-2</c:v>
                </c:pt>
                <c:pt idx="310">
                  <c:v>3.3099999999999997E-2</c:v>
                </c:pt>
                <c:pt idx="311">
                  <c:v>3.32E-2</c:v>
                </c:pt>
                <c:pt idx="312">
                  <c:v>3.32E-2</c:v>
                </c:pt>
                <c:pt idx="313">
                  <c:v>3.32E-2</c:v>
                </c:pt>
                <c:pt idx="314">
                  <c:v>3.3300000000000003E-2</c:v>
                </c:pt>
                <c:pt idx="315">
                  <c:v>3.3300000000000003E-2</c:v>
                </c:pt>
                <c:pt idx="316">
                  <c:v>3.3399999999999999E-2</c:v>
                </c:pt>
                <c:pt idx="317">
                  <c:v>3.3399999999999999E-2</c:v>
                </c:pt>
                <c:pt idx="318">
                  <c:v>3.3700000000000001E-2</c:v>
                </c:pt>
                <c:pt idx="319">
                  <c:v>3.4000000000000002E-2</c:v>
                </c:pt>
                <c:pt idx="320">
                  <c:v>3.4200000000000001E-2</c:v>
                </c:pt>
                <c:pt idx="321">
                  <c:v>3.4500000000000003E-2</c:v>
                </c:pt>
                <c:pt idx="322">
                  <c:v>3.4799999999999998E-2</c:v>
                </c:pt>
                <c:pt idx="323">
                  <c:v>3.5099999999999999E-2</c:v>
                </c:pt>
                <c:pt idx="324">
                  <c:v>3.5400000000000001E-2</c:v>
                </c:pt>
                <c:pt idx="325">
                  <c:v>3.5700000000000003E-2</c:v>
                </c:pt>
                <c:pt idx="326">
                  <c:v>3.5999999999999997E-2</c:v>
                </c:pt>
                <c:pt idx="327">
                  <c:v>3.6200000000000003E-2</c:v>
                </c:pt>
                <c:pt idx="328">
                  <c:v>3.6499999999999998E-2</c:v>
                </c:pt>
                <c:pt idx="329">
                  <c:v>3.6799999999999999E-2</c:v>
                </c:pt>
                <c:pt idx="330">
                  <c:v>3.6499999999999998E-2</c:v>
                </c:pt>
                <c:pt idx="331">
                  <c:v>3.6200000000000003E-2</c:v>
                </c:pt>
                <c:pt idx="332">
                  <c:v>3.5900000000000001E-2</c:v>
                </c:pt>
                <c:pt idx="333">
                  <c:v>3.56E-2</c:v>
                </c:pt>
                <c:pt idx="334">
                  <c:v>3.5299999999999998E-2</c:v>
                </c:pt>
                <c:pt idx="335">
                  <c:v>3.49E-2</c:v>
                </c:pt>
                <c:pt idx="336">
                  <c:v>3.4599999999999999E-2</c:v>
                </c:pt>
                <c:pt idx="337">
                  <c:v>3.4299999999999997E-2</c:v>
                </c:pt>
                <c:pt idx="338">
                  <c:v>3.4000000000000002E-2</c:v>
                </c:pt>
                <c:pt idx="339">
                  <c:v>3.3700000000000001E-2</c:v>
                </c:pt>
                <c:pt idx="340">
                  <c:v>3.3399999999999999E-2</c:v>
                </c:pt>
                <c:pt idx="341">
                  <c:v>3.3099999999999997E-2</c:v>
                </c:pt>
                <c:pt idx="342">
                  <c:v>3.2899999999999999E-2</c:v>
                </c:pt>
                <c:pt idx="343">
                  <c:v>3.2800000000000003E-2</c:v>
                </c:pt>
                <c:pt idx="344">
                  <c:v>3.2599999999999997E-2</c:v>
                </c:pt>
                <c:pt idx="345">
                  <c:v>3.2500000000000001E-2</c:v>
                </c:pt>
                <c:pt idx="346">
                  <c:v>3.2300000000000002E-2</c:v>
                </c:pt>
                <c:pt idx="347">
                  <c:v>3.2099999999999997E-2</c:v>
                </c:pt>
                <c:pt idx="348">
                  <c:v>3.2000000000000001E-2</c:v>
                </c:pt>
                <c:pt idx="349">
                  <c:v>3.1800000000000002E-2</c:v>
                </c:pt>
                <c:pt idx="350">
                  <c:v>3.1699999999999999E-2</c:v>
                </c:pt>
                <c:pt idx="351">
                  <c:v>3.15E-2</c:v>
                </c:pt>
                <c:pt idx="352">
                  <c:v>3.1399999999999997E-2</c:v>
                </c:pt>
                <c:pt idx="353">
                  <c:v>3.1199999999999999E-2</c:v>
                </c:pt>
                <c:pt idx="354">
                  <c:v>3.09E-2</c:v>
                </c:pt>
                <c:pt idx="355">
                  <c:v>3.0700000000000002E-2</c:v>
                </c:pt>
                <c:pt idx="356">
                  <c:v>3.04E-2</c:v>
                </c:pt>
                <c:pt idx="357">
                  <c:v>3.0099999999999998E-2</c:v>
                </c:pt>
                <c:pt idx="358">
                  <c:v>2.98E-2</c:v>
                </c:pt>
                <c:pt idx="359">
                  <c:v>2.9499999999999998E-2</c:v>
                </c:pt>
                <c:pt idx="360">
                  <c:v>2.93E-2</c:v>
                </c:pt>
                <c:pt idx="361">
                  <c:v>2.9000000000000001E-2</c:v>
                </c:pt>
                <c:pt idx="362">
                  <c:v>2.87E-2</c:v>
                </c:pt>
                <c:pt idx="363">
                  <c:v>2.8500000000000001E-2</c:v>
                </c:pt>
                <c:pt idx="364">
                  <c:v>2.8199999999999999E-2</c:v>
                </c:pt>
                <c:pt idx="365">
                  <c:v>2.7900000000000001E-2</c:v>
                </c:pt>
                <c:pt idx="366">
                  <c:v>2.7799999999999998E-2</c:v>
                </c:pt>
                <c:pt idx="367">
                  <c:v>2.7699999999999999E-2</c:v>
                </c:pt>
                <c:pt idx="368">
                  <c:v>2.76E-2</c:v>
                </c:pt>
                <c:pt idx="369">
                  <c:v>2.7400000000000001E-2</c:v>
                </c:pt>
                <c:pt idx="370">
                  <c:v>2.7300000000000001E-2</c:v>
                </c:pt>
                <c:pt idx="371">
                  <c:v>2.7199999999999998E-2</c:v>
                </c:pt>
                <c:pt idx="372">
                  <c:v>2.7099999999999999E-2</c:v>
                </c:pt>
                <c:pt idx="373">
                  <c:v>2.7E-2</c:v>
                </c:pt>
                <c:pt idx="374">
                  <c:v>2.6800000000000001E-2</c:v>
                </c:pt>
                <c:pt idx="375">
                  <c:v>2.6700000000000002E-2</c:v>
                </c:pt>
                <c:pt idx="376">
                  <c:v>2.6599999999999999E-2</c:v>
                </c:pt>
                <c:pt idx="377">
                  <c:v>2.6499999999999999E-2</c:v>
                </c:pt>
                <c:pt idx="378">
                  <c:v>2.6499999999999999E-2</c:v>
                </c:pt>
                <c:pt idx="379">
                  <c:v>2.6499999999999999E-2</c:v>
                </c:pt>
                <c:pt idx="380">
                  <c:v>2.6599999999999999E-2</c:v>
                </c:pt>
                <c:pt idx="381">
                  <c:v>2.6599999999999999E-2</c:v>
                </c:pt>
                <c:pt idx="382">
                  <c:v>2.6599999999999999E-2</c:v>
                </c:pt>
                <c:pt idx="383">
                  <c:v>2.6599999999999999E-2</c:v>
                </c:pt>
                <c:pt idx="384">
                  <c:v>2.6700000000000002E-2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2.6700000000000002E-2</c:v>
                </c:pt>
                <c:pt idx="388">
                  <c:v>2.6800000000000001E-2</c:v>
                </c:pt>
                <c:pt idx="389">
                  <c:v>2.6800000000000001E-2</c:v>
                </c:pt>
                <c:pt idx="390">
                  <c:v>2.6700000000000002E-2</c:v>
                </c:pt>
                <c:pt idx="391">
                  <c:v>2.6599999999999999E-2</c:v>
                </c:pt>
                <c:pt idx="392">
                  <c:v>2.6499999999999999E-2</c:v>
                </c:pt>
                <c:pt idx="393">
                  <c:v>2.64E-2</c:v>
                </c:pt>
                <c:pt idx="394">
                  <c:v>2.63E-2</c:v>
                </c:pt>
                <c:pt idx="395">
                  <c:v>2.6200000000000001E-2</c:v>
                </c:pt>
                <c:pt idx="396">
                  <c:v>2.6100000000000002E-2</c:v>
                </c:pt>
                <c:pt idx="397">
                  <c:v>2.5999999999999999E-2</c:v>
                </c:pt>
                <c:pt idx="398">
                  <c:v>2.5899999999999999E-2</c:v>
                </c:pt>
                <c:pt idx="399">
                  <c:v>2.58E-2</c:v>
                </c:pt>
                <c:pt idx="400">
                  <c:v>2.5700000000000001E-2</c:v>
                </c:pt>
                <c:pt idx="401">
                  <c:v>2.5600000000000001E-2</c:v>
                </c:pt>
                <c:pt idx="402">
                  <c:v>2.5399999999999999E-2</c:v>
                </c:pt>
                <c:pt idx="403">
                  <c:v>2.53E-2</c:v>
                </c:pt>
                <c:pt idx="404">
                  <c:v>2.5100000000000001E-2</c:v>
                </c:pt>
                <c:pt idx="405">
                  <c:v>2.4899999999999999E-2</c:v>
                </c:pt>
                <c:pt idx="406">
                  <c:v>2.4799999999999999E-2</c:v>
                </c:pt>
                <c:pt idx="407">
                  <c:v>2.46E-2</c:v>
                </c:pt>
                <c:pt idx="408">
                  <c:v>2.4400000000000002E-2</c:v>
                </c:pt>
                <c:pt idx="409">
                  <c:v>2.4299999999999999E-2</c:v>
                </c:pt>
                <c:pt idx="410">
                  <c:v>2.41E-2</c:v>
                </c:pt>
                <c:pt idx="411">
                  <c:v>2.3900000000000001E-2</c:v>
                </c:pt>
                <c:pt idx="412">
                  <c:v>2.3800000000000002E-2</c:v>
                </c:pt>
                <c:pt idx="413">
                  <c:v>2.3599999999999999E-2</c:v>
                </c:pt>
                <c:pt idx="414">
                  <c:v>2.35E-2</c:v>
                </c:pt>
                <c:pt idx="415">
                  <c:v>2.3400000000000001E-2</c:v>
                </c:pt>
                <c:pt idx="416">
                  <c:v>2.3199999999999998E-2</c:v>
                </c:pt>
                <c:pt idx="417">
                  <c:v>2.3099999999999999E-2</c:v>
                </c:pt>
                <c:pt idx="418">
                  <c:v>2.3E-2</c:v>
                </c:pt>
                <c:pt idx="419">
                  <c:v>2.29E-2</c:v>
                </c:pt>
                <c:pt idx="420">
                  <c:v>2.2700000000000001E-2</c:v>
                </c:pt>
                <c:pt idx="421">
                  <c:v>2.2599999999999999E-2</c:v>
                </c:pt>
                <c:pt idx="422">
                  <c:v>2.2499999999999999E-2</c:v>
                </c:pt>
                <c:pt idx="423">
                  <c:v>2.23E-2</c:v>
                </c:pt>
                <c:pt idx="424">
                  <c:v>2.2200000000000001E-2</c:v>
                </c:pt>
                <c:pt idx="425">
                  <c:v>2.2100000000000002E-2</c:v>
                </c:pt>
                <c:pt idx="426">
                  <c:v>2.1899999999999999E-2</c:v>
                </c:pt>
                <c:pt idx="427">
                  <c:v>2.1700000000000001E-2</c:v>
                </c:pt>
                <c:pt idx="428">
                  <c:v>2.1399999999999999E-2</c:v>
                </c:pt>
                <c:pt idx="429">
                  <c:v>2.12E-2</c:v>
                </c:pt>
                <c:pt idx="430">
                  <c:v>2.1000000000000001E-2</c:v>
                </c:pt>
                <c:pt idx="431">
                  <c:v>2.0799999999999999E-2</c:v>
                </c:pt>
                <c:pt idx="432">
                  <c:v>2.06E-2</c:v>
                </c:pt>
                <c:pt idx="433">
                  <c:v>2.0400000000000001E-2</c:v>
                </c:pt>
                <c:pt idx="434">
                  <c:v>2.0199999999999999E-2</c:v>
                </c:pt>
                <c:pt idx="435">
                  <c:v>1.9900000000000001E-2</c:v>
                </c:pt>
                <c:pt idx="436">
                  <c:v>1.9699999999999999E-2</c:v>
                </c:pt>
                <c:pt idx="437">
                  <c:v>1.95E-2</c:v>
                </c:pt>
                <c:pt idx="438">
                  <c:v>1.9900000000000001E-2</c:v>
                </c:pt>
                <c:pt idx="439">
                  <c:v>2.0400000000000001E-2</c:v>
                </c:pt>
                <c:pt idx="440">
                  <c:v>2.0799999999999999E-2</c:v>
                </c:pt>
                <c:pt idx="441">
                  <c:v>2.12E-2</c:v>
                </c:pt>
                <c:pt idx="442">
                  <c:v>2.1600000000000001E-2</c:v>
                </c:pt>
                <c:pt idx="443">
                  <c:v>2.1999999999999999E-2</c:v>
                </c:pt>
                <c:pt idx="444">
                  <c:v>2.2499999999999999E-2</c:v>
                </c:pt>
                <c:pt idx="445">
                  <c:v>2.29E-2</c:v>
                </c:pt>
                <c:pt idx="446">
                  <c:v>2.3300000000000001E-2</c:v>
                </c:pt>
                <c:pt idx="447">
                  <c:v>2.3800000000000002E-2</c:v>
                </c:pt>
                <c:pt idx="448">
                  <c:v>2.4199999999999999E-2</c:v>
                </c:pt>
                <c:pt idx="449">
                  <c:v>2.46E-2</c:v>
                </c:pt>
                <c:pt idx="450">
                  <c:v>2.46E-2</c:v>
                </c:pt>
                <c:pt idx="451">
                  <c:v>2.46E-2</c:v>
                </c:pt>
                <c:pt idx="452">
                  <c:v>2.46E-2</c:v>
                </c:pt>
                <c:pt idx="453">
                  <c:v>2.46E-2</c:v>
                </c:pt>
                <c:pt idx="454">
                  <c:v>2.46E-2</c:v>
                </c:pt>
                <c:pt idx="455">
                  <c:v>2.46E-2</c:v>
                </c:pt>
                <c:pt idx="456">
                  <c:v>2.47E-2</c:v>
                </c:pt>
                <c:pt idx="457">
                  <c:v>2.47E-2</c:v>
                </c:pt>
                <c:pt idx="458">
                  <c:v>2.47E-2</c:v>
                </c:pt>
                <c:pt idx="459">
                  <c:v>2.47E-2</c:v>
                </c:pt>
                <c:pt idx="460">
                  <c:v>2.47E-2</c:v>
                </c:pt>
                <c:pt idx="461">
                  <c:v>2.47E-2</c:v>
                </c:pt>
                <c:pt idx="462">
                  <c:v>2.47E-2</c:v>
                </c:pt>
                <c:pt idx="463">
                  <c:v>2.47E-2</c:v>
                </c:pt>
                <c:pt idx="464">
                  <c:v>2.47E-2</c:v>
                </c:pt>
                <c:pt idx="465">
                  <c:v>2.47E-2</c:v>
                </c:pt>
                <c:pt idx="466">
                  <c:v>2.47E-2</c:v>
                </c:pt>
                <c:pt idx="467">
                  <c:v>2.47E-2</c:v>
                </c:pt>
                <c:pt idx="468">
                  <c:v>2.4799999999999999E-2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2.4799999999999999E-2</c:v>
                </c:pt>
                <c:pt idx="472">
                  <c:v>2.4799999999999999E-2</c:v>
                </c:pt>
                <c:pt idx="473">
                  <c:v>2.4799999999999999E-2</c:v>
                </c:pt>
                <c:pt idx="474">
                  <c:v>2.47E-2</c:v>
                </c:pt>
                <c:pt idx="475">
                  <c:v>2.46E-2</c:v>
                </c:pt>
                <c:pt idx="476">
                  <c:v>2.4500000000000001E-2</c:v>
                </c:pt>
                <c:pt idx="477">
                  <c:v>2.4400000000000002E-2</c:v>
                </c:pt>
                <c:pt idx="478">
                  <c:v>2.4299999999999999E-2</c:v>
                </c:pt>
                <c:pt idx="479">
                  <c:v>2.4199999999999999E-2</c:v>
                </c:pt>
                <c:pt idx="480">
                  <c:v>2.4199999999999999E-2</c:v>
                </c:pt>
                <c:pt idx="481">
                  <c:v>2.41E-2</c:v>
                </c:pt>
                <c:pt idx="482">
                  <c:v>2.4E-2</c:v>
                </c:pt>
                <c:pt idx="483">
                  <c:v>2.3900000000000001E-2</c:v>
                </c:pt>
                <c:pt idx="484">
                  <c:v>2.3800000000000002E-2</c:v>
                </c:pt>
                <c:pt idx="485">
                  <c:v>2.3699999999999999E-2</c:v>
                </c:pt>
                <c:pt idx="486">
                  <c:v>2.3599999999999999E-2</c:v>
                </c:pt>
                <c:pt idx="487">
                  <c:v>2.3400000000000001E-2</c:v>
                </c:pt>
                <c:pt idx="488">
                  <c:v>2.3300000000000001E-2</c:v>
                </c:pt>
                <c:pt idx="489">
                  <c:v>2.3099999999999999E-2</c:v>
                </c:pt>
                <c:pt idx="490">
                  <c:v>2.3E-2</c:v>
                </c:pt>
                <c:pt idx="491">
                  <c:v>2.2800000000000001E-2</c:v>
                </c:pt>
                <c:pt idx="492">
                  <c:v>2.2700000000000001E-2</c:v>
                </c:pt>
                <c:pt idx="493">
                  <c:v>2.2499999999999999E-2</c:v>
                </c:pt>
                <c:pt idx="494">
                  <c:v>2.23E-2</c:v>
                </c:pt>
                <c:pt idx="495">
                  <c:v>2.2200000000000001E-2</c:v>
                </c:pt>
                <c:pt idx="496">
                  <c:v>2.1999999999999999E-2</c:v>
                </c:pt>
                <c:pt idx="497">
                  <c:v>2.1899999999999999E-2</c:v>
                </c:pt>
                <c:pt idx="498">
                  <c:v>2.1899999999999999E-2</c:v>
                </c:pt>
                <c:pt idx="499">
                  <c:v>2.1999999999999999E-2</c:v>
                </c:pt>
                <c:pt idx="500">
                  <c:v>2.1999999999999999E-2</c:v>
                </c:pt>
                <c:pt idx="501">
                  <c:v>2.2100000000000002E-2</c:v>
                </c:pt>
                <c:pt idx="502">
                  <c:v>2.2100000000000002E-2</c:v>
                </c:pt>
                <c:pt idx="503">
                  <c:v>2.2200000000000001E-2</c:v>
                </c:pt>
                <c:pt idx="504">
                  <c:v>2.2200000000000001E-2</c:v>
                </c:pt>
                <c:pt idx="505">
                  <c:v>2.23E-2</c:v>
                </c:pt>
                <c:pt idx="506">
                  <c:v>2.23E-2</c:v>
                </c:pt>
                <c:pt idx="507">
                  <c:v>2.24E-2</c:v>
                </c:pt>
                <c:pt idx="508">
                  <c:v>2.24E-2</c:v>
                </c:pt>
                <c:pt idx="509">
                  <c:v>2.2499999999999999E-2</c:v>
                </c:pt>
                <c:pt idx="510">
                  <c:v>2.2700000000000001E-2</c:v>
                </c:pt>
                <c:pt idx="511">
                  <c:v>2.2800000000000001E-2</c:v>
                </c:pt>
                <c:pt idx="512">
                  <c:v>2.3E-2</c:v>
                </c:pt>
                <c:pt idx="513">
                  <c:v>2.3099999999999999E-2</c:v>
                </c:pt>
                <c:pt idx="514">
                  <c:v>2.3300000000000001E-2</c:v>
                </c:pt>
                <c:pt idx="515">
                  <c:v>2.35E-2</c:v>
                </c:pt>
                <c:pt idx="516">
                  <c:v>2.3599999999999999E-2</c:v>
                </c:pt>
                <c:pt idx="517">
                  <c:v>2.3800000000000002E-2</c:v>
                </c:pt>
                <c:pt idx="518">
                  <c:v>2.3900000000000001E-2</c:v>
                </c:pt>
                <c:pt idx="519">
                  <c:v>2.41E-2</c:v>
                </c:pt>
                <c:pt idx="520">
                  <c:v>2.4199999999999999E-2</c:v>
                </c:pt>
                <c:pt idx="521">
                  <c:v>2.4400000000000002E-2</c:v>
                </c:pt>
                <c:pt idx="522">
                  <c:v>2.4299999999999999E-2</c:v>
                </c:pt>
                <c:pt idx="523">
                  <c:v>2.4199999999999999E-2</c:v>
                </c:pt>
                <c:pt idx="524">
                  <c:v>2.41E-2</c:v>
                </c:pt>
                <c:pt idx="525">
                  <c:v>2.4E-2</c:v>
                </c:pt>
                <c:pt idx="526">
                  <c:v>2.3900000000000001E-2</c:v>
                </c:pt>
                <c:pt idx="527">
                  <c:v>2.3800000000000002E-2</c:v>
                </c:pt>
                <c:pt idx="528">
                  <c:v>2.3599999999999999E-2</c:v>
                </c:pt>
                <c:pt idx="529">
                  <c:v>2.35E-2</c:v>
                </c:pt>
                <c:pt idx="530">
                  <c:v>2.3400000000000001E-2</c:v>
                </c:pt>
                <c:pt idx="531">
                  <c:v>2.3300000000000001E-2</c:v>
                </c:pt>
                <c:pt idx="532">
                  <c:v>2.3199999999999998E-2</c:v>
                </c:pt>
                <c:pt idx="533">
                  <c:v>2.3099999999999999E-2</c:v>
                </c:pt>
                <c:pt idx="534">
                  <c:v>2.3099999999999999E-2</c:v>
                </c:pt>
                <c:pt idx="535">
                  <c:v>2.3099999999999999E-2</c:v>
                </c:pt>
                <c:pt idx="536">
                  <c:v>2.3099999999999999E-2</c:v>
                </c:pt>
                <c:pt idx="537">
                  <c:v>2.3099999999999999E-2</c:v>
                </c:pt>
                <c:pt idx="538">
                  <c:v>2.3099999999999999E-2</c:v>
                </c:pt>
                <c:pt idx="539">
                  <c:v>2.3199999999999998E-2</c:v>
                </c:pt>
                <c:pt idx="540">
                  <c:v>2.3199999999999998E-2</c:v>
                </c:pt>
                <c:pt idx="541">
                  <c:v>2.3199999999999998E-2</c:v>
                </c:pt>
                <c:pt idx="542">
                  <c:v>2.3199999999999998E-2</c:v>
                </c:pt>
                <c:pt idx="543">
                  <c:v>2.3199999999999998E-2</c:v>
                </c:pt>
                <c:pt idx="544">
                  <c:v>2.3199999999999998E-2</c:v>
                </c:pt>
                <c:pt idx="545">
                  <c:v>2.3199999999999998E-2</c:v>
                </c:pt>
                <c:pt idx="546">
                  <c:v>2.3400000000000001E-2</c:v>
                </c:pt>
                <c:pt idx="547">
                  <c:v>2.3599999999999999E-2</c:v>
                </c:pt>
                <c:pt idx="548">
                  <c:v>2.3800000000000002E-2</c:v>
                </c:pt>
                <c:pt idx="549">
                  <c:v>2.4E-2</c:v>
                </c:pt>
                <c:pt idx="550">
                  <c:v>2.4199999999999999E-2</c:v>
                </c:pt>
                <c:pt idx="551">
                  <c:v>2.4400000000000002E-2</c:v>
                </c:pt>
                <c:pt idx="552">
                  <c:v>2.47E-2</c:v>
                </c:pt>
                <c:pt idx="553">
                  <c:v>2.4899999999999999E-2</c:v>
                </c:pt>
                <c:pt idx="554">
                  <c:v>2.5100000000000001E-2</c:v>
                </c:pt>
                <c:pt idx="555">
                  <c:v>2.53E-2</c:v>
                </c:pt>
                <c:pt idx="556">
                  <c:v>2.5499999999999998E-2</c:v>
                </c:pt>
                <c:pt idx="557">
                  <c:v>2.5700000000000001E-2</c:v>
                </c:pt>
                <c:pt idx="558">
                  <c:v>2.58E-2</c:v>
                </c:pt>
                <c:pt idx="559">
                  <c:v>2.5899999999999999E-2</c:v>
                </c:pt>
                <c:pt idx="560">
                  <c:v>2.5999999999999999E-2</c:v>
                </c:pt>
                <c:pt idx="561">
                  <c:v>2.6100000000000002E-2</c:v>
                </c:pt>
                <c:pt idx="562">
                  <c:v>2.6200000000000001E-2</c:v>
                </c:pt>
                <c:pt idx="563">
                  <c:v>2.6200000000000001E-2</c:v>
                </c:pt>
                <c:pt idx="564">
                  <c:v>2.63E-2</c:v>
                </c:pt>
                <c:pt idx="565">
                  <c:v>2.64E-2</c:v>
                </c:pt>
                <c:pt idx="566">
                  <c:v>2.6499999999999999E-2</c:v>
                </c:pt>
                <c:pt idx="567">
                  <c:v>2.6599999999999999E-2</c:v>
                </c:pt>
                <c:pt idx="568">
                  <c:v>2.6700000000000002E-2</c:v>
                </c:pt>
                <c:pt idx="569">
                  <c:v>2.6800000000000001E-2</c:v>
                </c:pt>
                <c:pt idx="570">
                  <c:v>2.69E-2</c:v>
                </c:pt>
                <c:pt idx="571">
                  <c:v>2.7E-2</c:v>
                </c:pt>
                <c:pt idx="572">
                  <c:v>2.7199999999999998E-2</c:v>
                </c:pt>
                <c:pt idx="573">
                  <c:v>2.7300000000000001E-2</c:v>
                </c:pt>
                <c:pt idx="574">
                  <c:v>2.7400000000000001E-2</c:v>
                </c:pt>
                <c:pt idx="575">
                  <c:v>2.76E-2</c:v>
                </c:pt>
                <c:pt idx="576">
                  <c:v>2.7699999999999999E-2</c:v>
                </c:pt>
                <c:pt idx="577">
                  <c:v>2.7799999999999998E-2</c:v>
                </c:pt>
                <c:pt idx="578">
                  <c:v>2.7900000000000001E-2</c:v>
                </c:pt>
                <c:pt idx="579">
                  <c:v>2.81E-2</c:v>
                </c:pt>
                <c:pt idx="580">
                  <c:v>2.8199999999999999E-2</c:v>
                </c:pt>
                <c:pt idx="581">
                  <c:v>2.8299999999999999E-2</c:v>
                </c:pt>
                <c:pt idx="582">
                  <c:v>2.8000000000000001E-2</c:v>
                </c:pt>
                <c:pt idx="583">
                  <c:v>2.7699999999999999E-2</c:v>
                </c:pt>
                <c:pt idx="584">
                  <c:v>2.8299999999999999E-2</c:v>
                </c:pt>
                <c:pt idx="585">
                  <c:v>3.0499999999999999E-2</c:v>
                </c:pt>
                <c:pt idx="586">
                  <c:v>3.1099999999999999E-2</c:v>
                </c:pt>
                <c:pt idx="587">
                  <c:v>2.93E-2</c:v>
                </c:pt>
                <c:pt idx="588">
                  <c:v>2.9499999999999998E-2</c:v>
                </c:pt>
                <c:pt idx="589">
                  <c:v>2.87E-2</c:v>
                </c:pt>
                <c:pt idx="590">
                  <c:v>2.6599999999999999E-2</c:v>
                </c:pt>
                <c:pt idx="591">
                  <c:v>2.6800000000000001E-2</c:v>
                </c:pt>
                <c:pt idx="592">
                  <c:v>2.5899999999999999E-2</c:v>
                </c:pt>
                <c:pt idx="593">
                  <c:v>2.4799999999999999E-2</c:v>
                </c:pt>
                <c:pt idx="594">
                  <c:v>2.47E-2</c:v>
                </c:pt>
                <c:pt idx="595">
                  <c:v>2.3699999999999999E-2</c:v>
                </c:pt>
                <c:pt idx="596">
                  <c:v>2.29E-2</c:v>
                </c:pt>
                <c:pt idx="597">
                  <c:v>2.3699999999999999E-2</c:v>
                </c:pt>
                <c:pt idx="598">
                  <c:v>2.3800000000000002E-2</c:v>
                </c:pt>
                <c:pt idx="599">
                  <c:v>2.3E-2</c:v>
                </c:pt>
                <c:pt idx="600">
                  <c:v>2.3599999999999999E-2</c:v>
                </c:pt>
                <c:pt idx="601">
                  <c:v>2.3800000000000002E-2</c:v>
                </c:pt>
                <c:pt idx="602">
                  <c:v>2.4299999999999999E-2</c:v>
                </c:pt>
                <c:pt idx="603">
                  <c:v>2.4799999999999999E-2</c:v>
                </c:pt>
                <c:pt idx="604">
                  <c:v>2.5100000000000001E-2</c:v>
                </c:pt>
                <c:pt idx="605">
                  <c:v>2.6100000000000002E-2</c:v>
                </c:pt>
                <c:pt idx="606">
                  <c:v>2.6499999999999999E-2</c:v>
                </c:pt>
                <c:pt idx="607">
                  <c:v>2.6800000000000001E-2</c:v>
                </c:pt>
                <c:pt idx="608">
                  <c:v>2.75E-2</c:v>
                </c:pt>
                <c:pt idx="609">
                  <c:v>2.76E-2</c:v>
                </c:pt>
                <c:pt idx="610">
                  <c:v>2.7799999999999998E-2</c:v>
                </c:pt>
                <c:pt idx="611">
                  <c:v>2.9000000000000001E-2</c:v>
                </c:pt>
                <c:pt idx="612">
                  <c:v>2.9700000000000001E-2</c:v>
                </c:pt>
                <c:pt idx="613">
                  <c:v>2.9700000000000001E-2</c:v>
                </c:pt>
                <c:pt idx="614">
                  <c:v>2.8799999999999999E-2</c:v>
                </c:pt>
                <c:pt idx="615">
                  <c:v>2.8899999999999999E-2</c:v>
                </c:pt>
                <c:pt idx="616">
                  <c:v>2.9600000000000001E-2</c:v>
                </c:pt>
                <c:pt idx="617">
                  <c:v>2.9000000000000001E-2</c:v>
                </c:pt>
                <c:pt idx="618">
                  <c:v>2.8400000000000002E-2</c:v>
                </c:pt>
                <c:pt idx="619">
                  <c:v>2.9600000000000001E-2</c:v>
                </c:pt>
                <c:pt idx="620">
                  <c:v>3.1800000000000002E-2</c:v>
                </c:pt>
                <c:pt idx="621">
                  <c:v>3.0700000000000002E-2</c:v>
                </c:pt>
                <c:pt idx="622">
                  <c:v>0.03</c:v>
                </c:pt>
                <c:pt idx="623">
                  <c:v>3.1099999999999999E-2</c:v>
                </c:pt>
                <c:pt idx="624">
                  <c:v>3.3300000000000003E-2</c:v>
                </c:pt>
                <c:pt idx="625">
                  <c:v>3.3799999999999997E-2</c:v>
                </c:pt>
                <c:pt idx="626">
                  <c:v>3.3399999999999999E-2</c:v>
                </c:pt>
                <c:pt idx="627">
                  <c:v>3.49E-2</c:v>
                </c:pt>
                <c:pt idx="628">
                  <c:v>3.5900000000000001E-2</c:v>
                </c:pt>
                <c:pt idx="629">
                  <c:v>3.4599999999999999E-2</c:v>
                </c:pt>
                <c:pt idx="630">
                  <c:v>3.3399999999999999E-2</c:v>
                </c:pt>
                <c:pt idx="631">
                  <c:v>3.4099999999999998E-2</c:v>
                </c:pt>
                <c:pt idx="632">
                  <c:v>3.4799999999999998E-2</c:v>
                </c:pt>
                <c:pt idx="633">
                  <c:v>3.5999999999999997E-2</c:v>
                </c:pt>
                <c:pt idx="634">
                  <c:v>3.7999999999999999E-2</c:v>
                </c:pt>
                <c:pt idx="635">
                  <c:v>3.9300000000000002E-2</c:v>
                </c:pt>
                <c:pt idx="636">
                  <c:v>3.9300000000000002E-2</c:v>
                </c:pt>
                <c:pt idx="637">
                  <c:v>3.9199999999999999E-2</c:v>
                </c:pt>
                <c:pt idx="638">
                  <c:v>3.9699999999999999E-2</c:v>
                </c:pt>
                <c:pt idx="639">
                  <c:v>3.7199999999999997E-2</c:v>
                </c:pt>
                <c:pt idx="640">
                  <c:v>3.2099999999999997E-2</c:v>
                </c:pt>
                <c:pt idx="641">
                  <c:v>3.09E-2</c:v>
                </c:pt>
                <c:pt idx="642">
                  <c:v>3.0499999999999999E-2</c:v>
                </c:pt>
                <c:pt idx="643">
                  <c:v>2.98E-2</c:v>
                </c:pt>
                <c:pt idx="644">
                  <c:v>2.8799999999999999E-2</c:v>
                </c:pt>
                <c:pt idx="645">
                  <c:v>2.92E-2</c:v>
                </c:pt>
                <c:pt idx="646">
                  <c:v>2.9700000000000001E-2</c:v>
                </c:pt>
                <c:pt idx="647">
                  <c:v>3.2000000000000001E-2</c:v>
                </c:pt>
                <c:pt idx="648">
                  <c:v>3.5400000000000001E-2</c:v>
                </c:pt>
                <c:pt idx="649">
                  <c:v>3.7600000000000001E-2</c:v>
                </c:pt>
                <c:pt idx="650">
                  <c:v>3.7999999999999999E-2</c:v>
                </c:pt>
                <c:pt idx="651">
                  <c:v>3.7400000000000003E-2</c:v>
                </c:pt>
                <c:pt idx="652">
                  <c:v>3.8600000000000002E-2</c:v>
                </c:pt>
                <c:pt idx="653">
                  <c:v>4.02E-2</c:v>
                </c:pt>
                <c:pt idx="654">
                  <c:v>3.9600000000000003E-2</c:v>
                </c:pt>
                <c:pt idx="655">
                  <c:v>3.9899999999999998E-2</c:v>
                </c:pt>
                <c:pt idx="656">
                  <c:v>4.1200000000000001E-2</c:v>
                </c:pt>
                <c:pt idx="657">
                  <c:v>4.3099999999999999E-2</c:v>
                </c:pt>
                <c:pt idx="658">
                  <c:v>4.3400000000000001E-2</c:v>
                </c:pt>
                <c:pt idx="659">
                  <c:v>4.3999999999999997E-2</c:v>
                </c:pt>
                <c:pt idx="660">
                  <c:v>4.4299999999999999E-2</c:v>
                </c:pt>
                <c:pt idx="661">
                  <c:v>4.6800000000000001E-2</c:v>
                </c:pt>
                <c:pt idx="662">
                  <c:v>4.53E-2</c:v>
                </c:pt>
                <c:pt idx="663">
                  <c:v>4.53E-2</c:v>
                </c:pt>
                <c:pt idx="664">
                  <c:v>4.6899999999999997E-2</c:v>
                </c:pt>
                <c:pt idx="665">
                  <c:v>4.7199999999999999E-2</c:v>
                </c:pt>
                <c:pt idx="666">
                  <c:v>4.4900000000000002E-2</c:v>
                </c:pt>
                <c:pt idx="667">
                  <c:v>4.2500000000000003E-2</c:v>
                </c:pt>
                <c:pt idx="668">
                  <c:v>4.2799999999999998E-2</c:v>
                </c:pt>
                <c:pt idx="669">
                  <c:v>4.3499999999999997E-2</c:v>
                </c:pt>
                <c:pt idx="670">
                  <c:v>4.1500000000000002E-2</c:v>
                </c:pt>
                <c:pt idx="671">
                  <c:v>3.9E-2</c:v>
                </c:pt>
                <c:pt idx="672">
                  <c:v>3.7999999999999999E-2</c:v>
                </c:pt>
                <c:pt idx="673">
                  <c:v>3.7999999999999999E-2</c:v>
                </c:pt>
                <c:pt idx="674">
                  <c:v>3.8899999999999997E-2</c:v>
                </c:pt>
                <c:pt idx="675">
                  <c:v>3.9300000000000002E-2</c:v>
                </c:pt>
                <c:pt idx="676">
                  <c:v>3.8399999999999997E-2</c:v>
                </c:pt>
                <c:pt idx="677">
                  <c:v>3.8399999999999997E-2</c:v>
                </c:pt>
                <c:pt idx="678">
                  <c:v>3.78E-2</c:v>
                </c:pt>
                <c:pt idx="679">
                  <c:v>3.7400000000000003E-2</c:v>
                </c:pt>
                <c:pt idx="680">
                  <c:v>3.78E-2</c:v>
                </c:pt>
                <c:pt idx="681">
                  <c:v>3.7100000000000001E-2</c:v>
                </c:pt>
                <c:pt idx="682">
                  <c:v>3.8800000000000001E-2</c:v>
                </c:pt>
                <c:pt idx="683">
                  <c:v>3.9199999999999999E-2</c:v>
                </c:pt>
                <c:pt idx="684">
                  <c:v>4.0399999999999998E-2</c:v>
                </c:pt>
                <c:pt idx="685">
                  <c:v>3.9800000000000002E-2</c:v>
                </c:pt>
                <c:pt idx="686">
                  <c:v>3.9199999999999999E-2</c:v>
                </c:pt>
                <c:pt idx="687">
                  <c:v>3.9399999999999998E-2</c:v>
                </c:pt>
                <c:pt idx="688">
                  <c:v>4.0599999999999997E-2</c:v>
                </c:pt>
                <c:pt idx="689">
                  <c:v>4.0800000000000003E-2</c:v>
                </c:pt>
                <c:pt idx="690">
                  <c:v>4.0399999999999998E-2</c:v>
                </c:pt>
                <c:pt idx="691">
                  <c:v>3.9300000000000002E-2</c:v>
                </c:pt>
                <c:pt idx="692">
                  <c:v>3.8399999999999997E-2</c:v>
                </c:pt>
                <c:pt idx="693">
                  <c:v>3.8699999999999998E-2</c:v>
                </c:pt>
                <c:pt idx="694">
                  <c:v>3.9100000000000003E-2</c:v>
                </c:pt>
                <c:pt idx="695">
                  <c:v>4.0099999999999997E-2</c:v>
                </c:pt>
                <c:pt idx="696">
                  <c:v>3.9800000000000002E-2</c:v>
                </c:pt>
                <c:pt idx="697">
                  <c:v>3.9800000000000002E-2</c:v>
                </c:pt>
                <c:pt idx="698">
                  <c:v>3.9300000000000002E-2</c:v>
                </c:pt>
                <c:pt idx="699">
                  <c:v>3.9199999999999999E-2</c:v>
                </c:pt>
                <c:pt idx="700">
                  <c:v>3.8600000000000002E-2</c:v>
                </c:pt>
                <c:pt idx="701">
                  <c:v>3.8300000000000001E-2</c:v>
                </c:pt>
                <c:pt idx="702">
                  <c:v>3.9199999999999999E-2</c:v>
                </c:pt>
                <c:pt idx="703">
                  <c:v>3.9300000000000002E-2</c:v>
                </c:pt>
                <c:pt idx="704">
                  <c:v>3.9699999999999999E-2</c:v>
                </c:pt>
                <c:pt idx="705">
                  <c:v>3.9300000000000002E-2</c:v>
                </c:pt>
                <c:pt idx="706">
                  <c:v>3.9899999999999998E-2</c:v>
                </c:pt>
                <c:pt idx="707">
                  <c:v>4.02E-2</c:v>
                </c:pt>
                <c:pt idx="708">
                  <c:v>0.04</c:v>
                </c:pt>
                <c:pt idx="709">
                  <c:v>4.0800000000000003E-2</c:v>
                </c:pt>
                <c:pt idx="710">
                  <c:v>4.1099999999999998E-2</c:v>
                </c:pt>
                <c:pt idx="711">
                  <c:v>4.1200000000000001E-2</c:v>
                </c:pt>
                <c:pt idx="712">
                  <c:v>4.1300000000000003E-2</c:v>
                </c:pt>
                <c:pt idx="713">
                  <c:v>4.1700000000000001E-2</c:v>
                </c:pt>
                <c:pt idx="714">
                  <c:v>4.1500000000000002E-2</c:v>
                </c:pt>
                <c:pt idx="715">
                  <c:v>4.2200000000000001E-2</c:v>
                </c:pt>
                <c:pt idx="716">
                  <c:v>4.2299999999999997E-2</c:v>
                </c:pt>
                <c:pt idx="717">
                  <c:v>4.2000000000000003E-2</c:v>
                </c:pt>
                <c:pt idx="718">
                  <c:v>4.1700000000000001E-2</c:v>
                </c:pt>
                <c:pt idx="719">
                  <c:v>4.19E-2</c:v>
                </c:pt>
                <c:pt idx="720">
                  <c:v>4.19E-2</c:v>
                </c:pt>
                <c:pt idx="721">
                  <c:v>4.2000000000000003E-2</c:v>
                </c:pt>
                <c:pt idx="722">
                  <c:v>4.19E-2</c:v>
                </c:pt>
                <c:pt idx="723">
                  <c:v>4.1500000000000002E-2</c:v>
                </c:pt>
                <c:pt idx="724">
                  <c:v>4.1799999999999997E-2</c:v>
                </c:pt>
                <c:pt idx="725">
                  <c:v>4.19E-2</c:v>
                </c:pt>
                <c:pt idx="726">
                  <c:v>4.2099999999999999E-2</c:v>
                </c:pt>
                <c:pt idx="727">
                  <c:v>4.2099999999999999E-2</c:v>
                </c:pt>
                <c:pt idx="728">
                  <c:v>4.2000000000000003E-2</c:v>
                </c:pt>
                <c:pt idx="729">
                  <c:v>4.2099999999999999E-2</c:v>
                </c:pt>
                <c:pt idx="730">
                  <c:v>4.2099999999999999E-2</c:v>
                </c:pt>
                <c:pt idx="731">
                  <c:v>4.2000000000000003E-2</c:v>
                </c:pt>
                <c:pt idx="732">
                  <c:v>4.2500000000000003E-2</c:v>
                </c:pt>
                <c:pt idx="733">
                  <c:v>4.2900000000000001E-2</c:v>
                </c:pt>
                <c:pt idx="734">
                  <c:v>4.3499999999999997E-2</c:v>
                </c:pt>
                <c:pt idx="735">
                  <c:v>4.4499999999999998E-2</c:v>
                </c:pt>
                <c:pt idx="736">
                  <c:v>4.6199999999999998E-2</c:v>
                </c:pt>
                <c:pt idx="737">
                  <c:v>4.6100000000000002E-2</c:v>
                </c:pt>
                <c:pt idx="738">
                  <c:v>4.8300000000000003E-2</c:v>
                </c:pt>
                <c:pt idx="739">
                  <c:v>4.87E-2</c:v>
                </c:pt>
                <c:pt idx="740">
                  <c:v>4.7500000000000001E-2</c:v>
                </c:pt>
                <c:pt idx="741">
                  <c:v>4.7800000000000002E-2</c:v>
                </c:pt>
                <c:pt idx="742">
                  <c:v>4.8099999999999997E-2</c:v>
                </c:pt>
                <c:pt idx="743">
                  <c:v>5.0200000000000002E-2</c:v>
                </c:pt>
                <c:pt idx="744">
                  <c:v>5.2200000000000003E-2</c:v>
                </c:pt>
                <c:pt idx="745">
                  <c:v>5.1799999999999999E-2</c:v>
                </c:pt>
                <c:pt idx="746">
                  <c:v>5.0099999999999999E-2</c:v>
                </c:pt>
                <c:pt idx="747">
                  <c:v>5.16E-2</c:v>
                </c:pt>
                <c:pt idx="748">
                  <c:v>4.8399999999999999E-2</c:v>
                </c:pt>
                <c:pt idx="749">
                  <c:v>4.58E-2</c:v>
                </c:pt>
                <c:pt idx="750">
                  <c:v>4.6300000000000001E-2</c:v>
                </c:pt>
                <c:pt idx="751">
                  <c:v>4.5400000000000003E-2</c:v>
                </c:pt>
                <c:pt idx="752">
                  <c:v>4.5900000000000003E-2</c:v>
                </c:pt>
                <c:pt idx="753">
                  <c:v>4.8500000000000001E-2</c:v>
                </c:pt>
                <c:pt idx="754">
                  <c:v>5.0200000000000002E-2</c:v>
                </c:pt>
                <c:pt idx="755">
                  <c:v>5.16E-2</c:v>
                </c:pt>
                <c:pt idx="756">
                  <c:v>5.28E-2</c:v>
                </c:pt>
                <c:pt idx="757">
                  <c:v>5.2999999999999999E-2</c:v>
                </c:pt>
                <c:pt idx="758">
                  <c:v>5.4800000000000001E-2</c:v>
                </c:pt>
                <c:pt idx="759">
                  <c:v>5.7500000000000002E-2</c:v>
                </c:pt>
                <c:pt idx="760">
                  <c:v>5.7000000000000002E-2</c:v>
                </c:pt>
                <c:pt idx="761">
                  <c:v>5.5300000000000002E-2</c:v>
                </c:pt>
                <c:pt idx="762">
                  <c:v>5.5599999999999997E-2</c:v>
                </c:pt>
                <c:pt idx="763">
                  <c:v>5.74E-2</c:v>
                </c:pt>
                <c:pt idx="764">
                  <c:v>5.6399999999999999E-2</c:v>
                </c:pt>
                <c:pt idx="765">
                  <c:v>5.8700000000000002E-2</c:v>
                </c:pt>
                <c:pt idx="766">
                  <c:v>5.7200000000000001E-2</c:v>
                </c:pt>
                <c:pt idx="767">
                  <c:v>5.5E-2</c:v>
                </c:pt>
                <c:pt idx="768">
                  <c:v>5.4199999999999998E-2</c:v>
                </c:pt>
                <c:pt idx="769">
                  <c:v>5.4600000000000003E-2</c:v>
                </c:pt>
                <c:pt idx="770">
                  <c:v>5.5800000000000002E-2</c:v>
                </c:pt>
                <c:pt idx="771">
                  <c:v>5.7000000000000002E-2</c:v>
                </c:pt>
                <c:pt idx="772">
                  <c:v>6.0299999999999999E-2</c:v>
                </c:pt>
                <c:pt idx="773">
                  <c:v>6.0400000000000002E-2</c:v>
                </c:pt>
                <c:pt idx="774">
                  <c:v>6.1899999999999997E-2</c:v>
                </c:pt>
                <c:pt idx="775">
                  <c:v>6.3E-2</c:v>
                </c:pt>
                <c:pt idx="776">
                  <c:v>6.1699999999999998E-2</c:v>
                </c:pt>
                <c:pt idx="777">
                  <c:v>6.3200000000000006E-2</c:v>
                </c:pt>
                <c:pt idx="778">
                  <c:v>6.5699999999999995E-2</c:v>
                </c:pt>
                <c:pt idx="779">
                  <c:v>6.7199999999999996E-2</c:v>
                </c:pt>
                <c:pt idx="780">
                  <c:v>6.6900000000000001E-2</c:v>
                </c:pt>
                <c:pt idx="781">
                  <c:v>7.1599999999999997E-2</c:v>
                </c:pt>
                <c:pt idx="782">
                  <c:v>7.0999999999999994E-2</c:v>
                </c:pt>
                <c:pt idx="783">
                  <c:v>7.1400000000000005E-2</c:v>
                </c:pt>
                <c:pt idx="784">
                  <c:v>7.6499999999999999E-2</c:v>
                </c:pt>
                <c:pt idx="785">
                  <c:v>7.7899999999999997E-2</c:v>
                </c:pt>
                <c:pt idx="786">
                  <c:v>7.2400000000000006E-2</c:v>
                </c:pt>
                <c:pt idx="787">
                  <c:v>7.0699999999999999E-2</c:v>
                </c:pt>
                <c:pt idx="788">
                  <c:v>7.3899999999999993E-2</c:v>
                </c:pt>
                <c:pt idx="789">
                  <c:v>7.9100000000000004E-2</c:v>
                </c:pt>
                <c:pt idx="790">
                  <c:v>7.8399999999999997E-2</c:v>
                </c:pt>
                <c:pt idx="791">
                  <c:v>7.46E-2</c:v>
                </c:pt>
                <c:pt idx="792">
                  <c:v>7.5300000000000006E-2</c:v>
                </c:pt>
                <c:pt idx="793">
                  <c:v>7.3899999999999993E-2</c:v>
                </c:pt>
                <c:pt idx="794">
                  <c:v>7.3300000000000004E-2</c:v>
                </c:pt>
                <c:pt idx="795">
                  <c:v>6.8400000000000002E-2</c:v>
                </c:pt>
                <c:pt idx="796">
                  <c:v>6.3899999999999998E-2</c:v>
                </c:pt>
                <c:pt idx="797">
                  <c:v>6.2399999999999997E-2</c:v>
                </c:pt>
                <c:pt idx="798">
                  <c:v>6.1100000000000002E-2</c:v>
                </c:pt>
                <c:pt idx="799">
                  <c:v>5.7000000000000002E-2</c:v>
                </c:pt>
                <c:pt idx="800">
                  <c:v>5.8299999999999998E-2</c:v>
                </c:pt>
                <c:pt idx="801">
                  <c:v>6.3899999999999998E-2</c:v>
                </c:pt>
                <c:pt idx="802">
                  <c:v>6.5199999999999994E-2</c:v>
                </c:pt>
                <c:pt idx="803">
                  <c:v>6.7299999999999999E-2</c:v>
                </c:pt>
                <c:pt idx="804">
                  <c:v>6.5799999999999997E-2</c:v>
                </c:pt>
                <c:pt idx="805">
                  <c:v>6.1400000000000003E-2</c:v>
                </c:pt>
                <c:pt idx="806">
                  <c:v>5.9299999999999999E-2</c:v>
                </c:pt>
                <c:pt idx="807">
                  <c:v>5.8099999999999999E-2</c:v>
                </c:pt>
                <c:pt idx="808">
                  <c:v>5.9299999999999999E-2</c:v>
                </c:pt>
                <c:pt idx="809">
                  <c:v>5.9499999999999997E-2</c:v>
                </c:pt>
                <c:pt idx="810">
                  <c:v>6.08E-2</c:v>
                </c:pt>
                <c:pt idx="811">
                  <c:v>6.0699999999999997E-2</c:v>
                </c:pt>
                <c:pt idx="812">
                  <c:v>6.1899999999999997E-2</c:v>
                </c:pt>
                <c:pt idx="813">
                  <c:v>6.13E-2</c:v>
                </c:pt>
                <c:pt idx="814">
                  <c:v>6.1100000000000002E-2</c:v>
                </c:pt>
                <c:pt idx="815">
                  <c:v>6.1100000000000002E-2</c:v>
                </c:pt>
                <c:pt idx="816">
                  <c:v>6.2100000000000002E-2</c:v>
                </c:pt>
                <c:pt idx="817">
                  <c:v>6.5500000000000003E-2</c:v>
                </c:pt>
                <c:pt idx="818">
                  <c:v>6.4799999999999996E-2</c:v>
                </c:pt>
                <c:pt idx="819">
                  <c:v>6.2799999999999995E-2</c:v>
                </c:pt>
                <c:pt idx="820">
                  <c:v>6.3600000000000004E-2</c:v>
                </c:pt>
                <c:pt idx="821">
                  <c:v>6.4600000000000005E-2</c:v>
                </c:pt>
                <c:pt idx="822">
                  <c:v>6.6400000000000001E-2</c:v>
                </c:pt>
                <c:pt idx="823">
                  <c:v>6.7100000000000007E-2</c:v>
                </c:pt>
                <c:pt idx="824">
                  <c:v>6.6699999999999995E-2</c:v>
                </c:pt>
                <c:pt idx="825">
                  <c:v>6.8500000000000005E-2</c:v>
                </c:pt>
                <c:pt idx="826">
                  <c:v>6.9000000000000006E-2</c:v>
                </c:pt>
                <c:pt idx="827">
                  <c:v>7.1300000000000002E-2</c:v>
                </c:pt>
                <c:pt idx="828">
                  <c:v>7.3999999999999996E-2</c:v>
                </c:pt>
                <c:pt idx="829">
                  <c:v>7.0900000000000005E-2</c:v>
                </c:pt>
                <c:pt idx="830">
                  <c:v>6.7900000000000002E-2</c:v>
                </c:pt>
                <c:pt idx="831">
                  <c:v>6.7299999999999999E-2</c:v>
                </c:pt>
                <c:pt idx="832">
                  <c:v>6.7400000000000002E-2</c:v>
                </c:pt>
                <c:pt idx="833">
                  <c:v>6.9900000000000004E-2</c:v>
                </c:pt>
                <c:pt idx="834">
                  <c:v>6.9599999999999995E-2</c:v>
                </c:pt>
                <c:pt idx="835">
                  <c:v>7.2099999999999997E-2</c:v>
                </c:pt>
                <c:pt idx="836">
                  <c:v>7.51E-2</c:v>
                </c:pt>
                <c:pt idx="837">
                  <c:v>7.5800000000000006E-2</c:v>
                </c:pt>
                <c:pt idx="838">
                  <c:v>7.5399999999999995E-2</c:v>
                </c:pt>
                <c:pt idx="839">
                  <c:v>7.8100000000000003E-2</c:v>
                </c:pt>
                <c:pt idx="840">
                  <c:v>8.0399999999999999E-2</c:v>
                </c:pt>
                <c:pt idx="841">
                  <c:v>8.0399999999999999E-2</c:v>
                </c:pt>
                <c:pt idx="842">
                  <c:v>7.9000000000000001E-2</c:v>
                </c:pt>
                <c:pt idx="843">
                  <c:v>7.6799999999999993E-2</c:v>
                </c:pt>
                <c:pt idx="844">
                  <c:v>7.4300000000000005E-2</c:v>
                </c:pt>
                <c:pt idx="845">
                  <c:v>7.4999999999999997E-2</c:v>
                </c:pt>
                <c:pt idx="846">
                  <c:v>7.3899999999999993E-2</c:v>
                </c:pt>
                <c:pt idx="847">
                  <c:v>7.7299999999999994E-2</c:v>
                </c:pt>
                <c:pt idx="848">
                  <c:v>8.2299999999999998E-2</c:v>
                </c:pt>
                <c:pt idx="849">
                  <c:v>8.0600000000000005E-2</c:v>
                </c:pt>
                <c:pt idx="850">
                  <c:v>7.8600000000000003E-2</c:v>
                </c:pt>
                <c:pt idx="851">
                  <c:v>8.0600000000000005E-2</c:v>
                </c:pt>
                <c:pt idx="852">
                  <c:v>8.4000000000000005E-2</c:v>
                </c:pt>
                <c:pt idx="853">
                  <c:v>8.43E-2</c:v>
                </c:pt>
                <c:pt idx="854">
                  <c:v>8.14E-2</c:v>
                </c:pt>
                <c:pt idx="855">
                  <c:v>8.0500000000000002E-2</c:v>
                </c:pt>
                <c:pt idx="856">
                  <c:v>0.08</c:v>
                </c:pt>
                <c:pt idx="857">
                  <c:v>7.7399999999999997E-2</c:v>
                </c:pt>
                <c:pt idx="858">
                  <c:v>7.7899999999999997E-2</c:v>
                </c:pt>
                <c:pt idx="859">
                  <c:v>7.7299999999999994E-2</c:v>
                </c:pt>
                <c:pt idx="860">
                  <c:v>7.5600000000000001E-2</c:v>
                </c:pt>
                <c:pt idx="861">
                  <c:v>7.9000000000000001E-2</c:v>
                </c:pt>
                <c:pt idx="862">
                  <c:v>7.8600000000000003E-2</c:v>
                </c:pt>
                <c:pt idx="863">
                  <c:v>7.8299999999999995E-2</c:v>
                </c:pt>
                <c:pt idx="864">
                  <c:v>7.7700000000000005E-2</c:v>
                </c:pt>
                <c:pt idx="865">
                  <c:v>7.5899999999999995E-2</c:v>
                </c:pt>
                <c:pt idx="866">
                  <c:v>7.4099999999999999E-2</c:v>
                </c:pt>
                <c:pt idx="867">
                  <c:v>7.2900000000000006E-2</c:v>
                </c:pt>
                <c:pt idx="868">
                  <c:v>6.8699999999999997E-2</c:v>
                </c:pt>
                <c:pt idx="869">
                  <c:v>7.2099999999999997E-2</c:v>
                </c:pt>
                <c:pt idx="870">
                  <c:v>7.3899999999999993E-2</c:v>
                </c:pt>
                <c:pt idx="871">
                  <c:v>7.46E-2</c:v>
                </c:pt>
                <c:pt idx="872">
                  <c:v>7.3700000000000002E-2</c:v>
                </c:pt>
                <c:pt idx="873">
                  <c:v>7.46E-2</c:v>
                </c:pt>
                <c:pt idx="874">
                  <c:v>7.2800000000000004E-2</c:v>
                </c:pt>
                <c:pt idx="875">
                  <c:v>7.3300000000000004E-2</c:v>
                </c:pt>
                <c:pt idx="876">
                  <c:v>7.3999999999999996E-2</c:v>
                </c:pt>
                <c:pt idx="877">
                  <c:v>7.3400000000000007E-2</c:v>
                </c:pt>
                <c:pt idx="878">
                  <c:v>7.5200000000000003E-2</c:v>
                </c:pt>
                <c:pt idx="879">
                  <c:v>7.5800000000000006E-2</c:v>
                </c:pt>
                <c:pt idx="880">
                  <c:v>7.6899999999999996E-2</c:v>
                </c:pt>
                <c:pt idx="881">
                  <c:v>7.9600000000000004E-2</c:v>
                </c:pt>
                <c:pt idx="882">
                  <c:v>8.0299999999999996E-2</c:v>
                </c:pt>
                <c:pt idx="883">
                  <c:v>8.0399999999999999E-2</c:v>
                </c:pt>
                <c:pt idx="884">
                  <c:v>8.1500000000000003E-2</c:v>
                </c:pt>
                <c:pt idx="885">
                  <c:v>8.3500000000000005E-2</c:v>
                </c:pt>
                <c:pt idx="886">
                  <c:v>8.4599999999999995E-2</c:v>
                </c:pt>
                <c:pt idx="887">
                  <c:v>8.6400000000000005E-2</c:v>
                </c:pt>
                <c:pt idx="888">
                  <c:v>8.4099999999999994E-2</c:v>
                </c:pt>
                <c:pt idx="889">
                  <c:v>8.4199999999999997E-2</c:v>
                </c:pt>
                <c:pt idx="890">
                  <c:v>8.6400000000000005E-2</c:v>
                </c:pt>
                <c:pt idx="891">
                  <c:v>8.8099999999999998E-2</c:v>
                </c:pt>
                <c:pt idx="892">
                  <c:v>9.01E-2</c:v>
                </c:pt>
                <c:pt idx="893">
                  <c:v>9.0999999999999998E-2</c:v>
                </c:pt>
                <c:pt idx="894">
                  <c:v>9.0999999999999998E-2</c:v>
                </c:pt>
                <c:pt idx="895">
                  <c:v>9.1200000000000003E-2</c:v>
                </c:pt>
                <c:pt idx="896">
                  <c:v>9.1800000000000007E-2</c:v>
                </c:pt>
                <c:pt idx="897">
                  <c:v>9.2499999999999999E-2</c:v>
                </c:pt>
                <c:pt idx="898">
                  <c:v>8.9099999999999999E-2</c:v>
                </c:pt>
                <c:pt idx="899">
                  <c:v>8.9499999999999996E-2</c:v>
                </c:pt>
                <c:pt idx="900">
                  <c:v>9.0300000000000005E-2</c:v>
                </c:pt>
                <c:pt idx="901">
                  <c:v>9.3299999999999994E-2</c:v>
                </c:pt>
                <c:pt idx="902">
                  <c:v>0.10299999999999999</c:v>
                </c:pt>
                <c:pt idx="903">
                  <c:v>0.1065</c:v>
                </c:pt>
                <c:pt idx="904">
                  <c:v>0.10390000000000001</c:v>
                </c:pt>
                <c:pt idx="905">
                  <c:v>0.108</c:v>
                </c:pt>
                <c:pt idx="906">
                  <c:v>0.1241</c:v>
                </c:pt>
                <c:pt idx="907">
                  <c:v>0.1275</c:v>
                </c:pt>
                <c:pt idx="908">
                  <c:v>0.1147</c:v>
                </c:pt>
                <c:pt idx="909">
                  <c:v>0.1018</c:v>
                </c:pt>
                <c:pt idx="910">
                  <c:v>9.7799999999999998E-2</c:v>
                </c:pt>
                <c:pt idx="911">
                  <c:v>0.10249999999999999</c:v>
                </c:pt>
                <c:pt idx="912">
                  <c:v>0.111</c:v>
                </c:pt>
                <c:pt idx="913">
                  <c:v>0.11509999999999999</c:v>
                </c:pt>
                <c:pt idx="914">
                  <c:v>0.11749999999999999</c:v>
                </c:pt>
                <c:pt idx="915">
                  <c:v>0.1268</c:v>
                </c:pt>
                <c:pt idx="916">
                  <c:v>0.12839999999999999</c:v>
                </c:pt>
                <c:pt idx="917">
                  <c:v>0.12570000000000001</c:v>
                </c:pt>
                <c:pt idx="918">
                  <c:v>0.13189999999999999</c:v>
                </c:pt>
                <c:pt idx="919">
                  <c:v>0.13120000000000001</c:v>
                </c:pt>
                <c:pt idx="920">
                  <c:v>0.1368</c:v>
                </c:pt>
                <c:pt idx="921">
                  <c:v>0.14099999999999999</c:v>
                </c:pt>
                <c:pt idx="922">
                  <c:v>0.13469999999999999</c:v>
                </c:pt>
                <c:pt idx="923">
                  <c:v>0.14280000000000001</c:v>
                </c:pt>
                <c:pt idx="924">
                  <c:v>0.14940000000000001</c:v>
                </c:pt>
                <c:pt idx="925">
                  <c:v>0.1532</c:v>
                </c:pt>
                <c:pt idx="926">
                  <c:v>0.1515</c:v>
                </c:pt>
                <c:pt idx="927">
                  <c:v>0.13389999999999999</c:v>
                </c:pt>
                <c:pt idx="928">
                  <c:v>0.13719999999999999</c:v>
                </c:pt>
                <c:pt idx="929">
                  <c:v>0.1459</c:v>
                </c:pt>
                <c:pt idx="930">
                  <c:v>0.14430000000000001</c:v>
                </c:pt>
                <c:pt idx="931">
                  <c:v>0.1386</c:v>
                </c:pt>
                <c:pt idx="932">
                  <c:v>0.13869999999999999</c:v>
                </c:pt>
                <c:pt idx="933">
                  <c:v>0.13619999999999999</c:v>
                </c:pt>
                <c:pt idx="934">
                  <c:v>0.14299999999999999</c:v>
                </c:pt>
                <c:pt idx="935">
                  <c:v>0.13950000000000001</c:v>
                </c:pt>
                <c:pt idx="936">
                  <c:v>0.13059999999999999</c:v>
                </c:pt>
                <c:pt idx="937">
                  <c:v>0.1234</c:v>
                </c:pt>
                <c:pt idx="938">
                  <c:v>0.1091</c:v>
                </c:pt>
                <c:pt idx="939">
                  <c:v>0.1055</c:v>
                </c:pt>
                <c:pt idx="940">
                  <c:v>0.10539999999999999</c:v>
                </c:pt>
                <c:pt idx="941">
                  <c:v>0.1046</c:v>
                </c:pt>
                <c:pt idx="942">
                  <c:v>0.1072</c:v>
                </c:pt>
                <c:pt idx="943">
                  <c:v>0.1051</c:v>
                </c:pt>
                <c:pt idx="944">
                  <c:v>0.104</c:v>
                </c:pt>
                <c:pt idx="945">
                  <c:v>0.1038</c:v>
                </c:pt>
                <c:pt idx="946">
                  <c:v>0.1085</c:v>
                </c:pt>
                <c:pt idx="947">
                  <c:v>0.1138</c:v>
                </c:pt>
                <c:pt idx="948">
                  <c:v>0.11849999999999999</c:v>
                </c:pt>
                <c:pt idx="949">
                  <c:v>0.11650000000000001</c:v>
                </c:pt>
                <c:pt idx="950">
                  <c:v>0.1154</c:v>
                </c:pt>
                <c:pt idx="951">
                  <c:v>0.1169</c:v>
                </c:pt>
                <c:pt idx="952">
                  <c:v>0.1183</c:v>
                </c:pt>
                <c:pt idx="953">
                  <c:v>0.1167</c:v>
                </c:pt>
                <c:pt idx="954">
                  <c:v>0.11840000000000001</c:v>
                </c:pt>
                <c:pt idx="955">
                  <c:v>0.1232</c:v>
                </c:pt>
                <c:pt idx="956">
                  <c:v>0.1263</c:v>
                </c:pt>
                <c:pt idx="957">
                  <c:v>0.1341</c:v>
                </c:pt>
                <c:pt idx="958">
                  <c:v>0.1356</c:v>
                </c:pt>
                <c:pt idx="959">
                  <c:v>0.1336</c:v>
                </c:pt>
                <c:pt idx="960">
                  <c:v>0.12720000000000001</c:v>
                </c:pt>
                <c:pt idx="961">
                  <c:v>0.12520000000000001</c:v>
                </c:pt>
                <c:pt idx="962">
                  <c:v>0.1216</c:v>
                </c:pt>
                <c:pt idx="963">
                  <c:v>0.1157</c:v>
                </c:pt>
                <c:pt idx="964">
                  <c:v>0.115</c:v>
                </c:pt>
                <c:pt idx="965">
                  <c:v>0.1138</c:v>
                </c:pt>
                <c:pt idx="966">
                  <c:v>0.11509999999999999</c:v>
                </c:pt>
                <c:pt idx="967">
                  <c:v>0.1186</c:v>
                </c:pt>
                <c:pt idx="968">
                  <c:v>0.1143</c:v>
                </c:pt>
                <c:pt idx="969">
                  <c:v>0.1085</c:v>
                </c:pt>
                <c:pt idx="970">
                  <c:v>0.1016</c:v>
                </c:pt>
                <c:pt idx="971">
                  <c:v>0.1031</c:v>
                </c:pt>
                <c:pt idx="972">
                  <c:v>0.1033</c:v>
                </c:pt>
                <c:pt idx="973">
                  <c:v>0.1037</c:v>
                </c:pt>
                <c:pt idx="974">
                  <c:v>0.1024</c:v>
                </c:pt>
                <c:pt idx="975">
                  <c:v>9.7799999999999998E-2</c:v>
                </c:pt>
                <c:pt idx="976">
                  <c:v>9.2600000000000002E-2</c:v>
                </c:pt>
                <c:pt idx="977">
                  <c:v>9.1899999999999996E-2</c:v>
                </c:pt>
                <c:pt idx="978">
                  <c:v>8.6999999999999994E-2</c:v>
                </c:pt>
                <c:pt idx="979">
                  <c:v>7.7799999999999994E-2</c:v>
                </c:pt>
                <c:pt idx="980">
                  <c:v>7.2999999999999995E-2</c:v>
                </c:pt>
                <c:pt idx="981">
                  <c:v>7.7100000000000002E-2</c:v>
                </c:pt>
                <c:pt idx="982">
                  <c:v>7.8E-2</c:v>
                </c:pt>
                <c:pt idx="983">
                  <c:v>7.2999999999999995E-2</c:v>
                </c:pt>
                <c:pt idx="984">
                  <c:v>7.17E-2</c:v>
                </c:pt>
                <c:pt idx="985">
                  <c:v>7.4499999999999997E-2</c:v>
                </c:pt>
                <c:pt idx="986">
                  <c:v>7.4300000000000005E-2</c:v>
                </c:pt>
                <c:pt idx="987">
                  <c:v>7.2499999999999995E-2</c:v>
                </c:pt>
                <c:pt idx="988">
                  <c:v>7.1099999999999997E-2</c:v>
                </c:pt>
                <c:pt idx="989">
                  <c:v>7.0800000000000002E-2</c:v>
                </c:pt>
                <c:pt idx="990">
                  <c:v>7.2499999999999995E-2</c:v>
                </c:pt>
                <c:pt idx="991">
                  <c:v>7.2499999999999995E-2</c:v>
                </c:pt>
                <c:pt idx="992">
                  <c:v>8.0199999999999994E-2</c:v>
                </c:pt>
                <c:pt idx="993">
                  <c:v>8.6099999999999996E-2</c:v>
                </c:pt>
                <c:pt idx="994">
                  <c:v>8.4000000000000005E-2</c:v>
                </c:pt>
                <c:pt idx="995">
                  <c:v>8.4500000000000006E-2</c:v>
                </c:pt>
                <c:pt idx="996">
                  <c:v>8.7599999999999997E-2</c:v>
                </c:pt>
                <c:pt idx="997">
                  <c:v>9.4200000000000006E-2</c:v>
                </c:pt>
                <c:pt idx="998">
                  <c:v>9.5200000000000007E-2</c:v>
                </c:pt>
                <c:pt idx="999">
                  <c:v>8.8599999999999998E-2</c:v>
                </c:pt>
                <c:pt idx="1000">
                  <c:v>8.9899999999999994E-2</c:v>
                </c:pt>
                <c:pt idx="1001">
                  <c:v>8.6699999999999999E-2</c:v>
                </c:pt>
                <c:pt idx="1002">
                  <c:v>8.2100000000000006E-2</c:v>
                </c:pt>
                <c:pt idx="1003">
                  <c:v>8.3699999999999997E-2</c:v>
                </c:pt>
                <c:pt idx="1004">
                  <c:v>8.72E-2</c:v>
                </c:pt>
                <c:pt idx="1005">
                  <c:v>9.0899999999999995E-2</c:v>
                </c:pt>
                <c:pt idx="1006">
                  <c:v>8.9200000000000002E-2</c:v>
                </c:pt>
                <c:pt idx="1007">
                  <c:v>9.06E-2</c:v>
                </c:pt>
                <c:pt idx="1008">
                  <c:v>9.2600000000000002E-2</c:v>
                </c:pt>
                <c:pt idx="1009">
                  <c:v>8.9800000000000005E-2</c:v>
                </c:pt>
                <c:pt idx="1010">
                  <c:v>8.7999999999999995E-2</c:v>
                </c:pt>
                <c:pt idx="1011">
                  <c:v>8.9599999999999999E-2</c:v>
                </c:pt>
                <c:pt idx="1012">
                  <c:v>9.11E-2</c:v>
                </c:pt>
                <c:pt idx="1013">
                  <c:v>9.0899999999999995E-2</c:v>
                </c:pt>
                <c:pt idx="1014">
                  <c:v>9.1700000000000004E-2</c:v>
                </c:pt>
                <c:pt idx="1015">
                  <c:v>9.3600000000000003E-2</c:v>
                </c:pt>
                <c:pt idx="1016">
                  <c:v>9.1800000000000007E-2</c:v>
                </c:pt>
                <c:pt idx="1017">
                  <c:v>8.8599999999999998E-2</c:v>
                </c:pt>
                <c:pt idx="1018">
                  <c:v>8.2799999999999999E-2</c:v>
                </c:pt>
                <c:pt idx="1019">
                  <c:v>8.0199999999999994E-2</c:v>
                </c:pt>
                <c:pt idx="1020">
                  <c:v>8.1100000000000005E-2</c:v>
                </c:pt>
                <c:pt idx="1021">
                  <c:v>8.1900000000000001E-2</c:v>
                </c:pt>
                <c:pt idx="1022">
                  <c:v>8.0100000000000005E-2</c:v>
                </c:pt>
                <c:pt idx="1023">
                  <c:v>7.8700000000000006E-2</c:v>
                </c:pt>
                <c:pt idx="1024">
                  <c:v>7.8399999999999997E-2</c:v>
                </c:pt>
                <c:pt idx="1025">
                  <c:v>8.2100000000000006E-2</c:v>
                </c:pt>
                <c:pt idx="1026">
                  <c:v>8.4699999999999998E-2</c:v>
                </c:pt>
                <c:pt idx="1027">
                  <c:v>8.5900000000000004E-2</c:v>
                </c:pt>
                <c:pt idx="1028">
                  <c:v>8.7900000000000006E-2</c:v>
                </c:pt>
                <c:pt idx="1029">
                  <c:v>8.7599999999999997E-2</c:v>
                </c:pt>
                <c:pt idx="1030">
                  <c:v>8.48E-2</c:v>
                </c:pt>
                <c:pt idx="1031">
                  <c:v>8.4699999999999998E-2</c:v>
                </c:pt>
                <c:pt idx="1032">
                  <c:v>8.7499999999999994E-2</c:v>
                </c:pt>
                <c:pt idx="1033">
                  <c:v>8.8900000000000007E-2</c:v>
                </c:pt>
                <c:pt idx="1034">
                  <c:v>8.72E-2</c:v>
                </c:pt>
                <c:pt idx="1035">
                  <c:v>8.3900000000000002E-2</c:v>
                </c:pt>
                <c:pt idx="1036">
                  <c:v>8.0699999999999994E-2</c:v>
                </c:pt>
                <c:pt idx="1037">
                  <c:v>8.09E-2</c:v>
                </c:pt>
                <c:pt idx="1038">
                  <c:v>7.85E-2</c:v>
                </c:pt>
                <c:pt idx="1039">
                  <c:v>8.1100000000000005E-2</c:v>
                </c:pt>
                <c:pt idx="1040">
                  <c:v>8.0399999999999999E-2</c:v>
                </c:pt>
                <c:pt idx="1041">
                  <c:v>8.0699999999999994E-2</c:v>
                </c:pt>
                <c:pt idx="1042">
                  <c:v>8.2799999999999999E-2</c:v>
                </c:pt>
                <c:pt idx="1043">
                  <c:v>8.2699999999999996E-2</c:v>
                </c:pt>
                <c:pt idx="1044">
                  <c:v>7.9000000000000001E-2</c:v>
                </c:pt>
                <c:pt idx="1045">
                  <c:v>7.6499999999999999E-2</c:v>
                </c:pt>
                <c:pt idx="1046">
                  <c:v>7.5300000000000006E-2</c:v>
                </c:pt>
                <c:pt idx="1047">
                  <c:v>7.4200000000000002E-2</c:v>
                </c:pt>
                <c:pt idx="1048">
                  <c:v>7.0900000000000005E-2</c:v>
                </c:pt>
                <c:pt idx="1049">
                  <c:v>7.0300000000000001E-2</c:v>
                </c:pt>
                <c:pt idx="1050">
                  <c:v>7.3400000000000007E-2</c:v>
                </c:pt>
                <c:pt idx="1051">
                  <c:v>7.5399999999999995E-2</c:v>
                </c:pt>
                <c:pt idx="1052">
                  <c:v>7.4800000000000005E-2</c:v>
                </c:pt>
                <c:pt idx="1053">
                  <c:v>7.3899999999999993E-2</c:v>
                </c:pt>
                <c:pt idx="1054">
                  <c:v>7.2599999999999998E-2</c:v>
                </c:pt>
                <c:pt idx="1055">
                  <c:v>6.8400000000000002E-2</c:v>
                </c:pt>
                <c:pt idx="1056">
                  <c:v>6.59E-2</c:v>
                </c:pt>
                <c:pt idx="1057">
                  <c:v>6.4199999999999993E-2</c:v>
                </c:pt>
                <c:pt idx="1058">
                  <c:v>6.59E-2</c:v>
                </c:pt>
                <c:pt idx="1059">
                  <c:v>6.8699999999999997E-2</c:v>
                </c:pt>
                <c:pt idx="1060">
                  <c:v>6.7699999999999996E-2</c:v>
                </c:pt>
                <c:pt idx="1061">
                  <c:v>6.6000000000000003E-2</c:v>
                </c:pt>
                <c:pt idx="1062">
                  <c:v>6.2600000000000003E-2</c:v>
                </c:pt>
                <c:pt idx="1063">
                  <c:v>5.9799999999999999E-2</c:v>
                </c:pt>
                <c:pt idx="1064">
                  <c:v>5.9700000000000003E-2</c:v>
                </c:pt>
                <c:pt idx="1065">
                  <c:v>6.0400000000000002E-2</c:v>
                </c:pt>
                <c:pt idx="1066">
                  <c:v>5.96E-2</c:v>
                </c:pt>
                <c:pt idx="1067">
                  <c:v>5.8099999999999999E-2</c:v>
                </c:pt>
                <c:pt idx="1068">
                  <c:v>5.6800000000000003E-2</c:v>
                </c:pt>
                <c:pt idx="1069">
                  <c:v>5.3600000000000002E-2</c:v>
                </c:pt>
                <c:pt idx="1070">
                  <c:v>5.33E-2</c:v>
                </c:pt>
                <c:pt idx="1071">
                  <c:v>5.7200000000000001E-2</c:v>
                </c:pt>
                <c:pt idx="1072">
                  <c:v>5.7700000000000001E-2</c:v>
                </c:pt>
                <c:pt idx="1073">
                  <c:v>5.7500000000000002E-2</c:v>
                </c:pt>
                <c:pt idx="1074">
                  <c:v>5.9700000000000003E-2</c:v>
                </c:pt>
                <c:pt idx="1075">
                  <c:v>6.4799999999999996E-2</c:v>
                </c:pt>
                <c:pt idx="1076">
                  <c:v>6.9699999999999998E-2</c:v>
                </c:pt>
                <c:pt idx="1077">
                  <c:v>7.1800000000000003E-2</c:v>
                </c:pt>
                <c:pt idx="1078">
                  <c:v>7.0999999999999994E-2</c:v>
                </c:pt>
                <c:pt idx="1079">
                  <c:v>7.2999999999999995E-2</c:v>
                </c:pt>
                <c:pt idx="1080">
                  <c:v>7.2400000000000006E-2</c:v>
                </c:pt>
                <c:pt idx="1081">
                  <c:v>7.46E-2</c:v>
                </c:pt>
                <c:pt idx="1082">
                  <c:v>7.7399999999999997E-2</c:v>
                </c:pt>
                <c:pt idx="1083">
                  <c:v>7.9500000000000001E-2</c:v>
                </c:pt>
                <c:pt idx="1084">
                  <c:v>7.8100000000000003E-2</c:v>
                </c:pt>
                <c:pt idx="1085">
                  <c:v>7.7799999999999994E-2</c:v>
                </c:pt>
                <c:pt idx="1086">
                  <c:v>7.4700000000000003E-2</c:v>
                </c:pt>
                <c:pt idx="1087">
                  <c:v>7.1999999999999995E-2</c:v>
                </c:pt>
                <c:pt idx="1088">
                  <c:v>7.0599999999999996E-2</c:v>
                </c:pt>
                <c:pt idx="1089">
                  <c:v>6.6299999999999998E-2</c:v>
                </c:pt>
                <c:pt idx="1090">
                  <c:v>6.1699999999999998E-2</c:v>
                </c:pt>
                <c:pt idx="1091">
                  <c:v>6.2799999999999995E-2</c:v>
                </c:pt>
                <c:pt idx="1092">
                  <c:v>6.4899999999999999E-2</c:v>
                </c:pt>
                <c:pt idx="1093">
                  <c:v>6.2E-2</c:v>
                </c:pt>
                <c:pt idx="1094">
                  <c:v>6.0400000000000002E-2</c:v>
                </c:pt>
                <c:pt idx="1095">
                  <c:v>5.9299999999999999E-2</c:v>
                </c:pt>
                <c:pt idx="1096">
                  <c:v>5.7099999999999998E-2</c:v>
                </c:pt>
                <c:pt idx="1097">
                  <c:v>5.6500000000000002E-2</c:v>
                </c:pt>
                <c:pt idx="1098">
                  <c:v>5.8099999999999999E-2</c:v>
                </c:pt>
                <c:pt idx="1099">
                  <c:v>6.2700000000000006E-2</c:v>
                </c:pt>
                <c:pt idx="1100">
                  <c:v>6.5100000000000005E-2</c:v>
                </c:pt>
                <c:pt idx="1101">
                  <c:v>6.7400000000000002E-2</c:v>
                </c:pt>
                <c:pt idx="1102">
                  <c:v>6.9099999999999995E-2</c:v>
                </c:pt>
                <c:pt idx="1103">
                  <c:v>6.8699999999999997E-2</c:v>
                </c:pt>
                <c:pt idx="1104">
                  <c:v>6.6400000000000001E-2</c:v>
                </c:pt>
                <c:pt idx="1105">
                  <c:v>6.83E-2</c:v>
                </c:pt>
                <c:pt idx="1106">
                  <c:v>6.5299999999999997E-2</c:v>
                </c:pt>
                <c:pt idx="1107">
                  <c:v>6.2E-2</c:v>
                </c:pt>
                <c:pt idx="1108">
                  <c:v>6.3E-2</c:v>
                </c:pt>
                <c:pt idx="1109">
                  <c:v>6.5799999999999997E-2</c:v>
                </c:pt>
                <c:pt idx="1110">
                  <c:v>6.4199999999999993E-2</c:v>
                </c:pt>
                <c:pt idx="1111">
                  <c:v>6.6900000000000001E-2</c:v>
                </c:pt>
                <c:pt idx="1112">
                  <c:v>6.8900000000000003E-2</c:v>
                </c:pt>
                <c:pt idx="1113">
                  <c:v>6.7100000000000007E-2</c:v>
                </c:pt>
                <c:pt idx="1114">
                  <c:v>6.4899999999999999E-2</c:v>
                </c:pt>
                <c:pt idx="1115">
                  <c:v>6.2199999999999998E-2</c:v>
                </c:pt>
                <c:pt idx="1116">
                  <c:v>6.3E-2</c:v>
                </c:pt>
                <c:pt idx="1117">
                  <c:v>6.2100000000000002E-2</c:v>
                </c:pt>
                <c:pt idx="1118">
                  <c:v>6.0299999999999999E-2</c:v>
                </c:pt>
                <c:pt idx="1119">
                  <c:v>5.8799999999999998E-2</c:v>
                </c:pt>
                <c:pt idx="1120">
                  <c:v>5.8099999999999999E-2</c:v>
                </c:pt>
                <c:pt idx="1121">
                  <c:v>5.5399999999999998E-2</c:v>
                </c:pt>
                <c:pt idx="1122">
                  <c:v>5.57E-2</c:v>
                </c:pt>
                <c:pt idx="1123">
                  <c:v>5.6500000000000002E-2</c:v>
                </c:pt>
                <c:pt idx="1124">
                  <c:v>5.6399999999999999E-2</c:v>
                </c:pt>
                <c:pt idx="1125">
                  <c:v>5.6500000000000002E-2</c:v>
                </c:pt>
                <c:pt idx="1126">
                  <c:v>5.5E-2</c:v>
                </c:pt>
                <c:pt idx="1127">
                  <c:v>5.4600000000000003E-2</c:v>
                </c:pt>
                <c:pt idx="1128">
                  <c:v>5.3400000000000003E-2</c:v>
                </c:pt>
                <c:pt idx="1129">
                  <c:v>4.8099999999999997E-2</c:v>
                </c:pt>
                <c:pt idx="1130">
                  <c:v>4.53E-2</c:v>
                </c:pt>
                <c:pt idx="1131">
                  <c:v>4.8300000000000003E-2</c:v>
                </c:pt>
                <c:pt idx="1132">
                  <c:v>4.6399999999999997E-2</c:v>
                </c:pt>
                <c:pt idx="1133">
                  <c:v>4.7199999999999999E-2</c:v>
                </c:pt>
                <c:pt idx="1134">
                  <c:v>0.05</c:v>
                </c:pt>
                <c:pt idx="1135">
                  <c:v>5.2299999999999999E-2</c:v>
                </c:pt>
                <c:pt idx="1136">
                  <c:v>5.1799999999999999E-2</c:v>
                </c:pt>
                <c:pt idx="1137">
                  <c:v>5.5399999999999998E-2</c:v>
                </c:pt>
                <c:pt idx="1138">
                  <c:v>5.8999999999999997E-2</c:v>
                </c:pt>
                <c:pt idx="1139">
                  <c:v>5.79E-2</c:v>
                </c:pt>
                <c:pt idx="1140">
                  <c:v>5.9400000000000001E-2</c:v>
                </c:pt>
                <c:pt idx="1141">
                  <c:v>5.9200000000000003E-2</c:v>
                </c:pt>
                <c:pt idx="1142">
                  <c:v>6.1100000000000002E-2</c:v>
                </c:pt>
                <c:pt idx="1143">
                  <c:v>6.0299999999999999E-2</c:v>
                </c:pt>
                <c:pt idx="1144">
                  <c:v>6.2799999999999995E-2</c:v>
                </c:pt>
                <c:pt idx="1145">
                  <c:v>6.6600000000000006E-2</c:v>
                </c:pt>
                <c:pt idx="1146">
                  <c:v>6.5199999999999994E-2</c:v>
                </c:pt>
                <c:pt idx="1147">
                  <c:v>6.2600000000000003E-2</c:v>
                </c:pt>
                <c:pt idx="1148">
                  <c:v>5.9900000000000002E-2</c:v>
                </c:pt>
                <c:pt idx="1149">
                  <c:v>6.4399999999999999E-2</c:v>
                </c:pt>
                <c:pt idx="1150">
                  <c:v>6.0999999999999999E-2</c:v>
                </c:pt>
                <c:pt idx="1151">
                  <c:v>6.0499999999999998E-2</c:v>
                </c:pt>
                <c:pt idx="1152">
                  <c:v>5.8299999999999998E-2</c:v>
                </c:pt>
                <c:pt idx="1153">
                  <c:v>5.8000000000000003E-2</c:v>
                </c:pt>
                <c:pt idx="1154">
                  <c:v>5.74E-2</c:v>
                </c:pt>
                <c:pt idx="1155">
                  <c:v>5.7200000000000001E-2</c:v>
                </c:pt>
                <c:pt idx="1156">
                  <c:v>5.2400000000000002E-2</c:v>
                </c:pt>
                <c:pt idx="1157">
                  <c:v>5.16E-2</c:v>
                </c:pt>
                <c:pt idx="1158">
                  <c:v>5.0999999999999997E-2</c:v>
                </c:pt>
                <c:pt idx="1159">
                  <c:v>4.8899999999999999E-2</c:v>
                </c:pt>
                <c:pt idx="1160">
                  <c:v>5.1400000000000001E-2</c:v>
                </c:pt>
                <c:pt idx="1161">
                  <c:v>5.3900000000000003E-2</c:v>
                </c:pt>
                <c:pt idx="1162">
                  <c:v>5.28E-2</c:v>
                </c:pt>
                <c:pt idx="1163">
                  <c:v>5.2400000000000002E-2</c:v>
                </c:pt>
                <c:pt idx="1164">
                  <c:v>4.9700000000000001E-2</c:v>
                </c:pt>
                <c:pt idx="1165">
                  <c:v>4.7300000000000002E-2</c:v>
                </c:pt>
                <c:pt idx="1166">
                  <c:v>4.5699999999999998E-2</c:v>
                </c:pt>
                <c:pt idx="1167">
                  <c:v>4.65E-2</c:v>
                </c:pt>
                <c:pt idx="1168">
                  <c:v>5.0900000000000001E-2</c:v>
                </c:pt>
                <c:pt idx="1169">
                  <c:v>5.04E-2</c:v>
                </c:pt>
                <c:pt idx="1170">
                  <c:v>4.9099999999999998E-2</c:v>
                </c:pt>
                <c:pt idx="1171">
                  <c:v>5.28E-2</c:v>
                </c:pt>
                <c:pt idx="1172">
                  <c:v>5.21E-2</c:v>
                </c:pt>
                <c:pt idx="1173">
                  <c:v>5.16E-2</c:v>
                </c:pt>
                <c:pt idx="1174">
                  <c:v>4.9299999999999997E-2</c:v>
                </c:pt>
                <c:pt idx="1175">
                  <c:v>4.65E-2</c:v>
                </c:pt>
                <c:pt idx="1176">
                  <c:v>4.2599999999999999E-2</c:v>
                </c:pt>
                <c:pt idx="1177">
                  <c:v>3.8699999999999998E-2</c:v>
                </c:pt>
                <c:pt idx="1178">
                  <c:v>3.9399999999999998E-2</c:v>
                </c:pt>
                <c:pt idx="1179">
                  <c:v>4.0500000000000001E-2</c:v>
                </c:pt>
                <c:pt idx="1180">
                  <c:v>4.0300000000000002E-2</c:v>
                </c:pt>
                <c:pt idx="1181">
                  <c:v>4.0500000000000001E-2</c:v>
                </c:pt>
                <c:pt idx="1182">
                  <c:v>3.9E-2</c:v>
                </c:pt>
                <c:pt idx="1183">
                  <c:v>3.8100000000000002E-2</c:v>
                </c:pt>
                <c:pt idx="1184">
                  <c:v>3.9600000000000003E-2</c:v>
                </c:pt>
                <c:pt idx="1185">
                  <c:v>3.5700000000000003E-2</c:v>
                </c:pt>
                <c:pt idx="1186">
                  <c:v>3.3300000000000003E-2</c:v>
                </c:pt>
                <c:pt idx="1187">
                  <c:v>3.9800000000000002E-2</c:v>
                </c:pt>
                <c:pt idx="1188">
                  <c:v>4.4499999999999998E-2</c:v>
                </c:pt>
                <c:pt idx="1189">
                  <c:v>4.2700000000000002E-2</c:v>
                </c:pt>
                <c:pt idx="1190">
                  <c:v>4.2900000000000001E-2</c:v>
                </c:pt>
                <c:pt idx="1191">
                  <c:v>4.2999999999999997E-2</c:v>
                </c:pt>
                <c:pt idx="1192">
                  <c:v>4.2700000000000002E-2</c:v>
                </c:pt>
                <c:pt idx="1193">
                  <c:v>4.1500000000000002E-2</c:v>
                </c:pt>
                <c:pt idx="1194">
                  <c:v>4.0800000000000003E-2</c:v>
                </c:pt>
                <c:pt idx="1195">
                  <c:v>3.8300000000000001E-2</c:v>
                </c:pt>
                <c:pt idx="1196">
                  <c:v>4.3499999999999997E-2</c:v>
                </c:pt>
                <c:pt idx="1197">
                  <c:v>4.7199999999999999E-2</c:v>
                </c:pt>
                <c:pt idx="1198">
                  <c:v>4.7300000000000002E-2</c:v>
                </c:pt>
                <c:pt idx="1199">
                  <c:v>4.4999999999999998E-2</c:v>
                </c:pt>
                <c:pt idx="1200">
                  <c:v>4.2799999999999998E-2</c:v>
                </c:pt>
                <c:pt idx="1201">
                  <c:v>4.1300000000000003E-2</c:v>
                </c:pt>
                <c:pt idx="1202">
                  <c:v>4.1000000000000002E-2</c:v>
                </c:pt>
                <c:pt idx="1203">
                  <c:v>4.19E-2</c:v>
                </c:pt>
                <c:pt idx="1204">
                  <c:v>4.2299999999999997E-2</c:v>
                </c:pt>
                <c:pt idx="1205">
                  <c:v>4.2200000000000001E-2</c:v>
                </c:pt>
                <c:pt idx="1206">
                  <c:v>4.1700000000000001E-2</c:v>
                </c:pt>
                <c:pt idx="1207">
                  <c:v>4.4999999999999998E-2</c:v>
                </c:pt>
                <c:pt idx="1208">
                  <c:v>4.3400000000000001E-2</c:v>
                </c:pt>
                <c:pt idx="1209">
                  <c:v>4.1399999999999999E-2</c:v>
                </c:pt>
                <c:pt idx="1210">
                  <c:v>0.04</c:v>
                </c:pt>
                <c:pt idx="1211">
                  <c:v>4.1799999999999997E-2</c:v>
                </c:pt>
                <c:pt idx="1212">
                  <c:v>4.2599999999999999E-2</c:v>
                </c:pt>
                <c:pt idx="1213">
                  <c:v>4.2000000000000003E-2</c:v>
                </c:pt>
                <c:pt idx="1214">
                  <c:v>4.4600000000000001E-2</c:v>
                </c:pt>
                <c:pt idx="1215">
                  <c:v>4.53E-2</c:v>
                </c:pt>
                <c:pt idx="1216">
                  <c:v>4.4699999999999997E-2</c:v>
                </c:pt>
                <c:pt idx="1217">
                  <c:v>4.4200000000000003E-2</c:v>
                </c:pt>
                <c:pt idx="1218">
                  <c:v>4.5699999999999998E-2</c:v>
                </c:pt>
                <c:pt idx="1219">
                  <c:v>4.7199999999999999E-2</c:v>
                </c:pt>
                <c:pt idx="1220">
                  <c:v>4.99E-2</c:v>
                </c:pt>
                <c:pt idx="1221">
                  <c:v>5.11E-2</c:v>
                </c:pt>
                <c:pt idx="1222">
                  <c:v>5.11E-2</c:v>
                </c:pt>
                <c:pt idx="1223">
                  <c:v>5.0900000000000001E-2</c:v>
                </c:pt>
                <c:pt idx="1224">
                  <c:v>4.8800000000000003E-2</c:v>
                </c:pt>
                <c:pt idx="1225">
                  <c:v>4.7199999999999999E-2</c:v>
                </c:pt>
                <c:pt idx="1226">
                  <c:v>4.7300000000000002E-2</c:v>
                </c:pt>
                <c:pt idx="1227">
                  <c:v>4.5999999999999999E-2</c:v>
                </c:pt>
                <c:pt idx="1228">
                  <c:v>4.5600000000000002E-2</c:v>
                </c:pt>
                <c:pt idx="1229">
                  <c:v>4.7600000000000003E-2</c:v>
                </c:pt>
                <c:pt idx="1230">
                  <c:v>4.7199999999999999E-2</c:v>
                </c:pt>
                <c:pt idx="1231">
                  <c:v>4.5600000000000002E-2</c:v>
                </c:pt>
                <c:pt idx="1232">
                  <c:v>4.6899999999999997E-2</c:v>
                </c:pt>
                <c:pt idx="1233">
                  <c:v>4.7500000000000001E-2</c:v>
                </c:pt>
                <c:pt idx="1234">
                  <c:v>5.0999999999999997E-2</c:v>
                </c:pt>
                <c:pt idx="1235">
                  <c:v>0.05</c:v>
                </c:pt>
                <c:pt idx="1236">
                  <c:v>4.6699999999999998E-2</c:v>
                </c:pt>
                <c:pt idx="1237">
                  <c:v>4.5199999999999997E-2</c:v>
                </c:pt>
                <c:pt idx="1238">
                  <c:v>4.53E-2</c:v>
                </c:pt>
                <c:pt idx="1239">
                  <c:v>4.1500000000000002E-2</c:v>
                </c:pt>
                <c:pt idx="1240">
                  <c:v>4.1000000000000002E-2</c:v>
                </c:pt>
                <c:pt idx="1241">
                  <c:v>3.7400000000000003E-2</c:v>
                </c:pt>
                <c:pt idx="1242">
                  <c:v>3.7400000000000003E-2</c:v>
                </c:pt>
                <c:pt idx="1243">
                  <c:v>3.5099999999999999E-2</c:v>
                </c:pt>
                <c:pt idx="1244">
                  <c:v>3.6700000000000003E-2</c:v>
                </c:pt>
                <c:pt idx="1245">
                  <c:v>3.8800000000000001E-2</c:v>
                </c:pt>
                <c:pt idx="1246">
                  <c:v>4.1000000000000002E-2</c:v>
                </c:pt>
                <c:pt idx="1247">
                  <c:v>4.0099999999999997E-2</c:v>
                </c:pt>
                <c:pt idx="1248">
                  <c:v>3.8899999999999997E-2</c:v>
                </c:pt>
                <c:pt idx="1249">
                  <c:v>3.6900000000000002E-2</c:v>
                </c:pt>
                <c:pt idx="1250">
                  <c:v>3.8100000000000002E-2</c:v>
                </c:pt>
                <c:pt idx="1251">
                  <c:v>3.5299999999999998E-2</c:v>
                </c:pt>
                <c:pt idx="1252">
                  <c:v>2.4199999999999999E-2</c:v>
                </c:pt>
                <c:pt idx="1253">
                  <c:v>2.52E-2</c:v>
                </c:pt>
                <c:pt idx="1254">
                  <c:v>2.87E-2</c:v>
                </c:pt>
                <c:pt idx="1255">
                  <c:v>2.8199999999999999E-2</c:v>
                </c:pt>
                <c:pt idx="1256">
                  <c:v>2.93E-2</c:v>
                </c:pt>
                <c:pt idx="1257">
                  <c:v>3.2899999999999999E-2</c:v>
                </c:pt>
                <c:pt idx="1258">
                  <c:v>3.7199999999999997E-2</c:v>
                </c:pt>
                <c:pt idx="1259">
                  <c:v>3.56E-2</c:v>
                </c:pt>
                <c:pt idx="1260">
                  <c:v>3.5900000000000001E-2</c:v>
                </c:pt>
                <c:pt idx="1261">
                  <c:v>3.4000000000000002E-2</c:v>
                </c:pt>
                <c:pt idx="1262">
                  <c:v>3.39E-2</c:v>
                </c:pt>
                <c:pt idx="1263">
                  <c:v>3.4000000000000002E-2</c:v>
                </c:pt>
                <c:pt idx="1264">
                  <c:v>3.5900000000000001E-2</c:v>
                </c:pt>
                <c:pt idx="1265">
                  <c:v>3.73E-2</c:v>
                </c:pt>
                <c:pt idx="1266">
                  <c:v>3.6900000000000002E-2</c:v>
                </c:pt>
                <c:pt idx="1267">
                  <c:v>3.73E-2</c:v>
                </c:pt>
                <c:pt idx="1268">
                  <c:v>3.85E-2</c:v>
                </c:pt>
                <c:pt idx="1269">
                  <c:v>3.4200000000000001E-2</c:v>
                </c:pt>
                <c:pt idx="1270">
                  <c:v>3.2000000000000001E-2</c:v>
                </c:pt>
                <c:pt idx="1271">
                  <c:v>3.0099999999999998E-2</c:v>
                </c:pt>
                <c:pt idx="1272">
                  <c:v>2.7E-2</c:v>
                </c:pt>
                <c:pt idx="1273">
                  <c:v>2.6499999999999999E-2</c:v>
                </c:pt>
                <c:pt idx="1274">
                  <c:v>2.5399999999999999E-2</c:v>
                </c:pt>
                <c:pt idx="1275">
                  <c:v>2.76E-2</c:v>
                </c:pt>
                <c:pt idx="1276">
                  <c:v>3.2899999999999999E-2</c:v>
                </c:pt>
                <c:pt idx="1277">
                  <c:v>3.39E-2</c:v>
                </c:pt>
                <c:pt idx="1278">
                  <c:v>3.5799999999999998E-2</c:v>
                </c:pt>
                <c:pt idx="1279">
                  <c:v>3.4099999999999998E-2</c:v>
                </c:pt>
                <c:pt idx="1280">
                  <c:v>3.4500000000000003E-2</c:v>
                </c:pt>
                <c:pt idx="1281">
                  <c:v>3.1699999999999999E-2</c:v>
                </c:pt>
                <c:pt idx="1282">
                  <c:v>0.03</c:v>
                </c:pt>
                <c:pt idx="1283">
                  <c:v>0.03</c:v>
                </c:pt>
                <c:pt idx="1284">
                  <c:v>2.3E-2</c:v>
                </c:pt>
                <c:pt idx="1285">
                  <c:v>1.9800000000000002E-2</c:v>
                </c:pt>
                <c:pt idx="1286">
                  <c:v>2.1499999999999998E-2</c:v>
                </c:pt>
                <c:pt idx="1287">
                  <c:v>2.01E-2</c:v>
                </c:pt>
                <c:pt idx="1288">
                  <c:v>1.9800000000000002E-2</c:v>
                </c:pt>
                <c:pt idx="1289">
                  <c:v>1.9699999999999999E-2</c:v>
                </c:pt>
                <c:pt idx="1290">
                  <c:v>1.9699999999999999E-2</c:v>
                </c:pt>
                <c:pt idx="1291">
                  <c:v>2.1700000000000001E-2</c:v>
                </c:pt>
                <c:pt idx="1292">
                  <c:v>2.0500000000000001E-2</c:v>
                </c:pt>
                <c:pt idx="1293">
                  <c:v>1.7999999999999999E-2</c:v>
                </c:pt>
                <c:pt idx="1294">
                  <c:v>1.6199999999999999E-2</c:v>
                </c:pt>
                <c:pt idx="1295">
                  <c:v>1.5299999999999999E-2</c:v>
                </c:pt>
                <c:pt idx="1296">
                  <c:v>1.6799999999999999E-2</c:v>
                </c:pt>
                <c:pt idx="1297">
                  <c:v>1.72E-2</c:v>
                </c:pt>
                <c:pt idx="1298">
                  <c:v>1.7500000000000002E-2</c:v>
                </c:pt>
                <c:pt idx="1299">
                  <c:v>1.6500000000000001E-2</c:v>
                </c:pt>
                <c:pt idx="1300">
                  <c:v>1.72E-2</c:v>
                </c:pt>
                <c:pt idx="1301">
                  <c:v>1.9099999999999999E-2</c:v>
                </c:pt>
                <c:pt idx="1302">
                  <c:v>1.9800000000000002E-2</c:v>
                </c:pt>
                <c:pt idx="1303">
                  <c:v>1.9599999999999999E-2</c:v>
                </c:pt>
                <c:pt idx="1304">
                  <c:v>1.7600000000000001E-2</c:v>
                </c:pt>
                <c:pt idx="1305">
                  <c:v>1.9300000000000001E-2</c:v>
                </c:pt>
                <c:pt idx="1306">
                  <c:v>2.3E-2</c:v>
                </c:pt>
                <c:pt idx="1307">
                  <c:v>2.58E-2</c:v>
                </c:pt>
                <c:pt idx="1308">
                  <c:v>2.7400000000000001E-2</c:v>
                </c:pt>
                <c:pt idx="1309">
                  <c:v>2.81E-2</c:v>
                </c:pt>
                <c:pt idx="1310">
                  <c:v>2.6200000000000001E-2</c:v>
                </c:pt>
                <c:pt idx="1311">
                  <c:v>2.7199999999999998E-2</c:v>
                </c:pt>
                <c:pt idx="1312">
                  <c:v>2.9000000000000001E-2</c:v>
                </c:pt>
                <c:pt idx="1313">
                  <c:v>2.86E-2</c:v>
                </c:pt>
                <c:pt idx="1314">
                  <c:v>2.7099999999999999E-2</c:v>
                </c:pt>
                <c:pt idx="1315">
                  <c:v>2.7199999999999998E-2</c:v>
                </c:pt>
                <c:pt idx="1316">
                  <c:v>2.7099999999999999E-2</c:v>
                </c:pt>
                <c:pt idx="1317">
                  <c:v>2.5600000000000001E-2</c:v>
                </c:pt>
                <c:pt idx="1318">
                  <c:v>2.5999999999999999E-2</c:v>
                </c:pt>
                <c:pt idx="1319">
                  <c:v>2.5399999999999999E-2</c:v>
                </c:pt>
                <c:pt idx="1320">
                  <c:v>2.4199999999999999E-2</c:v>
                </c:pt>
                <c:pt idx="1321">
                  <c:v>2.53E-2</c:v>
                </c:pt>
                <c:pt idx="1322">
                  <c:v>2.3E-2</c:v>
                </c:pt>
                <c:pt idx="1323">
                  <c:v>2.3300000000000001E-2</c:v>
                </c:pt>
                <c:pt idx="1324">
                  <c:v>2.2100000000000002E-2</c:v>
                </c:pt>
                <c:pt idx="1325">
                  <c:v>1.8800000000000001E-2</c:v>
                </c:pt>
                <c:pt idx="1326">
                  <c:v>1.9800000000000002E-2</c:v>
                </c:pt>
                <c:pt idx="1327">
                  <c:v>2.0400000000000001E-2</c:v>
                </c:pt>
                <c:pt idx="1328">
                  <c:v>1.9300000000000001E-2</c:v>
                </c:pt>
                <c:pt idx="1329">
                  <c:v>2.1999999999999999E-2</c:v>
                </c:pt>
                <c:pt idx="1330">
                  <c:v>2.3599999999999999E-2</c:v>
                </c:pt>
                <c:pt idx="1331">
                  <c:v>2.3199999999999998E-2</c:v>
                </c:pt>
                <c:pt idx="1332">
                  <c:v>2.1700000000000001E-2</c:v>
                </c:pt>
                <c:pt idx="1333">
                  <c:v>2.1700000000000001E-2</c:v>
                </c:pt>
                <c:pt idx="1334">
                  <c:v>2.07E-2</c:v>
                </c:pt>
                <c:pt idx="1335">
                  <c:v>2.2599999999999999E-2</c:v>
                </c:pt>
                <c:pt idx="1336">
                  <c:v>2.24E-2</c:v>
                </c:pt>
                <c:pt idx="1337">
                  <c:v>2.0899999999999998E-2</c:v>
                </c:pt>
                <c:pt idx="1338">
                  <c:v>1.78E-2</c:v>
                </c:pt>
                <c:pt idx="1339">
                  <c:v>1.89E-2</c:v>
                </c:pt>
                <c:pt idx="1340">
                  <c:v>1.8100000000000002E-2</c:v>
                </c:pt>
                <c:pt idx="1341">
                  <c:v>1.8100000000000002E-2</c:v>
                </c:pt>
                <c:pt idx="1342">
                  <c:v>1.6400000000000001E-2</c:v>
                </c:pt>
                <c:pt idx="1343">
                  <c:v>1.4999999999999999E-2</c:v>
                </c:pt>
                <c:pt idx="1344">
                  <c:v>1.5599999999999999E-2</c:v>
                </c:pt>
                <c:pt idx="1345">
                  <c:v>1.6299999999999999E-2</c:v>
                </c:pt>
                <c:pt idx="1346">
                  <c:v>1.7600000000000001E-2</c:v>
                </c:pt>
                <c:pt idx="1347">
                  <c:v>2.1399999999999999E-2</c:v>
                </c:pt>
                <c:pt idx="1348">
                  <c:v>2.4899999999999999E-2</c:v>
                </c:pt>
                <c:pt idx="1349">
                  <c:v>2.4299999999999999E-2</c:v>
                </c:pt>
                <c:pt idx="1350">
                  <c:v>2.4199999999999999E-2</c:v>
                </c:pt>
                <c:pt idx="1351">
                  <c:v>2.4799999999999999E-2</c:v>
                </c:pt>
                <c:pt idx="1352">
                  <c:v>2.3E-2</c:v>
                </c:pt>
                <c:pt idx="1353">
                  <c:v>2.3E-2</c:v>
                </c:pt>
                <c:pt idx="1354">
                  <c:v>2.1899999999999999E-2</c:v>
                </c:pt>
                <c:pt idx="1355">
                  <c:v>2.3199999999999998E-2</c:v>
                </c:pt>
                <c:pt idx="1356">
                  <c:v>2.2100000000000002E-2</c:v>
                </c:pt>
                <c:pt idx="1357">
                  <c:v>2.1999999999999999E-2</c:v>
                </c:pt>
                <c:pt idx="1358">
                  <c:v>2.3599999999999999E-2</c:v>
                </c:pt>
                <c:pt idx="1359">
                  <c:v>2.35E-2</c:v>
                </c:pt>
                <c:pt idx="1360">
                  <c:v>2.4E-2</c:v>
                </c:pt>
                <c:pt idx="1361">
                  <c:v>2.58E-2</c:v>
                </c:pt>
                <c:pt idx="1362">
                  <c:v>2.86E-2</c:v>
                </c:pt>
                <c:pt idx="1363">
                  <c:v>2.8400000000000002E-2</c:v>
                </c:pt>
                <c:pt idx="1364">
                  <c:v>2.87E-2</c:v>
                </c:pt>
                <c:pt idx="1365">
                  <c:v>2.98E-2</c:v>
                </c:pt>
                <c:pt idx="1366">
                  <c:v>2.9100000000000001E-2</c:v>
                </c:pt>
                <c:pt idx="1367">
                  <c:v>2.8899999999999999E-2</c:v>
                </c:pt>
                <c:pt idx="1368">
                  <c:v>2.8899999999999999E-2</c:v>
                </c:pt>
                <c:pt idx="1369">
                  <c:v>0.03</c:v>
                </c:pt>
                <c:pt idx="1370">
                  <c:v>3.15E-2</c:v>
                </c:pt>
                <c:pt idx="1371">
                  <c:v>3.1199999999999999E-2</c:v>
                </c:pt>
                <c:pt idx="1372">
                  <c:v>2.8299999999999999E-2</c:v>
                </c:pt>
                <c:pt idx="1373">
                  <c:v>2.7099999999999999E-2</c:v>
                </c:pt>
                <c:pt idx="1374">
                  <c:v>2.6800000000000001E-2</c:v>
                </c:pt>
                <c:pt idx="1375">
                  <c:v>2.5700000000000001E-2</c:v>
                </c:pt>
                <c:pt idx="1376">
                  <c:v>2.53E-2</c:v>
                </c:pt>
                <c:pt idx="1377">
                  <c:v>2.3900000000000001E-2</c:v>
                </c:pt>
                <c:pt idx="1378">
                  <c:v>2.07E-2</c:v>
                </c:pt>
                <c:pt idx="1379">
                  <c:v>2.06E-2</c:v>
                </c:pt>
                <c:pt idx="1380">
                  <c:v>1.6299999999999999E-2</c:v>
                </c:pt>
                <c:pt idx="1381">
                  <c:v>1.7000000000000001E-2</c:v>
                </c:pt>
                <c:pt idx="1382">
                  <c:v>1.7100000000000001E-2</c:v>
                </c:pt>
                <c:pt idx="1383">
                  <c:v>1.8100000000000002E-2</c:v>
                </c:pt>
                <c:pt idx="1384">
                  <c:v>1.8599999999999998E-2</c:v>
                </c:pt>
                <c:pt idx="1385">
                  <c:v>1.7600000000000001E-2</c:v>
                </c:pt>
                <c:pt idx="1386">
                  <c:v>1.4999999999999999E-2</c:v>
                </c:pt>
                <c:pt idx="1387">
                  <c:v>8.6999999999999994E-3</c:v>
                </c:pt>
                <c:pt idx="1388">
                  <c:v>6.6E-3</c:v>
                </c:pt>
                <c:pt idx="1389">
                  <c:v>6.7000000000000002E-3</c:v>
                </c:pt>
                <c:pt idx="1390">
                  <c:v>7.3000000000000001E-3</c:v>
                </c:pt>
                <c:pt idx="1391">
                  <c:v>6.1999999999999998E-3</c:v>
                </c:pt>
                <c:pt idx="1392">
                  <c:v>6.4999999999999997E-3</c:v>
                </c:pt>
                <c:pt idx="1393">
                  <c:v>6.7999999999999996E-3</c:v>
                </c:pt>
                <c:pt idx="1394">
                  <c:v>7.9000000000000008E-3</c:v>
                </c:pt>
                <c:pt idx="1395">
                  <c:v>8.6999999999999994E-3</c:v>
                </c:pt>
                <c:pt idx="1396">
                  <c:v>9.2999999999999992E-3</c:v>
                </c:pt>
                <c:pt idx="1397">
                  <c:v>1.0800000000000001E-2</c:v>
                </c:pt>
                <c:pt idx="1398">
                  <c:v>1.26E-2</c:v>
                </c:pt>
                <c:pt idx="1399">
                  <c:v>1.61E-2</c:v>
                </c:pt>
                <c:pt idx="1400">
                  <c:v>1.6299999999999999E-2</c:v>
                </c:pt>
                <c:pt idx="1401">
                  <c:v>1.6199999999999999E-2</c:v>
                </c:pt>
                <c:pt idx="1402">
                  <c:v>1.52E-2</c:v>
                </c:pt>
                <c:pt idx="1403">
                  <c:v>1.32E-2</c:v>
                </c:pt>
                <c:pt idx="1404">
                  <c:v>1.2800000000000001E-2</c:v>
                </c:pt>
                <c:pt idx="1405">
                  <c:v>1.37E-2</c:v>
                </c:pt>
                <c:pt idx="1406">
                  <c:v>1.5800000000000002E-2</c:v>
                </c:pt>
                <c:pt idx="1407">
                  <c:v>1.5599999999999999E-2</c:v>
                </c:pt>
                <c:pt idx="1408">
                  <c:v>1.47E-2</c:v>
                </c:pt>
                <c:pt idx="1409">
                  <c:v>1.7600000000000001E-2</c:v>
                </c:pt>
                <c:pt idx="1410">
                  <c:v>1.9300000000000001E-2</c:v>
                </c:pt>
                <c:pt idx="1411">
                  <c:v>2.1299999999999999E-2</c:v>
                </c:pt>
                <c:pt idx="1412">
                  <c:v>2.75E-2</c:v>
                </c:pt>
                <c:pt idx="1413">
                  <c:v>2.9000000000000001E-2</c:v>
                </c:pt>
                <c:pt idx="1414">
                  <c:v>3.1399999999999997E-2</c:v>
                </c:pt>
                <c:pt idx="1415">
                  <c:v>2.9000000000000001E-2</c:v>
                </c:pt>
                <c:pt idx="1416">
                  <c:v>2.9000000000000001E-2</c:v>
                </c:pt>
                <c:pt idx="1417">
                  <c:v>3.5200000000000002E-2</c:v>
                </c:pt>
                <c:pt idx="1418">
                  <c:v>3.9800000000000002E-2</c:v>
                </c:pt>
                <c:pt idx="1419">
                  <c:v>3.8899999999999997E-2</c:v>
                </c:pt>
                <c:pt idx="1420">
                  <c:v>3.6200000000000003E-2</c:v>
                </c:pt>
                <c:pt idx="1421">
                  <c:v>3.5299999999999998E-2</c:v>
                </c:pt>
                <c:pt idx="1422">
                  <c:v>3.7499999999999999E-2</c:v>
                </c:pt>
                <c:pt idx="1423">
                  <c:v>3.6600000000000001E-2</c:v>
                </c:pt>
                <c:pt idx="1424">
                  <c:v>3.4599999999999999E-2</c:v>
                </c:pt>
                <c:pt idx="1425">
                  <c:v>3.5700000000000003E-2</c:v>
                </c:pt>
                <c:pt idx="1426">
                  <c:v>3.7499999999999999E-2</c:v>
                </c:pt>
                <c:pt idx="1427">
                  <c:v>3.9E-2</c:v>
                </c:pt>
                <c:pt idx="1428">
                  <c:v>4.1700000000000001E-2</c:v>
                </c:pt>
                <c:pt idx="1429">
                  <c:v>4.3799999999999999E-2</c:v>
                </c:pt>
                <c:pt idx="1430">
                  <c:v>4.8000000000000001E-2</c:v>
                </c:pt>
                <c:pt idx="1431">
                  <c:v>4.4999999999999998E-2</c:v>
                </c:pt>
                <c:pt idx="1432">
                  <c:v>4.02E-2</c:v>
                </c:pt>
                <c:pt idx="1433">
                  <c:v>4.0599999999999997E-2</c:v>
                </c:pt>
                <c:pt idx="1434">
                  <c:v>4.0800000000000003E-2</c:v>
                </c:pt>
                <c:pt idx="1435">
                  <c:v>4.19E-2</c:v>
                </c:pt>
                <c:pt idx="1436">
                  <c:v>4.19E-2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EF9-8987-15000B788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89552"/>
        <c:axId val="435818752"/>
      </c:lineChart>
      <c:dateAx>
        <c:axId val="98408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18752"/>
        <c:crosses val="autoZero"/>
        <c:auto val="1"/>
        <c:lblOffset val="100"/>
        <c:baseTimeUnit val="months"/>
      </c:dateAx>
      <c:valAx>
        <c:axId val="43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215347</xdr:colOff>
      <xdr:row>299</xdr:row>
      <xdr:rowOff>74542</xdr:rowOff>
    </xdr:from>
    <xdr:to>
      <xdr:col>27</xdr:col>
      <xdr:colOff>1018761</xdr:colOff>
      <xdr:row>322</xdr:row>
      <xdr:rowOff>8283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D9D319-EECD-48D1-9248-E9E433E7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355021</xdr:colOff>
      <xdr:row>1288</xdr:row>
      <xdr:rowOff>149678</xdr:rowOff>
    </xdr:from>
    <xdr:to>
      <xdr:col>31</xdr:col>
      <xdr:colOff>446066</xdr:colOff>
      <xdr:row>1313</xdr:row>
      <xdr:rowOff>90489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28D75B-16F4-455C-AC44-C1945AC8B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145676</xdr:colOff>
      <xdr:row>350</xdr:row>
      <xdr:rowOff>112059</xdr:rowOff>
    </xdr:from>
    <xdr:to>
      <xdr:col>18</xdr:col>
      <xdr:colOff>750793</xdr:colOff>
      <xdr:row>370</xdr:row>
      <xdr:rowOff>156883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F12E18-C210-41D3-AB13-B09B819C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1316</xdr:row>
      <xdr:rowOff>0</xdr:rowOff>
    </xdr:from>
    <xdr:to>
      <xdr:col>32</xdr:col>
      <xdr:colOff>345142</xdr:colOff>
      <xdr:row>1341</xdr:row>
      <xdr:rowOff>164929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E93A0-6CD2-43C3-9354-0B7B7319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437029</xdr:colOff>
      <xdr:row>2751</xdr:row>
      <xdr:rowOff>51547</xdr:rowOff>
    </xdr:from>
    <xdr:to>
      <xdr:col>13</xdr:col>
      <xdr:colOff>762000</xdr:colOff>
      <xdr:row>2766</xdr:row>
      <xdr:rowOff>100853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81255D-C8C9-1532-1432-F84FB0DC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355021</xdr:colOff>
      <xdr:row>1288</xdr:row>
      <xdr:rowOff>149678</xdr:rowOff>
    </xdr:from>
    <xdr:to>
      <xdr:col>31</xdr:col>
      <xdr:colOff>446066</xdr:colOff>
      <xdr:row>1313</xdr:row>
      <xdr:rowOff>90489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506C1-03A0-4CA5-8278-B5C61474D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145676</xdr:colOff>
      <xdr:row>350</xdr:row>
      <xdr:rowOff>112059</xdr:rowOff>
    </xdr:from>
    <xdr:to>
      <xdr:col>18</xdr:col>
      <xdr:colOff>750793</xdr:colOff>
      <xdr:row>370</xdr:row>
      <xdr:rowOff>156883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5649DB-AE4E-4F46-B995-BFA3F562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1316</xdr:row>
      <xdr:rowOff>0</xdr:rowOff>
    </xdr:from>
    <xdr:to>
      <xdr:col>32</xdr:col>
      <xdr:colOff>345142</xdr:colOff>
      <xdr:row>1341</xdr:row>
      <xdr:rowOff>164929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EB44EE-9540-403B-A83D-3DB98A4A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437029</xdr:colOff>
      <xdr:row>2751</xdr:row>
      <xdr:rowOff>51547</xdr:rowOff>
    </xdr:from>
    <xdr:to>
      <xdr:col>13</xdr:col>
      <xdr:colOff>762000</xdr:colOff>
      <xdr:row>2766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957DDD-FDB7-4397-9131-A26DC827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280146</xdr:colOff>
      <xdr:row>91</xdr:row>
      <xdr:rowOff>174812</xdr:rowOff>
    </xdr:from>
    <xdr:to>
      <xdr:col>50</xdr:col>
      <xdr:colOff>493059</xdr:colOff>
      <xdr:row>108</xdr:row>
      <xdr:rowOff>179294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CDF989-3048-8FFF-2264-03419B9E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122464</xdr:colOff>
      <xdr:row>110</xdr:row>
      <xdr:rowOff>104774</xdr:rowOff>
    </xdr:from>
    <xdr:to>
      <xdr:col>52</xdr:col>
      <xdr:colOff>408214</xdr:colOff>
      <xdr:row>124</xdr:row>
      <xdr:rowOff>140153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B83C019-7B3A-7233-E958-B1D8C1554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258536</xdr:colOff>
      <xdr:row>127</xdr:row>
      <xdr:rowOff>40821</xdr:rowOff>
    </xdr:from>
    <xdr:to>
      <xdr:col>52</xdr:col>
      <xdr:colOff>544286</xdr:colOff>
      <xdr:row>141</xdr:row>
      <xdr:rowOff>117021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2B96A54-B2FE-4BF1-B1FD-BA710BDB7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120</xdr:row>
      <xdr:rowOff>0</xdr:rowOff>
    </xdr:from>
    <xdr:to>
      <xdr:col>32</xdr:col>
      <xdr:colOff>449036</xdr:colOff>
      <xdr:row>136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E55443-76A3-4EF4-97F7-94A97FF3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355021</xdr:colOff>
      <xdr:row>1288</xdr:row>
      <xdr:rowOff>149678</xdr:rowOff>
    </xdr:from>
    <xdr:to>
      <xdr:col>31</xdr:col>
      <xdr:colOff>446066</xdr:colOff>
      <xdr:row>1313</xdr:row>
      <xdr:rowOff>90489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9A04B9-0D2E-405B-BF29-C05282EE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145676</xdr:colOff>
      <xdr:row>350</xdr:row>
      <xdr:rowOff>112059</xdr:rowOff>
    </xdr:from>
    <xdr:to>
      <xdr:col>18</xdr:col>
      <xdr:colOff>750793</xdr:colOff>
      <xdr:row>370</xdr:row>
      <xdr:rowOff>156883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28994E-20FA-4D52-9558-DDF1A2555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1316</xdr:row>
      <xdr:rowOff>0</xdr:rowOff>
    </xdr:from>
    <xdr:to>
      <xdr:col>32</xdr:col>
      <xdr:colOff>345142</xdr:colOff>
      <xdr:row>1341</xdr:row>
      <xdr:rowOff>164929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6351B2-E900-4FB7-95BD-08E3C70EE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437029</xdr:colOff>
      <xdr:row>2751</xdr:row>
      <xdr:rowOff>51547</xdr:rowOff>
    </xdr:from>
    <xdr:to>
      <xdr:col>13</xdr:col>
      <xdr:colOff>762000</xdr:colOff>
      <xdr:row>2766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188A0C5-B668-47F7-A151-BA3F7B8BD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3"/>
  <sheetViews>
    <sheetView showGridLines="0" zoomScale="85" zoomScaleNormal="85" workbookViewId="0">
      <pane xSplit="1" ySplit="2" topLeftCell="B281" activePane="bottomRight" state="frozen"/>
      <selection pane="topRight" activeCell="B1" sqref="B1"/>
      <selection pane="bottomLeft" activeCell="A3" sqref="A3"/>
      <selection pane="bottomRight" activeCell="M285" sqref="M285"/>
    </sheetView>
  </sheetViews>
  <sheetFormatPr defaultRowHeight="15"/>
  <cols>
    <col min="1" max="1" width="10.42578125" bestFit="1" customWidth="1"/>
    <col min="2" max="3" width="11" style="12" customWidth="1"/>
    <col min="4" max="4" width="22.7109375" style="12" bestFit="1" customWidth="1"/>
    <col min="5" max="5" width="14.42578125" style="12" customWidth="1"/>
    <col min="6" max="6" width="14" style="12" customWidth="1"/>
    <col min="7" max="23" width="11" style="12" customWidth="1"/>
    <col min="24" max="24" width="14.28515625" style="12" customWidth="1"/>
    <col min="25" max="27" width="11" style="12" customWidth="1"/>
    <col min="28" max="28" width="18.5703125" style="12" bestFit="1" customWidth="1"/>
    <col min="29" max="29" width="17.85546875" style="12" customWidth="1"/>
    <col min="30" max="42" width="12.140625" style="12" customWidth="1"/>
    <col min="43" max="43" width="38.42578125" style="12" bestFit="1" customWidth="1"/>
    <col min="44" max="44" width="51.5703125" style="12" bestFit="1" customWidth="1"/>
    <col min="45" max="45" width="33.5703125" style="12" bestFit="1" customWidth="1"/>
    <col min="46" max="46" width="46.7109375" style="12" bestFit="1" customWidth="1"/>
    <col min="47" max="47" width="10" customWidth="1"/>
  </cols>
  <sheetData>
    <row r="1" spans="1:46" ht="106.5">
      <c r="A1" s="2" t="s">
        <v>0</v>
      </c>
      <c r="B1" s="6" t="s">
        <v>1</v>
      </c>
      <c r="C1" s="6" t="s">
        <v>2</v>
      </c>
      <c r="D1" s="46" t="s">
        <v>86</v>
      </c>
      <c r="E1" s="46" t="s">
        <v>85</v>
      </c>
      <c r="F1" s="6" t="s">
        <v>87</v>
      </c>
      <c r="G1" s="6" t="s">
        <v>88</v>
      </c>
      <c r="H1" s="46" t="s">
        <v>100</v>
      </c>
      <c r="I1" s="46" t="s">
        <v>101</v>
      </c>
      <c r="J1" s="46" t="s">
        <v>95</v>
      </c>
      <c r="K1" s="46" t="s">
        <v>96</v>
      </c>
      <c r="L1" s="46" t="s">
        <v>97</v>
      </c>
      <c r="M1" s="46" t="s">
        <v>98</v>
      </c>
      <c r="N1" s="46" t="s">
        <v>89</v>
      </c>
      <c r="O1" s="46" t="s">
        <v>93</v>
      </c>
      <c r="P1" s="46" t="s">
        <v>90</v>
      </c>
      <c r="Q1" s="46" t="s">
        <v>92</v>
      </c>
      <c r="R1" s="46" t="s">
        <v>99</v>
      </c>
      <c r="S1" s="46" t="s">
        <v>94</v>
      </c>
      <c r="T1" s="6" t="s">
        <v>3</v>
      </c>
      <c r="U1" s="6" t="s">
        <v>4</v>
      </c>
      <c r="V1" s="6" t="s">
        <v>5</v>
      </c>
      <c r="W1" s="6" t="s">
        <v>6</v>
      </c>
      <c r="X1" s="46" t="s">
        <v>102</v>
      </c>
      <c r="Y1" s="46" t="s">
        <v>91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6" t="s">
        <v>23</v>
      </c>
      <c r="AQ1" s="6" t="s">
        <v>24</v>
      </c>
      <c r="AR1" s="6" t="s">
        <v>25</v>
      </c>
      <c r="AS1" s="6" t="s">
        <v>26</v>
      </c>
      <c r="AT1" s="6" t="s">
        <v>27</v>
      </c>
    </row>
    <row r="2" spans="1:46">
      <c r="A2" s="2" t="s">
        <v>28</v>
      </c>
      <c r="B2" s="6" t="s">
        <v>29</v>
      </c>
      <c r="C2" s="6" t="s">
        <v>29</v>
      </c>
      <c r="D2" s="46" t="s">
        <v>29</v>
      </c>
      <c r="E2" s="46" t="s">
        <v>29</v>
      </c>
      <c r="F2" s="6" t="s">
        <v>29</v>
      </c>
      <c r="G2" s="6" t="s">
        <v>29</v>
      </c>
      <c r="H2" s="46" t="s">
        <v>29</v>
      </c>
      <c r="I2" s="46" t="s">
        <v>29</v>
      </c>
      <c r="J2" s="46" t="s">
        <v>29</v>
      </c>
      <c r="K2" s="46" t="s">
        <v>29</v>
      </c>
      <c r="L2" s="46" t="s">
        <v>29</v>
      </c>
      <c r="M2" s="46" t="s">
        <v>29</v>
      </c>
      <c r="N2" s="46" t="s">
        <v>29</v>
      </c>
      <c r="O2" s="46" t="s">
        <v>29</v>
      </c>
      <c r="P2" s="46" t="s">
        <v>29</v>
      </c>
      <c r="Q2" s="46" t="s">
        <v>29</v>
      </c>
      <c r="R2" s="46" t="s">
        <v>29</v>
      </c>
      <c r="S2" s="46" t="s">
        <v>29</v>
      </c>
      <c r="T2" s="6" t="s">
        <v>29</v>
      </c>
      <c r="U2" s="6" t="s">
        <v>29</v>
      </c>
      <c r="V2" s="6" t="s">
        <v>29</v>
      </c>
      <c r="W2" s="6" t="s">
        <v>29</v>
      </c>
      <c r="X2" s="46" t="s">
        <v>29</v>
      </c>
      <c r="Y2" s="46" t="s">
        <v>29</v>
      </c>
      <c r="Z2" s="6" t="s">
        <v>29</v>
      </c>
      <c r="AA2" s="6" t="s">
        <v>29</v>
      </c>
      <c r="AB2" s="6" t="s">
        <v>29</v>
      </c>
      <c r="AC2" s="6" t="s">
        <v>29</v>
      </c>
      <c r="AD2" s="6" t="s">
        <v>29</v>
      </c>
      <c r="AE2" s="6" t="s">
        <v>29</v>
      </c>
      <c r="AF2" s="6" t="s">
        <v>29</v>
      </c>
      <c r="AG2" s="6" t="s">
        <v>29</v>
      </c>
      <c r="AH2" s="6" t="s">
        <v>29</v>
      </c>
      <c r="AI2" s="6" t="s">
        <v>29</v>
      </c>
      <c r="AJ2" s="6" t="s">
        <v>29</v>
      </c>
      <c r="AK2" s="6" t="s">
        <v>29</v>
      </c>
      <c r="AL2" s="6" t="s">
        <v>29</v>
      </c>
      <c r="AM2" s="6" t="s">
        <v>29</v>
      </c>
      <c r="AN2" s="6" t="s">
        <v>29</v>
      </c>
      <c r="AO2" s="6" t="s">
        <v>29</v>
      </c>
      <c r="AP2" s="6" t="s">
        <v>29</v>
      </c>
      <c r="AQ2" s="6" t="s">
        <v>29</v>
      </c>
      <c r="AR2" s="6" t="s">
        <v>29</v>
      </c>
      <c r="AS2" s="6" t="s">
        <v>29</v>
      </c>
      <c r="AT2" s="6" t="s">
        <v>29</v>
      </c>
    </row>
    <row r="3" spans="1:46">
      <c r="A3" s="3">
        <v>36556</v>
      </c>
      <c r="B3" s="7">
        <v>1.4417783582739485E-2</v>
      </c>
      <c r="C3" s="7">
        <v>7.4902179988820539E-3</v>
      </c>
      <c r="D3" s="7">
        <f t="shared" ref="D3:D66" si="0">(1+E3)*(1+C3)-1</f>
        <v>1.0808397785346369E-2</v>
      </c>
      <c r="E3" s="42">
        <v>3.2935106735378916E-3</v>
      </c>
      <c r="F3" s="8" t="s">
        <v>0</v>
      </c>
      <c r="G3" s="8" t="s">
        <v>0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8" t="s">
        <v>0</v>
      </c>
      <c r="U3" s="8" t="s">
        <v>0</v>
      </c>
      <c r="V3" s="8" t="s">
        <v>0</v>
      </c>
      <c r="W3" s="8" t="s">
        <v>0</v>
      </c>
      <c r="X3" s="44"/>
      <c r="Y3" s="44"/>
      <c r="Z3" s="7">
        <v>-4.113275993212806E-2</v>
      </c>
      <c r="AA3" s="8" t="s">
        <v>0</v>
      </c>
      <c r="AB3" s="8" t="s">
        <v>0</v>
      </c>
      <c r="AC3" s="8" t="s">
        <v>0</v>
      </c>
      <c r="AD3" s="8" t="s">
        <v>0</v>
      </c>
      <c r="AE3" s="8" t="s">
        <v>0</v>
      </c>
      <c r="AF3" s="8" t="s">
        <v>0</v>
      </c>
      <c r="AG3" s="8" t="s">
        <v>0</v>
      </c>
      <c r="AH3" s="7">
        <v>-4.7929323185439299E-2</v>
      </c>
      <c r="AI3" s="7">
        <v>-5.5007522846621693E-2</v>
      </c>
      <c r="AJ3" s="8" t="s">
        <v>0</v>
      </c>
      <c r="AK3" s="8" t="s">
        <v>0</v>
      </c>
      <c r="AL3" s="7">
        <v>-1.6634009443296183E-2</v>
      </c>
      <c r="AM3" s="7">
        <v>-4.3794609315830124E-2</v>
      </c>
      <c r="AN3" s="7">
        <v>-5.0903548749361871E-2</v>
      </c>
      <c r="AO3" s="8" t="s">
        <v>0</v>
      </c>
      <c r="AP3" s="8" t="s">
        <v>0</v>
      </c>
      <c r="AQ3" s="8" t="s">
        <v>0</v>
      </c>
      <c r="AR3" s="8" t="s">
        <v>0</v>
      </c>
      <c r="AS3" s="8" t="s">
        <v>0</v>
      </c>
      <c r="AT3" s="8" t="s">
        <v>0</v>
      </c>
    </row>
    <row r="4" spans="1:46">
      <c r="A4" s="4">
        <v>36585</v>
      </c>
      <c r="B4" s="9">
        <v>1.4402528623215671E-2</v>
      </c>
      <c r="C4" s="9">
        <v>-1.8808255659121143E-2</v>
      </c>
      <c r="D4" s="9">
        <f t="shared" si="0"/>
        <v>-3.0497198611093679E-2</v>
      </c>
      <c r="E4" s="43">
        <v>-1.191300581093313E-2</v>
      </c>
      <c r="F4" s="10" t="s">
        <v>0</v>
      </c>
      <c r="G4" s="10" t="s">
        <v>0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10" t="s">
        <v>0</v>
      </c>
      <c r="U4" s="10" t="s">
        <v>0</v>
      </c>
      <c r="V4" s="10" t="s">
        <v>0</v>
      </c>
      <c r="W4" s="10" t="s">
        <v>0</v>
      </c>
      <c r="X4" s="45"/>
      <c r="Y4" s="45"/>
      <c r="Z4" s="9">
        <v>7.7617769099340927E-2</v>
      </c>
      <c r="AA4" s="10" t="s">
        <v>0</v>
      </c>
      <c r="AB4" s="10" t="s">
        <v>0</v>
      </c>
      <c r="AC4" s="10" t="s">
        <v>0</v>
      </c>
      <c r="AD4" s="10" t="s">
        <v>0</v>
      </c>
      <c r="AE4" s="10" t="s">
        <v>0</v>
      </c>
      <c r="AF4" s="10" t="s">
        <v>0</v>
      </c>
      <c r="AG4" s="10" t="s">
        <v>0</v>
      </c>
      <c r="AH4" s="9">
        <v>-1.6504460698830936E-2</v>
      </c>
      <c r="AI4" s="9">
        <v>2.347955915424027E-3</v>
      </c>
      <c r="AJ4" s="10" t="s">
        <v>0</v>
      </c>
      <c r="AK4" s="10" t="s">
        <v>0</v>
      </c>
      <c r="AL4" s="9">
        <v>1.703831883409479E-2</v>
      </c>
      <c r="AM4" s="9">
        <v>-3.8538140987699587E-2</v>
      </c>
      <c r="AN4" s="9">
        <v>-2.0108083261058285E-2</v>
      </c>
      <c r="AO4" s="10" t="s">
        <v>0</v>
      </c>
      <c r="AP4" s="10" t="s">
        <v>0</v>
      </c>
      <c r="AQ4" s="10" t="s">
        <v>0</v>
      </c>
      <c r="AR4" s="10" t="s">
        <v>0</v>
      </c>
      <c r="AS4" s="10" t="s">
        <v>0</v>
      </c>
      <c r="AT4" s="10" t="s">
        <v>0</v>
      </c>
    </row>
    <row r="5" spans="1:46">
      <c r="A5" s="3">
        <v>36616</v>
      </c>
      <c r="B5" s="7">
        <v>1.4401814504115151E-2</v>
      </c>
      <c r="C5" s="7">
        <v>-1.1987560079163018E-2</v>
      </c>
      <c r="D5" s="7">
        <f t="shared" si="0"/>
        <v>2.0498406388011148E-2</v>
      </c>
      <c r="E5" s="42">
        <v>3.2880118867508523E-2</v>
      </c>
      <c r="F5" s="8" t="s">
        <v>0</v>
      </c>
      <c r="G5" s="8" t="s">
        <v>0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8" t="s">
        <v>0</v>
      </c>
      <c r="U5" s="8" t="s">
        <v>0</v>
      </c>
      <c r="V5" s="8" t="s">
        <v>0</v>
      </c>
      <c r="W5" s="8" t="s">
        <v>0</v>
      </c>
      <c r="X5" s="44"/>
      <c r="Y5" s="44"/>
      <c r="Z5" s="7">
        <v>9.060022650056565E-3</v>
      </c>
      <c r="AA5" s="8" t="s">
        <v>0</v>
      </c>
      <c r="AB5" s="8" t="s">
        <v>0</v>
      </c>
      <c r="AC5" s="8" t="s">
        <v>0</v>
      </c>
      <c r="AD5" s="8" t="s">
        <v>0</v>
      </c>
      <c r="AE5" s="8" t="s">
        <v>0</v>
      </c>
      <c r="AF5" s="8" t="s">
        <v>0</v>
      </c>
      <c r="AG5" s="7">
        <v>1.9458443251737068E-2</v>
      </c>
      <c r="AH5" s="7">
        <v>5.1844018170561945E-2</v>
      </c>
      <c r="AI5" s="7">
        <v>6.4606047121066101E-2</v>
      </c>
      <c r="AJ5" s="8" t="s">
        <v>0</v>
      </c>
      <c r="AK5" s="8" t="s">
        <v>0</v>
      </c>
      <c r="AL5" s="7">
        <v>-6.8849164828565956E-2</v>
      </c>
      <c r="AM5" s="7">
        <v>8.3572833305774585E-2</v>
      </c>
      <c r="AN5" s="7">
        <v>9.6719828269732355E-2</v>
      </c>
      <c r="AO5" s="8" t="s">
        <v>0</v>
      </c>
      <c r="AP5" s="8" t="s">
        <v>0</v>
      </c>
      <c r="AQ5" s="8" t="s">
        <v>0</v>
      </c>
      <c r="AR5" s="8" t="s">
        <v>0</v>
      </c>
      <c r="AS5" s="8" t="s">
        <v>0</v>
      </c>
      <c r="AT5" s="8" t="s">
        <v>0</v>
      </c>
    </row>
    <row r="6" spans="1:46">
      <c r="A6" s="4">
        <v>36644</v>
      </c>
      <c r="B6" s="9">
        <v>1.2834504031419058E-2</v>
      </c>
      <c r="C6" s="9">
        <v>3.3995307045155299E-2</v>
      </c>
      <c r="D6" s="9">
        <f t="shared" si="0"/>
        <v>0.10347237125443365</v>
      </c>
      <c r="E6" s="43">
        <v>6.7192823541745827E-2</v>
      </c>
      <c r="F6" s="10" t="s">
        <v>0</v>
      </c>
      <c r="G6" s="10" t="s">
        <v>0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10" t="s">
        <v>0</v>
      </c>
      <c r="U6" s="10" t="s">
        <v>0</v>
      </c>
      <c r="V6" s="10" t="s">
        <v>0</v>
      </c>
      <c r="W6" s="10" t="s">
        <v>0</v>
      </c>
      <c r="X6" s="45"/>
      <c r="Y6" s="45"/>
      <c r="Z6" s="9">
        <v>-0.12811447811447807</v>
      </c>
      <c r="AA6" s="10" t="s">
        <v>0</v>
      </c>
      <c r="AB6" s="10" t="s">
        <v>0</v>
      </c>
      <c r="AC6" s="10" t="s">
        <v>0</v>
      </c>
      <c r="AD6" s="10" t="s">
        <v>0</v>
      </c>
      <c r="AE6" s="10" t="s">
        <v>0</v>
      </c>
      <c r="AF6" s="10" t="s">
        <v>0</v>
      </c>
      <c r="AG6" s="9">
        <v>6.6410408189052639E-3</v>
      </c>
      <c r="AH6" s="9">
        <v>-1.3469705191815784E-2</v>
      </c>
      <c r="AI6" s="9">
        <v>-4.5904475497680619E-2</v>
      </c>
      <c r="AJ6" s="10" t="s">
        <v>0</v>
      </c>
      <c r="AK6" s="10" t="s">
        <v>0</v>
      </c>
      <c r="AL6" s="9">
        <v>2.7643755023559091E-2</v>
      </c>
      <c r="AM6" s="9">
        <v>2.1526405403660132E-3</v>
      </c>
      <c r="AN6" s="9">
        <v>-3.079575555193137E-2</v>
      </c>
      <c r="AO6" s="10" t="s">
        <v>0</v>
      </c>
      <c r="AP6" s="10" t="s">
        <v>0</v>
      </c>
      <c r="AQ6" s="10" t="s">
        <v>0</v>
      </c>
      <c r="AR6" s="10" t="s">
        <v>0</v>
      </c>
      <c r="AS6" s="10" t="s">
        <v>0</v>
      </c>
      <c r="AT6" s="10" t="s">
        <v>0</v>
      </c>
    </row>
    <row r="7" spans="1:46">
      <c r="A7" s="3">
        <v>36677</v>
      </c>
      <c r="B7" s="7">
        <v>1.488393927963827E-2</v>
      </c>
      <c r="C7" s="7">
        <v>1.1014556926993935E-2</v>
      </c>
      <c r="D7" s="7">
        <f t="shared" si="0"/>
        <v>2.095851722412001E-2</v>
      </c>
      <c r="E7" s="42">
        <v>9.8356252429747659E-3</v>
      </c>
      <c r="F7" s="8" t="s">
        <v>0</v>
      </c>
      <c r="G7" s="8" t="s">
        <v>0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8" t="s">
        <v>0</v>
      </c>
      <c r="U7" s="8" t="s">
        <v>0</v>
      </c>
      <c r="V7" s="8" t="s">
        <v>0</v>
      </c>
      <c r="W7" s="8" t="s">
        <v>0</v>
      </c>
      <c r="X7" s="44"/>
      <c r="Y7" s="44"/>
      <c r="Z7" s="7">
        <v>-3.7394606423376442E-2</v>
      </c>
      <c r="AA7" s="8" t="s">
        <v>0</v>
      </c>
      <c r="AB7" s="8" t="s">
        <v>0</v>
      </c>
      <c r="AC7" s="8" t="s">
        <v>0</v>
      </c>
      <c r="AD7" s="8" t="s">
        <v>0</v>
      </c>
      <c r="AE7" s="8" t="s">
        <v>0</v>
      </c>
      <c r="AF7" s="8" t="s">
        <v>0</v>
      </c>
      <c r="AG7" s="7">
        <v>1.4458704392688704E-2</v>
      </c>
      <c r="AH7" s="7">
        <v>-1.6385978764142939E-2</v>
      </c>
      <c r="AI7" s="7">
        <v>-2.7102018960460494E-2</v>
      </c>
      <c r="AJ7" s="8" t="s">
        <v>0</v>
      </c>
      <c r="AK7" s="8" t="s">
        <v>0</v>
      </c>
      <c r="AL7" s="7">
        <v>7.2246181921142849E-4</v>
      </c>
      <c r="AM7" s="7">
        <v>-1.1141878384145487E-2</v>
      </c>
      <c r="AN7" s="7">
        <v>-2.1915050512993584E-2</v>
      </c>
      <c r="AO7" s="8" t="s">
        <v>0</v>
      </c>
      <c r="AP7" s="8" t="s">
        <v>0</v>
      </c>
      <c r="AQ7" s="8" t="s">
        <v>0</v>
      </c>
      <c r="AR7" s="8" t="s">
        <v>0</v>
      </c>
      <c r="AS7" s="8" t="s">
        <v>0</v>
      </c>
      <c r="AT7" s="8" t="s">
        <v>0</v>
      </c>
    </row>
    <row r="8" spans="1:46">
      <c r="A8" s="4">
        <v>36707</v>
      </c>
      <c r="B8" s="9">
        <v>1.3892274434785357E-2</v>
      </c>
      <c r="C8" s="9">
        <v>-1.4562575276469869E-2</v>
      </c>
      <c r="D8" s="9">
        <f t="shared" si="0"/>
        <v>1.0715428702864793E-2</v>
      </c>
      <c r="E8" s="43">
        <v>2.565155670480701E-2</v>
      </c>
      <c r="F8" s="10" t="s">
        <v>0</v>
      </c>
      <c r="G8" s="10" t="s">
        <v>0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10" t="s">
        <v>0</v>
      </c>
      <c r="U8" s="10" t="s">
        <v>0</v>
      </c>
      <c r="V8" s="10" t="s">
        <v>0</v>
      </c>
      <c r="W8" s="10" t="s">
        <v>0</v>
      </c>
      <c r="X8" s="45"/>
      <c r="Y8" s="45"/>
      <c r="Z8" s="9">
        <v>0.11841401444236421</v>
      </c>
      <c r="AA8" s="10" t="s">
        <v>0</v>
      </c>
      <c r="AB8" s="10" t="s">
        <v>0</v>
      </c>
      <c r="AC8" s="10" t="s">
        <v>0</v>
      </c>
      <c r="AD8" s="10" t="s">
        <v>0</v>
      </c>
      <c r="AE8" s="10" t="s">
        <v>0</v>
      </c>
      <c r="AF8" s="10" t="s">
        <v>0</v>
      </c>
      <c r="AG8" s="9">
        <v>2.3114621176240968E-2</v>
      </c>
      <c r="AH8" s="9">
        <v>1.7588269853060057E-2</v>
      </c>
      <c r="AI8" s="9">
        <v>3.2625963174221839E-2</v>
      </c>
      <c r="AJ8" s="10" t="s">
        <v>0</v>
      </c>
      <c r="AK8" s="10" t="s">
        <v>0</v>
      </c>
      <c r="AL8" s="9">
        <v>4.2989142090303689E-2</v>
      </c>
      <c r="AM8" s="9">
        <v>9.0224403545324794E-3</v>
      </c>
      <c r="AN8" s="9">
        <v>2.3933549608901261E-2</v>
      </c>
      <c r="AO8" s="10" t="s">
        <v>0</v>
      </c>
      <c r="AP8" s="10" t="s">
        <v>0</v>
      </c>
      <c r="AQ8" s="10" t="s">
        <v>0</v>
      </c>
      <c r="AR8" s="10" t="s">
        <v>0</v>
      </c>
      <c r="AS8" s="10" t="s">
        <v>0</v>
      </c>
      <c r="AT8" s="10" t="s">
        <v>0</v>
      </c>
    </row>
    <row r="9" spans="1:46">
      <c r="A9" s="3">
        <v>36738</v>
      </c>
      <c r="B9" s="7">
        <v>1.3043473494468882E-2</v>
      </c>
      <c r="C9" s="7">
        <v>-1.4000000000000012E-2</v>
      </c>
      <c r="D9" s="7">
        <f t="shared" si="0"/>
        <v>7.2178532498669012E-2</v>
      </c>
      <c r="E9" s="42">
        <v>8.7402162777554762E-2</v>
      </c>
      <c r="F9" s="8" t="s">
        <v>0</v>
      </c>
      <c r="G9" s="8" t="s">
        <v>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8" t="s">
        <v>0</v>
      </c>
      <c r="U9" s="8" t="s">
        <v>0</v>
      </c>
      <c r="V9" s="8" t="s">
        <v>0</v>
      </c>
      <c r="W9" s="8" t="s">
        <v>0</v>
      </c>
      <c r="X9" s="44"/>
      <c r="Y9" s="44"/>
      <c r="Z9" s="7">
        <v>-1.6320918275841478E-2</v>
      </c>
      <c r="AA9" s="8" t="s">
        <v>0</v>
      </c>
      <c r="AB9" s="8" t="s">
        <v>0</v>
      </c>
      <c r="AC9" s="8" t="s">
        <v>0</v>
      </c>
      <c r="AD9" s="8" t="s">
        <v>0</v>
      </c>
      <c r="AE9" s="8" t="s">
        <v>0</v>
      </c>
      <c r="AF9" s="8" t="s">
        <v>0</v>
      </c>
      <c r="AG9" s="7">
        <v>1.6748409921780061E-2</v>
      </c>
      <c r="AH9" s="7">
        <v>-4.4006190019048597E-2</v>
      </c>
      <c r="AI9" s="7">
        <v>-3.0432241398629323E-2</v>
      </c>
      <c r="AJ9" s="8" t="s">
        <v>0</v>
      </c>
      <c r="AK9" s="8" t="s">
        <v>0</v>
      </c>
      <c r="AL9" s="7">
        <v>-5.3008849557522053E-2</v>
      </c>
      <c r="AM9" s="7">
        <v>-3.0112498393921827E-2</v>
      </c>
      <c r="AN9" s="7">
        <v>-1.6341276221772727E-2</v>
      </c>
      <c r="AO9" s="8" t="s">
        <v>0</v>
      </c>
      <c r="AP9" s="8" t="s">
        <v>0</v>
      </c>
      <c r="AQ9" s="8" t="s">
        <v>0</v>
      </c>
      <c r="AR9" s="8" t="s">
        <v>0</v>
      </c>
      <c r="AS9" s="8" t="s">
        <v>0</v>
      </c>
      <c r="AT9" s="8" t="s">
        <v>0</v>
      </c>
    </row>
    <row r="10" spans="1:46">
      <c r="A10" s="4">
        <v>36769</v>
      </c>
      <c r="B10" s="9">
        <v>1.3950374273343336E-2</v>
      </c>
      <c r="C10" s="9">
        <v>2.738336713995948E-2</v>
      </c>
      <c r="D10" s="9">
        <f t="shared" si="0"/>
        <v>-1.4312476308138922E-2</v>
      </c>
      <c r="E10" s="43">
        <v>-4.05845030995311E-2</v>
      </c>
      <c r="F10" s="10" t="s">
        <v>0</v>
      </c>
      <c r="G10" s="10" t="s">
        <v>0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10" t="s">
        <v>0</v>
      </c>
      <c r="U10" s="10" t="s">
        <v>0</v>
      </c>
      <c r="V10" s="10" t="s">
        <v>0</v>
      </c>
      <c r="W10" s="10" t="s">
        <v>0</v>
      </c>
      <c r="X10" s="45"/>
      <c r="Y10" s="45"/>
      <c r="Z10" s="9">
        <v>5.4211741825695769E-2</v>
      </c>
      <c r="AA10" s="10" t="s">
        <v>0</v>
      </c>
      <c r="AB10" s="10" t="s">
        <v>0</v>
      </c>
      <c r="AC10" s="10" t="s">
        <v>0</v>
      </c>
      <c r="AD10" s="10" t="s">
        <v>0</v>
      </c>
      <c r="AE10" s="10" t="s">
        <v>0</v>
      </c>
      <c r="AF10" s="10" t="s">
        <v>0</v>
      </c>
      <c r="AG10" s="9">
        <v>1.6465567278270532E-2</v>
      </c>
      <c r="AH10" s="9">
        <v>5.8192674073713535E-2</v>
      </c>
      <c r="AI10" s="9">
        <v>2.9988130934532675E-2</v>
      </c>
      <c r="AJ10" s="10" t="s">
        <v>0</v>
      </c>
      <c r="AK10" s="10" t="s">
        <v>0</v>
      </c>
      <c r="AL10" s="9">
        <v>2.8311446062398327E-2</v>
      </c>
      <c r="AM10" s="9">
        <v>8.9744617984825803E-2</v>
      </c>
      <c r="AN10" s="9">
        <v>6.0699105184236046E-2</v>
      </c>
      <c r="AO10" s="10" t="s">
        <v>0</v>
      </c>
      <c r="AP10" s="10" t="s">
        <v>0</v>
      </c>
      <c r="AQ10" s="10" t="s">
        <v>0</v>
      </c>
      <c r="AR10" s="10" t="s">
        <v>0</v>
      </c>
      <c r="AS10" s="10" t="s">
        <v>0</v>
      </c>
      <c r="AT10" s="10" t="s">
        <v>0</v>
      </c>
    </row>
    <row r="11" spans="1:46">
      <c r="A11" s="3">
        <v>36798</v>
      </c>
      <c r="B11" s="7">
        <v>1.2166192323363134E-2</v>
      </c>
      <c r="C11" s="7">
        <v>1.1133048151804381E-2</v>
      </c>
      <c r="D11" s="7">
        <f t="shared" si="0"/>
        <v>4.3304951801743874E-2</v>
      </c>
      <c r="E11" s="42">
        <v>3.1817675931713252E-2</v>
      </c>
      <c r="F11" s="8" t="s">
        <v>0</v>
      </c>
      <c r="G11" s="8" t="s">
        <v>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8" t="s">
        <v>0</v>
      </c>
      <c r="U11" s="8" t="s">
        <v>0</v>
      </c>
      <c r="V11" s="8" t="s">
        <v>0</v>
      </c>
      <c r="W11" s="8" t="s">
        <v>0</v>
      </c>
      <c r="X11" s="44"/>
      <c r="Y11" s="44"/>
      <c r="Z11" s="7">
        <v>-8.1747953418655595E-2</v>
      </c>
      <c r="AA11" s="8" t="s">
        <v>0</v>
      </c>
      <c r="AB11" s="8" t="s">
        <v>0</v>
      </c>
      <c r="AC11" s="8" t="s">
        <v>0</v>
      </c>
      <c r="AD11" s="8" t="s">
        <v>0</v>
      </c>
      <c r="AE11" s="8" t="s">
        <v>0</v>
      </c>
      <c r="AF11" s="8" t="s">
        <v>0</v>
      </c>
      <c r="AG11" s="7">
        <v>1.2915026346808967E-2</v>
      </c>
      <c r="AH11" s="7">
        <v>-4.5445586084800538E-2</v>
      </c>
      <c r="AI11" s="7">
        <v>-5.5955676990305125E-2</v>
      </c>
      <c r="AJ11" s="8" t="s">
        <v>0</v>
      </c>
      <c r="AK11" s="8" t="s">
        <v>0</v>
      </c>
      <c r="AL11" s="7">
        <v>-1.0954562211508145E-3</v>
      </c>
      <c r="AM11" s="7">
        <v>-4.2945355124533902E-2</v>
      </c>
      <c r="AN11" s="7">
        <v>-5.3482974745611256E-2</v>
      </c>
      <c r="AO11" s="8" t="s">
        <v>0</v>
      </c>
      <c r="AP11" s="8" t="s">
        <v>0</v>
      </c>
      <c r="AQ11" s="8" t="s">
        <v>0</v>
      </c>
      <c r="AR11" s="8" t="s">
        <v>0</v>
      </c>
      <c r="AS11" s="8" t="s">
        <v>0</v>
      </c>
      <c r="AT11" s="8" t="s">
        <v>0</v>
      </c>
    </row>
    <row r="12" spans="1:46">
      <c r="A12" s="4">
        <v>36830</v>
      </c>
      <c r="B12" s="9">
        <v>1.2794976152584958E-2</v>
      </c>
      <c r="C12" s="9">
        <v>3.5417909638227663E-2</v>
      </c>
      <c r="D12" s="9">
        <f t="shared" si="0"/>
        <v>-9.4067731049021219E-3</v>
      </c>
      <c r="E12" s="43">
        <v>-4.3291392128605777E-2</v>
      </c>
      <c r="F12" s="10" t="s">
        <v>0</v>
      </c>
      <c r="G12" s="10" t="s">
        <v>0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10" t="s">
        <v>0</v>
      </c>
      <c r="U12" s="10" t="s">
        <v>0</v>
      </c>
      <c r="V12" s="10" t="s">
        <v>0</v>
      </c>
      <c r="W12" s="10" t="s">
        <v>0</v>
      </c>
      <c r="X12" s="45"/>
      <c r="Y12" s="45"/>
      <c r="Z12" s="9">
        <v>-6.661225514816671E-2</v>
      </c>
      <c r="AA12" s="10" t="s">
        <v>0</v>
      </c>
      <c r="AB12" s="10" t="s">
        <v>0</v>
      </c>
      <c r="AC12" s="10" t="s">
        <v>0</v>
      </c>
      <c r="AD12" s="10" t="s">
        <v>0</v>
      </c>
      <c r="AE12" s="10" t="s">
        <v>0</v>
      </c>
      <c r="AF12" s="10" t="s">
        <v>0</v>
      </c>
      <c r="AG12" s="9">
        <v>1.1295108415745325E-2</v>
      </c>
      <c r="AH12" s="9">
        <v>1.4084859606202649E-2</v>
      </c>
      <c r="AI12" s="9">
        <v>-2.0603323386089167E-2</v>
      </c>
      <c r="AJ12" s="10" t="s">
        <v>0</v>
      </c>
      <c r="AK12" s="10" t="s">
        <v>0</v>
      </c>
      <c r="AL12" s="9">
        <v>7.9677361341556896E-4</v>
      </c>
      <c r="AM12" s="9">
        <v>3.0293123561955015E-2</v>
      </c>
      <c r="AN12" s="9">
        <v>-4.9494858723608814E-3</v>
      </c>
      <c r="AO12" s="10" t="s">
        <v>0</v>
      </c>
      <c r="AP12" s="10" t="s">
        <v>0</v>
      </c>
      <c r="AQ12" s="10" t="s">
        <v>0</v>
      </c>
      <c r="AR12" s="10" t="s">
        <v>0</v>
      </c>
      <c r="AS12" s="10" t="s">
        <v>0</v>
      </c>
      <c r="AT12" s="10" t="s">
        <v>0</v>
      </c>
    </row>
    <row r="13" spans="1:46">
      <c r="A13" s="3">
        <v>36860</v>
      </c>
      <c r="B13" s="7">
        <v>1.2160330966455746E-2</v>
      </c>
      <c r="C13" s="7">
        <v>2.6506024096385472E-2</v>
      </c>
      <c r="D13" s="7">
        <f t="shared" si="0"/>
        <v>3.9686196381431449E-2</v>
      </c>
      <c r="E13" s="42">
        <v>1.2839839197873459E-2</v>
      </c>
      <c r="F13" s="8" t="s">
        <v>0</v>
      </c>
      <c r="G13" s="8" t="s">
        <v>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8" t="s">
        <v>0</v>
      </c>
      <c r="U13" s="8" t="s">
        <v>0</v>
      </c>
      <c r="V13" s="8" t="s">
        <v>0</v>
      </c>
      <c r="W13" s="8" t="s">
        <v>0</v>
      </c>
      <c r="X13" s="44"/>
      <c r="Y13" s="44"/>
      <c r="Z13" s="7">
        <v>-0.10627564404385548</v>
      </c>
      <c r="AA13" s="8" t="s">
        <v>0</v>
      </c>
      <c r="AB13" s="8" t="s">
        <v>0</v>
      </c>
      <c r="AC13" s="8" t="s">
        <v>0</v>
      </c>
      <c r="AD13" s="8" t="s">
        <v>0</v>
      </c>
      <c r="AE13" s="8" t="s">
        <v>0</v>
      </c>
      <c r="AF13" s="8" t="s">
        <v>0</v>
      </c>
      <c r="AG13" s="7">
        <v>1.0587442486543752E-2</v>
      </c>
      <c r="AH13" s="7">
        <v>-3.8179392984786009E-2</v>
      </c>
      <c r="AI13" s="7">
        <v>-6.3015136358418378E-2</v>
      </c>
      <c r="AJ13" s="8" t="s">
        <v>0</v>
      </c>
      <c r="AK13" s="8" t="s">
        <v>0</v>
      </c>
      <c r="AL13" s="7">
        <v>4.43583027763228E-2</v>
      </c>
      <c r="AM13" s="7">
        <v>-5.5684886425876545E-2</v>
      </c>
      <c r="AN13" s="7">
        <v>-8.0068609961069903E-2</v>
      </c>
      <c r="AO13" s="8" t="s">
        <v>0</v>
      </c>
      <c r="AP13" s="8" t="s">
        <v>0</v>
      </c>
      <c r="AQ13" s="8" t="s">
        <v>0</v>
      </c>
      <c r="AR13" s="8" t="s">
        <v>0</v>
      </c>
      <c r="AS13" s="8" t="s">
        <v>0</v>
      </c>
      <c r="AT13" s="8" t="s">
        <v>0</v>
      </c>
    </row>
    <row r="14" spans="1:46">
      <c r="A14" s="4">
        <v>36889</v>
      </c>
      <c r="B14" s="9">
        <v>1.1959850593376009E-2</v>
      </c>
      <c r="C14" s="9">
        <v>-2.1432945499081368E-3</v>
      </c>
      <c r="D14" s="9">
        <f t="shared" si="0"/>
        <v>6.8093792964883493E-2</v>
      </c>
      <c r="E14" s="43">
        <v>7.0387949623599066E-2</v>
      </c>
      <c r="F14" s="10" t="s">
        <v>0</v>
      </c>
      <c r="G14" s="10" t="s">
        <v>0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10" t="s">
        <v>0</v>
      </c>
      <c r="U14" s="10" t="s">
        <v>0</v>
      </c>
      <c r="V14" s="10" t="s">
        <v>0</v>
      </c>
      <c r="W14" s="10" t="s">
        <v>0</v>
      </c>
      <c r="X14" s="45"/>
      <c r="Y14" s="45"/>
      <c r="Z14" s="9">
        <v>0.14841574471287733</v>
      </c>
      <c r="AA14" s="10" t="s">
        <v>0</v>
      </c>
      <c r="AB14" s="10" t="s">
        <v>0</v>
      </c>
      <c r="AC14" s="10" t="s">
        <v>0</v>
      </c>
      <c r="AD14" s="10" t="s">
        <v>0</v>
      </c>
      <c r="AE14" s="10" t="s">
        <v>0</v>
      </c>
      <c r="AF14" s="10" t="s">
        <v>0</v>
      </c>
      <c r="AG14" s="9">
        <v>1.9102722800056648E-2</v>
      </c>
      <c r="AH14" s="9">
        <v>1.333371506865122E-2</v>
      </c>
      <c r="AI14" s="9">
        <v>1.5510252658550439E-2</v>
      </c>
      <c r="AJ14" s="10" t="s">
        <v>0</v>
      </c>
      <c r="AK14" s="10" t="s">
        <v>0</v>
      </c>
      <c r="AL14" s="9">
        <v>1.7695179527230209E-2</v>
      </c>
      <c r="AM14" s="9">
        <v>1.9014633575100692E-3</v>
      </c>
      <c r="AN14" s="9">
        <v>4.0534455291978411E-3</v>
      </c>
      <c r="AO14" s="10" t="s">
        <v>0</v>
      </c>
      <c r="AP14" s="10" t="s">
        <v>0</v>
      </c>
      <c r="AQ14" s="10" t="s">
        <v>0</v>
      </c>
      <c r="AR14" s="10" t="s">
        <v>0</v>
      </c>
      <c r="AS14" s="10" t="s">
        <v>0</v>
      </c>
      <c r="AT14" s="10" t="s">
        <v>0</v>
      </c>
    </row>
    <row r="15" spans="1:46">
      <c r="A15" s="3">
        <v>36922</v>
      </c>
      <c r="B15" s="7">
        <v>1.2609675274939836E-2</v>
      </c>
      <c r="C15" s="7">
        <v>8.0290477651632219E-3</v>
      </c>
      <c r="D15" s="7">
        <f t="shared" si="0"/>
        <v>1.8550226159732341E-2</v>
      </c>
      <c r="E15" s="42">
        <v>1.0437376202496296E-2</v>
      </c>
      <c r="F15" s="8" t="s">
        <v>0</v>
      </c>
      <c r="G15" s="8" t="s">
        <v>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8" t="s">
        <v>0</v>
      </c>
      <c r="U15" s="8" t="s">
        <v>0</v>
      </c>
      <c r="V15" s="8" t="s">
        <v>0</v>
      </c>
      <c r="W15" s="8" t="s">
        <v>0</v>
      </c>
      <c r="X15" s="44"/>
      <c r="Y15" s="44"/>
      <c r="Z15" s="7">
        <v>0.158136181925421</v>
      </c>
      <c r="AA15" s="8" t="s">
        <v>0</v>
      </c>
      <c r="AB15" s="8" t="s">
        <v>0</v>
      </c>
      <c r="AC15" s="8" t="s">
        <v>0</v>
      </c>
      <c r="AD15" s="8" t="s">
        <v>0</v>
      </c>
      <c r="AE15" s="8" t="s">
        <v>0</v>
      </c>
      <c r="AF15" s="8" t="s">
        <v>0</v>
      </c>
      <c r="AG15" s="7">
        <v>1.735564681670354E-2</v>
      </c>
      <c r="AH15" s="7">
        <v>3.2900294223967563E-2</v>
      </c>
      <c r="AI15" s="7">
        <v>2.4673144602275654E-2</v>
      </c>
      <c r="AJ15" s="8" t="s">
        <v>0</v>
      </c>
      <c r="AK15" s="8" t="s">
        <v>0</v>
      </c>
      <c r="AL15" s="7">
        <v>-2.8516366792182057E-2</v>
      </c>
      <c r="AM15" s="7">
        <v>4.2943723576756021E-2</v>
      </c>
      <c r="AN15" s="7">
        <v>3.4636577086329501E-2</v>
      </c>
      <c r="AO15" s="8" t="s">
        <v>0</v>
      </c>
      <c r="AP15" s="8" t="s">
        <v>0</v>
      </c>
      <c r="AQ15" s="8" t="s">
        <v>0</v>
      </c>
      <c r="AR15" s="8" t="s">
        <v>0</v>
      </c>
      <c r="AS15" s="8" t="s">
        <v>0</v>
      </c>
      <c r="AT15" s="8" t="s">
        <v>0</v>
      </c>
    </row>
    <row r="16" spans="1:46">
      <c r="A16" s="4">
        <v>36950</v>
      </c>
      <c r="B16" s="9">
        <v>1.0092907615766755E-2</v>
      </c>
      <c r="C16" s="9">
        <v>3.7593222058748932E-2</v>
      </c>
      <c r="D16" s="9">
        <f t="shared" si="0"/>
        <v>2.1021051320905038E-2</v>
      </c>
      <c r="E16" s="43">
        <v>-1.5971741512499471E-2</v>
      </c>
      <c r="F16" s="10" t="s">
        <v>0</v>
      </c>
      <c r="G16" s="10" t="s">
        <v>0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10" t="s">
        <v>0</v>
      </c>
      <c r="U16" s="10" t="s">
        <v>0</v>
      </c>
      <c r="V16" s="10" t="s">
        <v>0</v>
      </c>
      <c r="W16" s="10" t="s">
        <v>0</v>
      </c>
      <c r="X16" s="45"/>
      <c r="Y16" s="45"/>
      <c r="Z16" s="9">
        <v>-0.10078089633318243</v>
      </c>
      <c r="AA16" s="10" t="s">
        <v>0</v>
      </c>
      <c r="AB16" s="10" t="s">
        <v>0</v>
      </c>
      <c r="AC16" s="10" t="s">
        <v>0</v>
      </c>
      <c r="AD16" s="10" t="s">
        <v>0</v>
      </c>
      <c r="AE16" s="10" t="s">
        <v>0</v>
      </c>
      <c r="AF16" s="10" t="s">
        <v>0</v>
      </c>
      <c r="AG16" s="9">
        <v>6.5903281738726172E-3</v>
      </c>
      <c r="AH16" s="9">
        <v>-5.072424347859783E-2</v>
      </c>
      <c r="AI16" s="9">
        <v>-8.5117619949473644E-2</v>
      </c>
      <c r="AJ16" s="10" t="s">
        <v>0</v>
      </c>
      <c r="AK16" s="10" t="s">
        <v>0</v>
      </c>
      <c r="AL16" s="9">
        <v>4.6223487043736577E-2</v>
      </c>
      <c r="AM16" s="9">
        <v>-5.8167020141827508E-2</v>
      </c>
      <c r="AN16" s="9">
        <v>-9.229073584900005E-2</v>
      </c>
      <c r="AO16" s="10" t="s">
        <v>0</v>
      </c>
      <c r="AP16" s="10" t="s">
        <v>0</v>
      </c>
      <c r="AQ16" s="10" t="s">
        <v>0</v>
      </c>
      <c r="AR16" s="10" t="s">
        <v>0</v>
      </c>
      <c r="AS16" s="10" t="s">
        <v>0</v>
      </c>
      <c r="AT16" s="10" t="s">
        <v>0</v>
      </c>
    </row>
    <row r="17" spans="1:46">
      <c r="A17" s="3">
        <v>36980</v>
      </c>
      <c r="B17" s="7">
        <v>1.2479000516613326E-2</v>
      </c>
      <c r="C17" s="7">
        <v>5.6913749266575442E-2</v>
      </c>
      <c r="D17" s="7">
        <f t="shared" si="0"/>
        <v>6.7171577716389042E-2</v>
      </c>
      <c r="E17" s="42">
        <v>9.7054546380268558E-3</v>
      </c>
      <c r="F17" s="8" t="s">
        <v>0</v>
      </c>
      <c r="G17" s="8" t="s">
        <v>0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8" t="s">
        <v>0</v>
      </c>
      <c r="U17" s="8" t="s">
        <v>0</v>
      </c>
      <c r="V17" s="8" t="s">
        <v>0</v>
      </c>
      <c r="W17" s="8" t="s">
        <v>0</v>
      </c>
      <c r="X17" s="44"/>
      <c r="Y17" s="44"/>
      <c r="Z17" s="7">
        <v>-9.143540368762193E-2</v>
      </c>
      <c r="AA17" s="8" t="s">
        <v>0</v>
      </c>
      <c r="AB17" s="8" t="s">
        <v>0</v>
      </c>
      <c r="AC17" s="8" t="s">
        <v>0</v>
      </c>
      <c r="AD17" s="8" t="s">
        <v>0</v>
      </c>
      <c r="AE17" s="8" t="s">
        <v>0</v>
      </c>
      <c r="AF17" s="8" t="s">
        <v>0</v>
      </c>
      <c r="AG17" s="7">
        <v>-9.9927303608104978E-4</v>
      </c>
      <c r="AH17" s="7">
        <v>-1.6344432164417166E-2</v>
      </c>
      <c r="AI17" s="7">
        <v>-6.9313301564890129E-2</v>
      </c>
      <c r="AJ17" s="8" t="s">
        <v>0</v>
      </c>
      <c r="AK17" s="8" t="s">
        <v>0</v>
      </c>
      <c r="AL17" s="7">
        <v>2.1247368526420951E-2</v>
      </c>
      <c r="AM17" s="7">
        <v>-1.0945091898289405E-2</v>
      </c>
      <c r="AN17" s="7">
        <v>-6.4204710540895493E-2</v>
      </c>
      <c r="AO17" s="8" t="s">
        <v>0</v>
      </c>
      <c r="AP17" s="8" t="s">
        <v>0</v>
      </c>
      <c r="AQ17" s="8" t="s">
        <v>0</v>
      </c>
      <c r="AR17" s="8" t="s">
        <v>0</v>
      </c>
      <c r="AS17" s="8" t="s">
        <v>0</v>
      </c>
      <c r="AT17" s="8" t="s">
        <v>0</v>
      </c>
    </row>
    <row r="18" spans="1:46">
      <c r="A18" s="4">
        <v>37011</v>
      </c>
      <c r="B18" s="9">
        <v>1.178582422572183E-2</v>
      </c>
      <c r="C18" s="9">
        <v>1.0686528497409364E-2</v>
      </c>
      <c r="D18" s="9">
        <f t="shared" si="0"/>
        <v>3.4797055686626166E-2</v>
      </c>
      <c r="E18" s="43">
        <v>2.3855593707241773E-2</v>
      </c>
      <c r="F18" s="10" t="s">
        <v>0</v>
      </c>
      <c r="G18" s="10" t="s"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10" t="s">
        <v>0</v>
      </c>
      <c r="U18" s="10" t="s">
        <v>0</v>
      </c>
      <c r="V18" s="10" t="s">
        <v>0</v>
      </c>
      <c r="W18" s="10" t="s">
        <v>0</v>
      </c>
      <c r="X18" s="45"/>
      <c r="Y18" s="45"/>
      <c r="Z18" s="9">
        <v>3.317634021332605E-2</v>
      </c>
      <c r="AA18" s="10" t="s">
        <v>0</v>
      </c>
      <c r="AB18" s="10" t="s">
        <v>0</v>
      </c>
      <c r="AC18" s="10" t="s">
        <v>0</v>
      </c>
      <c r="AD18" s="10" t="s">
        <v>0</v>
      </c>
      <c r="AE18" s="10" t="s">
        <v>0</v>
      </c>
      <c r="AF18" s="10" t="s">
        <v>0</v>
      </c>
      <c r="AG18" s="9">
        <v>8.3657602593740776E-3</v>
      </c>
      <c r="AH18" s="9">
        <v>8.2448039143298013E-2</v>
      </c>
      <c r="AI18" s="9">
        <v>7.1002737864307885E-2</v>
      </c>
      <c r="AJ18" s="10" t="s">
        <v>0</v>
      </c>
      <c r="AK18" s="10" t="s">
        <v>0</v>
      </c>
      <c r="AL18" s="9">
        <v>3.206115628286077E-2</v>
      </c>
      <c r="AM18" s="9">
        <v>8.8321769155518481E-2</v>
      </c>
      <c r="AN18" s="9">
        <v>7.6814361759009797E-2</v>
      </c>
      <c r="AO18" s="10" t="s">
        <v>0</v>
      </c>
      <c r="AP18" s="10" t="s">
        <v>0</v>
      </c>
      <c r="AQ18" s="10" t="s">
        <v>0</v>
      </c>
      <c r="AR18" s="10" t="s">
        <v>0</v>
      </c>
      <c r="AS18" s="10" t="s">
        <v>0</v>
      </c>
      <c r="AT18" s="10" t="s">
        <v>0</v>
      </c>
    </row>
    <row r="19" spans="1:46">
      <c r="A19" s="3">
        <v>37042</v>
      </c>
      <c r="B19" s="7">
        <v>1.3325555297511338E-2</v>
      </c>
      <c r="C19" s="7">
        <v>8.0239849864970125E-2</v>
      </c>
      <c r="D19" s="7">
        <f t="shared" si="0"/>
        <v>0.10639122149101654</v>
      </c>
      <c r="E19" s="42">
        <v>2.4208856606535489E-2</v>
      </c>
      <c r="F19" s="8" t="s">
        <v>0</v>
      </c>
      <c r="G19" s="8" t="s">
        <v>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" t="s">
        <v>0</v>
      </c>
      <c r="U19" s="8" t="s">
        <v>0</v>
      </c>
      <c r="V19" s="8" t="s">
        <v>0</v>
      </c>
      <c r="W19" s="8" t="s">
        <v>0</v>
      </c>
      <c r="X19" s="44"/>
      <c r="Y19" s="44"/>
      <c r="Z19" s="7">
        <v>-1.7966078970302335E-2</v>
      </c>
      <c r="AA19" s="8" t="s">
        <v>0</v>
      </c>
      <c r="AB19" s="8" t="s">
        <v>0</v>
      </c>
      <c r="AC19" s="8" t="s">
        <v>0</v>
      </c>
      <c r="AD19" s="8" t="s">
        <v>0</v>
      </c>
      <c r="AE19" s="8" t="s">
        <v>0</v>
      </c>
      <c r="AF19" s="8" t="s">
        <v>0</v>
      </c>
      <c r="AG19" s="7">
        <v>1.4327298712620395E-2</v>
      </c>
      <c r="AH19" s="7">
        <v>6.543625753090887E-2</v>
      </c>
      <c r="AI19" s="7">
        <v>-1.3703986513654121E-2</v>
      </c>
      <c r="AJ19" s="8" t="s">
        <v>0</v>
      </c>
      <c r="AK19" s="8" t="s">
        <v>0</v>
      </c>
      <c r="AL19" s="7">
        <v>9.8096750290250778E-2</v>
      </c>
      <c r="AM19" s="7">
        <v>8.5738472915212194E-2</v>
      </c>
      <c r="AN19" s="7">
        <v>5.0901871196495918E-3</v>
      </c>
      <c r="AO19" s="8" t="s">
        <v>0</v>
      </c>
      <c r="AP19" s="8" t="s">
        <v>0</v>
      </c>
      <c r="AQ19" s="8" t="s">
        <v>0</v>
      </c>
      <c r="AR19" s="8" t="s">
        <v>0</v>
      </c>
      <c r="AS19" s="8" t="s">
        <v>0</v>
      </c>
      <c r="AT19" s="8" t="s">
        <v>0</v>
      </c>
    </row>
    <row r="20" spans="1:46">
      <c r="A20" s="4">
        <v>37071</v>
      </c>
      <c r="B20" s="9">
        <v>1.2678836324085951E-2</v>
      </c>
      <c r="C20" s="9">
        <v>-2.3347457627118651E-2</v>
      </c>
      <c r="D20" s="9">
        <f t="shared" si="0"/>
        <v>3.389748250452862E-2</v>
      </c>
      <c r="E20" s="43">
        <v>5.8613414339315106E-2</v>
      </c>
      <c r="F20" s="10" t="s">
        <v>0</v>
      </c>
      <c r="G20" s="10" t="s"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10" t="s">
        <v>0</v>
      </c>
      <c r="U20" s="10" t="s">
        <v>0</v>
      </c>
      <c r="V20" s="10" t="s">
        <v>0</v>
      </c>
      <c r="W20" s="10" t="s">
        <v>0</v>
      </c>
      <c r="X20" s="45"/>
      <c r="Y20" s="45"/>
      <c r="Z20" s="9">
        <v>-6.1437640794593795E-3</v>
      </c>
      <c r="AA20" s="10" t="s">
        <v>0</v>
      </c>
      <c r="AB20" s="10" t="s">
        <v>0</v>
      </c>
      <c r="AC20" s="10" t="s">
        <v>0</v>
      </c>
      <c r="AD20" s="10" t="s">
        <v>0</v>
      </c>
      <c r="AE20" s="10" t="s">
        <v>0</v>
      </c>
      <c r="AF20" s="10" t="s">
        <v>0</v>
      </c>
      <c r="AG20" s="9">
        <v>1.1318059234812772E-2</v>
      </c>
      <c r="AH20" s="9">
        <v>-5.4505484160890516E-2</v>
      </c>
      <c r="AI20" s="9">
        <v>-3.190287761712074E-2</v>
      </c>
      <c r="AJ20" s="10" t="s">
        <v>0</v>
      </c>
      <c r="AK20" s="10" t="s">
        <v>0</v>
      </c>
      <c r="AL20" s="9">
        <v>-1.2029241248217803E-2</v>
      </c>
      <c r="AM20" s="9">
        <v>-4.7798334031457501E-2</v>
      </c>
      <c r="AN20" s="9">
        <v>-2.5035389109833495E-2</v>
      </c>
      <c r="AO20" s="10" t="s">
        <v>0</v>
      </c>
      <c r="AP20" s="10" t="s">
        <v>0</v>
      </c>
      <c r="AQ20" s="10" t="s">
        <v>0</v>
      </c>
      <c r="AR20" s="10" t="s">
        <v>0</v>
      </c>
      <c r="AS20" s="10" t="s">
        <v>0</v>
      </c>
      <c r="AT20" s="10" t="s">
        <v>0</v>
      </c>
    </row>
    <row r="21" spans="1:46">
      <c r="A21" s="3">
        <v>37103</v>
      </c>
      <c r="B21" s="7">
        <v>1.4991747792721943E-2</v>
      </c>
      <c r="C21" s="7">
        <v>5.4839689357455867E-2</v>
      </c>
      <c r="D21" s="7">
        <f t="shared" si="0"/>
        <v>3.3887003036877639E-2</v>
      </c>
      <c r="E21" s="42">
        <v>-1.9863384485789837E-2</v>
      </c>
      <c r="F21" s="8" t="s">
        <v>0</v>
      </c>
      <c r="G21" s="8" t="s">
        <v>0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8" t="s">
        <v>0</v>
      </c>
      <c r="U21" s="8" t="s">
        <v>0</v>
      </c>
      <c r="V21" s="8" t="s">
        <v>0</v>
      </c>
      <c r="W21" s="8" t="s">
        <v>0</v>
      </c>
      <c r="X21" s="44"/>
      <c r="Y21" s="44"/>
      <c r="Z21" s="7">
        <v>-5.5292259083728257E-2</v>
      </c>
      <c r="AA21" s="8" t="s">
        <v>0</v>
      </c>
      <c r="AB21" s="8" t="s">
        <v>0</v>
      </c>
      <c r="AC21" s="8" t="s">
        <v>0</v>
      </c>
      <c r="AD21" s="8" t="s">
        <v>0</v>
      </c>
      <c r="AE21" s="8" t="s">
        <v>0</v>
      </c>
      <c r="AF21" s="8" t="s">
        <v>0</v>
      </c>
      <c r="AG21" s="7">
        <v>1.2785902093998214E-2</v>
      </c>
      <c r="AH21" s="7">
        <v>3.7308201883858638E-2</v>
      </c>
      <c r="AI21" s="7">
        <v>-1.6620049141567894E-2</v>
      </c>
      <c r="AJ21" s="8" t="s">
        <v>0</v>
      </c>
      <c r="AK21" s="8" t="s">
        <v>0</v>
      </c>
      <c r="AL21" s="7">
        <v>3.6518379157972847E-2</v>
      </c>
      <c r="AM21" s="7">
        <v>4.3510552482518339E-2</v>
      </c>
      <c r="AN21" s="7">
        <v>-1.0740150072934163E-2</v>
      </c>
      <c r="AO21" s="8" t="s">
        <v>0</v>
      </c>
      <c r="AP21" s="8" t="s">
        <v>0</v>
      </c>
      <c r="AQ21" s="8" t="s">
        <v>0</v>
      </c>
      <c r="AR21" s="8" t="s">
        <v>0</v>
      </c>
      <c r="AS21" s="8" t="s">
        <v>0</v>
      </c>
      <c r="AT21" s="8" t="s">
        <v>0</v>
      </c>
    </row>
    <row r="22" spans="1:46">
      <c r="A22" s="4">
        <v>37134</v>
      </c>
      <c r="B22" s="9">
        <v>1.6009491045383406E-2</v>
      </c>
      <c r="C22" s="9">
        <v>4.9520832476452892E-2</v>
      </c>
      <c r="D22" s="9">
        <f t="shared" si="0"/>
        <v>8.7896149715624539E-2</v>
      </c>
      <c r="E22" s="43">
        <v>3.6564607439588448E-2</v>
      </c>
      <c r="F22" s="10" t="s">
        <v>0</v>
      </c>
      <c r="G22" s="10" t="s"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10" t="s">
        <v>0</v>
      </c>
      <c r="U22" s="10" t="s">
        <v>0</v>
      </c>
      <c r="V22" s="10" t="s">
        <v>0</v>
      </c>
      <c r="W22" s="10" t="s">
        <v>0</v>
      </c>
      <c r="X22" s="45"/>
      <c r="Y22" s="45"/>
      <c r="Z22" s="9">
        <v>-6.6453395375890678E-2</v>
      </c>
      <c r="AA22" s="10" t="s">
        <v>0</v>
      </c>
      <c r="AB22" s="10" t="s">
        <v>0</v>
      </c>
      <c r="AC22" s="10" t="s">
        <v>0</v>
      </c>
      <c r="AD22" s="10" t="s">
        <v>0</v>
      </c>
      <c r="AE22" s="10" t="s">
        <v>0</v>
      </c>
      <c r="AF22" s="10" t="s">
        <v>0</v>
      </c>
      <c r="AG22" s="9">
        <v>2.5702139398861013E-2</v>
      </c>
      <c r="AH22" s="9">
        <v>-4.8501589542437884E-4</v>
      </c>
      <c r="AI22" s="9">
        <v>-4.7646360914898156E-2</v>
      </c>
      <c r="AJ22" s="10" t="s">
        <v>0</v>
      </c>
      <c r="AK22" s="10" t="s">
        <v>0</v>
      </c>
      <c r="AL22" s="9">
        <v>7.7544893817494298E-2</v>
      </c>
      <c r="AM22" s="9">
        <v>-1.7762275530975757E-2</v>
      </c>
      <c r="AN22" s="9">
        <v>-6.4108406563714748E-2</v>
      </c>
      <c r="AO22" s="10" t="s">
        <v>0</v>
      </c>
      <c r="AP22" s="10" t="s">
        <v>0</v>
      </c>
      <c r="AQ22" s="10" t="s">
        <v>0</v>
      </c>
      <c r="AR22" s="10" t="s">
        <v>0</v>
      </c>
      <c r="AS22" s="10" t="s">
        <v>0</v>
      </c>
      <c r="AT22" s="10" t="s">
        <v>0</v>
      </c>
    </row>
    <row r="23" spans="1:46">
      <c r="A23" s="3">
        <v>37162</v>
      </c>
      <c r="B23" s="7">
        <v>1.3227586029532779E-2</v>
      </c>
      <c r="C23" s="7">
        <v>4.6870713641885775E-2</v>
      </c>
      <c r="D23" s="7">
        <f t="shared" si="0"/>
        <v>3.3993240809422343E-3</v>
      </c>
      <c r="E23" s="42">
        <v>-4.1525079452947915E-2</v>
      </c>
      <c r="F23" s="8" t="s">
        <v>0</v>
      </c>
      <c r="G23" s="8" t="s">
        <v>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8" t="s">
        <v>0</v>
      </c>
      <c r="U23" s="8" t="s">
        <v>0</v>
      </c>
      <c r="V23" s="8" t="s">
        <v>0</v>
      </c>
      <c r="W23" s="8" t="s">
        <v>0</v>
      </c>
      <c r="X23" s="44"/>
      <c r="Y23" s="44"/>
      <c r="Z23" s="7">
        <v>-0.17172897196261683</v>
      </c>
      <c r="AA23" s="8" t="s">
        <v>0</v>
      </c>
      <c r="AB23" s="8" t="s">
        <v>0</v>
      </c>
      <c r="AC23" s="8" t="s">
        <v>0</v>
      </c>
      <c r="AD23" s="8" t="s">
        <v>0</v>
      </c>
      <c r="AE23" s="8" t="s">
        <v>0</v>
      </c>
      <c r="AF23" s="8" t="s">
        <v>0</v>
      </c>
      <c r="AG23" s="7">
        <v>1.3896523126954552E-2</v>
      </c>
      <c r="AH23" s="7">
        <v>-5.0093109129906499E-2</v>
      </c>
      <c r="AI23" s="7">
        <v>-9.2622538302243207E-2</v>
      </c>
      <c r="AJ23" s="8" t="s">
        <v>0</v>
      </c>
      <c r="AK23" s="8" t="s">
        <v>0</v>
      </c>
      <c r="AL23" s="7">
        <v>0.12394800794299177</v>
      </c>
      <c r="AM23" s="7">
        <v>-3.8683126966517212E-2</v>
      </c>
      <c r="AN23" s="7">
        <v>-8.1723406019716172E-2</v>
      </c>
      <c r="AO23" s="8" t="s">
        <v>0</v>
      </c>
      <c r="AP23" s="8" t="s">
        <v>0</v>
      </c>
      <c r="AQ23" s="8" t="s">
        <v>0</v>
      </c>
      <c r="AR23" s="8" t="s">
        <v>0</v>
      </c>
      <c r="AS23" s="8" t="s">
        <v>0</v>
      </c>
      <c r="AT23" s="8" t="s">
        <v>0</v>
      </c>
    </row>
    <row r="24" spans="1:46">
      <c r="A24" s="4">
        <v>37195</v>
      </c>
      <c r="B24" s="9">
        <v>1.5342239511376254E-2</v>
      </c>
      <c r="C24" s="9">
        <v>1.3401714521019681E-2</v>
      </c>
      <c r="D24" s="9">
        <f t="shared" si="0"/>
        <v>-1.5594750295797488E-2</v>
      </c>
      <c r="E24" s="43">
        <v>-2.8613001538607241E-2</v>
      </c>
      <c r="F24" s="10" t="s">
        <v>0</v>
      </c>
      <c r="G24" s="10" t="s"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10" t="s">
        <v>0</v>
      </c>
      <c r="U24" s="10" t="s">
        <v>0</v>
      </c>
      <c r="V24" s="10" t="s">
        <v>0</v>
      </c>
      <c r="W24" s="10" t="s">
        <v>0</v>
      </c>
      <c r="X24" s="45"/>
      <c r="Y24" s="45"/>
      <c r="Z24" s="9">
        <v>6.8547249647390673E-2</v>
      </c>
      <c r="AA24" s="10" t="s">
        <v>0</v>
      </c>
      <c r="AB24" s="10" t="s">
        <v>0</v>
      </c>
      <c r="AC24" s="10" t="s">
        <v>0</v>
      </c>
      <c r="AD24" s="10" t="s">
        <v>0</v>
      </c>
      <c r="AE24" s="10" t="s">
        <v>0</v>
      </c>
      <c r="AF24" s="10" t="s">
        <v>0</v>
      </c>
      <c r="AG24" s="9">
        <v>2.0876768461722595E-2</v>
      </c>
      <c r="AH24" s="9">
        <v>3.4230812185376269E-2</v>
      </c>
      <c r="AI24" s="9">
        <v>2.0553643600456306E-2</v>
      </c>
      <c r="AJ24" s="10" t="s">
        <v>0</v>
      </c>
      <c r="AK24" s="10" t="s">
        <v>0</v>
      </c>
      <c r="AL24" s="9">
        <v>-3.6213824896846547E-2</v>
      </c>
      <c r="AM24" s="9">
        <v>3.174338541459365E-2</v>
      </c>
      <c r="AN24" s="9">
        <v>1.809911144527776E-2</v>
      </c>
      <c r="AO24" s="10" t="s">
        <v>0</v>
      </c>
      <c r="AP24" s="10" t="s">
        <v>0</v>
      </c>
      <c r="AQ24" s="10" t="s">
        <v>0</v>
      </c>
      <c r="AR24" s="10" t="s">
        <v>0</v>
      </c>
      <c r="AS24" s="10" t="s">
        <v>0</v>
      </c>
      <c r="AT24" s="10" t="s">
        <v>0</v>
      </c>
    </row>
    <row r="25" spans="1:46">
      <c r="A25" s="3">
        <v>37225</v>
      </c>
      <c r="B25" s="7">
        <v>1.393198218222147E-2</v>
      </c>
      <c r="C25" s="7">
        <v>-6.5900779431864343E-2</v>
      </c>
      <c r="D25" s="7">
        <f t="shared" si="0"/>
        <v>-1.4495810738380799E-2</v>
      </c>
      <c r="E25" s="42">
        <v>5.503159360546106E-2</v>
      </c>
      <c r="F25" s="8" t="s">
        <v>0</v>
      </c>
      <c r="G25" s="8" t="s">
        <v>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8" t="s">
        <v>0</v>
      </c>
      <c r="U25" s="8" t="s">
        <v>0</v>
      </c>
      <c r="V25" s="8" t="s">
        <v>0</v>
      </c>
      <c r="W25" s="8" t="s">
        <v>0</v>
      </c>
      <c r="X25" s="44"/>
      <c r="Y25" s="44"/>
      <c r="Z25" s="7">
        <v>0.13789158746920105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7">
        <v>1.7681656043786242E-2</v>
      </c>
      <c r="AH25" s="7">
        <v>-9.6505978420706739E-3</v>
      </c>
      <c r="AI25" s="7">
        <v>6.0218636683564863E-2</v>
      </c>
      <c r="AJ25" s="8" t="s">
        <v>0</v>
      </c>
      <c r="AK25" s="8" t="s">
        <v>0</v>
      </c>
      <c r="AL25" s="7">
        <v>-7.6791622362255119E-2</v>
      </c>
      <c r="AM25" s="7">
        <v>4.3209739401299796E-3</v>
      </c>
      <c r="AN25" s="7">
        <v>7.5175904263053539E-2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</row>
    <row r="26" spans="1:46">
      <c r="A26" s="4">
        <v>37256</v>
      </c>
      <c r="B26" s="9">
        <v>1.3937389214729423E-2</v>
      </c>
      <c r="C26" s="9">
        <v>-8.2374342547554269E-2</v>
      </c>
      <c r="D26" s="9">
        <f t="shared" si="0"/>
        <v>-6.0023630914547987E-2</v>
      </c>
      <c r="E26" s="43">
        <v>2.4357112785029722E-2</v>
      </c>
      <c r="F26" s="10" t="s">
        <v>0</v>
      </c>
      <c r="G26" s="10" t="s"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10" t="s">
        <v>0</v>
      </c>
      <c r="U26" s="10" t="s">
        <v>0</v>
      </c>
      <c r="V26" s="10" t="s">
        <v>0</v>
      </c>
      <c r="W26" s="10" t="s">
        <v>0</v>
      </c>
      <c r="X26" s="45"/>
      <c r="Y26" s="45"/>
      <c r="Z26" s="9">
        <v>4.9957466553244068E-2</v>
      </c>
      <c r="AA26" s="10" t="s">
        <v>0</v>
      </c>
      <c r="AB26" s="10" t="s">
        <v>0</v>
      </c>
      <c r="AC26" s="10" t="s">
        <v>0</v>
      </c>
      <c r="AD26" s="10" t="s">
        <v>0</v>
      </c>
      <c r="AE26" s="10" t="s">
        <v>0</v>
      </c>
      <c r="AF26" s="10" t="s">
        <v>0</v>
      </c>
      <c r="AG26" s="9">
        <v>1.8952097120836564E-2</v>
      </c>
      <c r="AH26" s="9">
        <v>-7.4535968759315452E-2</v>
      </c>
      <c r="AI26" s="9">
        <v>8.5420168067227298E-3</v>
      </c>
      <c r="AJ26" s="10" t="s">
        <v>0</v>
      </c>
      <c r="AK26" s="10" t="s">
        <v>0</v>
      </c>
      <c r="AL26" s="9">
        <v>-7.9043577910703156E-2</v>
      </c>
      <c r="AM26" s="9">
        <v>-7.5424397902903673E-2</v>
      </c>
      <c r="AN26" s="9">
        <v>7.5738341929156849E-3</v>
      </c>
      <c r="AO26" s="10" t="s">
        <v>0</v>
      </c>
      <c r="AP26" s="10" t="s">
        <v>0</v>
      </c>
      <c r="AQ26" s="10" t="s">
        <v>0</v>
      </c>
      <c r="AR26" s="10" t="s">
        <v>0</v>
      </c>
      <c r="AS26" s="10" t="s">
        <v>0</v>
      </c>
      <c r="AT26" s="10" t="s">
        <v>0</v>
      </c>
    </row>
    <row r="27" spans="1:46">
      <c r="A27" s="3">
        <v>37287</v>
      </c>
      <c r="B27" s="7">
        <v>1.5318549055482578E-2</v>
      </c>
      <c r="C27" s="7">
        <v>4.2191001551456608E-2</v>
      </c>
      <c r="D27" s="7">
        <f t="shared" si="0"/>
        <v>4.4234712249350938E-2</v>
      </c>
      <c r="E27" s="42">
        <v>1.9609751905860229E-3</v>
      </c>
      <c r="F27" s="8" t="s">
        <v>0</v>
      </c>
      <c r="G27" s="8" t="s">
        <v>0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8" t="s">
        <v>0</v>
      </c>
      <c r="U27" s="8" t="s">
        <v>0</v>
      </c>
      <c r="V27" s="8" t="s">
        <v>0</v>
      </c>
      <c r="W27" s="8" t="s">
        <v>0</v>
      </c>
      <c r="X27" s="44"/>
      <c r="Y27" s="44"/>
      <c r="Z27" s="7">
        <v>-6.3047801428887107E-2</v>
      </c>
      <c r="AA27" s="8" t="s">
        <v>0</v>
      </c>
      <c r="AB27" s="8" t="s">
        <v>0</v>
      </c>
      <c r="AC27" s="8" t="s">
        <v>0</v>
      </c>
      <c r="AD27" s="8" t="s">
        <v>0</v>
      </c>
      <c r="AE27" s="8" t="s">
        <v>0</v>
      </c>
      <c r="AF27" s="8" t="s">
        <v>0</v>
      </c>
      <c r="AG27" s="7">
        <v>1.5529236308774674E-2</v>
      </c>
      <c r="AH27" s="7">
        <v>1.2774862789240338E-2</v>
      </c>
      <c r="AI27" s="7">
        <v>-2.822528568988425E-2</v>
      </c>
      <c r="AJ27" s="8" t="s">
        <v>0</v>
      </c>
      <c r="AK27" s="8" t="s">
        <v>0</v>
      </c>
      <c r="AL27" s="7">
        <v>6.4052512614742207E-2</v>
      </c>
      <c r="AM27" s="7">
        <v>2.5960093546830931E-2</v>
      </c>
      <c r="AN27" s="7">
        <v>-1.5573832559794276E-2</v>
      </c>
      <c r="AO27" s="8" t="s">
        <v>0</v>
      </c>
      <c r="AP27" s="8" t="s">
        <v>0</v>
      </c>
      <c r="AQ27" s="8" t="s">
        <v>0</v>
      </c>
      <c r="AR27" s="8" t="s">
        <v>0</v>
      </c>
      <c r="AS27" s="8" t="s">
        <v>0</v>
      </c>
      <c r="AT27" s="8" t="s">
        <v>0</v>
      </c>
    </row>
    <row r="28" spans="1:46">
      <c r="A28" s="4">
        <v>37315</v>
      </c>
      <c r="B28" s="9">
        <v>1.2482794705530154E-2</v>
      </c>
      <c r="C28" s="9">
        <v>-2.8987305131704111E-2</v>
      </c>
      <c r="D28" s="9">
        <f t="shared" si="0"/>
        <v>-1.0265133437647789E-2</v>
      </c>
      <c r="E28" s="43">
        <v>1.9281078190842571E-2</v>
      </c>
      <c r="F28" s="10" t="s">
        <v>0</v>
      </c>
      <c r="G28" s="10" t="s">
        <v>0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10" t="s">
        <v>0</v>
      </c>
      <c r="U28" s="10" t="s">
        <v>0</v>
      </c>
      <c r="V28" s="10" t="s">
        <v>0</v>
      </c>
      <c r="W28" s="10" t="s">
        <v>0</v>
      </c>
      <c r="X28" s="45"/>
      <c r="Y28" s="45"/>
      <c r="Z28" s="9">
        <v>0.10313654586903542</v>
      </c>
      <c r="AA28" s="10" t="s">
        <v>0</v>
      </c>
      <c r="AB28" s="10" t="s">
        <v>0</v>
      </c>
      <c r="AC28" s="10" t="s">
        <v>0</v>
      </c>
      <c r="AD28" s="10" t="s">
        <v>0</v>
      </c>
      <c r="AE28" s="10" t="s">
        <v>0</v>
      </c>
      <c r="AF28" s="10" t="s">
        <v>0</v>
      </c>
      <c r="AG28" s="9">
        <v>1.618064757195592E-2</v>
      </c>
      <c r="AH28" s="9">
        <v>-3.7521100433387411E-2</v>
      </c>
      <c r="AI28" s="9">
        <v>-8.7885517324165496E-3</v>
      </c>
      <c r="AJ28" s="10" t="s">
        <v>0</v>
      </c>
      <c r="AK28" s="10" t="s">
        <v>0</v>
      </c>
      <c r="AL28" s="9">
        <v>2.1059576591050844E-2</v>
      </c>
      <c r="AM28" s="9">
        <v>-4.9151560119690796E-2</v>
      </c>
      <c r="AN28" s="9">
        <v>-2.0766211305560334E-2</v>
      </c>
      <c r="AO28" s="10" t="s">
        <v>0</v>
      </c>
      <c r="AP28" s="10" t="s">
        <v>0</v>
      </c>
      <c r="AQ28" s="10" t="s">
        <v>0</v>
      </c>
      <c r="AR28" s="10" t="s">
        <v>0</v>
      </c>
      <c r="AS28" s="10" t="s">
        <v>0</v>
      </c>
      <c r="AT28" s="10" t="s">
        <v>0</v>
      </c>
    </row>
    <row r="29" spans="1:46">
      <c r="A29" s="3">
        <v>37343</v>
      </c>
      <c r="B29" s="7">
        <v>1.3707570666765312E-2</v>
      </c>
      <c r="C29" s="7">
        <v>-1.0476109360361141E-2</v>
      </c>
      <c r="D29" s="7">
        <f t="shared" si="0"/>
        <v>4.8883079739169943E-2</v>
      </c>
      <c r="E29" s="42">
        <v>5.9987626030090668E-2</v>
      </c>
      <c r="F29" s="8" t="s">
        <v>0</v>
      </c>
      <c r="G29" s="8" t="s">
        <v>0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8" t="s">
        <v>0</v>
      </c>
      <c r="U29" s="8" t="s">
        <v>0</v>
      </c>
      <c r="V29" s="8" t="s">
        <v>0</v>
      </c>
      <c r="W29" s="8" t="s">
        <v>0</v>
      </c>
      <c r="X29" s="44"/>
      <c r="Y29" s="44"/>
      <c r="Z29" s="7">
        <v>-5.5512007411102404E-2</v>
      </c>
      <c r="AA29" s="8" t="s">
        <v>0</v>
      </c>
      <c r="AB29" s="8" t="s">
        <v>0</v>
      </c>
      <c r="AC29" s="8" t="s">
        <v>0</v>
      </c>
      <c r="AD29" s="8" t="s">
        <v>0</v>
      </c>
      <c r="AE29" s="8" t="s">
        <v>0</v>
      </c>
      <c r="AF29" s="8" t="s">
        <v>0</v>
      </c>
      <c r="AG29" s="7">
        <v>1.4722890719168324E-2</v>
      </c>
      <c r="AH29" s="7">
        <v>3.405520479012436E-2</v>
      </c>
      <c r="AI29" s="7">
        <v>4.5002768070308896E-2</v>
      </c>
      <c r="AJ29" s="8" t="s">
        <v>0</v>
      </c>
      <c r="AK29" s="8" t="s">
        <v>0</v>
      </c>
      <c r="AL29" s="7">
        <v>4.6909234926295618E-3</v>
      </c>
      <c r="AM29" s="7">
        <v>2.5877903661538637E-2</v>
      </c>
      <c r="AN29" s="7">
        <v>3.6738893618839086E-2</v>
      </c>
      <c r="AO29" s="8" t="s">
        <v>0</v>
      </c>
      <c r="AP29" s="8" t="s">
        <v>0</v>
      </c>
      <c r="AQ29" s="8" t="s">
        <v>0</v>
      </c>
      <c r="AR29" s="8" t="s">
        <v>0</v>
      </c>
      <c r="AS29" s="8" t="s">
        <v>0</v>
      </c>
      <c r="AT29" s="8" t="s">
        <v>0</v>
      </c>
    </row>
    <row r="30" spans="1:46">
      <c r="A30" s="4">
        <v>37376</v>
      </c>
      <c r="B30" s="9">
        <v>1.4844138217001479E-2</v>
      </c>
      <c r="C30" s="9">
        <v>1.6741263556550257E-2</v>
      </c>
      <c r="D30" s="9">
        <f t="shared" si="0"/>
        <v>2.5410890782993523E-2</v>
      </c>
      <c r="E30" s="43">
        <v>8.5268765389898693E-3</v>
      </c>
      <c r="F30" s="10" t="s">
        <v>0</v>
      </c>
      <c r="G30" s="10" t="s">
        <v>0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10" t="s">
        <v>0</v>
      </c>
      <c r="U30" s="10" t="s">
        <v>0</v>
      </c>
      <c r="V30" s="10" t="s">
        <v>0</v>
      </c>
      <c r="W30" s="10" t="s">
        <v>0</v>
      </c>
      <c r="X30" s="45"/>
      <c r="Y30" s="45"/>
      <c r="Z30" s="9">
        <v>-1.275086766259248E-2</v>
      </c>
      <c r="AA30" s="10" t="s">
        <v>0</v>
      </c>
      <c r="AB30" s="10" t="s">
        <v>0</v>
      </c>
      <c r="AC30" s="10" t="s">
        <v>0</v>
      </c>
      <c r="AD30" s="10" t="s">
        <v>0</v>
      </c>
      <c r="AE30" s="10" t="s">
        <v>0</v>
      </c>
      <c r="AF30" s="10" t="s">
        <v>0</v>
      </c>
      <c r="AG30" s="9">
        <v>1.2091287986840227E-2</v>
      </c>
      <c r="AH30" s="9">
        <v>-1.8952177597223341E-2</v>
      </c>
      <c r="AI30" s="9">
        <v>-3.5105726926945136E-2</v>
      </c>
      <c r="AJ30" s="10" t="s">
        <v>0</v>
      </c>
      <c r="AK30" s="10" t="s">
        <v>0</v>
      </c>
      <c r="AL30" s="9">
        <v>3.9680349794720682E-2</v>
      </c>
      <c r="AM30" s="9">
        <v>-4.5704571302642827E-2</v>
      </c>
      <c r="AN30" s="9">
        <v>-6.1417626159139926E-2</v>
      </c>
      <c r="AO30" s="10" t="s">
        <v>0</v>
      </c>
      <c r="AP30" s="10" t="s">
        <v>0</v>
      </c>
      <c r="AQ30" s="10" t="s">
        <v>0</v>
      </c>
      <c r="AR30" s="10" t="s">
        <v>0</v>
      </c>
      <c r="AS30" s="10" t="s">
        <v>0</v>
      </c>
      <c r="AT30" s="10" t="s">
        <v>0</v>
      </c>
    </row>
    <row r="31" spans="1:46">
      <c r="A31" s="3">
        <v>37407</v>
      </c>
      <c r="B31" s="7">
        <v>1.4049874914691562E-2</v>
      </c>
      <c r="C31" s="7">
        <v>6.7513227513227525E-2</v>
      </c>
      <c r="D31" s="7">
        <f t="shared" si="0"/>
        <v>8.1967251990246348E-2</v>
      </c>
      <c r="E31" s="42">
        <v>1.3539901993242287E-2</v>
      </c>
      <c r="F31" s="8" t="s">
        <v>0</v>
      </c>
      <c r="G31" s="8" t="s">
        <v>0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8" t="s">
        <v>0</v>
      </c>
      <c r="U31" s="8" t="s">
        <v>0</v>
      </c>
      <c r="V31" s="8" t="s">
        <v>0</v>
      </c>
      <c r="W31" s="8" t="s">
        <v>0</v>
      </c>
      <c r="X31" s="44"/>
      <c r="Y31" s="44"/>
      <c r="Z31" s="7">
        <v>-1.7118838364539535E-2</v>
      </c>
      <c r="AA31" s="8" t="s">
        <v>0</v>
      </c>
      <c r="AB31" s="8" t="s">
        <v>0</v>
      </c>
      <c r="AC31" s="8" t="s">
        <v>0</v>
      </c>
      <c r="AD31" s="8" t="s">
        <v>0</v>
      </c>
      <c r="AE31" s="8" t="s">
        <v>0</v>
      </c>
      <c r="AF31" s="8" t="s">
        <v>0</v>
      </c>
      <c r="AG31" s="7">
        <v>1.5495745735873756E-2</v>
      </c>
      <c r="AH31" s="7">
        <v>6.6107466113643154E-2</v>
      </c>
      <c r="AI31" s="7">
        <v>-1.3168561881516938E-3</v>
      </c>
      <c r="AJ31" s="8" t="s">
        <v>0</v>
      </c>
      <c r="AK31" s="8" t="s">
        <v>0</v>
      </c>
      <c r="AL31" s="7">
        <v>0.13124536049909197</v>
      </c>
      <c r="AM31" s="7">
        <v>5.7818626385167438E-2</v>
      </c>
      <c r="AN31" s="7">
        <v>-9.0814810760454501E-3</v>
      </c>
      <c r="AO31" s="8" t="s">
        <v>0</v>
      </c>
      <c r="AP31" s="8" t="s">
        <v>0</v>
      </c>
      <c r="AQ31" s="8" t="s">
        <v>0</v>
      </c>
      <c r="AR31" s="8" t="s">
        <v>0</v>
      </c>
      <c r="AS31" s="8" t="s">
        <v>0</v>
      </c>
      <c r="AT31" s="8" t="s">
        <v>0</v>
      </c>
    </row>
    <row r="32" spans="1:46">
      <c r="A32" s="4">
        <v>37435</v>
      </c>
      <c r="B32" s="9">
        <v>1.3072854945026746E-2</v>
      </c>
      <c r="C32" s="9">
        <v>0.12783505154639174</v>
      </c>
      <c r="D32" s="9">
        <f t="shared" si="0"/>
        <v>0.15865981328321732</v>
      </c>
      <c r="E32" s="43">
        <v>2.7330913057331596E-2</v>
      </c>
      <c r="F32" s="10" t="s">
        <v>0</v>
      </c>
      <c r="G32" s="10" t="s">
        <v>0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0" t="s">
        <v>0</v>
      </c>
      <c r="U32" s="10" t="s">
        <v>0</v>
      </c>
      <c r="V32" s="10" t="s">
        <v>0</v>
      </c>
      <c r="W32" s="10" t="s">
        <v>0</v>
      </c>
      <c r="X32" s="45"/>
      <c r="Y32" s="45"/>
      <c r="Z32" s="9">
        <v>-0.1338931653837182</v>
      </c>
      <c r="AA32" s="10" t="s">
        <v>0</v>
      </c>
      <c r="AB32" s="10" t="s">
        <v>0</v>
      </c>
      <c r="AC32" s="10" t="s">
        <v>0</v>
      </c>
      <c r="AD32" s="10" t="s">
        <v>0</v>
      </c>
      <c r="AE32" s="10" t="s">
        <v>0</v>
      </c>
      <c r="AF32" s="10" t="s">
        <v>0</v>
      </c>
      <c r="AG32" s="9">
        <v>6.8441706255750745E-4</v>
      </c>
      <c r="AH32" s="9">
        <v>5.7246055690577835E-2</v>
      </c>
      <c r="AI32" s="9">
        <v>-6.2588049341992247E-2</v>
      </c>
      <c r="AJ32" s="10" t="s">
        <v>0</v>
      </c>
      <c r="AK32" s="10" t="s">
        <v>0</v>
      </c>
      <c r="AL32" s="9">
        <v>9.9863637224512525E-2</v>
      </c>
      <c r="AM32" s="9">
        <v>4.6117363129099864E-2</v>
      </c>
      <c r="AN32" s="9">
        <v>-7.245535441757367E-2</v>
      </c>
      <c r="AO32" s="10" t="s">
        <v>0</v>
      </c>
      <c r="AP32" s="10" t="s">
        <v>0</v>
      </c>
      <c r="AQ32" s="10" t="s">
        <v>0</v>
      </c>
      <c r="AR32" s="10" t="s">
        <v>0</v>
      </c>
      <c r="AS32" s="10" t="s">
        <v>0</v>
      </c>
      <c r="AT32" s="10" t="s">
        <v>0</v>
      </c>
    </row>
    <row r="33" spans="1:46">
      <c r="A33" s="3">
        <v>37468</v>
      </c>
      <c r="B33" s="7">
        <v>1.5358119270100001E-2</v>
      </c>
      <c r="C33" s="7">
        <v>0.21994093657713409</v>
      </c>
      <c r="D33" s="7">
        <f t="shared" si="0"/>
        <v>0.15613060739414197</v>
      </c>
      <c r="E33" s="42">
        <v>-5.2306080786196689E-2</v>
      </c>
      <c r="F33" s="8" t="s">
        <v>0</v>
      </c>
      <c r="G33" s="8" t="s">
        <v>0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8" t="s">
        <v>0</v>
      </c>
      <c r="U33" s="8" t="s">
        <v>0</v>
      </c>
      <c r="V33" s="8" t="s">
        <v>0</v>
      </c>
      <c r="W33" s="8" t="s">
        <v>0</v>
      </c>
      <c r="X33" s="44"/>
      <c r="Y33" s="44"/>
      <c r="Z33" s="7">
        <v>-0.12361971451656339</v>
      </c>
      <c r="AA33" s="8" t="s">
        <v>0</v>
      </c>
      <c r="AB33" s="8" t="s">
        <v>0</v>
      </c>
      <c r="AC33" s="8" t="s">
        <v>0</v>
      </c>
      <c r="AD33" s="8" t="s">
        <v>0</v>
      </c>
      <c r="AE33" s="8" t="s">
        <v>0</v>
      </c>
      <c r="AF33" s="8" t="s">
        <v>0</v>
      </c>
      <c r="AG33" s="7">
        <v>1.2518671363392908E-2</v>
      </c>
      <c r="AH33" s="7">
        <v>0.1164048133424409</v>
      </c>
      <c r="AI33" s="7">
        <v>-8.4869783552957156E-2</v>
      </c>
      <c r="AJ33" s="8" t="s">
        <v>0</v>
      </c>
      <c r="AK33" s="8" t="s">
        <v>0</v>
      </c>
      <c r="AL33" s="7">
        <v>0.16689169961765749</v>
      </c>
      <c r="AM33" s="7">
        <v>0.12356038747007903</v>
      </c>
      <c r="AN33" s="7">
        <v>-7.9004274966125276E-2</v>
      </c>
      <c r="AO33" s="8" t="s">
        <v>0</v>
      </c>
      <c r="AP33" s="8" t="s">
        <v>0</v>
      </c>
      <c r="AQ33" s="8" t="s">
        <v>0</v>
      </c>
      <c r="AR33" s="8" t="s">
        <v>0</v>
      </c>
      <c r="AS33" s="8" t="s">
        <v>0</v>
      </c>
      <c r="AT33" s="8" t="s">
        <v>0</v>
      </c>
    </row>
    <row r="34" spans="1:46">
      <c r="A34" s="4">
        <v>37498</v>
      </c>
      <c r="B34" s="9">
        <v>1.4455234950902396E-2</v>
      </c>
      <c r="C34" s="9">
        <v>-0.12902017291066292</v>
      </c>
      <c r="D34" s="9">
        <f t="shared" si="0"/>
        <v>-0.13072283810460228</v>
      </c>
      <c r="E34" s="43">
        <v>-1.9548847642423262E-3</v>
      </c>
      <c r="F34" s="10" t="s">
        <v>0</v>
      </c>
      <c r="G34" s="10" t="s">
        <v>0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0" t="s">
        <v>0</v>
      </c>
      <c r="U34" s="10" t="s">
        <v>0</v>
      </c>
      <c r="V34" s="10" t="s">
        <v>0</v>
      </c>
      <c r="W34" s="10" t="s">
        <v>0</v>
      </c>
      <c r="X34" s="45"/>
      <c r="Y34" s="45"/>
      <c r="Z34" s="9">
        <v>6.3511575496824513E-2</v>
      </c>
      <c r="AA34" s="10" t="s">
        <v>0</v>
      </c>
      <c r="AB34" s="10" t="s">
        <v>0</v>
      </c>
      <c r="AC34" s="10" t="s">
        <v>0</v>
      </c>
      <c r="AD34" s="10" t="s">
        <v>0</v>
      </c>
      <c r="AE34" s="10" t="s">
        <v>0</v>
      </c>
      <c r="AF34" s="10" t="s">
        <v>0</v>
      </c>
      <c r="AG34" s="9">
        <v>3.0578312703430699E-2</v>
      </c>
      <c r="AH34" s="9">
        <v>-0.12850995837111456</v>
      </c>
      <c r="AI34" s="9">
        <v>5.8579375053202654E-4</v>
      </c>
      <c r="AJ34" s="10" t="s">
        <v>0</v>
      </c>
      <c r="AK34" s="10" t="s">
        <v>0</v>
      </c>
      <c r="AL34" s="9">
        <v>-0.10571971142772152</v>
      </c>
      <c r="AM34" s="9">
        <v>-0.12476854331686471</v>
      </c>
      <c r="AN34" s="9">
        <v>4.8814330800193151E-3</v>
      </c>
      <c r="AO34" s="10" t="s">
        <v>0</v>
      </c>
      <c r="AP34" s="10" t="s">
        <v>0</v>
      </c>
      <c r="AQ34" s="10" t="s">
        <v>0</v>
      </c>
      <c r="AR34" s="10" t="s">
        <v>0</v>
      </c>
      <c r="AS34" s="10" t="s">
        <v>0</v>
      </c>
      <c r="AT34" s="10" t="s">
        <v>0</v>
      </c>
    </row>
    <row r="35" spans="1:46">
      <c r="A35" s="3">
        <v>37529</v>
      </c>
      <c r="B35" s="7">
        <v>1.3806562245081144E-2</v>
      </c>
      <c r="C35" s="7">
        <v>0.28872051086920547</v>
      </c>
      <c r="D35" s="7">
        <f t="shared" si="0"/>
        <v>0.23926195678222717</v>
      </c>
      <c r="E35" s="42">
        <v>-3.8378029735570696E-2</v>
      </c>
      <c r="F35" s="8" t="s">
        <v>0</v>
      </c>
      <c r="G35" s="8" t="s">
        <v>0</v>
      </c>
      <c r="H35" s="44"/>
      <c r="I35" s="44"/>
      <c r="J35" s="44"/>
      <c r="K35" s="44"/>
      <c r="L35" s="44"/>
      <c r="M35" s="44"/>
      <c r="N35" s="44">
        <f t="shared" ref="N35:N66" si="1">(1+O35)*(1+C35)-1</f>
        <v>0.33381050885296193</v>
      </c>
      <c r="O35" s="44">
        <v>3.4988189916636436E-2</v>
      </c>
      <c r="P35" s="44">
        <f t="shared" ref="P35:P98" si="2">(1+Q35)*(1+C35)-1</f>
        <v>0.33785313863370958</v>
      </c>
      <c r="Q35" s="44">
        <v>3.8125122825402702E-2</v>
      </c>
      <c r="R35" s="44"/>
      <c r="S35" s="44"/>
      <c r="T35" s="8" t="s">
        <v>0</v>
      </c>
      <c r="U35" s="8" t="s">
        <v>0</v>
      </c>
      <c r="V35" s="8" t="s">
        <v>0</v>
      </c>
      <c r="W35" s="8" t="s">
        <v>0</v>
      </c>
      <c r="X35" s="44"/>
      <c r="Y35" s="44"/>
      <c r="Z35" s="7">
        <v>-0.16952417645925644</v>
      </c>
      <c r="AA35" s="8" t="s">
        <v>0</v>
      </c>
      <c r="AB35" s="8" t="s">
        <v>0</v>
      </c>
      <c r="AC35" s="8" t="s">
        <v>0</v>
      </c>
      <c r="AD35" s="8" t="s">
        <v>0</v>
      </c>
      <c r="AE35" s="8" t="s">
        <v>0</v>
      </c>
      <c r="AF35" s="8" t="s">
        <v>0</v>
      </c>
      <c r="AG35" s="7">
        <v>1.0303760338298495E-2</v>
      </c>
      <c r="AH35" s="7">
        <v>0.14542688241517276</v>
      </c>
      <c r="AI35" s="7">
        <v>-0.11119061677491671</v>
      </c>
      <c r="AJ35" s="8" t="s">
        <v>0</v>
      </c>
      <c r="AK35" s="8" t="s">
        <v>0</v>
      </c>
      <c r="AL35" s="7">
        <v>0.33362797112647624</v>
      </c>
      <c r="AM35" s="7">
        <v>0.14692991531315114</v>
      </c>
      <c r="AN35" s="7">
        <v>-0.11002431826151904</v>
      </c>
      <c r="AO35" s="8" t="s">
        <v>0</v>
      </c>
      <c r="AP35" s="8" t="s">
        <v>0</v>
      </c>
      <c r="AQ35" s="8" t="s">
        <v>0</v>
      </c>
      <c r="AR35" s="8" t="s">
        <v>0</v>
      </c>
      <c r="AS35" s="8" t="s">
        <v>0</v>
      </c>
      <c r="AT35" s="8" t="s">
        <v>0</v>
      </c>
    </row>
    <row r="36" spans="1:46">
      <c r="A36" s="4">
        <v>37560</v>
      </c>
      <c r="B36" s="9">
        <v>1.6316618925976023E-2</v>
      </c>
      <c r="C36" s="9">
        <v>-6.41608256951397E-2</v>
      </c>
      <c r="D36" s="9">
        <f t="shared" si="0"/>
        <v>-0.10919628047094487</v>
      </c>
      <c r="E36" s="43">
        <v>-4.8123070728747219E-2</v>
      </c>
      <c r="F36" s="10" t="s">
        <v>0</v>
      </c>
      <c r="G36" s="10" t="s">
        <v>0</v>
      </c>
      <c r="H36" s="45"/>
      <c r="I36" s="45"/>
      <c r="J36" s="45"/>
      <c r="K36" s="45"/>
      <c r="L36" s="45"/>
      <c r="M36" s="45"/>
      <c r="N36" s="45">
        <f t="shared" si="1"/>
        <v>-7.5419239563650042E-2</v>
      </c>
      <c r="O36" s="45">
        <v>-1.2030287016861707E-2</v>
      </c>
      <c r="P36" s="45">
        <f t="shared" si="2"/>
        <v>-9.8290923957827347E-2</v>
      </c>
      <c r="Q36" s="45">
        <v>-3.6470046563331193E-2</v>
      </c>
      <c r="R36" s="45"/>
      <c r="S36" s="45"/>
      <c r="T36" s="10" t="s">
        <v>0</v>
      </c>
      <c r="U36" s="10" t="s">
        <v>0</v>
      </c>
      <c r="V36" s="10" t="s">
        <v>0</v>
      </c>
      <c r="W36" s="10" t="s">
        <v>0</v>
      </c>
      <c r="X36" s="45"/>
      <c r="Y36" s="45"/>
      <c r="Z36" s="9">
        <v>0.17919276270006956</v>
      </c>
      <c r="AA36" s="10" t="s">
        <v>0</v>
      </c>
      <c r="AB36" s="10" t="s">
        <v>0</v>
      </c>
      <c r="AC36" s="10" t="s">
        <v>0</v>
      </c>
      <c r="AD36" s="10" t="s">
        <v>0</v>
      </c>
      <c r="AE36" s="10" t="s">
        <v>0</v>
      </c>
      <c r="AF36" s="10" t="s">
        <v>0</v>
      </c>
      <c r="AG36" s="9">
        <v>1.748909854564995E-2</v>
      </c>
      <c r="AH36" s="9">
        <v>3.6147415856917497E-3</v>
      </c>
      <c r="AI36" s="9">
        <v>7.2422237860661598E-2</v>
      </c>
      <c r="AJ36" s="10" t="s">
        <v>0</v>
      </c>
      <c r="AK36" s="10" t="s">
        <v>0</v>
      </c>
      <c r="AL36" s="9">
        <v>-8.3820097815229477E-2</v>
      </c>
      <c r="AM36" s="9">
        <v>1.6741348711026838E-2</v>
      </c>
      <c r="AN36" s="9">
        <v>8.6448801016809851E-2</v>
      </c>
      <c r="AO36" s="10" t="s">
        <v>0</v>
      </c>
      <c r="AP36" s="10" t="s">
        <v>0</v>
      </c>
      <c r="AQ36" s="10" t="s">
        <v>0</v>
      </c>
      <c r="AR36" s="10" t="s">
        <v>0</v>
      </c>
      <c r="AS36" s="10" t="s">
        <v>0</v>
      </c>
      <c r="AT36" s="10" t="s">
        <v>0</v>
      </c>
    </row>
    <row r="37" spans="1:46">
      <c r="A37" s="3">
        <v>37589</v>
      </c>
      <c r="B37" s="7">
        <v>1.5303335456835265E-2</v>
      </c>
      <c r="C37" s="7">
        <v>-2.3319615912208436E-3</v>
      </c>
      <c r="D37" s="7">
        <f t="shared" si="0"/>
        <v>4.4647898140863118E-2</v>
      </c>
      <c r="E37" s="42">
        <v>4.7089671036283809E-2</v>
      </c>
      <c r="F37" s="8" t="s">
        <v>0</v>
      </c>
      <c r="G37" s="8" t="s">
        <v>0</v>
      </c>
      <c r="H37" s="44"/>
      <c r="I37" s="44"/>
      <c r="J37" s="44"/>
      <c r="K37" s="44"/>
      <c r="L37" s="44"/>
      <c r="M37" s="44"/>
      <c r="N37" s="44">
        <f t="shared" si="1"/>
        <v>-2.3642646130522471E-2</v>
      </c>
      <c r="O37" s="44">
        <v>-2.1360496396467643E-2</v>
      </c>
      <c r="P37" s="44">
        <f t="shared" si="2"/>
        <v>-1.2156955146736426E-2</v>
      </c>
      <c r="Q37" s="44">
        <v>-9.8479586167617983E-3</v>
      </c>
      <c r="R37" s="44"/>
      <c r="S37" s="44"/>
      <c r="T37" s="8" t="s">
        <v>0</v>
      </c>
      <c r="U37" s="8" t="s">
        <v>0</v>
      </c>
      <c r="V37" s="8" t="s">
        <v>0</v>
      </c>
      <c r="W37" s="8" t="s">
        <v>0</v>
      </c>
      <c r="X37" s="44"/>
      <c r="Y37" s="44"/>
      <c r="Z37" s="7">
        <v>3.3539883938231485E-2</v>
      </c>
      <c r="AA37" s="8" t="s">
        <v>0</v>
      </c>
      <c r="AB37" s="8" t="s">
        <v>0</v>
      </c>
      <c r="AC37" s="8" t="s">
        <v>0</v>
      </c>
      <c r="AD37" s="8" t="s">
        <v>0</v>
      </c>
      <c r="AE37" s="8" t="s">
        <v>0</v>
      </c>
      <c r="AF37" s="8" t="s">
        <v>0</v>
      </c>
      <c r="AG37" s="7">
        <v>1.7554176483222994E-2</v>
      </c>
      <c r="AH37" s="7">
        <v>5.0644389843795379E-2</v>
      </c>
      <c r="AI37" s="7">
        <v>5.310017901296149E-2</v>
      </c>
      <c r="AJ37" s="8" t="s">
        <v>0</v>
      </c>
      <c r="AK37" s="8" t="s">
        <v>0</v>
      </c>
      <c r="AL37" s="7">
        <v>4.4366918722658077E-3</v>
      </c>
      <c r="AM37" s="7">
        <v>5.4604575399924915E-2</v>
      </c>
      <c r="AN37" s="7">
        <v>5.7069620923617892E-2</v>
      </c>
      <c r="AO37" s="8" t="s">
        <v>0</v>
      </c>
      <c r="AP37" s="8" t="s">
        <v>0</v>
      </c>
      <c r="AQ37" s="8" t="s">
        <v>0</v>
      </c>
      <c r="AR37" s="8" t="s">
        <v>0</v>
      </c>
      <c r="AS37" s="8" t="s">
        <v>0</v>
      </c>
      <c r="AT37" s="8" t="s">
        <v>0</v>
      </c>
    </row>
    <row r="38" spans="1:46">
      <c r="A38" s="4">
        <v>37621</v>
      </c>
      <c r="B38" s="9">
        <v>1.7239963409583892E-2</v>
      </c>
      <c r="C38" s="9">
        <v>-2.83789357899078E-2</v>
      </c>
      <c r="D38" s="9">
        <f t="shared" si="0"/>
        <v>-2.1164576381928701E-2</v>
      </c>
      <c r="E38" s="43">
        <v>7.4250751385718239E-3</v>
      </c>
      <c r="F38" s="10" t="s">
        <v>0</v>
      </c>
      <c r="G38" s="10" t="s">
        <v>0</v>
      </c>
      <c r="H38" s="45"/>
      <c r="I38" s="45"/>
      <c r="J38" s="45"/>
      <c r="K38" s="45"/>
      <c r="L38" s="45"/>
      <c r="M38" s="45"/>
      <c r="N38" s="45">
        <f t="shared" si="1"/>
        <v>-1.5140857435710364E-3</v>
      </c>
      <c r="O38" s="45">
        <v>2.7649513823763572E-2</v>
      </c>
      <c r="P38" s="45">
        <f t="shared" si="2"/>
        <v>1.0452369949876861E-2</v>
      </c>
      <c r="Q38" s="45">
        <v>3.9965483633636278E-2</v>
      </c>
      <c r="R38" s="45"/>
      <c r="S38" s="45"/>
      <c r="T38" s="10" t="s">
        <v>0</v>
      </c>
      <c r="U38" s="10" t="s">
        <v>0</v>
      </c>
      <c r="V38" s="10" t="s">
        <v>0</v>
      </c>
      <c r="W38" s="10" t="s">
        <v>0</v>
      </c>
      <c r="X38" s="45"/>
      <c r="Y38" s="45"/>
      <c r="Z38" s="9">
        <v>7.2325846973734231E-2</v>
      </c>
      <c r="AA38" s="10" t="s">
        <v>0</v>
      </c>
      <c r="AB38" s="10" t="s">
        <v>0</v>
      </c>
      <c r="AC38" s="10" t="s">
        <v>0</v>
      </c>
      <c r="AD38" s="10" t="s">
        <v>0</v>
      </c>
      <c r="AE38" s="10" t="s">
        <v>0</v>
      </c>
      <c r="AF38" s="10" t="s">
        <v>0</v>
      </c>
      <c r="AG38" s="9">
        <v>2.125186000040169E-2</v>
      </c>
      <c r="AH38" s="9">
        <v>-7.587892470692037E-2</v>
      </c>
      <c r="AI38" s="9">
        <v>-4.8887360172279792E-2</v>
      </c>
      <c r="AJ38" s="10" t="s">
        <v>0</v>
      </c>
      <c r="AK38" s="10" t="s">
        <v>0</v>
      </c>
      <c r="AL38" s="9">
        <v>5.7347856115793627E-2</v>
      </c>
      <c r="AM38" s="9">
        <v>-8.6999334253050953E-2</v>
      </c>
      <c r="AN38" s="9">
        <v>-6.0332572674290597E-2</v>
      </c>
      <c r="AO38" s="10" t="s">
        <v>0</v>
      </c>
      <c r="AP38" s="10" t="s">
        <v>0</v>
      </c>
      <c r="AQ38" s="10" t="s">
        <v>0</v>
      </c>
      <c r="AR38" s="10" t="s">
        <v>0</v>
      </c>
      <c r="AS38" s="10" t="s">
        <v>0</v>
      </c>
      <c r="AT38" s="10" t="s">
        <v>0</v>
      </c>
    </row>
    <row r="39" spans="1:46">
      <c r="A39" s="3">
        <v>37652</v>
      </c>
      <c r="B39" s="7">
        <v>1.9639919434942366E-2</v>
      </c>
      <c r="C39" s="7">
        <v>-2.1226615345428801E-3</v>
      </c>
      <c r="D39" s="7">
        <f t="shared" si="0"/>
        <v>-3.1131729551215348E-2</v>
      </c>
      <c r="E39" s="42">
        <v>-2.9070775433464369E-2</v>
      </c>
      <c r="F39" s="8" t="s">
        <v>0</v>
      </c>
      <c r="G39" s="8" t="s">
        <v>0</v>
      </c>
      <c r="H39" s="44"/>
      <c r="I39" s="44"/>
      <c r="J39" s="44"/>
      <c r="K39" s="44"/>
      <c r="L39" s="44"/>
      <c r="M39" s="44"/>
      <c r="N39" s="44">
        <f t="shared" si="1"/>
        <v>1.2015968164356128E-3</v>
      </c>
      <c r="O39" s="44">
        <v>3.3313296362562639E-3</v>
      </c>
      <c r="P39" s="44">
        <f t="shared" si="2"/>
        <v>1.6692271770963885E-3</v>
      </c>
      <c r="Q39" s="44">
        <v>3.7999547293763314E-3</v>
      </c>
      <c r="R39" s="44"/>
      <c r="S39" s="44"/>
      <c r="T39" s="8" t="s">
        <v>0</v>
      </c>
      <c r="U39" s="8" t="s">
        <v>0</v>
      </c>
      <c r="V39" s="8" t="s">
        <v>0</v>
      </c>
      <c r="W39" s="8" t="s">
        <v>0</v>
      </c>
      <c r="X39" s="44"/>
      <c r="Y39" s="44"/>
      <c r="Z39" s="7">
        <v>-2.9020234291799785E-2</v>
      </c>
      <c r="AA39" s="8" t="s">
        <v>0</v>
      </c>
      <c r="AB39" s="8" t="s">
        <v>0</v>
      </c>
      <c r="AC39" s="8" t="s">
        <v>0</v>
      </c>
      <c r="AD39" s="8" t="s">
        <v>0</v>
      </c>
      <c r="AE39" s="8" t="s">
        <v>0</v>
      </c>
      <c r="AF39" s="8" t="s">
        <v>0</v>
      </c>
      <c r="AG39" s="7">
        <v>2.2264262436518578E-2</v>
      </c>
      <c r="AH39" s="7">
        <v>-3.2268654285555254E-2</v>
      </c>
      <c r="AI39" s="7">
        <v>-3.0210118607734926E-2</v>
      </c>
      <c r="AJ39" s="8" t="s">
        <v>0</v>
      </c>
      <c r="AK39" s="8" t="s">
        <v>0</v>
      </c>
      <c r="AL39" s="7">
        <v>5.6220973174123001E-2</v>
      </c>
      <c r="AM39" s="7">
        <v>-2.94791621640349E-2</v>
      </c>
      <c r="AN39" s="7">
        <v>-2.7414692559952214E-2</v>
      </c>
      <c r="AO39" s="8" t="s">
        <v>0</v>
      </c>
      <c r="AP39" s="8" t="s">
        <v>0</v>
      </c>
      <c r="AQ39" s="8" t="s">
        <v>0</v>
      </c>
      <c r="AR39" s="8" t="s">
        <v>0</v>
      </c>
      <c r="AS39" s="8" t="s">
        <v>0</v>
      </c>
      <c r="AT39" s="8" t="s">
        <v>0</v>
      </c>
    </row>
    <row r="40" spans="1:46">
      <c r="A40" s="4">
        <v>37680</v>
      </c>
      <c r="B40" s="9">
        <v>1.8242780429391203E-2</v>
      </c>
      <c r="C40" s="9">
        <v>1.060752169720347E-2</v>
      </c>
      <c r="D40" s="9">
        <f t="shared" si="0"/>
        <v>2.7327959757324605E-2</v>
      </c>
      <c r="E40" s="43">
        <v>1.6544937278955674E-2</v>
      </c>
      <c r="F40" s="10" t="s">
        <v>0</v>
      </c>
      <c r="G40" s="10" t="s">
        <v>0</v>
      </c>
      <c r="H40" s="45"/>
      <c r="I40" s="45"/>
      <c r="J40" s="45"/>
      <c r="K40" s="45"/>
      <c r="L40" s="45"/>
      <c r="M40" s="45"/>
      <c r="N40" s="45">
        <f t="shared" si="1"/>
        <v>2.9521705242986362E-2</v>
      </c>
      <c r="O40" s="45">
        <v>1.8715656810092351E-2</v>
      </c>
      <c r="P40" s="45">
        <f t="shared" si="2"/>
        <v>3.8265174169202609E-2</v>
      </c>
      <c r="Q40" s="45">
        <v>2.7367352684602109E-2</v>
      </c>
      <c r="R40" s="45"/>
      <c r="S40" s="45"/>
      <c r="T40" s="10" t="s">
        <v>0</v>
      </c>
      <c r="U40" s="10" t="s">
        <v>0</v>
      </c>
      <c r="V40" s="10" t="s">
        <v>0</v>
      </c>
      <c r="W40" s="10" t="s">
        <v>0</v>
      </c>
      <c r="X40" s="45"/>
      <c r="Y40" s="45"/>
      <c r="Z40" s="9">
        <v>-6.0414952929348287E-2</v>
      </c>
      <c r="AA40" s="10" t="s">
        <v>0</v>
      </c>
      <c r="AB40" s="10" t="s">
        <v>0</v>
      </c>
      <c r="AC40" s="10" t="s">
        <v>0</v>
      </c>
      <c r="AD40" s="10" t="s">
        <v>0</v>
      </c>
      <c r="AE40" s="10" t="s">
        <v>0</v>
      </c>
      <c r="AF40" s="10" t="s">
        <v>0</v>
      </c>
      <c r="AG40" s="9">
        <v>1.8823249899363459E-2</v>
      </c>
      <c r="AH40" s="9">
        <v>-9.1476971339172763E-3</v>
      </c>
      <c r="AI40" s="9">
        <v>-1.9547864434992679E-2</v>
      </c>
      <c r="AJ40" s="10" t="s">
        <v>0</v>
      </c>
      <c r="AK40" s="10" t="s">
        <v>0</v>
      </c>
      <c r="AL40" s="9">
        <v>-4.452902472464404E-2</v>
      </c>
      <c r="AM40" s="9">
        <v>-6.5764526897511555E-3</v>
      </c>
      <c r="AN40" s="9">
        <v>-1.7003608502929368E-2</v>
      </c>
      <c r="AO40" s="10" t="s">
        <v>0</v>
      </c>
      <c r="AP40" s="10" t="s">
        <v>0</v>
      </c>
      <c r="AQ40" s="10" t="s">
        <v>0</v>
      </c>
      <c r="AR40" s="10" t="s">
        <v>0</v>
      </c>
      <c r="AS40" s="10" t="s">
        <v>0</v>
      </c>
      <c r="AT40" s="10" t="s">
        <v>0</v>
      </c>
    </row>
    <row r="41" spans="1:46">
      <c r="A41" s="3">
        <v>37711</v>
      </c>
      <c r="B41" s="7">
        <v>1.7732754922960225E-2</v>
      </c>
      <c r="C41" s="7">
        <v>-5.8963852716659271E-2</v>
      </c>
      <c r="D41" s="7">
        <f t="shared" si="0"/>
        <v>-4.012554628314613E-2</v>
      </c>
      <c r="E41" s="42">
        <v>2.0018685241685041E-2</v>
      </c>
      <c r="F41" s="8" t="s">
        <v>0</v>
      </c>
      <c r="G41" s="8" t="s">
        <v>0</v>
      </c>
      <c r="H41" s="44"/>
      <c r="I41" s="44"/>
      <c r="J41" s="44"/>
      <c r="K41" s="44"/>
      <c r="L41" s="44"/>
      <c r="M41" s="44"/>
      <c r="N41" s="44">
        <f t="shared" si="1"/>
        <v>-6.2072959273148376E-2</v>
      </c>
      <c r="O41" s="44">
        <v>-3.3039183090519675E-3</v>
      </c>
      <c r="P41" s="44">
        <f t="shared" si="2"/>
        <v>-7.2047975465056924E-2</v>
      </c>
      <c r="Q41" s="44">
        <v>-1.3903953409409309E-2</v>
      </c>
      <c r="R41" s="44"/>
      <c r="S41" s="44"/>
      <c r="T41" s="8" t="s">
        <v>0</v>
      </c>
      <c r="U41" s="8" t="s">
        <v>0</v>
      </c>
      <c r="V41" s="8" t="s">
        <v>0</v>
      </c>
      <c r="W41" s="8" t="s">
        <v>0</v>
      </c>
      <c r="X41" s="44"/>
      <c r="Y41" s="44"/>
      <c r="Z41" s="7">
        <v>9.6595330739299712E-2</v>
      </c>
      <c r="AA41" s="8" t="s">
        <v>0</v>
      </c>
      <c r="AB41" s="8" t="s">
        <v>0</v>
      </c>
      <c r="AC41" s="8" t="s">
        <v>0</v>
      </c>
      <c r="AD41" s="8" t="s">
        <v>0</v>
      </c>
      <c r="AE41" s="8" t="s">
        <v>0</v>
      </c>
      <c r="AF41" s="8" t="s">
        <v>0</v>
      </c>
      <c r="AG41" s="7">
        <v>1.9183812736260242E-2</v>
      </c>
      <c r="AH41" s="7">
        <v>-6.5266267712851711E-2</v>
      </c>
      <c r="AI41" s="7">
        <v>-6.6973144595846579E-3</v>
      </c>
      <c r="AJ41" s="8" t="s">
        <v>0</v>
      </c>
      <c r="AK41" s="8" t="s">
        <v>0</v>
      </c>
      <c r="AL41" s="7">
        <v>-9.3089785817163206E-2</v>
      </c>
      <c r="AM41" s="7">
        <v>-5.1099078588110469E-2</v>
      </c>
      <c r="AN41" s="7">
        <v>8.3575685661514409E-3</v>
      </c>
      <c r="AO41" s="8" t="s">
        <v>0</v>
      </c>
      <c r="AP41" s="8" t="s">
        <v>0</v>
      </c>
      <c r="AQ41" s="8" t="s">
        <v>0</v>
      </c>
      <c r="AR41" s="8" t="s">
        <v>0</v>
      </c>
      <c r="AS41" s="8" t="s">
        <v>0</v>
      </c>
      <c r="AT41" s="8" t="s">
        <v>0</v>
      </c>
    </row>
    <row r="42" spans="1:46">
      <c r="A42" s="4">
        <v>37741</v>
      </c>
      <c r="B42" s="9">
        <v>1.8657919372483178E-2</v>
      </c>
      <c r="C42" s="9">
        <v>-0.13817064805702184</v>
      </c>
      <c r="D42" s="9">
        <f t="shared" si="0"/>
        <v>-0.10027697922134593</v>
      </c>
      <c r="E42" s="43">
        <v>4.3968877075543311E-2</v>
      </c>
      <c r="F42" s="10" t="s">
        <v>0</v>
      </c>
      <c r="G42" s="10" t="s">
        <v>0</v>
      </c>
      <c r="H42" s="45"/>
      <c r="I42" s="45"/>
      <c r="J42" s="45"/>
      <c r="K42" s="45"/>
      <c r="L42" s="45"/>
      <c r="M42" s="45"/>
      <c r="N42" s="45">
        <f t="shared" si="1"/>
        <v>-0.1370880251797898</v>
      </c>
      <c r="O42" s="45">
        <v>1.2561916982651855E-3</v>
      </c>
      <c r="P42" s="45">
        <f t="shared" si="2"/>
        <v>-0.12956786727520264</v>
      </c>
      <c r="Q42" s="45">
        <v>9.9820002213018011E-3</v>
      </c>
      <c r="R42" s="45"/>
      <c r="S42" s="45"/>
      <c r="T42" s="10" t="s">
        <v>0</v>
      </c>
      <c r="U42" s="10" t="s">
        <v>0</v>
      </c>
      <c r="V42" s="10" t="s">
        <v>0</v>
      </c>
      <c r="W42" s="10" t="s">
        <v>0</v>
      </c>
      <c r="X42" s="45"/>
      <c r="Y42" s="45"/>
      <c r="Z42" s="9">
        <v>0.11381176261864634</v>
      </c>
      <c r="AA42" s="10" t="s">
        <v>0</v>
      </c>
      <c r="AB42" s="10" t="s">
        <v>0</v>
      </c>
      <c r="AC42" s="10" t="s">
        <v>0</v>
      </c>
      <c r="AD42" s="10" t="s">
        <v>0</v>
      </c>
      <c r="AE42" s="10" t="s">
        <v>0</v>
      </c>
      <c r="AF42" s="10" t="s">
        <v>0</v>
      </c>
      <c r="AG42" s="9">
        <v>2.8481543128161757E-2</v>
      </c>
      <c r="AH42" s="9">
        <v>-6.3791648598543915E-2</v>
      </c>
      <c r="AI42" s="9">
        <v>8.6303627615828882E-2</v>
      </c>
      <c r="AJ42" s="10" t="s">
        <v>0</v>
      </c>
      <c r="AK42" s="10" t="s">
        <v>0</v>
      </c>
      <c r="AL42" s="9">
        <v>-0.13328047105630025</v>
      </c>
      <c r="AM42" s="9">
        <v>-6.8324458062112736E-2</v>
      </c>
      <c r="AN42" s="9">
        <v>8.1044106872726118E-2</v>
      </c>
      <c r="AO42" s="10" t="s">
        <v>0</v>
      </c>
      <c r="AP42" s="10" t="s">
        <v>0</v>
      </c>
      <c r="AQ42" s="10" t="s">
        <v>0</v>
      </c>
      <c r="AR42" s="10" t="s">
        <v>0</v>
      </c>
      <c r="AS42" s="10" t="s">
        <v>0</v>
      </c>
      <c r="AT42" s="10" t="s">
        <v>0</v>
      </c>
    </row>
    <row r="43" spans="1:46">
      <c r="A43" s="3">
        <v>37771</v>
      </c>
      <c r="B43" s="7">
        <v>1.9596741516411553E-2</v>
      </c>
      <c r="C43" s="7">
        <v>2.623018894041107E-2</v>
      </c>
      <c r="D43" s="7">
        <f t="shared" si="0"/>
        <v>8.8205493332871754E-2</v>
      </c>
      <c r="E43" s="42">
        <v>6.0391230993166012E-2</v>
      </c>
      <c r="F43" s="8" t="s">
        <v>0</v>
      </c>
      <c r="G43" s="8" t="s">
        <v>0</v>
      </c>
      <c r="H43" s="44"/>
      <c r="I43" s="44"/>
      <c r="J43" s="44"/>
      <c r="K43" s="44"/>
      <c r="L43" s="44"/>
      <c r="M43" s="44"/>
      <c r="N43" s="44">
        <f t="shared" si="1"/>
        <v>6.3978591950610175E-2</v>
      </c>
      <c r="O43" s="44">
        <v>3.6783563197623881E-2</v>
      </c>
      <c r="P43" s="44">
        <f t="shared" si="2"/>
        <v>8.9948721133261023E-2</v>
      </c>
      <c r="Q43" s="44">
        <v>6.2089902323609891E-2</v>
      </c>
      <c r="R43" s="44"/>
      <c r="S43" s="44"/>
      <c r="T43" s="8" t="s">
        <v>0</v>
      </c>
      <c r="U43" s="8" t="s">
        <v>0</v>
      </c>
      <c r="V43" s="8" t="s">
        <v>0</v>
      </c>
      <c r="W43" s="8" t="s">
        <v>0</v>
      </c>
      <c r="X43" s="44"/>
      <c r="Y43" s="44"/>
      <c r="Z43" s="7">
        <v>6.8891366677285681E-2</v>
      </c>
      <c r="AA43" s="8" t="s">
        <v>0</v>
      </c>
      <c r="AB43" s="8" t="s">
        <v>0</v>
      </c>
      <c r="AC43" s="8" t="s">
        <v>0</v>
      </c>
      <c r="AD43" s="8" t="s">
        <v>0</v>
      </c>
      <c r="AE43" s="8" t="s">
        <v>0</v>
      </c>
      <c r="AF43" s="8" t="s">
        <v>0</v>
      </c>
      <c r="AG43" s="7">
        <v>1.6640636687973442E-2</v>
      </c>
      <c r="AH43" s="7">
        <v>8.2754553303437506E-2</v>
      </c>
      <c r="AI43" s="7">
        <v>5.5079615638074619E-2</v>
      </c>
      <c r="AJ43" s="8" t="s">
        <v>0</v>
      </c>
      <c r="AK43" s="8" t="s">
        <v>0</v>
      </c>
      <c r="AL43" s="7">
        <v>0.10134993402543291</v>
      </c>
      <c r="AM43" s="7">
        <v>7.8463981297505203E-2</v>
      </c>
      <c r="AN43" s="7">
        <v>5.0898709664177977E-2</v>
      </c>
      <c r="AO43" s="8" t="s">
        <v>0</v>
      </c>
      <c r="AP43" s="8" t="s">
        <v>0</v>
      </c>
      <c r="AQ43" s="8" t="s">
        <v>0</v>
      </c>
      <c r="AR43" s="8" t="s">
        <v>0</v>
      </c>
      <c r="AS43" s="8" t="s">
        <v>0</v>
      </c>
      <c r="AT43" s="8" t="s">
        <v>0</v>
      </c>
    </row>
    <row r="44" spans="1:46">
      <c r="A44" s="4">
        <v>37802</v>
      </c>
      <c r="B44" s="9">
        <v>1.8523819061569968E-2</v>
      </c>
      <c r="C44" s="9">
        <v>-3.1561909900188811E-2</v>
      </c>
      <c r="D44" s="9">
        <f t="shared" si="0"/>
        <v>-1.0496784918572977E-2</v>
      </c>
      <c r="E44" s="43">
        <v>2.1751648553440139E-2</v>
      </c>
      <c r="F44" s="10" t="s">
        <v>0</v>
      </c>
      <c r="G44" s="10" t="s">
        <v>0</v>
      </c>
      <c r="H44" s="45"/>
      <c r="I44" s="45"/>
      <c r="J44" s="45"/>
      <c r="K44" s="45"/>
      <c r="L44" s="45"/>
      <c r="M44" s="45"/>
      <c r="N44" s="45">
        <f t="shared" si="1"/>
        <v>-3.7074951919253474E-2</v>
      </c>
      <c r="O44" s="45">
        <v>-5.6927149762319162E-3</v>
      </c>
      <c r="P44" s="45">
        <f t="shared" si="2"/>
        <v>-4.8026385487879519E-2</v>
      </c>
      <c r="Q44" s="45">
        <v>-1.700106156088288E-2</v>
      </c>
      <c r="R44" s="45"/>
      <c r="S44" s="45"/>
      <c r="T44" s="10" t="s">
        <v>0</v>
      </c>
      <c r="U44" s="10" t="s">
        <v>0</v>
      </c>
      <c r="V44" s="10" t="s">
        <v>0</v>
      </c>
      <c r="W44" s="10" t="s">
        <v>0</v>
      </c>
      <c r="X44" s="45"/>
      <c r="Y44" s="45"/>
      <c r="Z44" s="9">
        <v>-3.345503315699272E-2</v>
      </c>
      <c r="AA44" s="10" t="s">
        <v>0</v>
      </c>
      <c r="AB44" s="10" t="s">
        <v>0</v>
      </c>
      <c r="AC44" s="10" t="s">
        <v>0</v>
      </c>
      <c r="AD44" s="10" t="s">
        <v>0</v>
      </c>
      <c r="AE44" s="10" t="s">
        <v>0</v>
      </c>
      <c r="AF44" s="10" t="s">
        <v>0</v>
      </c>
      <c r="AG44" s="9">
        <v>2.2916511798431127E-2</v>
      </c>
      <c r="AH44" s="9">
        <v>-1.4944171544395646E-2</v>
      </c>
      <c r="AI44" s="9">
        <v>1.7159319243711835E-2</v>
      </c>
      <c r="AJ44" s="10" t="s">
        <v>0</v>
      </c>
      <c r="AK44" s="10" t="s">
        <v>0</v>
      </c>
      <c r="AL44" s="9">
        <v>-7.282905596420941E-2</v>
      </c>
      <c r="AM44" s="9">
        <v>-2.0597046065338631E-2</v>
      </c>
      <c r="AN44" s="9">
        <v>1.1322214525161467E-2</v>
      </c>
      <c r="AO44" s="10" t="s">
        <v>0</v>
      </c>
      <c r="AP44" s="10" t="s">
        <v>0</v>
      </c>
      <c r="AQ44" s="10" t="s">
        <v>0</v>
      </c>
      <c r="AR44" s="10" t="s">
        <v>0</v>
      </c>
      <c r="AS44" s="10" t="s">
        <v>0</v>
      </c>
      <c r="AT44" s="10" t="s">
        <v>0</v>
      </c>
    </row>
    <row r="45" spans="1:46">
      <c r="A45" s="3">
        <v>37833</v>
      </c>
      <c r="B45" s="7">
        <v>2.0804134809727204E-2</v>
      </c>
      <c r="C45" s="7">
        <v>3.2555710306406693E-2</v>
      </c>
      <c r="D45" s="7">
        <f t="shared" si="0"/>
        <v>8.7816270391452678E-2</v>
      </c>
      <c r="E45" s="42">
        <v>5.3518235900944955E-2</v>
      </c>
      <c r="F45" s="8" t="s">
        <v>0</v>
      </c>
      <c r="G45" s="8" t="s">
        <v>0</v>
      </c>
      <c r="H45" s="44"/>
      <c r="I45" s="44"/>
      <c r="J45" s="44"/>
      <c r="K45" s="44"/>
      <c r="L45" s="44"/>
      <c r="M45" s="44"/>
      <c r="N45" s="44">
        <f t="shared" si="1"/>
        <v>-2.3963895536043944E-2</v>
      </c>
      <c r="O45" s="44">
        <v>-5.4737584886028756E-2</v>
      </c>
      <c r="P45" s="44">
        <f t="shared" si="2"/>
        <v>-7.0136361963775484E-2</v>
      </c>
      <c r="Q45" s="44">
        <v>-9.9454267934568574E-2</v>
      </c>
      <c r="R45" s="44"/>
      <c r="S45" s="44"/>
      <c r="T45" s="8" t="s">
        <v>0</v>
      </c>
      <c r="U45" s="8" t="s">
        <v>0</v>
      </c>
      <c r="V45" s="8" t="s">
        <v>0</v>
      </c>
      <c r="W45" s="8" t="s">
        <v>0</v>
      </c>
      <c r="X45" s="44"/>
      <c r="Y45" s="44"/>
      <c r="Z45" s="7">
        <v>4.6176379895158881E-2</v>
      </c>
      <c r="AA45" s="8" t="s">
        <v>0</v>
      </c>
      <c r="AB45" s="8" t="s">
        <v>0</v>
      </c>
      <c r="AC45" s="8" t="s">
        <v>0</v>
      </c>
      <c r="AD45" s="8" t="s">
        <v>0</v>
      </c>
      <c r="AE45" s="8" t="s">
        <v>0</v>
      </c>
      <c r="AF45" s="8" t="s">
        <v>0</v>
      </c>
      <c r="AG45" s="7">
        <v>2.2452777883035457E-2</v>
      </c>
      <c r="AH45" s="7">
        <v>5.4064113280054116E-2</v>
      </c>
      <c r="AI45" s="7">
        <v>2.0830259093007841E-2</v>
      </c>
      <c r="AJ45" s="8" t="s">
        <v>0</v>
      </c>
      <c r="AK45" s="8" t="s">
        <v>0</v>
      </c>
      <c r="AL45" s="7">
        <v>5.8668029569935776E-2</v>
      </c>
      <c r="AM45" s="7">
        <v>4.9307586849051788E-2</v>
      </c>
      <c r="AN45" s="7">
        <v>1.6223702411493068E-2</v>
      </c>
      <c r="AO45" s="8" t="s">
        <v>0</v>
      </c>
      <c r="AP45" s="8" t="s">
        <v>0</v>
      </c>
      <c r="AQ45" s="8" t="s">
        <v>0</v>
      </c>
      <c r="AR45" s="8" t="s">
        <v>0</v>
      </c>
      <c r="AS45" s="8" t="s">
        <v>0</v>
      </c>
      <c r="AT45" s="8" t="s">
        <v>0</v>
      </c>
    </row>
    <row r="46" spans="1:46">
      <c r="A46" s="4">
        <v>37862</v>
      </c>
      <c r="B46" s="9">
        <v>1.7728792449377417E-2</v>
      </c>
      <c r="C46" s="9">
        <v>3.3721126285612968E-4</v>
      </c>
      <c r="D46" s="9">
        <f t="shared" si="0"/>
        <v>5.6948706303892038E-3</v>
      </c>
      <c r="E46" s="43">
        <v>5.3558533134736575E-3</v>
      </c>
      <c r="F46" s="10" t="s">
        <v>0</v>
      </c>
      <c r="G46" s="10" t="s">
        <v>0</v>
      </c>
      <c r="H46" s="45"/>
      <c r="I46" s="45"/>
      <c r="J46" s="45"/>
      <c r="K46" s="45"/>
      <c r="L46" s="45"/>
      <c r="M46" s="45"/>
      <c r="N46" s="45">
        <f t="shared" si="1"/>
        <v>6.3210464085239337E-3</v>
      </c>
      <c r="O46" s="45">
        <v>5.9818180092627848E-3</v>
      </c>
      <c r="P46" s="45">
        <f t="shared" si="2"/>
        <v>1.2644115601114114E-2</v>
      </c>
      <c r="Q46" s="45">
        <v>1.2302755710468238E-2</v>
      </c>
      <c r="R46" s="45"/>
      <c r="S46" s="45"/>
      <c r="T46" s="10" t="s">
        <v>0</v>
      </c>
      <c r="U46" s="10" t="s">
        <v>0</v>
      </c>
      <c r="V46" s="10" t="s">
        <v>0</v>
      </c>
      <c r="W46" s="10" t="s">
        <v>0</v>
      </c>
      <c r="X46" s="45"/>
      <c r="Y46" s="45"/>
      <c r="Z46" s="9">
        <v>0.11811951956377564</v>
      </c>
      <c r="AA46" s="10" t="s">
        <v>0</v>
      </c>
      <c r="AB46" s="10" t="s">
        <v>0</v>
      </c>
      <c r="AC46" s="10" t="s">
        <v>0</v>
      </c>
      <c r="AD46" s="10" t="s">
        <v>0</v>
      </c>
      <c r="AE46" s="10" t="s">
        <v>0</v>
      </c>
      <c r="AF46" s="10" t="s">
        <v>0</v>
      </c>
      <c r="AG46" s="9">
        <v>2.674177161366198E-2</v>
      </c>
      <c r="AH46" s="9">
        <v>2.199474161604642E-2</v>
      </c>
      <c r="AI46" s="9">
        <v>2.1650229651908326E-2</v>
      </c>
      <c r="AJ46" s="10" t="s">
        <v>0</v>
      </c>
      <c r="AK46" s="10" t="s">
        <v>0</v>
      </c>
      <c r="AL46" s="9">
        <v>5.9130814800081088E-2</v>
      </c>
      <c r="AM46" s="9">
        <v>1.8216441822796803E-2</v>
      </c>
      <c r="AN46" s="9">
        <v>1.7873203376464364E-2</v>
      </c>
      <c r="AO46" s="10" t="s">
        <v>0</v>
      </c>
      <c r="AP46" s="10" t="s">
        <v>0</v>
      </c>
      <c r="AQ46" s="10" t="s">
        <v>0</v>
      </c>
      <c r="AR46" s="10" t="s">
        <v>0</v>
      </c>
      <c r="AS46" s="10" t="s">
        <v>0</v>
      </c>
      <c r="AT46" s="10" t="s">
        <v>0</v>
      </c>
    </row>
    <row r="47" spans="1:46">
      <c r="A47" s="3">
        <v>37894</v>
      </c>
      <c r="B47" s="7">
        <v>1.6757563365464634E-2</v>
      </c>
      <c r="C47" s="7">
        <v>-1.452890611832125E-2</v>
      </c>
      <c r="D47" s="7">
        <f t="shared" si="0"/>
        <v>1.8978002477841871E-2</v>
      </c>
      <c r="E47" s="42">
        <v>3.4000904546253707E-2</v>
      </c>
      <c r="F47" s="8" t="s">
        <v>0</v>
      </c>
      <c r="G47" s="8" t="s">
        <v>0</v>
      </c>
      <c r="H47" s="44"/>
      <c r="I47" s="44"/>
      <c r="J47" s="44"/>
      <c r="K47" s="44"/>
      <c r="L47" s="44"/>
      <c r="M47" s="44"/>
      <c r="N47" s="44">
        <f t="shared" si="1"/>
        <v>3.3898988728746637E-2</v>
      </c>
      <c r="O47" s="44">
        <v>4.9141872499085526E-2</v>
      </c>
      <c r="P47" s="44">
        <f t="shared" si="2"/>
        <v>4.4066612216707268E-2</v>
      </c>
      <c r="Q47" s="44">
        <v>5.9459398351529691E-2</v>
      </c>
      <c r="R47" s="44"/>
      <c r="S47" s="44"/>
      <c r="T47" s="8" t="s">
        <v>0</v>
      </c>
      <c r="U47" s="8" t="s">
        <v>0</v>
      </c>
      <c r="V47" s="8" t="s">
        <v>0</v>
      </c>
      <c r="W47" s="8" t="s">
        <v>0</v>
      </c>
      <c r="X47" s="44"/>
      <c r="Y47" s="44"/>
      <c r="Z47" s="7">
        <v>5.5094240147620877E-2</v>
      </c>
      <c r="AA47" s="8" t="s">
        <v>0</v>
      </c>
      <c r="AB47" s="8" t="s">
        <v>0</v>
      </c>
      <c r="AC47" s="8" t="s">
        <v>0</v>
      </c>
      <c r="AD47" s="8" t="s">
        <v>0</v>
      </c>
      <c r="AE47" s="8" t="s">
        <v>0</v>
      </c>
      <c r="AF47" s="8" t="s">
        <v>0</v>
      </c>
      <c r="AG47" s="7">
        <v>2.0612076161563575E-2</v>
      </c>
      <c r="AH47" s="7">
        <v>-9.7926645193224804E-3</v>
      </c>
      <c r="AI47" s="7">
        <v>4.8060685172846007E-3</v>
      </c>
      <c r="AJ47" s="8" t="s">
        <v>0</v>
      </c>
      <c r="AK47" s="8" t="s">
        <v>0</v>
      </c>
      <c r="AL47" s="7">
        <v>1.8005283349550982E-2</v>
      </c>
      <c r="AM47" s="7">
        <v>-2.6299732271425791E-2</v>
      </c>
      <c r="AN47" s="7">
        <v>-1.194436452074521E-2</v>
      </c>
      <c r="AO47" s="8" t="s">
        <v>0</v>
      </c>
      <c r="AP47" s="8" t="s">
        <v>0</v>
      </c>
      <c r="AQ47" s="8" t="s">
        <v>0</v>
      </c>
      <c r="AR47" s="8" t="s">
        <v>0</v>
      </c>
      <c r="AS47" s="8" t="s">
        <v>0</v>
      </c>
      <c r="AT47" s="8" t="s">
        <v>0</v>
      </c>
    </row>
    <row r="48" spans="1:46">
      <c r="A48" s="4">
        <v>37925</v>
      </c>
      <c r="B48" s="9">
        <v>1.6364289997271131E-2</v>
      </c>
      <c r="C48" s="9">
        <v>-2.2986933023192213E-2</v>
      </c>
      <c r="D48" s="9">
        <f t="shared" si="0"/>
        <v>-5.3357343817176384E-3</v>
      </c>
      <c r="E48" s="43">
        <v>1.8066491880290858E-2</v>
      </c>
      <c r="F48" s="10" t="s">
        <v>0</v>
      </c>
      <c r="G48" s="10" t="s">
        <v>0</v>
      </c>
      <c r="H48" s="45"/>
      <c r="I48" s="45"/>
      <c r="J48" s="45"/>
      <c r="K48" s="45"/>
      <c r="L48" s="45"/>
      <c r="M48" s="45"/>
      <c r="N48" s="45">
        <f t="shared" si="1"/>
        <v>-3.660049308879354E-2</v>
      </c>
      <c r="O48" s="45">
        <v>-1.3933856696232372E-2</v>
      </c>
      <c r="P48" s="45">
        <f t="shared" si="2"/>
        <v>-5.23289281354411E-2</v>
      </c>
      <c r="Q48" s="45">
        <v>-3.003234665329757E-2</v>
      </c>
      <c r="R48" s="45"/>
      <c r="S48" s="45"/>
      <c r="T48" s="10" t="s">
        <v>0</v>
      </c>
      <c r="U48" s="10" t="s">
        <v>0</v>
      </c>
      <c r="V48" s="10" t="s">
        <v>0</v>
      </c>
      <c r="W48" s="10" t="s">
        <v>0</v>
      </c>
      <c r="X48" s="45"/>
      <c r="Y48" s="45"/>
      <c r="Z48" s="9">
        <v>0.12317301686445981</v>
      </c>
      <c r="AA48" s="10" t="s">
        <v>0</v>
      </c>
      <c r="AB48" s="10" t="s">
        <v>0</v>
      </c>
      <c r="AC48" s="10" t="s">
        <v>0</v>
      </c>
      <c r="AD48" s="80">
        <v>2.4293908314853008E-2</v>
      </c>
      <c r="AE48" s="9">
        <v>2.0071869279663757E-2</v>
      </c>
      <c r="AF48" s="9">
        <v>2.4782934314100169E-2</v>
      </c>
      <c r="AG48" s="9">
        <v>1.8140469854262875E-2</v>
      </c>
      <c r="AH48" s="9">
        <v>3.5083282335318655E-2</v>
      </c>
      <c r="AI48" s="9">
        <v>5.9436477690312461E-2</v>
      </c>
      <c r="AJ48" s="10" t="s">
        <v>0</v>
      </c>
      <c r="AK48" s="10" t="s">
        <v>0</v>
      </c>
      <c r="AL48" s="9">
        <v>-2.7393564124247427E-2</v>
      </c>
      <c r="AM48" s="9">
        <v>3.0711157567393954E-2</v>
      </c>
      <c r="AN48" s="9">
        <v>5.496148638401066E-2</v>
      </c>
      <c r="AO48" s="10" t="s">
        <v>0</v>
      </c>
      <c r="AP48" s="10" t="s">
        <v>0</v>
      </c>
      <c r="AQ48" s="10" t="s">
        <v>0</v>
      </c>
      <c r="AR48" s="10" t="s">
        <v>0</v>
      </c>
      <c r="AS48" s="10" t="s">
        <v>0</v>
      </c>
      <c r="AT48" s="10" t="s">
        <v>0</v>
      </c>
    </row>
    <row r="49" spans="1:46">
      <c r="A49" s="3">
        <v>37953</v>
      </c>
      <c r="B49" s="7">
        <v>1.343206898044369E-2</v>
      </c>
      <c r="C49" s="7">
        <v>3.263076815349053E-2</v>
      </c>
      <c r="D49" s="7">
        <f t="shared" si="0"/>
        <v>7.7648284330350537E-2</v>
      </c>
      <c r="E49" s="42">
        <v>4.3594978539481799E-2</v>
      </c>
      <c r="F49" s="8" t="s">
        <v>0</v>
      </c>
      <c r="G49" s="8" t="s">
        <v>0</v>
      </c>
      <c r="H49" s="44"/>
      <c r="I49" s="44"/>
      <c r="J49" s="44"/>
      <c r="K49" s="44"/>
      <c r="L49" s="44"/>
      <c r="M49" s="44"/>
      <c r="N49" s="44">
        <f t="shared" si="1"/>
        <v>3.8223251215592446E-2</v>
      </c>
      <c r="O49" s="44">
        <v>5.4157625693278533E-3</v>
      </c>
      <c r="P49" s="44">
        <f t="shared" si="2"/>
        <v>3.6214955296564266E-2</v>
      </c>
      <c r="Q49" s="44">
        <v>3.4709280931874975E-3</v>
      </c>
      <c r="R49" s="44"/>
      <c r="S49" s="44"/>
      <c r="T49" s="8" t="s">
        <v>0</v>
      </c>
      <c r="U49" s="8" t="s">
        <v>0</v>
      </c>
      <c r="V49" s="8" t="s">
        <v>0</v>
      </c>
      <c r="W49" s="8" t="s">
        <v>0</v>
      </c>
      <c r="X49" s="44">
        <v>-1.9643884646369791E-4</v>
      </c>
      <c r="Y49" s="44">
        <f t="shared" ref="Y49:Y112" si="3">(1+X49)*(1+C49)-1</f>
        <v>3.2427919356571522E-2</v>
      </c>
      <c r="Z49" s="7">
        <v>0.12240017795573355</v>
      </c>
      <c r="AA49" s="8" t="s">
        <v>0</v>
      </c>
      <c r="AB49" s="8" t="s">
        <v>0</v>
      </c>
      <c r="AC49" s="8" t="s">
        <v>0</v>
      </c>
      <c r="AD49" s="81">
        <v>4.1060730020620939E-2</v>
      </c>
      <c r="AE49" s="7">
        <v>2.0375624299037165E-2</v>
      </c>
      <c r="AF49" s="7">
        <v>4.3732914004533718E-2</v>
      </c>
      <c r="AG49" s="7">
        <v>2.1333941729446027E-2</v>
      </c>
      <c r="AH49" s="7">
        <v>4.6745342614008534E-2</v>
      </c>
      <c r="AI49" s="7">
        <v>1.3668558884563309E-2</v>
      </c>
      <c r="AJ49" s="8" t="s">
        <v>0</v>
      </c>
      <c r="AK49" s="8" t="s">
        <v>0</v>
      </c>
      <c r="AL49" s="7">
        <v>6.4979848528007755E-2</v>
      </c>
      <c r="AM49" s="7">
        <v>3.9991880262196799E-2</v>
      </c>
      <c r="AN49" s="7">
        <v>7.1285038478854368E-3</v>
      </c>
      <c r="AO49" s="8" t="s">
        <v>0</v>
      </c>
      <c r="AP49" s="8" t="s">
        <v>0</v>
      </c>
      <c r="AQ49" s="8" t="s">
        <v>0</v>
      </c>
      <c r="AR49" s="8" t="s">
        <v>0</v>
      </c>
      <c r="AS49" s="8" t="s">
        <v>0</v>
      </c>
      <c r="AT49" s="8" t="s">
        <v>0</v>
      </c>
    </row>
    <row r="50" spans="1:46">
      <c r="A50" s="4">
        <v>37986</v>
      </c>
      <c r="B50" s="9">
        <v>1.369124940133748E-2</v>
      </c>
      <c r="C50" s="9">
        <v>-2.0410931036820901E-2</v>
      </c>
      <c r="D50" s="9">
        <f t="shared" si="0"/>
        <v>1.3855186180728563E-2</v>
      </c>
      <c r="E50" s="43">
        <v>3.4980093493506947E-2</v>
      </c>
      <c r="F50" s="10" t="s">
        <v>0</v>
      </c>
      <c r="G50" s="10" t="s">
        <v>0</v>
      </c>
      <c r="H50" s="45"/>
      <c r="I50" s="45"/>
      <c r="J50" s="45"/>
      <c r="K50" s="45"/>
      <c r="L50" s="45"/>
      <c r="M50" s="45"/>
      <c r="N50" s="45">
        <f t="shared" si="1"/>
        <v>-1.2974784747223356E-2</v>
      </c>
      <c r="O50" s="45">
        <v>7.5910874520763727E-3</v>
      </c>
      <c r="P50" s="45">
        <f t="shared" si="2"/>
        <v>-1.2695606226555745E-2</v>
      </c>
      <c r="Q50" s="45">
        <v>7.8760829971604718E-3</v>
      </c>
      <c r="R50" s="45"/>
      <c r="S50" s="45"/>
      <c r="T50" s="10" t="s">
        <v>0</v>
      </c>
      <c r="U50" s="10" t="s">
        <v>0</v>
      </c>
      <c r="V50" s="10" t="s">
        <v>0</v>
      </c>
      <c r="W50" s="10" t="s">
        <v>0</v>
      </c>
      <c r="X50" s="45">
        <v>7.7827104421777094E-3</v>
      </c>
      <c r="Y50" s="45">
        <f t="shared" si="3"/>
        <v>-1.2787072960757984E-2</v>
      </c>
      <c r="Z50" s="9">
        <v>0.10171926869147296</v>
      </c>
      <c r="AA50" s="10" t="s">
        <v>0</v>
      </c>
      <c r="AB50" s="10" t="s">
        <v>0</v>
      </c>
      <c r="AC50" s="10" t="s">
        <v>0</v>
      </c>
      <c r="AD50" s="80">
        <v>4.0035891598878548E-2</v>
      </c>
      <c r="AE50" s="9">
        <v>2.3194056678653929E-2</v>
      </c>
      <c r="AF50" s="9">
        <v>4.2108685529265388E-2</v>
      </c>
      <c r="AG50" s="9">
        <v>1.415753799738928E-2</v>
      </c>
      <c r="AH50" s="9">
        <v>4.0525422452001969E-2</v>
      </c>
      <c r="AI50" s="9">
        <v>6.2206036612188154E-2</v>
      </c>
      <c r="AJ50" s="10" t="s">
        <v>0</v>
      </c>
      <c r="AK50" s="10" t="s">
        <v>0</v>
      </c>
      <c r="AL50" s="9">
        <v>2.360725481592385E-2</v>
      </c>
      <c r="AM50" s="9">
        <v>2.9318438126113788E-2</v>
      </c>
      <c r="AN50" s="9">
        <v>5.0765541001239312E-2</v>
      </c>
      <c r="AO50" s="10" t="s">
        <v>0</v>
      </c>
      <c r="AP50" s="10" t="s">
        <v>0</v>
      </c>
      <c r="AQ50" s="10" t="s">
        <v>0</v>
      </c>
      <c r="AR50" s="10" t="s">
        <v>0</v>
      </c>
      <c r="AS50" s="10" t="s">
        <v>0</v>
      </c>
      <c r="AT50" s="10" t="s">
        <v>0</v>
      </c>
    </row>
    <row r="51" spans="1:46">
      <c r="A51" s="3">
        <v>38016</v>
      </c>
      <c r="B51" s="7">
        <v>1.2607430786871099E-2</v>
      </c>
      <c r="C51" s="7">
        <v>1.7894226775577948E-2</v>
      </c>
      <c r="D51" s="7">
        <f t="shared" si="0"/>
        <v>6.1929387602909225E-2</v>
      </c>
      <c r="E51" s="42">
        <v>4.326103800276293E-2</v>
      </c>
      <c r="F51" s="8" t="s">
        <v>0</v>
      </c>
      <c r="G51" s="8" t="s">
        <v>0</v>
      </c>
      <c r="H51" s="44"/>
      <c r="I51" s="44"/>
      <c r="J51" s="44"/>
      <c r="K51" s="44"/>
      <c r="L51" s="44"/>
      <c r="M51" s="44"/>
      <c r="N51" s="44">
        <f t="shared" si="1"/>
        <v>4.4748756217493302E-2</v>
      </c>
      <c r="O51" s="44">
        <v>2.6382436146615618E-2</v>
      </c>
      <c r="P51" s="44">
        <f t="shared" si="2"/>
        <v>4.6828063604481773E-2</v>
      </c>
      <c r="Q51" s="44">
        <v>2.8425190032326464E-2</v>
      </c>
      <c r="R51" s="44"/>
      <c r="S51" s="44"/>
      <c r="T51" s="8" t="s">
        <v>0</v>
      </c>
      <c r="U51" s="8" t="s">
        <v>0</v>
      </c>
      <c r="V51" s="8" t="s">
        <v>0</v>
      </c>
      <c r="W51" s="8" t="s">
        <v>0</v>
      </c>
      <c r="X51" s="44">
        <v>9.9722085025328866E-3</v>
      </c>
      <c r="Y51" s="44">
        <f t="shared" si="3"/>
        <v>2.8044880238508485E-2</v>
      </c>
      <c r="Z51" s="7">
        <v>-1.7314265155603525E-2</v>
      </c>
      <c r="AA51" s="8" t="s">
        <v>0</v>
      </c>
      <c r="AB51" s="8" t="s">
        <v>0</v>
      </c>
      <c r="AC51" s="8" t="s">
        <v>0</v>
      </c>
      <c r="AD51" s="81">
        <v>5.8709992170827396E-2</v>
      </c>
      <c r="AE51" s="7">
        <v>2.8314369891375701E-2</v>
      </c>
      <c r="AF51" s="7">
        <v>6.2566869238345424E-2</v>
      </c>
      <c r="AG51" s="7">
        <v>1.13784976904725E-2</v>
      </c>
      <c r="AH51" s="7">
        <v>3.4366594335202061E-2</v>
      </c>
      <c r="AI51" s="7">
        <v>1.6182789062282099E-2</v>
      </c>
      <c r="AJ51" s="8" t="s">
        <v>0</v>
      </c>
      <c r="AK51" s="8" t="s">
        <v>0</v>
      </c>
      <c r="AL51" s="7">
        <v>-2.2454733565075546E-2</v>
      </c>
      <c r="AM51" s="7">
        <v>3.5479761500851303E-2</v>
      </c>
      <c r="AN51" s="7">
        <v>1.7276387006114557E-2</v>
      </c>
      <c r="AO51" s="8" t="s">
        <v>0</v>
      </c>
      <c r="AP51" s="8" t="s">
        <v>0</v>
      </c>
      <c r="AQ51" s="8" t="s">
        <v>0</v>
      </c>
      <c r="AR51" s="8" t="s">
        <v>0</v>
      </c>
      <c r="AS51" s="8" t="s">
        <v>0</v>
      </c>
      <c r="AT51" s="8" t="s">
        <v>0</v>
      </c>
    </row>
    <row r="52" spans="1:46">
      <c r="A52" s="4">
        <v>38044</v>
      </c>
      <c r="B52" s="9">
        <v>1.0795648981984041E-2</v>
      </c>
      <c r="C52" s="9">
        <v>-9.214866197422511E-3</v>
      </c>
      <c r="D52" s="9">
        <f t="shared" si="0"/>
        <v>8.1096730844936182E-3</v>
      </c>
      <c r="E52" s="43">
        <v>1.7485667367076463E-2</v>
      </c>
      <c r="F52" s="10" t="s">
        <v>0</v>
      </c>
      <c r="G52" s="10" t="s">
        <v>0</v>
      </c>
      <c r="H52" s="45"/>
      <c r="I52" s="45"/>
      <c r="J52" s="45"/>
      <c r="K52" s="45"/>
      <c r="L52" s="45"/>
      <c r="M52" s="45"/>
      <c r="N52" s="45">
        <f t="shared" si="1"/>
        <v>3.7543113751163926E-3</v>
      </c>
      <c r="O52" s="45">
        <v>1.3089798312540202E-2</v>
      </c>
      <c r="P52" s="45">
        <f t="shared" si="2"/>
        <v>9.2249485813602483E-3</v>
      </c>
      <c r="Q52" s="45">
        <v>1.8611315561439357E-2</v>
      </c>
      <c r="R52" s="45">
        <f>(1+S52)*(1+C52)-1</f>
        <v>1.2054218541616368E-2</v>
      </c>
      <c r="S52" s="45">
        <v>2.1466899344168899E-2</v>
      </c>
      <c r="T52" s="10" t="s">
        <v>0</v>
      </c>
      <c r="U52" s="10" t="s">
        <v>0</v>
      </c>
      <c r="V52" s="10" t="s">
        <v>0</v>
      </c>
      <c r="W52" s="10" t="s">
        <v>0</v>
      </c>
      <c r="X52" s="45">
        <v>8.6741125823859289E-3</v>
      </c>
      <c r="Y52" s="45">
        <f t="shared" si="3"/>
        <v>-6.2068440186469065E-4</v>
      </c>
      <c r="Z52" s="9">
        <v>-4.3933916067914192E-3</v>
      </c>
      <c r="AA52" s="10" t="s">
        <v>0</v>
      </c>
      <c r="AB52" s="10" t="s">
        <v>0</v>
      </c>
      <c r="AC52" s="10" t="s">
        <v>0</v>
      </c>
      <c r="AD52" s="80">
        <v>1.4522370338657442E-2</v>
      </c>
      <c r="AE52" s="9">
        <v>1.2057933147752165E-2</v>
      </c>
      <c r="AF52" s="9">
        <v>1.4933332909233599E-2</v>
      </c>
      <c r="AG52" s="9">
        <v>1.0612183132273412E-2</v>
      </c>
      <c r="AH52" s="9">
        <v>7.541843916380353E-3</v>
      </c>
      <c r="AI52" s="9">
        <v>1.6912557064205913E-2</v>
      </c>
      <c r="AJ52" s="10" t="s">
        <v>0</v>
      </c>
      <c r="AK52" s="10" t="s">
        <v>0</v>
      </c>
      <c r="AL52" s="9">
        <v>-1.8881062624764633E-2</v>
      </c>
      <c r="AM52" s="9">
        <v>2.8816029061633497E-3</v>
      </c>
      <c r="AN52" s="9">
        <v>1.2208973273589496E-2</v>
      </c>
      <c r="AO52" s="10" t="s">
        <v>0</v>
      </c>
      <c r="AP52" s="10" t="s">
        <v>0</v>
      </c>
      <c r="AQ52" s="10" t="s">
        <v>0</v>
      </c>
      <c r="AR52" s="10" t="s">
        <v>0</v>
      </c>
      <c r="AS52" s="10" t="s">
        <v>0</v>
      </c>
      <c r="AT52" s="10" t="s">
        <v>0</v>
      </c>
    </row>
    <row r="53" spans="1:46">
      <c r="A53" s="3">
        <v>38077</v>
      </c>
      <c r="B53" s="7">
        <v>1.375173116098094E-2</v>
      </c>
      <c r="C53" s="7">
        <v>-1.7846111606837356E-3</v>
      </c>
      <c r="D53" s="7">
        <f t="shared" si="0"/>
        <v>5.3381335654339779E-2</v>
      </c>
      <c r="E53" s="42">
        <v>5.5264572588054506E-2</v>
      </c>
      <c r="F53" s="8" t="s">
        <v>0</v>
      </c>
      <c r="G53" s="8" t="s">
        <v>0</v>
      </c>
      <c r="H53" s="44"/>
      <c r="I53" s="44"/>
      <c r="J53" s="44"/>
      <c r="K53" s="44"/>
      <c r="L53" s="44"/>
      <c r="M53" s="44"/>
      <c r="N53" s="44">
        <f t="shared" si="1"/>
        <v>1.1247549032086912E-2</v>
      </c>
      <c r="O53" s="44">
        <v>1.3055459110807632E-2</v>
      </c>
      <c r="P53" s="44">
        <f t="shared" si="2"/>
        <v>1.2400161511859409E-2</v>
      </c>
      <c r="Q53" s="44">
        <v>1.4210132233121175E-2</v>
      </c>
      <c r="R53" s="44">
        <f t="shared" ref="R53:R116" si="4">(1+S53)*(1+C53)-1</f>
        <v>1.4826960034721282E-2</v>
      </c>
      <c r="S53" s="44">
        <v>1.6641269390487157E-2</v>
      </c>
      <c r="T53" s="8" t="s">
        <v>0</v>
      </c>
      <c r="U53" s="8" t="s">
        <v>0</v>
      </c>
      <c r="V53" s="8" t="s">
        <v>0</v>
      </c>
      <c r="W53" s="8" t="s">
        <v>0</v>
      </c>
      <c r="X53" s="44">
        <v>7.1743049697499117E-3</v>
      </c>
      <c r="Y53" s="44">
        <f t="shared" si="3"/>
        <v>5.3768904643469728E-3</v>
      </c>
      <c r="Z53" s="7">
        <v>1.7789014019765625E-2</v>
      </c>
      <c r="AA53" s="8" t="s">
        <v>0</v>
      </c>
      <c r="AB53" s="8" t="s">
        <v>0</v>
      </c>
      <c r="AC53" s="8" t="s">
        <v>0</v>
      </c>
      <c r="AD53" s="81">
        <v>1.4618230815245159E-2</v>
      </c>
      <c r="AE53" s="7">
        <v>1.2970628266079753E-2</v>
      </c>
      <c r="AF53" s="7">
        <v>1.4945623032717625E-2</v>
      </c>
      <c r="AG53" s="7">
        <v>1.5747392700036444E-2</v>
      </c>
      <c r="AH53" s="7">
        <v>-9.7892283991616313E-3</v>
      </c>
      <c r="AI53" s="7">
        <v>-8.0189279067168773E-3</v>
      </c>
      <c r="AJ53" s="8" t="s">
        <v>0</v>
      </c>
      <c r="AK53" s="8" t="s">
        <v>0</v>
      </c>
      <c r="AL53" s="7">
        <v>6.8444765065601265E-2</v>
      </c>
      <c r="AM53" s="7">
        <v>-1.8114335909375168E-2</v>
      </c>
      <c r="AN53" s="7">
        <v>-1.6358919214261247E-2</v>
      </c>
      <c r="AO53" s="8" t="s">
        <v>0</v>
      </c>
      <c r="AP53" s="8" t="s">
        <v>0</v>
      </c>
      <c r="AQ53" s="8" t="s">
        <v>0</v>
      </c>
      <c r="AR53" s="8" t="s">
        <v>0</v>
      </c>
      <c r="AS53" s="8" t="s">
        <v>0</v>
      </c>
      <c r="AT53" s="8" t="s">
        <v>0</v>
      </c>
    </row>
    <row r="54" spans="1:46">
      <c r="A54" s="4">
        <v>38107</v>
      </c>
      <c r="B54" s="9">
        <v>1.175648248640071E-2</v>
      </c>
      <c r="C54" s="9">
        <v>1.2411469435467337E-2</v>
      </c>
      <c r="D54" s="9">
        <f t="shared" si="0"/>
        <v>-0.13521233348083106</v>
      </c>
      <c r="E54" s="43">
        <v>-0.14581403645951896</v>
      </c>
      <c r="F54" s="10" t="s">
        <v>0</v>
      </c>
      <c r="G54" s="10" t="s">
        <v>0</v>
      </c>
      <c r="H54" s="45"/>
      <c r="I54" s="45"/>
      <c r="J54" s="45"/>
      <c r="K54" s="45"/>
      <c r="L54" s="45"/>
      <c r="M54" s="45"/>
      <c r="N54" s="45">
        <f t="shared" si="1"/>
        <v>-3.1617529036023884E-2</v>
      </c>
      <c r="O54" s="45">
        <v>-4.3489233183067633E-2</v>
      </c>
      <c r="P54" s="45">
        <f t="shared" si="2"/>
        <v>-5.059221794769686E-2</v>
      </c>
      <c r="Q54" s="45">
        <v>-6.223130543779376E-2</v>
      </c>
      <c r="R54" s="45">
        <f t="shared" si="4"/>
        <v>-4.1092373284212225E-2</v>
      </c>
      <c r="S54" s="45">
        <v>-5.2847922346744958E-2</v>
      </c>
      <c r="T54" s="10" t="s">
        <v>0</v>
      </c>
      <c r="U54" s="10" t="s">
        <v>0</v>
      </c>
      <c r="V54" s="10" t="s">
        <v>0</v>
      </c>
      <c r="W54" s="10" t="s">
        <v>0</v>
      </c>
      <c r="X54" s="45">
        <v>-2.8186887132251925E-2</v>
      </c>
      <c r="Y54" s="45">
        <f t="shared" si="3"/>
        <v>-1.6125258384907526E-2</v>
      </c>
      <c r="Z54" s="9">
        <v>-0.11448830277301059</v>
      </c>
      <c r="AA54" s="10" t="s">
        <v>0</v>
      </c>
      <c r="AB54" s="10" t="s">
        <v>0</v>
      </c>
      <c r="AC54" s="10" t="s">
        <v>0</v>
      </c>
      <c r="AD54" s="80">
        <v>1.001389341218939E-2</v>
      </c>
      <c r="AE54" s="9">
        <v>9.3361481032361304E-3</v>
      </c>
      <c r="AF54" s="9">
        <v>1.0143397513965091E-2</v>
      </c>
      <c r="AG54" s="9">
        <v>7.7482648516642438E-3</v>
      </c>
      <c r="AH54" s="9">
        <v>-1.314363186737888E-2</v>
      </c>
      <c r="AI54" s="9">
        <v>-2.5241813308472305E-2</v>
      </c>
      <c r="AJ54" s="10" t="s">
        <v>0</v>
      </c>
      <c r="AK54" s="10" t="s">
        <v>0</v>
      </c>
      <c r="AL54" s="9">
        <v>-7.1697295549494777E-2</v>
      </c>
      <c r="AM54" s="9">
        <v>-4.5876805512997665E-3</v>
      </c>
      <c r="AN54" s="9">
        <v>-1.6790751862298725E-2</v>
      </c>
      <c r="AO54" s="10" t="s">
        <v>0</v>
      </c>
      <c r="AP54" s="10" t="s">
        <v>0</v>
      </c>
      <c r="AQ54" s="10" t="s">
        <v>0</v>
      </c>
      <c r="AR54" s="10" t="s">
        <v>0</v>
      </c>
      <c r="AS54" s="10" t="s">
        <v>0</v>
      </c>
      <c r="AT54" s="10" t="s">
        <v>0</v>
      </c>
    </row>
    <row r="55" spans="1:46">
      <c r="A55" s="3">
        <v>38138</v>
      </c>
      <c r="B55" s="7">
        <v>1.2246115581090011E-2</v>
      </c>
      <c r="C55" s="7">
        <v>6.2620980065881016E-2</v>
      </c>
      <c r="D55" s="7">
        <f t="shared" si="0"/>
        <v>0.13836458431801035</v>
      </c>
      <c r="E55" s="42">
        <v>7.1279981924913027E-2</v>
      </c>
      <c r="F55" s="8" t="s">
        <v>0</v>
      </c>
      <c r="G55" s="8" t="s">
        <v>0</v>
      </c>
      <c r="H55" s="44"/>
      <c r="I55" s="44"/>
      <c r="J55" s="44"/>
      <c r="K55" s="44"/>
      <c r="L55" s="44"/>
      <c r="M55" s="44"/>
      <c r="N55" s="44">
        <f t="shared" si="1"/>
        <v>5.6674875252300971E-2</v>
      </c>
      <c r="O55" s="44">
        <v>-5.5956967960592019E-3</v>
      </c>
      <c r="P55" s="44">
        <f t="shared" si="2"/>
        <v>5.9880012256086967E-2</v>
      </c>
      <c r="Q55" s="44">
        <v>-2.5794407048355117E-3</v>
      </c>
      <c r="R55" s="44">
        <f t="shared" si="4"/>
        <v>8.3526654425230218E-2</v>
      </c>
      <c r="S55" s="44">
        <v>1.967368869194841E-2</v>
      </c>
      <c r="T55" s="8" t="s">
        <v>0</v>
      </c>
      <c r="U55" s="8" t="s">
        <v>0</v>
      </c>
      <c r="V55" s="8" t="s">
        <v>0</v>
      </c>
      <c r="W55" s="8" t="s">
        <v>0</v>
      </c>
      <c r="X55" s="44">
        <v>-3.9573552516456445E-3</v>
      </c>
      <c r="Y55" s="44">
        <f t="shared" si="3"/>
        <v>5.8415811349908475E-2</v>
      </c>
      <c r="Z55" s="7">
        <v>-3.2131381649410651E-3</v>
      </c>
      <c r="AA55" s="8" t="s">
        <v>0</v>
      </c>
      <c r="AB55" s="8" t="s">
        <v>0</v>
      </c>
      <c r="AC55" s="8" t="s">
        <v>0</v>
      </c>
      <c r="AD55" s="81">
        <v>-3.7135177012240783E-3</v>
      </c>
      <c r="AE55" s="7">
        <v>6.9172304424660602E-3</v>
      </c>
      <c r="AF55" s="7">
        <v>-6.1662132049674634E-3</v>
      </c>
      <c r="AG55" s="7">
        <v>-1.8716291475795455E-4</v>
      </c>
      <c r="AH55" s="7">
        <v>6.8320882187446585E-2</v>
      </c>
      <c r="AI55" s="7">
        <v>5.3640029968278213E-3</v>
      </c>
      <c r="AJ55" s="8" t="s">
        <v>0</v>
      </c>
      <c r="AK55" s="8" t="s">
        <v>0</v>
      </c>
      <c r="AL55" s="7">
        <v>7.5613128470805036E-2</v>
      </c>
      <c r="AM55" s="7">
        <v>7.5461107865895105E-2</v>
      </c>
      <c r="AN55" s="7">
        <v>1.2083450201310297E-2</v>
      </c>
      <c r="AO55" s="8" t="s">
        <v>0</v>
      </c>
      <c r="AP55" s="8" t="s">
        <v>0</v>
      </c>
      <c r="AQ55" s="8" t="s">
        <v>0</v>
      </c>
      <c r="AR55" s="8" t="s">
        <v>0</v>
      </c>
      <c r="AS55" s="8" t="s">
        <v>0</v>
      </c>
      <c r="AT55" s="8" t="s">
        <v>0</v>
      </c>
    </row>
    <row r="56" spans="1:46">
      <c r="A56" s="4">
        <v>38168</v>
      </c>
      <c r="B56" s="9">
        <v>1.2238827432887067E-2</v>
      </c>
      <c r="C56" s="9">
        <v>-6.9029433383401839E-3</v>
      </c>
      <c r="D56" s="9">
        <f t="shared" si="0"/>
        <v>2.2219939698650215E-2</v>
      </c>
      <c r="E56" s="43">
        <v>2.9325314018035842E-2</v>
      </c>
      <c r="F56" s="10" t="s">
        <v>0</v>
      </c>
      <c r="G56" s="10" t="s">
        <v>0</v>
      </c>
      <c r="H56" s="45"/>
      <c r="I56" s="45"/>
      <c r="J56" s="45"/>
      <c r="K56" s="45"/>
      <c r="L56" s="45"/>
      <c r="M56" s="45"/>
      <c r="N56" s="45">
        <f t="shared" si="1"/>
        <v>-5.7645964299535279E-4</v>
      </c>
      <c r="O56" s="45">
        <v>6.3704586101700489E-3</v>
      </c>
      <c r="P56" s="45">
        <f t="shared" si="2"/>
        <v>3.5688810598537568E-3</v>
      </c>
      <c r="Q56" s="45">
        <v>1.054461326609446E-2</v>
      </c>
      <c r="R56" s="45">
        <f t="shared" si="4"/>
        <v>-9.6051609274229177E-3</v>
      </c>
      <c r="S56" s="45">
        <v>-2.7210005013672545E-3</v>
      </c>
      <c r="T56" s="10" t="s">
        <v>0</v>
      </c>
      <c r="U56" s="10" t="s">
        <v>0</v>
      </c>
      <c r="V56" s="10" t="s">
        <v>0</v>
      </c>
      <c r="W56" s="10" t="s">
        <v>0</v>
      </c>
      <c r="X56" s="45">
        <v>6.7923975152890392E-3</v>
      </c>
      <c r="Y56" s="45">
        <f t="shared" si="3"/>
        <v>-1.5743335823070748E-4</v>
      </c>
      <c r="Z56" s="9">
        <v>8.207122390503474E-2</v>
      </c>
      <c r="AA56" s="10" t="s">
        <v>0</v>
      </c>
      <c r="AB56" s="10" t="s">
        <v>0</v>
      </c>
      <c r="AC56" s="10" t="s">
        <v>0</v>
      </c>
      <c r="AD56" s="80">
        <v>1.375795288471382E-2</v>
      </c>
      <c r="AE56" s="9">
        <v>1.7591589265846475E-2</v>
      </c>
      <c r="AF56" s="9">
        <v>1.1433487493095029E-2</v>
      </c>
      <c r="AG56" s="9">
        <v>2.117861938919674E-2</v>
      </c>
      <c r="AH56" s="9">
        <v>1.1271963354303915E-2</v>
      </c>
      <c r="AI56" s="9">
        <v>1.8301239109236533E-2</v>
      </c>
      <c r="AJ56" s="10" t="s">
        <v>0</v>
      </c>
      <c r="AK56" s="10" t="s">
        <v>0</v>
      </c>
      <c r="AL56" s="9">
        <v>-4.6328028815012523E-4</v>
      </c>
      <c r="AM56" s="9">
        <v>1.0961878185700824E-2</v>
      </c>
      <c r="AN56" s="9">
        <v>1.7988998669195677E-2</v>
      </c>
      <c r="AO56" s="10" t="s">
        <v>0</v>
      </c>
      <c r="AP56" s="10" t="s">
        <v>0</v>
      </c>
      <c r="AQ56" s="10" t="s">
        <v>0</v>
      </c>
      <c r="AR56" s="10" t="s">
        <v>0</v>
      </c>
      <c r="AS56" s="10" t="s">
        <v>0</v>
      </c>
      <c r="AT56" s="10" t="s">
        <v>0</v>
      </c>
    </row>
    <row r="57" spans="1:46">
      <c r="A57" s="3">
        <v>38198</v>
      </c>
      <c r="B57" s="7">
        <v>1.2817131483357169E-2</v>
      </c>
      <c r="C57" s="7">
        <v>-2.5969428801287164E-2</v>
      </c>
      <c r="D57" s="7">
        <f t="shared" si="0"/>
        <v>-2.2760895516630297E-2</v>
      </c>
      <c r="E57" s="42">
        <v>3.2940786249739951E-3</v>
      </c>
      <c r="F57" s="8" t="s">
        <v>0</v>
      </c>
      <c r="G57" s="8" t="s">
        <v>0</v>
      </c>
      <c r="H57" s="44"/>
      <c r="I57" s="44"/>
      <c r="J57" s="44"/>
      <c r="K57" s="44"/>
      <c r="L57" s="44"/>
      <c r="M57" s="44"/>
      <c r="N57" s="44">
        <f t="shared" si="1"/>
        <v>-1.408478974650329E-2</v>
      </c>
      <c r="O57" s="44">
        <v>1.2201505174686433E-2</v>
      </c>
      <c r="P57" s="44">
        <f t="shared" si="2"/>
        <v>-1.1193253940508519E-2</v>
      </c>
      <c r="Q57" s="44">
        <v>1.5170134590944073E-2</v>
      </c>
      <c r="R57" s="44">
        <f t="shared" si="4"/>
        <v>-1.5476438934669212E-2</v>
      </c>
      <c r="S57" s="44">
        <v>1.0772752084880155E-2</v>
      </c>
      <c r="T57" s="8" t="s">
        <v>0</v>
      </c>
      <c r="U57" s="8" t="s">
        <v>0</v>
      </c>
      <c r="V57" s="8" t="s">
        <v>0</v>
      </c>
      <c r="W57" s="8" t="s">
        <v>0</v>
      </c>
      <c r="X57" s="44">
        <v>9.2623362073209758E-3</v>
      </c>
      <c r="Y57" s="44">
        <f t="shared" si="3"/>
        <v>-1.6947630174635742E-2</v>
      </c>
      <c r="Z57" s="7">
        <v>5.6175524872328353E-2</v>
      </c>
      <c r="AA57" s="8" t="s">
        <v>0</v>
      </c>
      <c r="AB57" s="8" t="s">
        <v>0</v>
      </c>
      <c r="AC57" s="8" t="s">
        <v>0</v>
      </c>
      <c r="AD57" s="81">
        <v>1.6832911213469526E-2</v>
      </c>
      <c r="AE57" s="7">
        <v>1.6013481065610291E-2</v>
      </c>
      <c r="AF57" s="7">
        <v>1.7381319787522997E-2</v>
      </c>
      <c r="AG57" s="7">
        <v>1.1131733530873378E-2</v>
      </c>
      <c r="AH57" s="7">
        <v>-5.7985287978000954E-2</v>
      </c>
      <c r="AI57" s="7">
        <v>-3.2869460285330554E-2</v>
      </c>
      <c r="AJ57" s="8" t="s">
        <v>0</v>
      </c>
      <c r="AK57" s="8" t="s">
        <v>0</v>
      </c>
      <c r="AL57" s="7">
        <v>-3.6797459405820687E-2</v>
      </c>
      <c r="AM57" s="7">
        <v>-5.9369442982073584E-2</v>
      </c>
      <c r="AN57" s="7">
        <v>-3.4290519411904974E-2</v>
      </c>
      <c r="AO57" s="8" t="s">
        <v>0</v>
      </c>
      <c r="AP57" s="8" t="s">
        <v>0</v>
      </c>
      <c r="AQ57" s="8" t="s">
        <v>0</v>
      </c>
      <c r="AR57" s="8" t="s">
        <v>0</v>
      </c>
      <c r="AS57" s="8" t="s">
        <v>0</v>
      </c>
      <c r="AT57" s="8" t="s">
        <v>0</v>
      </c>
    </row>
    <row r="58" spans="1:46">
      <c r="A58" s="4">
        <v>38230</v>
      </c>
      <c r="B58" s="9">
        <v>1.2858110753877883E-2</v>
      </c>
      <c r="C58" s="9">
        <v>-3.0725518699616705E-2</v>
      </c>
      <c r="D58" s="9">
        <f t="shared" si="0"/>
        <v>4.6201266965573806E-2</v>
      </c>
      <c r="E58" s="43">
        <v>7.9365326488308297E-2</v>
      </c>
      <c r="F58" s="10" t="s">
        <v>0</v>
      </c>
      <c r="G58" s="10" t="s">
        <v>0</v>
      </c>
      <c r="H58" s="45"/>
      <c r="I58" s="45"/>
      <c r="J58" s="45"/>
      <c r="K58" s="45"/>
      <c r="L58" s="45"/>
      <c r="M58" s="45"/>
      <c r="N58" s="45">
        <f t="shared" si="1"/>
        <v>-3.2701028142847477E-3</v>
      </c>
      <c r="O58" s="45">
        <v>2.83257389057614E-2</v>
      </c>
      <c r="P58" s="45">
        <f t="shared" si="2"/>
        <v>9.7691107231161478E-3</v>
      </c>
      <c r="Q58" s="45">
        <v>4.1778289023358006E-2</v>
      </c>
      <c r="R58" s="45">
        <f t="shared" si="4"/>
        <v>-5.8693780609991864E-3</v>
      </c>
      <c r="S58" s="45">
        <v>2.5644067927250491E-2</v>
      </c>
      <c r="T58" s="10" t="s">
        <v>0</v>
      </c>
      <c r="U58" s="10" t="s">
        <v>0</v>
      </c>
      <c r="V58" s="10" t="s">
        <v>0</v>
      </c>
      <c r="W58" s="10" t="s">
        <v>0</v>
      </c>
      <c r="X58" s="45">
        <v>1.615491102370803E-2</v>
      </c>
      <c r="Y58" s="45">
        <f t="shared" si="3"/>
        <v>-1.5066975696658269E-2</v>
      </c>
      <c r="Z58" s="9">
        <v>2.0907951289398374E-2</v>
      </c>
      <c r="AA58" s="10" t="s">
        <v>0</v>
      </c>
      <c r="AB58" s="10" t="s">
        <v>0</v>
      </c>
      <c r="AC58" s="10" t="s">
        <v>0</v>
      </c>
      <c r="AD58" s="80">
        <v>9.3556680223916278E-3</v>
      </c>
      <c r="AE58" s="9">
        <v>1.1203305662734975E-2</v>
      </c>
      <c r="AF58" s="9">
        <v>8.128099825507995E-3</v>
      </c>
      <c r="AG58" s="9">
        <v>1.3795606832029517E-2</v>
      </c>
      <c r="AH58" s="9">
        <v>-2.6605777373346351E-2</v>
      </c>
      <c r="AI58" s="9">
        <v>4.250335076131817E-3</v>
      </c>
      <c r="AJ58" s="10" t="s">
        <v>0</v>
      </c>
      <c r="AK58" s="10" t="s">
        <v>0</v>
      </c>
      <c r="AL58" s="9">
        <v>8.525887863007453E-3</v>
      </c>
      <c r="AM58" s="9">
        <v>-2.8508448703096101E-2</v>
      </c>
      <c r="AN58" s="9">
        <v>2.287349840552233E-3</v>
      </c>
      <c r="AO58" s="10" t="s">
        <v>0</v>
      </c>
      <c r="AP58" s="10" t="s">
        <v>0</v>
      </c>
      <c r="AQ58" s="10" t="s">
        <v>0</v>
      </c>
      <c r="AR58" s="10" t="s">
        <v>0</v>
      </c>
      <c r="AS58" s="10" t="s">
        <v>0</v>
      </c>
      <c r="AT58" s="10" t="s">
        <v>0</v>
      </c>
    </row>
    <row r="59" spans="1:46">
      <c r="A59" s="3">
        <v>38260</v>
      </c>
      <c r="B59" s="7">
        <v>1.2429113737143505E-2</v>
      </c>
      <c r="C59" s="7">
        <v>-2.5632285772718033E-2</v>
      </c>
      <c r="D59" s="7">
        <f t="shared" si="0"/>
        <v>-2.6212385776983482E-2</v>
      </c>
      <c r="E59" s="42">
        <v>-5.9536045354857681E-4</v>
      </c>
      <c r="F59" s="8" t="s">
        <v>0</v>
      </c>
      <c r="G59" s="8" t="s">
        <v>0</v>
      </c>
      <c r="H59" s="44"/>
      <c r="I59" s="44"/>
      <c r="J59" s="44"/>
      <c r="K59" s="44"/>
      <c r="L59" s="44"/>
      <c r="M59" s="44"/>
      <c r="N59" s="44">
        <f t="shared" si="1"/>
        <v>-2.2331879311069058E-2</v>
      </c>
      <c r="O59" s="44">
        <v>3.3872288802860862E-3</v>
      </c>
      <c r="P59" s="44">
        <f t="shared" si="2"/>
        <v>-1.6467249622666991E-2</v>
      </c>
      <c r="Q59" s="44">
        <v>9.4061369401174932E-3</v>
      </c>
      <c r="R59" s="44">
        <f t="shared" si="4"/>
        <v>-2.3648988036384377E-2</v>
      </c>
      <c r="S59" s="44">
        <v>2.035471524122201E-3</v>
      </c>
      <c r="T59" s="8" t="s">
        <v>0</v>
      </c>
      <c r="U59" s="8" t="s">
        <v>0</v>
      </c>
      <c r="V59" s="8" t="s">
        <v>0</v>
      </c>
      <c r="W59" s="8" t="s">
        <v>0</v>
      </c>
      <c r="X59" s="44">
        <v>5.2497363130545871E-3</v>
      </c>
      <c r="Y59" s="44">
        <f t="shared" si="3"/>
        <v>-2.0517112201071108E-2</v>
      </c>
      <c r="Z59" s="7">
        <v>1.9383414463009174E-2</v>
      </c>
      <c r="AA59" s="8" t="s">
        <v>0</v>
      </c>
      <c r="AB59" s="8" t="s">
        <v>0</v>
      </c>
      <c r="AC59" s="8" t="s">
        <v>0</v>
      </c>
      <c r="AD59" s="81">
        <v>1.3027715859682987E-2</v>
      </c>
      <c r="AE59" s="7">
        <v>1.3270702803397816E-2</v>
      </c>
      <c r="AF59" s="7">
        <v>1.2868371762760678E-2</v>
      </c>
      <c r="AG59" s="7">
        <v>1.4703918603567789E-2</v>
      </c>
      <c r="AH59" s="7">
        <v>-6.629719522352584E-3</v>
      </c>
      <c r="AI59" s="7">
        <v>1.9502458848849935E-2</v>
      </c>
      <c r="AJ59" s="8" t="s">
        <v>0</v>
      </c>
      <c r="AK59" s="8" t="s">
        <v>0</v>
      </c>
      <c r="AL59" s="7">
        <v>-5.5348301569804192E-3</v>
      </c>
      <c r="AM59" s="7">
        <v>-1.6508427789846625E-2</v>
      </c>
      <c r="AN59" s="7">
        <v>9.3638756915515042E-3</v>
      </c>
      <c r="AO59" s="8" t="s">
        <v>0</v>
      </c>
      <c r="AP59" s="8" t="s">
        <v>0</v>
      </c>
      <c r="AQ59" s="8" t="s">
        <v>0</v>
      </c>
      <c r="AR59" s="8" t="s">
        <v>0</v>
      </c>
      <c r="AS59" s="8" t="s">
        <v>0</v>
      </c>
      <c r="AT59" s="8" t="s">
        <v>0</v>
      </c>
    </row>
    <row r="60" spans="1:46">
      <c r="A60" s="4">
        <v>38289</v>
      </c>
      <c r="B60" s="9">
        <v>1.2064233346973152E-2</v>
      </c>
      <c r="C60" s="9">
        <v>-7.3462534107604505E-4</v>
      </c>
      <c r="D60" s="9">
        <f t="shared" si="0"/>
        <v>5.2818548016790645E-2</v>
      </c>
      <c r="E60" s="43">
        <v>5.3592543798633985E-2</v>
      </c>
      <c r="F60" s="10" t="s">
        <v>0</v>
      </c>
      <c r="G60" s="10" t="s">
        <v>0</v>
      </c>
      <c r="H60" s="45"/>
      <c r="I60" s="45"/>
      <c r="J60" s="45"/>
      <c r="K60" s="45"/>
      <c r="L60" s="45"/>
      <c r="M60" s="45"/>
      <c r="N60" s="45">
        <f t="shared" si="1"/>
        <v>9.256480512362053E-3</v>
      </c>
      <c r="O60" s="45">
        <v>9.9984509688912926E-3</v>
      </c>
      <c r="P60" s="45">
        <f t="shared" si="2"/>
        <v>1.6794988365367081E-2</v>
      </c>
      <c r="Q60" s="45">
        <v>1.7542500872129718E-2</v>
      </c>
      <c r="R60" s="45">
        <f t="shared" si="4"/>
        <v>1.4333022153102837E-2</v>
      </c>
      <c r="S60" s="45">
        <v>1.5078724707460189E-2</v>
      </c>
      <c r="T60" s="10" t="s">
        <v>0</v>
      </c>
      <c r="U60" s="10" t="s">
        <v>0</v>
      </c>
      <c r="V60" s="10" t="s">
        <v>0</v>
      </c>
      <c r="W60" s="10" t="s">
        <v>0</v>
      </c>
      <c r="X60" s="45">
        <v>8.6818205565351025E-3</v>
      </c>
      <c r="Y60" s="45">
        <f t="shared" si="3"/>
        <v>7.9408173300714591E-3</v>
      </c>
      <c r="Z60" s="9">
        <v>-8.3028608302860851E-3</v>
      </c>
      <c r="AA60" s="10" t="s">
        <v>0</v>
      </c>
      <c r="AB60" s="10" t="s">
        <v>0</v>
      </c>
      <c r="AC60" s="10" t="s">
        <v>0</v>
      </c>
      <c r="AD60" s="80">
        <v>9.5124501687449126E-3</v>
      </c>
      <c r="AE60" s="9">
        <v>9.4885483654503222E-3</v>
      </c>
      <c r="AF60" s="9">
        <v>9.5254168917964233E-3</v>
      </c>
      <c r="AG60" s="9">
        <v>1.0630885272802981E-2</v>
      </c>
      <c r="AH60" s="9">
        <v>2.2859025872698613E-2</v>
      </c>
      <c r="AI60" s="9">
        <v>2.3610996450095012E-2</v>
      </c>
      <c r="AJ60" s="10" t="s">
        <v>0</v>
      </c>
      <c r="AK60" s="10" t="s">
        <v>0</v>
      </c>
      <c r="AL60" s="9">
        <v>2.3065993470720914E-2</v>
      </c>
      <c r="AM60" s="9">
        <v>1.3269323087524043E-2</v>
      </c>
      <c r="AN60" s="9">
        <v>1.4014243586486952E-2</v>
      </c>
      <c r="AO60" s="10" t="s">
        <v>0</v>
      </c>
      <c r="AP60" s="10" t="s">
        <v>0</v>
      </c>
      <c r="AQ60" s="10" t="s">
        <v>0</v>
      </c>
      <c r="AR60" s="10" t="s">
        <v>0</v>
      </c>
      <c r="AS60" s="10" t="s">
        <v>0</v>
      </c>
      <c r="AT60" s="10" t="s">
        <v>0</v>
      </c>
    </row>
    <row r="61" spans="1:46">
      <c r="A61" s="3">
        <v>38321</v>
      </c>
      <c r="B61" s="7">
        <v>1.2469005269093891E-2</v>
      </c>
      <c r="C61" s="7">
        <v>-4.403990897952037E-2</v>
      </c>
      <c r="D61" s="7">
        <f>(1+E61)*(1+C61)-1</f>
        <v>-2.9032792637697646E-3</v>
      </c>
      <c r="E61" s="42">
        <v>4.3031743795745259E-2</v>
      </c>
      <c r="F61" s="8" t="s">
        <v>0</v>
      </c>
      <c r="G61" s="8" t="s">
        <v>0</v>
      </c>
      <c r="H61" s="44">
        <f>(1+I61)*(1+C61)-1</f>
        <v>-6.2336964344130719E-3</v>
      </c>
      <c r="I61" s="44">
        <v>3.9547898390558833E-2</v>
      </c>
      <c r="J61" s="44"/>
      <c r="K61" s="44"/>
      <c r="L61" s="44"/>
      <c r="M61" s="44"/>
      <c r="N61" s="44">
        <f t="shared" si="1"/>
        <v>-6.3014996703235404E-2</v>
      </c>
      <c r="O61" s="44">
        <v>-1.9849246743615878E-2</v>
      </c>
      <c r="P61" s="44">
        <f t="shared" si="2"/>
        <v>-6.6944032956757549E-2</v>
      </c>
      <c r="Q61" s="44">
        <v>-2.3959288878667717E-2</v>
      </c>
      <c r="R61" s="44">
        <f t="shared" si="4"/>
        <v>-4.8669283502581151E-2</v>
      </c>
      <c r="S61" s="44">
        <v>-4.8426441297554357E-3</v>
      </c>
      <c r="T61" s="8" t="s">
        <v>0</v>
      </c>
      <c r="U61" s="8" t="s">
        <v>0</v>
      </c>
      <c r="V61" s="8" t="s">
        <v>0</v>
      </c>
      <c r="W61" s="8" t="s">
        <v>0</v>
      </c>
      <c r="X61" s="44">
        <v>-7.0074003688677111E-3</v>
      </c>
      <c r="Y61" s="44">
        <f t="shared" si="3"/>
        <v>-5.0738704073960084E-2</v>
      </c>
      <c r="Z61" s="7">
        <v>9.0057261842790171E-2</v>
      </c>
      <c r="AA61" s="8" t="s">
        <v>0</v>
      </c>
      <c r="AB61" s="8" t="s">
        <v>0</v>
      </c>
      <c r="AC61" s="8" t="s">
        <v>0</v>
      </c>
      <c r="AD61" s="81">
        <v>1.1878050968657794E-2</v>
      </c>
      <c r="AE61" s="7">
        <v>1.1344831321355997E-2</v>
      </c>
      <c r="AF61" s="7">
        <v>1.2203588001022947E-2</v>
      </c>
      <c r="AG61" s="7">
        <v>1.2967923629739309E-2</v>
      </c>
      <c r="AH61" s="7">
        <v>6.5926136711675909E-3</v>
      </c>
      <c r="AI61" s="7">
        <v>5.2965100872190085E-2</v>
      </c>
      <c r="AJ61" s="8" t="s">
        <v>0</v>
      </c>
      <c r="AK61" s="8" t="s">
        <v>0</v>
      </c>
      <c r="AL61" s="7">
        <v>1.8522630169628629E-2</v>
      </c>
      <c r="AM61" s="7">
        <v>-7.144690107114382E-3</v>
      </c>
      <c r="AN61" s="7">
        <v>3.8594936198152352E-2</v>
      </c>
      <c r="AO61" s="8" t="s">
        <v>0</v>
      </c>
      <c r="AP61" s="8" t="s">
        <v>0</v>
      </c>
      <c r="AQ61" s="8" t="s">
        <v>0</v>
      </c>
      <c r="AR61" s="8" t="s">
        <v>0</v>
      </c>
      <c r="AS61" s="8" t="s">
        <v>0</v>
      </c>
      <c r="AT61" s="8" t="s">
        <v>0</v>
      </c>
    </row>
    <row r="62" spans="1:46">
      <c r="A62" s="4">
        <v>38352</v>
      </c>
      <c r="B62" s="9">
        <v>1.4779560683480408E-2</v>
      </c>
      <c r="C62" s="9">
        <v>-2.7941553447834E-2</v>
      </c>
      <c r="D62" s="9">
        <f t="shared" si="0"/>
        <v>1.9236548833089673E-2</v>
      </c>
      <c r="E62" s="43">
        <v>4.8534223891846917E-2</v>
      </c>
      <c r="F62" s="10" t="s">
        <v>0</v>
      </c>
      <c r="G62" s="10" t="s">
        <v>0</v>
      </c>
      <c r="H62" s="45">
        <f t="shared" ref="H62:H125" si="5">(1+I62)*(1+C62)-1</f>
        <v>-4.1680100919720964E-3</v>
      </c>
      <c r="I62" s="45">
        <v>2.4456907339456047E-2</v>
      </c>
      <c r="J62" s="45"/>
      <c r="K62" s="45"/>
      <c r="L62" s="45"/>
      <c r="M62" s="45"/>
      <c r="N62" s="45">
        <f t="shared" si="1"/>
        <v>-1.9761241092836168E-2</v>
      </c>
      <c r="O62" s="45">
        <v>8.4154531900966223E-3</v>
      </c>
      <c r="P62" s="45">
        <f t="shared" si="2"/>
        <v>-5.8723109144961372E-3</v>
      </c>
      <c r="Q62" s="45">
        <v>2.2703616857212783E-2</v>
      </c>
      <c r="R62" s="45">
        <f t="shared" si="4"/>
        <v>-1.7192579824066412E-2</v>
      </c>
      <c r="S62" s="45">
        <v>1.1057949922552046E-2</v>
      </c>
      <c r="T62" s="10" t="s">
        <v>0</v>
      </c>
      <c r="U62" s="10" t="s">
        <v>0</v>
      </c>
      <c r="V62" s="10" t="s">
        <v>0</v>
      </c>
      <c r="W62" s="10" t="s">
        <v>0</v>
      </c>
      <c r="X62" s="45">
        <v>4.6713474961048718E-3</v>
      </c>
      <c r="Y62" s="45">
        <f t="shared" si="3"/>
        <v>-2.3400730657464952E-2</v>
      </c>
      <c r="Z62" s="9">
        <v>4.250238777459403E-2</v>
      </c>
      <c r="AA62" s="10" t="s">
        <v>0</v>
      </c>
      <c r="AB62" s="10" t="s">
        <v>0</v>
      </c>
      <c r="AC62" s="10" t="s">
        <v>0</v>
      </c>
      <c r="AD62" s="80">
        <v>1.5070843939723355E-2</v>
      </c>
      <c r="AE62" s="9">
        <v>1.4639643241758593E-2</v>
      </c>
      <c r="AF62" s="9">
        <v>1.5326188331546753E-2</v>
      </c>
      <c r="AG62" s="9">
        <v>1.4851548409861914E-2</v>
      </c>
      <c r="AH62" s="9">
        <v>8.7574908686902653E-3</v>
      </c>
      <c r="AI62" s="9">
        <v>3.7753948280264016E-2</v>
      </c>
      <c r="AJ62" s="10" t="s">
        <v>0</v>
      </c>
      <c r="AK62" s="10" t="s">
        <v>0</v>
      </c>
      <c r="AL62" s="9">
        <v>-6.6103530396728005E-2</v>
      </c>
      <c r="AM62" s="9">
        <v>3.6097267198791361E-3</v>
      </c>
      <c r="AN62" s="9">
        <v>3.24582131440454E-2</v>
      </c>
      <c r="AO62" s="10" t="s">
        <v>0</v>
      </c>
      <c r="AP62" s="10" t="s">
        <v>0</v>
      </c>
      <c r="AQ62" s="10" t="s">
        <v>0</v>
      </c>
      <c r="AR62" s="10" t="s">
        <v>0</v>
      </c>
      <c r="AS62" s="10" t="s">
        <v>0</v>
      </c>
      <c r="AT62" s="10" t="s">
        <v>0</v>
      </c>
    </row>
    <row r="63" spans="1:46">
      <c r="A63" s="3">
        <v>38383</v>
      </c>
      <c r="B63" s="7">
        <v>1.381116809196703E-2</v>
      </c>
      <c r="C63" s="7">
        <v>-1.1151295961422503E-2</v>
      </c>
      <c r="D63" s="7">
        <f t="shared" si="0"/>
        <v>-9.4184725213286802E-2</v>
      </c>
      <c r="E63" s="42">
        <v>-8.3969801358636284E-2</v>
      </c>
      <c r="F63" s="8" t="s">
        <v>0</v>
      </c>
      <c r="G63" s="8" t="s">
        <v>0</v>
      </c>
      <c r="H63" s="44">
        <f t="shared" si="5"/>
        <v>-7.5399117290732898E-2</v>
      </c>
      <c r="I63" s="44">
        <v>-6.4972347202271186E-2</v>
      </c>
      <c r="J63" s="44"/>
      <c r="K63" s="44"/>
      <c r="L63" s="44"/>
      <c r="M63" s="44"/>
      <c r="N63" s="44">
        <f t="shared" si="1"/>
        <v>3.7609509578160338E-3</v>
      </c>
      <c r="O63" s="44">
        <v>1.5080413068586873E-2</v>
      </c>
      <c r="P63" s="44">
        <f t="shared" si="2"/>
        <v>3.2250944664113934E-2</v>
      </c>
      <c r="Q63" s="44">
        <v>4.3891689849292925E-2</v>
      </c>
      <c r="R63" s="44">
        <f t="shared" si="4"/>
        <v>-3.0788080906571924E-3</v>
      </c>
      <c r="S63" s="44">
        <v>8.1635217175248798E-3</v>
      </c>
      <c r="T63" s="8" t="s">
        <v>0</v>
      </c>
      <c r="U63" s="8" t="s">
        <v>0</v>
      </c>
      <c r="V63" s="8" t="s">
        <v>0</v>
      </c>
      <c r="W63" s="8" t="s">
        <v>0</v>
      </c>
      <c r="X63" s="44">
        <v>1.0917180480234601E-2</v>
      </c>
      <c r="Y63" s="44">
        <f t="shared" si="3"/>
        <v>-3.5585619178724048E-4</v>
      </c>
      <c r="Z63" s="7">
        <v>-7.0468773858604394E-2</v>
      </c>
      <c r="AA63" s="8" t="s">
        <v>0</v>
      </c>
      <c r="AB63" s="8" t="s">
        <v>0</v>
      </c>
      <c r="AC63" s="8" t="s">
        <v>0</v>
      </c>
      <c r="AD63" s="81">
        <v>1.2081317194356567E-2</v>
      </c>
      <c r="AE63" s="7">
        <v>1.2823168611624913E-2</v>
      </c>
      <c r="AF63" s="7">
        <v>1.1651437056733327E-2</v>
      </c>
      <c r="AG63" s="7">
        <v>1.0539509422857085E-2</v>
      </c>
      <c r="AH63" s="7">
        <v>-3.2775768800081373E-2</v>
      </c>
      <c r="AI63" s="7">
        <v>-2.1868333093163717E-2</v>
      </c>
      <c r="AJ63" s="8" t="s">
        <v>0</v>
      </c>
      <c r="AK63" s="8" t="s">
        <v>0</v>
      </c>
      <c r="AL63" s="7">
        <v>-4.1683929270235565E-2</v>
      </c>
      <c r="AM63" s="7">
        <v>-3.6159741793313382E-2</v>
      </c>
      <c r="AN63" s="7">
        <v>-2.5290467099494562E-2</v>
      </c>
      <c r="AO63" s="8" t="s">
        <v>0</v>
      </c>
      <c r="AP63" s="8" t="s">
        <v>0</v>
      </c>
      <c r="AQ63" s="8" t="s">
        <v>0</v>
      </c>
      <c r="AR63" s="8" t="s">
        <v>0</v>
      </c>
      <c r="AS63" s="8" t="s">
        <v>0</v>
      </c>
      <c r="AT63" s="8" t="s">
        <v>0</v>
      </c>
    </row>
    <row r="64" spans="1:46">
      <c r="A64" s="4">
        <v>38411</v>
      </c>
      <c r="B64" s="9">
        <v>1.214458505317273E-2</v>
      </c>
      <c r="C64" s="9">
        <v>-1.1353245961597036E-2</v>
      </c>
      <c r="D64" s="9">
        <f t="shared" si="0"/>
        <v>1.8967679672552196E-2</v>
      </c>
      <c r="E64" s="43">
        <v>3.0669119693454761E-2</v>
      </c>
      <c r="F64" s="10" t="s">
        <v>0</v>
      </c>
      <c r="G64" s="10" t="s">
        <v>0</v>
      </c>
      <c r="H64" s="45">
        <f t="shared" si="5"/>
        <v>2.0001734978293939E-2</v>
      </c>
      <c r="I64" s="45">
        <v>3.171504969981731E-2</v>
      </c>
      <c r="J64" s="45"/>
      <c r="K64" s="45"/>
      <c r="L64" s="45"/>
      <c r="M64" s="45"/>
      <c r="N64" s="45">
        <f t="shared" si="1"/>
        <v>-2.7852676564906642E-2</v>
      </c>
      <c r="O64" s="45">
        <v>-1.6688903833359192E-2</v>
      </c>
      <c r="P64" s="45">
        <f t="shared" si="2"/>
        <v>-2.957151491899368E-2</v>
      </c>
      <c r="Q64" s="45">
        <v>-1.8427480677986385E-2</v>
      </c>
      <c r="R64" s="45">
        <f t="shared" si="4"/>
        <v>-1.8079183335522053E-2</v>
      </c>
      <c r="S64" s="45">
        <v>-6.8031754986814796E-3</v>
      </c>
      <c r="T64" s="10" t="s">
        <v>0</v>
      </c>
      <c r="U64" s="10" t="s">
        <v>0</v>
      </c>
      <c r="V64" s="10" t="s">
        <v>0</v>
      </c>
      <c r="W64" s="10" t="s">
        <v>0</v>
      </c>
      <c r="X64" s="45">
        <v>-6.7058543751361555E-3</v>
      </c>
      <c r="Y64" s="45">
        <f t="shared" si="3"/>
        <v>-1.798296712262959E-2</v>
      </c>
      <c r="Z64" s="9">
        <v>0.15560574948665296</v>
      </c>
      <c r="AA64" s="10" t="s">
        <v>0</v>
      </c>
      <c r="AB64" s="10" t="s">
        <v>0</v>
      </c>
      <c r="AC64" s="10" t="s">
        <v>0</v>
      </c>
      <c r="AD64" s="80">
        <v>5.4741370251174537E-3</v>
      </c>
      <c r="AE64" s="9">
        <v>-6.1051453752349882E-3</v>
      </c>
      <c r="AF64" s="9">
        <v>1.1915768362178669E-2</v>
      </c>
      <c r="AG64" s="9">
        <v>1.3582364996729934E-2</v>
      </c>
      <c r="AH64" s="9">
        <v>2.1311646486392943E-2</v>
      </c>
      <c r="AI64" s="9">
        <v>3.3040003736988011E-2</v>
      </c>
      <c r="AJ64" s="10" t="s">
        <v>0</v>
      </c>
      <c r="AK64" s="10" t="s">
        <v>0</v>
      </c>
      <c r="AL64" s="9">
        <v>1.9794454686776097E-2</v>
      </c>
      <c r="AM64" s="9">
        <v>7.3354860306429348E-3</v>
      </c>
      <c r="AN64" s="9">
        <v>1.8903346078316563E-2</v>
      </c>
      <c r="AO64" s="10" t="s">
        <v>0</v>
      </c>
      <c r="AP64" s="10" t="s">
        <v>0</v>
      </c>
      <c r="AQ64" s="10" t="s">
        <v>0</v>
      </c>
      <c r="AR64" s="10" t="s">
        <v>0</v>
      </c>
      <c r="AS64" s="10" t="s">
        <v>0</v>
      </c>
      <c r="AT64" s="10" t="s">
        <v>0</v>
      </c>
    </row>
    <row r="65" spans="1:46">
      <c r="A65" s="3">
        <v>38442</v>
      </c>
      <c r="B65" s="7">
        <v>1.5201804339358915E-2</v>
      </c>
      <c r="C65" s="7">
        <v>2.7437379576107812E-2</v>
      </c>
      <c r="D65" s="7">
        <f t="shared" si="0"/>
        <v>1.1513424201040179E-2</v>
      </c>
      <c r="E65" s="42">
        <v>-1.5498711348848726E-2</v>
      </c>
      <c r="F65" s="8" t="s">
        <v>0</v>
      </c>
      <c r="G65" s="8" t="s">
        <v>0</v>
      </c>
      <c r="H65" s="44">
        <f t="shared" si="5"/>
        <v>-2.0277294786239519E-3</v>
      </c>
      <c r="I65" s="44">
        <v>-2.867825294315085E-2</v>
      </c>
      <c r="J65" s="44"/>
      <c r="K65" s="44"/>
      <c r="L65" s="44"/>
      <c r="M65" s="44"/>
      <c r="N65" s="44">
        <f t="shared" si="1"/>
        <v>2.3605683371212605E-2</v>
      </c>
      <c r="O65" s="44">
        <v>-3.729372009490306E-3</v>
      </c>
      <c r="P65" s="44">
        <f t="shared" si="2"/>
        <v>2.3411850582840676E-2</v>
      </c>
      <c r="Q65" s="44">
        <v>-3.9180285565705297E-3</v>
      </c>
      <c r="R65" s="44">
        <f t="shared" si="4"/>
        <v>3.1263831179435986E-2</v>
      </c>
      <c r="S65" s="44">
        <v>3.7242674632949058E-3</v>
      </c>
      <c r="T65" s="8" t="s">
        <v>0</v>
      </c>
      <c r="U65" s="8" t="s">
        <v>0</v>
      </c>
      <c r="V65" s="8" t="s">
        <v>0</v>
      </c>
      <c r="W65" s="8" t="s">
        <v>0</v>
      </c>
      <c r="X65" s="44">
        <v>-9.5488306002684542E-3</v>
      </c>
      <c r="Y65" s="44">
        <f t="shared" si="3"/>
        <v>1.7626554086151769E-2</v>
      </c>
      <c r="Z65" s="7">
        <v>-5.4337396495966472E-2</v>
      </c>
      <c r="AA65" s="8" t="s">
        <v>0</v>
      </c>
      <c r="AB65" s="8" t="s">
        <v>0</v>
      </c>
      <c r="AC65" s="8" t="s">
        <v>0</v>
      </c>
      <c r="AD65" s="81">
        <v>9.7994982508253781E-3</v>
      </c>
      <c r="AE65" s="7">
        <v>1.0237341119973431E-2</v>
      </c>
      <c r="AF65" s="7">
        <v>9.564105553965474E-3</v>
      </c>
      <c r="AG65" s="7">
        <v>1.2791290428648017E-2</v>
      </c>
      <c r="AH65" s="7">
        <v>2.4853187184883385E-3</v>
      </c>
      <c r="AI65" s="7">
        <v>-2.4285724223810035E-2</v>
      </c>
      <c r="AJ65" s="8" t="s">
        <v>0</v>
      </c>
      <c r="AK65" s="8" t="s">
        <v>0</v>
      </c>
      <c r="AL65" s="7">
        <v>8.6794804656933344E-3</v>
      </c>
      <c r="AM65" s="7">
        <v>7.7951852481417117E-3</v>
      </c>
      <c r="AN65" s="7">
        <v>-1.9117655748441043E-2</v>
      </c>
      <c r="AO65" s="8" t="s">
        <v>0</v>
      </c>
      <c r="AP65" s="8" t="s">
        <v>0</v>
      </c>
      <c r="AQ65" s="8" t="s">
        <v>0</v>
      </c>
      <c r="AR65" s="8" t="s">
        <v>0</v>
      </c>
      <c r="AS65" s="8" t="s">
        <v>0</v>
      </c>
      <c r="AT65" s="8" t="s">
        <v>0</v>
      </c>
    </row>
    <row r="66" spans="1:46">
      <c r="A66" s="4">
        <v>38471</v>
      </c>
      <c r="B66" s="9">
        <v>1.4071770206441681E-2</v>
      </c>
      <c r="C66" s="9">
        <v>-5.0596354362013374E-2</v>
      </c>
      <c r="D66" s="9">
        <f t="shared" si="0"/>
        <v>-9.4282726295635833E-5</v>
      </c>
      <c r="E66" s="43">
        <v>5.319346714935036E-2</v>
      </c>
      <c r="F66" s="10" t="s">
        <v>0</v>
      </c>
      <c r="G66" s="10" t="s">
        <v>0</v>
      </c>
      <c r="H66" s="45">
        <f t="shared" si="5"/>
        <v>1.6180590730179745E-2</v>
      </c>
      <c r="I66" s="45">
        <v>7.0335673766367179E-2</v>
      </c>
      <c r="J66" s="45"/>
      <c r="K66" s="45"/>
      <c r="L66" s="45"/>
      <c r="M66" s="45"/>
      <c r="N66" s="45">
        <f t="shared" si="1"/>
        <v>-2.7283815598609817E-2</v>
      </c>
      <c r="O66" s="45">
        <v>2.4554928633898188E-2</v>
      </c>
      <c r="P66" s="45">
        <f t="shared" si="2"/>
        <v>-1.4456174966573365E-2</v>
      </c>
      <c r="Q66" s="45">
        <v>3.8066189825039398E-2</v>
      </c>
      <c r="R66" s="45">
        <f t="shared" si="4"/>
        <v>-3.6444678176202894E-2</v>
      </c>
      <c r="S66" s="45">
        <v>1.4905858273064343E-2</v>
      </c>
      <c r="T66" s="10" t="s">
        <v>0</v>
      </c>
      <c r="U66" s="10" t="s">
        <v>0</v>
      </c>
      <c r="V66" s="10" t="s">
        <v>0</v>
      </c>
      <c r="W66" s="10" t="s">
        <v>0</v>
      </c>
      <c r="X66" s="45">
        <v>1.6626914700445194E-2</v>
      </c>
      <c r="Y66" s="45">
        <f t="shared" si="3"/>
        <v>-3.4810700929698846E-2</v>
      </c>
      <c r="Z66" s="9">
        <v>-6.6403607666290831E-2</v>
      </c>
      <c r="AA66" s="10" t="s">
        <v>0</v>
      </c>
      <c r="AB66" s="10" t="s">
        <v>0</v>
      </c>
      <c r="AC66" s="10" t="s">
        <v>0</v>
      </c>
      <c r="AD66" s="80">
        <v>1.3635814499999954E-2</v>
      </c>
      <c r="AE66" s="9">
        <v>1.3316149600000049E-2</v>
      </c>
      <c r="AF66" s="9">
        <v>1.3801703499999984E-2</v>
      </c>
      <c r="AG66" s="9">
        <v>1.4232811546542878E-2</v>
      </c>
      <c r="AH66" s="9">
        <v>-7.364506110822977E-2</v>
      </c>
      <c r="AI66" s="9">
        <v>-2.427703627652289E-2</v>
      </c>
      <c r="AJ66" s="10" t="s">
        <v>0</v>
      </c>
      <c r="AK66" s="10" t="s">
        <v>0</v>
      </c>
      <c r="AL66" s="9">
        <v>-3.2385570983694323E-2</v>
      </c>
      <c r="AM66" s="9">
        <v>-6.968751528492434E-2</v>
      </c>
      <c r="AN66" s="9">
        <v>-2.0108581881679299E-2</v>
      </c>
      <c r="AO66" s="10" t="s">
        <v>0</v>
      </c>
      <c r="AP66" s="10" t="s">
        <v>0</v>
      </c>
      <c r="AQ66" s="10" t="s">
        <v>0</v>
      </c>
      <c r="AR66" s="10" t="s">
        <v>0</v>
      </c>
      <c r="AS66" s="10" t="s">
        <v>0</v>
      </c>
      <c r="AT66" s="10" t="s">
        <v>0</v>
      </c>
    </row>
    <row r="67" spans="1:46">
      <c r="A67" s="3">
        <v>38503</v>
      </c>
      <c r="B67" s="7">
        <v>1.4993960816850782E-2</v>
      </c>
      <c r="C67" s="7">
        <v>-5.0369375419744733E-2</v>
      </c>
      <c r="D67" s="7">
        <f t="shared" ref="D67:D130" si="6">(1+E67)*(1+C67)-1</f>
        <v>-1.7455624456296004E-2</v>
      </c>
      <c r="E67" s="42">
        <v>3.4659529833504399E-2</v>
      </c>
      <c r="F67" s="8" t="s">
        <v>0</v>
      </c>
      <c r="G67" s="8" t="s">
        <v>0</v>
      </c>
      <c r="H67" s="44">
        <f t="shared" si="5"/>
        <v>-1.6930322189818714E-2</v>
      </c>
      <c r="I67" s="44">
        <v>3.521269466715693E-2</v>
      </c>
      <c r="J67" s="44"/>
      <c r="K67" s="44"/>
      <c r="L67" s="44"/>
      <c r="M67" s="44"/>
      <c r="N67" s="44">
        <f t="shared" ref="N67:N98" si="7">(1+O67)*(1+C67)-1</f>
        <v>-3.2707372268517054E-2</v>
      </c>
      <c r="O67" s="44">
        <v>1.859881378513295E-2</v>
      </c>
      <c r="P67" s="44">
        <f t="shared" si="2"/>
        <v>-2.0450609750705118E-2</v>
      </c>
      <c r="Q67" s="44">
        <v>3.1505687469024046E-2</v>
      </c>
      <c r="R67" s="44">
        <f t="shared" si="4"/>
        <v>-4.4209921348320469E-2</v>
      </c>
      <c r="S67" s="44">
        <v>6.4861577880839238E-3</v>
      </c>
      <c r="T67" s="8" t="s">
        <v>0</v>
      </c>
      <c r="U67" s="8" t="s">
        <v>0</v>
      </c>
      <c r="V67" s="8" t="s">
        <v>0</v>
      </c>
      <c r="W67" s="8" t="s">
        <v>0</v>
      </c>
      <c r="X67" s="44">
        <v>8.4110260216305743E-3</v>
      </c>
      <c r="Y67" s="44">
        <f t="shared" si="3"/>
        <v>-4.238200752546295E-2</v>
      </c>
      <c r="Z67" s="7">
        <v>1.46520146520146E-2</v>
      </c>
      <c r="AA67" s="8" t="s">
        <v>0</v>
      </c>
      <c r="AB67" s="8" t="s">
        <v>0</v>
      </c>
      <c r="AC67" s="8" t="s">
        <v>0</v>
      </c>
      <c r="AD67" s="81">
        <v>1.4516353891124156E-2</v>
      </c>
      <c r="AE67" s="7">
        <v>1.3304744334057927E-2</v>
      </c>
      <c r="AF67" s="7">
        <v>1.5121111897007156E-2</v>
      </c>
      <c r="AG67" s="7">
        <v>1.633814010572654E-2</v>
      </c>
      <c r="AH67" s="7">
        <v>-3.5200377419493223E-2</v>
      </c>
      <c r="AI67" s="7">
        <v>1.5973577102103897E-2</v>
      </c>
      <c r="AJ67" s="8" t="s">
        <v>0</v>
      </c>
      <c r="AK67" s="8" t="s">
        <v>0</v>
      </c>
      <c r="AL67" s="7">
        <v>-9.668484655201548E-2</v>
      </c>
      <c r="AM67" s="7">
        <v>-2.1925994936867754E-2</v>
      </c>
      <c r="AN67" s="7">
        <v>2.9952046262565757E-2</v>
      </c>
      <c r="AO67" s="8" t="s">
        <v>0</v>
      </c>
      <c r="AP67" s="8" t="s">
        <v>0</v>
      </c>
      <c r="AQ67" s="8" t="s">
        <v>0</v>
      </c>
      <c r="AR67" s="8" t="s">
        <v>0</v>
      </c>
      <c r="AS67" s="8" t="s">
        <v>0</v>
      </c>
      <c r="AT67" s="8" t="s">
        <v>0</v>
      </c>
    </row>
    <row r="68" spans="1:46">
      <c r="A68" s="4">
        <v>38533</v>
      </c>
      <c r="B68" s="9">
        <v>1.5845534812846562E-2</v>
      </c>
      <c r="C68" s="9">
        <v>-2.2214826524669218E-2</v>
      </c>
      <c r="D68" s="9">
        <f t="shared" si="6"/>
        <v>2.6941552460848284E-2</v>
      </c>
      <c r="E68" s="43">
        <v>5.0273189161583964E-2</v>
      </c>
      <c r="F68" s="10" t="s">
        <v>0</v>
      </c>
      <c r="G68" s="10" t="s">
        <v>0</v>
      </c>
      <c r="H68" s="45">
        <f t="shared" si="5"/>
        <v>1.1560933481374214E-2</v>
      </c>
      <c r="I68" s="45">
        <v>3.4543129638583636E-2</v>
      </c>
      <c r="J68" s="45"/>
      <c r="K68" s="45"/>
      <c r="L68" s="45"/>
      <c r="M68" s="45"/>
      <c r="N68" s="45">
        <f t="shared" si="7"/>
        <v>-1.7457155925091783E-2</v>
      </c>
      <c r="O68" s="45">
        <v>4.8657626732744319E-3</v>
      </c>
      <c r="P68" s="45">
        <f t="shared" si="2"/>
        <v>-1.1515162568360715E-3</v>
      </c>
      <c r="Q68" s="45">
        <v>2.1541858926913404E-2</v>
      </c>
      <c r="R68" s="45">
        <f t="shared" si="4"/>
        <v>-1.8916621323972538E-2</v>
      </c>
      <c r="S68" s="45">
        <v>3.3731388961175668E-3</v>
      </c>
      <c r="T68" s="10" t="s">
        <v>0</v>
      </c>
      <c r="U68" s="10" t="s">
        <v>0</v>
      </c>
      <c r="V68" s="10" t="s">
        <v>0</v>
      </c>
      <c r="W68" s="10" t="s">
        <v>0</v>
      </c>
      <c r="X68" s="45">
        <v>8.6410363783877564E-3</v>
      </c>
      <c r="Y68" s="45">
        <f t="shared" si="3"/>
        <v>-1.3765749270420735E-2</v>
      </c>
      <c r="Z68" s="9">
        <v>-6.1887570912841916E-3</v>
      </c>
      <c r="AA68" s="10" t="s">
        <v>0</v>
      </c>
      <c r="AB68" s="10" t="s">
        <v>0</v>
      </c>
      <c r="AC68" s="10" t="s">
        <v>0</v>
      </c>
      <c r="AD68" s="80">
        <v>5.1572245141200401E-3</v>
      </c>
      <c r="AE68" s="9">
        <v>2.8102941630612222E-3</v>
      </c>
      <c r="AF68" s="9">
        <v>6.2488382892658123E-3</v>
      </c>
      <c r="AG68" s="9">
        <v>1.7537973900284776E-2</v>
      </c>
      <c r="AH68" s="9">
        <v>-1.3902348011411436E-2</v>
      </c>
      <c r="AI68" s="9">
        <v>8.5013341772333106E-3</v>
      </c>
      <c r="AJ68" s="10" t="s">
        <v>0</v>
      </c>
      <c r="AK68" s="10" t="s">
        <v>0</v>
      </c>
      <c r="AL68" s="9">
        <v>3.1221858670689162E-2</v>
      </c>
      <c r="AM68" s="9">
        <v>-2.2354370232863574E-2</v>
      </c>
      <c r="AN68" s="9">
        <v>-1.427142257658387E-4</v>
      </c>
      <c r="AO68" s="10" t="s">
        <v>0</v>
      </c>
      <c r="AP68" s="10" t="s">
        <v>0</v>
      </c>
      <c r="AQ68" s="10" t="s">
        <v>0</v>
      </c>
      <c r="AR68" s="10" t="s">
        <v>0</v>
      </c>
      <c r="AS68" s="10" t="s">
        <v>0</v>
      </c>
      <c r="AT68" s="10" t="s">
        <v>0</v>
      </c>
    </row>
    <row r="69" spans="1:46">
      <c r="A69" s="3">
        <v>38562</v>
      </c>
      <c r="B69" s="7">
        <v>1.509972294377393E-2</v>
      </c>
      <c r="C69" s="7">
        <v>1.7060925799863735E-2</v>
      </c>
      <c r="D69" s="7">
        <f t="shared" si="6"/>
        <v>8.9644557944437819E-2</v>
      </c>
      <c r="E69" s="42">
        <v>7.1366061071996167E-2</v>
      </c>
      <c r="F69" s="8" t="s">
        <v>0</v>
      </c>
      <c r="G69" s="8" t="s">
        <v>0</v>
      </c>
      <c r="H69" s="44">
        <f t="shared" si="5"/>
        <v>0.10169847939843368</v>
      </c>
      <c r="I69" s="44">
        <v>8.3217781208148489E-2</v>
      </c>
      <c r="J69" s="44"/>
      <c r="K69" s="44"/>
      <c r="L69" s="44"/>
      <c r="M69" s="44"/>
      <c r="N69" s="44">
        <f t="shared" si="7"/>
        <v>-5.1761135798537028E-3</v>
      </c>
      <c r="O69" s="44">
        <v>-2.1864018974309896E-2</v>
      </c>
      <c r="P69" s="44">
        <f t="shared" si="2"/>
        <v>-1.7088424699318705E-2</v>
      </c>
      <c r="Q69" s="44">
        <v>-3.3576504251528361E-2</v>
      </c>
      <c r="R69" s="44">
        <f t="shared" si="4"/>
        <v>-8.7740234731048528E-3</v>
      </c>
      <c r="S69" s="44">
        <v>-2.5401574888594625E-2</v>
      </c>
      <c r="T69" s="8" t="s">
        <v>0</v>
      </c>
      <c r="U69" s="8" t="s">
        <v>0</v>
      </c>
      <c r="V69" s="8" t="s">
        <v>0</v>
      </c>
      <c r="W69" s="8" t="s">
        <v>0</v>
      </c>
      <c r="X69" s="44">
        <v>-1.0192153439173679E-2</v>
      </c>
      <c r="Y69" s="44">
        <f t="shared" si="3"/>
        <v>6.6948847871235451E-3</v>
      </c>
      <c r="Z69" s="7">
        <v>3.95592990299789E-2</v>
      </c>
      <c r="AA69" s="8" t="s">
        <v>0</v>
      </c>
      <c r="AB69" s="8" t="s">
        <v>0</v>
      </c>
      <c r="AC69" s="8" t="s">
        <v>0</v>
      </c>
      <c r="AD69" s="81">
        <v>7.3088824107760963E-3</v>
      </c>
      <c r="AE69" s="7">
        <v>3.8277549972187686E-3</v>
      </c>
      <c r="AF69" s="7">
        <v>9.7835499904179724E-3</v>
      </c>
      <c r="AG69" s="7">
        <v>1.2660742383980184E-2</v>
      </c>
      <c r="AH69" s="7">
        <v>5.3806521261977602E-2</v>
      </c>
      <c r="AI69" s="7">
        <v>3.6129197897574628E-2</v>
      </c>
      <c r="AJ69" s="8" t="s">
        <v>0</v>
      </c>
      <c r="AK69" s="8" t="s">
        <v>0</v>
      </c>
      <c r="AL69" s="7">
        <v>-1.7864626672579043E-3</v>
      </c>
      <c r="AM69" s="7">
        <v>5.3642819014678933E-2</v>
      </c>
      <c r="AN69" s="7">
        <v>3.5968241866319639E-2</v>
      </c>
      <c r="AO69" s="8" t="s">
        <v>0</v>
      </c>
      <c r="AP69" s="8" t="s">
        <v>0</v>
      </c>
      <c r="AQ69" s="8" t="s">
        <v>0</v>
      </c>
      <c r="AR69" s="8" t="s">
        <v>0</v>
      </c>
      <c r="AS69" s="8" t="s">
        <v>0</v>
      </c>
      <c r="AT69" s="8" t="s">
        <v>0</v>
      </c>
    </row>
    <row r="70" spans="1:46">
      <c r="A70" s="4">
        <v>38595</v>
      </c>
      <c r="B70" s="9">
        <v>1.6527529577211153E-2</v>
      </c>
      <c r="C70" s="9">
        <v>-1.1211043714703939E-2</v>
      </c>
      <c r="D70" s="9">
        <f t="shared" si="6"/>
        <v>-4.7367730135935537E-2</v>
      </c>
      <c r="E70" s="43">
        <v>-3.6566636582457179E-2</v>
      </c>
      <c r="F70" s="10" t="s">
        <v>0</v>
      </c>
      <c r="G70" s="10" t="s">
        <v>0</v>
      </c>
      <c r="H70" s="45">
        <f t="shared" si="5"/>
        <v>-5.1303284289416884E-2</v>
      </c>
      <c r="I70" s="45">
        <v>-4.0546812663980747E-2</v>
      </c>
      <c r="J70" s="45"/>
      <c r="K70" s="45"/>
      <c r="L70" s="45"/>
      <c r="M70" s="45"/>
      <c r="N70" s="45">
        <f t="shared" si="7"/>
        <v>8.4076513985169576E-3</v>
      </c>
      <c r="O70" s="45">
        <v>1.9841134944432293E-2</v>
      </c>
      <c r="P70" s="45">
        <f t="shared" si="2"/>
        <v>2.2885627826177979E-2</v>
      </c>
      <c r="Q70" s="45">
        <v>3.448326493145415E-2</v>
      </c>
      <c r="R70" s="45">
        <f t="shared" si="4"/>
        <v>1.3744328728271915E-2</v>
      </c>
      <c r="S70" s="45">
        <v>2.5238320355770005E-2</v>
      </c>
      <c r="T70" s="10" t="s">
        <v>0</v>
      </c>
      <c r="U70" s="10" t="s">
        <v>0</v>
      </c>
      <c r="V70" s="10" t="s">
        <v>0</v>
      </c>
      <c r="W70" s="10" t="s">
        <v>0</v>
      </c>
      <c r="X70" s="45">
        <v>1.1789587190800033E-2</v>
      </c>
      <c r="Y70" s="45">
        <f t="shared" si="3"/>
        <v>4.463698987218212E-4</v>
      </c>
      <c r="Z70" s="9">
        <v>7.6875815989555285E-2</v>
      </c>
      <c r="AA70" s="10" t="s">
        <v>0</v>
      </c>
      <c r="AB70" s="10" t="s">
        <v>0</v>
      </c>
      <c r="AC70" s="10" t="s">
        <v>0</v>
      </c>
      <c r="AD70" s="80">
        <v>1.0616953003740326E-2</v>
      </c>
      <c r="AE70" s="9">
        <v>1.1229163975113865E-2</v>
      </c>
      <c r="AF70" s="9">
        <v>9.9914831163350204E-3</v>
      </c>
      <c r="AG70" s="9">
        <v>1.5160134848121842E-2</v>
      </c>
      <c r="AH70" s="9">
        <v>-5.6574642789135599E-3</v>
      </c>
      <c r="AI70" s="9">
        <v>5.6165467873490194E-3</v>
      </c>
      <c r="AJ70" s="10" t="s">
        <v>0</v>
      </c>
      <c r="AK70" s="10" t="s">
        <v>0</v>
      </c>
      <c r="AL70" s="9">
        <v>-1.4153489263299956E-3</v>
      </c>
      <c r="AM70" s="9">
        <v>-2.2307259051649542E-2</v>
      </c>
      <c r="AN70" s="9">
        <v>-1.1222025960556881E-2</v>
      </c>
      <c r="AO70" s="10" t="s">
        <v>0</v>
      </c>
      <c r="AP70" s="10" t="s">
        <v>0</v>
      </c>
      <c r="AQ70" s="10" t="s">
        <v>0</v>
      </c>
      <c r="AR70" s="10" t="s">
        <v>0</v>
      </c>
      <c r="AS70" s="10" t="s">
        <v>0</v>
      </c>
      <c r="AT70" s="10" t="s">
        <v>0</v>
      </c>
    </row>
    <row r="71" spans="1:46">
      <c r="A71" s="3">
        <v>38625</v>
      </c>
      <c r="B71" s="7">
        <v>1.5003379419632257E-2</v>
      </c>
      <c r="C71" s="7">
        <v>-5.9863772898422041E-2</v>
      </c>
      <c r="D71" s="7">
        <f t="shared" si="6"/>
        <v>-5.4262578255605431E-2</v>
      </c>
      <c r="E71" s="42">
        <v>5.9578542782943167E-3</v>
      </c>
      <c r="F71" s="8" t="s">
        <v>0</v>
      </c>
      <c r="G71" s="8" t="s">
        <v>0</v>
      </c>
      <c r="H71" s="44">
        <f t="shared" si="5"/>
        <v>-5.8150299386316884E-2</v>
      </c>
      <c r="I71" s="44">
        <v>1.8225800290536665E-3</v>
      </c>
      <c r="J71" s="44"/>
      <c r="K71" s="44"/>
      <c r="L71" s="44"/>
      <c r="M71" s="44"/>
      <c r="N71" s="44">
        <f t="shared" si="7"/>
        <v>-7.6321028652570733E-2</v>
      </c>
      <c r="O71" s="44">
        <v>-1.7505181993556551E-2</v>
      </c>
      <c r="P71" s="44">
        <f t="shared" si="2"/>
        <v>-9.3625227517010301E-2</v>
      </c>
      <c r="Q71" s="44">
        <v>-3.591123673924812E-2</v>
      </c>
      <c r="R71" s="44">
        <f t="shared" si="4"/>
        <v>-5.8920546855192879E-2</v>
      </c>
      <c r="S71" s="44">
        <v>1.0032865621369957E-3</v>
      </c>
      <c r="T71" s="8" t="s">
        <v>0</v>
      </c>
      <c r="U71" s="8" t="s">
        <v>0</v>
      </c>
      <c r="V71" s="8" t="s">
        <v>0</v>
      </c>
      <c r="W71" s="8" t="s">
        <v>0</v>
      </c>
      <c r="X71" s="44">
        <v>-9.4237473497598145E-3</v>
      </c>
      <c r="Y71" s="44">
        <f t="shared" si="3"/>
        <v>-6.8723379176983679E-2</v>
      </c>
      <c r="Z71" s="7">
        <v>0.12619455141919844</v>
      </c>
      <c r="AA71" s="8" t="s">
        <v>0</v>
      </c>
      <c r="AB71" s="8" t="s">
        <v>0</v>
      </c>
      <c r="AC71" s="8" t="s">
        <v>0</v>
      </c>
      <c r="AD71" s="81">
        <v>5.6963235624936104E-3</v>
      </c>
      <c r="AE71" s="7">
        <v>3.3588066675374062E-3</v>
      </c>
      <c r="AF71" s="7">
        <v>8.3425563530046265E-3</v>
      </c>
      <c r="AG71" s="7">
        <v>1.7445023766782031E-2</v>
      </c>
      <c r="AH71" s="7">
        <v>-3.2831019597255651E-2</v>
      </c>
      <c r="AI71" s="7">
        <v>2.8754081080895944E-2</v>
      </c>
      <c r="AJ71" s="8" t="s">
        <v>0</v>
      </c>
      <c r="AK71" s="8" t="s">
        <v>0</v>
      </c>
      <c r="AL71" s="7">
        <v>2.6934724698953971E-2</v>
      </c>
      <c r="AM71" s="7">
        <v>-5.3330822626101004E-2</v>
      </c>
      <c r="AN71" s="7">
        <v>6.9489400408087043E-3</v>
      </c>
      <c r="AO71" s="8" t="s">
        <v>0</v>
      </c>
      <c r="AP71" s="8" t="s">
        <v>0</v>
      </c>
      <c r="AQ71" s="8" t="s">
        <v>0</v>
      </c>
      <c r="AR71" s="8" t="s">
        <v>0</v>
      </c>
      <c r="AS71" s="8" t="s">
        <v>0</v>
      </c>
      <c r="AT71" s="8" t="s">
        <v>0</v>
      </c>
    </row>
    <row r="72" spans="1:46">
      <c r="A72" s="4">
        <v>38656</v>
      </c>
      <c r="B72" s="9">
        <v>1.4053053476250188E-2</v>
      </c>
      <c r="C72" s="9">
        <v>1.4445144451444625E-2</v>
      </c>
      <c r="D72" s="9">
        <f t="shared" si="6"/>
        <v>-9.5589787364118717E-3</v>
      </c>
      <c r="E72" s="43">
        <v>-2.3662317592181514E-2</v>
      </c>
      <c r="F72" s="10" t="s">
        <v>0</v>
      </c>
      <c r="G72" s="10" t="s">
        <v>0</v>
      </c>
      <c r="H72" s="45">
        <f t="shared" si="5"/>
        <v>-3.4010192263487227E-3</v>
      </c>
      <c r="I72" s="45">
        <v>-1.759204406014836E-2</v>
      </c>
      <c r="J72" s="45"/>
      <c r="K72" s="45"/>
      <c r="L72" s="45"/>
      <c r="M72" s="45"/>
      <c r="N72" s="45">
        <f t="shared" si="7"/>
        <v>1.7710270390487448E-3</v>
      </c>
      <c r="O72" s="45">
        <v>-1.2493644906989343E-2</v>
      </c>
      <c r="P72" s="45">
        <f t="shared" si="2"/>
        <v>-8.7322900105285539E-3</v>
      </c>
      <c r="Q72" s="45">
        <v>-2.284740046196021E-2</v>
      </c>
      <c r="R72" s="45">
        <f t="shared" si="4"/>
        <v>2.1079156077430383E-3</v>
      </c>
      <c r="S72" s="45">
        <v>-1.2161553447399887E-2</v>
      </c>
      <c r="T72" s="10" t="s">
        <v>0</v>
      </c>
      <c r="U72" s="10" t="s">
        <v>0</v>
      </c>
      <c r="V72" s="10" t="s">
        <v>0</v>
      </c>
      <c r="W72" s="10" t="s">
        <v>0</v>
      </c>
      <c r="X72" s="45">
        <v>-9.9234508208897454E-3</v>
      </c>
      <c r="Y72" s="45">
        <f t="shared" si="3"/>
        <v>4.3783479499903688E-3</v>
      </c>
      <c r="Z72" s="9">
        <v>-4.4011018585948136E-2</v>
      </c>
      <c r="AA72" s="10" t="s">
        <v>0</v>
      </c>
      <c r="AB72" s="10" t="s">
        <v>0</v>
      </c>
      <c r="AC72" s="10" t="s">
        <v>0</v>
      </c>
      <c r="AD72" s="80">
        <v>8.9759407467633334E-3</v>
      </c>
      <c r="AE72" s="9">
        <v>7.0779462634047441E-3</v>
      </c>
      <c r="AF72" s="9">
        <v>1.1063442309795279E-2</v>
      </c>
      <c r="AG72" s="9">
        <v>1.3402823829853805E-2</v>
      </c>
      <c r="AH72" s="9">
        <v>-1.3514157559773365E-2</v>
      </c>
      <c r="AI72" s="9">
        <v>-2.7561176830647516E-2</v>
      </c>
      <c r="AJ72" s="10" t="s">
        <v>0</v>
      </c>
      <c r="AK72" s="10" t="s">
        <v>0</v>
      </c>
      <c r="AL72" s="9">
        <v>9.0862160602587227E-3</v>
      </c>
      <c r="AM72" s="9">
        <v>-3.5518641577315657E-3</v>
      </c>
      <c r="AN72" s="9">
        <v>-1.7740741042146402E-2</v>
      </c>
      <c r="AO72" s="10" t="s">
        <v>0</v>
      </c>
      <c r="AP72" s="10" t="s">
        <v>0</v>
      </c>
      <c r="AQ72" s="10" t="s">
        <v>0</v>
      </c>
      <c r="AR72" s="10" t="s">
        <v>0</v>
      </c>
      <c r="AS72" s="10" t="s">
        <v>0</v>
      </c>
      <c r="AT72" s="10" t="s">
        <v>0</v>
      </c>
    </row>
    <row r="73" spans="1:46">
      <c r="A73" s="3">
        <v>38686</v>
      </c>
      <c r="B73" s="7">
        <v>1.3779962851131922E-2</v>
      </c>
      <c r="C73" s="7">
        <v>-2.0982123053719715E-2</v>
      </c>
      <c r="D73" s="7">
        <f t="shared" si="6"/>
        <v>2.0267672202784803E-2</v>
      </c>
      <c r="E73" s="42">
        <v>4.2133852943696537E-2</v>
      </c>
      <c r="F73" s="8" t="s">
        <v>0</v>
      </c>
      <c r="G73" s="8" t="s">
        <v>0</v>
      </c>
      <c r="H73" s="44">
        <f t="shared" si="5"/>
        <v>1.9705769190437428E-2</v>
      </c>
      <c r="I73" s="44">
        <v>4.1559907333938995E-2</v>
      </c>
      <c r="J73" s="44"/>
      <c r="K73" s="44"/>
      <c r="L73" s="44"/>
      <c r="M73" s="44"/>
      <c r="N73" s="44">
        <f t="shared" si="7"/>
        <v>-1.5042044980223213E-2</v>
      </c>
      <c r="O73" s="44">
        <v>6.0673846855836544E-3</v>
      </c>
      <c r="P73" s="44">
        <f t="shared" si="2"/>
        <v>-1.4713658925913253E-2</v>
      </c>
      <c r="Q73" s="44">
        <v>6.4028086467213807E-3</v>
      </c>
      <c r="R73" s="44">
        <f t="shared" si="4"/>
        <v>-2.0432621249132255E-2</v>
      </c>
      <c r="S73" s="44">
        <v>5.6127862169530474E-4</v>
      </c>
      <c r="T73" s="8" t="s">
        <v>0</v>
      </c>
      <c r="U73" s="8" t="s">
        <v>0</v>
      </c>
      <c r="V73" s="8" t="s">
        <v>0</v>
      </c>
      <c r="W73" s="8" t="s">
        <v>0</v>
      </c>
      <c r="X73" s="44">
        <v>3.4290398290803825E-3</v>
      </c>
      <c r="Y73" s="44">
        <f t="shared" si="3"/>
        <v>-1.7625031760289178E-2</v>
      </c>
      <c r="Z73" s="7">
        <v>5.7066207399065982E-2</v>
      </c>
      <c r="AA73" s="8" t="s">
        <v>0</v>
      </c>
      <c r="AB73" s="8" t="s">
        <v>0</v>
      </c>
      <c r="AC73" s="8" t="s">
        <v>0</v>
      </c>
      <c r="AD73" s="81">
        <v>1.9439682116952239E-2</v>
      </c>
      <c r="AE73" s="7">
        <v>2.2541029537287649E-2</v>
      </c>
      <c r="AF73" s="7">
        <v>1.4600865641719363E-2</v>
      </c>
      <c r="AG73" s="7">
        <v>1.8581126135073678E-2</v>
      </c>
      <c r="AH73" s="7">
        <v>1.2887751260155511E-2</v>
      </c>
      <c r="AI73" s="7">
        <v>3.4595766953225748E-2</v>
      </c>
      <c r="AJ73" s="8" t="s">
        <v>0</v>
      </c>
      <c r="AK73" s="8" t="s">
        <v>0</v>
      </c>
      <c r="AL73" s="7">
        <v>3.0802359444342065E-2</v>
      </c>
      <c r="AM73" s="7">
        <v>1.3465718500127233E-2</v>
      </c>
      <c r="AN73" s="7">
        <v>3.518612107604735E-2</v>
      </c>
      <c r="AO73" s="8" t="s">
        <v>0</v>
      </c>
      <c r="AP73" s="8" t="s">
        <v>0</v>
      </c>
      <c r="AQ73" s="8" t="s">
        <v>0</v>
      </c>
      <c r="AR73" s="8" t="s">
        <v>0</v>
      </c>
      <c r="AS73" s="8" t="s">
        <v>0</v>
      </c>
      <c r="AT73" s="8" t="s">
        <v>0</v>
      </c>
    </row>
    <row r="74" spans="1:46">
      <c r="A74" s="4">
        <v>38716</v>
      </c>
      <c r="B74" s="9">
        <v>1.4683282929821129E-2</v>
      </c>
      <c r="C74" s="9">
        <v>6.0579972813774363E-2</v>
      </c>
      <c r="D74" s="9">
        <f t="shared" si="6"/>
        <v>5.8464386002840429E-2</v>
      </c>
      <c r="E74" s="43">
        <v>-1.9947452008934885E-3</v>
      </c>
      <c r="F74" s="10" t="s">
        <v>0</v>
      </c>
      <c r="G74" s="10" t="s">
        <v>0</v>
      </c>
      <c r="H74" s="45">
        <f t="shared" si="5"/>
        <v>3.3003003677823939E-2</v>
      </c>
      <c r="I74" s="45">
        <v>-2.6001781895604981E-2</v>
      </c>
      <c r="J74" s="45"/>
      <c r="K74" s="45"/>
      <c r="L74" s="45"/>
      <c r="M74" s="45"/>
      <c r="N74" s="45">
        <f t="shared" si="7"/>
        <v>7.1417161352608449E-2</v>
      </c>
      <c r="O74" s="45">
        <v>1.0218171959331279E-2</v>
      </c>
      <c r="P74" s="45">
        <f t="shared" si="2"/>
        <v>8.777948276886538E-2</v>
      </c>
      <c r="Q74" s="45">
        <v>2.5645883056729213E-2</v>
      </c>
      <c r="R74" s="45">
        <f t="shared" si="4"/>
        <v>5.9765373004400102E-2</v>
      </c>
      <c r="S74" s="45">
        <v>-7.6807014110691352E-4</v>
      </c>
      <c r="T74" s="10" t="s">
        <v>0</v>
      </c>
      <c r="U74" s="10" t="s">
        <v>0</v>
      </c>
      <c r="V74" s="10" t="s">
        <v>0</v>
      </c>
      <c r="W74" s="10" t="s">
        <v>0</v>
      </c>
      <c r="X74" s="45">
        <v>7.3529391134050659E-3</v>
      </c>
      <c r="Y74" s="45">
        <f t="shared" si="3"/>
        <v>6.8378352778770912E-2</v>
      </c>
      <c r="Z74" s="9">
        <v>4.8220328361950227E-2</v>
      </c>
      <c r="AA74" s="10" t="s">
        <v>0</v>
      </c>
      <c r="AB74" s="10" t="s">
        <v>0</v>
      </c>
      <c r="AC74" s="10" t="s">
        <v>0</v>
      </c>
      <c r="AD74" s="80">
        <v>1.8229832496905241E-2</v>
      </c>
      <c r="AE74" s="9">
        <v>2.0266828918943158E-2</v>
      </c>
      <c r="AF74" s="9">
        <v>1.2985089796462956E-2</v>
      </c>
      <c r="AG74" s="9">
        <v>1.7583585293934334E-2</v>
      </c>
      <c r="AH74" s="9">
        <v>8.5822191376339063E-2</v>
      </c>
      <c r="AI74" s="9">
        <v>2.3800391492963646E-2</v>
      </c>
      <c r="AJ74" s="10" t="s">
        <v>0</v>
      </c>
      <c r="AK74" s="10" t="s">
        <v>0</v>
      </c>
      <c r="AL74" s="9">
        <v>9.7705086358249149E-2</v>
      </c>
      <c r="AM74" s="9">
        <v>5.956988048124523E-2</v>
      </c>
      <c r="AN74" s="9">
        <v>-9.5239619681797283E-4</v>
      </c>
      <c r="AO74" s="10" t="s">
        <v>0</v>
      </c>
      <c r="AP74" s="10" t="s">
        <v>0</v>
      </c>
      <c r="AQ74" s="10" t="s">
        <v>0</v>
      </c>
      <c r="AR74" s="10" t="s">
        <v>0</v>
      </c>
      <c r="AS74" s="10" t="s">
        <v>0</v>
      </c>
      <c r="AT74" s="10" t="s">
        <v>0</v>
      </c>
    </row>
    <row r="75" spans="1:46">
      <c r="A75" s="3">
        <v>38748</v>
      </c>
      <c r="B75" s="7">
        <v>1.4286648512566114E-2</v>
      </c>
      <c r="C75" s="7">
        <v>-5.327466142606907E-2</v>
      </c>
      <c r="D75" s="7">
        <f t="shared" si="6"/>
        <v>1.588353384143848E-2</v>
      </c>
      <c r="E75" s="42">
        <v>7.3049904179898428E-2</v>
      </c>
      <c r="F75" s="8" t="s">
        <v>0</v>
      </c>
      <c r="G75" s="8" t="s">
        <v>0</v>
      </c>
      <c r="H75" s="44">
        <f t="shared" si="5"/>
        <v>4.5528100385238579E-2</v>
      </c>
      <c r="I75" s="44">
        <v>0.10436264646738613</v>
      </c>
      <c r="J75" s="44"/>
      <c r="K75" s="44"/>
      <c r="L75" s="44"/>
      <c r="M75" s="44"/>
      <c r="N75" s="44">
        <f t="shared" si="7"/>
        <v>-5.3450246976419757E-2</v>
      </c>
      <c r="O75" s="44">
        <v>-1.8546619932580111E-4</v>
      </c>
      <c r="P75" s="44">
        <f t="shared" si="2"/>
        <v>-5.7981568339352307E-2</v>
      </c>
      <c r="Q75" s="44">
        <v>-4.9717766299287591E-3</v>
      </c>
      <c r="R75" s="44">
        <f t="shared" si="4"/>
        <v>-3.8464086050483681E-2</v>
      </c>
      <c r="S75" s="44">
        <v>1.5644004414094193E-2</v>
      </c>
      <c r="T75" s="8" t="s">
        <v>0</v>
      </c>
      <c r="U75" s="8" t="s">
        <v>0</v>
      </c>
      <c r="V75" s="8" t="s">
        <v>0</v>
      </c>
      <c r="W75" s="8" t="s">
        <v>0</v>
      </c>
      <c r="X75" s="44">
        <v>7.0200253934811219E-3</v>
      </c>
      <c r="Y75" s="44">
        <f t="shared" si="3"/>
        <v>-4.6628625508628008E-2</v>
      </c>
      <c r="Z75" s="7">
        <v>0.14727245553728885</v>
      </c>
      <c r="AA75" s="7">
        <v>0.12172000000000005</v>
      </c>
      <c r="AB75" s="8" t="s">
        <v>0</v>
      </c>
      <c r="AC75" s="8" t="s">
        <v>0</v>
      </c>
      <c r="AD75" s="81">
        <v>2.6872808908022794E-2</v>
      </c>
      <c r="AE75" s="7">
        <v>2.9799863030402163E-2</v>
      </c>
      <c r="AF75" s="7">
        <v>1.6971367117131875E-2</v>
      </c>
      <c r="AG75" s="7">
        <v>1.7978739989505721E-2</v>
      </c>
      <c r="AH75" s="7">
        <v>-7.3250170502363599E-3</v>
      </c>
      <c r="AI75" s="7">
        <v>4.8535348641927545E-2</v>
      </c>
      <c r="AJ75" s="8" t="s">
        <v>0</v>
      </c>
      <c r="AK75" s="8" t="s">
        <v>0</v>
      </c>
      <c r="AL75" s="7">
        <v>4.9610207239616289E-2</v>
      </c>
      <c r="AM75" s="7">
        <v>-2.9164559996701533E-2</v>
      </c>
      <c r="AN75" s="7">
        <v>2.5466838635253009E-2</v>
      </c>
      <c r="AO75" s="8" t="s">
        <v>0</v>
      </c>
      <c r="AP75" s="8" t="s">
        <v>0</v>
      </c>
      <c r="AQ75" s="8" t="s">
        <v>0</v>
      </c>
      <c r="AR75" s="8" t="s">
        <v>0</v>
      </c>
      <c r="AS75" s="8" t="s">
        <v>0</v>
      </c>
      <c r="AT75" s="8" t="s">
        <v>0</v>
      </c>
    </row>
    <row r="76" spans="1:46">
      <c r="A76" s="4">
        <v>38772</v>
      </c>
      <c r="B76" s="9">
        <v>1.1394199220797097E-2</v>
      </c>
      <c r="C76" s="9">
        <v>-3.6326714801444115E-2</v>
      </c>
      <c r="D76" s="9">
        <f t="shared" si="6"/>
        <v>-1.9085121047941023E-2</v>
      </c>
      <c r="E76" s="43">
        <v>1.7891534421804245E-2</v>
      </c>
      <c r="F76" s="10" t="s">
        <v>0</v>
      </c>
      <c r="G76" s="10" t="s">
        <v>0</v>
      </c>
      <c r="H76" s="45">
        <f t="shared" si="5"/>
        <v>-1.8422492330824158E-2</v>
      </c>
      <c r="I76" s="45">
        <v>1.8579141650617581E-2</v>
      </c>
      <c r="J76" s="45"/>
      <c r="K76" s="45"/>
      <c r="L76" s="45"/>
      <c r="M76" s="45"/>
      <c r="N76" s="45">
        <f t="shared" si="7"/>
        <v>-4.0374708621485733E-2</v>
      </c>
      <c r="O76" s="45">
        <v>-4.2005873590317266E-3</v>
      </c>
      <c r="P76" s="45">
        <f t="shared" si="2"/>
        <v>-2.9100085086621541E-2</v>
      </c>
      <c r="Q76" s="45">
        <v>7.4990453982892724E-3</v>
      </c>
      <c r="R76" s="45">
        <f t="shared" si="4"/>
        <v>-3.6326714801444115E-2</v>
      </c>
      <c r="S76" s="45">
        <v>0</v>
      </c>
      <c r="T76" s="10" t="s">
        <v>0</v>
      </c>
      <c r="U76" s="10" t="s">
        <v>0</v>
      </c>
      <c r="V76" s="10" t="s">
        <v>0</v>
      </c>
      <c r="W76" s="10" t="s">
        <v>0</v>
      </c>
      <c r="X76" s="45">
        <v>-2.0898760987579923E-3</v>
      </c>
      <c r="Y76" s="45">
        <f t="shared" si="3"/>
        <v>-3.8340672567192202E-2</v>
      </c>
      <c r="Z76" s="9">
        <v>5.9402845083633693E-3</v>
      </c>
      <c r="AA76" s="9">
        <v>5.1483436151624318E-2</v>
      </c>
      <c r="AB76" s="10" t="s">
        <v>0</v>
      </c>
      <c r="AC76" s="10" t="s">
        <v>0</v>
      </c>
      <c r="AD76" s="80">
        <v>5.2999950211424229E-2</v>
      </c>
      <c r="AE76" s="9">
        <v>3.1255433476260697E-2</v>
      </c>
      <c r="AF76" s="9">
        <v>0.13543772538764509</v>
      </c>
      <c r="AG76" s="9">
        <v>1.6260379246087364E-2</v>
      </c>
      <c r="AH76" s="9">
        <v>-3.6187206012490036E-2</v>
      </c>
      <c r="AI76" s="9">
        <v>1.4476772480565003E-4</v>
      </c>
      <c r="AJ76" s="10" t="s">
        <v>0</v>
      </c>
      <c r="AK76" s="10" t="s">
        <v>0</v>
      </c>
      <c r="AL76" s="9">
        <v>-6.1064525726980623E-2</v>
      </c>
      <c r="AM76" s="9">
        <v>-2.9287822531737007E-2</v>
      </c>
      <c r="AN76" s="9">
        <v>7.3042309855635423E-3</v>
      </c>
      <c r="AO76" s="10" t="s">
        <v>0</v>
      </c>
      <c r="AP76" s="10" t="s">
        <v>0</v>
      </c>
      <c r="AQ76" s="9">
        <v>-3.7265416805247642E-2</v>
      </c>
      <c r="AR76" s="9">
        <v>-9.7408739893634078E-4</v>
      </c>
      <c r="AS76" s="10" t="s">
        <v>0</v>
      </c>
      <c r="AT76" s="10" t="s">
        <v>0</v>
      </c>
    </row>
    <row r="77" spans="1:46">
      <c r="A77" s="3">
        <v>38807</v>
      </c>
      <c r="B77" s="7">
        <v>1.4210250175707984E-2</v>
      </c>
      <c r="C77" s="7">
        <v>1.7279325684851354E-2</v>
      </c>
      <c r="D77" s="7">
        <f t="shared" si="6"/>
        <v>6.8658859304144171E-2</v>
      </c>
      <c r="E77" s="42">
        <v>5.0506809999999999E-2</v>
      </c>
      <c r="F77" s="8" t="s">
        <v>0</v>
      </c>
      <c r="G77" s="8" t="s">
        <v>0</v>
      </c>
      <c r="H77" s="44">
        <f t="shared" si="5"/>
        <v>5.906791004544254E-2</v>
      </c>
      <c r="I77" s="44">
        <v>4.1078770899485528E-2</v>
      </c>
      <c r="J77" s="44"/>
      <c r="K77" s="44"/>
      <c r="L77" s="44"/>
      <c r="M77" s="44"/>
      <c r="N77" s="44">
        <f t="shared" si="7"/>
        <v>3.4154092539511183E-3</v>
      </c>
      <c r="O77" s="44">
        <v>-1.3628426412349293E-2</v>
      </c>
      <c r="P77" s="44">
        <f t="shared" si="2"/>
        <v>-2.9173228327728062E-2</v>
      </c>
      <c r="Q77" s="44">
        <v>-4.5663519192535196E-2</v>
      </c>
      <c r="R77" s="44">
        <f t="shared" si="4"/>
        <v>-4.4804457172358259E-3</v>
      </c>
      <c r="S77" s="44">
        <v>-2.1390163795413919E-2</v>
      </c>
      <c r="T77" s="8" t="s">
        <v>0</v>
      </c>
      <c r="U77" s="8" t="s">
        <v>0</v>
      </c>
      <c r="V77" s="8" t="s">
        <v>0</v>
      </c>
      <c r="W77" s="8" t="s">
        <v>0</v>
      </c>
      <c r="X77" s="44">
        <v>-8.7007071487755772E-3</v>
      </c>
      <c r="Y77" s="44">
        <f t="shared" si="3"/>
        <v>8.4282761835636766E-3</v>
      </c>
      <c r="Z77" s="7">
        <v>-1.7068117068117061E-2</v>
      </c>
      <c r="AA77" s="7">
        <v>2.8317803759315474E-2</v>
      </c>
      <c r="AB77" s="8" t="s">
        <v>0</v>
      </c>
      <c r="AC77" s="8" t="s">
        <v>0</v>
      </c>
      <c r="AD77" s="81">
        <v>-3.8384006193864506E-3</v>
      </c>
      <c r="AE77" s="7">
        <v>3.8991405581902949E-3</v>
      </c>
      <c r="AF77" s="7">
        <v>-2.0566995243715858E-2</v>
      </c>
      <c r="AG77" s="7">
        <v>1.3773340940427037E-2</v>
      </c>
      <c r="AH77" s="7">
        <v>3.3213427871245704E-2</v>
      </c>
      <c r="AI77" s="7">
        <v>1.5663448360819787E-2</v>
      </c>
      <c r="AJ77" s="8" t="s">
        <v>0</v>
      </c>
      <c r="AK77" s="8" t="s">
        <v>0</v>
      </c>
      <c r="AL77" s="7">
        <v>6.840488594890104E-2</v>
      </c>
      <c r="AM77" s="7">
        <v>2.1539586698398505E-2</v>
      </c>
      <c r="AN77" s="7">
        <v>4.1878969777342512E-3</v>
      </c>
      <c r="AO77" s="8" t="s">
        <v>0</v>
      </c>
      <c r="AP77" s="8" t="s">
        <v>0</v>
      </c>
      <c r="AQ77" s="7">
        <v>-4.0852118710842378E-3</v>
      </c>
      <c r="AR77" s="7">
        <v>-2.1001643321073682E-2</v>
      </c>
      <c r="AS77" s="8" t="s">
        <v>0</v>
      </c>
      <c r="AT77" s="8" t="s">
        <v>0</v>
      </c>
    </row>
    <row r="78" spans="1:46">
      <c r="A78" s="4">
        <v>38835</v>
      </c>
      <c r="B78" s="9">
        <v>1.0781512408558847E-2</v>
      </c>
      <c r="C78" s="9">
        <v>-3.8298655864481779E-2</v>
      </c>
      <c r="D78" s="9">
        <f t="shared" si="6"/>
        <v>-7.4039257298840089E-2</v>
      </c>
      <c r="E78" s="43">
        <v>-3.7163929999999998E-2</v>
      </c>
      <c r="F78" s="10" t="s">
        <v>0</v>
      </c>
      <c r="G78" s="10" t="s">
        <v>0</v>
      </c>
      <c r="H78" s="45">
        <f t="shared" si="5"/>
        <v>-6.5589255447879524E-2</v>
      </c>
      <c r="I78" s="45">
        <v>-2.8377416491945806E-2</v>
      </c>
      <c r="J78" s="45"/>
      <c r="K78" s="45"/>
      <c r="L78" s="45"/>
      <c r="M78" s="45"/>
      <c r="N78" s="45">
        <f t="shared" si="7"/>
        <v>-4.4299794971872752E-2</v>
      </c>
      <c r="O78" s="45">
        <v>-6.2401276071684109E-3</v>
      </c>
      <c r="P78" s="45">
        <f t="shared" si="2"/>
        <v>-6.502471173514246E-2</v>
      </c>
      <c r="Q78" s="45">
        <v>-2.7790390471674975E-2</v>
      </c>
      <c r="R78" s="45">
        <f t="shared" si="4"/>
        <v>-4.5465351647494101E-2</v>
      </c>
      <c r="S78" s="45">
        <v>-7.4521012440245116E-3</v>
      </c>
      <c r="T78" s="10" t="s">
        <v>0</v>
      </c>
      <c r="U78" s="10" t="s">
        <v>0</v>
      </c>
      <c r="V78" s="10" t="s">
        <v>0</v>
      </c>
      <c r="W78" s="10" t="s">
        <v>0</v>
      </c>
      <c r="X78" s="45">
        <v>-1.6381543613477323E-3</v>
      </c>
      <c r="Y78" s="45">
        <f t="shared" si="3"/>
        <v>-3.9874071115691301E-2</v>
      </c>
      <c r="Z78" s="9">
        <v>6.3555637532607845E-2</v>
      </c>
      <c r="AA78" s="9">
        <v>4.6278661356946804E-2</v>
      </c>
      <c r="AB78" s="10" t="s">
        <v>0</v>
      </c>
      <c r="AC78" s="10" t="s">
        <v>0</v>
      </c>
      <c r="AD78" s="80">
        <v>4.5585651341411015E-3</v>
      </c>
      <c r="AE78" s="9">
        <v>6.9750888877770922E-3</v>
      </c>
      <c r="AF78" s="9">
        <v>-1.6523274961190992E-3</v>
      </c>
      <c r="AG78" s="9">
        <v>1.0847593776538655E-2</v>
      </c>
      <c r="AH78" s="9">
        <v>-7.9742010501744343E-3</v>
      </c>
      <c r="AI78" s="9">
        <v>3.1532091536761175E-2</v>
      </c>
      <c r="AJ78" s="10" t="s">
        <v>0</v>
      </c>
      <c r="AK78" s="10" t="s">
        <v>0</v>
      </c>
      <c r="AL78" s="9">
        <v>6.4150628218683448E-2</v>
      </c>
      <c r="AM78" s="9">
        <v>-2.6578470812808064E-2</v>
      </c>
      <c r="AN78" s="9">
        <v>1.2186928013716125E-2</v>
      </c>
      <c r="AO78" s="10" t="s">
        <v>0</v>
      </c>
      <c r="AP78" s="10" t="s">
        <v>0</v>
      </c>
      <c r="AQ78" s="9">
        <v>-3.9198044202260918E-2</v>
      </c>
      <c r="AR78" s="9">
        <v>-9.3520544945013828E-4</v>
      </c>
      <c r="AS78" s="10" t="s">
        <v>0</v>
      </c>
      <c r="AT78" s="10" t="s">
        <v>0</v>
      </c>
    </row>
    <row r="79" spans="1:46">
      <c r="A79" s="3">
        <v>38868</v>
      </c>
      <c r="B79" s="7">
        <v>1.278377819416221E-2</v>
      </c>
      <c r="C79" s="7">
        <v>0.10113919203522892</v>
      </c>
      <c r="D79" s="7">
        <f t="shared" si="6"/>
        <v>6.9793899521348068E-2</v>
      </c>
      <c r="E79" s="42">
        <v>-2.8466239999999997E-2</v>
      </c>
      <c r="F79" s="8" t="s">
        <v>0</v>
      </c>
      <c r="G79" s="8" t="s">
        <v>0</v>
      </c>
      <c r="H79" s="44">
        <f t="shared" si="5"/>
        <v>7.1433541672009992E-2</v>
      </c>
      <c r="I79" s="44">
        <v>-2.6977198321598395E-2</v>
      </c>
      <c r="J79" s="44"/>
      <c r="K79" s="44"/>
      <c r="L79" s="44"/>
      <c r="M79" s="44"/>
      <c r="N79" s="44">
        <f t="shared" si="7"/>
        <v>9.9465528759844712E-2</v>
      </c>
      <c r="O79" s="44">
        <v>-1.5199379764976317E-3</v>
      </c>
      <c r="P79" s="44">
        <f t="shared" si="2"/>
        <v>9.8877587440842962E-2</v>
      </c>
      <c r="Q79" s="44">
        <v>-2.0538771217522012E-3</v>
      </c>
      <c r="R79" s="44">
        <f t="shared" si="4"/>
        <v>0.10458668948154592</v>
      </c>
      <c r="S79" s="44">
        <v>3.13084619206494E-3</v>
      </c>
      <c r="T79" s="8" t="s">
        <v>0</v>
      </c>
      <c r="U79" s="8" t="s">
        <v>0</v>
      </c>
      <c r="V79" s="8" t="s">
        <v>0</v>
      </c>
      <c r="W79" s="8" t="s">
        <v>0</v>
      </c>
      <c r="X79" s="44">
        <v>-1.9260113721401018E-3</v>
      </c>
      <c r="Y79" s="44">
        <f t="shared" si="3"/>
        <v>9.901838542905983E-2</v>
      </c>
      <c r="Z79" s="7">
        <v>-9.4963208879419225E-2</v>
      </c>
      <c r="AA79" s="7">
        <v>-9.6012608353033824E-2</v>
      </c>
      <c r="AB79" s="8" t="s">
        <v>0</v>
      </c>
      <c r="AC79" s="8" t="s">
        <v>0</v>
      </c>
      <c r="AD79" s="81">
        <v>-3.3841294620612805E-2</v>
      </c>
      <c r="AE79" s="7">
        <v>-1.7584501452205026E-2</v>
      </c>
      <c r="AF79" s="7">
        <v>-8.1737432820610301E-2</v>
      </c>
      <c r="AG79" s="7">
        <v>3.6434359343076039E-3</v>
      </c>
      <c r="AH79" s="7">
        <v>5.4360440151595801E-2</v>
      </c>
      <c r="AI79" s="7">
        <v>-4.2482142332226136E-2</v>
      </c>
      <c r="AJ79" s="8" t="s">
        <v>0</v>
      </c>
      <c r="AK79" s="8" t="s">
        <v>0</v>
      </c>
      <c r="AL79" s="7">
        <v>0.11652778322826762</v>
      </c>
      <c r="AM79" s="7">
        <v>6.7095380328262122E-2</v>
      </c>
      <c r="AN79" s="7">
        <v>-3.091690129023883E-2</v>
      </c>
      <c r="AO79" s="8" t="s">
        <v>0</v>
      </c>
      <c r="AP79" s="8" t="s">
        <v>0</v>
      </c>
      <c r="AQ79" s="7">
        <v>0.10433012865499403</v>
      </c>
      <c r="AR79" s="7">
        <v>2.8978503742722594E-3</v>
      </c>
      <c r="AS79" s="8" t="s">
        <v>0</v>
      </c>
      <c r="AT79" s="8" t="s">
        <v>0</v>
      </c>
    </row>
    <row r="80" spans="1:46">
      <c r="A80" s="4">
        <v>38898</v>
      </c>
      <c r="B80" s="9">
        <v>1.1838032244213093E-2</v>
      </c>
      <c r="C80" s="9">
        <v>-5.9204520756357404E-2</v>
      </c>
      <c r="D80" s="9">
        <f t="shared" si="6"/>
        <v>-1.0258761008911321E-2</v>
      </c>
      <c r="E80" s="43">
        <v>5.2025929999999991E-2</v>
      </c>
      <c r="F80" s="10" t="s">
        <v>0</v>
      </c>
      <c r="G80" s="10" t="s">
        <v>0</v>
      </c>
      <c r="H80" s="45">
        <f t="shared" si="5"/>
        <v>-2.2952052087207075E-2</v>
      </c>
      <c r="I80" s="45">
        <v>3.85338465893732E-2</v>
      </c>
      <c r="J80" s="45"/>
      <c r="K80" s="45"/>
      <c r="L80" s="45"/>
      <c r="M80" s="45"/>
      <c r="N80" s="45">
        <f t="shared" si="7"/>
        <v>-5.7061003459512372E-2</v>
      </c>
      <c r="O80" s="45">
        <v>2.2784094355643436E-3</v>
      </c>
      <c r="P80" s="45">
        <f t="shared" si="2"/>
        <v>-4.8163864695309311E-2</v>
      </c>
      <c r="Q80" s="45">
        <v>1.1735447612826855E-2</v>
      </c>
      <c r="R80" s="45">
        <f t="shared" si="4"/>
        <v>-5.5752916570215971E-2</v>
      </c>
      <c r="S80" s="45">
        <v>3.6688145960441787E-3</v>
      </c>
      <c r="T80" s="10" t="s">
        <v>0</v>
      </c>
      <c r="U80" s="10" t="s">
        <v>0</v>
      </c>
      <c r="V80" s="10" t="s">
        <v>0</v>
      </c>
      <c r="W80" s="10" t="s">
        <v>0</v>
      </c>
      <c r="X80" s="45">
        <v>-1.7120187394860098E-3</v>
      </c>
      <c r="Y80" s="45">
        <f t="shared" si="3"/>
        <v>-6.081518024684629E-2</v>
      </c>
      <c r="Z80" s="9">
        <v>2.7374760470846304E-3</v>
      </c>
      <c r="AA80" s="9">
        <v>2.0459221032811392E-2</v>
      </c>
      <c r="AB80" s="10" t="s">
        <v>0</v>
      </c>
      <c r="AC80" s="10" t="s">
        <v>0</v>
      </c>
      <c r="AD80" s="80">
        <v>1.7846929504795606E-2</v>
      </c>
      <c r="AE80" s="9">
        <v>1.9377969469707379E-2</v>
      </c>
      <c r="AF80" s="9">
        <v>1.2550800795868788E-2</v>
      </c>
      <c r="AG80" s="9">
        <v>1.8150380406368294E-2</v>
      </c>
      <c r="AH80" s="9">
        <v>-6.10240847983895E-2</v>
      </c>
      <c r="AI80" s="9">
        <v>-1.9340697124682338E-3</v>
      </c>
      <c r="AJ80" s="10" t="s">
        <v>0</v>
      </c>
      <c r="AK80" s="10" t="s">
        <v>0</v>
      </c>
      <c r="AL80" s="9">
        <v>-0.11611328251764952</v>
      </c>
      <c r="AM80" s="9">
        <v>-5.9123040307950681E-2</v>
      </c>
      <c r="AN80" s="9">
        <v>8.6608035651192239E-5</v>
      </c>
      <c r="AO80" s="10" t="s">
        <v>0</v>
      </c>
      <c r="AP80" s="10" t="s">
        <v>0</v>
      </c>
      <c r="AQ80" s="9">
        <v>-5.658218115386604E-2</v>
      </c>
      <c r="AR80" s="9">
        <v>2.7873641618680889E-3</v>
      </c>
      <c r="AS80" s="10" t="s">
        <v>0</v>
      </c>
      <c r="AT80" s="10" t="s">
        <v>0</v>
      </c>
    </row>
    <row r="81" spans="1:46">
      <c r="A81" s="3">
        <v>38929</v>
      </c>
      <c r="B81" s="7">
        <v>1.168887416079345E-2</v>
      </c>
      <c r="C81" s="7">
        <v>5.4983135424850893E-3</v>
      </c>
      <c r="D81" s="7">
        <f t="shared" si="6"/>
        <v>3.9413821933188764E-2</v>
      </c>
      <c r="E81" s="42">
        <v>3.3730049999999998E-2</v>
      </c>
      <c r="F81" s="8" t="s">
        <v>0</v>
      </c>
      <c r="G81" s="8" t="s">
        <v>0</v>
      </c>
      <c r="H81" s="44">
        <f t="shared" si="5"/>
        <v>5.5767407437292915E-2</v>
      </c>
      <c r="I81" s="44">
        <v>4.9994210052629606E-2</v>
      </c>
      <c r="J81" s="44"/>
      <c r="K81" s="44"/>
      <c r="L81" s="44"/>
      <c r="M81" s="44"/>
      <c r="N81" s="44">
        <f t="shared" si="7"/>
        <v>2.2128172363006904E-2</v>
      </c>
      <c r="O81" s="44">
        <v>1.6538922638202003E-2</v>
      </c>
      <c r="P81" s="44">
        <f t="shared" si="2"/>
        <v>2.7342979186795402E-2</v>
      </c>
      <c r="Q81" s="44">
        <v>2.1725213608115412E-2</v>
      </c>
      <c r="R81" s="44">
        <f t="shared" si="4"/>
        <v>2.0662437489634478E-2</v>
      </c>
      <c r="S81" s="44">
        <v>1.5081202765745427E-2</v>
      </c>
      <c r="T81" s="8" t="s">
        <v>0</v>
      </c>
      <c r="U81" s="8" t="s">
        <v>0</v>
      </c>
      <c r="V81" s="8" t="s">
        <v>0</v>
      </c>
      <c r="W81" s="8" t="s">
        <v>0</v>
      </c>
      <c r="X81" s="44">
        <v>1.3814045820585319E-2</v>
      </c>
      <c r="Y81" s="44">
        <f t="shared" si="3"/>
        <v>1.9388313318282169E-2</v>
      </c>
      <c r="Z81" s="7">
        <v>1.2203112203112099E-2</v>
      </c>
      <c r="AA81" s="7">
        <v>3.1777760692959234E-3</v>
      </c>
      <c r="AB81" s="8" t="s">
        <v>0</v>
      </c>
      <c r="AC81" s="8" t="s">
        <v>0</v>
      </c>
      <c r="AD81" s="81">
        <v>3.4084755098353403E-2</v>
      </c>
      <c r="AE81" s="7">
        <v>2.3783586582775129E-2</v>
      </c>
      <c r="AF81" s="7">
        <v>6.9707329167774779E-2</v>
      </c>
      <c r="AG81" s="7">
        <v>1.5504755811658777E-2</v>
      </c>
      <c r="AH81" s="7">
        <v>1.1464350203605145E-2</v>
      </c>
      <c r="AI81" s="7">
        <v>5.9334128966372912E-3</v>
      </c>
      <c r="AJ81" s="8" t="s">
        <v>0</v>
      </c>
      <c r="AK81" s="8" t="s">
        <v>0</v>
      </c>
      <c r="AL81" s="7">
        <v>3.6638440612260181E-2</v>
      </c>
      <c r="AM81" s="7">
        <v>1.0612090196149282E-2</v>
      </c>
      <c r="AN81" s="7">
        <v>5.0858132577547011E-3</v>
      </c>
      <c r="AO81" s="8" t="s">
        <v>0</v>
      </c>
      <c r="AP81" s="8" t="s">
        <v>0</v>
      </c>
      <c r="AQ81" s="7">
        <v>2.1683773679746388E-2</v>
      </c>
      <c r="AR81" s="7">
        <v>1.6096954036887601E-2</v>
      </c>
      <c r="AS81" s="8" t="s">
        <v>0</v>
      </c>
      <c r="AT81" s="8" t="s">
        <v>0</v>
      </c>
    </row>
    <row r="82" spans="1:46">
      <c r="A82" s="4">
        <v>38960</v>
      </c>
      <c r="B82" s="9">
        <v>1.2531485869306636E-2</v>
      </c>
      <c r="C82" s="9">
        <v>-1.7185920411727063E-2</v>
      </c>
      <c r="D82" s="9">
        <f t="shared" si="6"/>
        <v>2.0012825905707077E-2</v>
      </c>
      <c r="E82" s="43">
        <v>3.7849219999999996E-2</v>
      </c>
      <c r="F82" s="10" t="s">
        <v>0</v>
      </c>
      <c r="G82" s="10" t="s">
        <v>0</v>
      </c>
      <c r="H82" s="45">
        <f t="shared" si="5"/>
        <v>1.7058054624957686E-2</v>
      </c>
      <c r="I82" s="45">
        <v>3.4842780285596398E-2</v>
      </c>
      <c r="J82" s="45"/>
      <c r="K82" s="45"/>
      <c r="L82" s="45"/>
      <c r="M82" s="45"/>
      <c r="N82" s="45">
        <f t="shared" si="7"/>
        <v>1.0928337352744677E-4</v>
      </c>
      <c r="O82" s="45">
        <v>1.7597635345740992E-2</v>
      </c>
      <c r="P82" s="45">
        <f t="shared" si="2"/>
        <v>1.2740447911589126E-2</v>
      </c>
      <c r="Q82" s="45">
        <v>3.0449673997195115E-2</v>
      </c>
      <c r="R82" s="45">
        <f t="shared" si="4"/>
        <v>-8.5064028353676324E-4</v>
      </c>
      <c r="S82" s="45">
        <v>1.6620926040287864E-2</v>
      </c>
      <c r="T82" s="10" t="s">
        <v>0</v>
      </c>
      <c r="U82" s="10" t="s">
        <v>0</v>
      </c>
      <c r="V82" s="10" t="s">
        <v>0</v>
      </c>
      <c r="W82" s="10" t="s">
        <v>0</v>
      </c>
      <c r="X82" s="45">
        <v>1.5732084180150707E-2</v>
      </c>
      <c r="Y82" s="45">
        <f t="shared" si="3"/>
        <v>-1.7242065782070437E-3</v>
      </c>
      <c r="Z82" s="9">
        <v>-2.2790409148528701E-2</v>
      </c>
      <c r="AA82" s="9">
        <v>-2.054753693532585E-2</v>
      </c>
      <c r="AB82" s="10" t="s">
        <v>0</v>
      </c>
      <c r="AC82" s="10" t="s">
        <v>0</v>
      </c>
      <c r="AD82" s="80">
        <v>2.2160924650528546E-2</v>
      </c>
      <c r="AE82" s="9">
        <v>1.8982974860406676E-2</v>
      </c>
      <c r="AF82" s="9">
        <v>3.2464986758607317E-2</v>
      </c>
      <c r="AG82" s="9">
        <v>1.7123651779831883E-2</v>
      </c>
      <c r="AH82" s="9">
        <v>6.1705530960414201E-3</v>
      </c>
      <c r="AI82" s="9">
        <v>2.3764895103612238E-2</v>
      </c>
      <c r="AJ82" s="10" t="s">
        <v>0</v>
      </c>
      <c r="AK82" s="10" t="s">
        <v>0</v>
      </c>
      <c r="AL82" s="9">
        <v>-3.1170626682548219E-2</v>
      </c>
      <c r="AM82" s="9">
        <v>3.7227243344213345E-3</v>
      </c>
      <c r="AN82" s="9">
        <v>2.1274262528785837E-2</v>
      </c>
      <c r="AO82" s="10" t="s">
        <v>0</v>
      </c>
      <c r="AP82" s="10" t="s">
        <v>0</v>
      </c>
      <c r="AQ82" s="9">
        <v>-1.9115218316378968E-4</v>
      </c>
      <c r="AR82" s="9">
        <v>1.7291946240414857E-2</v>
      </c>
      <c r="AS82" s="10" t="s">
        <v>0</v>
      </c>
      <c r="AT82" s="10" t="s">
        <v>0</v>
      </c>
    </row>
    <row r="83" spans="1:46">
      <c r="A83" s="3">
        <v>38989</v>
      </c>
      <c r="B83" s="7">
        <v>1.0529266737782317E-2</v>
      </c>
      <c r="C83" s="7">
        <v>1.6551337198429161E-2</v>
      </c>
      <c r="D83" s="7">
        <f t="shared" si="6"/>
        <v>3.5338557923134672E-2</v>
      </c>
      <c r="E83" s="42">
        <v>1.8481330000000001E-2</v>
      </c>
      <c r="F83" s="8" t="s">
        <v>0</v>
      </c>
      <c r="G83" s="8" t="s">
        <v>0</v>
      </c>
      <c r="H83" s="44">
        <f t="shared" si="5"/>
        <v>2.682006454359831E-2</v>
      </c>
      <c r="I83" s="44">
        <v>1.0101533458673373E-2</v>
      </c>
      <c r="J83" s="44"/>
      <c r="K83" s="44"/>
      <c r="L83" s="44"/>
      <c r="M83" s="44"/>
      <c r="N83" s="44">
        <f t="shared" si="7"/>
        <v>2.8969768082547809E-2</v>
      </c>
      <c r="O83" s="44">
        <v>1.2216235845346812E-2</v>
      </c>
      <c r="P83" s="44">
        <f t="shared" si="2"/>
        <v>3.6031296219474207E-2</v>
      </c>
      <c r="Q83" s="44">
        <v>1.9162789234758115E-2</v>
      </c>
      <c r="R83" s="44">
        <f t="shared" si="4"/>
        <v>1.7639094141665534E-2</v>
      </c>
      <c r="S83" s="44">
        <v>1.0700462469845906E-3</v>
      </c>
      <c r="T83" s="8" t="s">
        <v>0</v>
      </c>
      <c r="U83" s="8" t="s">
        <v>0</v>
      </c>
      <c r="V83" s="8" t="s">
        <v>0</v>
      </c>
      <c r="W83" s="8" t="s">
        <v>0</v>
      </c>
      <c r="X83" s="44">
        <v>1.0327443788515245E-2</v>
      </c>
      <c r="Y83" s="44">
        <f t="shared" si="3"/>
        <v>2.7049713991486035E-2</v>
      </c>
      <c r="Z83" s="7">
        <v>5.9891808346212994E-3</v>
      </c>
      <c r="AA83" s="7">
        <v>4.9034097824762757E-3</v>
      </c>
      <c r="AB83" s="8" t="s">
        <v>0</v>
      </c>
      <c r="AC83" s="8" t="s">
        <v>0</v>
      </c>
      <c r="AD83" s="81">
        <v>5.8209984139987458E-3</v>
      </c>
      <c r="AE83" s="7">
        <v>6.7949602659655994E-3</v>
      </c>
      <c r="AF83" s="7">
        <v>3.0745193159229522E-3</v>
      </c>
      <c r="AG83" s="7">
        <v>1.3300567377664496E-2</v>
      </c>
      <c r="AH83" s="7">
        <v>2.7077886622330238E-2</v>
      </c>
      <c r="AI83" s="7">
        <v>1.0355157716787744E-2</v>
      </c>
      <c r="AJ83" s="8" t="s">
        <v>0</v>
      </c>
      <c r="AK83" s="8" t="s">
        <v>0</v>
      </c>
      <c r="AL83" s="7">
        <v>-2.2985743678975878E-2</v>
      </c>
      <c r="AM83" s="7">
        <v>4.1524216376893408E-2</v>
      </c>
      <c r="AN83" s="7">
        <v>2.4566274485741779E-2</v>
      </c>
      <c r="AO83" s="8" t="s">
        <v>0</v>
      </c>
      <c r="AP83" s="8" t="s">
        <v>0</v>
      </c>
      <c r="AQ83" s="7">
        <v>1.8233426228278615E-2</v>
      </c>
      <c r="AR83" s="7">
        <v>1.6547015072407856E-3</v>
      </c>
      <c r="AS83" s="8" t="s">
        <v>0</v>
      </c>
      <c r="AT83" s="8" t="s">
        <v>0</v>
      </c>
    </row>
    <row r="84" spans="1:46">
      <c r="A84" s="4">
        <v>39021</v>
      </c>
      <c r="B84" s="9">
        <v>1.0919854688194119E-2</v>
      </c>
      <c r="C84" s="9">
        <v>-1.4350105786036349E-2</v>
      </c>
      <c r="D84" s="9">
        <f t="shared" si="6"/>
        <v>4.7392058232913037E-2</v>
      </c>
      <c r="E84" s="43">
        <v>6.2641070000000007E-2</v>
      </c>
      <c r="F84" s="10" t="s">
        <v>0</v>
      </c>
      <c r="G84" s="10" t="s">
        <v>0</v>
      </c>
      <c r="H84" s="45">
        <f t="shared" si="5"/>
        <v>5.4951009568933173E-2</v>
      </c>
      <c r="I84" s="45">
        <v>7.0310072330739493E-2</v>
      </c>
      <c r="J84" s="45"/>
      <c r="K84" s="45"/>
      <c r="L84" s="45"/>
      <c r="M84" s="45"/>
      <c r="N84" s="45">
        <f t="shared" si="7"/>
        <v>-9.0597564083625404E-3</v>
      </c>
      <c r="O84" s="45">
        <v>5.3673717297892942E-3</v>
      </c>
      <c r="P84" s="45">
        <f t="shared" si="2"/>
        <v>-5.9909408253125962E-3</v>
      </c>
      <c r="Q84" s="45">
        <v>8.480866289130029E-3</v>
      </c>
      <c r="R84" s="45">
        <f t="shared" si="4"/>
        <v>-1.3963234163945404E-2</v>
      </c>
      <c r="S84" s="45">
        <v>3.9250409741020675E-4</v>
      </c>
      <c r="T84" s="10" t="s">
        <v>0</v>
      </c>
      <c r="U84" s="10" t="s">
        <v>0</v>
      </c>
      <c r="V84" s="10" t="s">
        <v>0</v>
      </c>
      <c r="W84" s="10" t="s">
        <v>0</v>
      </c>
      <c r="X84" s="45">
        <v>6.669523328387994E-3</v>
      </c>
      <c r="Y84" s="45">
        <f t="shared" si="3"/>
        <v>-7.7762908229531691E-3</v>
      </c>
      <c r="Z84" s="9">
        <v>7.717632856868506E-2</v>
      </c>
      <c r="AA84" s="9">
        <v>5.772325368124176E-2</v>
      </c>
      <c r="AB84" s="10" t="s">
        <v>0</v>
      </c>
      <c r="AC84" s="10" t="s">
        <v>0</v>
      </c>
      <c r="AD84" s="80">
        <v>2.760325926545848E-2</v>
      </c>
      <c r="AE84" s="9">
        <v>2.6918183862134848E-2</v>
      </c>
      <c r="AF84" s="9">
        <v>2.9475098197239591E-2</v>
      </c>
      <c r="AG84" s="9">
        <v>1.5462666024642413E-2</v>
      </c>
      <c r="AH84" s="9">
        <v>2.1995945309592813E-2</v>
      </c>
      <c r="AI84" s="9">
        <v>3.6875214322032779E-2</v>
      </c>
      <c r="AJ84" s="10" t="s">
        <v>0</v>
      </c>
      <c r="AK84" s="10" t="s">
        <v>0</v>
      </c>
      <c r="AL84" s="9">
        <v>-6.9484795466323579E-3</v>
      </c>
      <c r="AM84" s="9">
        <v>1.6705779266526388E-2</v>
      </c>
      <c r="AN84" s="9">
        <v>3.1508028596025195E-2</v>
      </c>
      <c r="AO84" s="10" t="s">
        <v>0</v>
      </c>
      <c r="AP84" s="10" t="s">
        <v>0</v>
      </c>
      <c r="AQ84" s="9">
        <v>-1.5707243294646678E-2</v>
      </c>
      <c r="AR84" s="9">
        <v>-1.3768961134954516E-3</v>
      </c>
      <c r="AS84" s="10" t="s">
        <v>0</v>
      </c>
      <c r="AT84" s="10" t="s">
        <v>0</v>
      </c>
    </row>
    <row r="85" spans="1:46">
      <c r="A85" s="3">
        <v>39051</v>
      </c>
      <c r="B85" s="7">
        <v>1.0191243359078062E-2</v>
      </c>
      <c r="C85" s="7">
        <v>1.1105926271582023E-2</v>
      </c>
      <c r="D85" s="7">
        <f t="shared" si="6"/>
        <v>5.8108540136257769E-2</v>
      </c>
      <c r="E85" s="42">
        <v>4.6486339999999987E-2</v>
      </c>
      <c r="F85" s="8" t="s">
        <v>0</v>
      </c>
      <c r="G85" s="8" t="s">
        <v>0</v>
      </c>
      <c r="H85" s="44">
        <f t="shared" si="5"/>
        <v>5.9449255202731921E-2</v>
      </c>
      <c r="I85" s="44">
        <v>4.7812328733364495E-2</v>
      </c>
      <c r="J85" s="44"/>
      <c r="K85" s="44"/>
      <c r="L85" s="44"/>
      <c r="M85" s="44"/>
      <c r="N85" s="44">
        <f t="shared" si="7"/>
        <v>2.4470928757416521E-2</v>
      </c>
      <c r="O85" s="44">
        <v>1.3218202107782684E-2</v>
      </c>
      <c r="P85" s="44">
        <f t="shared" si="2"/>
        <v>3.4566725960817557E-2</v>
      </c>
      <c r="Q85" s="44">
        <v>2.320310768600331E-2</v>
      </c>
      <c r="R85" s="44">
        <f t="shared" si="4"/>
        <v>2.0832951356282159E-2</v>
      </c>
      <c r="S85" s="44">
        <v>9.6201840301424202E-3</v>
      </c>
      <c r="T85" s="8" t="s">
        <v>0</v>
      </c>
      <c r="U85" s="8" t="s">
        <v>0</v>
      </c>
      <c r="V85" s="8" t="s">
        <v>0</v>
      </c>
      <c r="W85" s="8" t="s">
        <v>0</v>
      </c>
      <c r="X85" s="44">
        <v>1.0549958081425226E-2</v>
      </c>
      <c r="Y85" s="44">
        <f t="shared" si="3"/>
        <v>2.177305140962793E-2</v>
      </c>
      <c r="Z85" s="7">
        <v>6.7979216545259957E-2</v>
      </c>
      <c r="AA85" s="7">
        <v>5.3902403114724606E-2</v>
      </c>
      <c r="AB85" s="8" t="s">
        <v>0</v>
      </c>
      <c r="AC85" s="8" t="s">
        <v>0</v>
      </c>
      <c r="AD85" s="81">
        <v>2.0589559274430513E-2</v>
      </c>
      <c r="AE85" s="7">
        <v>1.6733923097751235E-2</v>
      </c>
      <c r="AF85" s="7">
        <v>3.0667683794527223E-2</v>
      </c>
      <c r="AG85" s="7">
        <v>1.2372487880936589E-2</v>
      </c>
      <c r="AH85" s="7">
        <v>3.7894828261152202E-2</v>
      </c>
      <c r="AI85" s="7">
        <v>2.6494654312188226E-2</v>
      </c>
      <c r="AJ85" s="8" t="s">
        <v>0</v>
      </c>
      <c r="AK85" s="8" t="s">
        <v>0</v>
      </c>
      <c r="AL85" s="7">
        <v>8.3034703966595513E-2</v>
      </c>
      <c r="AM85" s="7">
        <v>2.7755412800096968E-2</v>
      </c>
      <c r="AN85" s="7">
        <v>1.6466609576614388E-2</v>
      </c>
      <c r="AO85" s="8" t="s">
        <v>0</v>
      </c>
      <c r="AP85" s="8" t="s">
        <v>0</v>
      </c>
      <c r="AQ85" s="7">
        <v>2.3411724396485756E-2</v>
      </c>
      <c r="AR85" s="7">
        <v>1.217063198341739E-2</v>
      </c>
      <c r="AS85" s="8" t="s">
        <v>0</v>
      </c>
      <c r="AT85" s="8" t="s">
        <v>0</v>
      </c>
    </row>
    <row r="86" spans="1:46">
      <c r="A86" s="4">
        <v>39080</v>
      </c>
      <c r="B86" s="9">
        <v>9.8416320155449988E-3</v>
      </c>
      <c r="C86" s="9">
        <v>-1.3291489754476582E-2</v>
      </c>
      <c r="D86" s="9">
        <f t="shared" si="6"/>
        <v>-2.8716092135868454E-2</v>
      </c>
      <c r="E86" s="43">
        <v>-1.5632379999999998E-2</v>
      </c>
      <c r="F86" s="10" t="s">
        <v>0</v>
      </c>
      <c r="G86" s="10" t="s">
        <v>0</v>
      </c>
      <c r="H86" s="45">
        <f t="shared" si="5"/>
        <v>-5.017431015977214E-2</v>
      </c>
      <c r="I86" s="45">
        <v>-3.7379651662392099E-2</v>
      </c>
      <c r="J86" s="45"/>
      <c r="K86" s="45"/>
      <c r="L86" s="45"/>
      <c r="M86" s="45"/>
      <c r="N86" s="45">
        <f t="shared" si="7"/>
        <v>-2.8599822140834452E-2</v>
      </c>
      <c r="O86" s="45">
        <v>-1.5514543786136703E-2</v>
      </c>
      <c r="P86" s="45">
        <f t="shared" si="2"/>
        <v>-4.3034119328772102E-2</v>
      </c>
      <c r="Q86" s="45">
        <v>-3.0143278653687378E-2</v>
      </c>
      <c r="R86" s="45">
        <f t="shared" si="4"/>
        <v>-3.0601075707767489E-2</v>
      </c>
      <c r="S86" s="45">
        <v>-1.7542755305701929E-2</v>
      </c>
      <c r="T86" s="10" t="s">
        <v>0</v>
      </c>
      <c r="U86" s="10" t="s">
        <v>0</v>
      </c>
      <c r="V86" s="10" t="s">
        <v>0</v>
      </c>
      <c r="W86" s="10" t="s">
        <v>0</v>
      </c>
      <c r="X86" s="45">
        <v>-9.3927941123771452E-3</v>
      </c>
      <c r="Y86" s="45">
        <f t="shared" si="3"/>
        <v>-2.2559439640143175E-2</v>
      </c>
      <c r="Z86" s="9">
        <v>6.0623405117931739E-2</v>
      </c>
      <c r="AA86" s="9">
        <v>6.5278467651806782E-2</v>
      </c>
      <c r="AB86" s="10" t="s">
        <v>0</v>
      </c>
      <c r="AC86" s="10" t="s">
        <v>0</v>
      </c>
      <c r="AD86" s="80">
        <v>2.8996770698318297E-2</v>
      </c>
      <c r="AE86" s="9">
        <v>2.4616457041686024E-2</v>
      </c>
      <c r="AF86" s="9">
        <v>3.9949007921156854E-2</v>
      </c>
      <c r="AG86" s="9">
        <v>1.4880982749782223E-2</v>
      </c>
      <c r="AH86" s="9">
        <v>7.9229501257893631E-3</v>
      </c>
      <c r="AI86" s="9">
        <v>2.1500209697175032E-2</v>
      </c>
      <c r="AJ86" s="10" t="s">
        <v>0</v>
      </c>
      <c r="AK86" s="10" t="s">
        <v>0</v>
      </c>
      <c r="AL86" s="9">
        <v>-3.5720150803818296E-2</v>
      </c>
      <c r="AM86" s="9">
        <v>-8.4342040280027675E-4</v>
      </c>
      <c r="AN86" s="9">
        <v>1.2615751483260995E-2</v>
      </c>
      <c r="AO86" s="10" t="s">
        <v>0</v>
      </c>
      <c r="AP86" s="10" t="s">
        <v>0</v>
      </c>
      <c r="AQ86" s="9">
        <v>-3.63843740128591E-2</v>
      </c>
      <c r="AR86" s="9">
        <v>-2.3403957722667568E-2</v>
      </c>
      <c r="AS86" s="10" t="s">
        <v>0</v>
      </c>
      <c r="AT86" s="10" t="s">
        <v>0</v>
      </c>
    </row>
    <row r="87" spans="1:46">
      <c r="A87" s="3">
        <v>39113</v>
      </c>
      <c r="B87" s="7">
        <v>1.0793225240427029E-2</v>
      </c>
      <c r="C87" s="7">
        <v>-6.220767072030009E-3</v>
      </c>
      <c r="D87" s="7">
        <f t="shared" si="6"/>
        <v>7.7468363470533319E-2</v>
      </c>
      <c r="E87" s="42">
        <v>8.421300000000001E-2</v>
      </c>
      <c r="F87" s="8" t="s">
        <v>0</v>
      </c>
      <c r="G87" s="8" t="s">
        <v>0</v>
      </c>
      <c r="H87" s="44">
        <f t="shared" si="5"/>
        <v>0.10231118194630295</v>
      </c>
      <c r="I87" s="44">
        <v>0.1092113272467623</v>
      </c>
      <c r="J87" s="44"/>
      <c r="K87" s="44"/>
      <c r="L87" s="44"/>
      <c r="M87" s="44"/>
      <c r="N87" s="44">
        <f t="shared" si="7"/>
        <v>-3.7406291482342535E-3</v>
      </c>
      <c r="O87" s="44">
        <v>2.4956628611452203E-3</v>
      </c>
      <c r="P87" s="44">
        <f t="shared" si="2"/>
        <v>-9.0715153953091487E-3</v>
      </c>
      <c r="Q87" s="44">
        <v>-2.8685931732342906E-3</v>
      </c>
      <c r="R87" s="44">
        <f t="shared" si="4"/>
        <v>-3.9073589987809187E-3</v>
      </c>
      <c r="S87" s="44">
        <v>2.327889330543842E-3</v>
      </c>
      <c r="T87" s="8" t="s">
        <v>0</v>
      </c>
      <c r="U87" s="8" t="s">
        <v>0</v>
      </c>
      <c r="V87" s="8" t="s">
        <v>0</v>
      </c>
      <c r="W87" s="8" t="s">
        <v>0</v>
      </c>
      <c r="X87" s="44">
        <v>6.9469966693946894E-3</v>
      </c>
      <c r="Y87" s="44">
        <f t="shared" si="3"/>
        <v>6.8301394923420133E-4</v>
      </c>
      <c r="Z87" s="7">
        <v>3.7775729094056132E-3</v>
      </c>
      <c r="AA87" s="7">
        <v>-3.1327636074864884E-3</v>
      </c>
      <c r="AB87" s="8" t="s">
        <v>0</v>
      </c>
      <c r="AC87" s="8" t="s">
        <v>0</v>
      </c>
      <c r="AD87" s="81">
        <v>1.4703870281370879E-2</v>
      </c>
      <c r="AE87" s="7">
        <v>1.4555339565416103E-2</v>
      </c>
      <c r="AF87" s="7">
        <v>1.5079315204388433E-2</v>
      </c>
      <c r="AG87" s="7">
        <v>1.0400961068712355E-2</v>
      </c>
      <c r="AH87" s="7">
        <v>3.0149185971339865E-3</v>
      </c>
      <c r="AI87" s="7">
        <v>9.2934983577317443E-3</v>
      </c>
      <c r="AJ87" s="8" t="s">
        <v>0</v>
      </c>
      <c r="AK87" s="8" t="s">
        <v>0</v>
      </c>
      <c r="AL87" s="7">
        <v>2.2869289588045127E-2</v>
      </c>
      <c r="AM87" s="7">
        <v>7.7508594559145827E-3</v>
      </c>
      <c r="AN87" s="7">
        <v>1.4059084819854739E-2</v>
      </c>
      <c r="AO87" s="8" t="s">
        <v>0</v>
      </c>
      <c r="AP87" s="8" t="s">
        <v>0</v>
      </c>
      <c r="AQ87" s="7">
        <v>-5.2584832943215476E-3</v>
      </c>
      <c r="AR87" s="7">
        <v>9.6830739245090669E-4</v>
      </c>
      <c r="AS87" s="8" t="s">
        <v>0</v>
      </c>
      <c r="AT87" s="8" t="s">
        <v>0</v>
      </c>
    </row>
    <row r="88" spans="1:46">
      <c r="A88" s="4">
        <v>39141</v>
      </c>
      <c r="B88" s="9">
        <v>8.6982270966002861E-3</v>
      </c>
      <c r="C88" s="9">
        <v>-3.059255424295193E-3</v>
      </c>
      <c r="D88" s="9">
        <f t="shared" si="6"/>
        <v>-2.5382782485056765E-2</v>
      </c>
      <c r="E88" s="43">
        <v>-2.2392029999999997E-2</v>
      </c>
      <c r="F88" s="10" t="s">
        <v>0</v>
      </c>
      <c r="G88" s="10" t="s">
        <v>0</v>
      </c>
      <c r="H88" s="45">
        <f t="shared" si="5"/>
        <v>-2.9958963661646743E-2</v>
      </c>
      <c r="I88" s="45">
        <v>-2.6982253843782833E-2</v>
      </c>
      <c r="J88" s="45"/>
      <c r="K88" s="45"/>
      <c r="L88" s="45"/>
      <c r="M88" s="45"/>
      <c r="N88" s="45">
        <f t="shared" si="7"/>
        <v>1.3574748831702843E-2</v>
      </c>
      <c r="O88" s="45">
        <v>1.6685048079840836E-2</v>
      </c>
      <c r="P88" s="45">
        <f t="shared" si="2"/>
        <v>2.6547514474950518E-2</v>
      </c>
      <c r="Q88" s="45">
        <v>2.9697622512004251E-2</v>
      </c>
      <c r="R88" s="45">
        <f t="shared" si="4"/>
        <v>1.6672272367485697E-2</v>
      </c>
      <c r="S88" s="45">
        <v>1.9792076810120296E-2</v>
      </c>
      <c r="T88" s="10" t="s">
        <v>0</v>
      </c>
      <c r="U88" s="10" t="s">
        <v>0</v>
      </c>
      <c r="V88" s="10" t="s">
        <v>0</v>
      </c>
      <c r="W88" s="10" t="s">
        <v>0</v>
      </c>
      <c r="X88" s="45">
        <v>1.2245296439612252E-2</v>
      </c>
      <c r="Y88" s="45">
        <f t="shared" si="3"/>
        <v>9.1485795257619795E-3</v>
      </c>
      <c r="Z88" s="9">
        <v>-1.6778297977195877E-2</v>
      </c>
      <c r="AA88" s="9">
        <v>2.4797374825512142E-2</v>
      </c>
      <c r="AB88" s="10" t="s">
        <v>0</v>
      </c>
      <c r="AC88" s="10" t="s">
        <v>0</v>
      </c>
      <c r="AD88" s="80">
        <v>1.3818424870897239E-2</v>
      </c>
      <c r="AE88" s="9">
        <v>1.0723719161698675E-2</v>
      </c>
      <c r="AF88" s="9">
        <v>2.1103693558683467E-2</v>
      </c>
      <c r="AG88" s="9">
        <v>1.1295804536762821E-2</v>
      </c>
      <c r="AH88" s="9">
        <v>-9.5721010059356404E-3</v>
      </c>
      <c r="AI88" s="9">
        <v>-6.5328311808665607E-3</v>
      </c>
      <c r="AJ88" s="10" t="s">
        <v>0</v>
      </c>
      <c r="AK88" s="10" t="s">
        <v>0</v>
      </c>
      <c r="AL88" s="9">
        <v>1.7937036967230036E-2</v>
      </c>
      <c r="AM88" s="9">
        <v>-2.4838567774506992E-2</v>
      </c>
      <c r="AN88" s="9">
        <v>-2.1846145288686225E-2</v>
      </c>
      <c r="AO88" s="10" t="s">
        <v>0</v>
      </c>
      <c r="AP88" s="10" t="s">
        <v>0</v>
      </c>
      <c r="AQ88" s="9">
        <v>1.8294236028466582E-2</v>
      </c>
      <c r="AR88" s="9">
        <v>2.1419017698839804E-2</v>
      </c>
      <c r="AS88" s="10" t="s">
        <v>0</v>
      </c>
      <c r="AT88" s="10" t="s">
        <v>0</v>
      </c>
    </row>
    <row r="89" spans="1:46">
      <c r="A89" s="3">
        <v>39171</v>
      </c>
      <c r="B89" s="7">
        <v>1.0494104429287221E-2</v>
      </c>
      <c r="C89" s="7">
        <v>-3.2008308941554153E-2</v>
      </c>
      <c r="D89" s="7">
        <f t="shared" si="6"/>
        <v>-5.5113147736757684E-2</v>
      </c>
      <c r="E89" s="42">
        <v>-2.3868839999999999E-2</v>
      </c>
      <c r="F89" s="8" t="s">
        <v>0</v>
      </c>
      <c r="G89" s="8" t="s">
        <v>0</v>
      </c>
      <c r="H89" s="44">
        <f t="shared" si="5"/>
        <v>-5.7544028733617858E-2</v>
      </c>
      <c r="I89" s="44">
        <v>-2.6380102254949911E-2</v>
      </c>
      <c r="J89" s="44">
        <f>(1+K89)*(1+C89)-1</f>
        <v>-2.7788286583980915E-2</v>
      </c>
      <c r="K89" s="44">
        <v>4.359564649732528E-3</v>
      </c>
      <c r="L89" s="44">
        <f>(1+M89)*(1+C89)-1</f>
        <v>-2.9800319894249805E-2</v>
      </c>
      <c r="M89" s="44">
        <v>2.281E-3</v>
      </c>
      <c r="N89" s="44">
        <f t="shared" si="7"/>
        <v>-3.2867410212485293E-2</v>
      </c>
      <c r="O89" s="44">
        <v>-8.875089309824391E-4</v>
      </c>
      <c r="P89" s="44">
        <f t="shared" si="2"/>
        <v>-4.8228952283757787E-2</v>
      </c>
      <c r="Q89" s="44">
        <v>-1.6757006792555429E-2</v>
      </c>
      <c r="R89" s="44">
        <f t="shared" si="4"/>
        <v>-3.1529740342170265E-2</v>
      </c>
      <c r="S89" s="44">
        <v>4.9439329263312182E-4</v>
      </c>
      <c r="T89" s="8" t="s">
        <v>0</v>
      </c>
      <c r="U89" s="8" t="s">
        <v>0</v>
      </c>
      <c r="V89" s="8" t="s">
        <v>0</v>
      </c>
      <c r="W89" s="8" t="s">
        <v>0</v>
      </c>
      <c r="X89" s="44">
        <v>-1.9136949281323146E-3</v>
      </c>
      <c r="Y89" s="44">
        <f t="shared" si="3"/>
        <v>-3.3860749731206896E-2</v>
      </c>
      <c r="Z89" s="7">
        <v>4.3561469060421132E-2</v>
      </c>
      <c r="AA89" s="7">
        <v>7.2649085022321591E-2</v>
      </c>
      <c r="AB89" s="8" t="s">
        <v>0</v>
      </c>
      <c r="AC89" s="8" t="s">
        <v>0</v>
      </c>
      <c r="AD89" s="81">
        <v>2.170972540308802E-2</v>
      </c>
      <c r="AE89" s="7">
        <v>1.3915861776395699E-2</v>
      </c>
      <c r="AF89" s="7">
        <v>3.8803735408816875E-2</v>
      </c>
      <c r="AG89" s="7">
        <v>1.3873777143367461E-2</v>
      </c>
      <c r="AH89" s="7">
        <v>-1.4899406156621886E-2</v>
      </c>
      <c r="AI89" s="7">
        <v>1.7674638060399817E-2</v>
      </c>
      <c r="AJ89" s="8" t="s">
        <v>0</v>
      </c>
      <c r="AK89" s="8" t="s">
        <v>0</v>
      </c>
      <c r="AL89" s="7">
        <v>-3.5578889554461757E-2</v>
      </c>
      <c r="AM89" s="7">
        <v>-2.2347795626090461E-2</v>
      </c>
      <c r="AN89" s="7">
        <v>9.9799547916576969E-3</v>
      </c>
      <c r="AO89" s="8" t="s">
        <v>0</v>
      </c>
      <c r="AP89" s="8" t="s">
        <v>0</v>
      </c>
      <c r="AQ89" s="7">
        <v>-3.0109916096030753E-2</v>
      </c>
      <c r="AR89" s="7">
        <v>1.9611664677077201E-3</v>
      </c>
      <c r="AS89" s="8" t="s">
        <v>0</v>
      </c>
      <c r="AT89" s="8" t="s">
        <v>0</v>
      </c>
    </row>
    <row r="90" spans="1:46">
      <c r="A90" s="4">
        <v>39202</v>
      </c>
      <c r="B90" s="9">
        <v>9.4179686855309086E-3</v>
      </c>
      <c r="C90" s="9">
        <v>-8.0472103004290974E-3</v>
      </c>
      <c r="D90" s="9">
        <f t="shared" si="6"/>
        <v>-8.2437128746244426E-3</v>
      </c>
      <c r="E90" s="43">
        <v>-1.980967E-4</v>
      </c>
      <c r="F90" s="10" t="s">
        <v>0</v>
      </c>
      <c r="G90" s="10" t="s">
        <v>0</v>
      </c>
      <c r="H90" s="45">
        <f t="shared" si="5"/>
        <v>-3.567390028080597E-3</v>
      </c>
      <c r="I90" s="45">
        <v>4.5161627840224483E-3</v>
      </c>
      <c r="J90" s="45">
        <f t="shared" ref="J90:J153" si="8">(1+K90)*(1+C90)-1</f>
        <v>-4.6135290759431458E-3</v>
      </c>
      <c r="K90" s="45">
        <v>3.4615369402064555E-3</v>
      </c>
      <c r="L90" s="45">
        <f t="shared" ref="L90:L153" si="9">(1+M90)*(1+C90)-1</f>
        <v>-3.9187027896995241E-3</v>
      </c>
      <c r="M90" s="45">
        <v>4.1619999999999999E-3</v>
      </c>
      <c r="N90" s="45">
        <f t="shared" si="7"/>
        <v>-2.6127587866282553E-3</v>
      </c>
      <c r="O90" s="45">
        <v>5.4785384649673752E-3</v>
      </c>
      <c r="P90" s="45">
        <f t="shared" si="2"/>
        <v>1.0432918163385541E-3</v>
      </c>
      <c r="Q90" s="45">
        <v>9.1642487537344497E-3</v>
      </c>
      <c r="R90" s="45">
        <f t="shared" si="4"/>
        <v>-2.3547051675703035E-3</v>
      </c>
      <c r="S90" s="45">
        <v>5.7386855422654204E-3</v>
      </c>
      <c r="T90" s="10" t="s">
        <v>0</v>
      </c>
      <c r="U90" s="10" t="s">
        <v>0</v>
      </c>
      <c r="V90" s="10" t="s">
        <v>0</v>
      </c>
      <c r="W90" s="10" t="s">
        <v>0</v>
      </c>
      <c r="X90" s="45">
        <v>5.9245701589794031E-3</v>
      </c>
      <c r="Y90" s="45">
        <f t="shared" si="3"/>
        <v>-2.1703164034586608E-3</v>
      </c>
      <c r="Z90" s="9">
        <v>6.8814950659330965E-2</v>
      </c>
      <c r="AA90" s="9">
        <v>6.7868279158826983E-2</v>
      </c>
      <c r="AB90" s="10" t="s">
        <v>0</v>
      </c>
      <c r="AC90" s="10" t="s">
        <v>0</v>
      </c>
      <c r="AD90" s="80">
        <v>4.3289411843698611E-2</v>
      </c>
      <c r="AE90" s="9">
        <v>2.3610822087717143E-2</v>
      </c>
      <c r="AF90" s="9">
        <v>8.4091427967878607E-2</v>
      </c>
      <c r="AG90" s="9">
        <v>1.7835893735126174E-2</v>
      </c>
      <c r="AH90" s="9">
        <v>3.3925665172010344E-2</v>
      </c>
      <c r="AI90" s="9">
        <v>4.231338014095587E-2</v>
      </c>
      <c r="AJ90" s="10" t="s">
        <v>0</v>
      </c>
      <c r="AK90" s="10" t="s">
        <v>0</v>
      </c>
      <c r="AL90" s="9">
        <v>1.4812298642401966E-2</v>
      </c>
      <c r="AM90" s="9">
        <v>3.4895103575969921E-2</v>
      </c>
      <c r="AN90" s="9">
        <v>4.3290683107413797E-2</v>
      </c>
      <c r="AO90" s="10" t="s">
        <v>0</v>
      </c>
      <c r="AP90" s="10" t="s">
        <v>0</v>
      </c>
      <c r="AQ90" s="9">
        <v>-8.0699808091810876E-4</v>
      </c>
      <c r="AR90" s="9">
        <v>7.298948392195026E-3</v>
      </c>
      <c r="AS90" s="10" t="s">
        <v>0</v>
      </c>
      <c r="AT90" s="10" t="s">
        <v>0</v>
      </c>
    </row>
    <row r="91" spans="1:46">
      <c r="A91" s="3">
        <v>39233</v>
      </c>
      <c r="B91" s="7">
        <v>1.0219087064407217E-2</v>
      </c>
      <c r="C91" s="7">
        <v>-5.1624956979202552E-2</v>
      </c>
      <c r="D91" s="7">
        <f t="shared" si="6"/>
        <v>-5.1129221997364693E-2</v>
      </c>
      <c r="E91" s="42">
        <v>5.2272039999999998E-4</v>
      </c>
      <c r="F91" s="8" t="s">
        <v>0</v>
      </c>
      <c r="G91" s="8" t="s">
        <v>0</v>
      </c>
      <c r="H91" s="44">
        <f t="shared" si="5"/>
        <v>-5.5214818386783993E-2</v>
      </c>
      <c r="I91" s="44">
        <v>-3.7852761246720545E-3</v>
      </c>
      <c r="J91" s="44">
        <f t="shared" si="8"/>
        <v>-4.7580831866936402E-2</v>
      </c>
      <c r="K91" s="44">
        <v>4.264267751484363E-3</v>
      </c>
      <c r="L91" s="44">
        <f t="shared" si="9"/>
        <v>-5.9970657357785617E-2</v>
      </c>
      <c r="M91" s="44">
        <v>-8.8000000000000005E-3</v>
      </c>
      <c r="N91" s="44">
        <f t="shared" si="7"/>
        <v>-6.4743489373822127E-2</v>
      </c>
      <c r="O91" s="44">
        <v>-1.3832641939663382E-2</v>
      </c>
      <c r="P91" s="44">
        <f t="shared" si="2"/>
        <v>-7.3529776137344904E-2</v>
      </c>
      <c r="Q91" s="44">
        <v>-2.3097211719501076E-2</v>
      </c>
      <c r="R91" s="44">
        <f t="shared" si="4"/>
        <v>-6.4209841264786238E-2</v>
      </c>
      <c r="S91" s="44">
        <v>-1.3269944604929584E-2</v>
      </c>
      <c r="T91" s="8" t="s">
        <v>0</v>
      </c>
      <c r="U91" s="8" t="s">
        <v>0</v>
      </c>
      <c r="V91" s="8" t="s">
        <v>0</v>
      </c>
      <c r="W91" s="8" t="s">
        <v>0</v>
      </c>
      <c r="X91" s="44">
        <v>-9.0953339160173563E-3</v>
      </c>
      <c r="Y91" s="44">
        <f t="shared" si="3"/>
        <v>-6.0250744673093992E-2</v>
      </c>
      <c r="Z91" s="7">
        <v>6.7652585995587877E-2</v>
      </c>
      <c r="AA91" s="7">
        <v>9.0507231488572204E-2</v>
      </c>
      <c r="AB91" s="8" t="s">
        <v>0</v>
      </c>
      <c r="AC91" s="8" t="s">
        <v>0</v>
      </c>
      <c r="AD91" s="81">
        <v>2.5966137456306493E-2</v>
      </c>
      <c r="AE91" s="7">
        <v>1.4358128944210957E-2</v>
      </c>
      <c r="AF91" s="7">
        <v>4.5353268523343537E-2</v>
      </c>
      <c r="AG91" s="7">
        <v>1.4465955593909063E-2</v>
      </c>
      <c r="AH91" s="7">
        <v>-2.6556386787255137E-2</v>
      </c>
      <c r="AI91" s="7">
        <v>2.6433182079631745E-2</v>
      </c>
      <c r="AJ91" s="8" t="s">
        <v>0</v>
      </c>
      <c r="AK91" s="8" t="s">
        <v>0</v>
      </c>
      <c r="AL91" s="7">
        <v>-7.6700161218600238E-2</v>
      </c>
      <c r="AM91" s="7">
        <v>-2.0756080905244279E-2</v>
      </c>
      <c r="AN91" s="7">
        <v>3.2549228600146973E-2</v>
      </c>
      <c r="AO91" s="8" t="s">
        <v>0</v>
      </c>
      <c r="AP91" s="8" t="s">
        <v>0</v>
      </c>
      <c r="AQ91" s="7">
        <v>-6.3989660418456773E-2</v>
      </c>
      <c r="AR91" s="7">
        <v>-1.3037778176732573E-2</v>
      </c>
      <c r="AS91" s="8" t="s">
        <v>0</v>
      </c>
      <c r="AT91" s="8" t="s">
        <v>0</v>
      </c>
    </row>
    <row r="92" spans="1:46">
      <c r="A92" s="4">
        <v>39262</v>
      </c>
      <c r="B92" s="9">
        <v>9.0326013986272713E-3</v>
      </c>
      <c r="C92" s="9">
        <v>-1.399761522111076E-3</v>
      </c>
      <c r="D92" s="9">
        <f t="shared" si="6"/>
        <v>-9.1959721488931501E-2</v>
      </c>
      <c r="E92" s="43">
        <v>-9.0686900000000001E-2</v>
      </c>
      <c r="F92" s="10" t="s">
        <v>0</v>
      </c>
      <c r="G92" s="10" t="s">
        <v>0</v>
      </c>
      <c r="H92" s="45">
        <f t="shared" si="5"/>
        <v>-0.10258808037316802</v>
      </c>
      <c r="I92" s="45">
        <v>-0.101330156905723</v>
      </c>
      <c r="J92" s="45">
        <f t="shared" si="8"/>
        <v>2.1791484617004198E-3</v>
      </c>
      <c r="K92" s="45">
        <v>3.5839266264012792E-3</v>
      </c>
      <c r="L92" s="45">
        <f t="shared" si="9"/>
        <v>-1.9695992534596307E-5</v>
      </c>
      <c r="M92" s="45">
        <v>1.382E-3</v>
      </c>
      <c r="N92" s="45">
        <f t="shared" si="7"/>
        <v>-6.3186846160065979E-3</v>
      </c>
      <c r="O92" s="45">
        <v>-4.9258180644871086E-3</v>
      </c>
      <c r="P92" s="45">
        <f t="shared" si="2"/>
        <v>-1.1781282881637378E-2</v>
      </c>
      <c r="Q92" s="45">
        <v>-1.0396073383028948E-2</v>
      </c>
      <c r="R92" s="45">
        <f t="shared" si="4"/>
        <v>-4.2227847031502952E-3</v>
      </c>
      <c r="S92" s="45">
        <v>-2.8269802792578735E-3</v>
      </c>
      <c r="T92" s="10" t="s">
        <v>0</v>
      </c>
      <c r="U92" s="10" t="s">
        <v>0</v>
      </c>
      <c r="V92" s="10" t="s">
        <v>0</v>
      </c>
      <c r="W92" s="10" t="s">
        <v>0</v>
      </c>
      <c r="X92" s="45">
        <v>-4.2817554329783736E-3</v>
      </c>
      <c r="Y92" s="45">
        <f t="shared" si="3"/>
        <v>-5.6755235185872444E-3</v>
      </c>
      <c r="Z92" s="9">
        <v>4.0636718451059872E-2</v>
      </c>
      <c r="AA92" s="9">
        <v>5.0646859335213623E-2</v>
      </c>
      <c r="AB92" s="10" t="s">
        <v>0</v>
      </c>
      <c r="AC92" s="10" t="s">
        <v>0</v>
      </c>
      <c r="AD92" s="80">
        <v>4.7060028665908415E-3</v>
      </c>
      <c r="AE92" s="9">
        <v>1.1462561557752826E-2</v>
      </c>
      <c r="AF92" s="9">
        <v>-3.8690809517618607E-3</v>
      </c>
      <c r="AG92" s="9">
        <v>5.4831420417513765E-3</v>
      </c>
      <c r="AH92" s="9">
        <v>-5.7098725099501424E-3</v>
      </c>
      <c r="AI92" s="9">
        <v>-4.3161525721330252E-3</v>
      </c>
      <c r="AJ92" s="10" t="s">
        <v>0</v>
      </c>
      <c r="AK92" s="10" t="s">
        <v>0</v>
      </c>
      <c r="AL92" s="9">
        <v>-1.4429593187882395E-2</v>
      </c>
      <c r="AM92" s="9">
        <v>-1.9191132667981337E-2</v>
      </c>
      <c r="AN92" s="9">
        <v>-1.7816309730697366E-2</v>
      </c>
      <c r="AO92" s="10" t="s">
        <v>0</v>
      </c>
      <c r="AP92" s="10" t="s">
        <v>0</v>
      </c>
      <c r="AQ92" s="9">
        <v>-2.7033434543615176E-3</v>
      </c>
      <c r="AR92" s="9">
        <v>-1.3054091938106138E-3</v>
      </c>
      <c r="AS92" s="10" t="s">
        <v>0</v>
      </c>
      <c r="AT92" s="10" t="s">
        <v>0</v>
      </c>
    </row>
    <row r="93" spans="1:46">
      <c r="A93" s="3">
        <v>39294</v>
      </c>
      <c r="B93" s="7">
        <v>9.7001195237984561E-3</v>
      </c>
      <c r="C93" s="7">
        <v>-2.5231024815699277E-2</v>
      </c>
      <c r="D93" s="7">
        <f t="shared" si="6"/>
        <v>-0.10128437181601069</v>
      </c>
      <c r="E93" s="42">
        <v>-7.8021919999999995E-2</v>
      </c>
      <c r="F93" s="8" t="s">
        <v>0</v>
      </c>
      <c r="G93" s="8" t="s">
        <v>0</v>
      </c>
      <c r="H93" s="44">
        <f t="shared" si="5"/>
        <v>-9.4543163986856693E-2</v>
      </c>
      <c r="I93" s="44">
        <v>-7.1106222023585075E-2</v>
      </c>
      <c r="J93" s="44">
        <f t="shared" si="8"/>
        <v>-2.2131928685763413E-2</v>
      </c>
      <c r="K93" s="44">
        <v>3.1793134669164669E-3</v>
      </c>
      <c r="L93" s="44">
        <f t="shared" si="9"/>
        <v>-9.3900541999791809E-3</v>
      </c>
      <c r="M93" s="44">
        <v>1.6251000000000002E-2</v>
      </c>
      <c r="N93" s="44">
        <f t="shared" si="7"/>
        <v>-3.0705239614993163E-3</v>
      </c>
      <c r="O93" s="44">
        <v>2.2734105637707724E-2</v>
      </c>
      <c r="P93" s="44">
        <f t="shared" si="2"/>
        <v>7.2087530310926962E-3</v>
      </c>
      <c r="Q93" s="44">
        <v>3.3279452539673349E-2</v>
      </c>
      <c r="R93" s="44">
        <f t="shared" si="4"/>
        <v>-2.7325787246336164E-3</v>
      </c>
      <c r="S93" s="44">
        <v>2.3080798285370019E-2</v>
      </c>
      <c r="T93" s="8" t="s">
        <v>0</v>
      </c>
      <c r="U93" s="8" t="s">
        <v>0</v>
      </c>
      <c r="V93" s="8" t="s">
        <v>0</v>
      </c>
      <c r="W93" s="8" t="s">
        <v>0</v>
      </c>
      <c r="X93" s="44">
        <v>1.0768100900016897E-2</v>
      </c>
      <c r="Y93" s="44">
        <f t="shared" si="3"/>
        <v>-1.4734614136708624E-2</v>
      </c>
      <c r="Z93" s="7">
        <v>-3.8608618914546255E-3</v>
      </c>
      <c r="AA93" s="7">
        <v>8.248879228365702E-3</v>
      </c>
      <c r="AB93" s="8" t="s">
        <v>0</v>
      </c>
      <c r="AC93" s="8" t="s">
        <v>0</v>
      </c>
      <c r="AD93" s="81">
        <v>-9.5364648950443387E-3</v>
      </c>
      <c r="AE93" s="7">
        <v>2.2699315994716418E-3</v>
      </c>
      <c r="AF93" s="7">
        <v>-2.3091629308798711E-2</v>
      </c>
      <c r="AG93" s="7">
        <v>4.5643798658216994E-3</v>
      </c>
      <c r="AH93" s="7">
        <v>-4.0940677844380935E-2</v>
      </c>
      <c r="AI93" s="7">
        <v>-1.6116283374439044E-2</v>
      </c>
      <c r="AJ93" s="8" t="s">
        <v>0</v>
      </c>
      <c r="AK93" s="8" t="s">
        <v>0</v>
      </c>
      <c r="AL93" s="7">
        <v>-2.7536464486516143E-3</v>
      </c>
      <c r="AM93" s="7">
        <v>-5.6405995598857728E-2</v>
      </c>
      <c r="AN93" s="7">
        <v>-3.1981907074200899E-2</v>
      </c>
      <c r="AO93" s="8" t="s">
        <v>0</v>
      </c>
      <c r="AP93" s="8" t="s">
        <v>0</v>
      </c>
      <c r="AQ93" s="7">
        <v>-3.215631773687111E-3</v>
      </c>
      <c r="AR93" s="7">
        <v>2.2585241839328862E-2</v>
      </c>
      <c r="AS93" s="8" t="s">
        <v>0</v>
      </c>
      <c r="AT93" s="8" t="s">
        <v>0</v>
      </c>
    </row>
    <row r="94" spans="1:46">
      <c r="A94" s="4">
        <v>39325</v>
      </c>
      <c r="B94" s="9">
        <v>9.8763884338941565E-3</v>
      </c>
      <c r="C94" s="9">
        <v>4.4951001278227487E-2</v>
      </c>
      <c r="D94" s="9">
        <f t="shared" si="6"/>
        <v>0.11361814856199404</v>
      </c>
      <c r="E94" s="43">
        <v>6.5713270000000004E-2</v>
      </c>
      <c r="F94" s="10" t="s">
        <v>0</v>
      </c>
      <c r="G94" s="10" t="s">
        <v>0</v>
      </c>
      <c r="H94" s="45">
        <f t="shared" si="5"/>
        <v>0.11542839284115858</v>
      </c>
      <c r="I94" s="45">
        <v>6.7445642404974304E-2</v>
      </c>
      <c r="J94" s="45">
        <f t="shared" si="8"/>
        <v>5.2266066518688259E-2</v>
      </c>
      <c r="K94" s="45">
        <v>7.0003906704838581E-3</v>
      </c>
      <c r="L94" s="45">
        <f t="shared" si="9"/>
        <v>6.4629518534299102E-2</v>
      </c>
      <c r="M94" s="45">
        <v>1.8832000000000002E-2</v>
      </c>
      <c r="N94" s="45">
        <f t="shared" si="7"/>
        <v>6.8558003905317966E-2</v>
      </c>
      <c r="O94" s="45">
        <v>2.2591492422336934E-2</v>
      </c>
      <c r="P94" s="45">
        <f t="shared" si="2"/>
        <v>6.3564980039701124E-2</v>
      </c>
      <c r="Q94" s="45">
        <v>1.7813255108329651E-2</v>
      </c>
      <c r="R94" s="45">
        <f t="shared" si="4"/>
        <v>5.3542373983979985E-2</v>
      </c>
      <c r="S94" s="45">
        <v>8.2217947973093342E-3</v>
      </c>
      <c r="T94" s="10" t="s">
        <v>0</v>
      </c>
      <c r="U94" s="10" t="s">
        <v>0</v>
      </c>
      <c r="V94" s="10" t="s">
        <v>0</v>
      </c>
      <c r="W94" s="10" t="s">
        <v>0</v>
      </c>
      <c r="X94" s="45">
        <v>1.271895416080393E-2</v>
      </c>
      <c r="Y94" s="45">
        <f t="shared" si="3"/>
        <v>5.8241685163771484E-2</v>
      </c>
      <c r="Z94" s="9">
        <v>8.3976228267690356E-3</v>
      </c>
      <c r="AA94" s="9">
        <v>2.4862161331874466E-2</v>
      </c>
      <c r="AB94" s="10" t="s">
        <v>0</v>
      </c>
      <c r="AC94" s="10" t="s">
        <v>0</v>
      </c>
      <c r="AD94" s="80">
        <v>-5.7339791096087112E-3</v>
      </c>
      <c r="AE94" s="9">
        <v>5.8481467986863933E-3</v>
      </c>
      <c r="AF94" s="9">
        <v>-1.7252670973802675E-2</v>
      </c>
      <c r="AG94" s="9">
        <v>5.7258985840635823E-4</v>
      </c>
      <c r="AH94" s="9">
        <v>4.0036260171028015E-2</v>
      </c>
      <c r="AI94" s="9">
        <v>-4.703322070783833E-3</v>
      </c>
      <c r="AJ94" s="10" t="s">
        <v>0</v>
      </c>
      <c r="AK94" s="10" t="s">
        <v>0</v>
      </c>
      <c r="AL94" s="9">
        <v>5.5157134273431829E-2</v>
      </c>
      <c r="AM94" s="9">
        <v>5.8392824956258638E-2</v>
      </c>
      <c r="AN94" s="9">
        <v>1.2863592323073991E-2</v>
      </c>
      <c r="AO94" s="10" t="s">
        <v>0</v>
      </c>
      <c r="AP94" s="10" t="s">
        <v>0</v>
      </c>
      <c r="AQ94" s="9">
        <v>5.4325957387781898E-2</v>
      </c>
      <c r="AR94" s="9">
        <v>8.9716705358307003E-3</v>
      </c>
      <c r="AS94" s="10" t="s">
        <v>0</v>
      </c>
      <c r="AT94" s="10" t="s">
        <v>0</v>
      </c>
    </row>
    <row r="95" spans="1:46">
      <c r="A95" s="3">
        <v>39353</v>
      </c>
      <c r="B95" s="7">
        <v>8.016425964634033E-3</v>
      </c>
      <c r="C95" s="7">
        <v>-6.2742099898063231E-2</v>
      </c>
      <c r="D95" s="7">
        <f t="shared" si="6"/>
        <v>-2.1448738120795174E-2</v>
      </c>
      <c r="E95" s="42">
        <v>4.4057629999999993E-2</v>
      </c>
      <c r="F95" s="8" t="s">
        <v>0</v>
      </c>
      <c r="G95" s="8" t="s">
        <v>0</v>
      </c>
      <c r="H95" s="44">
        <f t="shared" si="5"/>
        <v>-3.6032603915425176E-2</v>
      </c>
      <c r="I95" s="44">
        <v>2.8497488236410851E-2</v>
      </c>
      <c r="J95" s="44">
        <f t="shared" si="8"/>
        <v>-5.9580833051555593E-2</v>
      </c>
      <c r="K95" s="44">
        <v>3.3728889840927145E-3</v>
      </c>
      <c r="L95" s="44">
        <f t="shared" si="9"/>
        <v>-5.8369791794087744E-2</v>
      </c>
      <c r="M95" s="44">
        <v>4.6649999999999999E-3</v>
      </c>
      <c r="N95" s="44">
        <f t="shared" si="7"/>
        <v>-6.1981820828222345E-2</v>
      </c>
      <c r="O95" s="44">
        <v>8.1117381860229543E-4</v>
      </c>
      <c r="P95" s="44">
        <f t="shared" si="2"/>
        <v>-6.077554473405189E-2</v>
      </c>
      <c r="Q95" s="44">
        <v>2.0982006807277465E-3</v>
      </c>
      <c r="R95" s="44">
        <f t="shared" si="4"/>
        <v>-5.0677948587060206E-2</v>
      </c>
      <c r="S95" s="44">
        <v>1.2871752064923525E-2</v>
      </c>
      <c r="T95" s="8" t="s">
        <v>0</v>
      </c>
      <c r="U95" s="8" t="s">
        <v>0</v>
      </c>
      <c r="V95" s="8" t="s">
        <v>0</v>
      </c>
      <c r="W95" s="8" t="s">
        <v>0</v>
      </c>
      <c r="X95" s="44">
        <v>6.3855181675265271E-3</v>
      </c>
      <c r="Y95" s="44">
        <f t="shared" si="3"/>
        <v>-5.6757222549304598E-2</v>
      </c>
      <c r="Z95" s="7">
        <v>0.10666764280615704</v>
      </c>
      <c r="AA95" s="7">
        <v>4.6535476135383558E-2</v>
      </c>
      <c r="AB95" s="8" t="s">
        <v>0</v>
      </c>
      <c r="AC95" s="8" t="s">
        <v>0</v>
      </c>
      <c r="AD95" s="81">
        <v>2.4721733566591464E-2</v>
      </c>
      <c r="AE95" s="7">
        <v>1.3497485912629115E-2</v>
      </c>
      <c r="AF95" s="7">
        <v>4.0586369877059214E-2</v>
      </c>
      <c r="AG95" s="7">
        <v>1.3979794652434707E-2</v>
      </c>
      <c r="AH95" s="7">
        <v>-1.383333964890554E-2</v>
      </c>
      <c r="AI95" s="7">
        <v>5.2182819951518411E-2</v>
      </c>
      <c r="AJ95" s="8" t="s">
        <v>0</v>
      </c>
      <c r="AK95" s="8" t="s">
        <v>0</v>
      </c>
      <c r="AL95" s="7">
        <v>3.6283660380564076E-2</v>
      </c>
      <c r="AM95" s="7">
        <v>-2.9193889388237304E-2</v>
      </c>
      <c r="AN95" s="7">
        <v>3.579400131615551E-2</v>
      </c>
      <c r="AO95" s="8" t="s">
        <v>0</v>
      </c>
      <c r="AP95" s="8" t="s">
        <v>0</v>
      </c>
      <c r="AQ95" s="7">
        <v>-5.0679074040828276E-2</v>
      </c>
      <c r="AR95" s="7">
        <v>1.2870551270811159E-2</v>
      </c>
      <c r="AS95" s="8" t="s">
        <v>0</v>
      </c>
      <c r="AT95" s="8" t="s">
        <v>0</v>
      </c>
    </row>
    <row r="96" spans="1:46">
      <c r="A96" s="4">
        <v>39386</v>
      </c>
      <c r="B96" s="9">
        <v>9.2418545156505161E-3</v>
      </c>
      <c r="C96" s="9">
        <v>-5.160693893088264E-2</v>
      </c>
      <c r="D96" s="9">
        <f t="shared" si="6"/>
        <v>-4.0979530806460329E-2</v>
      </c>
      <c r="E96" s="43">
        <v>1.1205700000000001E-2</v>
      </c>
      <c r="F96" s="10" t="s">
        <v>0</v>
      </c>
      <c r="G96" s="10" t="s">
        <v>0</v>
      </c>
      <c r="H96" s="45">
        <f t="shared" si="5"/>
        <v>-2.1649346480894782E-2</v>
      </c>
      <c r="I96" s="45">
        <v>3.1587738965758394E-2</v>
      </c>
      <c r="J96" s="45">
        <f t="shared" si="8"/>
        <v>-4.7464165608027464E-2</v>
      </c>
      <c r="K96" s="45">
        <v>4.368202903324736E-3</v>
      </c>
      <c r="L96" s="45">
        <f t="shared" si="9"/>
        <v>-4.3896503344390769E-2</v>
      </c>
      <c r="M96" s="45">
        <v>8.1300000000000001E-3</v>
      </c>
      <c r="N96" s="45">
        <f t="shared" si="7"/>
        <v>-4.1130218161932186E-2</v>
      </c>
      <c r="O96" s="45">
        <v>1.1046812971343467E-2</v>
      </c>
      <c r="P96" s="45">
        <f t="shared" si="2"/>
        <v>-3.4204344409458298E-2</v>
      </c>
      <c r="Q96" s="45">
        <v>1.8349559097160073E-2</v>
      </c>
      <c r="R96" s="45">
        <f t="shared" si="4"/>
        <v>-4.027647037460691E-2</v>
      </c>
      <c r="S96" s="45">
        <v>1.1947017562004225E-2</v>
      </c>
      <c r="T96" s="10" t="s">
        <v>0</v>
      </c>
      <c r="U96" s="10" t="s">
        <v>0</v>
      </c>
      <c r="V96" s="10" t="s">
        <v>0</v>
      </c>
      <c r="W96" s="10" t="s">
        <v>0</v>
      </c>
      <c r="X96" s="45">
        <v>1.0240202440558344E-2</v>
      </c>
      <c r="Y96" s="45">
        <f t="shared" si="3"/>
        <v>-4.1895201992314113E-2</v>
      </c>
      <c r="Z96" s="9">
        <v>8.024476970148009E-2</v>
      </c>
      <c r="AA96" s="9">
        <v>1.8964347629456535E-2</v>
      </c>
      <c r="AB96" s="10" t="s">
        <v>0</v>
      </c>
      <c r="AC96" s="10" t="s">
        <v>0</v>
      </c>
      <c r="AD96" s="80">
        <v>-2.4577150442821605E-3</v>
      </c>
      <c r="AE96" s="9">
        <v>1.0881902823074441E-3</v>
      </c>
      <c r="AF96" s="9">
        <v>-7.1080849820042147E-3</v>
      </c>
      <c r="AG96" s="9">
        <v>5.8000068400794191E-3</v>
      </c>
      <c r="AH96" s="9">
        <v>-1.5434197311295916E-2</v>
      </c>
      <c r="AI96" s="9">
        <v>3.8141086332716734E-2</v>
      </c>
      <c r="AJ96" s="10" t="s">
        <v>0</v>
      </c>
      <c r="AK96" s="10" t="s">
        <v>0</v>
      </c>
      <c r="AL96" s="9">
        <v>7.7474047295669202E-3</v>
      </c>
      <c r="AM96" s="9">
        <v>-3.7549539243969754E-2</v>
      </c>
      <c r="AN96" s="9">
        <v>1.4822335025380884E-2</v>
      </c>
      <c r="AO96" s="10" t="s">
        <v>0</v>
      </c>
      <c r="AP96" s="10" t="s">
        <v>0</v>
      </c>
      <c r="AQ96" s="9">
        <v>-4.035161838680279E-2</v>
      </c>
      <c r="AR96" s="9">
        <v>1.1867780360383273E-2</v>
      </c>
      <c r="AS96" s="10" t="s">
        <v>0</v>
      </c>
      <c r="AT96" s="10" t="s">
        <v>0</v>
      </c>
    </row>
    <row r="97" spans="1:92">
      <c r="A97" s="3">
        <v>39416</v>
      </c>
      <c r="B97" s="7">
        <v>8.3972840212778177E-3</v>
      </c>
      <c r="C97" s="7">
        <v>2.2763761467889942E-2</v>
      </c>
      <c r="D97" s="7">
        <f t="shared" si="6"/>
        <v>-6.9996513813073369E-2</v>
      </c>
      <c r="E97" s="42">
        <v>-9.0695700000000004E-2</v>
      </c>
      <c r="F97" s="8" t="s">
        <v>0</v>
      </c>
      <c r="G97" s="8" t="s">
        <v>0</v>
      </c>
      <c r="H97" s="44">
        <f t="shared" si="5"/>
        <v>-7.410207383677736E-2</v>
      </c>
      <c r="I97" s="44">
        <v>-9.470988213900311E-2</v>
      </c>
      <c r="J97" s="44">
        <f t="shared" si="8"/>
        <v>2.8696319288813665E-2</v>
      </c>
      <c r="K97" s="44">
        <v>5.8005162525598397E-3</v>
      </c>
      <c r="L97" s="44">
        <f t="shared" si="9"/>
        <v>5.682997683486235E-2</v>
      </c>
      <c r="M97" s="44">
        <v>3.3307999999999997E-2</v>
      </c>
      <c r="N97" s="44">
        <f t="shared" si="7"/>
        <v>6.4352829466693073E-2</v>
      </c>
      <c r="O97" s="44">
        <v>4.0663415703264372E-2</v>
      </c>
      <c r="P97" s="44">
        <f t="shared" si="2"/>
        <v>7.696489556739472E-2</v>
      </c>
      <c r="Q97" s="44">
        <v>5.2994773711687149E-2</v>
      </c>
      <c r="R97" s="44">
        <f t="shared" si="4"/>
        <v>6.5900698620475318E-2</v>
      </c>
      <c r="S97" s="44">
        <v>4.2176833769192568E-2</v>
      </c>
      <c r="T97" s="8" t="s">
        <v>0</v>
      </c>
      <c r="U97" s="8" t="s">
        <v>0</v>
      </c>
      <c r="V97" s="8" t="s">
        <v>0</v>
      </c>
      <c r="W97" s="8" t="s">
        <v>0</v>
      </c>
      <c r="X97" s="44">
        <v>1.803019123498828E-2</v>
      </c>
      <c r="Y97" s="44">
        <f t="shared" si="3"/>
        <v>4.1204387675372045E-2</v>
      </c>
      <c r="Z97" s="7">
        <v>-3.538129430316761E-2</v>
      </c>
      <c r="AA97" s="7">
        <v>-1.7417977206712676E-2</v>
      </c>
      <c r="AB97" s="8" t="s">
        <v>0</v>
      </c>
      <c r="AC97" s="7">
        <v>-1.7331721080210416E-3</v>
      </c>
      <c r="AD97" s="81">
        <v>-4.834553713927936E-3</v>
      </c>
      <c r="AE97" s="7">
        <v>7.2732647817996821E-3</v>
      </c>
      <c r="AF97" s="7">
        <v>-2.0659147200250638E-2</v>
      </c>
      <c r="AG97" s="7">
        <v>1.4084508769911519E-3</v>
      </c>
      <c r="AH97" s="7">
        <v>-2.3946298564212376E-2</v>
      </c>
      <c r="AI97" s="7">
        <v>-4.5670429273973578E-2</v>
      </c>
      <c r="AJ97" s="8" t="s">
        <v>0</v>
      </c>
      <c r="AK97" s="8" t="s">
        <v>0</v>
      </c>
      <c r="AL97" s="7">
        <v>1.4991015972250388E-2</v>
      </c>
      <c r="AM97" s="7">
        <v>-2.2282256347345042E-2</v>
      </c>
      <c r="AN97" s="7">
        <v>-4.4043423821141348E-2</v>
      </c>
      <c r="AO97" s="8" t="s">
        <v>0</v>
      </c>
      <c r="AP97" s="8" t="s">
        <v>0</v>
      </c>
      <c r="AQ97" s="7">
        <v>6.3119107633648586E-2</v>
      </c>
      <c r="AR97" s="7">
        <v>3.9457152947851792E-2</v>
      </c>
      <c r="AS97" s="8" t="s">
        <v>0</v>
      </c>
      <c r="AT97" s="8" t="s">
        <v>0</v>
      </c>
    </row>
    <row r="98" spans="1:92">
      <c r="A98" s="4">
        <v>39447</v>
      </c>
      <c r="B98" s="9">
        <v>8.3944021807373925E-3</v>
      </c>
      <c r="C98" s="9">
        <v>-6.9518416774121405E-3</v>
      </c>
      <c r="D98" s="9">
        <f t="shared" si="6"/>
        <v>-5.6885659580646952E-2</v>
      </c>
      <c r="E98" s="43">
        <v>-5.0283379999999996E-2</v>
      </c>
      <c r="F98" s="10" t="s">
        <v>0</v>
      </c>
      <c r="G98" s="10" t="s">
        <v>0</v>
      </c>
      <c r="H98" s="45">
        <f t="shared" si="5"/>
        <v>-7.5961107715266762E-2</v>
      </c>
      <c r="I98" s="45">
        <v>-6.949236596382391E-2</v>
      </c>
      <c r="J98" s="45">
        <f t="shared" si="8"/>
        <v>-8.1917711060478515E-3</v>
      </c>
      <c r="K98" s="45">
        <v>-1.2486095646460083E-3</v>
      </c>
      <c r="L98" s="45">
        <f t="shared" si="9"/>
        <v>-7.0213550484947707E-3</v>
      </c>
      <c r="M98" s="53">
        <v>-6.9999999999999994E-5</v>
      </c>
      <c r="N98" s="45">
        <f t="shared" si="7"/>
        <v>-9.9327611375211733E-3</v>
      </c>
      <c r="O98" s="45">
        <v>-3.0017874109391496E-3</v>
      </c>
      <c r="P98" s="45">
        <f t="shared" si="2"/>
        <v>-1.674602069019504E-2</v>
      </c>
      <c r="Q98" s="45">
        <v>-9.8627432423084027E-3</v>
      </c>
      <c r="R98" s="45">
        <f t="shared" si="4"/>
        <v>-1.2252909550482194E-2</v>
      </c>
      <c r="S98" s="45">
        <v>-5.3381780416614788E-3</v>
      </c>
      <c r="T98" s="10" t="s">
        <v>0</v>
      </c>
      <c r="U98" s="10" t="s">
        <v>0</v>
      </c>
      <c r="V98" s="10" t="s">
        <v>0</v>
      </c>
      <c r="W98" s="10" t="s">
        <v>0</v>
      </c>
      <c r="X98" s="45">
        <v>-4.0091252909960629E-3</v>
      </c>
      <c r="Y98" s="45">
        <f t="shared" si="3"/>
        <v>-1.0933096164120304E-2</v>
      </c>
      <c r="Z98" s="9">
        <v>1.3966923785036389E-2</v>
      </c>
      <c r="AA98" s="9">
        <v>-1.7536023127073475E-2</v>
      </c>
      <c r="AB98" s="10" t="s">
        <v>0</v>
      </c>
      <c r="AC98" s="9">
        <v>9.1149513465498266E-3</v>
      </c>
      <c r="AD98" s="80">
        <v>7.1483375064331778E-3</v>
      </c>
      <c r="AE98" s="9">
        <v>6.007738407358687E-3</v>
      </c>
      <c r="AF98" s="9">
        <v>8.6827850032187293E-3</v>
      </c>
      <c r="AG98" s="9">
        <v>2.8761280042002291E-3</v>
      </c>
      <c r="AH98" s="9">
        <v>-1.8760894658035765E-2</v>
      </c>
      <c r="AI98" s="9">
        <v>-1.1891722351684342E-2</v>
      </c>
      <c r="AJ98" s="10" t="s">
        <v>0</v>
      </c>
      <c r="AK98" s="10" t="s">
        <v>0</v>
      </c>
      <c r="AL98" s="9">
        <v>5.6737590301796592E-2</v>
      </c>
      <c r="AM98" s="9">
        <v>-1.5520346655579553E-2</v>
      </c>
      <c r="AN98" s="9">
        <v>-8.628488866683881E-3</v>
      </c>
      <c r="AO98" s="10" t="s">
        <v>0</v>
      </c>
      <c r="AP98" s="10" t="s">
        <v>0</v>
      </c>
      <c r="AQ98" s="9">
        <v>-8.9154368527244454E-3</v>
      </c>
      <c r="AR98" s="9">
        <v>-1.9773413392448758E-3</v>
      </c>
      <c r="AS98" s="10" t="s">
        <v>0</v>
      </c>
      <c r="AT98" s="10" t="s">
        <v>0</v>
      </c>
    </row>
    <row r="99" spans="1:92">
      <c r="A99" s="3">
        <v>39478</v>
      </c>
      <c r="B99" s="7">
        <v>9.2202251942739011E-3</v>
      </c>
      <c r="C99" s="7">
        <v>-6.2101281544628684E-3</v>
      </c>
      <c r="D99" s="7">
        <f t="shared" si="6"/>
        <v>-1.6403281801501746E-2</v>
      </c>
      <c r="E99" s="42">
        <v>-1.025685E-2</v>
      </c>
      <c r="F99" s="8" t="s">
        <v>0</v>
      </c>
      <c r="G99" s="8" t="s">
        <v>0</v>
      </c>
      <c r="H99" s="44">
        <f t="shared" si="5"/>
        <v>2.3079746212106844E-3</v>
      </c>
      <c r="I99" s="44">
        <v>8.5713318448847886E-3</v>
      </c>
      <c r="J99" s="44">
        <f t="shared" si="8"/>
        <v>7.6553246384520879E-3</v>
      </c>
      <c r="K99" s="44">
        <v>1.3952097103953953E-2</v>
      </c>
      <c r="L99" s="44">
        <f t="shared" si="9"/>
        <v>2.9474878563766627E-2</v>
      </c>
      <c r="M99" s="44">
        <v>3.5908000000000002E-2</v>
      </c>
      <c r="N99" s="44">
        <f>(1+O99)*(1+C99)-1</f>
        <v>3.4391276817307137E-2</v>
      </c>
      <c r="O99" s="44">
        <v>4.0855120505877585E-2</v>
      </c>
      <c r="P99" s="44">
        <f t="shared" ref="P99:P162" si="10">(1+Q99)*(1+C99)-1</f>
        <v>2.2770173887794565E-2</v>
      </c>
      <c r="Q99" s="44">
        <v>2.9161398061381849E-2</v>
      </c>
      <c r="R99" s="44">
        <f t="shared" si="4"/>
        <v>3.8699222000563527E-2</v>
      </c>
      <c r="S99" s="44">
        <v>4.5189985757881246E-2</v>
      </c>
      <c r="T99" s="8" t="s">
        <v>0</v>
      </c>
      <c r="U99" s="8" t="s">
        <v>0</v>
      </c>
      <c r="V99" s="8" t="s">
        <v>0</v>
      </c>
      <c r="W99" s="8" t="s">
        <v>0</v>
      </c>
      <c r="X99" s="44">
        <v>3.1426739910092039E-2</v>
      </c>
      <c r="Y99" s="44">
        <f t="shared" si="3"/>
        <v>2.5021447673310604E-2</v>
      </c>
      <c r="Z99" s="7">
        <v>-6.8810067933506525E-2</v>
      </c>
      <c r="AA99" s="7">
        <v>-8.5975693859097202E-3</v>
      </c>
      <c r="AB99" s="8" t="s">
        <v>0</v>
      </c>
      <c r="AC99" s="7">
        <v>-1.4304148202979317E-3</v>
      </c>
      <c r="AD99" s="81">
        <v>1.3793957372879584E-2</v>
      </c>
      <c r="AE99" s="7">
        <v>1.3644367222500842E-2</v>
      </c>
      <c r="AF99" s="7">
        <v>1.4006177999847491E-2</v>
      </c>
      <c r="AG99" s="7">
        <v>1.09544938793249E-2</v>
      </c>
      <c r="AH99" s="7">
        <v>-8.831412814586781E-2</v>
      </c>
      <c r="AI99" s="7">
        <v>-8.2617062537508112E-2</v>
      </c>
      <c r="AJ99" s="8" t="s">
        <v>0</v>
      </c>
      <c r="AK99" s="8" t="s">
        <v>0</v>
      </c>
      <c r="AL99" s="7">
        <v>0.10046956423555287</v>
      </c>
      <c r="AM99" s="7">
        <v>-6.6993770034143307E-2</v>
      </c>
      <c r="AN99" s="7">
        <v>-6.1163474897164116E-2</v>
      </c>
      <c r="AO99" s="8" t="s">
        <v>0</v>
      </c>
      <c r="AP99" s="8" t="s">
        <v>0</v>
      </c>
      <c r="AQ99" s="7">
        <v>3.4656782718049506E-2</v>
      </c>
      <c r="AR99" s="7">
        <v>4.1122285535693415E-2</v>
      </c>
      <c r="AS99" s="8" t="s">
        <v>0</v>
      </c>
      <c r="AT99" s="8" t="s">
        <v>0</v>
      </c>
    </row>
    <row r="100" spans="1:92">
      <c r="A100" s="4">
        <v>39507</v>
      </c>
      <c r="B100" s="9">
        <v>7.9509607598684529E-3</v>
      </c>
      <c r="C100" s="9">
        <v>-4.374254388456511E-2</v>
      </c>
      <c r="D100" s="9">
        <f t="shared" si="6"/>
        <v>-7.7768345315003096E-2</v>
      </c>
      <c r="E100" s="43">
        <v>-3.5582259999999998E-2</v>
      </c>
      <c r="F100" s="10" t="s">
        <v>0</v>
      </c>
      <c r="G100" s="10" t="s">
        <v>0</v>
      </c>
      <c r="H100" s="45">
        <f t="shared" si="5"/>
        <v>-7.4164717922241108E-2</v>
      </c>
      <c r="I100" s="45">
        <v>-3.1813790149421428E-2</v>
      </c>
      <c r="J100" s="45">
        <f t="shared" si="8"/>
        <v>-4.4521999927468747E-2</v>
      </c>
      <c r="K100" s="45">
        <v>-8.1511107486675893E-4</v>
      </c>
      <c r="L100" s="45">
        <f t="shared" si="9"/>
        <v>-3.132840958927452E-2</v>
      </c>
      <c r="M100" s="45">
        <v>1.2982E-2</v>
      </c>
      <c r="N100" s="45">
        <f t="shared" ref="N100:N163" si="11">(1+O100)*(1+C100)-1</f>
        <v>-3.4916705957366401E-2</v>
      </c>
      <c r="O100" s="45">
        <v>9.2295624685130306E-3</v>
      </c>
      <c r="P100" s="45">
        <f t="shared" si="10"/>
        <v>-5.1393541536057352E-2</v>
      </c>
      <c r="Q100" s="45">
        <v>-8.0009809100706208E-3</v>
      </c>
      <c r="R100" s="45">
        <f t="shared" si="4"/>
        <v>-3.510293324731617E-2</v>
      </c>
      <c r="S100" s="45">
        <v>9.0348164942370968E-3</v>
      </c>
      <c r="T100" s="10" t="s">
        <v>0</v>
      </c>
      <c r="U100" s="10" t="s">
        <v>0</v>
      </c>
      <c r="V100" s="10" t="s">
        <v>0</v>
      </c>
      <c r="W100" s="10" t="s">
        <v>0</v>
      </c>
      <c r="X100" s="45">
        <v>-5.6029509726924775E-3</v>
      </c>
      <c r="Y100" s="45">
        <f t="shared" si="3"/>
        <v>-4.9100407528451573E-2</v>
      </c>
      <c r="Z100" s="9">
        <v>6.7221381744831055E-2</v>
      </c>
      <c r="AA100" s="9">
        <v>7.9301283042201298E-2</v>
      </c>
      <c r="AB100" s="10" t="s">
        <v>0</v>
      </c>
      <c r="AC100" s="9">
        <v>1.7349841727771764E-2</v>
      </c>
      <c r="AD100" s="80">
        <v>2.1646147979420993E-2</v>
      </c>
      <c r="AE100" s="9">
        <v>1.4561509532452943E-2</v>
      </c>
      <c r="AF100" s="9">
        <v>3.0325508338060914E-2</v>
      </c>
      <c r="AG100" s="9">
        <v>1.3076019223337454E-2</v>
      </c>
      <c r="AH100" s="9">
        <v>-4.2512102128910767E-2</v>
      </c>
      <c r="AI100" s="9">
        <v>1.2867264435800774E-3</v>
      </c>
      <c r="AJ100" s="10" t="s">
        <v>0</v>
      </c>
      <c r="AK100" s="10" t="s">
        <v>0</v>
      </c>
      <c r="AL100" s="9">
        <v>6.2324599145895387E-3</v>
      </c>
      <c r="AM100" s="9">
        <v>-7.6983164316940855E-2</v>
      </c>
      <c r="AN100" s="9">
        <v>-3.4761162090602316E-2</v>
      </c>
      <c r="AO100" s="10" t="s">
        <v>0</v>
      </c>
      <c r="AP100" s="10" t="s">
        <v>0</v>
      </c>
      <c r="AQ100" s="9">
        <v>-3.2794503310938028E-2</v>
      </c>
      <c r="AR100" s="9">
        <v>1.1448842049400554E-2</v>
      </c>
      <c r="AS100" s="10" t="s">
        <v>0</v>
      </c>
      <c r="AT100" s="10" t="s">
        <v>0</v>
      </c>
    </row>
    <row r="101" spans="1:92">
      <c r="A101" s="3">
        <v>39538</v>
      </c>
      <c r="B101" s="7">
        <v>8.38287746168076E-3</v>
      </c>
      <c r="C101" s="7">
        <v>3.908988296797955E-2</v>
      </c>
      <c r="D101" s="7">
        <f t="shared" si="6"/>
        <v>0.1038395844626625</v>
      </c>
      <c r="E101" s="42">
        <v>6.2313859999999999E-2</v>
      </c>
      <c r="F101" s="8" t="s">
        <v>0</v>
      </c>
      <c r="G101" s="8" t="s">
        <v>0</v>
      </c>
      <c r="H101" s="44">
        <f t="shared" si="5"/>
        <v>9.8049257912882215E-2</v>
      </c>
      <c r="I101" s="44">
        <v>5.6741361754476305E-2</v>
      </c>
      <c r="J101" s="44">
        <f t="shared" si="8"/>
        <v>4.3055386141042984E-2</v>
      </c>
      <c r="K101" s="44">
        <v>3.8163235327983713E-3</v>
      </c>
      <c r="L101" s="44">
        <f t="shared" si="9"/>
        <v>4.7483651042594888E-2</v>
      </c>
      <c r="M101" s="44">
        <v>8.0780000000000001E-3</v>
      </c>
      <c r="N101" s="44">
        <f t="shared" si="11"/>
        <v>5.3027800263848235E-2</v>
      </c>
      <c r="O101" s="44">
        <v>1.3413581947364861E-2</v>
      </c>
      <c r="P101" s="44">
        <f t="shared" si="10"/>
        <v>6.1070194771365216E-2</v>
      </c>
      <c r="Q101" s="44">
        <v>2.1153426824446431E-2</v>
      </c>
      <c r="R101" s="44">
        <f t="shared" si="4"/>
        <v>3.8107571666170514E-2</v>
      </c>
      <c r="S101" s="44">
        <v>-9.4535739199308466E-4</v>
      </c>
      <c r="T101" s="8" t="s">
        <v>0</v>
      </c>
      <c r="U101" s="8" t="s">
        <v>0</v>
      </c>
      <c r="V101" s="8" t="s">
        <v>0</v>
      </c>
      <c r="W101" s="8" t="s">
        <v>0</v>
      </c>
      <c r="X101" s="44">
        <v>1.5866227514691467E-3</v>
      </c>
      <c r="Y101" s="44">
        <f t="shared" si="3"/>
        <v>4.0738526617117854E-2</v>
      </c>
      <c r="Z101" s="7">
        <v>-3.9707665894879396E-2</v>
      </c>
      <c r="AA101" s="7">
        <v>-1.408383462236229E-2</v>
      </c>
      <c r="AB101" s="8" t="s">
        <v>0</v>
      </c>
      <c r="AC101" s="7">
        <v>-1.5360378101614836E-2</v>
      </c>
      <c r="AD101" s="81">
        <v>-1.9985059291940388E-2</v>
      </c>
      <c r="AE101" s="7">
        <v>-7.5527841285202291E-3</v>
      </c>
      <c r="AF101" s="7">
        <v>-3.4434205385747818E-2</v>
      </c>
      <c r="AG101" s="7">
        <v>-4.1413710148596738E-4</v>
      </c>
      <c r="AH101" s="7">
        <v>2.1063248514656019E-2</v>
      </c>
      <c r="AI101" s="7">
        <v>-1.734848423490909E-2</v>
      </c>
      <c r="AJ101" s="8" t="s">
        <v>0</v>
      </c>
      <c r="AK101" s="8" t="s">
        <v>0</v>
      </c>
      <c r="AL101" s="7">
        <v>-1.5538798243860397E-3</v>
      </c>
      <c r="AM101" s="7">
        <v>3.289734050919213E-2</v>
      </c>
      <c r="AN101" s="7">
        <v>-5.9595830546433914E-3</v>
      </c>
      <c r="AO101" s="8" t="s">
        <v>0</v>
      </c>
      <c r="AP101" s="8" t="s">
        <v>0</v>
      </c>
      <c r="AQ101" s="7">
        <v>4.0284916461214682E-2</v>
      </c>
      <c r="AR101" s="7">
        <v>1.1500771134653753E-3</v>
      </c>
      <c r="AS101" s="8" t="s">
        <v>0</v>
      </c>
      <c r="AT101" s="8" t="s">
        <v>0</v>
      </c>
    </row>
    <row r="102" spans="1:92">
      <c r="A102" s="4">
        <v>39568</v>
      </c>
      <c r="B102" s="9">
        <v>8.9631256794451275E-3</v>
      </c>
      <c r="C102" s="9">
        <v>-3.5389628952032459E-2</v>
      </c>
      <c r="D102" s="9">
        <f t="shared" si="6"/>
        <v>2.1129169168143669E-2</v>
      </c>
      <c r="E102" s="43">
        <v>5.8592360000000003E-2</v>
      </c>
      <c r="F102" s="10" t="s">
        <v>0</v>
      </c>
      <c r="G102" s="10" t="s">
        <v>0</v>
      </c>
      <c r="H102" s="45">
        <f t="shared" si="5"/>
        <v>3.4022138667317181E-2</v>
      </c>
      <c r="I102" s="45">
        <v>7.1958346813065788E-2</v>
      </c>
      <c r="J102" s="45">
        <f t="shared" si="8"/>
        <v>-3.4450534268832045E-2</v>
      </c>
      <c r="K102" s="45">
        <v>9.7354819249995117E-4</v>
      </c>
      <c r="L102" s="45">
        <f t="shared" si="9"/>
        <v>-5.7633544108398604E-2</v>
      </c>
      <c r="M102" s="45">
        <v>-2.3060000000000001E-2</v>
      </c>
      <c r="N102" s="45">
        <f t="shared" si="11"/>
        <v>-5.8998203987810305E-2</v>
      </c>
      <c r="O102" s="45">
        <v>-2.4474726526244051E-2</v>
      </c>
      <c r="P102" s="45">
        <f t="shared" si="10"/>
        <v>-5.9883109163018311E-2</v>
      </c>
      <c r="Q102" s="45">
        <v>-2.5392097105876754E-2</v>
      </c>
      <c r="R102" s="45">
        <f t="shared" si="4"/>
        <v>-5.5470090256430127E-2</v>
      </c>
      <c r="S102" s="45">
        <v>-2.0817173344903961E-2</v>
      </c>
      <c r="T102" s="10" t="s">
        <v>0</v>
      </c>
      <c r="U102" s="10" t="s">
        <v>0</v>
      </c>
      <c r="V102" s="10" t="s">
        <v>0</v>
      </c>
      <c r="W102" s="10" t="s">
        <v>0</v>
      </c>
      <c r="X102" s="45">
        <v>2.952948378744269E-3</v>
      </c>
      <c r="Y102" s="45">
        <f t="shared" si="3"/>
        <v>-3.2541184320726502E-2</v>
      </c>
      <c r="Z102" s="9">
        <v>0.11317412413069161</v>
      </c>
      <c r="AA102" s="9">
        <v>0.14569270253256494</v>
      </c>
      <c r="AB102" s="10" t="s">
        <v>0</v>
      </c>
      <c r="AC102" s="9">
        <v>1.5029999999999877E-2</v>
      </c>
      <c r="AD102" s="80">
        <v>2.5711015274443305E-2</v>
      </c>
      <c r="AE102" s="9">
        <v>1.7881252939339731E-2</v>
      </c>
      <c r="AF102" s="9">
        <v>3.4774618154800097E-2</v>
      </c>
      <c r="AG102" s="9">
        <v>5.2486193049057217E-3</v>
      </c>
      <c r="AH102" s="9">
        <v>1.5795693101647412E-2</v>
      </c>
      <c r="AI102" s="9">
        <v>5.3063209343344964E-2</v>
      </c>
      <c r="AJ102" s="10" t="s">
        <v>0</v>
      </c>
      <c r="AK102" s="10" t="s">
        <v>0</v>
      </c>
      <c r="AL102" s="9">
        <v>-9.9972540779025398E-2</v>
      </c>
      <c r="AM102" s="9">
        <v>1.0474396325964586E-2</v>
      </c>
      <c r="AN102" s="9">
        <v>4.7546684811370588E-2</v>
      </c>
      <c r="AO102" s="10" t="s">
        <v>0</v>
      </c>
      <c r="AP102" s="10" t="s">
        <v>0</v>
      </c>
      <c r="AQ102" s="9">
        <v>-5.7864437822201298E-2</v>
      </c>
      <c r="AR102" s="9">
        <v>-2.329936474325045E-2</v>
      </c>
      <c r="AS102" s="10" t="s">
        <v>0</v>
      </c>
      <c r="AT102" s="10" t="s">
        <v>0</v>
      </c>
    </row>
    <row r="103" spans="1:92">
      <c r="A103" s="3">
        <v>39598</v>
      </c>
      <c r="B103" s="7">
        <v>8.7129138576400589E-3</v>
      </c>
      <c r="C103" s="7">
        <v>-3.4257942152679077E-2</v>
      </c>
      <c r="D103" s="7">
        <f t="shared" si="6"/>
        <v>-2.6813803427928051E-2</v>
      </c>
      <c r="E103" s="42">
        <v>7.7082059999999996E-3</v>
      </c>
      <c r="F103" s="8" t="s">
        <v>0</v>
      </c>
      <c r="G103" s="8" t="s">
        <v>0</v>
      </c>
      <c r="H103" s="44">
        <f t="shared" si="5"/>
        <v>-3.6295216732540325E-2</v>
      </c>
      <c r="I103" s="44">
        <v>-2.1095431883773053E-3</v>
      </c>
      <c r="J103" s="44">
        <f t="shared" si="8"/>
        <v>-3.3689912068966654E-2</v>
      </c>
      <c r="K103" s="44">
        <v>5.8817991729442909E-4</v>
      </c>
      <c r="L103" s="44">
        <f t="shared" si="9"/>
        <v>-4.6310403034613645E-2</v>
      </c>
      <c r="M103" s="44">
        <v>-1.248E-2</v>
      </c>
      <c r="N103" s="44">
        <f t="shared" si="11"/>
        <v>-5.1184223308772037E-2</v>
      </c>
      <c r="O103" s="44">
        <v>-1.7526710179550764E-2</v>
      </c>
      <c r="P103" s="44">
        <f t="shared" si="10"/>
        <v>-5.9629616748722691E-2</v>
      </c>
      <c r="Q103" s="44">
        <v>-2.627168858380069E-2</v>
      </c>
      <c r="R103" s="44">
        <f t="shared" si="4"/>
        <v>-2.5981388137199746E-2</v>
      </c>
      <c r="S103" s="44">
        <v>8.5701497084305078E-3</v>
      </c>
      <c r="T103" s="8" t="s">
        <v>0</v>
      </c>
      <c r="U103" s="8" t="s">
        <v>0</v>
      </c>
      <c r="V103" s="8" t="s">
        <v>0</v>
      </c>
      <c r="W103" s="8" t="s">
        <v>0</v>
      </c>
      <c r="X103" s="44">
        <v>-1.179553132267952E-2</v>
      </c>
      <c r="Y103" s="44">
        <f t="shared" si="3"/>
        <v>-4.5649382845646125E-2</v>
      </c>
      <c r="Z103" s="7">
        <v>6.9605705192432366E-2</v>
      </c>
      <c r="AA103" s="7">
        <v>9.2452567023250554E-2</v>
      </c>
      <c r="AB103" s="8" t="s">
        <v>0</v>
      </c>
      <c r="AC103" s="7">
        <v>1.8679250859580554E-2</v>
      </c>
      <c r="AD103" s="81">
        <v>1.2326813361778433E-2</v>
      </c>
      <c r="AE103" s="7">
        <v>5.2245442458032088E-3</v>
      </c>
      <c r="AF103" s="7">
        <v>2.134541106876009E-2</v>
      </c>
      <c r="AG103" s="7">
        <v>6.6678525153482937E-3</v>
      </c>
      <c r="AH103" s="7">
        <v>-2.304833489100655E-2</v>
      </c>
      <c r="AI103" s="7">
        <v>1.1607247681289845E-2</v>
      </c>
      <c r="AJ103" s="8" t="s">
        <v>0</v>
      </c>
      <c r="AK103" s="8" t="s">
        <v>0</v>
      </c>
      <c r="AL103" s="7">
        <v>-1.7903527280982101E-2</v>
      </c>
      <c r="AM103" s="7">
        <v>-2.3949463428408535E-2</v>
      </c>
      <c r="AN103" s="7">
        <v>1.0674153248796614E-2</v>
      </c>
      <c r="AO103" s="8" t="s">
        <v>0</v>
      </c>
      <c r="AP103" s="8" t="s">
        <v>0</v>
      </c>
      <c r="AQ103" s="7">
        <v>-3.1092432849861851E-2</v>
      </c>
      <c r="AR103" s="7">
        <v>3.2777999850948092E-3</v>
      </c>
      <c r="AS103" s="8" t="s">
        <v>0</v>
      </c>
      <c r="AT103" s="8" t="s">
        <v>0</v>
      </c>
    </row>
    <row r="104" spans="1:92">
      <c r="A104" s="4">
        <v>39629</v>
      </c>
      <c r="B104" s="9">
        <v>9.4628962056357846E-3</v>
      </c>
      <c r="C104" s="9">
        <v>-2.3014606603657728E-2</v>
      </c>
      <c r="D104" s="9">
        <f t="shared" si="6"/>
        <v>-0.12926688753897142</v>
      </c>
      <c r="E104" s="43">
        <v>-0.10875524</v>
      </c>
      <c r="F104" s="10" t="s">
        <v>0</v>
      </c>
      <c r="G104" s="10" t="s">
        <v>0</v>
      </c>
      <c r="H104" s="45">
        <f t="shared" si="5"/>
        <v>-0.13822313001243192</v>
      </c>
      <c r="I104" s="45">
        <v>-0.11792246249278016</v>
      </c>
      <c r="J104" s="45">
        <f t="shared" si="8"/>
        <v>-2.1541782920137198E-2</v>
      </c>
      <c r="K104" s="45">
        <v>1.5075186317785594E-3</v>
      </c>
      <c r="L104" s="45">
        <f t="shared" si="9"/>
        <v>-1.5962726034122965E-2</v>
      </c>
      <c r="M104" s="45">
        <v>7.2179999999999996E-3</v>
      </c>
      <c r="N104" s="45">
        <f t="shared" si="11"/>
        <v>-1.2192110366004538E-2</v>
      </c>
      <c r="O104" s="45">
        <v>1.1077439141674805E-2</v>
      </c>
      <c r="P104" s="45">
        <f t="shared" si="10"/>
        <v>2.898204627506562E-3</v>
      </c>
      <c r="Q104" s="45">
        <v>2.6523233004622782E-2</v>
      </c>
      <c r="R104" s="45">
        <f t="shared" si="4"/>
        <v>-9.1173411803590065E-3</v>
      </c>
      <c r="S104" s="45">
        <v>1.4224639915021653E-2</v>
      </c>
      <c r="T104" s="10" t="s">
        <v>0</v>
      </c>
      <c r="U104" s="10" t="s">
        <v>0</v>
      </c>
      <c r="V104" s="10" t="s">
        <v>0</v>
      </c>
      <c r="W104" s="10" t="s">
        <v>0</v>
      </c>
      <c r="X104" s="45">
        <v>-2.5745021266131429E-3</v>
      </c>
      <c r="Y104" s="45">
        <f t="shared" si="3"/>
        <v>-2.5529857576626624E-2</v>
      </c>
      <c r="Z104" s="9">
        <v>-0.10435034163544188</v>
      </c>
      <c r="AA104" s="9">
        <v>-7.9297097159836127E-2</v>
      </c>
      <c r="AB104" s="10" t="s">
        <v>0</v>
      </c>
      <c r="AC104" s="9">
        <v>9.0426406444936713E-3</v>
      </c>
      <c r="AD104" s="80">
        <v>1.7716622091519252E-3</v>
      </c>
      <c r="AE104" s="9">
        <v>8.0531179921805585E-3</v>
      </c>
      <c r="AF104" s="9">
        <v>-6.4030909568053573E-3</v>
      </c>
      <c r="AG104" s="9">
        <v>-1.972031363320137E-3</v>
      </c>
      <c r="AH104" s="9">
        <v>-0.10451572469909709</v>
      </c>
      <c r="AI104" s="9">
        <v>-8.3421020054468942E-2</v>
      </c>
      <c r="AJ104" s="10" t="s">
        <v>0</v>
      </c>
      <c r="AK104" s="10" t="s">
        <v>0</v>
      </c>
      <c r="AL104" s="9">
        <v>2.6069051320290582E-2</v>
      </c>
      <c r="AM104" s="9">
        <v>-0.10699859784678578</v>
      </c>
      <c r="AN104" s="9">
        <v>-8.5962381639269392E-2</v>
      </c>
      <c r="AO104" s="10" t="s">
        <v>0</v>
      </c>
      <c r="AP104" s="10" t="s">
        <v>0</v>
      </c>
      <c r="AQ104" s="9">
        <v>-6.4164611559316409E-3</v>
      </c>
      <c r="AR104" s="9">
        <v>1.6989143911379401E-2</v>
      </c>
      <c r="AS104" s="10" t="s">
        <v>0</v>
      </c>
      <c r="AT104" s="10" t="s">
        <v>0</v>
      </c>
    </row>
    <row r="105" spans="1:92">
      <c r="A105" s="3">
        <v>39660</v>
      </c>
      <c r="B105" s="7">
        <v>1.0615336025266098E-2</v>
      </c>
      <c r="C105" s="7">
        <v>-1.589295810038327E-2</v>
      </c>
      <c r="D105" s="7">
        <f t="shared" si="6"/>
        <v>1.8266145245304344E-2</v>
      </c>
      <c r="E105" s="42">
        <v>3.471076E-2</v>
      </c>
      <c r="F105" s="8" t="s">
        <v>0</v>
      </c>
      <c r="G105" s="8" t="s">
        <v>0</v>
      </c>
      <c r="H105" s="44">
        <f t="shared" si="5"/>
        <v>2.8304171067581541E-2</v>
      </c>
      <c r="I105" s="44">
        <v>4.4910896158868452E-2</v>
      </c>
      <c r="J105" s="44">
        <f t="shared" si="8"/>
        <v>-1.3421435899582002E-2</v>
      </c>
      <c r="K105" s="44">
        <v>2.5114363535398976E-3</v>
      </c>
      <c r="L105" s="44">
        <f t="shared" si="9"/>
        <v>-8.7345634776054837E-3</v>
      </c>
      <c r="M105" s="44">
        <v>7.2740000000000001E-3</v>
      </c>
      <c r="N105" s="44">
        <f t="shared" si="11"/>
        <v>-8.6046043799409277E-3</v>
      </c>
      <c r="O105" s="44">
        <v>7.4060578881476324E-3</v>
      </c>
      <c r="P105" s="44">
        <f t="shared" si="10"/>
        <v>-1.9482502687175107E-2</v>
      </c>
      <c r="Q105" s="44">
        <v>-3.647514380003769E-3</v>
      </c>
      <c r="R105" s="44">
        <f t="shared" si="4"/>
        <v>-2.0910935707419309E-2</v>
      </c>
      <c r="S105" s="44">
        <v>-5.0990160555602904E-3</v>
      </c>
      <c r="T105" s="8" t="s">
        <v>0</v>
      </c>
      <c r="U105" s="8" t="s">
        <v>0</v>
      </c>
      <c r="V105" s="8" t="s">
        <v>0</v>
      </c>
      <c r="W105" s="8" t="s">
        <v>0</v>
      </c>
      <c r="X105" s="44">
        <v>4.0170846926179671E-3</v>
      </c>
      <c r="Y105" s="44">
        <f t="shared" si="3"/>
        <v>-1.1939716766470765E-2</v>
      </c>
      <c r="Z105" s="7">
        <v>-8.4777827337465639E-2</v>
      </c>
      <c r="AA105" s="7">
        <v>-6.2737682529677596E-2</v>
      </c>
      <c r="AB105" s="8" t="s">
        <v>0</v>
      </c>
      <c r="AC105" s="7">
        <v>-4.6006095807693548E-4</v>
      </c>
      <c r="AD105" s="81">
        <v>8.6428808898564302E-3</v>
      </c>
      <c r="AE105" s="7">
        <v>1.0766200421197469E-2</v>
      </c>
      <c r="AF105" s="7">
        <v>5.7459281791081285E-3</v>
      </c>
      <c r="AG105" s="7">
        <v>2.0985666980463558E-2</v>
      </c>
      <c r="AH105" s="7">
        <v>-4.2619617137336641E-2</v>
      </c>
      <c r="AI105" s="7">
        <v>-2.7158284514825715E-2</v>
      </c>
      <c r="AJ105" s="8" t="s">
        <v>0</v>
      </c>
      <c r="AK105" s="8" t="s">
        <v>0</v>
      </c>
      <c r="AL105" s="7">
        <v>-2.8852174723087209E-2</v>
      </c>
      <c r="AM105" s="7">
        <v>-2.559563846661228E-2</v>
      </c>
      <c r="AN105" s="7">
        <v>-9.8593749999998925E-3</v>
      </c>
      <c r="AO105" s="8" t="s">
        <v>0</v>
      </c>
      <c r="AP105" s="8" t="s">
        <v>0</v>
      </c>
      <c r="AQ105" s="7">
        <v>-2.1919199473409479E-2</v>
      </c>
      <c r="AR105" s="7">
        <v>-6.1235629016471727E-3</v>
      </c>
      <c r="AS105" s="8" t="s">
        <v>0</v>
      </c>
      <c r="AT105" s="8" t="s">
        <v>0</v>
      </c>
    </row>
    <row r="106" spans="1:92">
      <c r="A106" s="4">
        <v>39689</v>
      </c>
      <c r="B106" s="9">
        <v>1.0129286163801821E-2</v>
      </c>
      <c r="C106" s="9">
        <v>4.3278437380314116E-2</v>
      </c>
      <c r="D106" s="9">
        <f t="shared" si="6"/>
        <v>6.6326482022213584E-2</v>
      </c>
      <c r="E106" s="43">
        <v>2.2091940000000001E-2</v>
      </c>
      <c r="F106" s="10" t="s">
        <v>0</v>
      </c>
      <c r="G106" s="10" t="s">
        <v>0</v>
      </c>
      <c r="H106" s="45">
        <f t="shared" si="5"/>
        <v>6.8043904966620161E-2</v>
      </c>
      <c r="I106" s="45">
        <v>2.3738118894216287E-2</v>
      </c>
      <c r="J106" s="45">
        <f t="shared" si="8"/>
        <v>4.4464329337172037E-2</v>
      </c>
      <c r="K106" s="45">
        <v>1.1366974667239571E-3</v>
      </c>
      <c r="L106" s="45">
        <f t="shared" si="9"/>
        <v>5.3600634239755029E-2</v>
      </c>
      <c r="M106" s="45">
        <v>9.894E-3</v>
      </c>
      <c r="N106" s="45">
        <f t="shared" si="11"/>
        <v>5.9075294103522635E-2</v>
      </c>
      <c r="O106" s="45">
        <v>1.5141553929624685E-2</v>
      </c>
      <c r="P106" s="45">
        <f t="shared" si="10"/>
        <v>7.1827920906690323E-2</v>
      </c>
      <c r="Q106" s="45">
        <v>2.7365162073189619E-2</v>
      </c>
      <c r="R106" s="45">
        <f t="shared" si="4"/>
        <v>4.9273768044109323E-2</v>
      </c>
      <c r="S106" s="45">
        <v>5.7466256839828755E-3</v>
      </c>
      <c r="T106" s="10" t="s">
        <v>0</v>
      </c>
      <c r="U106" s="10" t="s">
        <v>0</v>
      </c>
      <c r="V106" s="10" t="s">
        <v>0</v>
      </c>
      <c r="W106" s="10" t="s">
        <v>0</v>
      </c>
      <c r="X106" s="45">
        <v>7.2390456427298133E-3</v>
      </c>
      <c r="Y106" s="45">
        <f t="shared" si="3"/>
        <v>5.0830777606585942E-2</v>
      </c>
      <c r="Z106" s="9">
        <v>-6.4280312578774867E-2</v>
      </c>
      <c r="AA106" s="9">
        <v>-8.0019726960927184E-2</v>
      </c>
      <c r="AB106" s="10" t="s">
        <v>0</v>
      </c>
      <c r="AC106" s="9">
        <v>-4.4397138637974898E-3</v>
      </c>
      <c r="AD106" s="80">
        <v>5.5954997171940857E-3</v>
      </c>
      <c r="AE106" s="9">
        <v>1.0090206859085349E-2</v>
      </c>
      <c r="AF106" s="9">
        <v>-2.056454952559239E-4</v>
      </c>
      <c r="AG106" s="9">
        <v>1.3493322650463213E-2</v>
      </c>
      <c r="AH106" s="9">
        <v>1.8731312936101085E-2</v>
      </c>
      <c r="AI106" s="9">
        <v>-2.3528833305374475E-2</v>
      </c>
      <c r="AJ106" s="10" t="s">
        <v>0</v>
      </c>
      <c r="AK106" s="10" t="s">
        <v>0</v>
      </c>
      <c r="AL106" s="9">
        <v>-5.3321417932677861E-2</v>
      </c>
      <c r="AM106" s="9">
        <v>5.5996526554457526E-2</v>
      </c>
      <c r="AN106" s="9">
        <v>1.2190503242910378E-2</v>
      </c>
      <c r="AO106" s="10" t="s">
        <v>0</v>
      </c>
      <c r="AP106" s="10" t="s">
        <v>0</v>
      </c>
      <c r="AQ106" s="9">
        <v>5.380766181052965E-2</v>
      </c>
      <c r="AR106" s="9">
        <v>1.0092439422647814E-2</v>
      </c>
      <c r="AS106" s="10" t="s">
        <v>0</v>
      </c>
      <c r="AT106" s="10" t="s">
        <v>0</v>
      </c>
    </row>
    <row r="107" spans="1:92" s="89" customFormat="1">
      <c r="A107" s="83">
        <v>39721</v>
      </c>
      <c r="B107" s="84">
        <v>1.0957936364010212E-2</v>
      </c>
      <c r="C107" s="84">
        <v>0.17125550660792932</v>
      </c>
      <c r="D107" s="84">
        <f t="shared" si="6"/>
        <v>0.1689918140627753</v>
      </c>
      <c r="E107" s="85">
        <v>-1.932706E-3</v>
      </c>
      <c r="F107" s="86" t="s">
        <v>0</v>
      </c>
      <c r="G107" s="86" t="s">
        <v>0</v>
      </c>
      <c r="H107" s="87">
        <f t="shared" si="5"/>
        <v>0.15473242988255076</v>
      </c>
      <c r="I107" s="87">
        <v>-1.4107149663040608E-2</v>
      </c>
      <c r="J107" s="87">
        <f t="shared" si="8"/>
        <v>0.1752498140141745</v>
      </c>
      <c r="K107" s="87">
        <v>3.4102784436960132E-3</v>
      </c>
      <c r="L107" s="87">
        <f t="shared" si="9"/>
        <v>0.18299382929515406</v>
      </c>
      <c r="M107" s="87">
        <v>1.0022E-2</v>
      </c>
      <c r="N107" s="87">
        <f t="shared" si="11"/>
        <v>0.169777804194436</v>
      </c>
      <c r="O107" s="87">
        <v>-1.2616396722632262E-3</v>
      </c>
      <c r="P107" s="87">
        <f t="shared" si="10"/>
        <v>0.18854136909399566</v>
      </c>
      <c r="Q107" s="87">
        <v>1.4758404454488172E-2</v>
      </c>
      <c r="R107" s="87">
        <f t="shared" si="4"/>
        <v>0.12540594764956658</v>
      </c>
      <c r="S107" s="87">
        <v>-3.9145650713863112E-2</v>
      </c>
      <c r="T107" s="86" t="s">
        <v>0</v>
      </c>
      <c r="U107" s="86" t="s">
        <v>0</v>
      </c>
      <c r="V107" s="86" t="s">
        <v>0</v>
      </c>
      <c r="W107" s="86" t="s">
        <v>0</v>
      </c>
      <c r="X107" s="87">
        <v>-1.7506047957843385E-2</v>
      </c>
      <c r="Y107" s="87">
        <f t="shared" si="3"/>
        <v>0.15075145153836278</v>
      </c>
      <c r="Z107" s="84">
        <v>-0.1102550287356322</v>
      </c>
      <c r="AA107" s="84">
        <v>-0.12918804855821464</v>
      </c>
      <c r="AB107" s="86" t="s">
        <v>0</v>
      </c>
      <c r="AC107" s="84">
        <v>-1.6239176290417379E-2</v>
      </c>
      <c r="AD107" s="88">
        <v>-1.6666816408250074E-2</v>
      </c>
      <c r="AE107" s="84">
        <v>-2.6412577498854395E-3</v>
      </c>
      <c r="AF107" s="84">
        <v>-3.4671291784976743E-2</v>
      </c>
      <c r="AG107" s="84">
        <v>8.8892227208379193E-3</v>
      </c>
      <c r="AH107" s="84">
        <v>2.269893692134306E-2</v>
      </c>
      <c r="AI107" s="84">
        <v>-0.12683532230881089</v>
      </c>
      <c r="AJ107" s="86" t="s">
        <v>0</v>
      </c>
      <c r="AK107" s="86" t="s">
        <v>0</v>
      </c>
      <c r="AL107" s="84">
        <v>0.24366806193843149</v>
      </c>
      <c r="AM107" s="84">
        <v>6.4915517011002732E-2</v>
      </c>
      <c r="AN107" s="84">
        <v>-9.0791453271283018E-2</v>
      </c>
      <c r="AO107" s="86" t="s">
        <v>0</v>
      </c>
      <c r="AP107" s="86" t="s">
        <v>0</v>
      </c>
      <c r="AQ107" s="84">
        <v>0.12723513422374588</v>
      </c>
      <c r="AR107" s="84">
        <v>-3.7583919252316855E-2</v>
      </c>
      <c r="AS107" s="86" t="s">
        <v>0</v>
      </c>
      <c r="AT107" s="86" t="s">
        <v>0</v>
      </c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</row>
    <row r="108" spans="1:92">
      <c r="A108" s="4">
        <v>39752</v>
      </c>
      <c r="B108" s="9">
        <v>1.1738607787663113E-2</v>
      </c>
      <c r="C108" s="9">
        <v>0.10499921642375809</v>
      </c>
      <c r="D108" s="9">
        <f t="shared" si="6"/>
        <v>-0.24493414543175041</v>
      </c>
      <c r="E108" s="43">
        <v>-0.31668199999999996</v>
      </c>
      <c r="F108" s="10" t="s">
        <v>0</v>
      </c>
      <c r="G108" s="10" t="s">
        <v>0</v>
      </c>
      <c r="H108" s="45">
        <f t="shared" si="5"/>
        <v>-0.23573473559376867</v>
      </c>
      <c r="I108" s="45">
        <v>-0.30835673632447003</v>
      </c>
      <c r="J108" s="45">
        <f t="shared" si="8"/>
        <v>0.1074105153858429</v>
      </c>
      <c r="K108" s="45">
        <v>2.1821725538311298E-3</v>
      </c>
      <c r="L108" s="45">
        <f t="shared" si="9"/>
        <v>0.12135651982447881</v>
      </c>
      <c r="M108" s="45">
        <v>1.4803E-2</v>
      </c>
      <c r="N108" s="45">
        <f t="shared" si="11"/>
        <v>9.5322952063016553E-2</v>
      </c>
      <c r="O108" s="45">
        <v>-8.7568065360787983E-3</v>
      </c>
      <c r="P108" s="45">
        <f t="shared" si="10"/>
        <v>8.5055782614727571E-2</v>
      </c>
      <c r="Q108" s="45">
        <v>-1.8048369186700275E-2</v>
      </c>
      <c r="R108" s="45">
        <f t="shared" si="4"/>
        <v>1.5369280840925814E-2</v>
      </c>
      <c r="S108" s="45">
        <v>-8.1113121394703169E-2</v>
      </c>
      <c r="T108" s="10" t="s">
        <v>0</v>
      </c>
      <c r="U108" s="10" t="s">
        <v>0</v>
      </c>
      <c r="V108" s="10" t="s">
        <v>0</v>
      </c>
      <c r="W108" s="10" t="s">
        <v>0</v>
      </c>
      <c r="X108" s="45">
        <v>-2.2855682790639764E-2</v>
      </c>
      <c r="Y108" s="45">
        <f t="shared" si="3"/>
        <v>7.9743704849271069E-2</v>
      </c>
      <c r="Z108" s="9">
        <v>-0.24797642356835747</v>
      </c>
      <c r="AA108" s="9">
        <v>-0.20187701468481378</v>
      </c>
      <c r="AB108" s="10" t="s">
        <v>0</v>
      </c>
      <c r="AC108" s="9">
        <v>-2.0198361024897915E-2</v>
      </c>
      <c r="AD108" s="9">
        <v>-3.8344609651901895E-2</v>
      </c>
      <c r="AE108" s="9">
        <v>-5.6884533060135301E-3</v>
      </c>
      <c r="AF108" s="9">
        <v>-8.1655665182257642E-2</v>
      </c>
      <c r="AG108" s="9">
        <v>-1.8137476030949062E-2</v>
      </c>
      <c r="AH108" s="9">
        <v>-0.11495481532945517</v>
      </c>
      <c r="AI108" s="9">
        <v>-0.19905356355371628</v>
      </c>
      <c r="AJ108" s="10" t="s">
        <v>0</v>
      </c>
      <c r="AK108" s="10" t="s">
        <v>0</v>
      </c>
      <c r="AL108" s="9">
        <v>-8.7079505481445829E-2</v>
      </c>
      <c r="AM108" s="9">
        <v>-8.2214761385407953E-2</v>
      </c>
      <c r="AN108" s="9">
        <v>-0.16942453444905514</v>
      </c>
      <c r="AO108" s="10" t="s">
        <v>0</v>
      </c>
      <c r="AP108" s="10" t="s">
        <v>0</v>
      </c>
      <c r="AQ108" s="9">
        <v>1.1870980166228895E-2</v>
      </c>
      <c r="AR108" s="9">
        <v>-8.4279006603218409E-2</v>
      </c>
      <c r="AS108" s="10" t="s">
        <v>0</v>
      </c>
      <c r="AT108" s="10" t="s">
        <v>0</v>
      </c>
    </row>
    <row r="109" spans="1:92">
      <c r="A109" s="3">
        <v>39780</v>
      </c>
      <c r="B109" s="7">
        <v>9.966438208015127E-3</v>
      </c>
      <c r="C109" s="7">
        <v>0.10296411856474252</v>
      </c>
      <c r="D109" s="7">
        <f t="shared" si="6"/>
        <v>-0.15132833993759753</v>
      </c>
      <c r="E109" s="42">
        <v>-0.2305537</v>
      </c>
      <c r="F109" s="8" t="s">
        <v>0</v>
      </c>
      <c r="G109" s="8" t="s">
        <v>0</v>
      </c>
      <c r="H109" s="44">
        <f t="shared" si="5"/>
        <v>-0.14760110387467495</v>
      </c>
      <c r="I109" s="44">
        <v>-0.22717440959500224</v>
      </c>
      <c r="J109" s="44">
        <f t="shared" si="8"/>
        <v>0.10651677565679485</v>
      </c>
      <c r="K109" s="44">
        <v>3.2210087637984941E-3</v>
      </c>
      <c r="L109" s="44">
        <f t="shared" si="9"/>
        <v>0.14509183307332285</v>
      </c>
      <c r="M109" s="44">
        <v>3.8195E-2</v>
      </c>
      <c r="N109" s="44">
        <f t="shared" si="11"/>
        <v>0.18823263710463678</v>
      </c>
      <c r="O109" s="44">
        <v>7.7308515394727273E-2</v>
      </c>
      <c r="P109" s="44">
        <f t="shared" si="10"/>
        <v>0.25996873899272854</v>
      </c>
      <c r="Q109" s="44">
        <v>0.14234789490005517</v>
      </c>
      <c r="R109" s="44">
        <f t="shared" si="4"/>
        <v>0.12149245334948766</v>
      </c>
      <c r="S109" s="44">
        <v>1.6798674111770273E-2</v>
      </c>
      <c r="T109" s="8" t="s">
        <v>0</v>
      </c>
      <c r="U109" s="8" t="s">
        <v>0</v>
      </c>
      <c r="V109" s="8" t="s">
        <v>0</v>
      </c>
      <c r="W109" s="8" t="s">
        <v>0</v>
      </c>
      <c r="X109" s="44">
        <v>3.0023634896475748E-2</v>
      </c>
      <c r="Y109" s="44">
        <f t="shared" si="3"/>
        <v>0.13607911056444344</v>
      </c>
      <c r="Z109" s="7">
        <v>-1.7742108653639677E-2</v>
      </c>
      <c r="AA109" s="7">
        <v>4.6762262034147684E-2</v>
      </c>
      <c r="AB109" s="8" t="s">
        <v>0</v>
      </c>
      <c r="AC109" s="7">
        <v>1.7087355357035872E-2</v>
      </c>
      <c r="AD109" s="7">
        <v>3.3569216511535105E-2</v>
      </c>
      <c r="AE109" s="7">
        <v>2.2789107016642829E-2</v>
      </c>
      <c r="AF109" s="7">
        <v>4.9132524645069564E-2</v>
      </c>
      <c r="AG109" s="7">
        <v>2.5873004770720076E-2</v>
      </c>
      <c r="AH109" s="7">
        <v>2.7937090140533805E-2</v>
      </c>
      <c r="AI109" s="7">
        <v>-6.8023090834395616E-2</v>
      </c>
      <c r="AJ109" s="8" t="s">
        <v>0</v>
      </c>
      <c r="AK109" s="8" t="s">
        <v>0</v>
      </c>
      <c r="AL109" s="7">
        <v>0.22937293817445492</v>
      </c>
      <c r="AM109" s="7">
        <v>2.0408321674802332E-2</v>
      </c>
      <c r="AN109" s="7">
        <v>-7.4849032258064496E-2</v>
      </c>
      <c r="AO109" s="8" t="s">
        <v>0</v>
      </c>
      <c r="AP109" s="8" t="s">
        <v>0</v>
      </c>
      <c r="AQ109" s="7">
        <v>0.10980498642739422</v>
      </c>
      <c r="AR109" s="7">
        <v>6.2022578500138259E-3</v>
      </c>
      <c r="AS109" s="8" t="s">
        <v>0</v>
      </c>
      <c r="AT109" s="8" t="s">
        <v>0</v>
      </c>
    </row>
    <row r="110" spans="1:92">
      <c r="A110" s="4">
        <v>39813</v>
      </c>
      <c r="B110" s="9">
        <v>1.1101356031452347E-2</v>
      </c>
      <c r="C110" s="9">
        <v>1.6715957310018403E-3</v>
      </c>
      <c r="D110" s="9">
        <f t="shared" si="6"/>
        <v>0.16586880905233392</v>
      </c>
      <c r="E110" s="43">
        <v>0.16392320000000002</v>
      </c>
      <c r="F110" s="10" t="s">
        <v>0</v>
      </c>
      <c r="G110" s="10" t="s">
        <v>0</v>
      </c>
      <c r="H110" s="45">
        <f t="shared" si="5"/>
        <v>0.13812099458968685</v>
      </c>
      <c r="I110" s="45">
        <v>0.13622169126110317</v>
      </c>
      <c r="J110" s="45">
        <f t="shared" si="8"/>
        <v>1.5844957971207219E-3</v>
      </c>
      <c r="K110" s="45">
        <v>-8.6954580974851758E-5</v>
      </c>
      <c r="L110" s="45">
        <f t="shared" si="9"/>
        <v>1.7077304873344579E-2</v>
      </c>
      <c r="M110" s="45">
        <v>1.538E-2</v>
      </c>
      <c r="N110" s="45">
        <f t="shared" si="11"/>
        <v>4.9759997537249356E-2</v>
      </c>
      <c r="O110" s="45">
        <v>4.8008151585004821E-2</v>
      </c>
      <c r="P110" s="45">
        <f t="shared" si="10"/>
        <v>0.13533708990872406</v>
      </c>
      <c r="Q110" s="45">
        <v>0.1334424323774257</v>
      </c>
      <c r="R110" s="45">
        <f t="shared" si="4"/>
        <v>6.6816296568323441E-2</v>
      </c>
      <c r="S110" s="45">
        <v>6.5035986959159242E-2</v>
      </c>
      <c r="T110" s="10" t="s">
        <v>0</v>
      </c>
      <c r="U110" s="10" t="s">
        <v>0</v>
      </c>
      <c r="V110" s="10" t="s">
        <v>0</v>
      </c>
      <c r="W110" s="10" t="s">
        <v>0</v>
      </c>
      <c r="X110" s="45">
        <v>6.2835230792027463E-2</v>
      </c>
      <c r="Y110" s="45">
        <f t="shared" si="3"/>
        <v>6.4611861626577838E-2</v>
      </c>
      <c r="Z110" s="9">
        <v>2.6096461265200155E-2</v>
      </c>
      <c r="AA110" s="9">
        <v>-3.4297044559362666E-3</v>
      </c>
      <c r="AB110" s="10" t="s">
        <v>0</v>
      </c>
      <c r="AC110" s="9">
        <v>1.9669103198930893E-2</v>
      </c>
      <c r="AD110" s="9">
        <v>6.0768119814893495E-2</v>
      </c>
      <c r="AE110" s="9">
        <v>4.3832600733018534E-2</v>
      </c>
      <c r="AF110" s="9">
        <v>8.5080242419710572E-2</v>
      </c>
      <c r="AG110" s="9">
        <v>4.7449385001786748E-2</v>
      </c>
      <c r="AH110" s="9">
        <v>3.6417150333204695E-2</v>
      </c>
      <c r="AI110" s="9">
        <v>3.4687571006589257E-2</v>
      </c>
      <c r="AJ110" s="10" t="s">
        <v>0</v>
      </c>
      <c r="AK110" s="10" t="s">
        <v>0</v>
      </c>
      <c r="AL110" s="9">
        <v>6.9618011524909429E-2</v>
      </c>
      <c r="AM110" s="9">
        <v>9.5062358788129409E-3</v>
      </c>
      <c r="AN110" s="9">
        <v>7.8215656520574939E-3</v>
      </c>
      <c r="AO110" s="10" t="s">
        <v>0</v>
      </c>
      <c r="AP110" s="10" t="s">
        <v>0</v>
      </c>
      <c r="AQ110" s="9">
        <v>5.8791626310085165E-2</v>
      </c>
      <c r="AR110" s="9">
        <v>5.7024708320093875E-2</v>
      </c>
      <c r="AS110" s="10" t="s">
        <v>0</v>
      </c>
      <c r="AT110" s="10" t="s">
        <v>0</v>
      </c>
    </row>
    <row r="111" spans="1:92">
      <c r="A111" s="3">
        <v>39843</v>
      </c>
      <c r="B111" s="7">
        <v>1.0463688516890945E-2</v>
      </c>
      <c r="C111" s="7">
        <v>-8.9002995293112619E-3</v>
      </c>
      <c r="D111" s="7">
        <f t="shared" si="6"/>
        <v>-0.18043824992725732</v>
      </c>
      <c r="E111" s="42">
        <v>-0.17307839999999999</v>
      </c>
      <c r="F111" s="8" t="s">
        <v>0</v>
      </c>
      <c r="G111" s="8" t="s">
        <v>0</v>
      </c>
      <c r="H111" s="44">
        <f t="shared" si="5"/>
        <v>-0.16042975519415792</v>
      </c>
      <c r="I111" s="44">
        <v>-0.15289022445762313</v>
      </c>
      <c r="J111" s="44">
        <f t="shared" si="8"/>
        <v>-6.8806486717026827E-3</v>
      </c>
      <c r="K111" s="44">
        <v>2.0377877792208121E-3</v>
      </c>
      <c r="L111" s="44">
        <f t="shared" si="9"/>
        <v>-1.6848919127086193E-2</v>
      </c>
      <c r="M111" s="44">
        <v>-8.0199999999999994E-3</v>
      </c>
      <c r="N111" s="44">
        <f t="shared" si="11"/>
        <v>-4.0702588032407117E-2</v>
      </c>
      <c r="O111" s="44">
        <v>-3.208788024856879E-2</v>
      </c>
      <c r="P111" s="44">
        <f t="shared" si="10"/>
        <v>-0.13264584569444937</v>
      </c>
      <c r="Q111" s="44">
        <v>-0.12485680916498054</v>
      </c>
      <c r="R111" s="44">
        <f t="shared" si="4"/>
        <v>-9.2997558393642654E-3</v>
      </c>
      <c r="S111" s="44">
        <v>-4.0304351808728711E-4</v>
      </c>
      <c r="T111" s="8" t="s">
        <v>0</v>
      </c>
      <c r="U111" s="8" t="s">
        <v>0</v>
      </c>
      <c r="V111" s="8" t="s">
        <v>0</v>
      </c>
      <c r="W111" s="8" t="s">
        <v>0</v>
      </c>
      <c r="X111" s="44">
        <v>-1.2254376483416096E-2</v>
      </c>
      <c r="Y111" s="44">
        <f t="shared" si="3"/>
        <v>-2.1045608391479953E-2</v>
      </c>
      <c r="Z111" s="7">
        <v>4.6604527296937315E-2</v>
      </c>
      <c r="AA111" s="7">
        <v>4.2817196784339373E-3</v>
      </c>
      <c r="AB111" s="8" t="s">
        <v>0</v>
      </c>
      <c r="AC111" s="7">
        <v>2.0908407685044317E-2</v>
      </c>
      <c r="AD111" s="7">
        <v>4.3150653449135934E-2</v>
      </c>
      <c r="AE111" s="7">
        <v>2.7675852090025765E-2</v>
      </c>
      <c r="AF111" s="7">
        <v>6.4384635627498188E-2</v>
      </c>
      <c r="AG111" s="7">
        <v>1.9151796599839122E-2</v>
      </c>
      <c r="AH111" s="7">
        <v>-9.4479899724555283E-2</v>
      </c>
      <c r="AI111" s="7">
        <v>-8.6348124365894674E-2</v>
      </c>
      <c r="AJ111" s="8" t="s">
        <v>0</v>
      </c>
      <c r="AK111" s="8" t="s">
        <v>0</v>
      </c>
      <c r="AL111" s="7">
        <v>4.7790945194364332E-2</v>
      </c>
      <c r="AM111" s="7">
        <v>-9.3795271934976387E-2</v>
      </c>
      <c r="AN111" s="7">
        <v>-8.5657348463880401E-2</v>
      </c>
      <c r="AO111" s="8" t="s">
        <v>0</v>
      </c>
      <c r="AP111" s="8" t="s">
        <v>0</v>
      </c>
      <c r="AQ111" s="7">
        <v>-5.4943721143371205E-3</v>
      </c>
      <c r="AR111" s="7">
        <v>3.4365134136926656E-3</v>
      </c>
      <c r="AS111" s="8" t="s">
        <v>0</v>
      </c>
      <c r="AT111" s="8" t="s">
        <v>0</v>
      </c>
    </row>
    <row r="112" spans="1:92">
      <c r="A112" s="4">
        <v>39871</v>
      </c>
      <c r="B112" s="9">
        <v>8.5274915354309755E-3</v>
      </c>
      <c r="C112" s="9">
        <v>2.6854330368707435E-2</v>
      </c>
      <c r="D112" s="9">
        <f t="shared" si="6"/>
        <v>-0.18698192280459369</v>
      </c>
      <c r="E112" s="43">
        <v>-0.20824400000000001</v>
      </c>
      <c r="F112" s="10" t="s">
        <v>0</v>
      </c>
      <c r="G112" s="10" t="s">
        <v>0</v>
      </c>
      <c r="H112" s="45">
        <f t="shared" si="5"/>
        <v>-0.18391360782175725</v>
      </c>
      <c r="I112" s="45">
        <v>-0.205255927697929</v>
      </c>
      <c r="J112" s="45">
        <f t="shared" si="8"/>
        <v>2.5924031041603346E-2</v>
      </c>
      <c r="K112" s="45">
        <v>-9.0597010655835142E-4</v>
      </c>
      <c r="L112" s="45">
        <f t="shared" si="9"/>
        <v>1.8033651670840145E-2</v>
      </c>
      <c r="M112" s="45">
        <v>-8.5900000000000004E-3</v>
      </c>
      <c r="N112" s="45">
        <f t="shared" si="11"/>
        <v>1.6444696044477736E-2</v>
      </c>
      <c r="O112" s="45">
        <v>-1.0137401203237917E-2</v>
      </c>
      <c r="P112" s="45">
        <f t="shared" si="10"/>
        <v>8.3461558034803041E-3</v>
      </c>
      <c r="Q112" s="45">
        <v>-1.8024148136553508E-2</v>
      </c>
      <c r="R112" s="45">
        <f t="shared" si="4"/>
        <v>4.2879778371416322E-3</v>
      </c>
      <c r="S112" s="45">
        <v>-2.197619649075544E-2</v>
      </c>
      <c r="T112" s="10" t="s">
        <v>0</v>
      </c>
      <c r="U112" s="10" t="s">
        <v>0</v>
      </c>
      <c r="V112" s="10" t="s">
        <v>0</v>
      </c>
      <c r="W112" s="10" t="s">
        <v>0</v>
      </c>
      <c r="X112" s="45">
        <v>-1.4099081436288352E-2</v>
      </c>
      <c r="Y112" s="45">
        <f t="shared" si="3"/>
        <v>1.2376627541633711E-2</v>
      </c>
      <c r="Z112" s="9">
        <v>-2.8422391857506391E-2</v>
      </c>
      <c r="AA112" s="9">
        <v>-6.2178315897971626E-3</v>
      </c>
      <c r="AB112" s="10" t="s">
        <v>0</v>
      </c>
      <c r="AC112" s="9">
        <v>1.1391521008720762E-2</v>
      </c>
      <c r="AD112" s="9">
        <v>1.3548005942957575E-2</v>
      </c>
      <c r="AE112" s="9">
        <v>1.5816668122479616E-2</v>
      </c>
      <c r="AF112" s="9">
        <v>1.0622873916401598E-2</v>
      </c>
      <c r="AG112" s="9">
        <v>1.3137478631240818E-2</v>
      </c>
      <c r="AH112" s="9">
        <v>-7.6091243244976514E-2</v>
      </c>
      <c r="AI112" s="9">
        <v>-0.10025333737134834</v>
      </c>
      <c r="AJ112" s="10" t="s">
        <v>0</v>
      </c>
      <c r="AK112" s="10" t="s">
        <v>0</v>
      </c>
      <c r="AL112" s="9">
        <v>6.3148800990766141E-2</v>
      </c>
      <c r="AM112" s="9">
        <v>-8.6029023937214677E-2</v>
      </c>
      <c r="AN112" s="9">
        <v>-0.10993122487528451</v>
      </c>
      <c r="AO112" s="10" t="s">
        <v>0</v>
      </c>
      <c r="AP112" s="10" t="s">
        <v>0</v>
      </c>
      <c r="AQ112" s="9">
        <v>7.2358353100037132E-3</v>
      </c>
      <c r="AR112" s="9">
        <v>-1.9105431489644276E-2</v>
      </c>
      <c r="AS112" s="10" t="s">
        <v>0</v>
      </c>
      <c r="AT112" s="10" t="s">
        <v>0</v>
      </c>
    </row>
    <row r="113" spans="1:46">
      <c r="A113" s="3">
        <v>39903</v>
      </c>
      <c r="B113" s="7">
        <v>9.7198869264354393E-3</v>
      </c>
      <c r="C113" s="7">
        <v>-2.6572485704675519E-2</v>
      </c>
      <c r="D113" s="7">
        <f t="shared" si="6"/>
        <v>1.2966504567776704E-2</v>
      </c>
      <c r="E113" s="42">
        <v>4.0618319999999999E-2</v>
      </c>
      <c r="F113" s="8" t="s">
        <v>0</v>
      </c>
      <c r="G113" s="8" t="s">
        <v>0</v>
      </c>
      <c r="H113" s="44">
        <f t="shared" si="5"/>
        <v>-1.0681834782787614E-2</v>
      </c>
      <c r="I113" s="44">
        <v>1.6324431648504723E-2</v>
      </c>
      <c r="J113" s="44">
        <f t="shared" si="8"/>
        <v>-2.5751539280457592E-2</v>
      </c>
      <c r="K113" s="44">
        <v>8.4335650283340335E-4</v>
      </c>
      <c r="L113" s="44">
        <f t="shared" si="9"/>
        <v>-9.192910864446735E-3</v>
      </c>
      <c r="M113" s="44">
        <v>1.7853999999999998E-2</v>
      </c>
      <c r="N113" s="44">
        <f t="shared" si="11"/>
        <v>5.846966565095757E-3</v>
      </c>
      <c r="O113" s="44">
        <v>3.3304433862484384E-2</v>
      </c>
      <c r="P113" s="44">
        <f t="shared" si="10"/>
        <v>1.2803545002782357E-2</v>
      </c>
      <c r="Q113" s="44">
        <v>4.0450911988000104E-2</v>
      </c>
      <c r="R113" s="44">
        <f t="shared" si="4"/>
        <v>3.0918403933749561E-2</v>
      </c>
      <c r="S113" s="44">
        <v>5.9060267759169838E-2</v>
      </c>
      <c r="T113" s="8" t="s">
        <v>0</v>
      </c>
      <c r="U113" s="8" t="s">
        <v>0</v>
      </c>
      <c r="V113" s="8" t="s">
        <v>0</v>
      </c>
      <c r="W113" s="8" t="s">
        <v>0</v>
      </c>
      <c r="X113" s="44">
        <v>1.1370211608763947E-2</v>
      </c>
      <c r="Y113" s="44">
        <f t="shared" ref="Y113:Y176" si="12">(1+X113)*(1+C113)-1</f>
        <v>-1.5504408881344633E-2</v>
      </c>
      <c r="Z113" s="7">
        <v>7.1812062959955902E-2</v>
      </c>
      <c r="AA113" s="7">
        <v>7.330953663793105E-2</v>
      </c>
      <c r="AB113" s="8" t="s">
        <v>0</v>
      </c>
      <c r="AC113" s="7">
        <v>1.3932047441747475E-2</v>
      </c>
      <c r="AD113" s="7">
        <v>1.6202641757271152E-2</v>
      </c>
      <c r="AE113" s="7">
        <v>1.5803328809365524E-2</v>
      </c>
      <c r="AF113" s="7">
        <v>1.6695540424169097E-2</v>
      </c>
      <c r="AG113" s="7">
        <v>1.8193043759690886E-2</v>
      </c>
      <c r="AH113" s="7">
        <v>5.0753340732230923E-2</v>
      </c>
      <c r="AI113" s="7">
        <v>7.9436655838604819E-2</v>
      </c>
      <c r="AJ113" s="8" t="s">
        <v>0</v>
      </c>
      <c r="AK113" s="8" t="s">
        <v>0</v>
      </c>
      <c r="AL113" s="7">
        <v>-6.2871515912116704E-2</v>
      </c>
      <c r="AM113" s="7">
        <v>5.656261251113559E-2</v>
      </c>
      <c r="AN113" s="7">
        <v>8.5404508291501591E-2</v>
      </c>
      <c r="AO113" s="8" t="s">
        <v>0</v>
      </c>
      <c r="AP113" s="8" t="s">
        <v>0</v>
      </c>
      <c r="AQ113" s="7">
        <v>3.1235668601019784E-2</v>
      </c>
      <c r="AR113" s="7">
        <v>5.938619307216042E-2</v>
      </c>
      <c r="AS113" s="8" t="s">
        <v>0</v>
      </c>
      <c r="AT113" s="8" t="s">
        <v>0</v>
      </c>
    </row>
    <row r="114" spans="1:46">
      <c r="A114" s="4">
        <v>39933</v>
      </c>
      <c r="B114" s="9">
        <v>8.3907956183160159E-3</v>
      </c>
      <c r="C114" s="9">
        <v>-5.9130960608154703E-2</v>
      </c>
      <c r="D114" s="9">
        <f t="shared" si="6"/>
        <v>0.23272247558742221</v>
      </c>
      <c r="E114" s="43">
        <v>0.31019559999999996</v>
      </c>
      <c r="F114" s="10" t="s">
        <v>0</v>
      </c>
      <c r="G114" s="10" t="s">
        <v>0</v>
      </c>
      <c r="H114" s="45">
        <f t="shared" si="5"/>
        <v>0.25386704593117893</v>
      </c>
      <c r="I114" s="45">
        <v>0.33266904684380716</v>
      </c>
      <c r="J114" s="45">
        <f t="shared" si="8"/>
        <v>-5.8490291330297595E-2</v>
      </c>
      <c r="K114" s="45">
        <v>6.8093353169662585E-4</v>
      </c>
      <c r="L114" s="45">
        <f t="shared" si="9"/>
        <v>-7.2190222874913501E-2</v>
      </c>
      <c r="M114" s="45">
        <v>-1.388E-2</v>
      </c>
      <c r="N114" s="45">
        <f t="shared" si="11"/>
        <v>-8.5153246883353906E-2</v>
      </c>
      <c r="O114" s="45">
        <v>-2.7657713439076859E-2</v>
      </c>
      <c r="P114" s="45">
        <f t="shared" si="10"/>
        <v>-0.12461823777224867</v>
      </c>
      <c r="Q114" s="45">
        <v>-6.9602967493141543E-2</v>
      </c>
      <c r="R114" s="45">
        <f t="shared" si="4"/>
        <v>-8.0283199111652381E-2</v>
      </c>
      <c r="S114" s="45">
        <v>-2.2481596925720937E-2</v>
      </c>
      <c r="T114" s="10" t="s">
        <v>0</v>
      </c>
      <c r="U114" s="10" t="s">
        <v>0</v>
      </c>
      <c r="V114" s="10" t="s">
        <v>0</v>
      </c>
      <c r="W114" s="10" t="s">
        <v>0</v>
      </c>
      <c r="X114" s="45">
        <v>4.9390425373059266E-3</v>
      </c>
      <c r="Y114" s="45">
        <f t="shared" si="12"/>
        <v>-5.4483968400564242E-2</v>
      </c>
      <c r="Z114" s="9">
        <v>0.15550397067806965</v>
      </c>
      <c r="AA114" s="9">
        <v>9.0753929658331511E-2</v>
      </c>
      <c r="AB114" s="10" t="s">
        <v>0</v>
      </c>
      <c r="AC114" s="9">
        <v>2.9551980562509295E-2</v>
      </c>
      <c r="AD114" s="9">
        <v>-2.0020475957166495E-3</v>
      </c>
      <c r="AE114" s="9">
        <v>5.9267861208385231E-3</v>
      </c>
      <c r="AF114" s="9">
        <v>-1.1918790227524623E-2</v>
      </c>
      <c r="AG114" s="9">
        <v>2.702418304671772E-3</v>
      </c>
      <c r="AH114" s="9">
        <v>4.8933275761045669E-2</v>
      </c>
      <c r="AI114" s="9">
        <v>0.11485576827892063</v>
      </c>
      <c r="AJ114" s="10" t="s">
        <v>0</v>
      </c>
      <c r="AK114" s="10" t="s">
        <v>0</v>
      </c>
      <c r="AL114" s="9">
        <v>-9.3265052871961518E-2</v>
      </c>
      <c r="AM114" s="9">
        <v>2.9240234965089984E-2</v>
      </c>
      <c r="AN114" s="9">
        <v>9.3925075513554779E-2</v>
      </c>
      <c r="AO114" s="10" t="s">
        <v>0</v>
      </c>
      <c r="AP114" s="10" t="s">
        <v>0</v>
      </c>
      <c r="AQ114" s="9">
        <v>-7.5684530272632666E-2</v>
      </c>
      <c r="AR114" s="9">
        <v>-1.7593914744157946E-2</v>
      </c>
      <c r="AS114" s="10" t="s">
        <v>0</v>
      </c>
      <c r="AT114" s="10" t="s">
        <v>0</v>
      </c>
    </row>
    <row r="115" spans="1:46">
      <c r="A115" s="3">
        <v>39962</v>
      </c>
      <c r="B115" s="7">
        <v>7.6689106073242197E-3</v>
      </c>
      <c r="C115" s="7">
        <v>-9.4247807923610205E-2</v>
      </c>
      <c r="D115" s="7">
        <f t="shared" si="6"/>
        <v>-7.4712589932516282E-2</v>
      </c>
      <c r="E115" s="42">
        <v>2.1567949999999999E-2</v>
      </c>
      <c r="F115" s="8" t="s">
        <v>0</v>
      </c>
      <c r="G115" s="8" t="s">
        <v>0</v>
      </c>
      <c r="H115" s="44">
        <f t="shared" si="5"/>
        <v>-7.0554477261230542E-2</v>
      </c>
      <c r="I115" s="44">
        <v>2.6158733999929851E-2</v>
      </c>
      <c r="J115" s="44">
        <f t="shared" si="8"/>
        <v>-9.4650239029008931E-2</v>
      </c>
      <c r="K115" s="44">
        <v>-4.4430596902689246E-4</v>
      </c>
      <c r="L115" s="44">
        <f t="shared" si="9"/>
        <v>-0.10281622366065291</v>
      </c>
      <c r="M115" s="44">
        <v>-9.4599999999999997E-3</v>
      </c>
      <c r="N115" s="44">
        <f t="shared" si="11"/>
        <v>-0.11318023625810569</v>
      </c>
      <c r="O115" s="44">
        <v>-2.0902437223026649E-2</v>
      </c>
      <c r="P115" s="44">
        <f t="shared" si="10"/>
        <v>-0.12786449400529643</v>
      </c>
      <c r="Q115" s="44">
        <v>-3.7114661577160257E-2</v>
      </c>
      <c r="R115" s="44">
        <f t="shared" si="4"/>
        <v>-7.7638280835918061E-2</v>
      </c>
      <c r="S115" s="44">
        <v>1.8337827093319659E-2</v>
      </c>
      <c r="T115" s="8" t="s">
        <v>0</v>
      </c>
      <c r="U115" s="8" t="s">
        <v>0</v>
      </c>
      <c r="V115" s="8" t="s">
        <v>0</v>
      </c>
      <c r="W115" s="8" t="s">
        <v>0</v>
      </c>
      <c r="X115" s="44">
        <v>7.3215429925861386E-3</v>
      </c>
      <c r="Y115" s="44">
        <f t="shared" si="12"/>
        <v>-8.7616304308693826E-2</v>
      </c>
      <c r="Z115" s="7">
        <v>0.12493391697857859</v>
      </c>
      <c r="AA115" s="7">
        <v>8.4497319189083431E-2</v>
      </c>
      <c r="AB115" s="8" t="s">
        <v>0</v>
      </c>
      <c r="AC115" s="7">
        <v>2.3527939428070743E-2</v>
      </c>
      <c r="AD115" s="7">
        <v>4.5129470500737012E-2</v>
      </c>
      <c r="AE115" s="7">
        <v>2.1554483219070164E-2</v>
      </c>
      <c r="AF115" s="7">
        <v>7.1513808450672345E-2</v>
      </c>
      <c r="AG115" s="7">
        <v>1.7875058850858494E-2</v>
      </c>
      <c r="AH115" s="7">
        <v>-7.9797582496398123E-3</v>
      </c>
      <c r="AI115" s="7">
        <v>9.5244649064779363E-2</v>
      </c>
      <c r="AJ115" s="8" t="s">
        <v>0</v>
      </c>
      <c r="AK115" s="8" t="s">
        <v>0</v>
      </c>
      <c r="AL115" s="7">
        <v>3.5240687293325301E-4</v>
      </c>
      <c r="AM115" s="7">
        <v>-4.6169189371005115E-2</v>
      </c>
      <c r="AN115" s="7">
        <v>5.3081426656431674E-2</v>
      </c>
      <c r="AO115" s="8" t="s">
        <v>0</v>
      </c>
      <c r="AP115" s="8" t="s">
        <v>0</v>
      </c>
      <c r="AQ115" s="7">
        <v>-7.7961798606369204E-2</v>
      </c>
      <c r="AR115" s="7">
        <v>1.7980645765710124E-2</v>
      </c>
      <c r="AS115" s="8" t="s">
        <v>0</v>
      </c>
      <c r="AT115" s="8" t="s">
        <v>0</v>
      </c>
    </row>
    <row r="116" spans="1:46">
      <c r="A116" s="4">
        <v>39994</v>
      </c>
      <c r="B116" s="9">
        <v>7.5526799799348066E-3</v>
      </c>
      <c r="C116" s="9">
        <v>-1.0846426761277339E-2</v>
      </c>
      <c r="D116" s="9">
        <f t="shared" si="6"/>
        <v>-4.7764051649265116E-2</v>
      </c>
      <c r="E116" s="43">
        <v>-3.7322439999999998E-2</v>
      </c>
      <c r="F116" s="10" t="s">
        <v>0</v>
      </c>
      <c r="G116" s="10" t="s">
        <v>0</v>
      </c>
      <c r="H116" s="45">
        <f t="shared" si="5"/>
        <v>-5.7934496260005686E-2</v>
      </c>
      <c r="I116" s="45">
        <v>-4.7604407215100952E-2</v>
      </c>
      <c r="J116" s="45">
        <f t="shared" si="8"/>
        <v>-1.0146243816929856E-2</v>
      </c>
      <c r="K116" s="45">
        <v>7.0786070362660602E-4</v>
      </c>
      <c r="L116" s="45">
        <f t="shared" si="9"/>
        <v>-1.752321338063878E-2</v>
      </c>
      <c r="M116" s="45">
        <v>-6.7499999999999999E-3</v>
      </c>
      <c r="N116" s="45">
        <f t="shared" si="11"/>
        <v>-1.6342502743844411E-2</v>
      </c>
      <c r="O116" s="45">
        <v>-5.556342443945872E-3</v>
      </c>
      <c r="P116" s="45">
        <f t="shared" si="10"/>
        <v>-3.6279400940326667E-3</v>
      </c>
      <c r="Q116" s="45">
        <v>7.2976399848707629E-3</v>
      </c>
      <c r="R116" s="45">
        <f t="shared" si="4"/>
        <v>-6.334916930693546E-3</v>
      </c>
      <c r="S116" s="45">
        <v>4.560980167934936E-3</v>
      </c>
      <c r="T116" s="10" t="s">
        <v>0</v>
      </c>
      <c r="U116" s="10" t="s">
        <v>0</v>
      </c>
      <c r="V116" s="10" t="s">
        <v>0</v>
      </c>
      <c r="W116" s="10" t="s">
        <v>0</v>
      </c>
      <c r="X116" s="45">
        <v>4.4278363034204737E-3</v>
      </c>
      <c r="Y116" s="45">
        <f t="shared" si="12"/>
        <v>-6.4666166600327868E-3</v>
      </c>
      <c r="Z116" s="9">
        <v>-3.2558226967686177E-2</v>
      </c>
      <c r="AA116" s="9">
        <v>-2.5530989412039351E-2</v>
      </c>
      <c r="AB116" s="10" t="s">
        <v>0</v>
      </c>
      <c r="AC116" s="9">
        <v>1.2725001965082638E-2</v>
      </c>
      <c r="AD116" s="9">
        <v>4.6685213437756001E-3</v>
      </c>
      <c r="AE116" s="9">
        <v>4.2966858680355546E-3</v>
      </c>
      <c r="AF116" s="9">
        <v>5.0891382837363608E-3</v>
      </c>
      <c r="AG116" s="9">
        <v>3.6163720041531011E-3</v>
      </c>
      <c r="AH116" s="9">
        <v>-1.8019668682540346E-2</v>
      </c>
      <c r="AI116" s="9">
        <v>-7.25189911388191E-3</v>
      </c>
      <c r="AJ116" s="10" t="s">
        <v>0</v>
      </c>
      <c r="AK116" s="10" t="s">
        <v>0</v>
      </c>
      <c r="AL116" s="9">
        <v>-5.2420282735431645E-2</v>
      </c>
      <c r="AM116" s="9">
        <v>-1.0652715636548793E-2</v>
      </c>
      <c r="AN116" s="9">
        <v>1.9583523728705643E-4</v>
      </c>
      <c r="AO116" s="10" t="s">
        <v>0</v>
      </c>
      <c r="AP116" s="10" t="s">
        <v>0</v>
      </c>
      <c r="AQ116" s="9">
        <v>-5.6348384390866313E-3</v>
      </c>
      <c r="AR116" s="9">
        <v>5.2687352734586135E-3</v>
      </c>
      <c r="AS116" s="10" t="s">
        <v>0</v>
      </c>
      <c r="AT116" s="10" t="s">
        <v>0</v>
      </c>
    </row>
    <row r="117" spans="1:46">
      <c r="A117" s="3">
        <v>40025</v>
      </c>
      <c r="B117" s="7">
        <v>7.8536847218964034E-3</v>
      </c>
      <c r="C117" s="7">
        <v>-4.0479606476736985E-2</v>
      </c>
      <c r="D117" s="7">
        <f t="shared" si="6"/>
        <v>6.000917003381856E-2</v>
      </c>
      <c r="E117" s="42">
        <v>0.10472813</v>
      </c>
      <c r="F117" s="8" t="s">
        <v>0</v>
      </c>
      <c r="G117" s="8" t="s">
        <v>0</v>
      </c>
      <c r="H117" s="44">
        <f t="shared" si="5"/>
        <v>8.0314890783162118E-2</v>
      </c>
      <c r="I117" s="44">
        <v>0.12589049495483229</v>
      </c>
      <c r="J117" s="44">
        <f t="shared" si="8"/>
        <v>-4.0427512140761235E-2</v>
      </c>
      <c r="K117" s="44">
        <v>5.4292057081184453E-5</v>
      </c>
      <c r="L117" s="44">
        <f t="shared" si="9"/>
        <v>-3.5288601147776211E-2</v>
      </c>
      <c r="M117" s="44">
        <v>5.4099999999999999E-3</v>
      </c>
      <c r="N117" s="44">
        <f t="shared" si="11"/>
        <v>-3.2310333357027488E-2</v>
      </c>
      <c r="O117" s="44">
        <v>8.513912966156667E-3</v>
      </c>
      <c r="P117" s="44">
        <f t="shared" si="10"/>
        <v>-3.4918977244588589E-2</v>
      </c>
      <c r="Q117" s="44">
        <v>5.7952173499202786E-3</v>
      </c>
      <c r="R117" s="44">
        <f t="shared" ref="R117:R180" si="13">(1+S117)*(1+C117)-1</f>
        <v>-3.9812753181170502E-2</v>
      </c>
      <c r="S117" s="44">
        <v>6.9498605768858468E-4</v>
      </c>
      <c r="T117" s="8" t="s">
        <v>0</v>
      </c>
      <c r="U117" s="8" t="s">
        <v>0</v>
      </c>
      <c r="V117" s="8" t="s">
        <v>0</v>
      </c>
      <c r="W117" s="8" t="s">
        <v>0</v>
      </c>
      <c r="X117" s="44">
        <v>1.235613161679483E-2</v>
      </c>
      <c r="Y117" s="44">
        <f t="shared" si="12"/>
        <v>-2.8623646205364728E-2</v>
      </c>
      <c r="Z117" s="7">
        <v>6.4121247449723029E-2</v>
      </c>
      <c r="AA117" s="7">
        <v>6.030930360418707E-2</v>
      </c>
      <c r="AB117" s="8" t="s">
        <v>0</v>
      </c>
      <c r="AC117" s="7">
        <v>2.0318051674773185E-2</v>
      </c>
      <c r="AD117" s="7">
        <v>1.2693362262667041E-2</v>
      </c>
      <c r="AE117" s="7">
        <v>1.3722997050596097E-2</v>
      </c>
      <c r="AF117" s="7">
        <v>1.1774790939108826E-2</v>
      </c>
      <c r="AG117" s="7">
        <v>9.6968776249759525E-3</v>
      </c>
      <c r="AH117" s="7">
        <v>4.272545098331304E-2</v>
      </c>
      <c r="AI117" s="7">
        <v>8.671525693636295E-2</v>
      </c>
      <c r="AJ117" s="8" t="s">
        <v>0</v>
      </c>
      <c r="AK117" s="8" t="s">
        <v>0</v>
      </c>
      <c r="AL117" s="7">
        <v>-3.5859123040830387E-2</v>
      </c>
      <c r="AM117" s="7">
        <v>3.0660921329190849E-2</v>
      </c>
      <c r="AN117" s="7">
        <v>7.4141756950789617E-2</v>
      </c>
      <c r="AO117" s="8" t="s">
        <v>0</v>
      </c>
      <c r="AP117" s="8" t="s">
        <v>0</v>
      </c>
      <c r="AQ117" s="7">
        <v>-4.0150198441587515E-2</v>
      </c>
      <c r="AR117" s="7">
        <v>3.4330488166078865E-4</v>
      </c>
      <c r="AS117" s="8" t="s">
        <v>0</v>
      </c>
      <c r="AT117" s="8" t="s">
        <v>0</v>
      </c>
    </row>
    <row r="118" spans="1:46">
      <c r="A118" s="4">
        <v>40056</v>
      </c>
      <c r="B118" s="9">
        <v>6.9142408665170407E-3</v>
      </c>
      <c r="C118" s="9">
        <v>7.3694328740787629E-3</v>
      </c>
      <c r="D118" s="9">
        <f t="shared" si="6"/>
        <v>0.14225130412047404</v>
      </c>
      <c r="E118" s="43">
        <v>0.13389514</v>
      </c>
      <c r="F118" s="10" t="s">
        <v>0</v>
      </c>
      <c r="G118" s="10" t="s">
        <v>0</v>
      </c>
      <c r="H118" s="45">
        <f t="shared" si="5"/>
        <v>0.15165629841608208</v>
      </c>
      <c r="I118" s="45">
        <v>0.14323133185642245</v>
      </c>
      <c r="J118" s="45">
        <f t="shared" si="8"/>
        <v>7.7990833303669405E-3</v>
      </c>
      <c r="K118" s="45">
        <v>4.2650733908256022E-4</v>
      </c>
      <c r="L118" s="45">
        <f t="shared" si="9"/>
        <v>1.5919984620313965E-2</v>
      </c>
      <c r="M118" s="45">
        <v>8.4880000000000008E-3</v>
      </c>
      <c r="N118" s="45">
        <f t="shared" si="11"/>
        <v>1.4941564672042107E-2</v>
      </c>
      <c r="O118" s="45">
        <v>7.5167377040215033E-3</v>
      </c>
      <c r="P118" s="45">
        <f t="shared" si="10"/>
        <v>2.968831902375979E-2</v>
      </c>
      <c r="Q118" s="45">
        <v>2.2155611855328994E-2</v>
      </c>
      <c r="R118" s="45">
        <f t="shared" si="13"/>
        <v>1.5431047895986039E-2</v>
      </c>
      <c r="S118" s="45">
        <v>8.0026401028538974E-3</v>
      </c>
      <c r="T118" s="10" t="s">
        <v>0</v>
      </c>
      <c r="U118" s="10" t="s">
        <v>0</v>
      </c>
      <c r="V118" s="10" t="s">
        <v>0</v>
      </c>
      <c r="W118" s="10" t="s">
        <v>0</v>
      </c>
      <c r="X118" s="45">
        <v>1.2311685360468561E-2</v>
      </c>
      <c r="Y118" s="45">
        <f t="shared" si="12"/>
        <v>1.9771848373377976E-2</v>
      </c>
      <c r="Z118" s="9">
        <v>3.1461699990870118E-2</v>
      </c>
      <c r="AA118" s="9">
        <v>3.0767730077728039E-2</v>
      </c>
      <c r="AB118" s="10" t="s">
        <v>0</v>
      </c>
      <c r="AC118" s="9">
        <v>1.2213469470552463E-2</v>
      </c>
      <c r="AD118" s="9">
        <v>1.6928896791517767E-2</v>
      </c>
      <c r="AE118" s="9">
        <v>6.7039717018118061E-3</v>
      </c>
      <c r="AF118" s="9">
        <v>2.619249640401744E-2</v>
      </c>
      <c r="AG118" s="9">
        <v>8.0122684239898323E-3</v>
      </c>
      <c r="AH118" s="9">
        <v>4.1261061786292963E-2</v>
      </c>
      <c r="AI118" s="9">
        <v>3.3643693967881916E-2</v>
      </c>
      <c r="AJ118" s="10" t="s">
        <v>0</v>
      </c>
      <c r="AK118" s="10" t="s">
        <v>0</v>
      </c>
      <c r="AL118" s="9">
        <v>2.5070812684965249E-2</v>
      </c>
      <c r="AM118" s="9">
        <v>4.1176925689575761E-2</v>
      </c>
      <c r="AN118" s="9">
        <v>3.3560173370599911E-2</v>
      </c>
      <c r="AO118" s="10" t="s">
        <v>0</v>
      </c>
      <c r="AP118" s="10" t="s">
        <v>0</v>
      </c>
      <c r="AQ118" s="9">
        <v>1.6535656182081304E-2</v>
      </c>
      <c r="AR118" s="9">
        <v>9.0991676031413338E-3</v>
      </c>
      <c r="AS118" s="10" t="s">
        <v>0</v>
      </c>
      <c r="AT118" s="10" t="s">
        <v>0</v>
      </c>
    </row>
    <row r="119" spans="1:46">
      <c r="A119" s="3">
        <v>40086</v>
      </c>
      <c r="B119" s="7">
        <v>6.9160799801135653E-3</v>
      </c>
      <c r="C119" s="7">
        <v>-5.7410941475827038E-2</v>
      </c>
      <c r="D119" s="7">
        <f t="shared" si="6"/>
        <v>2.8691275333969646E-3</v>
      </c>
      <c r="E119" s="42">
        <v>6.3951590000000003E-2</v>
      </c>
      <c r="F119" s="8" t="s">
        <v>0</v>
      </c>
      <c r="G119" s="8" t="s">
        <v>0</v>
      </c>
      <c r="H119" s="44">
        <f t="shared" si="5"/>
        <v>-5.0848945312967908E-3</v>
      </c>
      <c r="I119" s="44">
        <v>5.5513106662258505E-2</v>
      </c>
      <c r="J119" s="44">
        <f t="shared" si="8"/>
        <v>-5.7427646054350023E-2</v>
      </c>
      <c r="K119" s="44">
        <v>-1.7722016155352627E-5</v>
      </c>
      <c r="L119" s="44">
        <f t="shared" si="9"/>
        <v>-5.0478198950381747E-2</v>
      </c>
      <c r="M119" s="44">
        <v>7.3550000000000004E-3</v>
      </c>
      <c r="N119" s="44">
        <f t="shared" si="11"/>
        <v>-4.6727473699000766E-2</v>
      </c>
      <c r="O119" s="44">
        <v>1.1334173339072606E-2</v>
      </c>
      <c r="P119" s="44">
        <f t="shared" si="10"/>
        <v>-3.4070485930884686E-2</v>
      </c>
      <c r="Q119" s="44">
        <v>2.476206925368607E-2</v>
      </c>
      <c r="R119" s="44">
        <f t="shared" si="13"/>
        <v>-4.2985654268092421E-2</v>
      </c>
      <c r="S119" s="44">
        <v>1.5303898424537721E-2</v>
      </c>
      <c r="T119" s="8" t="s">
        <v>0</v>
      </c>
      <c r="U119" s="8" t="s">
        <v>0</v>
      </c>
      <c r="V119" s="8" t="s">
        <v>0</v>
      </c>
      <c r="W119" s="8" t="s">
        <v>0</v>
      </c>
      <c r="X119" s="44">
        <v>1.1930798543280829E-2</v>
      </c>
      <c r="Y119" s="44">
        <f t="shared" si="12"/>
        <v>-4.6165101309474377E-2</v>
      </c>
      <c r="Z119" s="7">
        <v>8.9027758107916632E-2</v>
      </c>
      <c r="AA119" s="7">
        <v>7.3943469057402567E-2</v>
      </c>
      <c r="AB119" s="8" t="s">
        <v>0</v>
      </c>
      <c r="AC119" s="7">
        <v>1.6099267683726159E-2</v>
      </c>
      <c r="AD119" s="7">
        <v>8.9312978577016366E-3</v>
      </c>
      <c r="AE119" s="7">
        <v>6.4802057396005086E-3</v>
      </c>
      <c r="AF119" s="7">
        <v>1.1230678173973496E-2</v>
      </c>
      <c r="AG119" s="7">
        <v>4.9755425407083109E-3</v>
      </c>
      <c r="AH119" s="7">
        <v>-1.5828145600025989E-2</v>
      </c>
      <c r="AI119" s="7">
        <v>4.4115508767848421E-2</v>
      </c>
      <c r="AJ119" s="8" t="s">
        <v>0</v>
      </c>
      <c r="AK119" s="8" t="s">
        <v>0</v>
      </c>
      <c r="AL119" s="7">
        <v>-1.7704808973892927E-2</v>
      </c>
      <c r="AM119" s="7">
        <v>-2.3738470748434493E-2</v>
      </c>
      <c r="AN119" s="7">
        <v>3.5723383825517763E-2</v>
      </c>
      <c r="AO119" s="8" t="s">
        <v>0</v>
      </c>
      <c r="AP119" s="8" t="s">
        <v>0</v>
      </c>
      <c r="AQ119" s="7">
        <v>-3.853517431550546E-2</v>
      </c>
      <c r="AR119" s="7">
        <v>2.0025446921562606E-2</v>
      </c>
      <c r="AS119" s="8" t="s">
        <v>0</v>
      </c>
      <c r="AT119" s="8" t="s">
        <v>0</v>
      </c>
    </row>
    <row r="120" spans="1:46">
      <c r="A120" s="4">
        <v>40116</v>
      </c>
      <c r="B120" s="9">
        <v>6.9112979259331464E-3</v>
      </c>
      <c r="C120" s="9">
        <v>-1.9177774028457328E-2</v>
      </c>
      <c r="D120" s="9">
        <f t="shared" si="6"/>
        <v>-6.3357753827118835E-2</v>
      </c>
      <c r="E120" s="43">
        <v>-4.5043819999999998E-2</v>
      </c>
      <c r="F120" s="10" t="s">
        <v>0</v>
      </c>
      <c r="G120" s="10" t="s">
        <v>0</v>
      </c>
      <c r="H120" s="45">
        <f t="shared" si="5"/>
        <v>-5.3708091141534964E-2</v>
      </c>
      <c r="I120" s="45">
        <v>-3.5205479850208388E-2</v>
      </c>
      <c r="J120" s="45">
        <f t="shared" si="8"/>
        <v>-1.8653144503450014E-2</v>
      </c>
      <c r="K120" s="45">
        <v>5.3488747615570986E-4</v>
      </c>
      <c r="L120" s="45">
        <f t="shared" si="9"/>
        <v>-1.7786968112029733E-2</v>
      </c>
      <c r="M120" s="45">
        <v>1.418E-3</v>
      </c>
      <c r="N120" s="45">
        <f t="shared" si="11"/>
        <v>-2.0463500565100934E-2</v>
      </c>
      <c r="O120" s="45">
        <v>-1.3108660291318852E-3</v>
      </c>
      <c r="P120" s="45">
        <f t="shared" si="10"/>
        <v>-4.4773855361867176E-2</v>
      </c>
      <c r="Q120" s="45">
        <v>-2.6096555171408298E-2</v>
      </c>
      <c r="R120" s="45">
        <f t="shared" si="13"/>
        <v>6.4206530327748368E-4</v>
      </c>
      <c r="S120" s="45">
        <v>2.0207371740686764E-2</v>
      </c>
      <c r="T120" s="10" t="s">
        <v>0</v>
      </c>
      <c r="U120" s="10" t="s">
        <v>0</v>
      </c>
      <c r="V120" s="10" t="s">
        <v>0</v>
      </c>
      <c r="W120" s="10" t="s">
        <v>0</v>
      </c>
      <c r="X120" s="45">
        <v>2.1498296453927868E-3</v>
      </c>
      <c r="Y120" s="45">
        <f t="shared" si="12"/>
        <v>-1.7069173330203524E-2</v>
      </c>
      <c r="Z120" s="9">
        <v>4.5515873660928463E-4</v>
      </c>
      <c r="AA120" s="9">
        <v>-4.9902375000581145E-3</v>
      </c>
      <c r="AB120" s="10" t="s">
        <v>0</v>
      </c>
      <c r="AC120" s="9">
        <v>8.3165550396515631E-3</v>
      </c>
      <c r="AD120" s="9">
        <v>-1.1227395581474897E-2</v>
      </c>
      <c r="AE120" s="9">
        <v>5.1449799959883968E-3</v>
      </c>
      <c r="AF120" s="9">
        <v>-2.6536945089265962E-2</v>
      </c>
      <c r="AG120" s="9">
        <v>5.2887570991007049E-3</v>
      </c>
      <c r="AH120" s="9">
        <v>-3.5035820546296059E-2</v>
      </c>
      <c r="AI120" s="9">
        <v>-1.6168114973262093E-2</v>
      </c>
      <c r="AJ120" s="10" t="s">
        <v>0</v>
      </c>
      <c r="AK120" s="10" t="s">
        <v>0</v>
      </c>
      <c r="AL120" s="9">
        <v>2.4408852634099309E-2</v>
      </c>
      <c r="AM120" s="9">
        <v>-3.8560768977321636E-2</v>
      </c>
      <c r="AN120" s="9">
        <v>-1.9761985847807084E-2</v>
      </c>
      <c r="AO120" s="10" t="s">
        <v>0</v>
      </c>
      <c r="AP120" s="10" t="s">
        <v>0</v>
      </c>
      <c r="AQ120" s="9">
        <v>-5.3300150448121197E-3</v>
      </c>
      <c r="AR120" s="9">
        <v>1.4118520784873745E-2</v>
      </c>
      <c r="AS120" s="10" t="s">
        <v>0</v>
      </c>
      <c r="AT120" s="10" t="s">
        <v>0</v>
      </c>
    </row>
    <row r="121" spans="1:46">
      <c r="A121" s="3">
        <v>40147</v>
      </c>
      <c r="B121" s="7">
        <v>6.5901608414160595E-3</v>
      </c>
      <c r="C121" s="7">
        <v>3.7270642201834292E-3</v>
      </c>
      <c r="D121" s="7">
        <f t="shared" si="6"/>
        <v>7.309036575114658E-2</v>
      </c>
      <c r="E121" s="42">
        <v>6.9105739999999999E-2</v>
      </c>
      <c r="F121" s="8" t="s">
        <v>0</v>
      </c>
      <c r="G121" s="8" t="s">
        <v>0</v>
      </c>
      <c r="H121" s="44">
        <f t="shared" si="5"/>
        <v>6.9628010914893457E-2</v>
      </c>
      <c r="I121" s="44">
        <v>6.5656241665566606E-2</v>
      </c>
      <c r="J121" s="44">
        <f t="shared" si="8"/>
        <v>3.9274581042867407E-3</v>
      </c>
      <c r="K121" s="44">
        <v>1.9964977656461436E-4</v>
      </c>
      <c r="L121" s="44">
        <f t="shared" si="9"/>
        <v>1.729343922018356E-2</v>
      </c>
      <c r="M121" s="44">
        <v>1.3516E-2</v>
      </c>
      <c r="N121" s="44">
        <f t="shared" si="11"/>
        <v>1.8189713952575959E-2</v>
      </c>
      <c r="O121" s="44">
        <v>1.4408946662834987E-2</v>
      </c>
      <c r="P121" s="44">
        <f t="shared" si="10"/>
        <v>1.5796743929040957E-2</v>
      </c>
      <c r="Q121" s="44">
        <v>1.2024862274919945E-2</v>
      </c>
      <c r="R121" s="44">
        <f t="shared" si="13"/>
        <v>2.8901795819070264E-2</v>
      </c>
      <c r="S121" s="44">
        <v>2.5081252161358814E-2</v>
      </c>
      <c r="T121" s="8" t="s">
        <v>0</v>
      </c>
      <c r="U121" s="8" t="s">
        <v>0</v>
      </c>
      <c r="V121" s="8" t="s">
        <v>0</v>
      </c>
      <c r="W121" s="8" t="s">
        <v>0</v>
      </c>
      <c r="X121" s="44">
        <v>1.3034021154803677E-2</v>
      </c>
      <c r="Y121" s="44">
        <f t="shared" si="12"/>
        <v>1.6809664008878178E-2</v>
      </c>
      <c r="Z121" s="7">
        <v>8.9349256641481745E-2</v>
      </c>
      <c r="AA121" s="7">
        <v>5.5964949078282089E-2</v>
      </c>
      <c r="AB121" s="8" t="s">
        <v>0</v>
      </c>
      <c r="AC121" s="7">
        <v>1.1426522245857607E-2</v>
      </c>
      <c r="AD121" s="7">
        <v>1.0405036618789998E-2</v>
      </c>
      <c r="AE121" s="7">
        <v>7.424807756490015E-3</v>
      </c>
      <c r="AF121" s="7">
        <v>1.3091455062512747E-2</v>
      </c>
      <c r="AG121" s="7">
        <v>6.9416421829957553E-3</v>
      </c>
      <c r="AH121" s="7">
        <v>4.3078672018445952E-2</v>
      </c>
      <c r="AI121" s="7">
        <v>3.9205486432544623E-2</v>
      </c>
      <c r="AJ121" s="8" t="s">
        <v>0</v>
      </c>
      <c r="AK121" s="8" t="s">
        <v>0</v>
      </c>
      <c r="AL121" s="7">
        <v>0.13474239976623137</v>
      </c>
      <c r="AM121" s="7">
        <v>6.1304860471110167E-2</v>
      </c>
      <c r="AN121" s="7">
        <v>5.7363996950366314E-2</v>
      </c>
      <c r="AO121" s="8" t="s">
        <v>0</v>
      </c>
      <c r="AP121" s="8" t="s">
        <v>0</v>
      </c>
      <c r="AQ121" s="7">
        <v>2.9904417828826135E-2</v>
      </c>
      <c r="AR121" s="7">
        <v>2.6080151210210234E-2</v>
      </c>
      <c r="AS121" s="8" t="s">
        <v>0</v>
      </c>
      <c r="AT121" s="8" t="s">
        <v>0</v>
      </c>
    </row>
    <row r="122" spans="1:46">
      <c r="A122" s="4">
        <v>40178</v>
      </c>
      <c r="B122" s="9">
        <v>7.2413668243513918E-3</v>
      </c>
      <c r="C122" s="9">
        <v>-5.3127677806340534E-3</v>
      </c>
      <c r="D122" s="9">
        <f t="shared" si="6"/>
        <v>6.580458419880042E-2</v>
      </c>
      <c r="E122" s="43">
        <v>7.1497199999999997E-2</v>
      </c>
      <c r="F122" s="10" t="s">
        <v>0</v>
      </c>
      <c r="G122" s="10" t="s">
        <v>0</v>
      </c>
      <c r="H122" s="45">
        <f t="shared" si="5"/>
        <v>5.4557617890367949E-2</v>
      </c>
      <c r="I122" s="45">
        <v>6.0190162024517102E-2</v>
      </c>
      <c r="J122" s="45">
        <f t="shared" si="8"/>
        <v>-5.4566732128907836E-3</v>
      </c>
      <c r="K122" s="45">
        <v>-1.4467405189833027E-4</v>
      </c>
      <c r="L122" s="45">
        <f t="shared" si="9"/>
        <v>-3.0368939160239972E-2</v>
      </c>
      <c r="M122" s="45">
        <v>-2.5190000000000001E-2</v>
      </c>
      <c r="N122" s="45">
        <f t="shared" si="11"/>
        <v>-4.4989919643090737E-2</v>
      </c>
      <c r="O122" s="45">
        <v>-3.9889073245595208E-2</v>
      </c>
      <c r="P122" s="45">
        <f t="shared" si="10"/>
        <v>-7.1708225058674691E-2</v>
      </c>
      <c r="Q122" s="45">
        <v>-6.6750084978870916E-2</v>
      </c>
      <c r="R122" s="45">
        <f t="shared" si="13"/>
        <v>-2.7034206605319744E-2</v>
      </c>
      <c r="S122" s="45">
        <v>-2.1837456158173896E-2</v>
      </c>
      <c r="T122" s="10" t="s">
        <v>0</v>
      </c>
      <c r="U122" s="10" t="s">
        <v>0</v>
      </c>
      <c r="V122" s="10" t="s">
        <v>0</v>
      </c>
      <c r="W122" s="10" t="s">
        <v>0</v>
      </c>
      <c r="X122" s="45">
        <v>-2.1921382893260399E-2</v>
      </c>
      <c r="Y122" s="45">
        <f t="shared" si="12"/>
        <v>-2.7117687457152151E-2</v>
      </c>
      <c r="Z122" s="9">
        <v>2.302965216872499E-2</v>
      </c>
      <c r="AA122" s="9">
        <v>2.0975316925032628E-2</v>
      </c>
      <c r="AB122" s="10" t="s">
        <v>0</v>
      </c>
      <c r="AC122" s="9">
        <v>1.1442477376933047E-2</v>
      </c>
      <c r="AD122" s="9">
        <v>1.7770794929055977E-2</v>
      </c>
      <c r="AE122" s="9">
        <v>1.0041838867332009E-2</v>
      </c>
      <c r="AF122" s="9">
        <v>2.4987792142013854E-2</v>
      </c>
      <c r="AG122" s="9">
        <v>8.7090238744909065E-3</v>
      </c>
      <c r="AH122" s="9">
        <v>1.4224176974620528E-2</v>
      </c>
      <c r="AI122" s="9">
        <v>1.9641294391266495E-2</v>
      </c>
      <c r="AJ122" s="10" t="s">
        <v>0</v>
      </c>
      <c r="AK122" s="10" t="s">
        <v>0</v>
      </c>
      <c r="AL122" s="9">
        <v>-7.9972472856848276E-2</v>
      </c>
      <c r="AM122" s="9">
        <v>1.2363418898546863E-2</v>
      </c>
      <c r="AN122" s="9">
        <v>1.7770597738287375E-2</v>
      </c>
      <c r="AO122" s="10" t="s">
        <v>0</v>
      </c>
      <c r="AP122" s="10" t="s">
        <v>0</v>
      </c>
      <c r="AQ122" s="9">
        <v>-2.546055958143767E-2</v>
      </c>
      <c r="AR122" s="9">
        <v>-2.0255404058871274E-2</v>
      </c>
      <c r="AS122" s="10" t="s">
        <v>0</v>
      </c>
      <c r="AT122" s="10" t="s">
        <v>0</v>
      </c>
    </row>
    <row r="123" spans="1:46">
      <c r="A123" s="3">
        <v>40207</v>
      </c>
      <c r="B123" s="7">
        <v>6.5791284270975137E-3</v>
      </c>
      <c r="C123" s="7">
        <v>7.672869285550199E-2</v>
      </c>
      <c r="D123" s="7">
        <f t="shared" si="6"/>
        <v>2.0625087509763329E-2</v>
      </c>
      <c r="E123" s="42">
        <v>-5.2105609999999997E-2</v>
      </c>
      <c r="F123" s="8" t="s">
        <v>0</v>
      </c>
      <c r="G123" s="8" t="s">
        <v>0</v>
      </c>
      <c r="H123" s="44">
        <f t="shared" si="5"/>
        <v>3.0408824448121319E-2</v>
      </c>
      <c r="I123" s="44">
        <v>-4.3019071298768474E-2</v>
      </c>
      <c r="J123" s="44">
        <f t="shared" si="8"/>
        <v>7.7256759666807229E-2</v>
      </c>
      <c r="K123" s="44">
        <v>4.9043627685341207E-4</v>
      </c>
      <c r="L123" s="44">
        <f t="shared" si="9"/>
        <v>0.10218363588329904</v>
      </c>
      <c r="M123" s="44">
        <v>2.3640999999999999E-2</v>
      </c>
      <c r="N123" s="44">
        <f t="shared" si="11"/>
        <v>0.10676254390539586</v>
      </c>
      <c r="O123" s="44">
        <v>2.7893610757454335E-2</v>
      </c>
      <c r="P123" s="44">
        <f t="shared" si="10"/>
        <v>0.11319713034405865</v>
      </c>
      <c r="Q123" s="44">
        <v>3.3869662553378976E-2</v>
      </c>
      <c r="R123" s="44">
        <f t="shared" si="13"/>
        <v>9.7872622144198118E-2</v>
      </c>
      <c r="S123" s="44">
        <v>1.9637193128588581E-2</v>
      </c>
      <c r="T123" s="8" t="s">
        <v>0</v>
      </c>
      <c r="U123" s="8" t="s">
        <v>0</v>
      </c>
      <c r="V123" s="8" t="s">
        <v>0</v>
      </c>
      <c r="W123" s="8" t="s">
        <v>0</v>
      </c>
      <c r="X123" s="44">
        <v>2.0527573095180163E-2</v>
      </c>
      <c r="Y123" s="44">
        <f t="shared" si="12"/>
        <v>9.8831319801771178E-2</v>
      </c>
      <c r="Z123" s="7">
        <v>-4.6465854085262714E-2</v>
      </c>
      <c r="AA123" s="7">
        <v>-2.990004496247356E-2</v>
      </c>
      <c r="AB123" s="8" t="s">
        <v>0</v>
      </c>
      <c r="AC123" s="7">
        <v>1.0755343812490548E-2</v>
      </c>
      <c r="AD123" s="7">
        <v>1.1836082638272627E-2</v>
      </c>
      <c r="AE123" s="7">
        <v>1.2044667370970874E-2</v>
      </c>
      <c r="AF123" s="7">
        <v>1.1662523592855134E-2</v>
      </c>
      <c r="AG123" s="7">
        <v>1.0980164129627434E-2</v>
      </c>
      <c r="AH123" s="7">
        <v>2.9594056938024194E-2</v>
      </c>
      <c r="AI123" s="7">
        <v>-4.3775777714695985E-2</v>
      </c>
      <c r="AJ123" s="8" t="s">
        <v>0</v>
      </c>
      <c r="AK123" s="8" t="s">
        <v>0</v>
      </c>
      <c r="AL123" s="7">
        <v>6.7817834707732283E-2</v>
      </c>
      <c r="AM123" s="7">
        <v>3.6917443634416625E-2</v>
      </c>
      <c r="AN123" s="7">
        <v>-3.6974262397991176E-2</v>
      </c>
      <c r="AO123" s="8" t="s">
        <v>0</v>
      </c>
      <c r="AP123" s="8" t="s">
        <v>0</v>
      </c>
      <c r="AQ123" s="7">
        <v>9.3198954655216104E-2</v>
      </c>
      <c r="AR123" s="7">
        <v>1.5296575552411928E-2</v>
      </c>
      <c r="AS123" s="8" t="s">
        <v>0</v>
      </c>
      <c r="AT123" s="8" t="s">
        <v>0</v>
      </c>
    </row>
    <row r="124" spans="1:46">
      <c r="A124" s="4">
        <v>40235</v>
      </c>
      <c r="B124" s="9">
        <v>5.9254103688295423E-3</v>
      </c>
      <c r="C124" s="9">
        <v>-3.4030296564966922E-2</v>
      </c>
      <c r="D124" s="9">
        <f t="shared" si="6"/>
        <v>1.7538179587155867E-2</v>
      </c>
      <c r="E124" s="43">
        <v>5.3385189999999999E-2</v>
      </c>
      <c r="F124" s="10" t="s">
        <v>0</v>
      </c>
      <c r="G124" s="10" t="s">
        <v>0</v>
      </c>
      <c r="H124" s="45">
        <f t="shared" si="5"/>
        <v>1.9901415831134806E-2</v>
      </c>
      <c r="I124" s="45">
        <v>5.5831681060304561E-2</v>
      </c>
      <c r="J124" s="45">
        <f t="shared" si="8"/>
        <v>-3.4030296564966922E-2</v>
      </c>
      <c r="K124" s="45">
        <v>0</v>
      </c>
      <c r="L124" s="45">
        <f t="shared" si="9"/>
        <v>-3.213409803712397E-2</v>
      </c>
      <c r="M124" s="45">
        <v>1.9629999999999999E-3</v>
      </c>
      <c r="N124" s="45">
        <f t="shared" si="11"/>
        <v>-3.4030296564966922E-2</v>
      </c>
      <c r="O124" s="45">
        <v>0</v>
      </c>
      <c r="P124" s="45">
        <f t="shared" si="10"/>
        <v>-4.0727814776215898E-2</v>
      </c>
      <c r="Q124" s="45">
        <v>-6.9334661195193936E-3</v>
      </c>
      <c r="R124" s="45">
        <f t="shared" si="13"/>
        <v>-4.8498037011967754E-2</v>
      </c>
      <c r="S124" s="45">
        <v>-1.4977426720064746E-2</v>
      </c>
      <c r="T124" s="10" t="s">
        <v>0</v>
      </c>
      <c r="U124" s="10" t="s">
        <v>0</v>
      </c>
      <c r="V124" s="10" t="s">
        <v>0</v>
      </c>
      <c r="W124" s="10" t="s">
        <v>0</v>
      </c>
      <c r="X124" s="45">
        <v>-1.1465809067287003E-3</v>
      </c>
      <c r="Y124" s="45">
        <f t="shared" si="12"/>
        <v>-3.5137858983403936E-2</v>
      </c>
      <c r="Z124" s="9">
        <v>1.6849895261540349E-2</v>
      </c>
      <c r="AA124" s="9">
        <v>4.9467885983207616E-3</v>
      </c>
      <c r="AB124" s="10" t="s">
        <v>0</v>
      </c>
      <c r="AC124" s="9">
        <v>2.8769833450250637E-3</v>
      </c>
      <c r="AD124" s="9">
        <v>1.7540851871296059E-2</v>
      </c>
      <c r="AE124" s="9">
        <v>1.243031871353506E-2</v>
      </c>
      <c r="AF124" s="9">
        <v>2.2091030538354151E-2</v>
      </c>
      <c r="AG124" s="9">
        <v>9.0453153362206606E-3</v>
      </c>
      <c r="AH124" s="9">
        <v>-2.3335797059544472E-2</v>
      </c>
      <c r="AI124" s="9">
        <v>1.1071257687888414E-2</v>
      </c>
      <c r="AJ124" s="10" t="s">
        <v>0</v>
      </c>
      <c r="AK124" s="10" t="s">
        <v>0</v>
      </c>
      <c r="AL124" s="9">
        <v>-7.3844007122156885E-3</v>
      </c>
      <c r="AM124" s="9">
        <v>-6.4869325458765115E-3</v>
      </c>
      <c r="AN124" s="9">
        <v>2.8513693463827261E-2</v>
      </c>
      <c r="AO124" s="10" t="s">
        <v>0</v>
      </c>
      <c r="AP124" s="10" t="s">
        <v>0</v>
      </c>
      <c r="AQ124" s="9">
        <v>-4.4018912650378272E-2</v>
      </c>
      <c r="AR124" s="9">
        <v>-1.0340506591346665E-2</v>
      </c>
      <c r="AS124" s="10" t="s">
        <v>0</v>
      </c>
      <c r="AT124" s="10" t="s">
        <v>0</v>
      </c>
    </row>
    <row r="125" spans="1:46">
      <c r="A125" s="3">
        <v>40268</v>
      </c>
      <c r="B125" s="7">
        <v>7.5697057455221817E-3</v>
      </c>
      <c r="C125" s="7">
        <v>-1.6565433462175649E-2</v>
      </c>
      <c r="D125" s="7">
        <f t="shared" si="6"/>
        <v>8.3591830568746639E-2</v>
      </c>
      <c r="E125" s="42">
        <v>0.10184435999999999</v>
      </c>
      <c r="F125" s="8" t="s">
        <v>0</v>
      </c>
      <c r="G125" s="8" t="s">
        <v>0</v>
      </c>
      <c r="H125" s="44">
        <f t="shared" si="5"/>
        <v>7.5542533861101324E-2</v>
      </c>
      <c r="I125" s="44">
        <v>9.3659477160277671E-2</v>
      </c>
      <c r="J125" s="44">
        <f t="shared" si="8"/>
        <v>-1.6726384512205317E-2</v>
      </c>
      <c r="K125" s="44">
        <v>-1.6366218506669306E-4</v>
      </c>
      <c r="L125" s="44">
        <f t="shared" si="9"/>
        <v>-2.4069039204859255E-2</v>
      </c>
      <c r="M125" s="44">
        <v>-7.6299999999999996E-3</v>
      </c>
      <c r="N125" s="44">
        <f t="shared" si="11"/>
        <v>-2.6356406922473874E-2</v>
      </c>
      <c r="O125" s="44">
        <v>-9.9558972131387202E-3</v>
      </c>
      <c r="P125" s="44">
        <f t="shared" si="10"/>
        <v>-3.6452452730280971E-2</v>
      </c>
      <c r="Q125" s="44">
        <v>-2.0222005555608491E-2</v>
      </c>
      <c r="R125" s="44">
        <f t="shared" si="13"/>
        <v>-1.4716933890865036E-2</v>
      </c>
      <c r="S125" s="44">
        <v>1.8796365657740566E-3</v>
      </c>
      <c r="T125" s="8" t="s">
        <v>0</v>
      </c>
      <c r="U125" s="8" t="s">
        <v>0</v>
      </c>
      <c r="V125" s="8" t="s">
        <v>0</v>
      </c>
      <c r="W125" s="8" t="s">
        <v>0</v>
      </c>
      <c r="X125" s="44">
        <v>-3.2350746180243029E-5</v>
      </c>
      <c r="Y125" s="44">
        <f t="shared" si="12"/>
        <v>-1.65972483042226E-2</v>
      </c>
      <c r="Z125" s="7">
        <v>5.8162789648587232E-2</v>
      </c>
      <c r="AA125" s="7">
        <v>6.7348712627163021E-2</v>
      </c>
      <c r="AB125" s="8" t="s">
        <v>0</v>
      </c>
      <c r="AC125" s="7">
        <v>5.6903029064558908E-3</v>
      </c>
      <c r="AD125" s="7">
        <v>1.9725469578382171E-2</v>
      </c>
      <c r="AE125" s="7">
        <v>1.4252468593456413E-2</v>
      </c>
      <c r="AF125" s="7">
        <v>2.4423282381283329E-2</v>
      </c>
      <c r="AG125" s="7">
        <v>1.2008978043923646E-2</v>
      </c>
      <c r="AH125" s="7">
        <v>4.4265465590293873E-2</v>
      </c>
      <c r="AI125" s="7">
        <v>6.1855563270085678E-2</v>
      </c>
      <c r="AJ125" s="8" t="s">
        <v>0</v>
      </c>
      <c r="AK125" s="8" t="s">
        <v>0</v>
      </c>
      <c r="AL125" s="7">
        <v>-1.0131956712886803E-2</v>
      </c>
      <c r="AM125" s="7">
        <v>4.1256946777542547E-2</v>
      </c>
      <c r="AN125" s="7">
        <v>5.8796367554255768E-2</v>
      </c>
      <c r="AO125" s="8" t="s">
        <v>0</v>
      </c>
      <c r="AP125" s="8" t="s">
        <v>0</v>
      </c>
      <c r="AQ125" s="7">
        <v>-1.6967113017802182E-2</v>
      </c>
      <c r="AR125" s="7">
        <v>-4.0844563460962213E-4</v>
      </c>
      <c r="AS125" s="8" t="s">
        <v>0</v>
      </c>
      <c r="AT125" s="8" t="s">
        <v>0</v>
      </c>
    </row>
    <row r="126" spans="1:46">
      <c r="A126" s="4">
        <v>40298</v>
      </c>
      <c r="B126" s="9">
        <v>6.6113930064997106E-3</v>
      </c>
      <c r="C126" s="9">
        <v>-2.82987085906794E-2</v>
      </c>
      <c r="D126" s="9">
        <f t="shared" si="6"/>
        <v>3.9156727039865169E-2</v>
      </c>
      <c r="E126" s="43">
        <v>6.9419930000000005E-2</v>
      </c>
      <c r="F126" s="10" t="s">
        <v>0</v>
      </c>
      <c r="G126" s="10" t="s">
        <v>0</v>
      </c>
      <c r="H126" s="45">
        <f t="shared" ref="H126:H189" si="14">(1+I126)*(1+C126)-1</f>
        <v>4.8993858564875703E-2</v>
      </c>
      <c r="I126" s="45">
        <v>7.9543546806913001E-2</v>
      </c>
      <c r="J126" s="45">
        <f t="shared" si="8"/>
        <v>-2.8316672087899675E-2</v>
      </c>
      <c r="K126" s="45">
        <v>-1.848664541159728E-5</v>
      </c>
      <c r="L126" s="45">
        <f t="shared" si="9"/>
        <v>-1.9525217630544711E-2</v>
      </c>
      <c r="M126" s="45">
        <v>9.0290000000000006E-3</v>
      </c>
      <c r="N126" s="45">
        <f t="shared" si="11"/>
        <v>-1.2395974790382569E-2</v>
      </c>
      <c r="O126" s="45">
        <v>1.6365866692666486E-2</v>
      </c>
      <c r="P126" s="45">
        <f t="shared" si="10"/>
        <v>3.4291120721252621E-3</v>
      </c>
      <c r="Q126" s="45">
        <v>3.2651825147610669E-2</v>
      </c>
      <c r="R126" s="45">
        <f t="shared" si="13"/>
        <v>-8.0602495333600421E-3</v>
      </c>
      <c r="S126" s="45">
        <v>2.0827860615443061E-2</v>
      </c>
      <c r="T126" s="10" t="s">
        <v>0</v>
      </c>
      <c r="U126" s="10" t="s">
        <v>0</v>
      </c>
      <c r="V126" s="10" t="s">
        <v>0</v>
      </c>
      <c r="W126" s="10" t="s">
        <v>0</v>
      </c>
      <c r="X126" s="45">
        <v>9.7420618174561824E-3</v>
      </c>
      <c r="Y126" s="45">
        <f t="shared" si="12"/>
        <v>-1.8832334541667772E-2</v>
      </c>
      <c r="Z126" s="9">
        <v>-4.0385954441460314E-2</v>
      </c>
      <c r="AA126" s="9">
        <v>-2.0395953216860052E-2</v>
      </c>
      <c r="AB126" s="10" t="s">
        <v>0</v>
      </c>
      <c r="AC126" s="9">
        <v>2.0397317869926823E-3</v>
      </c>
      <c r="AD126" s="9">
        <v>6.777344424750753E-3</v>
      </c>
      <c r="AE126" s="9">
        <v>1.7161648552552755E-3</v>
      </c>
      <c r="AF126" s="9">
        <v>1.1085436970106999E-2</v>
      </c>
      <c r="AG126" s="9">
        <v>1.9820068923150913E-3</v>
      </c>
      <c r="AH126" s="9">
        <v>-2.8475724089237819E-2</v>
      </c>
      <c r="AI126" s="9">
        <v>-1.8217069394022012E-4</v>
      </c>
      <c r="AJ126" s="10" t="s">
        <v>0</v>
      </c>
      <c r="AK126" s="10" t="s">
        <v>0</v>
      </c>
      <c r="AL126" s="9">
        <v>2.72333015638202E-2</v>
      </c>
      <c r="AM126" s="9">
        <v>-1.3957051296335066E-2</v>
      </c>
      <c r="AN126" s="9">
        <v>1.4759327193589966E-2</v>
      </c>
      <c r="AO126" s="10" t="s">
        <v>0</v>
      </c>
      <c r="AP126" s="10" t="s">
        <v>0</v>
      </c>
      <c r="AQ126" s="9">
        <v>-3.9893637481466238E-3</v>
      </c>
      <c r="AR126" s="9">
        <v>2.5017302186843171E-2</v>
      </c>
      <c r="AS126" s="10" t="s">
        <v>0</v>
      </c>
      <c r="AT126" s="10" t="s">
        <v>0</v>
      </c>
    </row>
    <row r="127" spans="1:46">
      <c r="A127" s="3">
        <v>40329</v>
      </c>
      <c r="B127" s="7">
        <v>7.5012975444836982E-3</v>
      </c>
      <c r="C127" s="7">
        <v>4.9751531260834536E-2</v>
      </c>
      <c r="D127" s="7">
        <f t="shared" si="6"/>
        <v>-8.4605713475093269E-3</v>
      </c>
      <c r="E127" s="42">
        <v>-5.5453219999999998E-2</v>
      </c>
      <c r="F127" s="8" t="s">
        <v>0</v>
      </c>
      <c r="G127" s="8" t="s">
        <v>0</v>
      </c>
      <c r="H127" s="44">
        <f t="shared" si="14"/>
        <v>-6.2484342607804777E-3</v>
      </c>
      <c r="I127" s="44">
        <v>-5.3345924110588916E-2</v>
      </c>
      <c r="J127" s="44">
        <f t="shared" si="8"/>
        <v>4.9875820668830118E-2</v>
      </c>
      <c r="K127" s="44">
        <v>1.1839888230147366E-4</v>
      </c>
      <c r="L127" s="44">
        <f t="shared" si="9"/>
        <v>6.5736097827343354E-2</v>
      </c>
      <c r="M127" s="44">
        <v>1.5226999999999999E-2</v>
      </c>
      <c r="N127" s="44">
        <f t="shared" si="11"/>
        <v>8.0368886991944999E-2</v>
      </c>
      <c r="O127" s="44">
        <v>2.9166288230450643E-2</v>
      </c>
      <c r="P127" s="44">
        <f t="shared" si="10"/>
        <v>0.10363905342529645</v>
      </c>
      <c r="Q127" s="44">
        <v>5.1333597103438988E-2</v>
      </c>
      <c r="R127" s="44">
        <f t="shared" si="13"/>
        <v>5.4634153550503939E-2</v>
      </c>
      <c r="S127" s="44">
        <v>4.6512171159254212E-3</v>
      </c>
      <c r="T127" s="8" t="s">
        <v>0</v>
      </c>
      <c r="U127" s="8" t="s">
        <v>0</v>
      </c>
      <c r="V127" s="8" t="s">
        <v>0</v>
      </c>
      <c r="W127" s="8" t="s">
        <v>0</v>
      </c>
      <c r="X127" s="44">
        <v>1.0932278069000878E-2</v>
      </c>
      <c r="Y127" s="44">
        <f t="shared" si="12"/>
        <v>6.1227706903937529E-2</v>
      </c>
      <c r="Z127" s="7">
        <v>-6.6386293296213483E-2</v>
      </c>
      <c r="AA127" s="7">
        <v>-4.9067759229098784E-2</v>
      </c>
      <c r="AB127" s="8" t="s">
        <v>0</v>
      </c>
      <c r="AC127" s="7">
        <v>6.6604793361357828E-3</v>
      </c>
      <c r="AD127" s="7">
        <v>-3.437605503178176E-3</v>
      </c>
      <c r="AE127" s="7">
        <v>7.8371661975142892E-3</v>
      </c>
      <c r="AF127" s="7">
        <v>-1.3980085329574621E-2</v>
      </c>
      <c r="AG127" s="7">
        <v>1.1588836948576375E-2</v>
      </c>
      <c r="AH127" s="7">
        <v>-5.3311616883274793E-2</v>
      </c>
      <c r="AI127" s="7">
        <v>-9.8178611866678867E-2</v>
      </c>
      <c r="AJ127" s="8" t="s">
        <v>0</v>
      </c>
      <c r="AK127" s="8" t="s">
        <v>0</v>
      </c>
      <c r="AL127" s="7">
        <v>7.489927835273047E-2</v>
      </c>
      <c r="AM127" s="7">
        <v>-3.3013924447058862E-2</v>
      </c>
      <c r="AN127" s="7">
        <v>-7.8841146381953164E-2</v>
      </c>
      <c r="AO127" s="8" t="s">
        <v>0</v>
      </c>
      <c r="AP127" s="8" t="s">
        <v>0</v>
      </c>
      <c r="AQ127" s="7">
        <v>4.9459908185240931E-2</v>
      </c>
      <c r="AR127" s="7">
        <v>-2.7780200067273331E-4</v>
      </c>
      <c r="AS127" s="8" t="s">
        <v>0</v>
      </c>
      <c r="AT127" s="8" t="s">
        <v>0</v>
      </c>
    </row>
    <row r="128" spans="1:46">
      <c r="A128" s="4">
        <v>40359</v>
      </c>
      <c r="B128" s="9">
        <v>7.8809522819967004E-3</v>
      </c>
      <c r="C128" s="9">
        <v>-8.3668189574502838E-3</v>
      </c>
      <c r="D128" s="9">
        <f t="shared" si="6"/>
        <v>-5.8117184562668567E-2</v>
      </c>
      <c r="E128" s="43">
        <v>-5.0170130000000007E-2</v>
      </c>
      <c r="F128" s="10" t="s">
        <v>0</v>
      </c>
      <c r="G128" s="10" t="s">
        <v>0</v>
      </c>
      <c r="H128" s="45">
        <f t="shared" si="14"/>
        <v>-6.8853819109249814E-2</v>
      </c>
      <c r="I128" s="45">
        <v>-6.0997353969344581E-2</v>
      </c>
      <c r="J128" s="45">
        <f t="shared" si="8"/>
        <v>-8.0430781413296515E-3</v>
      </c>
      <c r="K128" s="45">
        <v>3.2647235117755358E-4</v>
      </c>
      <c r="L128" s="45">
        <f t="shared" si="9"/>
        <v>1.0113257004458864E-2</v>
      </c>
      <c r="M128" s="45">
        <v>1.8636E-2</v>
      </c>
      <c r="N128" s="45">
        <f t="shared" si="11"/>
        <v>2.2082720329866357E-2</v>
      </c>
      <c r="O128" s="45">
        <v>3.0706454634064961E-2</v>
      </c>
      <c r="P128" s="45">
        <f t="shared" si="10"/>
        <v>4.9225709273687634E-2</v>
      </c>
      <c r="Q128" s="45">
        <v>5.8078460192899417E-2</v>
      </c>
      <c r="R128" s="45">
        <f t="shared" si="13"/>
        <v>7.4144066265779962E-4</v>
      </c>
      <c r="S128" s="45">
        <v>9.1851097706634466E-3</v>
      </c>
      <c r="T128" s="10" t="s">
        <v>0</v>
      </c>
      <c r="U128" s="10" t="s">
        <v>0</v>
      </c>
      <c r="V128" s="10" t="s">
        <v>0</v>
      </c>
      <c r="W128" s="10" t="s">
        <v>0</v>
      </c>
      <c r="X128" s="45">
        <v>1.7595133860919265E-2</v>
      </c>
      <c r="Y128" s="45">
        <f t="shared" si="12"/>
        <v>9.08109960392256E-3</v>
      </c>
      <c r="Z128" s="9">
        <v>-3.3483488246677018E-2</v>
      </c>
      <c r="AA128" s="9">
        <v>-5.3967984942482339E-4</v>
      </c>
      <c r="AB128" s="10" t="s">
        <v>0</v>
      </c>
      <c r="AC128" s="9">
        <v>8.5223090809076751E-3</v>
      </c>
      <c r="AD128" s="9">
        <v>1.27485403119032E-2</v>
      </c>
      <c r="AE128" s="9">
        <v>9.3469245155013425E-3</v>
      </c>
      <c r="AF128" s="9">
        <v>1.7441846104622183E-2</v>
      </c>
      <c r="AG128" s="9">
        <v>9.3897356131380505E-3</v>
      </c>
      <c r="AH128" s="9">
        <v>-4.0301090239234005E-2</v>
      </c>
      <c r="AI128" s="9">
        <v>-3.2203713925959554E-2</v>
      </c>
      <c r="AJ128" s="10" t="s">
        <v>0</v>
      </c>
      <c r="AK128" s="10" t="s">
        <v>0</v>
      </c>
      <c r="AL128" s="9">
        <v>2.1608014258328812E-2</v>
      </c>
      <c r="AM128" s="9">
        <v>-6.4989358507770434E-2</v>
      </c>
      <c r="AN128" s="9">
        <v>-5.7102083009340165E-2</v>
      </c>
      <c r="AO128" s="10" t="s">
        <v>0</v>
      </c>
      <c r="AP128" s="10" t="s">
        <v>0</v>
      </c>
      <c r="AQ128" s="9">
        <v>6.5452369234597629E-3</v>
      </c>
      <c r="AR128" s="9">
        <v>1.5037875059033867E-2</v>
      </c>
      <c r="AS128" s="10" t="s">
        <v>0</v>
      </c>
      <c r="AT128" s="10" t="s">
        <v>0</v>
      </c>
    </row>
    <row r="129" spans="1:46">
      <c r="A129" s="3">
        <v>40389</v>
      </c>
      <c r="B129" s="7">
        <v>8.5736410096999283E-3</v>
      </c>
      <c r="C129" s="7">
        <v>-2.4590618928670538E-2</v>
      </c>
      <c r="D129" s="7">
        <f t="shared" si="6"/>
        <v>6.8292358974188172E-2</v>
      </c>
      <c r="E129" s="42">
        <v>9.5224610000000001E-2</v>
      </c>
      <c r="F129" s="8" t="s">
        <v>0</v>
      </c>
      <c r="G129" s="8" t="s">
        <v>0</v>
      </c>
      <c r="H129" s="44">
        <f t="shared" si="14"/>
        <v>7.9087939960885478E-2</v>
      </c>
      <c r="I129" s="44">
        <v>0.10629235365327516</v>
      </c>
      <c r="J129" s="44">
        <f t="shared" si="8"/>
        <v>-2.4802995974819275E-2</v>
      </c>
      <c r="K129" s="44">
        <v>-2.1773119089285586E-4</v>
      </c>
      <c r="L129" s="44">
        <f t="shared" si="9"/>
        <v>-1.3701148598390223E-2</v>
      </c>
      <c r="M129" s="44">
        <v>1.1164E-2</v>
      </c>
      <c r="N129" s="44">
        <f t="shared" si="11"/>
        <v>-1.5519644859867121E-2</v>
      </c>
      <c r="O129" s="44">
        <v>9.2996584253068892E-3</v>
      </c>
      <c r="P129" s="44">
        <f t="shared" si="10"/>
        <v>-3.3500126123036544E-2</v>
      </c>
      <c r="Q129" s="44">
        <v>-9.1341208801789531E-3</v>
      </c>
      <c r="R129" s="44">
        <f t="shared" si="13"/>
        <v>-2.4543253075375304E-2</v>
      </c>
      <c r="S129" s="44">
        <v>4.8559973088613262E-5</v>
      </c>
      <c r="T129" s="8" t="s">
        <v>0</v>
      </c>
      <c r="U129" s="8" t="s">
        <v>0</v>
      </c>
      <c r="V129" s="8" t="s">
        <v>0</v>
      </c>
      <c r="W129" s="8" t="s">
        <v>0</v>
      </c>
      <c r="X129" s="44">
        <v>8.6856082281663305E-3</v>
      </c>
      <c r="Y129" s="44">
        <f t="shared" si="12"/>
        <v>-1.6118595182606721E-2</v>
      </c>
      <c r="Z129" s="7">
        <v>0.10798391728891432</v>
      </c>
      <c r="AA129" s="7">
        <v>8.0652071079853282E-2</v>
      </c>
      <c r="AB129" s="8" t="s">
        <v>0</v>
      </c>
      <c r="AC129" s="7">
        <v>9.9098891475191131E-3</v>
      </c>
      <c r="AD129" s="7">
        <v>1.581433764837481E-2</v>
      </c>
      <c r="AE129" s="7">
        <v>1.3493056013205162E-2</v>
      </c>
      <c r="AF129" s="7">
        <v>1.9012490758960165E-2</v>
      </c>
      <c r="AG129" s="7">
        <v>1.6312554619287711E-2</v>
      </c>
      <c r="AH129" s="7">
        <v>5.3602998634835863E-2</v>
      </c>
      <c r="AI129" s="7">
        <v>8.0164922627280033E-2</v>
      </c>
      <c r="AJ129" s="8" t="s">
        <v>0</v>
      </c>
      <c r="AK129" s="8" t="s">
        <v>0</v>
      </c>
      <c r="AL129" s="7">
        <v>-8.33974546041929E-2</v>
      </c>
      <c r="AM129" s="7">
        <v>4.2495924351346748E-2</v>
      </c>
      <c r="AN129" s="7">
        <v>6.8777832756061308E-2</v>
      </c>
      <c r="AO129" s="8" t="s">
        <v>0</v>
      </c>
      <c r="AP129" s="8" t="s">
        <v>0</v>
      </c>
      <c r="AQ129" s="7">
        <v>-2.4856451887695585E-2</v>
      </c>
      <c r="AR129" s="7">
        <v>-2.7253475738875377E-4</v>
      </c>
      <c r="AS129" s="8" t="s">
        <v>0</v>
      </c>
      <c r="AT129" s="8" t="s">
        <v>0</v>
      </c>
    </row>
    <row r="130" spans="1:46">
      <c r="A130" s="4">
        <v>40421</v>
      </c>
      <c r="B130" s="9">
        <v>8.8630122690185331E-3</v>
      </c>
      <c r="C130" s="9">
        <v>-6.8290462098796745E-4</v>
      </c>
      <c r="D130" s="9">
        <f t="shared" si="6"/>
        <v>-1.4553325973139186E-2</v>
      </c>
      <c r="E130" s="43">
        <v>-1.3879900000000001E-2</v>
      </c>
      <c r="F130" s="10" t="s">
        <v>0</v>
      </c>
      <c r="G130" s="10" t="s">
        <v>0</v>
      </c>
      <c r="H130" s="45">
        <f t="shared" si="14"/>
        <v>-1.3431908980389373E-2</v>
      </c>
      <c r="I130" s="45">
        <v>-1.2757716663063912E-2</v>
      </c>
      <c r="J130" s="45">
        <f t="shared" si="8"/>
        <v>-4.3786705771908796E-4</v>
      </c>
      <c r="K130" s="45">
        <v>2.4520501490665758E-4</v>
      </c>
      <c r="L130" s="45">
        <f t="shared" si="9"/>
        <v>1.3801197359435413E-2</v>
      </c>
      <c r="M130" s="45">
        <v>1.4494E-2</v>
      </c>
      <c r="N130" s="45">
        <f t="shared" si="11"/>
        <v>3.2817515441098566E-2</v>
      </c>
      <c r="O130" s="45">
        <v>3.3523313287641576E-2</v>
      </c>
      <c r="P130" s="45">
        <f t="shared" si="10"/>
        <v>8.2975880620457243E-2</v>
      </c>
      <c r="Q130" s="45">
        <v>8.3715955254138663E-2</v>
      </c>
      <c r="R130" s="45">
        <f t="shared" si="13"/>
        <v>1.9564825584477363E-2</v>
      </c>
      <c r="S130" s="45">
        <v>2.0261566923145624E-2</v>
      </c>
      <c r="T130" s="10" t="s">
        <v>0</v>
      </c>
      <c r="U130" s="10" t="s">
        <v>0</v>
      </c>
      <c r="V130" s="10" t="s">
        <v>0</v>
      </c>
      <c r="W130" s="10" t="s">
        <v>0</v>
      </c>
      <c r="X130" s="45">
        <v>1.3072675775714693E-2</v>
      </c>
      <c r="Y130" s="45">
        <f t="shared" si="12"/>
        <v>1.2380843764030702E-2</v>
      </c>
      <c r="Z130" s="9">
        <v>-3.5103310375472097E-2</v>
      </c>
      <c r="AA130" s="9">
        <v>-2.5850783989032178E-2</v>
      </c>
      <c r="AB130" s="10" t="s">
        <v>0</v>
      </c>
      <c r="AC130" s="9">
        <v>1.0002814480119859E-2</v>
      </c>
      <c r="AD130" s="9">
        <v>1.9994088118835629E-2</v>
      </c>
      <c r="AE130" s="9">
        <v>9.8939878112924706E-3</v>
      </c>
      <c r="AF130" s="9">
        <v>3.3218670226902169E-2</v>
      </c>
      <c r="AG130" s="9">
        <v>1.3939174286542677E-2</v>
      </c>
      <c r="AH130" s="9">
        <v>-3.7541109763732816E-2</v>
      </c>
      <c r="AI130" s="9">
        <v>-3.6883392982250074E-2</v>
      </c>
      <c r="AJ130" s="10" t="s">
        <v>0</v>
      </c>
      <c r="AK130" s="10" t="s">
        <v>0</v>
      </c>
      <c r="AL130" s="9">
        <v>6.5140377110563863E-2</v>
      </c>
      <c r="AM130" s="9">
        <v>-4.8099666218174741E-2</v>
      </c>
      <c r="AN130" s="9">
        <v>-4.7449164851125603E-2</v>
      </c>
      <c r="AO130" s="10" t="s">
        <v>0</v>
      </c>
      <c r="AP130" s="10" t="s">
        <v>0</v>
      </c>
      <c r="AQ130" s="9">
        <v>1.7778040918454918E-2</v>
      </c>
      <c r="AR130" s="9">
        <v>1.8473561219765955E-2</v>
      </c>
      <c r="AS130" s="10" t="s">
        <v>0</v>
      </c>
      <c r="AT130" s="10" t="s">
        <v>0</v>
      </c>
    </row>
    <row r="131" spans="1:46">
      <c r="A131" s="3">
        <v>40451</v>
      </c>
      <c r="B131" s="7">
        <v>8.4463635661737868E-3</v>
      </c>
      <c r="C131" s="7">
        <v>-3.5193621867881553E-2</v>
      </c>
      <c r="D131" s="7">
        <f t="shared" ref="D131:D168" si="15">(1+E131)*(1+C131)-1</f>
        <v>7.906922612756162E-3</v>
      </c>
      <c r="E131" s="42">
        <v>4.4672739999999996E-2</v>
      </c>
      <c r="F131" s="8" t="s">
        <v>0</v>
      </c>
      <c r="G131" s="8" t="s">
        <v>0</v>
      </c>
      <c r="H131" s="44">
        <f t="shared" si="14"/>
        <v>-1.0512488984156798E-3</v>
      </c>
      <c r="I131" s="44">
        <v>3.538779774193257E-2</v>
      </c>
      <c r="J131" s="44">
        <f t="shared" si="8"/>
        <v>-3.4948497566455905E-2</v>
      </c>
      <c r="K131" s="44">
        <v>2.5406579701536813E-4</v>
      </c>
      <c r="L131" s="44">
        <f t="shared" si="9"/>
        <v>-3.0391780523917999E-2</v>
      </c>
      <c r="M131" s="44">
        <v>4.9769999999999997E-3</v>
      </c>
      <c r="N131" s="44">
        <f t="shared" si="11"/>
        <v>-3.5088167351239763E-2</v>
      </c>
      <c r="O131" s="44">
        <v>1.0930122253749452E-4</v>
      </c>
      <c r="P131" s="44">
        <f t="shared" si="10"/>
        <v>-5.9266404888082325E-2</v>
      </c>
      <c r="Q131" s="44">
        <v>-2.4950895398106798E-2</v>
      </c>
      <c r="R131" s="44">
        <f t="shared" si="13"/>
        <v>-2.6126521729200602E-2</v>
      </c>
      <c r="S131" s="44">
        <v>9.3978443179811855E-3</v>
      </c>
      <c r="T131" s="8" t="s">
        <v>0</v>
      </c>
      <c r="U131" s="8" t="s">
        <v>0</v>
      </c>
      <c r="V131" s="8" t="s">
        <v>0</v>
      </c>
      <c r="W131" s="8" t="s">
        <v>0</v>
      </c>
      <c r="X131" s="44">
        <v>6.4169505695099716E-5</v>
      </c>
      <c r="Y131" s="44">
        <f t="shared" si="12"/>
        <v>-3.5131710719505382E-2</v>
      </c>
      <c r="Z131" s="7">
        <v>6.5760994704121556E-2</v>
      </c>
      <c r="AA131" s="7">
        <v>5.9228737722500036E-2</v>
      </c>
      <c r="AB131" s="8" t="s">
        <v>0</v>
      </c>
      <c r="AC131" s="7">
        <v>7.7648405609362925E-3</v>
      </c>
      <c r="AD131" s="7">
        <v>5.1819638888694897E-3</v>
      </c>
      <c r="AE131" s="7">
        <v>7.3071715822250471E-3</v>
      </c>
      <c r="AF131" s="7">
        <v>2.7132488630574603E-3</v>
      </c>
      <c r="AG131" s="7">
        <v>4.7722343063527628E-3</v>
      </c>
      <c r="AH131" s="7">
        <v>5.5041759511473165E-2</v>
      </c>
      <c r="AI131" s="7">
        <v>9.3526932889946179E-2</v>
      </c>
      <c r="AJ131" s="8" t="s">
        <v>0</v>
      </c>
      <c r="AK131" s="8" t="s">
        <v>0</v>
      </c>
      <c r="AL131" s="7">
        <v>1.2040077222053469E-2</v>
      </c>
      <c r="AM131" s="7">
        <v>4.9276241720310532E-2</v>
      </c>
      <c r="AN131" s="7">
        <v>8.7551104037814742E-2</v>
      </c>
      <c r="AO131" s="8" t="s">
        <v>0</v>
      </c>
      <c r="AP131" s="8" t="s">
        <v>0</v>
      </c>
      <c r="AQ131" s="7">
        <v>-2.6750663076756553E-2</v>
      </c>
      <c r="AR131" s="7">
        <v>8.7509359209159143E-3</v>
      </c>
      <c r="AS131" s="8" t="s">
        <v>0</v>
      </c>
      <c r="AT131" s="8" t="s">
        <v>0</v>
      </c>
    </row>
    <row r="132" spans="1:46">
      <c r="A132" s="4">
        <v>40480</v>
      </c>
      <c r="B132" s="9">
        <v>8.0555603392713504E-3</v>
      </c>
      <c r="C132" s="9">
        <v>4.2497934128202797E-3</v>
      </c>
      <c r="D132" s="9">
        <f t="shared" si="15"/>
        <v>5.1462900267973177E-2</v>
      </c>
      <c r="E132" s="43">
        <v>4.7013309999999996E-2</v>
      </c>
      <c r="F132" s="10" t="s">
        <v>0</v>
      </c>
      <c r="G132" s="10" t="s">
        <v>0</v>
      </c>
      <c r="H132" s="45">
        <f t="shared" si="14"/>
        <v>6.1346393684349243E-2</v>
      </c>
      <c r="I132" s="45">
        <v>5.6854978359012875E-2</v>
      </c>
      <c r="J132" s="45">
        <f t="shared" si="8"/>
        <v>4.2405173755990511E-3</v>
      </c>
      <c r="K132" s="45">
        <v>-9.2367828025130549E-6</v>
      </c>
      <c r="L132" s="45">
        <f t="shared" si="9"/>
        <v>9.9961107307284802E-3</v>
      </c>
      <c r="M132" s="45">
        <v>5.7219999999999997E-3</v>
      </c>
      <c r="N132" s="45">
        <f t="shared" si="11"/>
        <v>4.3144367255687488E-3</v>
      </c>
      <c r="O132" s="45">
        <v>6.4369754589455042E-5</v>
      </c>
      <c r="P132" s="45">
        <f t="shared" si="10"/>
        <v>-4.1353917757043446E-2</v>
      </c>
      <c r="Q132" s="45">
        <v>-4.5410724970014749E-2</v>
      </c>
      <c r="R132" s="45">
        <f t="shared" si="13"/>
        <v>2.8108210988145199E-2</v>
      </c>
      <c r="S132" s="45">
        <v>2.3757453306756382E-2</v>
      </c>
      <c r="T132" s="10" t="s">
        <v>0</v>
      </c>
      <c r="U132" s="10" t="s">
        <v>0</v>
      </c>
      <c r="V132" s="10" t="s">
        <v>0</v>
      </c>
      <c r="W132" s="10" t="s">
        <v>0</v>
      </c>
      <c r="X132" s="45">
        <v>1.8195862536376506E-3</v>
      </c>
      <c r="Y132" s="45">
        <f t="shared" si="12"/>
        <v>6.0771125321326114E-3</v>
      </c>
      <c r="Z132" s="9">
        <v>1.7917584870875247E-2</v>
      </c>
      <c r="AA132" s="9">
        <v>3.1640326408426622E-2</v>
      </c>
      <c r="AB132" s="10" t="s">
        <v>0</v>
      </c>
      <c r="AC132" s="9">
        <v>1.4520697411982697E-2</v>
      </c>
      <c r="AD132" s="9">
        <v>1.9946520861221284E-2</v>
      </c>
      <c r="AE132" s="9">
        <v>1.6225078537223991E-2</v>
      </c>
      <c r="AF132" s="9">
        <v>2.4009030428695954E-2</v>
      </c>
      <c r="AG132" s="9">
        <v>9.9461300519056994E-3</v>
      </c>
      <c r="AH132" s="9">
        <v>3.9735058786096289E-2</v>
      </c>
      <c r="AI132" s="9">
        <v>3.5335098504410745E-2</v>
      </c>
      <c r="AJ132" s="10" t="s">
        <v>0</v>
      </c>
      <c r="AK132" s="10" t="s">
        <v>0</v>
      </c>
      <c r="AL132" s="9">
        <v>3.4792202967647956E-2</v>
      </c>
      <c r="AM132" s="9">
        <v>4.126236466320865E-2</v>
      </c>
      <c r="AN132" s="9">
        <v>3.6855941114616098E-2</v>
      </c>
      <c r="AO132" s="10" t="s">
        <v>0</v>
      </c>
      <c r="AP132" s="10" t="s">
        <v>0</v>
      </c>
      <c r="AQ132" s="9">
        <v>2.9192345249740459E-2</v>
      </c>
      <c r="AR132" s="9">
        <v>2.4836999719119568E-2</v>
      </c>
      <c r="AS132" s="10" t="s">
        <v>0</v>
      </c>
      <c r="AT132" s="10" t="s">
        <v>0</v>
      </c>
    </row>
    <row r="133" spans="1:46">
      <c r="A133" s="3">
        <v>40512</v>
      </c>
      <c r="B133" s="7">
        <v>8.056283575913703E-3</v>
      </c>
      <c r="C133" s="7">
        <v>8.6399435758786058E-3</v>
      </c>
      <c r="D133" s="7">
        <f t="shared" si="15"/>
        <v>-1.1110235159280668E-2</v>
      </c>
      <c r="E133" s="42">
        <v>-1.9581000000000001E-2</v>
      </c>
      <c r="F133" s="8" t="s">
        <v>0</v>
      </c>
      <c r="G133" s="8" t="s">
        <v>0</v>
      </c>
      <c r="H133" s="44">
        <f t="shared" si="14"/>
        <v>-1.0035098183892366E-2</v>
      </c>
      <c r="I133" s="44">
        <v>-1.8515072577398928E-2</v>
      </c>
      <c r="J133" s="44">
        <f t="shared" si="8"/>
        <v>8.630709716618723E-3</v>
      </c>
      <c r="K133" s="44">
        <v>-9.1547626273058569E-6</v>
      </c>
      <c r="L133" s="44">
        <f t="shared" si="9"/>
        <v>-9.6230868696378646E-4</v>
      </c>
      <c r="M133" s="44">
        <v>-9.5200000000000007E-3</v>
      </c>
      <c r="N133" s="44">
        <f t="shared" si="11"/>
        <v>-4.4448550369102779E-4</v>
      </c>
      <c r="O133" s="44">
        <v>-9.0066124561387628E-3</v>
      </c>
      <c r="P133" s="44">
        <f t="shared" si="10"/>
        <v>-7.8620194653314934E-3</v>
      </c>
      <c r="Q133" s="44">
        <v>-1.6360608308557123E-2</v>
      </c>
      <c r="R133" s="44">
        <f t="shared" si="13"/>
        <v>-9.4720087441462208E-3</v>
      </c>
      <c r="S133" s="44">
        <v>-1.7956806524847213E-2</v>
      </c>
      <c r="T133" s="8" t="s">
        <v>0</v>
      </c>
      <c r="U133" s="8" t="s">
        <v>0</v>
      </c>
      <c r="V133" s="8" t="s">
        <v>0</v>
      </c>
      <c r="W133" s="8" t="s">
        <v>0</v>
      </c>
      <c r="X133" s="44">
        <v>-8.4513977050910682E-3</v>
      </c>
      <c r="Y133" s="44">
        <f t="shared" si="12"/>
        <v>1.1552627147826122E-4</v>
      </c>
      <c r="Z133" s="7">
        <v>-4.1996236186379488E-2</v>
      </c>
      <c r="AA133" s="7">
        <v>-1.9020316009574212E-2</v>
      </c>
      <c r="AB133" s="8" t="s">
        <v>0</v>
      </c>
      <c r="AC133" s="7">
        <v>9.6867817785373234E-3</v>
      </c>
      <c r="AD133" s="7">
        <v>8.720088478265442E-3</v>
      </c>
      <c r="AE133" s="7">
        <v>4.8601642737291506E-3</v>
      </c>
      <c r="AF133" s="7">
        <v>1.3242490112163718E-2</v>
      </c>
      <c r="AG133" s="7">
        <v>1.2085304564226629E-3</v>
      </c>
      <c r="AH133" s="7">
        <v>-1.5514012034065772E-2</v>
      </c>
      <c r="AI133" s="7">
        <v>-2.3947054411024737E-2</v>
      </c>
      <c r="AJ133" s="8" t="s">
        <v>0</v>
      </c>
      <c r="AK133" s="8" t="s">
        <v>0</v>
      </c>
      <c r="AL133" s="7">
        <v>3.6163624976593978E-2</v>
      </c>
      <c r="AM133" s="7">
        <v>6.3298728838154794E-3</v>
      </c>
      <c r="AN133" s="7">
        <v>-2.2902827780877377E-3</v>
      </c>
      <c r="AO133" s="8" t="s">
        <v>0</v>
      </c>
      <c r="AP133" s="8" t="s">
        <v>0</v>
      </c>
      <c r="AQ133" s="7">
        <v>-8.6370451769700596E-3</v>
      </c>
      <c r="AR133" s="7">
        <v>-1.7128995200802355E-2</v>
      </c>
      <c r="AS133" s="8" t="s">
        <v>0</v>
      </c>
      <c r="AT133" s="8" t="s">
        <v>0</v>
      </c>
    </row>
    <row r="134" spans="1:46">
      <c r="A134" s="4">
        <v>40543</v>
      </c>
      <c r="B134" s="9">
        <v>9.2715059103849473E-3</v>
      </c>
      <c r="C134" s="9">
        <v>-2.9077559582774914E-2</v>
      </c>
      <c r="D134" s="9">
        <f t="shared" si="15"/>
        <v>1.6244342616397622E-2</v>
      </c>
      <c r="E134" s="43">
        <v>4.667922E-2</v>
      </c>
      <c r="F134" s="10" t="s">
        <v>0</v>
      </c>
      <c r="G134" s="10" t="s">
        <v>0</v>
      </c>
      <c r="H134" s="45">
        <f t="shared" si="14"/>
        <v>4.1086543601251968E-3</v>
      </c>
      <c r="I134" s="45">
        <v>3.4180087472938991E-2</v>
      </c>
      <c r="J134" s="45">
        <f t="shared" si="8"/>
        <v>-2.8821741963794834E-2</v>
      </c>
      <c r="K134" s="45">
        <v>2.6347894366329783E-4</v>
      </c>
      <c r="L134" s="45">
        <f t="shared" si="9"/>
        <v>-5.0515527067187205E-2</v>
      </c>
      <c r="M134" s="45">
        <v>-2.2079999999999999E-2</v>
      </c>
      <c r="N134" s="45">
        <f t="shared" si="11"/>
        <v>-6.4935395850306943E-2</v>
      </c>
      <c r="O134" s="45">
        <v>-3.6931720572987436E-2</v>
      </c>
      <c r="P134" s="45">
        <f t="shared" si="10"/>
        <v>-6.8444419308991811E-2</v>
      </c>
      <c r="Q134" s="45">
        <v>-4.0545833619109795E-2</v>
      </c>
      <c r="R134" s="45">
        <f t="shared" si="13"/>
        <v>-4.4276538734590809E-2</v>
      </c>
      <c r="S134" s="45">
        <v>-1.5654164039389795E-2</v>
      </c>
      <c r="T134" s="10" t="s">
        <v>0</v>
      </c>
      <c r="U134" s="10" t="s">
        <v>0</v>
      </c>
      <c r="V134" s="10" t="s">
        <v>0</v>
      </c>
      <c r="W134" s="10" t="s">
        <v>0</v>
      </c>
      <c r="X134" s="45">
        <v>-1.257750977071348E-2</v>
      </c>
      <c r="Y134" s="45">
        <f t="shared" si="12"/>
        <v>-4.1289346063727583E-2</v>
      </c>
      <c r="Z134" s="9">
        <v>2.361716269108638E-2</v>
      </c>
      <c r="AA134" s="9">
        <v>1.5288246320301901E-2</v>
      </c>
      <c r="AB134" s="10" t="s">
        <v>0</v>
      </c>
      <c r="AC134" s="9">
        <v>1.1133241407486949E-2</v>
      </c>
      <c r="AD134" s="9">
        <v>2.3906186901226478E-2</v>
      </c>
      <c r="AE134" s="9">
        <v>1.3847603592240798E-2</v>
      </c>
      <c r="AF134" s="9">
        <v>3.5354058153070689E-2</v>
      </c>
      <c r="AG134" s="9">
        <v>1.1607112696580879E-2</v>
      </c>
      <c r="AH134" s="9">
        <v>4.0991215443849427E-2</v>
      </c>
      <c r="AI134" s="9">
        <v>7.2167221715994323E-2</v>
      </c>
      <c r="AJ134" s="10" t="s">
        <v>0</v>
      </c>
      <c r="AK134" s="10" t="s">
        <v>0</v>
      </c>
      <c r="AL134" s="9">
        <v>-1.3638243580477161E-2</v>
      </c>
      <c r="AM134" s="9">
        <v>3.4323745683214613E-2</v>
      </c>
      <c r="AN134" s="9">
        <v>6.5300072000338938E-2</v>
      </c>
      <c r="AO134" s="10" t="s">
        <v>0</v>
      </c>
      <c r="AP134" s="10" t="s">
        <v>0</v>
      </c>
      <c r="AQ134" s="9">
        <v>-4.4449910656271463E-2</v>
      </c>
      <c r="AR134" s="9">
        <v>-1.5832728170224075E-2</v>
      </c>
      <c r="AS134" s="10" t="s">
        <v>0</v>
      </c>
      <c r="AT134" s="10" t="s">
        <v>0</v>
      </c>
    </row>
    <row r="135" spans="1:46">
      <c r="A135" s="3">
        <v>40574</v>
      </c>
      <c r="B135" s="7">
        <v>8.5878739222866596E-3</v>
      </c>
      <c r="C135" s="7">
        <v>4.3212099387828218E-3</v>
      </c>
      <c r="D135" s="7">
        <f t="shared" si="15"/>
        <v>3.692015070939858E-2</v>
      </c>
      <c r="E135" s="42">
        <v>3.2458680000000004E-2</v>
      </c>
      <c r="F135" s="8" t="s">
        <v>0</v>
      </c>
      <c r="G135" s="8" t="s">
        <v>0</v>
      </c>
      <c r="H135" s="44">
        <f t="shared" si="14"/>
        <v>4.832700441405513E-2</v>
      </c>
      <c r="I135" s="44">
        <v>4.381645437713555E-2</v>
      </c>
      <c r="J135" s="44">
        <f t="shared" si="8"/>
        <v>4.3120179542261994E-3</v>
      </c>
      <c r="K135" s="44">
        <v>-9.1524349636884494E-6</v>
      </c>
      <c r="L135" s="44">
        <f t="shared" si="9"/>
        <v>1.3616202736766336E-2</v>
      </c>
      <c r="M135" s="44">
        <v>9.2549999999999993E-3</v>
      </c>
      <c r="N135" s="44">
        <f t="shared" si="11"/>
        <v>9.2415004225256947E-3</v>
      </c>
      <c r="O135" s="44">
        <v>4.8991203561685737E-3</v>
      </c>
      <c r="P135" s="44">
        <f t="shared" si="10"/>
        <v>-1.9904039584618061E-2</v>
      </c>
      <c r="Q135" s="44">
        <v>-2.4121017542661938E-2</v>
      </c>
      <c r="R135" s="44">
        <f t="shared" si="13"/>
        <v>8.6265341007365492E-3</v>
      </c>
      <c r="S135" s="44">
        <v>4.2867999991915706E-3</v>
      </c>
      <c r="T135" s="8" t="s">
        <v>0</v>
      </c>
      <c r="U135" s="8" t="s">
        <v>0</v>
      </c>
      <c r="V135" s="8" t="s">
        <v>0</v>
      </c>
      <c r="W135" s="8" t="s">
        <v>0</v>
      </c>
      <c r="X135" s="44">
        <v>7.6028267997096943E-3</v>
      </c>
      <c r="Y135" s="44">
        <f t="shared" si="12"/>
        <v>1.1956890149222188E-2</v>
      </c>
      <c r="Z135" s="7">
        <v>-3.939166570472119E-2</v>
      </c>
      <c r="AA135" s="7">
        <v>-2.5664095972579237E-2</v>
      </c>
      <c r="AB135" s="7">
        <v>5.6400000000000894E-3</v>
      </c>
      <c r="AC135" s="7">
        <v>4.0550388547762051E-3</v>
      </c>
      <c r="AD135" s="7">
        <v>-3.1124209116371038E-3</v>
      </c>
      <c r="AE135" s="7">
        <v>7.9014625336657485E-3</v>
      </c>
      <c r="AF135" s="7">
        <v>-1.486888175690404E-2</v>
      </c>
      <c r="AG135" s="7">
        <v>-7.6720517361861251E-4</v>
      </c>
      <c r="AH135" s="7">
        <v>1.9341862206374127E-2</v>
      </c>
      <c r="AI135" s="7">
        <v>1.4956024147400715E-2</v>
      </c>
      <c r="AJ135" s="8" t="s">
        <v>0</v>
      </c>
      <c r="AK135" s="8" t="s">
        <v>0</v>
      </c>
      <c r="AL135" s="7">
        <v>-5.1772148282628994E-2</v>
      </c>
      <c r="AM135" s="7">
        <v>2.7064656441006418E-2</v>
      </c>
      <c r="AN135" s="7">
        <v>2.2645590152984729E-2</v>
      </c>
      <c r="AO135" s="8" t="s">
        <v>0</v>
      </c>
      <c r="AP135" s="8" t="s">
        <v>0</v>
      </c>
      <c r="AQ135" s="7">
        <v>5.458239033293566E-3</v>
      </c>
      <c r="AR135" s="7">
        <v>1.1321368933150389E-3</v>
      </c>
      <c r="AS135" s="8" t="s">
        <v>0</v>
      </c>
      <c r="AT135" s="8" t="s">
        <v>0</v>
      </c>
    </row>
    <row r="136" spans="1:46">
      <c r="A136" s="4">
        <v>40602</v>
      </c>
      <c r="B136" s="9">
        <v>8.4239306028679461E-3</v>
      </c>
      <c r="C136" s="9">
        <v>-7.2905461933787663E-3</v>
      </c>
      <c r="D136" s="9">
        <f t="shared" si="15"/>
        <v>3.8565939710768271E-2</v>
      </c>
      <c r="E136" s="43">
        <v>4.619326E-2</v>
      </c>
      <c r="F136" s="10" t="s">
        <v>0</v>
      </c>
      <c r="G136" s="10" t="s">
        <v>0</v>
      </c>
      <c r="H136" s="45">
        <f t="shared" si="14"/>
        <v>3.9419428124389366E-2</v>
      </c>
      <c r="I136" s="45">
        <v>4.7053016508158629E-2</v>
      </c>
      <c r="J136" s="45">
        <f t="shared" si="8"/>
        <v>-7.2905461933787663E-3</v>
      </c>
      <c r="K136" s="45">
        <v>0</v>
      </c>
      <c r="L136" s="45">
        <f t="shared" si="9"/>
        <v>-1.3147531970837845E-2</v>
      </c>
      <c r="M136" s="45">
        <v>-5.8999999999999999E-3</v>
      </c>
      <c r="N136" s="45">
        <f t="shared" si="11"/>
        <v>-1.1841016922895409E-2</v>
      </c>
      <c r="O136" s="45">
        <v>-4.5838897897743092E-3</v>
      </c>
      <c r="P136" s="45">
        <f t="shared" si="10"/>
        <v>5.5515040925482317E-3</v>
      </c>
      <c r="Q136" s="45">
        <v>1.2936363441169219E-2</v>
      </c>
      <c r="R136" s="45">
        <f t="shared" si="13"/>
        <v>-1.6599179803472586E-3</v>
      </c>
      <c r="S136" s="45">
        <v>5.6719800455615754E-3</v>
      </c>
      <c r="T136" s="10" t="s">
        <v>0</v>
      </c>
      <c r="U136" s="10" t="s">
        <v>0</v>
      </c>
      <c r="V136" s="10" t="s">
        <v>0</v>
      </c>
      <c r="W136" s="10" t="s">
        <v>0</v>
      </c>
      <c r="X136" s="45">
        <v>-9.4941692641348219E-5</v>
      </c>
      <c r="Y136" s="45">
        <f t="shared" si="12"/>
        <v>-7.3847957092242345E-3</v>
      </c>
      <c r="Z136" s="9">
        <v>1.2151891128668879E-2</v>
      </c>
      <c r="AA136" s="9">
        <v>6.9238180139195027E-3</v>
      </c>
      <c r="AB136" s="9">
        <v>-5.1310608169921057E-3</v>
      </c>
      <c r="AC136" s="9">
        <v>7.6389637454636894E-3</v>
      </c>
      <c r="AD136" s="9">
        <v>6.4254719464602594E-3</v>
      </c>
      <c r="AE136" s="9">
        <v>7.8252024261957764E-3</v>
      </c>
      <c r="AF136" s="9">
        <v>4.962691894237814E-3</v>
      </c>
      <c r="AG136" s="9">
        <v>1.271888343719918E-2</v>
      </c>
      <c r="AH136" s="9">
        <v>2.0048965793535656E-2</v>
      </c>
      <c r="AI136" s="9">
        <v>2.7540295785518198E-2</v>
      </c>
      <c r="AJ136" s="10" t="s">
        <v>0</v>
      </c>
      <c r="AK136" s="10" t="s">
        <v>0</v>
      </c>
      <c r="AL136" s="9">
        <v>5.5548635509527156E-2</v>
      </c>
      <c r="AM136" s="9">
        <v>2.4433055454563979E-2</v>
      </c>
      <c r="AN136" s="9">
        <v>3.1956582589494076E-2</v>
      </c>
      <c r="AO136" s="10" t="s">
        <v>0</v>
      </c>
      <c r="AP136" s="10" t="s">
        <v>0</v>
      </c>
      <c r="AQ136" s="9">
        <v>1.8242506568684203E-3</v>
      </c>
      <c r="AR136" s="9">
        <v>9.1817367259834359E-3</v>
      </c>
      <c r="AS136" s="10" t="s">
        <v>0</v>
      </c>
      <c r="AT136" s="10" t="s">
        <v>0</v>
      </c>
    </row>
    <row r="137" spans="1:46">
      <c r="A137" s="3">
        <v>40633</v>
      </c>
      <c r="B137" s="7">
        <v>9.1701721332391184E-3</v>
      </c>
      <c r="C137" s="7">
        <v>-1.9564170479171694E-2</v>
      </c>
      <c r="D137" s="7">
        <f t="shared" si="15"/>
        <v>-3.4757357050325011E-2</v>
      </c>
      <c r="E137" s="42">
        <v>-1.5496360000000001E-2</v>
      </c>
      <c r="F137" s="8" t="s">
        <v>0</v>
      </c>
      <c r="G137" s="8" t="s">
        <v>0</v>
      </c>
      <c r="H137" s="44">
        <f t="shared" si="14"/>
        <v>-4.2330306825668629E-2</v>
      </c>
      <c r="I137" s="44">
        <v>-2.3220424693805364E-2</v>
      </c>
      <c r="J137" s="44">
        <f t="shared" si="8"/>
        <v>-1.9386572480200037E-2</v>
      </c>
      <c r="K137" s="44">
        <v>1.8114188978435308E-4</v>
      </c>
      <c r="L137" s="44">
        <f t="shared" si="9"/>
        <v>-2.2044673127859404E-2</v>
      </c>
      <c r="M137" s="44">
        <v>-2.5300000000000001E-3</v>
      </c>
      <c r="N137" s="44">
        <f t="shared" si="11"/>
        <v>-2.0891079648405975E-2</v>
      </c>
      <c r="O137" s="44">
        <v>-1.3533870644882873E-3</v>
      </c>
      <c r="P137" s="44">
        <f t="shared" si="10"/>
        <v>-1.8988390558397739E-2</v>
      </c>
      <c r="Q137" s="44">
        <v>5.872693586232991E-4</v>
      </c>
      <c r="R137" s="44">
        <f t="shared" si="13"/>
        <v>-8.8961691794925413E-3</v>
      </c>
      <c r="S137" s="44">
        <v>1.0880876624932201E-2</v>
      </c>
      <c r="T137" s="8" t="s">
        <v>0</v>
      </c>
      <c r="U137" s="8" t="s">
        <v>0</v>
      </c>
      <c r="V137" s="8" t="s">
        <v>0</v>
      </c>
      <c r="W137" s="8" t="s">
        <v>0</v>
      </c>
      <c r="X137" s="44">
        <v>-1.9360510024567512E-3</v>
      </c>
      <c r="Y137" s="44">
        <f t="shared" si="12"/>
        <v>-2.1462344249760013E-2</v>
      </c>
      <c r="Z137" s="7">
        <v>1.7853167712924556E-2</v>
      </c>
      <c r="AA137" s="7">
        <v>5.421961783844087E-2</v>
      </c>
      <c r="AB137" s="7">
        <v>2.7756676795138269E-2</v>
      </c>
      <c r="AC137" s="7">
        <v>1.5333266770314768E-2</v>
      </c>
      <c r="AD137" s="7">
        <v>1.5584538163883499E-2</v>
      </c>
      <c r="AE137" s="7">
        <v>1.7843983486174775E-2</v>
      </c>
      <c r="AF137" s="7">
        <v>1.3206032005051771E-2</v>
      </c>
      <c r="AG137" s="7">
        <v>8.2160187327111611E-3</v>
      </c>
      <c r="AH137" s="7">
        <v>-2.2927796415733614E-2</v>
      </c>
      <c r="AI137" s="7">
        <v>-3.4307456289168758E-3</v>
      </c>
      <c r="AJ137" s="8" t="s">
        <v>0</v>
      </c>
      <c r="AK137" s="8" t="s">
        <v>0</v>
      </c>
      <c r="AL137" s="7">
        <v>-1.0832127535642666E-4</v>
      </c>
      <c r="AM137" s="7">
        <v>-2.0590982765781307E-2</v>
      </c>
      <c r="AN137" s="7">
        <v>-1.0473018791158362E-3</v>
      </c>
      <c r="AO137" s="8" t="s">
        <v>0</v>
      </c>
      <c r="AP137" s="8" t="s">
        <v>0</v>
      </c>
      <c r="AQ137" s="7">
        <v>-9.560535086885813E-3</v>
      </c>
      <c r="AR137" s="7">
        <v>1.0203253584862404E-2</v>
      </c>
      <c r="AS137" s="8" t="s">
        <v>0</v>
      </c>
      <c r="AT137" s="8" t="s">
        <v>0</v>
      </c>
    </row>
    <row r="138" spans="1:46">
      <c r="A138" s="4">
        <v>40662</v>
      </c>
      <c r="B138" s="9">
        <v>8.3790540145640691E-3</v>
      </c>
      <c r="C138" s="9">
        <v>-3.4014858476085319E-2</v>
      </c>
      <c r="D138" s="9">
        <f t="shared" si="15"/>
        <v>2.1071535782525741E-2</v>
      </c>
      <c r="E138" s="43">
        <v>5.7026129999999987E-2</v>
      </c>
      <c r="F138" s="10" t="s">
        <v>0</v>
      </c>
      <c r="G138" s="10" t="s">
        <v>0</v>
      </c>
      <c r="H138" s="45">
        <f t="shared" si="14"/>
        <v>2.8935290850718776E-2</v>
      </c>
      <c r="I138" s="45">
        <v>6.5166788411978427E-2</v>
      </c>
      <c r="J138" s="45">
        <f t="shared" si="8"/>
        <v>-3.3497781756482103E-2</v>
      </c>
      <c r="K138" s="45">
        <v>5.3528434069649578E-4</v>
      </c>
      <c r="L138" s="45">
        <f t="shared" si="9"/>
        <v>-1.8879803278688656E-2</v>
      </c>
      <c r="M138" s="45">
        <v>1.5668000000000001E-2</v>
      </c>
      <c r="N138" s="45">
        <f t="shared" si="11"/>
        <v>-1.6576912093039353E-2</v>
      </c>
      <c r="O138" s="45">
        <v>1.8051981995847566E-2</v>
      </c>
      <c r="P138" s="45">
        <f t="shared" si="10"/>
        <v>-1.2386261093461193E-2</v>
      </c>
      <c r="Q138" s="45">
        <v>2.2390196756549852E-2</v>
      </c>
      <c r="R138" s="45">
        <f t="shared" si="13"/>
        <v>-1.3817755967208356E-2</v>
      </c>
      <c r="S138" s="45">
        <v>2.0908295211471417E-2</v>
      </c>
      <c r="T138" s="10" t="s">
        <v>0</v>
      </c>
      <c r="U138" s="10" t="s">
        <v>0</v>
      </c>
      <c r="V138" s="10" t="s">
        <v>0</v>
      </c>
      <c r="W138" s="10" t="s">
        <v>0</v>
      </c>
      <c r="X138" s="45">
        <v>1.5390021753004968E-2</v>
      </c>
      <c r="Y138" s="45">
        <f t="shared" si="12"/>
        <v>-1.9148326134952653E-2</v>
      </c>
      <c r="Z138" s="9">
        <v>-3.5779896771935937E-2</v>
      </c>
      <c r="AA138" s="9">
        <v>-1.3745575054605719E-2</v>
      </c>
      <c r="AB138" s="9">
        <v>1.7641624118648336E-2</v>
      </c>
      <c r="AC138" s="9">
        <v>1.0339402112834462E-2</v>
      </c>
      <c r="AD138" s="9">
        <v>5.4882074184559038E-3</v>
      </c>
      <c r="AE138" s="9">
        <v>7.3212890877905057E-3</v>
      </c>
      <c r="AF138" s="9">
        <v>3.5612233031971918E-3</v>
      </c>
      <c r="AG138" s="9">
        <v>1.0693341089648811E-2</v>
      </c>
      <c r="AH138" s="9">
        <v>3.2651291472709509E-3</v>
      </c>
      <c r="AI138" s="9">
        <v>3.8592713304621107E-2</v>
      </c>
      <c r="AJ138" s="10" t="s">
        <v>0</v>
      </c>
      <c r="AK138" s="10" t="s">
        <v>0</v>
      </c>
      <c r="AL138" s="9">
        <v>3.0764548165372441E-2</v>
      </c>
      <c r="AM138" s="9">
        <v>-6.488766407891311E-3</v>
      </c>
      <c r="AN138" s="9">
        <v>2.8495357625034856E-2</v>
      </c>
      <c r="AO138" s="10" t="s">
        <v>0</v>
      </c>
      <c r="AP138" s="10" t="s">
        <v>0</v>
      </c>
      <c r="AQ138" s="9">
        <v>-1.1185457634842133E-2</v>
      </c>
      <c r="AR138" s="9">
        <v>2.3633283639568292E-2</v>
      </c>
      <c r="AS138" s="10" t="s">
        <v>0</v>
      </c>
      <c r="AT138" s="10" t="s">
        <v>0</v>
      </c>
    </row>
    <row r="139" spans="1:46">
      <c r="A139" s="3">
        <v>40694</v>
      </c>
      <c r="B139" s="7">
        <v>9.8548121611836681E-3</v>
      </c>
      <c r="C139" s="7">
        <v>4.1950041314435804E-3</v>
      </c>
      <c r="D139" s="7">
        <f t="shared" si="15"/>
        <v>1.8113779531558016E-2</v>
      </c>
      <c r="E139" s="42">
        <v>1.3860630000000001E-2</v>
      </c>
      <c r="F139" s="8" t="s">
        <v>0</v>
      </c>
      <c r="G139" s="8" t="s">
        <v>0</v>
      </c>
      <c r="H139" s="44">
        <f t="shared" si="14"/>
        <v>1.8000290026666921E-2</v>
      </c>
      <c r="I139" s="44">
        <v>1.3747614595198909E-2</v>
      </c>
      <c r="J139" s="44">
        <f t="shared" si="8"/>
        <v>4.1038815470686441E-3</v>
      </c>
      <c r="K139" s="44">
        <v>-9.0741921638826106E-5</v>
      </c>
      <c r="L139" s="44">
        <f t="shared" si="9"/>
        <v>2.0535265238670553E-2</v>
      </c>
      <c r="M139" s="44">
        <v>1.6271999999999998E-2</v>
      </c>
      <c r="N139" s="44">
        <f t="shared" si="11"/>
        <v>2.9474747668165602E-2</v>
      </c>
      <c r="O139" s="44">
        <v>2.5174137924124818E-2</v>
      </c>
      <c r="P139" s="44">
        <f t="shared" si="10"/>
        <v>3.8492784338794772E-2</v>
      </c>
      <c r="Q139" s="44">
        <v>3.4154501930644843E-2</v>
      </c>
      <c r="R139" s="44">
        <f t="shared" si="13"/>
        <v>6.852581017070758E-3</v>
      </c>
      <c r="S139" s="44">
        <v>2.6464749124357478E-3</v>
      </c>
      <c r="T139" s="8" t="s">
        <v>0</v>
      </c>
      <c r="U139" s="8" t="s">
        <v>0</v>
      </c>
      <c r="V139" s="8" t="s">
        <v>0</v>
      </c>
      <c r="W139" s="8" t="s">
        <v>0</v>
      </c>
      <c r="X139" s="44">
        <v>1.2407106614683805E-2</v>
      </c>
      <c r="Y139" s="44">
        <f t="shared" si="12"/>
        <v>1.665415860963515E-2</v>
      </c>
      <c r="Z139" s="7">
        <v>-2.2863364180729429E-2</v>
      </c>
      <c r="AA139" s="7">
        <v>7.6749780442169069E-3</v>
      </c>
      <c r="AB139" s="7">
        <v>-5.5333097602233705E-3</v>
      </c>
      <c r="AC139" s="7">
        <v>6.3681868743046266E-3</v>
      </c>
      <c r="AD139" s="7">
        <v>1.4916881422729844E-2</v>
      </c>
      <c r="AE139" s="7">
        <v>9.0157738609357718E-3</v>
      </c>
      <c r="AF139" s="7">
        <v>2.0920206808348274E-2</v>
      </c>
      <c r="AG139" s="7">
        <v>1.2696746794537139E-2</v>
      </c>
      <c r="AH139" s="7">
        <v>-2.114466952465166E-2</v>
      </c>
      <c r="AI139" s="7">
        <v>-2.5233817686647786E-2</v>
      </c>
      <c r="AJ139" s="8" t="s">
        <v>0</v>
      </c>
      <c r="AK139" s="8" t="s">
        <v>0</v>
      </c>
      <c r="AL139" s="7">
        <v>4.8489898065535719E-3</v>
      </c>
      <c r="AM139" s="7">
        <v>-9.362560000573561E-3</v>
      </c>
      <c r="AN139" s="7">
        <v>-1.350092768460176E-2</v>
      </c>
      <c r="AO139" s="8" t="s">
        <v>0</v>
      </c>
      <c r="AP139" s="8" t="s">
        <v>0</v>
      </c>
      <c r="AQ139" s="7">
        <v>8.7517097232618912E-3</v>
      </c>
      <c r="AR139" s="7">
        <v>4.5376700472230524E-3</v>
      </c>
      <c r="AS139" s="8" t="s">
        <v>0</v>
      </c>
      <c r="AT139" s="8" t="s">
        <v>0</v>
      </c>
    </row>
    <row r="140" spans="1:46">
      <c r="A140" s="4">
        <v>40724</v>
      </c>
      <c r="B140" s="9">
        <v>9.5159334954579844E-3</v>
      </c>
      <c r="C140" s="9">
        <v>-1.1899487309323442E-2</v>
      </c>
      <c r="D140" s="9">
        <f t="shared" si="15"/>
        <v>-4.4563037028293007E-2</v>
      </c>
      <c r="E140" s="43">
        <v>-3.3056910000000002E-2</v>
      </c>
      <c r="F140" s="10" t="s">
        <v>0</v>
      </c>
      <c r="G140" s="10" t="s">
        <v>0</v>
      </c>
      <c r="H140" s="45">
        <f t="shared" si="14"/>
        <v>-5.2571458973518004E-2</v>
      </c>
      <c r="I140" s="45">
        <v>-4.1161775691666791E-2</v>
      </c>
      <c r="J140" s="45">
        <f t="shared" si="8"/>
        <v>-1.1729113784643919E-2</v>
      </c>
      <c r="K140" s="45">
        <v>1.7242529731675837E-4</v>
      </c>
      <c r="L140" s="45">
        <f t="shared" si="9"/>
        <v>-1.3371757073232571E-2</v>
      </c>
      <c r="M140" s="45">
        <v>-1.49E-3</v>
      </c>
      <c r="N140" s="45">
        <f t="shared" si="11"/>
        <v>-1.6858753767168944E-2</v>
      </c>
      <c r="O140" s="45">
        <v>-5.0189898640382591E-3</v>
      </c>
      <c r="P140" s="45">
        <f t="shared" si="10"/>
        <v>-3.4252921176047613E-2</v>
      </c>
      <c r="Q140" s="45">
        <v>-2.2622631584163444E-2</v>
      </c>
      <c r="R140" s="45">
        <f t="shared" si="13"/>
        <v>-8.5622648650912625E-3</v>
      </c>
      <c r="S140" s="45">
        <v>3.3774119144465153E-3</v>
      </c>
      <c r="T140" s="10" t="s">
        <v>0</v>
      </c>
      <c r="U140" s="10" t="s">
        <v>0</v>
      </c>
      <c r="V140" s="10" t="s">
        <v>0</v>
      </c>
      <c r="W140" s="10" t="s">
        <v>0</v>
      </c>
      <c r="X140" s="45">
        <v>-4.3965192770342165E-3</v>
      </c>
      <c r="Y140" s="45">
        <f t="shared" si="12"/>
        <v>-1.6243690261015353E-2</v>
      </c>
      <c r="Z140" s="9">
        <v>-3.4308263695450369E-2</v>
      </c>
      <c r="AA140" s="9">
        <v>-7.5786282682832606E-4</v>
      </c>
      <c r="AB140" s="9">
        <v>1.4895252738804432E-2</v>
      </c>
      <c r="AC140" s="9">
        <v>5.0429688579403109E-3</v>
      </c>
      <c r="AD140" s="9">
        <v>-3.0165607431459351E-3</v>
      </c>
      <c r="AE140" s="9">
        <v>6.5765410933082968E-3</v>
      </c>
      <c r="AF140" s="9">
        <v>-1.1180228926398805E-2</v>
      </c>
      <c r="AG140" s="9">
        <v>7.9535566624575615E-3</v>
      </c>
      <c r="AH140" s="9">
        <v>-2.9165173079342965E-2</v>
      </c>
      <c r="AI140" s="9">
        <v>-1.7473612803826422E-2</v>
      </c>
      <c r="AJ140" s="10" t="s">
        <v>0</v>
      </c>
      <c r="AK140" s="10" t="s">
        <v>0</v>
      </c>
      <c r="AL140" s="9">
        <v>-3.1835130585217364E-2</v>
      </c>
      <c r="AM140" s="9">
        <v>-2.9939740499691392E-2</v>
      </c>
      <c r="AN140" s="9">
        <v>-1.8257508177222714E-2</v>
      </c>
      <c r="AO140" s="10" t="s">
        <v>0</v>
      </c>
      <c r="AP140" s="10" t="s">
        <v>0</v>
      </c>
      <c r="AQ140" s="9">
        <v>-4.4574259515982595E-3</v>
      </c>
      <c r="AR140" s="9">
        <v>7.5316845423549772E-3</v>
      </c>
      <c r="AS140" s="10" t="s">
        <v>0</v>
      </c>
      <c r="AT140" s="10" t="s">
        <v>0</v>
      </c>
    </row>
    <row r="141" spans="1:46">
      <c r="A141" s="3">
        <v>40753</v>
      </c>
      <c r="B141" s="7">
        <v>9.6570591655618099E-3</v>
      </c>
      <c r="C141" s="7">
        <v>-3.0747549804623908E-3</v>
      </c>
      <c r="D141" s="7">
        <f t="shared" si="15"/>
        <v>1.2288162122862323E-2</v>
      </c>
      <c r="E141" s="42">
        <v>1.5410299999999998E-2</v>
      </c>
      <c r="F141" s="8" t="s">
        <v>0</v>
      </c>
      <c r="G141" s="8" t="s">
        <v>0</v>
      </c>
      <c r="H141" s="44">
        <f t="shared" si="14"/>
        <v>2.1144290517875586E-2</v>
      </c>
      <c r="I141" s="44">
        <v>2.4293742805021834E-2</v>
      </c>
      <c r="J141" s="44">
        <f t="shared" si="8"/>
        <v>-3.6261555083332286E-3</v>
      </c>
      <c r="K141" s="44">
        <v>-5.5310117847406914E-4</v>
      </c>
      <c r="L141" s="44">
        <f t="shared" si="9"/>
        <v>1.7292427775286612E-2</v>
      </c>
      <c r="M141" s="44">
        <v>2.043E-2</v>
      </c>
      <c r="N141" s="44">
        <f t="shared" si="11"/>
        <v>2.8643567978511975E-2</v>
      </c>
      <c r="O141" s="44">
        <v>3.1816149824105189E-2</v>
      </c>
      <c r="P141" s="44">
        <f t="shared" si="10"/>
        <v>4.1185830008875657E-2</v>
      </c>
      <c r="Q141" s="44">
        <v>4.439709517885726E-2</v>
      </c>
      <c r="R141" s="44">
        <f t="shared" si="13"/>
        <v>3.8559760766518458E-2</v>
      </c>
      <c r="S141" s="44">
        <v>4.1762926513276177E-2</v>
      </c>
      <c r="T141" s="8" t="s">
        <v>0</v>
      </c>
      <c r="U141" s="8" t="s">
        <v>0</v>
      </c>
      <c r="V141" s="8" t="s">
        <v>0</v>
      </c>
      <c r="W141" s="8" t="s">
        <v>0</v>
      </c>
      <c r="X141" s="44">
        <v>1.6930961495722707E-2</v>
      </c>
      <c r="Y141" s="44">
        <f t="shared" si="12"/>
        <v>1.3804147957077406E-2</v>
      </c>
      <c r="Z141" s="7">
        <v>-5.7369036745028246E-2</v>
      </c>
      <c r="AA141" s="7">
        <v>-3.6025786879029242E-2</v>
      </c>
      <c r="AB141" s="7">
        <v>2.6900861660827724E-2</v>
      </c>
      <c r="AC141" s="7">
        <v>2.8800021995243341E-3</v>
      </c>
      <c r="AD141" s="7">
        <v>6.7380163735997201E-3</v>
      </c>
      <c r="AE141" s="7">
        <v>1.2598015800814766E-2</v>
      </c>
      <c r="AF141" s="7">
        <v>1.7075007324314218E-3</v>
      </c>
      <c r="AG141" s="7">
        <v>7.2362362723212836E-3</v>
      </c>
      <c r="AH141" s="7">
        <v>-2.0343628020014881E-2</v>
      </c>
      <c r="AI141" s="7">
        <v>-1.7322134358443209E-2</v>
      </c>
      <c r="AJ141" s="8" t="s">
        <v>0</v>
      </c>
      <c r="AK141" s="8" t="s">
        <v>0</v>
      </c>
      <c r="AL141" s="7">
        <v>7.8374467960356631E-2</v>
      </c>
      <c r="AM141" s="7">
        <v>-2.448316298624309E-2</v>
      </c>
      <c r="AN141" s="7">
        <v>-2.1474436636782279E-2</v>
      </c>
      <c r="AO141" s="8" t="s">
        <v>0</v>
      </c>
      <c r="AP141" s="8" t="s">
        <v>0</v>
      </c>
      <c r="AQ141" s="7">
        <v>3.5907103223820958E-2</v>
      </c>
      <c r="AR141" s="7">
        <v>3.9102087542701724E-2</v>
      </c>
      <c r="AS141" s="8" t="s">
        <v>0</v>
      </c>
      <c r="AT141" s="8" t="s">
        <v>0</v>
      </c>
    </row>
    <row r="142" spans="1:46">
      <c r="A142" s="4">
        <v>40786</v>
      </c>
      <c r="B142" s="9">
        <v>1.0724205237181428E-2</v>
      </c>
      <c r="C142" s="9">
        <v>1.9854783782047081E-2</v>
      </c>
      <c r="D142" s="9">
        <f t="shared" si="15"/>
        <v>-3.7942508112831841E-2</v>
      </c>
      <c r="E142" s="43">
        <v>-5.6672079999999993E-2</v>
      </c>
      <c r="F142" s="10" t="s">
        <v>0</v>
      </c>
      <c r="G142" s="10" t="s">
        <v>0</v>
      </c>
      <c r="H142" s="45">
        <f t="shared" si="14"/>
        <v>-3.7453837275906232E-2</v>
      </c>
      <c r="I142" s="45">
        <v>-5.619292272712495E-2</v>
      </c>
      <c r="J142" s="45">
        <f t="shared" si="8"/>
        <v>2.0298972353407496E-2</v>
      </c>
      <c r="K142" s="45">
        <v>4.3554099899711929E-4</v>
      </c>
      <c r="L142" s="45">
        <f t="shared" si="9"/>
        <v>3.8491610100880091E-2</v>
      </c>
      <c r="M142" s="45">
        <v>1.8273999999999999E-2</v>
      </c>
      <c r="N142" s="45">
        <f t="shared" si="11"/>
        <v>6.7289173305947525E-2</v>
      </c>
      <c r="O142" s="45">
        <v>4.6510925161319383E-2</v>
      </c>
      <c r="P142" s="45">
        <f t="shared" si="10"/>
        <v>0.11854084599909465</v>
      </c>
      <c r="Q142" s="45">
        <v>9.6764817684218185E-2</v>
      </c>
      <c r="R142" s="45">
        <f t="shared" si="13"/>
        <v>2.821084181884137E-2</v>
      </c>
      <c r="S142" s="45">
        <v>8.1933802436131575E-3</v>
      </c>
      <c r="T142" s="10" t="s">
        <v>0</v>
      </c>
      <c r="U142" s="10" t="s">
        <v>0</v>
      </c>
      <c r="V142" s="10" t="s">
        <v>0</v>
      </c>
      <c r="W142" s="10" t="s">
        <v>0</v>
      </c>
      <c r="X142" s="45">
        <v>1.5282682887465482E-2</v>
      </c>
      <c r="Y142" s="45">
        <f t="shared" si="12"/>
        <v>3.5440901033852779E-2</v>
      </c>
      <c r="Z142" s="9">
        <v>-3.9576356187205675E-2</v>
      </c>
      <c r="AA142" s="9">
        <v>3.3438237608182542E-2</v>
      </c>
      <c r="AB142" s="9">
        <v>7.7454334215452114E-3</v>
      </c>
      <c r="AC142" s="9">
        <v>1.9252253178438039E-2</v>
      </c>
      <c r="AD142" s="9">
        <v>5.4263460768518845E-2</v>
      </c>
      <c r="AE142" s="9">
        <v>3.9053009823285967E-2</v>
      </c>
      <c r="AF142" s="9">
        <v>6.8876735325345884E-2</v>
      </c>
      <c r="AG142" s="9">
        <v>3.2224611751919818E-2</v>
      </c>
      <c r="AH142" s="9">
        <v>-5.6894832838700227E-2</v>
      </c>
      <c r="AI142" s="9">
        <v>-7.5255436206444926E-2</v>
      </c>
      <c r="AJ142" s="10" t="s">
        <v>0</v>
      </c>
      <c r="AK142" s="10" t="s">
        <v>0</v>
      </c>
      <c r="AL142" s="9">
        <v>0.13571179022950108</v>
      </c>
      <c r="AM142" s="9">
        <v>-3.8063889092070258E-2</v>
      </c>
      <c r="AN142" s="9">
        <v>-5.6791097904478782E-2</v>
      </c>
      <c r="AO142" s="10" t="s">
        <v>0</v>
      </c>
      <c r="AP142" s="10" t="s">
        <v>0</v>
      </c>
      <c r="AQ142" s="9">
        <v>2.8869252355537389E-2</v>
      </c>
      <c r="AR142" s="9">
        <v>8.8389726820330417E-3</v>
      </c>
      <c r="AS142" s="10" t="s">
        <v>0</v>
      </c>
      <c r="AT142" s="10" t="s">
        <v>0</v>
      </c>
    </row>
    <row r="143" spans="1:46">
      <c r="A143" s="3">
        <v>40816</v>
      </c>
      <c r="B143" s="7">
        <v>9.4161174213633902E-3</v>
      </c>
      <c r="C143" s="7">
        <v>0.16834677419354849</v>
      </c>
      <c r="D143" s="7">
        <f t="shared" si="15"/>
        <v>4.0331999556451725E-2</v>
      </c>
      <c r="E143" s="42">
        <v>-0.10956916</v>
      </c>
      <c r="F143" s="8" t="s">
        <v>0</v>
      </c>
      <c r="G143" s="8" t="s">
        <v>0</v>
      </c>
      <c r="H143" s="44">
        <f t="shared" si="14"/>
        <v>3.1657734977854401E-2</v>
      </c>
      <c r="I143" s="44">
        <v>-0.11699355211558971</v>
      </c>
      <c r="J143" s="44">
        <f t="shared" si="8"/>
        <v>0.16850535175349268</v>
      </c>
      <c r="K143" s="44">
        <v>1.3572816174689528E-4</v>
      </c>
      <c r="L143" s="44">
        <f t="shared" si="9"/>
        <v>0.17212053427419383</v>
      </c>
      <c r="M143" s="44">
        <v>3.2299999999999998E-3</v>
      </c>
      <c r="N143" s="44">
        <f t="shared" si="11"/>
        <v>0.19470828244455851</v>
      </c>
      <c r="O143" s="44">
        <v>2.2563085578086284E-2</v>
      </c>
      <c r="P143" s="44">
        <f t="shared" si="10"/>
        <v>0.32305278663479231</v>
      </c>
      <c r="Q143" s="44">
        <v>0.13241446448810512</v>
      </c>
      <c r="R143" s="44">
        <f t="shared" si="13"/>
        <v>0.17411795308103506</v>
      </c>
      <c r="S143" s="44">
        <v>4.9396112652171364E-3</v>
      </c>
      <c r="T143" s="8" t="s">
        <v>0</v>
      </c>
      <c r="U143" s="8" t="s">
        <v>0</v>
      </c>
      <c r="V143" s="8" t="s">
        <v>0</v>
      </c>
      <c r="W143" s="8" t="s">
        <v>0</v>
      </c>
      <c r="X143" s="44">
        <v>8.3670327491194296E-3</v>
      </c>
      <c r="Y143" s="44">
        <f t="shared" si="12"/>
        <v>0.17812236991555386</v>
      </c>
      <c r="Z143" s="7">
        <v>-7.3829542437383822E-2</v>
      </c>
      <c r="AA143" s="7">
        <v>-1.9413779977160206E-2</v>
      </c>
      <c r="AB143" s="7">
        <v>1.6707688647738639E-2</v>
      </c>
      <c r="AC143" s="7">
        <v>1.2903963312129285E-2</v>
      </c>
      <c r="AD143" s="7">
        <v>6.5674627446827838E-3</v>
      </c>
      <c r="AE143" s="7">
        <v>1.664665451243863E-2</v>
      </c>
      <c r="AF143" s="7">
        <v>-2.7816343068679528E-3</v>
      </c>
      <c r="AG143" s="7">
        <v>1.5009944505725903E-2</v>
      </c>
      <c r="AH143" s="7">
        <v>5.558489966100888E-2</v>
      </c>
      <c r="AI143" s="7">
        <v>-9.6514046191785385E-2</v>
      </c>
      <c r="AJ143" s="8" t="s">
        <v>0</v>
      </c>
      <c r="AK143" s="8" t="s">
        <v>0</v>
      </c>
      <c r="AL143" s="7">
        <v>4.3684463299447751E-2</v>
      </c>
      <c r="AM143" s="7">
        <v>8.4503857819872463E-2</v>
      </c>
      <c r="AN143" s="7">
        <v>-7.1762012979021961E-2</v>
      </c>
      <c r="AO143" s="8" t="s">
        <v>0</v>
      </c>
      <c r="AP143" s="8" t="s">
        <v>0</v>
      </c>
      <c r="AQ143" s="7">
        <v>0.16731613414626434</v>
      </c>
      <c r="AR143" s="7">
        <v>-8.8213539853820855E-4</v>
      </c>
      <c r="AS143" s="8" t="s">
        <v>0</v>
      </c>
      <c r="AT143" s="8" t="s">
        <v>0</v>
      </c>
    </row>
    <row r="144" spans="1:46">
      <c r="A144" s="4">
        <v>40847</v>
      </c>
      <c r="B144" s="9">
        <v>8.8249836163880602E-3</v>
      </c>
      <c r="C144" s="9">
        <v>-8.9462899050905986E-2</v>
      </c>
      <c r="D144" s="9">
        <f t="shared" si="15"/>
        <v>4.1666007306945696E-2</v>
      </c>
      <c r="E144" s="43">
        <v>0.14401269999999999</v>
      </c>
      <c r="F144" s="10" t="s">
        <v>0</v>
      </c>
      <c r="G144" s="10" t="s">
        <v>0</v>
      </c>
      <c r="H144" s="45">
        <f t="shared" si="14"/>
        <v>5.0770533791885342E-2</v>
      </c>
      <c r="I144" s="45">
        <v>0.15401177249847331</v>
      </c>
      <c r="J144" s="45">
        <f t="shared" si="8"/>
        <v>-8.9586607832601528E-2</v>
      </c>
      <c r="K144" s="45">
        <v>-1.3586352666639101E-4</v>
      </c>
      <c r="L144" s="45">
        <f t="shared" si="9"/>
        <v>-8.9505694294650606E-2</v>
      </c>
      <c r="M144" s="53">
        <v>-4.6999999999999997E-5</v>
      </c>
      <c r="N144" s="45">
        <f t="shared" si="11"/>
        <v>-0.10098266051693094</v>
      </c>
      <c r="O144" s="45">
        <v>-1.2651611289663411E-2</v>
      </c>
      <c r="P144" s="45">
        <f t="shared" si="10"/>
        <v>-0.12391196494038281</v>
      </c>
      <c r="Q144" s="45">
        <v>-3.7833786073702025E-2</v>
      </c>
      <c r="R144" s="45">
        <f t="shared" si="13"/>
        <v>-7.1935609528810396E-2</v>
      </c>
      <c r="S144" s="45">
        <v>1.9249396322045698E-2</v>
      </c>
      <c r="T144" s="10" t="s">
        <v>0</v>
      </c>
      <c r="U144" s="10" t="s">
        <v>0</v>
      </c>
      <c r="V144" s="10" t="s">
        <v>0</v>
      </c>
      <c r="W144" s="10" t="s">
        <v>0</v>
      </c>
      <c r="X144" s="45">
        <v>1.3955266933554089E-3</v>
      </c>
      <c r="Y144" s="45">
        <f t="shared" si="12"/>
        <v>-8.8192220221241069E-2</v>
      </c>
      <c r="Z144" s="9">
        <v>0.11493769589480918</v>
      </c>
      <c r="AA144" s="9">
        <v>5.6288819875776497E-2</v>
      </c>
      <c r="AB144" s="9">
        <v>-3.5998092101118262E-3</v>
      </c>
      <c r="AC144" s="9">
        <v>7.9995751263004511E-3</v>
      </c>
      <c r="AD144" s="9">
        <v>1.5548893869760105E-2</v>
      </c>
      <c r="AE144" s="9">
        <v>6.8168808108861612E-3</v>
      </c>
      <c r="AF144" s="9">
        <v>2.3836507920744321E-2</v>
      </c>
      <c r="AG144" s="9">
        <v>9.520372251364595E-3</v>
      </c>
      <c r="AH144" s="9">
        <v>7.2073888377277573E-3</v>
      </c>
      <c r="AI144" s="9">
        <v>0.1061684227780173</v>
      </c>
      <c r="AJ144" s="10" t="s">
        <v>0</v>
      </c>
      <c r="AK144" s="10" t="s">
        <v>0</v>
      </c>
      <c r="AL144" s="9">
        <v>-3.2132785287444454E-2</v>
      </c>
      <c r="AM144" s="9">
        <v>8.6229239535271507E-3</v>
      </c>
      <c r="AN144" s="9">
        <v>0.10772303830584562</v>
      </c>
      <c r="AO144" s="10" t="s">
        <v>0</v>
      </c>
      <c r="AP144" s="10" t="s">
        <v>0</v>
      </c>
      <c r="AQ144" s="9">
        <v>-7.3572718202400744E-2</v>
      </c>
      <c r="AR144" s="9">
        <v>1.7451436994651237E-2</v>
      </c>
      <c r="AS144" s="10" t="s">
        <v>0</v>
      </c>
      <c r="AT144" s="10" t="s">
        <v>0</v>
      </c>
    </row>
    <row r="145" spans="1:46">
      <c r="A145" s="3">
        <v>40877</v>
      </c>
      <c r="B145" s="7">
        <v>8.5872299971407884E-3</v>
      </c>
      <c r="C145" s="7">
        <v>7.2490376073438112E-2</v>
      </c>
      <c r="D145" s="7">
        <f t="shared" si="15"/>
        <v>3.199358991886303E-2</v>
      </c>
      <c r="E145" s="42">
        <v>-3.7759580000000001E-2</v>
      </c>
      <c r="F145" s="8" t="s">
        <v>0</v>
      </c>
      <c r="G145" s="8" t="s">
        <v>0</v>
      </c>
      <c r="H145" s="44">
        <f t="shared" si="14"/>
        <v>3.1722918325936877E-2</v>
      </c>
      <c r="I145" s="44">
        <v>-3.8011956710285344E-2</v>
      </c>
      <c r="J145" s="44">
        <f t="shared" si="8"/>
        <v>7.2354112358184119E-2</v>
      </c>
      <c r="K145" s="44">
        <v>-1.270535552523322E-4</v>
      </c>
      <c r="L145" s="44">
        <f t="shared" si="9"/>
        <v>7.4833767545158691E-2</v>
      </c>
      <c r="M145" s="44">
        <v>2.1849999999999999E-3</v>
      </c>
      <c r="N145" s="44">
        <f t="shared" si="11"/>
        <v>7.8697923058495878E-2</v>
      </c>
      <c r="O145" s="44">
        <v>5.7879745343585309E-3</v>
      </c>
      <c r="P145" s="44">
        <f t="shared" si="10"/>
        <v>9.3771093351570078E-2</v>
      </c>
      <c r="Q145" s="44">
        <v>1.9842338684701533E-2</v>
      </c>
      <c r="R145" s="44">
        <f t="shared" si="13"/>
        <v>7.6420855562161272E-2</v>
      </c>
      <c r="S145" s="44">
        <v>3.6648156257712561E-3</v>
      </c>
      <c r="T145" s="8" t="s">
        <v>0</v>
      </c>
      <c r="U145" s="8" t="s">
        <v>0</v>
      </c>
      <c r="V145" s="8" t="s">
        <v>0</v>
      </c>
      <c r="W145" s="8" t="s">
        <v>0</v>
      </c>
      <c r="X145" s="44">
        <v>-3.9262110784525905E-3</v>
      </c>
      <c r="Y145" s="44">
        <f t="shared" si="12"/>
        <v>6.8279552477364724E-2</v>
      </c>
      <c r="Z145" s="7">
        <v>-2.5095135246323119E-2</v>
      </c>
      <c r="AA145" s="7">
        <v>1.8743109151047488E-2</v>
      </c>
      <c r="AB145" s="7">
        <v>1.4812540079662373E-2</v>
      </c>
      <c r="AC145" s="7">
        <v>7.0206404193942085E-3</v>
      </c>
      <c r="AD145" s="7">
        <v>2.0238910406781718E-2</v>
      </c>
      <c r="AE145" s="7">
        <v>1.4116467478149319E-2</v>
      </c>
      <c r="AF145" s="7">
        <v>2.5776262810691009E-2</v>
      </c>
      <c r="AG145" s="7">
        <v>1.7626941945499075E-2</v>
      </c>
      <c r="AH145" s="7">
        <v>3.7987192189438579E-2</v>
      </c>
      <c r="AI145" s="7">
        <v>-3.2171089506948358E-2</v>
      </c>
      <c r="AJ145" s="8" t="s">
        <v>0</v>
      </c>
      <c r="AK145" s="8" t="s">
        <v>0</v>
      </c>
      <c r="AL145" s="7">
        <v>8.7437977133694833E-2</v>
      </c>
      <c r="AM145" s="7">
        <v>6.7065027805420785E-2</v>
      </c>
      <c r="AN145" s="7">
        <v>-5.0586451767333784E-3</v>
      </c>
      <c r="AO145" s="8" t="s">
        <v>0</v>
      </c>
      <c r="AP145" s="8" t="s">
        <v>0</v>
      </c>
      <c r="AQ145" s="7">
        <v>8.0350050414212948E-2</v>
      </c>
      <c r="AR145" s="7">
        <v>7.3284334443637356E-3</v>
      </c>
      <c r="AS145" s="8" t="s">
        <v>0</v>
      </c>
      <c r="AT145" s="8" t="s">
        <v>0</v>
      </c>
    </row>
    <row r="146" spans="1:46">
      <c r="A146" s="4">
        <v>40907</v>
      </c>
      <c r="B146" s="9">
        <v>9.0643167268640301E-3</v>
      </c>
      <c r="C146" s="9">
        <v>3.5838533325970534E-2</v>
      </c>
      <c r="D146" s="9">
        <f t="shared" si="15"/>
        <v>8.4194811461704155E-2</v>
      </c>
      <c r="E146" s="43">
        <v>4.6683219999999997E-2</v>
      </c>
      <c r="F146" s="10" t="s">
        <v>0</v>
      </c>
      <c r="G146" s="10" t="s">
        <v>0</v>
      </c>
      <c r="H146" s="45">
        <f t="shared" si="14"/>
        <v>7.4175624270084617E-2</v>
      </c>
      <c r="I146" s="45">
        <v>3.7010682370559822E-2</v>
      </c>
      <c r="J146" s="45">
        <f t="shared" si="8"/>
        <v>3.6064240710264706E-2</v>
      </c>
      <c r="K146" s="45">
        <v>2.1789823127105201E-4</v>
      </c>
      <c r="L146" s="45">
        <f t="shared" si="9"/>
        <v>4.2366387762990732E-2</v>
      </c>
      <c r="M146" s="45">
        <v>6.3020000000000003E-3</v>
      </c>
      <c r="N146" s="45">
        <f t="shared" si="11"/>
        <v>5.4616889658950507E-2</v>
      </c>
      <c r="O146" s="45">
        <v>1.8128652032942449E-2</v>
      </c>
      <c r="P146" s="45">
        <f t="shared" si="10"/>
        <v>6.8208145645244578E-2</v>
      </c>
      <c r="Q146" s="45">
        <v>3.1249669980260908E-2</v>
      </c>
      <c r="R146" s="45">
        <f t="shared" si="13"/>
        <v>3.8604600150753843E-2</v>
      </c>
      <c r="S146" s="45">
        <v>2.6703648645911571E-3</v>
      </c>
      <c r="T146" s="10" t="s">
        <v>0</v>
      </c>
      <c r="U146" s="10" t="s">
        <v>0</v>
      </c>
      <c r="V146" s="10" t="s">
        <v>0</v>
      </c>
      <c r="W146" s="10" t="s">
        <v>0</v>
      </c>
      <c r="X146" s="45">
        <v>1.0589522761973225E-2</v>
      </c>
      <c r="Y146" s="45">
        <f t="shared" si="12"/>
        <v>4.6807569052354836E-2</v>
      </c>
      <c r="Z146" s="9">
        <v>-2.1099272075113529E-3</v>
      </c>
      <c r="AA146" s="9">
        <v>5.555555555555558E-2</v>
      </c>
      <c r="AB146" s="9">
        <v>3.6953638847601722E-2</v>
      </c>
      <c r="AC146" s="9">
        <v>8.7309684507927976E-3</v>
      </c>
      <c r="AD146" s="9">
        <v>3.1270208215727902E-3</v>
      </c>
      <c r="AE146" s="9">
        <v>1.399924368285177E-3</v>
      </c>
      <c r="AF146" s="9">
        <v>4.5791259087171188E-3</v>
      </c>
      <c r="AG146" s="9">
        <v>3.0121838761658637E-3</v>
      </c>
      <c r="AH146" s="9">
        <v>3.2611525343886782E-2</v>
      </c>
      <c r="AI146" s="9">
        <v>-3.1153581164065081E-3</v>
      </c>
      <c r="AJ146" s="10" t="s">
        <v>0</v>
      </c>
      <c r="AK146" s="10" t="s">
        <v>0</v>
      </c>
      <c r="AL146" s="9">
        <v>-9.1713176104203376E-2</v>
      </c>
      <c r="AM146" s="9">
        <v>4.46770862824315E-2</v>
      </c>
      <c r="AN146" s="9">
        <v>8.5327516520175006E-3</v>
      </c>
      <c r="AO146" s="10" t="s">
        <v>0</v>
      </c>
      <c r="AP146" s="10" t="s">
        <v>0</v>
      </c>
      <c r="AQ146" s="9">
        <v>3.7152272888413274E-2</v>
      </c>
      <c r="AR146" s="9">
        <v>1.2682860505530691E-3</v>
      </c>
      <c r="AS146" s="10" t="s">
        <v>0</v>
      </c>
      <c r="AT146" s="10" t="s">
        <v>0</v>
      </c>
    </row>
    <row r="147" spans="1:46">
      <c r="A147" s="3">
        <v>40939</v>
      </c>
      <c r="B147" s="7">
        <v>8.8732739675725369E-3</v>
      </c>
      <c r="C147" s="7">
        <v>-7.2875573088815315E-2</v>
      </c>
      <c r="D147" s="7">
        <f t="shared" si="15"/>
        <v>-1.2615832258769499E-2</v>
      </c>
      <c r="E147" s="42">
        <v>6.4996389999999987E-2</v>
      </c>
      <c r="F147" s="8" t="s">
        <v>0</v>
      </c>
      <c r="G147" s="8" t="s">
        <v>0</v>
      </c>
      <c r="H147" s="44">
        <f t="shared" si="14"/>
        <v>-2.8012312335993217E-3</v>
      </c>
      <c r="I147" s="44">
        <v>7.5582456702900425E-2</v>
      </c>
      <c r="J147" s="44">
        <f t="shared" si="8"/>
        <v>-7.29683286298487E-2</v>
      </c>
      <c r="K147" s="44">
        <v>-1.0004648603900712E-4</v>
      </c>
      <c r="L147" s="44">
        <f t="shared" si="9"/>
        <v>-6.5095144898176693E-2</v>
      </c>
      <c r="M147" s="44">
        <v>8.3920000000000002E-3</v>
      </c>
      <c r="N147" s="44">
        <f t="shared" si="11"/>
        <v>-6.1383497783885077E-2</v>
      </c>
      <c r="O147" s="44">
        <v>1.2395396962215033E-2</v>
      </c>
      <c r="P147" s="44">
        <f t="shared" si="10"/>
        <v>-7.0669676533477888E-2</v>
      </c>
      <c r="Q147" s="44">
        <v>2.3792885736886316E-3</v>
      </c>
      <c r="R147" s="44">
        <f t="shared" si="13"/>
        <v>-4.969993564104036E-2</v>
      </c>
      <c r="S147" s="44">
        <v>2.4997332369924852E-2</v>
      </c>
      <c r="T147" s="8" t="s">
        <v>0</v>
      </c>
      <c r="U147" s="8" t="s">
        <v>0</v>
      </c>
      <c r="V147" s="8" t="s">
        <v>0</v>
      </c>
      <c r="W147" s="8" t="s">
        <v>0</v>
      </c>
      <c r="X147" s="44">
        <v>1.2865960260198817E-2</v>
      </c>
      <c r="Y147" s="44">
        <f t="shared" si="12"/>
        <v>-6.0947227055916375E-2</v>
      </c>
      <c r="Z147" s="7">
        <v>0.11132254995242619</v>
      </c>
      <c r="AA147" s="7">
        <v>5.2973342447026672E-2</v>
      </c>
      <c r="AB147" s="7">
        <v>3.0332420671364657E-2</v>
      </c>
      <c r="AC147" s="7">
        <v>1.6156743754822012E-2</v>
      </c>
      <c r="AD147" s="7">
        <v>1.6314799097360444E-2</v>
      </c>
      <c r="AE147" s="7">
        <v>1.8535468622218332E-2</v>
      </c>
      <c r="AF147" s="7">
        <v>1.4447602644284574E-2</v>
      </c>
      <c r="AG147" s="7">
        <v>1.2931360183694673E-2</v>
      </c>
      <c r="AH147" s="7">
        <v>-1.9807000732657287E-2</v>
      </c>
      <c r="AI147" s="7">
        <v>5.7239967814203707E-2</v>
      </c>
      <c r="AJ147" s="8" t="s">
        <v>0</v>
      </c>
      <c r="AK147" s="8" t="s">
        <v>0</v>
      </c>
      <c r="AL147" s="7">
        <v>5.611038571724758E-2</v>
      </c>
      <c r="AM147" s="7">
        <v>-3.2468695036174E-2</v>
      </c>
      <c r="AN147" s="7">
        <v>4.3583015267175673E-2</v>
      </c>
      <c r="AO147" s="8" t="s">
        <v>0</v>
      </c>
      <c r="AP147" s="8" t="s">
        <v>0</v>
      </c>
      <c r="AQ147" s="7">
        <v>-5.2931945627884058E-2</v>
      </c>
      <c r="AR147" s="7">
        <v>2.1511273872241388E-2</v>
      </c>
      <c r="AS147" s="8" t="s">
        <v>0</v>
      </c>
      <c r="AT147" s="8" t="s">
        <v>0</v>
      </c>
    </row>
    <row r="148" spans="1:46">
      <c r="A148" s="4">
        <v>40968</v>
      </c>
      <c r="B148" s="9">
        <v>7.4173666533015048E-3</v>
      </c>
      <c r="C148" s="9">
        <v>-1.7192800874015313E-2</v>
      </c>
      <c r="D148" s="9">
        <f t="shared" si="15"/>
        <v>-2.7700248169742925E-2</v>
      </c>
      <c r="E148" s="43">
        <v>-1.0691260000000001E-2</v>
      </c>
      <c r="F148" s="10" t="s">
        <v>0</v>
      </c>
      <c r="G148" s="10" t="s">
        <v>0</v>
      </c>
      <c r="H148" s="45">
        <f t="shared" si="14"/>
        <v>-2.8502240258908018E-2</v>
      </c>
      <c r="I148" s="45">
        <v>-1.1507281789297275E-2</v>
      </c>
      <c r="J148" s="45">
        <f t="shared" si="8"/>
        <v>-1.7281825508944748E-2</v>
      </c>
      <c r="K148" s="45">
        <v>-9.0581993099525526E-5</v>
      </c>
      <c r="L148" s="45">
        <f t="shared" si="9"/>
        <v>-2.4318153067678705E-2</v>
      </c>
      <c r="M148" s="45">
        <v>-7.2500000000000004E-3</v>
      </c>
      <c r="N148" s="45">
        <f t="shared" si="11"/>
        <v>-2.9745121804192642E-2</v>
      </c>
      <c r="O148" s="45">
        <v>-1.277190576273779E-2</v>
      </c>
      <c r="P148" s="45">
        <f t="shared" si="10"/>
        <v>-4.5005465532886868E-2</v>
      </c>
      <c r="Q148" s="45">
        <v>-2.8299207294783191E-2</v>
      </c>
      <c r="R148" s="45">
        <f t="shared" si="13"/>
        <v>-2.2874493432586518E-2</v>
      </c>
      <c r="S148" s="45">
        <v>-5.7810856123398091E-3</v>
      </c>
      <c r="T148" s="10" t="s">
        <v>0</v>
      </c>
      <c r="U148" s="10" t="s">
        <v>0</v>
      </c>
      <c r="V148" s="10" t="s">
        <v>0</v>
      </c>
      <c r="W148" s="10" t="s">
        <v>0</v>
      </c>
      <c r="X148" s="45">
        <v>-2.6119432681219745E-3</v>
      </c>
      <c r="Y148" s="45">
        <f t="shared" si="12"/>
        <v>-1.9759837521634238E-2</v>
      </c>
      <c r="Z148" s="9">
        <v>4.3426560121765601E-2</v>
      </c>
      <c r="AA148" s="9">
        <v>7.6598506978253766E-2</v>
      </c>
      <c r="AB148" s="9">
        <v>4.6483343468590288E-2</v>
      </c>
      <c r="AC148" s="9">
        <v>1.5765866357006608E-2</v>
      </c>
      <c r="AD148" s="9">
        <v>2.1733088254085153E-2</v>
      </c>
      <c r="AE148" s="9">
        <v>1.4630566849771043E-2</v>
      </c>
      <c r="AF148" s="9">
        <v>2.7699509422174362E-2</v>
      </c>
      <c r="AG148" s="9">
        <v>1.0709712975582431E-2</v>
      </c>
      <c r="AH148" s="9">
        <v>3.0207150319087939E-2</v>
      </c>
      <c r="AI148" s="9">
        <v>4.8229145284300001E-2</v>
      </c>
      <c r="AJ148" s="10" t="s">
        <v>0</v>
      </c>
      <c r="AK148" s="10" t="s">
        <v>0</v>
      </c>
      <c r="AL148" s="9">
        <v>-2.5408586852104786E-3</v>
      </c>
      <c r="AM148" s="9">
        <v>2.2698802738759127E-2</v>
      </c>
      <c r="AN148" s="9">
        <v>4.0589449943234213E-2</v>
      </c>
      <c r="AO148" s="10" t="s">
        <v>0</v>
      </c>
      <c r="AP148" s="10" t="s">
        <v>0</v>
      </c>
      <c r="AQ148" s="9">
        <v>-1.9450534576580858E-2</v>
      </c>
      <c r="AR148" s="9">
        <v>-2.2972295121295172E-3</v>
      </c>
      <c r="AS148" s="10" t="s">
        <v>0</v>
      </c>
      <c r="AT148" s="10" t="s">
        <v>0</v>
      </c>
    </row>
    <row r="149" spans="1:46">
      <c r="A149" s="3">
        <v>40998</v>
      </c>
      <c r="B149" s="7">
        <v>8.1102520028242253E-3</v>
      </c>
      <c r="C149" s="7">
        <v>6.6054294406739933E-2</v>
      </c>
      <c r="D149" s="7">
        <f t="shared" si="15"/>
        <v>0.12101174926339819</v>
      </c>
      <c r="E149" s="42">
        <v>5.1552210000000001E-2</v>
      </c>
      <c r="F149" s="8" t="s">
        <v>0</v>
      </c>
      <c r="G149" s="8" t="s">
        <v>0</v>
      </c>
      <c r="H149" s="44">
        <f t="shared" si="14"/>
        <v>0.11254917016326837</v>
      </c>
      <c r="I149" s="44">
        <v>4.3613984766510239E-2</v>
      </c>
      <c r="J149" s="44">
        <f t="shared" si="8"/>
        <v>6.5958376261443741E-2</v>
      </c>
      <c r="K149" s="44">
        <v>-8.9974915723711746E-5</v>
      </c>
      <c r="L149" s="44">
        <f t="shared" si="9"/>
        <v>5.9967124385677417E-2</v>
      </c>
      <c r="M149" s="44">
        <v>-5.7099999999999998E-3</v>
      </c>
      <c r="N149" s="44">
        <f t="shared" si="11"/>
        <v>4.927586781653881E-2</v>
      </c>
      <c r="O149" s="44">
        <v>-1.573881056361992E-2</v>
      </c>
      <c r="P149" s="44">
        <f t="shared" si="10"/>
        <v>2.1016903360496109E-2</v>
      </c>
      <c r="Q149" s="44">
        <v>-4.2246807955787169E-2</v>
      </c>
      <c r="R149" s="44">
        <f t="shared" si="13"/>
        <v>5.6891095736041342E-2</v>
      </c>
      <c r="S149" s="44">
        <v>-8.5954333834357133E-3</v>
      </c>
      <c r="T149" s="8" t="s">
        <v>0</v>
      </c>
      <c r="U149" s="8" t="s">
        <v>0</v>
      </c>
      <c r="V149" s="8" t="s">
        <v>0</v>
      </c>
      <c r="W149" s="8" t="s">
        <v>0</v>
      </c>
      <c r="X149" s="44">
        <v>-5.7538125468515888E-3</v>
      </c>
      <c r="Y149" s="44">
        <f t="shared" si="12"/>
        <v>5.9920417831957451E-2</v>
      </c>
      <c r="Z149" s="7">
        <v>-1.9768731670997242E-2</v>
      </c>
      <c r="AA149" s="7">
        <v>2.1404883931263274E-2</v>
      </c>
      <c r="AB149" s="7">
        <v>4.0653383536454202E-2</v>
      </c>
      <c r="AC149" s="7">
        <v>1.2393060388688593E-2</v>
      </c>
      <c r="AD149" s="7">
        <v>1.913126747629601E-2</v>
      </c>
      <c r="AE149" s="7">
        <v>1.1239126119499065E-2</v>
      </c>
      <c r="AF149" s="7">
        <v>2.541106144659655E-2</v>
      </c>
      <c r="AG149" s="7">
        <v>1.1441276315394155E-2</v>
      </c>
      <c r="AH149" s="7">
        <v>7.0454341354825534E-2</v>
      </c>
      <c r="AI149" s="7">
        <v>4.1274135578004412E-3</v>
      </c>
      <c r="AJ149" s="8" t="s">
        <v>0</v>
      </c>
      <c r="AK149" s="8" t="s">
        <v>0</v>
      </c>
      <c r="AL149" s="7">
        <v>1.3080590119802782E-3</v>
      </c>
      <c r="AM149" s="7">
        <v>9.9456308976525243E-2</v>
      </c>
      <c r="AN149" s="7">
        <v>3.1332376545017748E-2</v>
      </c>
      <c r="AO149" s="8" t="s">
        <v>0</v>
      </c>
      <c r="AP149" s="8" t="s">
        <v>0</v>
      </c>
      <c r="AQ149" s="7">
        <v>5.4583541454652051E-2</v>
      </c>
      <c r="AR149" s="7">
        <v>-1.0760008202463589E-2</v>
      </c>
      <c r="AS149" s="8" t="s">
        <v>0</v>
      </c>
      <c r="AT149" s="8" t="s">
        <v>0</v>
      </c>
    </row>
    <row r="150" spans="1:46">
      <c r="A150" s="4">
        <v>41029</v>
      </c>
      <c r="B150" s="9">
        <v>7.0291182151103193E-3</v>
      </c>
      <c r="C150" s="9">
        <v>3.8252565720871434E-2</v>
      </c>
      <c r="D150" s="9">
        <f t="shared" si="15"/>
        <v>6.8147335234070461E-2</v>
      </c>
      <c r="E150" s="43">
        <v>2.8793350000000002E-2</v>
      </c>
      <c r="F150" s="10" t="s">
        <v>0</v>
      </c>
      <c r="G150" s="10" t="s">
        <v>0</v>
      </c>
      <c r="H150" s="45">
        <f t="shared" si="14"/>
        <v>7.6523583355993186E-2</v>
      </c>
      <c r="I150" s="45">
        <v>3.686099018551392E-2</v>
      </c>
      <c r="J150" s="45">
        <f t="shared" si="8"/>
        <v>3.8252565720871434E-2</v>
      </c>
      <c r="K150" s="45">
        <v>0</v>
      </c>
      <c r="L150" s="45">
        <f t="shared" si="9"/>
        <v>5.0603618242686776E-2</v>
      </c>
      <c r="M150" s="45">
        <v>1.1896E-2</v>
      </c>
      <c r="N150" s="45">
        <f t="shared" si="11"/>
        <v>6.4201346626973077E-2</v>
      </c>
      <c r="O150" s="45">
        <v>2.4992744311770787E-2</v>
      </c>
      <c r="P150" s="45">
        <f t="shared" si="10"/>
        <v>8.810480010875188E-2</v>
      </c>
      <c r="Q150" s="45">
        <v>4.8015517643597017E-2</v>
      </c>
      <c r="R150" s="45">
        <f t="shared" si="13"/>
        <v>5.387280843802511E-2</v>
      </c>
      <c r="S150" s="45">
        <v>1.5044742707963632E-2</v>
      </c>
      <c r="T150" s="10" t="s">
        <v>0</v>
      </c>
      <c r="U150" s="10" t="s">
        <v>0</v>
      </c>
      <c r="V150" s="10" t="s">
        <v>0</v>
      </c>
      <c r="W150" s="10" t="s">
        <v>0</v>
      </c>
      <c r="X150" s="45">
        <v>9.3516734918512867E-3</v>
      </c>
      <c r="Y150" s="45">
        <f t="shared" si="12"/>
        <v>4.7961964717569971E-2</v>
      </c>
      <c r="Z150" s="9">
        <v>-4.1698961401333112E-2</v>
      </c>
      <c r="AA150" s="9">
        <v>1.387249114521838E-2</v>
      </c>
      <c r="AB150" s="9">
        <v>1.4342538055534204E-2</v>
      </c>
      <c r="AC150" s="9">
        <v>1.873119280285418E-2</v>
      </c>
      <c r="AD150" s="9">
        <v>4.4200638065335696E-2</v>
      </c>
      <c r="AE150" s="9">
        <v>1.7114554707570617E-2</v>
      </c>
      <c r="AF150" s="9">
        <v>6.5258337274511913E-2</v>
      </c>
      <c r="AG150" s="9">
        <v>1.7376663032772743E-2</v>
      </c>
      <c r="AH150" s="9">
        <v>2.3848356070339749E-2</v>
      </c>
      <c r="AI150" s="9">
        <v>-1.3873512212831285E-2</v>
      </c>
      <c r="AJ150" s="10" t="s">
        <v>0</v>
      </c>
      <c r="AK150" s="10" t="s">
        <v>0</v>
      </c>
      <c r="AL150" s="9">
        <v>3.1226796479151275E-2</v>
      </c>
      <c r="AM150" s="9">
        <v>3.0468269928975111E-2</v>
      </c>
      <c r="AN150" s="9">
        <v>-7.497497284287169E-3</v>
      </c>
      <c r="AO150" s="10" t="s">
        <v>0</v>
      </c>
      <c r="AP150" s="10" t="s">
        <v>0</v>
      </c>
      <c r="AQ150" s="9">
        <v>5.9082074236717519E-2</v>
      </c>
      <c r="AR150" s="9">
        <v>2.0062082390698066E-2</v>
      </c>
      <c r="AS150" s="10" t="s">
        <v>0</v>
      </c>
      <c r="AT150" s="10" t="s">
        <v>0</v>
      </c>
    </row>
    <row r="151" spans="1:46">
      <c r="A151" s="3">
        <v>41060</v>
      </c>
      <c r="B151" s="7">
        <v>7.3384621534857697E-3</v>
      </c>
      <c r="C151" s="7">
        <v>6.8981921979067495E-2</v>
      </c>
      <c r="D151" s="7">
        <f t="shared" si="15"/>
        <v>2.0415411498572622E-2</v>
      </c>
      <c r="E151" s="42">
        <v>-4.5432489999999992E-2</v>
      </c>
      <c r="F151" s="8" t="s">
        <v>0</v>
      </c>
      <c r="G151" s="8" t="s">
        <v>0</v>
      </c>
      <c r="H151" s="44">
        <f t="shared" si="14"/>
        <v>2.0815113781469607E-2</v>
      </c>
      <c r="I151" s="44">
        <v>-4.5058580699310458E-2</v>
      </c>
      <c r="J151" s="44">
        <f t="shared" si="8"/>
        <v>6.9272071304174343E-2</v>
      </c>
      <c r="K151" s="44">
        <v>2.714258484088905E-4</v>
      </c>
      <c r="L151" s="44">
        <f t="shared" si="9"/>
        <v>7.8020164129400715E-2</v>
      </c>
      <c r="M151" s="44">
        <v>8.4550000000000007E-3</v>
      </c>
      <c r="N151" s="44">
        <f t="shared" si="11"/>
        <v>9.9793670032252368E-2</v>
      </c>
      <c r="O151" s="44">
        <v>2.882345100480399E-2</v>
      </c>
      <c r="P151" s="44">
        <f t="shared" si="10"/>
        <v>0.1656629822143052</v>
      </c>
      <c r="Q151" s="44">
        <v>9.0442184519123225E-2</v>
      </c>
      <c r="R151" s="44">
        <f t="shared" si="13"/>
        <v>8.8898693345848434E-2</v>
      </c>
      <c r="S151" s="44">
        <v>1.8631532449031374E-2</v>
      </c>
      <c r="T151" s="8" t="s">
        <v>0</v>
      </c>
      <c r="U151" s="8" t="s">
        <v>0</v>
      </c>
      <c r="V151" s="8" t="s">
        <v>0</v>
      </c>
      <c r="W151" s="8" t="s">
        <v>0</v>
      </c>
      <c r="X151" s="44">
        <v>1.0916113632742253E-2</v>
      </c>
      <c r="Y151" s="44">
        <f t="shared" si="12"/>
        <v>8.0651050110738254E-2</v>
      </c>
      <c r="Z151" s="7">
        <v>-0.11857004205758659</v>
      </c>
      <c r="AA151" s="7">
        <v>-7.8311499272197937E-2</v>
      </c>
      <c r="AB151" s="7">
        <v>3.424456091399275E-2</v>
      </c>
      <c r="AC151" s="7">
        <v>8.6056737761428526E-3</v>
      </c>
      <c r="AD151" s="7">
        <v>1.9659891314721234E-2</v>
      </c>
      <c r="AE151" s="7">
        <v>6.9841237110244148E-3</v>
      </c>
      <c r="AF151" s="7">
        <v>2.6978594271749978E-2</v>
      </c>
      <c r="AG151" s="7">
        <v>1.4676034333195309E-2</v>
      </c>
      <c r="AH151" s="7">
        <v>-3.082827606486549E-2</v>
      </c>
      <c r="AI151" s="7">
        <v>-9.3369397547106048E-2</v>
      </c>
      <c r="AJ151" s="8" t="s">
        <v>0</v>
      </c>
      <c r="AK151" s="8" t="s">
        <v>0</v>
      </c>
      <c r="AL151" s="7">
        <v>8.6139799808551132E-3</v>
      </c>
      <c r="AM151" s="7">
        <v>2.0094868960316425E-3</v>
      </c>
      <c r="AN151" s="7">
        <v>-6.2650671359386623E-2</v>
      </c>
      <c r="AO151" s="8" t="s">
        <v>0</v>
      </c>
      <c r="AP151" s="8" t="s">
        <v>0</v>
      </c>
      <c r="AQ151" s="7">
        <v>8.6140044710685482E-2</v>
      </c>
      <c r="AR151" s="7">
        <v>1.6050900748491914E-2</v>
      </c>
      <c r="AS151" s="8" t="s">
        <v>0</v>
      </c>
      <c r="AT151" s="8" t="s">
        <v>0</v>
      </c>
    </row>
    <row r="152" spans="1:46">
      <c r="A152" s="4">
        <v>41089</v>
      </c>
      <c r="B152" s="9">
        <v>6.3839963446425951E-3</v>
      </c>
      <c r="C152" s="9">
        <v>-4.9448647579486416E-4</v>
      </c>
      <c r="D152" s="9">
        <f t="shared" si="15"/>
        <v>5.5562190541957213E-2</v>
      </c>
      <c r="E152" s="43">
        <v>5.6084410000000001E-2</v>
      </c>
      <c r="F152" s="10" t="s">
        <v>0</v>
      </c>
      <c r="G152" s="10" t="s">
        <v>0</v>
      </c>
      <c r="H152" s="45">
        <f t="shared" si="14"/>
        <v>4.6027430669922875E-2</v>
      </c>
      <c r="I152" s="45">
        <v>4.654493298559581E-2</v>
      </c>
      <c r="J152" s="45">
        <f t="shared" si="8"/>
        <v>-5.8526140171599739E-4</v>
      </c>
      <c r="K152" s="45">
        <v>-9.0819835101285662E-5</v>
      </c>
      <c r="L152" s="45">
        <f t="shared" si="9"/>
        <v>-2.4235321168966095E-3</v>
      </c>
      <c r="M152" s="45">
        <v>-1.9300000000000001E-3</v>
      </c>
      <c r="N152" s="45">
        <f t="shared" si="11"/>
        <v>-4.6211974117980059E-3</v>
      </c>
      <c r="O152" s="45">
        <v>-4.1287525483001408E-3</v>
      </c>
      <c r="P152" s="45">
        <f t="shared" si="10"/>
        <v>-1.6922670989302557E-2</v>
      </c>
      <c r="Q152" s="45">
        <v>-1.6436312047527157E-2</v>
      </c>
      <c r="R152" s="45">
        <f t="shared" si="13"/>
        <v>-1.0228894686758583E-2</v>
      </c>
      <c r="S152" s="45">
        <v>-9.7392241255785938E-3</v>
      </c>
      <c r="T152" s="10" t="s">
        <v>0</v>
      </c>
      <c r="U152" s="10" t="s">
        <v>0</v>
      </c>
      <c r="V152" s="10" t="s">
        <v>0</v>
      </c>
      <c r="W152" s="10" t="s">
        <v>0</v>
      </c>
      <c r="X152" s="45">
        <v>-2.5169183625117775E-4</v>
      </c>
      <c r="Y152" s="45">
        <f t="shared" si="12"/>
        <v>-7.4605385383696987E-4</v>
      </c>
      <c r="Z152" s="9">
        <v>-2.495870801981992E-3</v>
      </c>
      <c r="AA152" s="9">
        <v>4.6430827542640607E-2</v>
      </c>
      <c r="AB152" s="9">
        <v>3.9016814198008065E-2</v>
      </c>
      <c r="AC152" s="9">
        <v>7.5902588658693926E-3</v>
      </c>
      <c r="AD152" s="9">
        <v>-4.9963671130821563E-3</v>
      </c>
      <c r="AE152" s="9">
        <v>7.8895149856494928E-3</v>
      </c>
      <c r="AF152" s="9">
        <v>-1.7155307019741439E-2</v>
      </c>
      <c r="AG152" s="9">
        <v>1.2918341576376502E-2</v>
      </c>
      <c r="AH152" s="9">
        <v>4.6887143082883886E-2</v>
      </c>
      <c r="AI152" s="9">
        <v>4.7405070725036413E-2</v>
      </c>
      <c r="AJ152" s="10" t="s">
        <v>0</v>
      </c>
      <c r="AK152" s="10" t="s">
        <v>0</v>
      </c>
      <c r="AL152" s="9">
        <v>2.5487524626727875E-2</v>
      </c>
      <c r="AM152" s="9">
        <v>3.9040875429953603E-2</v>
      </c>
      <c r="AN152" s="9">
        <v>3.9554921279372435E-2</v>
      </c>
      <c r="AO152" s="10" t="s">
        <v>0</v>
      </c>
      <c r="AP152" s="10" t="s">
        <v>0</v>
      </c>
      <c r="AQ152" s="9">
        <v>-5.8087381675377969E-3</v>
      </c>
      <c r="AR152" s="9">
        <v>-5.316880817400671E-3</v>
      </c>
      <c r="AS152" s="10" t="s">
        <v>0</v>
      </c>
      <c r="AT152" s="10" t="s">
        <v>0</v>
      </c>
    </row>
    <row r="153" spans="1:46">
      <c r="A153" s="3">
        <v>41121</v>
      </c>
      <c r="B153" s="7">
        <v>6.7744784748484665E-3</v>
      </c>
      <c r="C153" s="7">
        <v>1.4149309850096436E-2</v>
      </c>
      <c r="D153" s="7">
        <f t="shared" si="15"/>
        <v>3.3975482631969367E-2</v>
      </c>
      <c r="E153" s="42">
        <v>1.9549560000000001E-2</v>
      </c>
      <c r="F153" s="8" t="s">
        <v>0</v>
      </c>
      <c r="G153" s="8" t="s">
        <v>0</v>
      </c>
      <c r="H153" s="44">
        <f t="shared" si="14"/>
        <v>4.2979915383194234E-2</v>
      </c>
      <c r="I153" s="44">
        <v>2.8428363805088397E-2</v>
      </c>
      <c r="J153" s="44">
        <f t="shared" si="8"/>
        <v>1.4149309850096436E-2</v>
      </c>
      <c r="K153" s="44">
        <v>0</v>
      </c>
      <c r="L153" s="44">
        <f t="shared" si="9"/>
        <v>2.1292977588680539E-2</v>
      </c>
      <c r="M153" s="44">
        <v>7.0439999999999999E-3</v>
      </c>
      <c r="N153" s="44">
        <f t="shared" si="11"/>
        <v>2.845426498073711E-2</v>
      </c>
      <c r="O153" s="44">
        <v>1.4105373825827661E-2</v>
      </c>
      <c r="P153" s="44">
        <f t="shared" si="10"/>
        <v>5.2769859055345369E-2</v>
      </c>
      <c r="Q153" s="44">
        <v>3.8081719161212613E-2</v>
      </c>
      <c r="R153" s="44">
        <f t="shared" si="13"/>
        <v>3.5756146036320713E-2</v>
      </c>
      <c r="S153" s="44">
        <v>2.1305379766435095E-2</v>
      </c>
      <c r="T153" s="8" t="s">
        <v>0</v>
      </c>
      <c r="U153" s="8" t="s">
        <v>0</v>
      </c>
      <c r="V153" s="8" t="s">
        <v>0</v>
      </c>
      <c r="W153" s="8" t="s">
        <v>0</v>
      </c>
      <c r="X153" s="44">
        <v>1.3753739818217481E-2</v>
      </c>
      <c r="Y153" s="44">
        <f t="shared" si="12"/>
        <v>2.8097655594599535E-2</v>
      </c>
      <c r="Z153" s="7">
        <v>3.206755712551046E-2</v>
      </c>
      <c r="AA153" s="7">
        <v>1.2979172955025708E-2</v>
      </c>
      <c r="AB153" s="7">
        <v>6.1039881541365748E-2</v>
      </c>
      <c r="AC153" s="7">
        <v>1.4646658356505693E-2</v>
      </c>
      <c r="AD153" s="7">
        <v>2.8801091945866331E-2</v>
      </c>
      <c r="AE153" s="7">
        <v>1.6687227419226458E-2</v>
      </c>
      <c r="AF153" s="7">
        <v>4.0062017988357512E-2</v>
      </c>
      <c r="AG153" s="7">
        <v>1.1875756371451107E-2</v>
      </c>
      <c r="AH153" s="7">
        <v>2.6863908981314077E-2</v>
      </c>
      <c r="AI153" s="7">
        <v>1.2537206314420235E-2</v>
      </c>
      <c r="AJ153" s="8" t="s">
        <v>0</v>
      </c>
      <c r="AK153" s="8" t="s">
        <v>0</v>
      </c>
      <c r="AL153" s="7">
        <v>2.9058605303006857E-2</v>
      </c>
      <c r="AM153" s="7">
        <v>2.6925196792179529E-2</v>
      </c>
      <c r="AN153" s="7">
        <v>1.2597639043871345E-2</v>
      </c>
      <c r="AO153" s="8" t="s">
        <v>0</v>
      </c>
      <c r="AP153" s="8" t="s">
        <v>0</v>
      </c>
      <c r="AQ153" s="7">
        <v>3.2652114080172323E-2</v>
      </c>
      <c r="AR153" s="7">
        <v>1.8244654954023387E-2</v>
      </c>
      <c r="AS153" s="8" t="s">
        <v>0</v>
      </c>
      <c r="AT153" s="8" t="s">
        <v>0</v>
      </c>
    </row>
    <row r="154" spans="1:46">
      <c r="A154" s="4">
        <v>41152</v>
      </c>
      <c r="B154" s="9">
        <v>6.8822702477469022E-3</v>
      </c>
      <c r="C154" s="9">
        <v>-6.1954241670325594E-3</v>
      </c>
      <c r="D154" s="9">
        <f t="shared" si="15"/>
        <v>-5.9899367849749474E-3</v>
      </c>
      <c r="E154" s="43">
        <v>2.067684E-4</v>
      </c>
      <c r="F154" s="10" t="s">
        <v>0</v>
      </c>
      <c r="G154" s="10" t="s">
        <v>0</v>
      </c>
      <c r="H154" s="45">
        <f t="shared" si="14"/>
        <v>-6.3443468105256473E-3</v>
      </c>
      <c r="I154" s="45">
        <v>-1.4985103421194523E-4</v>
      </c>
      <c r="J154" s="45">
        <f t="shared" ref="J154:J217" si="16">(1+K154)*(1+C154)-1</f>
        <v>-6.0148221040077221E-3</v>
      </c>
      <c r="K154" s="45">
        <v>1.817279447253739E-4</v>
      </c>
      <c r="L154" s="45">
        <f t="shared" ref="L154:L217" si="17">(1+M154)*(1+C154)-1</f>
        <v>-4.9293171374213962E-3</v>
      </c>
      <c r="M154" s="45">
        <v>1.274E-3</v>
      </c>
      <c r="N154" s="45">
        <f t="shared" si="11"/>
        <v>-7.3608490593480846E-3</v>
      </c>
      <c r="O154" s="45">
        <v>-1.1726902055554378E-3</v>
      </c>
      <c r="P154" s="45">
        <f t="shared" si="10"/>
        <v>-1.9259536416860623E-2</v>
      </c>
      <c r="Q154" s="45">
        <v>-1.3145554536090009E-2</v>
      </c>
      <c r="R154" s="45">
        <f t="shared" si="13"/>
        <v>-5.7100638325641162E-3</v>
      </c>
      <c r="S154" s="45">
        <v>4.8838609347479078E-4</v>
      </c>
      <c r="T154" s="10" t="s">
        <v>0</v>
      </c>
      <c r="U154" s="10" t="s">
        <v>0</v>
      </c>
      <c r="V154" s="10" t="s">
        <v>0</v>
      </c>
      <c r="W154" s="10" t="s">
        <v>0</v>
      </c>
      <c r="X154" s="45">
        <v>4.8984417045927486E-5</v>
      </c>
      <c r="Y154" s="45">
        <f t="shared" si="12"/>
        <v>-6.1467432292278135E-3</v>
      </c>
      <c r="Z154" s="9">
        <v>1.7184519671283649E-2</v>
      </c>
      <c r="AA154" s="9">
        <v>-4.5887961859356396E-2</v>
      </c>
      <c r="AB154" s="9">
        <v>-4.2594001124376391E-3</v>
      </c>
      <c r="AC154" s="9">
        <v>5.9654593994378224E-3</v>
      </c>
      <c r="AD154" s="9">
        <v>1.8085309892403867E-2</v>
      </c>
      <c r="AE154" s="9">
        <v>6.313945113314734E-3</v>
      </c>
      <c r="AF154" s="9">
        <v>2.7766095683863234E-2</v>
      </c>
      <c r="AG154" s="9">
        <v>6.9051525470975594E-3</v>
      </c>
      <c r="AH154" s="9">
        <v>1.3028202431158986E-2</v>
      </c>
      <c r="AI154" s="9">
        <v>1.934346758474037E-2</v>
      </c>
      <c r="AJ154" s="10" t="s">
        <v>0</v>
      </c>
      <c r="AK154" s="10" t="s">
        <v>0</v>
      </c>
      <c r="AL154" s="9">
        <v>1.004121039497341E-2</v>
      </c>
      <c r="AM154" s="9">
        <v>1.3445495081007452E-2</v>
      </c>
      <c r="AN154" s="9">
        <v>1.9763361656468303E-2</v>
      </c>
      <c r="AO154" s="10" t="s">
        <v>0</v>
      </c>
      <c r="AP154" s="10" t="s">
        <v>0</v>
      </c>
      <c r="AQ154" s="9">
        <v>-7.934757004587345E-3</v>
      </c>
      <c r="AR154" s="9">
        <v>-1.7501759197444677E-3</v>
      </c>
      <c r="AS154" s="10" t="s">
        <v>0</v>
      </c>
      <c r="AT154" s="10" t="s">
        <v>0</v>
      </c>
    </row>
    <row r="155" spans="1:46">
      <c r="A155" s="3">
        <v>41180</v>
      </c>
      <c r="B155" s="7">
        <v>5.3725684756447123E-3</v>
      </c>
      <c r="C155" s="7">
        <v>-3.2397408207341938E-3</v>
      </c>
      <c r="D155" s="7">
        <f t="shared" si="15"/>
        <v>-2.1006653542116505E-2</v>
      </c>
      <c r="E155" s="42">
        <v>-1.7824660000000003E-2</v>
      </c>
      <c r="F155" s="8" t="s">
        <v>0</v>
      </c>
      <c r="G155" s="8" t="s">
        <v>0</v>
      </c>
      <c r="H155" s="44">
        <f t="shared" si="14"/>
        <v>-2.9529368651846855E-2</v>
      </c>
      <c r="I155" s="44">
        <v>-2.637507624226465E-2</v>
      </c>
      <c r="J155" s="44">
        <f t="shared" si="16"/>
        <v>-3.3303297268418852E-3</v>
      </c>
      <c r="K155" s="44">
        <v>-9.0883344589065551E-5</v>
      </c>
      <c r="L155" s="44">
        <f t="shared" si="17"/>
        <v>-3.3115075593950216E-3</v>
      </c>
      <c r="M155" s="54">
        <v>-7.2000000000000002E-5</v>
      </c>
      <c r="N155" s="44">
        <f t="shared" si="11"/>
        <v>-6.6148553841627322E-3</v>
      </c>
      <c r="O155" s="44">
        <v>-3.3860845999293954E-3</v>
      </c>
      <c r="P155" s="44">
        <f t="shared" si="10"/>
        <v>-2.8510018957543903E-2</v>
      </c>
      <c r="Q155" s="44">
        <v>-2.535241338535843E-2</v>
      </c>
      <c r="R155" s="44">
        <f t="shared" si="13"/>
        <v>1.8615801392198872E-3</v>
      </c>
      <c r="S155" s="44">
        <v>5.117901634796862E-3</v>
      </c>
      <c r="T155" s="8" t="s">
        <v>0</v>
      </c>
      <c r="U155" s="8" t="s">
        <v>0</v>
      </c>
      <c r="V155" s="8" t="s">
        <v>0</v>
      </c>
      <c r="W155" s="8" t="s">
        <v>0</v>
      </c>
      <c r="X155" s="44">
        <v>2.6714066261421809E-3</v>
      </c>
      <c r="Y155" s="44">
        <f t="shared" si="12"/>
        <v>-5.7698885968748836E-4</v>
      </c>
      <c r="Z155" s="7">
        <v>3.704807136222632E-2</v>
      </c>
      <c r="AA155" s="7">
        <v>6.5584009993753245E-3</v>
      </c>
      <c r="AB155" s="7">
        <v>1.7595366354258735E-2</v>
      </c>
      <c r="AC155" s="7">
        <v>7.7091088434575461E-3</v>
      </c>
      <c r="AD155" s="7">
        <v>1.4350922231357588E-2</v>
      </c>
      <c r="AE155" s="7">
        <v>1.6547143032681122E-2</v>
      </c>
      <c r="AF155" s="7">
        <v>1.2602548626782673E-2</v>
      </c>
      <c r="AG155" s="7">
        <v>5.8517726847253648E-3</v>
      </c>
      <c r="AH155" s="7">
        <v>2.5972717254281852E-2</v>
      </c>
      <c r="AI155" s="7">
        <v>2.9307406476126507E-2</v>
      </c>
      <c r="AJ155" s="8" t="s">
        <v>0</v>
      </c>
      <c r="AK155" s="8" t="s">
        <v>0</v>
      </c>
      <c r="AL155" s="7">
        <v>7.3852726904686694E-2</v>
      </c>
      <c r="AM155" s="7">
        <v>2.0917830903178336E-2</v>
      </c>
      <c r="AN155" s="7">
        <v>2.4236090375236552E-2</v>
      </c>
      <c r="AO155" s="8" t="s">
        <v>0</v>
      </c>
      <c r="AP155" s="8" t="s">
        <v>0</v>
      </c>
      <c r="AQ155" s="7">
        <v>2.0680104619936746E-3</v>
      </c>
      <c r="AR155" s="7">
        <v>5.3250029120324172E-3</v>
      </c>
      <c r="AS155" s="8" t="s">
        <v>0</v>
      </c>
      <c r="AT155" s="8" t="s">
        <v>0</v>
      </c>
    </row>
    <row r="156" spans="1:46">
      <c r="A156" s="4">
        <v>41213</v>
      </c>
      <c r="B156" s="9">
        <v>6.0829091861638318E-3</v>
      </c>
      <c r="C156" s="9">
        <v>3.4472569683829946E-4</v>
      </c>
      <c r="D156" s="9">
        <f t="shared" si="15"/>
        <v>-8.0493889730129942E-3</v>
      </c>
      <c r="E156" s="43">
        <v>-8.3912219999999985E-3</v>
      </c>
      <c r="F156" s="10" t="s">
        <v>0</v>
      </c>
      <c r="G156" s="10" t="s">
        <v>0</v>
      </c>
      <c r="H156" s="45">
        <f t="shared" si="14"/>
        <v>-8.5643780126287705E-4</v>
      </c>
      <c r="I156" s="45">
        <v>-1.200749568869286E-3</v>
      </c>
      <c r="J156" s="45">
        <f t="shared" si="16"/>
        <v>2.6311556530655977E-4</v>
      </c>
      <c r="K156" s="45">
        <v>-8.1582008117031535E-5</v>
      </c>
      <c r="L156" s="45">
        <f t="shared" si="17"/>
        <v>-2.9063946616764147E-3</v>
      </c>
      <c r="M156" s="45">
        <v>-3.2499999999999999E-3</v>
      </c>
      <c r="N156" s="45">
        <f t="shared" si="11"/>
        <v>-3.5313817912651091E-3</v>
      </c>
      <c r="O156" s="45">
        <v>-3.8747717547101823E-3</v>
      </c>
      <c r="P156" s="45">
        <f t="shared" si="10"/>
        <v>-4.4607270823869838E-3</v>
      </c>
      <c r="Q156" s="45">
        <v>-4.8037967870303566E-3</v>
      </c>
      <c r="R156" s="45">
        <f t="shared" si="13"/>
        <v>6.588780915808945E-3</v>
      </c>
      <c r="S156" s="45">
        <v>6.2419034744458646E-3</v>
      </c>
      <c r="T156" s="10" t="s">
        <v>0</v>
      </c>
      <c r="U156" s="10" t="s">
        <v>0</v>
      </c>
      <c r="V156" s="10" t="s">
        <v>0</v>
      </c>
      <c r="W156" s="10" t="s">
        <v>0</v>
      </c>
      <c r="X156" s="45">
        <v>-3.6403136290952265E-4</v>
      </c>
      <c r="Y156" s="45">
        <f t="shared" si="12"/>
        <v>-1.9431157036509106E-5</v>
      </c>
      <c r="Z156" s="9">
        <v>-3.5606252640473124E-2</v>
      </c>
      <c r="AA156" s="9">
        <v>8.6875581756127307E-3</v>
      </c>
      <c r="AB156" s="9">
        <v>-2.0515665796344673E-2</v>
      </c>
      <c r="AC156" s="9">
        <v>1.1565509727263779E-2</v>
      </c>
      <c r="AD156" s="9">
        <v>3.7956586645907953E-2</v>
      </c>
      <c r="AE156" s="9">
        <v>1.80963682433819E-2</v>
      </c>
      <c r="AF156" s="9">
        <v>5.2722039718773983E-2</v>
      </c>
      <c r="AG156" s="9">
        <v>1.6467431243385233E-2</v>
      </c>
      <c r="AH156" s="9">
        <v>-7.2307636487297655E-3</v>
      </c>
      <c r="AI156" s="9">
        <v>-7.5728787796535135E-3</v>
      </c>
      <c r="AJ156" s="10" t="s">
        <v>0</v>
      </c>
      <c r="AK156" s="10" t="s">
        <v>0</v>
      </c>
      <c r="AL156" s="9">
        <v>-3.1760932729242741E-2</v>
      </c>
      <c r="AM156" s="9">
        <v>-1.9451499760495317E-2</v>
      </c>
      <c r="AN156" s="9">
        <v>-1.9789403541407791E-2</v>
      </c>
      <c r="AO156" s="10" t="s">
        <v>0</v>
      </c>
      <c r="AP156" s="10" t="s">
        <v>0</v>
      </c>
      <c r="AQ156" s="9">
        <v>7.8485276347524113E-3</v>
      </c>
      <c r="AR156" s="9">
        <v>7.5012160759750923E-3</v>
      </c>
      <c r="AS156" s="10" t="s">
        <v>0</v>
      </c>
      <c r="AT156" s="10" t="s">
        <v>0</v>
      </c>
    </row>
    <row r="157" spans="1:46">
      <c r="A157" s="3">
        <v>41243</v>
      </c>
      <c r="B157" s="7">
        <v>5.4460444499770944E-3</v>
      </c>
      <c r="C157" s="7">
        <v>3.7463693201398307E-2</v>
      </c>
      <c r="D157" s="7">
        <f t="shared" si="15"/>
        <v>3.4505431877910775E-2</v>
      </c>
      <c r="E157" s="42">
        <v>-2.8514360000000002E-3</v>
      </c>
      <c r="F157" s="8" t="s">
        <v>0</v>
      </c>
      <c r="G157" s="8" t="s">
        <v>0</v>
      </c>
      <c r="H157" s="44">
        <f t="shared" si="14"/>
        <v>3.4724275855970932E-2</v>
      </c>
      <c r="I157" s="44">
        <v>-2.640494663455728E-3</v>
      </c>
      <c r="J157" s="44">
        <f t="shared" si="16"/>
        <v>3.7576826608535674E-2</v>
      </c>
      <c r="K157" s="44">
        <v>1.0904806392630917E-4</v>
      </c>
      <c r="L157" s="44">
        <f t="shared" si="17"/>
        <v>4.2960175847979398E-2</v>
      </c>
      <c r="M157" s="44">
        <v>5.2979999999999998E-3</v>
      </c>
      <c r="N157" s="44">
        <f t="shared" si="11"/>
        <v>4.757598453318046E-2</v>
      </c>
      <c r="O157" s="44">
        <v>9.7471279217278273E-3</v>
      </c>
      <c r="P157" s="44">
        <f t="shared" si="10"/>
        <v>5.1691778946949984E-2</v>
      </c>
      <c r="Q157" s="44">
        <v>1.3714297511122187E-2</v>
      </c>
      <c r="R157" s="44">
        <f t="shared" si="13"/>
        <v>4.0766030528673669E-2</v>
      </c>
      <c r="S157" s="44">
        <v>3.1830871276903316E-3</v>
      </c>
      <c r="T157" s="8" t="s">
        <v>0</v>
      </c>
      <c r="U157" s="8" t="s">
        <v>0</v>
      </c>
      <c r="V157" s="8" t="s">
        <v>0</v>
      </c>
      <c r="W157" s="8" t="s">
        <v>0</v>
      </c>
      <c r="X157" s="44">
        <v>2.3796676224276947E-3</v>
      </c>
      <c r="Y157" s="44">
        <f t="shared" si="12"/>
        <v>3.9932511961553896E-2</v>
      </c>
      <c r="Z157" s="7">
        <v>7.1143197588841023E-3</v>
      </c>
      <c r="AA157" s="7">
        <v>1.5995078437403887E-2</v>
      </c>
      <c r="AB157" s="7">
        <v>3.9651599059025155E-3</v>
      </c>
      <c r="AC157" s="7">
        <v>6.3415814210672217E-3</v>
      </c>
      <c r="AD157" s="7">
        <v>5.312483682487823E-3</v>
      </c>
      <c r="AE157" s="7">
        <v>1.009847789300844E-2</v>
      </c>
      <c r="AF157" s="7">
        <v>1.7365860554947599E-3</v>
      </c>
      <c r="AG157" s="7">
        <v>3.8799650469385494E-3</v>
      </c>
      <c r="AH157" s="7">
        <v>4.8734749561333945E-2</v>
      </c>
      <c r="AI157" s="7">
        <v>1.0864048962673234E-2</v>
      </c>
      <c r="AJ157" s="8" t="s">
        <v>0</v>
      </c>
      <c r="AK157" s="8" t="s">
        <v>0</v>
      </c>
      <c r="AL157" s="7">
        <v>4.1688385378483739E-2</v>
      </c>
      <c r="AM157" s="7">
        <v>4.0417044129529289E-2</v>
      </c>
      <c r="AN157" s="7">
        <v>2.8467029231815655E-3</v>
      </c>
      <c r="AO157" s="8" t="s">
        <v>0</v>
      </c>
      <c r="AP157" s="8" t="s">
        <v>0</v>
      </c>
      <c r="AQ157" s="7">
        <v>4.2835731407323552E-2</v>
      </c>
      <c r="AR157" s="7">
        <v>5.1780493535618088E-3</v>
      </c>
      <c r="AS157" s="8" t="s">
        <v>0</v>
      </c>
      <c r="AT157" s="8" t="s">
        <v>0</v>
      </c>
    </row>
    <row r="158" spans="1:46">
      <c r="A158" s="4">
        <v>41274</v>
      </c>
      <c r="B158" s="9">
        <v>5.3483520316142119E-3</v>
      </c>
      <c r="C158" s="9">
        <v>-3.0321723450697724E-2</v>
      </c>
      <c r="D158" s="9">
        <f t="shared" si="15"/>
        <v>6.0000102899306906E-3</v>
      </c>
      <c r="E158" s="43">
        <v>3.7457509999999999E-2</v>
      </c>
      <c r="F158" s="10" t="s">
        <v>0</v>
      </c>
      <c r="G158" s="10" t="s">
        <v>0</v>
      </c>
      <c r="H158" s="45">
        <f t="shared" si="14"/>
        <v>-6.3101543058069476E-3</v>
      </c>
      <c r="I158" s="45">
        <v>2.4762408033248251E-2</v>
      </c>
      <c r="J158" s="45">
        <f t="shared" si="16"/>
        <v>-2.9969856764301861E-2</v>
      </c>
      <c r="K158" s="45">
        <v>3.6286951549335811E-4</v>
      </c>
      <c r="L158" s="45">
        <f t="shared" si="17"/>
        <v>-3.5179811616209644E-2</v>
      </c>
      <c r="M158" s="45">
        <v>-5.0099999999999997E-3</v>
      </c>
      <c r="N158" s="45">
        <f t="shared" si="11"/>
        <v>-4.0707921426392124E-2</v>
      </c>
      <c r="O158" s="45">
        <v>-1.0710973141168756E-2</v>
      </c>
      <c r="P158" s="45">
        <f t="shared" si="10"/>
        <v>-5.8373411713365186E-2</v>
      </c>
      <c r="Q158" s="45">
        <v>-2.8928861191458433E-2</v>
      </c>
      <c r="R158" s="45">
        <f t="shared" si="13"/>
        <v>-3.986720898021423E-2</v>
      </c>
      <c r="S158" s="45">
        <v>-9.8439717175938801E-3</v>
      </c>
      <c r="T158" s="10" t="s">
        <v>0</v>
      </c>
      <c r="U158" s="10" t="s">
        <v>0</v>
      </c>
      <c r="V158" s="10" t="s">
        <v>0</v>
      </c>
      <c r="W158" s="10" t="s">
        <v>0</v>
      </c>
      <c r="X158" s="45">
        <v>-8.2754337835088121E-3</v>
      </c>
      <c r="Y158" s="45">
        <f t="shared" si="12"/>
        <v>-3.8346231819588406E-2</v>
      </c>
      <c r="Z158" s="9">
        <v>6.0514319518391035E-2</v>
      </c>
      <c r="AA158" s="9">
        <v>7.629427792915533E-2</v>
      </c>
      <c r="AB158" s="9">
        <v>4.4353875155988653E-2</v>
      </c>
      <c r="AC158" s="9">
        <v>1.3427428355569315E-2</v>
      </c>
      <c r="AD158" s="9">
        <v>1.9188009143758622E-2</v>
      </c>
      <c r="AE158" s="9">
        <v>1.3869552186671186E-2</v>
      </c>
      <c r="AF158" s="9">
        <v>2.2900442431751822E-2</v>
      </c>
      <c r="AG158" s="9">
        <v>9.4229690199290062E-3</v>
      </c>
      <c r="AH158" s="9">
        <v>-9.6042448658048007E-3</v>
      </c>
      <c r="AI158" s="9">
        <v>2.1365311656375452E-2</v>
      </c>
      <c r="AJ158" s="10" t="s">
        <v>0</v>
      </c>
      <c r="AK158" s="10" t="s">
        <v>0</v>
      </c>
      <c r="AL158" s="9">
        <v>-6.8805478922092322E-2</v>
      </c>
      <c r="AM158" s="9">
        <v>-2.34677362822171E-2</v>
      </c>
      <c r="AN158" s="9">
        <v>7.0683105254980561E-3</v>
      </c>
      <c r="AO158" s="10" t="s">
        <v>0</v>
      </c>
      <c r="AP158" s="10" t="s">
        <v>0</v>
      </c>
      <c r="AQ158" s="9">
        <v>-3.6120259989382175E-2</v>
      </c>
      <c r="AR158" s="9">
        <v>-5.9798560810491175E-3</v>
      </c>
      <c r="AS158" s="10" t="s">
        <v>0</v>
      </c>
      <c r="AT158" s="10" t="s">
        <v>0</v>
      </c>
    </row>
    <row r="159" spans="1:46">
      <c r="A159" s="3">
        <v>41305</v>
      </c>
      <c r="B159" s="7">
        <v>5.8644772294083047E-3</v>
      </c>
      <c r="C159" s="7">
        <v>-2.7012478590653255E-2</v>
      </c>
      <c r="D159" s="7">
        <f t="shared" si="15"/>
        <v>9.3972009542453439E-3</v>
      </c>
      <c r="E159" s="42">
        <v>3.7420499999999995E-2</v>
      </c>
      <c r="F159" s="8" t="s">
        <v>0</v>
      </c>
      <c r="G159" s="8" t="s">
        <v>0</v>
      </c>
      <c r="H159" s="44">
        <f t="shared" si="14"/>
        <v>2.1641519347387117E-2</v>
      </c>
      <c r="I159" s="44">
        <v>5.0004750181755986E-2</v>
      </c>
      <c r="J159" s="44">
        <f t="shared" si="16"/>
        <v>-2.7259744613373216E-2</v>
      </c>
      <c r="K159" s="44">
        <v>-2.5413072344626642E-4</v>
      </c>
      <c r="L159" s="44">
        <f t="shared" si="17"/>
        <v>-2.9853602153168568E-2</v>
      </c>
      <c r="M159" s="44">
        <v>-2.9199999999999999E-3</v>
      </c>
      <c r="N159" s="44">
        <f t="shared" si="11"/>
        <v>-3.7031030619554262E-2</v>
      </c>
      <c r="O159" s="44">
        <v>-1.0296691178926287E-2</v>
      </c>
      <c r="P159" s="44">
        <f t="shared" si="10"/>
        <v>-5.4074599206150986E-2</v>
      </c>
      <c r="Q159" s="44">
        <v>-2.781343030617589E-2</v>
      </c>
      <c r="R159" s="44">
        <f t="shared" si="13"/>
        <v>-2.8154779467005953E-2</v>
      </c>
      <c r="S159" s="44">
        <v>-1.1740139017385465E-3</v>
      </c>
      <c r="T159" s="8" t="s">
        <v>0</v>
      </c>
      <c r="U159" s="8" t="s">
        <v>0</v>
      </c>
      <c r="V159" s="8" t="s">
        <v>0</v>
      </c>
      <c r="W159" s="8" t="s">
        <v>0</v>
      </c>
      <c r="X159" s="44">
        <v>1.793724750067005E-3</v>
      </c>
      <c r="Y159" s="44">
        <f t="shared" si="12"/>
        <v>-2.5267206791995012E-2</v>
      </c>
      <c r="Z159" s="7">
        <v>-1.953996587478668E-2</v>
      </c>
      <c r="AA159" s="7">
        <v>-1.8565400843881807E-2</v>
      </c>
      <c r="AB159" s="7">
        <v>2.5690569107758021E-2</v>
      </c>
      <c r="AC159" s="7">
        <v>1.0239293358860868E-2</v>
      </c>
      <c r="AD159" s="7">
        <v>5.3824956459251894E-3</v>
      </c>
      <c r="AE159" s="7">
        <v>2.3187750924731354E-3</v>
      </c>
      <c r="AF159" s="7">
        <v>7.792442527715826E-3</v>
      </c>
      <c r="AG159" s="7">
        <v>1.1255567027901314E-4</v>
      </c>
      <c r="AH159" s="7">
        <v>1.6956090606600194E-2</v>
      </c>
      <c r="AI159" s="7">
        <v>4.5189242646777261E-2</v>
      </c>
      <c r="AJ159" s="8" t="s">
        <v>0</v>
      </c>
      <c r="AK159" s="8" t="s">
        <v>0</v>
      </c>
      <c r="AL159" s="7">
        <v>-2.2756575405001422E-2</v>
      </c>
      <c r="AM159" s="7">
        <v>2.2053398003461178E-2</v>
      </c>
      <c r="AN159" s="7">
        <v>5.0428063581991145E-2</v>
      </c>
      <c r="AO159" s="8" t="s">
        <v>0</v>
      </c>
      <c r="AP159" s="8" t="s">
        <v>0</v>
      </c>
      <c r="AQ159" s="7">
        <v>-3.3980863414780016E-2</v>
      </c>
      <c r="AR159" s="7">
        <v>-7.1618439813423418E-3</v>
      </c>
      <c r="AS159" s="8" t="s">
        <v>0</v>
      </c>
      <c r="AT159" s="8" t="s">
        <v>0</v>
      </c>
    </row>
    <row r="160" spans="1:46">
      <c r="A160" s="4">
        <v>41333</v>
      </c>
      <c r="B160" s="9">
        <v>4.8146377127338269E-3</v>
      </c>
      <c r="C160" s="9">
        <v>-6.4879545340239542E-3</v>
      </c>
      <c r="D160" s="9">
        <f t="shared" si="15"/>
        <v>6.0509821596339552E-3</v>
      </c>
      <c r="E160" s="43">
        <v>1.262082E-2</v>
      </c>
      <c r="F160" s="10" t="s">
        <v>0</v>
      </c>
      <c r="G160" s="10" t="s">
        <v>0</v>
      </c>
      <c r="H160" s="45">
        <f t="shared" si="14"/>
        <v>5.5919732254396948E-3</v>
      </c>
      <c r="I160" s="45">
        <v>1.2158813589218109E-2</v>
      </c>
      <c r="J160" s="45">
        <f t="shared" si="16"/>
        <v>-6.5783969238283335E-3</v>
      </c>
      <c r="K160" s="45">
        <v>-9.1033007820207068E-5</v>
      </c>
      <c r="L160" s="45">
        <f t="shared" si="17"/>
        <v>-9.8389780214236389E-4</v>
      </c>
      <c r="M160" s="45">
        <v>5.5399999999999998E-3</v>
      </c>
      <c r="N160" s="45">
        <f t="shared" si="11"/>
        <v>3.4377097031554893E-3</v>
      </c>
      <c r="O160" s="45">
        <v>9.9904820303653441E-3</v>
      </c>
      <c r="P160" s="45">
        <f t="shared" si="10"/>
        <v>3.5891338236830883E-3</v>
      </c>
      <c r="Q160" s="45">
        <v>1.0142894999305874E-2</v>
      </c>
      <c r="R160" s="45">
        <f t="shared" si="13"/>
        <v>-4.5963595587351636E-3</v>
      </c>
      <c r="S160" s="45">
        <v>1.9039477014106687E-3</v>
      </c>
      <c r="T160" s="10" t="s">
        <v>0</v>
      </c>
      <c r="U160" s="10" t="s">
        <v>0</v>
      </c>
      <c r="V160" s="10" t="s">
        <v>0</v>
      </c>
      <c r="W160" s="10" t="s">
        <v>0</v>
      </c>
      <c r="X160" s="45">
        <v>3.9862393686058706E-3</v>
      </c>
      <c r="Y160" s="45">
        <f t="shared" si="12"/>
        <v>-2.5275777052032877E-3</v>
      </c>
      <c r="Z160" s="9">
        <v>-3.9105771322434313E-2</v>
      </c>
      <c r="AA160" s="9">
        <v>-8.0252221266838841E-3</v>
      </c>
      <c r="AB160" s="9">
        <v>-9.8403727939717633E-3</v>
      </c>
      <c r="AC160" s="9">
        <v>3.9468682215613171E-3</v>
      </c>
      <c r="AD160" s="9">
        <v>-8.7694574888179666E-3</v>
      </c>
      <c r="AE160" s="9">
        <v>-5.0406390166530812E-3</v>
      </c>
      <c r="AF160" s="9">
        <v>-1.1173519660095943E-2</v>
      </c>
      <c r="AG160" s="9">
        <v>3.8636249281509549E-4</v>
      </c>
      <c r="AH160" s="9">
        <v>-8.3680906485856799E-3</v>
      </c>
      <c r="AI160" s="9">
        <v>-1.8924140106222342E-3</v>
      </c>
      <c r="AJ160" s="10" t="s">
        <v>0</v>
      </c>
      <c r="AK160" s="10" t="s">
        <v>0</v>
      </c>
      <c r="AL160" s="9">
        <v>-5.1993461947618114E-2</v>
      </c>
      <c r="AM160" s="9">
        <v>4.5008878029013655E-3</v>
      </c>
      <c r="AN160" s="9">
        <v>1.1060603026480154E-2</v>
      </c>
      <c r="AO160" s="10" t="s">
        <v>0</v>
      </c>
      <c r="AP160" s="10" t="s">
        <v>0</v>
      </c>
      <c r="AQ160" s="9">
        <v>-5.4712316178436859E-3</v>
      </c>
      <c r="AR160" s="9">
        <v>1.0233624451967405E-3</v>
      </c>
      <c r="AS160" s="10" t="s">
        <v>0</v>
      </c>
      <c r="AT160" s="10" t="s">
        <v>0</v>
      </c>
    </row>
    <row r="161" spans="1:46">
      <c r="A161" s="3">
        <v>41361</v>
      </c>
      <c r="B161" s="7">
        <v>5.3759734913028101E-3</v>
      </c>
      <c r="C161" s="7">
        <v>1.94391009415813E-2</v>
      </c>
      <c r="D161" s="7">
        <f t="shared" si="15"/>
        <v>4.991211338058088E-2</v>
      </c>
      <c r="E161" s="42">
        <v>2.9891939999999999E-2</v>
      </c>
      <c r="F161" s="8" t="s">
        <v>0</v>
      </c>
      <c r="G161" s="8" t="s">
        <v>0</v>
      </c>
      <c r="H161" s="44">
        <f t="shared" si="14"/>
        <v>4.0687223249545879E-2</v>
      </c>
      <c r="I161" s="44">
        <v>2.0842954020832805E-2</v>
      </c>
      <c r="J161" s="44">
        <f t="shared" si="16"/>
        <v>1.9560058414225701E-2</v>
      </c>
      <c r="K161" s="44">
        <v>1.1865100380470395E-4</v>
      </c>
      <c r="L161" s="44">
        <f t="shared" si="17"/>
        <v>2.056558114812157E-2</v>
      </c>
      <c r="M161" s="44">
        <v>1.1050000000000001E-3</v>
      </c>
      <c r="N161" s="44">
        <f t="shared" si="11"/>
        <v>2.2500669174260857E-2</v>
      </c>
      <c r="O161" s="44">
        <v>3.0031889397335032E-3</v>
      </c>
      <c r="P161" s="44">
        <f t="shared" si="10"/>
        <v>1.523752104550069E-2</v>
      </c>
      <c r="Q161" s="44">
        <v>-4.121462372985274E-3</v>
      </c>
      <c r="R161" s="44">
        <f t="shared" si="13"/>
        <v>2.1629597354627439E-2</v>
      </c>
      <c r="S161" s="44">
        <v>2.1487270902429412E-3</v>
      </c>
      <c r="T161" s="8" t="s">
        <v>0</v>
      </c>
      <c r="U161" s="8" t="s">
        <v>0</v>
      </c>
      <c r="V161" s="8" t="s">
        <v>0</v>
      </c>
      <c r="W161" s="8" t="s">
        <v>0</v>
      </c>
      <c r="X161" s="44">
        <v>1.0104850822139078E-3</v>
      </c>
      <c r="Y161" s="44">
        <f t="shared" si="12"/>
        <v>2.0469228945308338E-2</v>
      </c>
      <c r="Z161" s="7">
        <v>-1.86681526887712E-2</v>
      </c>
      <c r="AA161" s="7">
        <v>-1.0112684195319299E-2</v>
      </c>
      <c r="AB161" s="7">
        <v>-1.1615390392269886E-2</v>
      </c>
      <c r="AC161" s="7">
        <v>6.8102593801160349E-3</v>
      </c>
      <c r="AD161" s="7">
        <v>-1.8832871603122969E-2</v>
      </c>
      <c r="AE161" s="7">
        <v>6.5796864159026747E-3</v>
      </c>
      <c r="AF161" s="7">
        <v>-3.4909967110428264E-2</v>
      </c>
      <c r="AG161" s="7">
        <v>1.4117725122233526E-3</v>
      </c>
      <c r="AH161" s="7">
        <v>3.540819466510281E-2</v>
      </c>
      <c r="AI161" s="7">
        <v>1.5664588212058961E-2</v>
      </c>
      <c r="AJ161" s="8" t="s">
        <v>0</v>
      </c>
      <c r="AK161" s="8" t="s">
        <v>0</v>
      </c>
      <c r="AL161" s="7">
        <v>2.5696281447832758E-2</v>
      </c>
      <c r="AM161" s="7">
        <v>5.6126470810019535E-2</v>
      </c>
      <c r="AN161" s="7">
        <v>3.5987799403174314E-2</v>
      </c>
      <c r="AO161" s="8" t="s">
        <v>0</v>
      </c>
      <c r="AP161" s="8" t="s">
        <v>0</v>
      </c>
      <c r="AQ161" s="7">
        <v>2.1645610790701264E-2</v>
      </c>
      <c r="AR161" s="7">
        <v>2.1644351752663216E-3</v>
      </c>
      <c r="AS161" s="8" t="s">
        <v>0</v>
      </c>
      <c r="AT161" s="8" t="s">
        <v>0</v>
      </c>
    </row>
    <row r="162" spans="1:46">
      <c r="A162" s="4">
        <v>41394</v>
      </c>
      <c r="B162" s="9">
        <v>6.0002150176272639E-3</v>
      </c>
      <c r="C162" s="9">
        <v>-6.0085410666400607E-3</v>
      </c>
      <c r="D162" s="9">
        <f t="shared" si="15"/>
        <v>6.0402135566590687E-2</v>
      </c>
      <c r="E162" s="43">
        <v>6.6812119999999989E-2</v>
      </c>
      <c r="F162" s="10" t="s">
        <v>0</v>
      </c>
      <c r="G162" s="10" t="s">
        <v>0</v>
      </c>
      <c r="H162" s="45">
        <f t="shared" si="14"/>
        <v>6.9122220369956411E-2</v>
      </c>
      <c r="I162" s="45">
        <v>7.5584916511474143E-2</v>
      </c>
      <c r="J162" s="45">
        <f t="shared" si="16"/>
        <v>-5.8195547930049996E-3</v>
      </c>
      <c r="K162" s="45">
        <v>1.9012866955403496E-4</v>
      </c>
      <c r="L162" s="45">
        <f t="shared" si="17"/>
        <v>-4.7598460621700589E-4</v>
      </c>
      <c r="M162" s="45">
        <v>5.5659999999999998E-3</v>
      </c>
      <c r="N162" s="45">
        <f t="shared" si="11"/>
        <v>8.9849987873786841E-3</v>
      </c>
      <c r="O162" s="45">
        <v>1.5084173731339856E-2</v>
      </c>
      <c r="P162" s="45">
        <f t="shared" si="10"/>
        <v>4.0536378102462134E-2</v>
      </c>
      <c r="Q162" s="45">
        <v>4.6826276776109399E-2</v>
      </c>
      <c r="R162" s="45">
        <f t="shared" si="13"/>
        <v>1.2042802670133579E-3</v>
      </c>
      <c r="S162" s="45">
        <v>7.2564218422896953E-3</v>
      </c>
      <c r="T162" s="10" t="s">
        <v>0</v>
      </c>
      <c r="U162" s="10" t="s">
        <v>0</v>
      </c>
      <c r="V162" s="10" t="s">
        <v>0</v>
      </c>
      <c r="W162" s="10" t="s">
        <v>0</v>
      </c>
      <c r="X162" s="45">
        <v>9.2188824585004436E-3</v>
      </c>
      <c r="Y162" s="45">
        <f t="shared" si="12"/>
        <v>3.154949358019854E-3</v>
      </c>
      <c r="Z162" s="9">
        <v>-7.8435547984100351E-3</v>
      </c>
      <c r="AA162" s="9">
        <v>-5.8377116170460486E-4</v>
      </c>
      <c r="AB162" s="9">
        <v>-1.9198135906592695E-2</v>
      </c>
      <c r="AC162" s="9">
        <v>5.3980808052873641E-3</v>
      </c>
      <c r="AD162" s="9">
        <v>1.5818337088086887E-2</v>
      </c>
      <c r="AE162" s="9">
        <v>9.2022607073873885E-3</v>
      </c>
      <c r="AF162" s="9">
        <v>2.0056286222519759E-2</v>
      </c>
      <c r="AG162" s="9">
        <v>1.3536867935214136E-2</v>
      </c>
      <c r="AH162" s="9">
        <v>2.0057427154912322E-2</v>
      </c>
      <c r="AI162" s="9">
        <v>2.6223533398892052E-2</v>
      </c>
      <c r="AJ162" s="10" t="s">
        <v>0</v>
      </c>
      <c r="AK162" s="10" t="s">
        <v>0</v>
      </c>
      <c r="AL162" s="9">
        <v>-8.6392333381444919E-2</v>
      </c>
      <c r="AM162" s="9">
        <v>1.1968553870574938E-2</v>
      </c>
      <c r="AN162" s="9">
        <v>1.8085763992887971E-2</v>
      </c>
      <c r="AO162" s="10" t="s">
        <v>0</v>
      </c>
      <c r="AP162" s="10" t="s">
        <v>0</v>
      </c>
      <c r="AQ162" s="9">
        <v>1.9537680453804995E-3</v>
      </c>
      <c r="AR162" s="9">
        <v>8.0104401707485895E-3</v>
      </c>
      <c r="AS162" s="10" t="s">
        <v>0</v>
      </c>
      <c r="AT162" s="10" t="s">
        <v>0</v>
      </c>
    </row>
    <row r="163" spans="1:46">
      <c r="A163" s="3">
        <v>41425</v>
      </c>
      <c r="B163" s="7">
        <v>5.8303861410196056E-3</v>
      </c>
      <c r="C163" s="7">
        <v>6.5044711994804327E-2</v>
      </c>
      <c r="D163" s="7">
        <f t="shared" si="15"/>
        <v>1.9398116670830134E-3</v>
      </c>
      <c r="E163" s="42">
        <v>-5.9250939999999995E-2</v>
      </c>
      <c r="F163" s="8" t="s">
        <v>0</v>
      </c>
      <c r="G163" s="8" t="s">
        <v>0</v>
      </c>
      <c r="H163" s="44">
        <f t="shared" si="14"/>
        <v>1.3799438638919526E-3</v>
      </c>
      <c r="I163" s="44">
        <v>-5.9776615398305477E-2</v>
      </c>
      <c r="J163" s="44">
        <f t="shared" si="16"/>
        <v>6.4948106354280721E-2</v>
      </c>
      <c r="K163" s="44">
        <v>-9.0705713511884944E-5</v>
      </c>
      <c r="L163" s="44">
        <f t="shared" si="17"/>
        <v>5.0762462406954034E-2</v>
      </c>
      <c r="M163" s="44">
        <v>-1.341E-2</v>
      </c>
      <c r="N163" s="44">
        <f t="shared" si="11"/>
        <v>3.2088920108256369E-2</v>
      </c>
      <c r="O163" s="44">
        <v>-3.0943106439937584E-2</v>
      </c>
      <c r="P163" s="44">
        <f t="shared" ref="P163:P226" si="18">(1+Q163)*(1+C163)-1</f>
        <v>-6.9190940179059135E-3</v>
      </c>
      <c r="Q163" s="44">
        <v>-6.756881209045551E-2</v>
      </c>
      <c r="R163" s="44">
        <f t="shared" si="13"/>
        <v>1.8458774727895699E-2</v>
      </c>
      <c r="S163" s="44">
        <v>-4.3740827725114118E-2</v>
      </c>
      <c r="T163" s="8" t="s">
        <v>0</v>
      </c>
      <c r="U163" s="8" t="s">
        <v>0</v>
      </c>
      <c r="V163" s="8" t="s">
        <v>0</v>
      </c>
      <c r="W163" s="8" t="s">
        <v>0</v>
      </c>
      <c r="X163" s="44">
        <v>-1.9483928904413972E-2</v>
      </c>
      <c r="Y163" s="44">
        <f t="shared" si="12"/>
        <v>4.4293456546275589E-2</v>
      </c>
      <c r="Z163" s="7">
        <v>-4.2997674834555522E-2</v>
      </c>
      <c r="AA163" s="7">
        <v>-2.4532710280373848E-2</v>
      </c>
      <c r="AB163" s="7">
        <v>2.3240800516455273E-4</v>
      </c>
      <c r="AC163" s="7">
        <v>5.2480732309756473E-3</v>
      </c>
      <c r="AD163" s="7">
        <v>-4.5157189998761615E-2</v>
      </c>
      <c r="AE163" s="7">
        <v>-1.1893530984397938E-2</v>
      </c>
      <c r="AF163" s="7">
        <v>-6.2697124770762946E-2</v>
      </c>
      <c r="AG163" s="7">
        <v>-8.6842133826185997E-3</v>
      </c>
      <c r="AH163" s="7">
        <v>5.8624264448062569E-2</v>
      </c>
      <c r="AI163" s="7">
        <v>-6.0283361575651506E-3</v>
      </c>
      <c r="AJ163" s="8" t="s">
        <v>0</v>
      </c>
      <c r="AK163" s="8" t="s">
        <v>0</v>
      </c>
      <c r="AL163" s="7">
        <v>1.1031212305483207E-2</v>
      </c>
      <c r="AM163" s="7">
        <v>8.715800474370905E-2</v>
      </c>
      <c r="AN163" s="7">
        <v>2.0762783477406455E-2</v>
      </c>
      <c r="AO163" s="8" t="s">
        <v>0</v>
      </c>
      <c r="AP163" s="8" t="s">
        <v>0</v>
      </c>
      <c r="AQ163" s="7">
        <v>1.8677096787902414E-2</v>
      </c>
      <c r="AR163" s="7">
        <v>-4.3535839091728423E-2</v>
      </c>
      <c r="AS163" s="8" t="s">
        <v>0</v>
      </c>
      <c r="AT163" s="8" t="s">
        <v>0</v>
      </c>
    </row>
    <row r="164" spans="1:46">
      <c r="A164" s="4">
        <v>41453</v>
      </c>
      <c r="B164" s="9">
        <v>5.9194416931847016E-3</v>
      </c>
      <c r="C164" s="9">
        <v>3.9260753318635988E-2</v>
      </c>
      <c r="D164" s="9">
        <f t="shared" si="15"/>
        <v>1.9278938777616217E-2</v>
      </c>
      <c r="E164" s="43">
        <v>-1.922695E-2</v>
      </c>
      <c r="F164" s="10" t="s">
        <v>0</v>
      </c>
      <c r="G164" s="10" t="s">
        <v>0</v>
      </c>
      <c r="H164" s="45">
        <f t="shared" si="14"/>
        <v>9.0138354222593087E-3</v>
      </c>
      <c r="I164" s="45">
        <v>-2.9104262621089227E-2</v>
      </c>
      <c r="J164" s="45">
        <f t="shared" si="16"/>
        <v>3.9072447449301162E-2</v>
      </c>
      <c r="K164" s="45">
        <v>-1.8119212982248278E-4</v>
      </c>
      <c r="L164" s="45">
        <f t="shared" si="17"/>
        <v>2.5760756133026863E-2</v>
      </c>
      <c r="M164" s="45">
        <v>-1.299E-2</v>
      </c>
      <c r="N164" s="45">
        <f t="shared" ref="N164:N227" si="19">(1+O164)*(1+C164)-1</f>
        <v>1.2690152885944217E-2</v>
      </c>
      <c r="O164" s="45">
        <v>-2.5566827524126978E-2</v>
      </c>
      <c r="P164" s="45">
        <f t="shared" si="18"/>
        <v>4.9798719051821205E-3</v>
      </c>
      <c r="Q164" s="45">
        <v>-3.2985832770058843E-2</v>
      </c>
      <c r="R164" s="45">
        <f t="shared" si="13"/>
        <v>-2.1637801448171068E-4</v>
      </c>
      <c r="S164" s="45">
        <v>-3.7985780957335957E-2</v>
      </c>
      <c r="T164" s="10" t="s">
        <v>0</v>
      </c>
      <c r="U164" s="10" t="s">
        <v>0</v>
      </c>
      <c r="V164" s="10" t="s">
        <v>0</v>
      </c>
      <c r="W164" s="10" t="s">
        <v>0</v>
      </c>
      <c r="X164" s="45">
        <v>-1.5631087599417892E-2</v>
      </c>
      <c r="Y164" s="45">
        <f t="shared" si="12"/>
        <v>2.3015977444875269E-2</v>
      </c>
      <c r="Z164" s="9">
        <v>-0.11305274174858893</v>
      </c>
      <c r="AA164" s="9">
        <v>-7.2754491017964051E-2</v>
      </c>
      <c r="AB164" s="9">
        <v>-7.2029741312541917E-2</v>
      </c>
      <c r="AC164" s="9">
        <v>-1.9591211316933865E-3</v>
      </c>
      <c r="AD164" s="9">
        <v>-2.7902117509291724E-2</v>
      </c>
      <c r="AE164" s="9">
        <v>-6.3334070353444627E-3</v>
      </c>
      <c r="AF164" s="9">
        <v>-3.9473068528563915E-2</v>
      </c>
      <c r="AG164" s="9">
        <v>-9.7621007158472661E-3</v>
      </c>
      <c r="AH164" s="9">
        <v>7.0409670585307449E-3</v>
      </c>
      <c r="AI164" s="9">
        <v>-3.1002600797941149E-2</v>
      </c>
      <c r="AJ164" s="10" t="s">
        <v>0</v>
      </c>
      <c r="AK164" s="10" t="s">
        <v>0</v>
      </c>
      <c r="AL164" s="9">
        <v>-0.11165376984165365</v>
      </c>
      <c r="AM164" s="9">
        <v>2.3672543042213112E-2</v>
      </c>
      <c r="AN164" s="9">
        <v>-1.499932545960736E-2</v>
      </c>
      <c r="AO164" s="10" t="s">
        <v>0</v>
      </c>
      <c r="AP164" s="10" t="s">
        <v>0</v>
      </c>
      <c r="AQ164" s="9">
        <v>2.0320054969658052E-3</v>
      </c>
      <c r="AR164" s="9">
        <v>-3.5822335927522486E-2</v>
      </c>
      <c r="AS164" s="10" t="s">
        <v>0</v>
      </c>
      <c r="AT164" s="10" t="s">
        <v>0</v>
      </c>
    </row>
    <row r="165" spans="1:46">
      <c r="A165" s="3">
        <v>41486</v>
      </c>
      <c r="B165" s="7">
        <v>7.0694340973833647E-3</v>
      </c>
      <c r="C165" s="7">
        <v>3.3715472106878419E-2</v>
      </c>
      <c r="D165" s="7">
        <f t="shared" si="15"/>
        <v>4.3568565782677204E-2</v>
      </c>
      <c r="E165" s="42">
        <v>9.5317270000000003E-3</v>
      </c>
      <c r="F165" s="8" t="s">
        <v>0</v>
      </c>
      <c r="G165" s="8" t="s">
        <v>0</v>
      </c>
      <c r="H165" s="44">
        <f t="shared" si="14"/>
        <v>5.3017239924706416E-2</v>
      </c>
      <c r="I165" s="44">
        <v>1.8672224938732773E-2</v>
      </c>
      <c r="J165" s="44">
        <f t="shared" si="16"/>
        <v>3.399659655759657E-2</v>
      </c>
      <c r="K165" s="44">
        <v>2.7195534777590957E-4</v>
      </c>
      <c r="L165" s="44">
        <f t="shared" si="17"/>
        <v>3.6261513314677751E-2</v>
      </c>
      <c r="M165" s="44">
        <v>2.4629999999999999E-3</v>
      </c>
      <c r="N165" s="44">
        <f t="shared" si="19"/>
        <v>3.0061690153361909E-2</v>
      </c>
      <c r="O165" s="44">
        <v>-3.5346108790162978E-3</v>
      </c>
      <c r="P165" s="44">
        <f t="shared" si="18"/>
        <v>1.0497331546126532E-2</v>
      </c>
      <c r="Q165" s="44">
        <v>-2.2460861994674008E-2</v>
      </c>
      <c r="R165" s="44">
        <f t="shared" si="13"/>
        <v>4.4273295376638933E-2</v>
      </c>
      <c r="S165" s="44">
        <v>1.0213471264236773E-2</v>
      </c>
      <c r="T165" s="8" t="s">
        <v>0</v>
      </c>
      <c r="U165" s="8" t="s">
        <v>0</v>
      </c>
      <c r="V165" s="8" t="s">
        <v>0</v>
      </c>
      <c r="W165" s="8" t="s">
        <v>0</v>
      </c>
      <c r="X165" s="44">
        <v>2.6318524872523952E-3</v>
      </c>
      <c r="Y165" s="44">
        <f t="shared" si="12"/>
        <v>3.6436058743254174E-2</v>
      </c>
      <c r="Z165" s="7">
        <v>1.6372716353751926E-2</v>
      </c>
      <c r="AA165" s="7">
        <v>2.2602518566354535E-2</v>
      </c>
      <c r="AB165" s="7">
        <v>-7.4073558869353073E-3</v>
      </c>
      <c r="AC165" s="7">
        <v>8.6140247947932291E-3</v>
      </c>
      <c r="AD165" s="7">
        <v>1.2909515915831005E-2</v>
      </c>
      <c r="AE165" s="7">
        <v>8.7282272009312489E-3</v>
      </c>
      <c r="AF165" s="7">
        <v>1.5081721989876451E-2</v>
      </c>
      <c r="AG165" s="7">
        <v>1.3350348173863935E-2</v>
      </c>
      <c r="AH165" s="7">
        <v>8.2171928931627169E-2</v>
      </c>
      <c r="AI165" s="7">
        <v>4.6876010016553726E-2</v>
      </c>
      <c r="AJ165" s="8" t="s">
        <v>0</v>
      </c>
      <c r="AK165" s="8" t="s">
        <v>0</v>
      </c>
      <c r="AL165" s="7">
        <v>0.13994881550712379</v>
      </c>
      <c r="AM165" s="7">
        <v>8.4845221751331357E-2</v>
      </c>
      <c r="AN165" s="7">
        <v>4.9462111213487203E-2</v>
      </c>
      <c r="AO165" s="8" t="s">
        <v>0</v>
      </c>
      <c r="AP165" s="8" t="s">
        <v>0</v>
      </c>
      <c r="AQ165" s="7">
        <v>4.0598157064789087E-2</v>
      </c>
      <c r="AR165" s="7">
        <v>6.658200581909357E-3</v>
      </c>
      <c r="AS165" s="8" t="s">
        <v>0</v>
      </c>
      <c r="AT165" s="8" t="s">
        <v>0</v>
      </c>
    </row>
    <row r="166" spans="1:46">
      <c r="A166" s="4">
        <v>41516</v>
      </c>
      <c r="B166" s="9">
        <v>6.9394693438753485E-3</v>
      </c>
      <c r="C166" s="9">
        <v>3.589049469501826E-2</v>
      </c>
      <c r="D166" s="9">
        <f t="shared" si="15"/>
        <v>-3.6269108861284427E-2</v>
      </c>
      <c r="E166" s="43">
        <v>-6.9659489999999991E-2</v>
      </c>
      <c r="F166" s="10" t="s">
        <v>0</v>
      </c>
      <c r="G166" s="10" t="s">
        <v>0</v>
      </c>
      <c r="H166" s="45">
        <f t="shared" si="14"/>
        <v>-3.6415719423910642E-2</v>
      </c>
      <c r="I166" s="45">
        <v>-6.9801020946926418E-2</v>
      </c>
      <c r="J166" s="45">
        <f t="shared" si="16"/>
        <v>3.589049469501826E-2</v>
      </c>
      <c r="K166" s="45">
        <v>0</v>
      </c>
      <c r="L166" s="45">
        <f t="shared" si="17"/>
        <v>2.7686241977033621E-2</v>
      </c>
      <c r="M166" s="45">
        <v>-7.92E-3</v>
      </c>
      <c r="N166" s="45">
        <f t="shared" si="19"/>
        <v>2.1127597442711865E-2</v>
      </c>
      <c r="O166" s="45">
        <v>-1.4251407197874433E-2</v>
      </c>
      <c r="P166" s="45">
        <f t="shared" si="18"/>
        <v>2.1774922910843264E-2</v>
      </c>
      <c r="Q166" s="45">
        <v>-1.3626509613191118E-2</v>
      </c>
      <c r="R166" s="45">
        <f t="shared" si="13"/>
        <v>1.7695849494720139E-2</v>
      </c>
      <c r="S166" s="45">
        <v>-1.7564255385560723E-2</v>
      </c>
      <c r="T166" s="10" t="s">
        <v>0</v>
      </c>
      <c r="U166" s="10" t="s">
        <v>0</v>
      </c>
      <c r="V166" s="10" t="s">
        <v>0</v>
      </c>
      <c r="W166" s="10" t="s">
        <v>0</v>
      </c>
      <c r="X166" s="45">
        <v>-8.3274052798465448E-3</v>
      </c>
      <c r="Y166" s="45">
        <f t="shared" si="12"/>
        <v>2.7264214720152058E-2</v>
      </c>
      <c r="Z166" s="9">
        <v>3.6841232325745432E-2</v>
      </c>
      <c r="AA166" s="9">
        <v>1.294600568361215E-2</v>
      </c>
      <c r="AB166" s="9">
        <v>-3.6465304005998123E-2</v>
      </c>
      <c r="AC166" s="9">
        <v>9.4863765846870951E-3</v>
      </c>
      <c r="AD166" s="9">
        <v>-2.6132708569926E-2</v>
      </c>
      <c r="AE166" s="9">
        <v>-4.4015466418430016E-3</v>
      </c>
      <c r="AF166" s="9">
        <v>-3.8819367142776784E-2</v>
      </c>
      <c r="AG166" s="9">
        <v>-1.0895927111640114E-2</v>
      </c>
      <c r="AH166" s="9">
        <v>1.2213156587059792E-2</v>
      </c>
      <c r="AI166" s="9">
        <v>-2.2856989449381193E-2</v>
      </c>
      <c r="AJ166" s="10" t="s">
        <v>0</v>
      </c>
      <c r="AK166" s="10" t="s">
        <v>0</v>
      </c>
      <c r="AL166" s="9">
        <v>9.9131432085109772E-2</v>
      </c>
      <c r="AM166" s="9">
        <v>3.4691801902579922E-3</v>
      </c>
      <c r="AN166" s="9">
        <v>-3.1298013323604601E-2</v>
      </c>
      <c r="AO166" s="10" t="s">
        <v>0</v>
      </c>
      <c r="AP166" s="10" t="s">
        <v>0</v>
      </c>
      <c r="AQ166" s="9">
        <v>2.230539630321049E-2</v>
      </c>
      <c r="AR166" s="9">
        <v>-1.3114415530772416E-2</v>
      </c>
      <c r="AS166" s="10" t="s">
        <v>0</v>
      </c>
      <c r="AT166" s="10" t="s">
        <v>0</v>
      </c>
    </row>
    <row r="167" spans="1:46">
      <c r="A167" s="3">
        <v>41547</v>
      </c>
      <c r="B167" s="7">
        <v>6.9918248598899169E-3</v>
      </c>
      <c r="C167" s="7">
        <v>-6.0063224446786134E-2</v>
      </c>
      <c r="D167" s="7">
        <f t="shared" si="15"/>
        <v>-3.0137855763962107E-2</v>
      </c>
      <c r="E167" s="42">
        <v>3.183764E-2</v>
      </c>
      <c r="F167" s="8" t="s">
        <v>0</v>
      </c>
      <c r="G167" s="8" t="s">
        <v>0</v>
      </c>
      <c r="H167" s="44">
        <f t="shared" si="14"/>
        <v>-3.6164189399633284E-2</v>
      </c>
      <c r="I167" s="44">
        <v>2.5426215537834196E-2</v>
      </c>
      <c r="J167" s="44">
        <f t="shared" si="16"/>
        <v>-5.9977812672804776E-2</v>
      </c>
      <c r="K167" s="44">
        <v>9.0869701242501932E-5</v>
      </c>
      <c r="L167" s="44">
        <f t="shared" si="17"/>
        <v>-4.8643932560590186E-2</v>
      </c>
      <c r="M167" s="44">
        <v>1.2149E-2</v>
      </c>
      <c r="N167" s="44">
        <f t="shared" si="19"/>
        <v>-4.2826462206576266E-2</v>
      </c>
      <c r="O167" s="44">
        <v>1.8338214535828623E-2</v>
      </c>
      <c r="P167" s="44">
        <f t="shared" si="18"/>
        <v>-5.4056132407819368E-2</v>
      </c>
      <c r="Q167" s="44">
        <v>6.390953301546487E-3</v>
      </c>
      <c r="R167" s="44">
        <f t="shared" si="13"/>
        <v>-4.3852538766895877E-2</v>
      </c>
      <c r="S167" s="44">
        <v>1.7246570302932529E-2</v>
      </c>
      <c r="T167" s="8" t="s">
        <v>0</v>
      </c>
      <c r="U167" s="8" t="s">
        <v>0</v>
      </c>
      <c r="V167" s="8" t="s">
        <v>0</v>
      </c>
      <c r="W167" s="8" t="s">
        <v>0</v>
      </c>
      <c r="X167" s="44">
        <v>1.125368647982139E-2</v>
      </c>
      <c r="Y167" s="44">
        <f t="shared" si="12"/>
        <v>-4.9485470663856002E-2</v>
      </c>
      <c r="Z167" s="7">
        <v>4.6529763452040518E-2</v>
      </c>
      <c r="AA167" s="7">
        <v>6.1097256857855387E-2</v>
      </c>
      <c r="AB167" s="7">
        <v>1.880631531485677E-2</v>
      </c>
      <c r="AC167" s="7">
        <v>-3.7211957370498761E-3</v>
      </c>
      <c r="AD167" s="7">
        <v>3.8622605835541002E-3</v>
      </c>
      <c r="AE167" s="7">
        <v>1.2107280358728545E-2</v>
      </c>
      <c r="AF167" s="7">
        <v>-1.8559984423269782E-3</v>
      </c>
      <c r="AG167" s="7">
        <v>1.5437899294573398E-2</v>
      </c>
      <c r="AH167" s="7">
        <v>-1.3337022672878285E-2</v>
      </c>
      <c r="AI167" s="7">
        <v>4.9712068927621589E-2</v>
      </c>
      <c r="AJ167" s="8" t="s">
        <v>0</v>
      </c>
      <c r="AK167" s="8" t="s">
        <v>0</v>
      </c>
      <c r="AL167" s="7">
        <v>-0.10605762124299112</v>
      </c>
      <c r="AM167" s="7">
        <v>-3.2100598950680737E-2</v>
      </c>
      <c r="AN167" s="7">
        <v>2.9749474883188354E-2</v>
      </c>
      <c r="AO167" s="8" t="s">
        <v>0</v>
      </c>
      <c r="AP167" s="8" t="s">
        <v>0</v>
      </c>
      <c r="AQ167" s="7">
        <v>-4.6810226327788751E-2</v>
      </c>
      <c r="AR167" s="7">
        <v>1.4099882527946805E-2</v>
      </c>
      <c r="AS167" s="8" t="s">
        <v>0</v>
      </c>
      <c r="AT167" s="8" t="s">
        <v>0</v>
      </c>
    </row>
    <row r="168" spans="1:46">
      <c r="A168" s="4">
        <v>41578</v>
      </c>
      <c r="B168" s="9">
        <v>8.0113000565951165E-3</v>
      </c>
      <c r="C168" s="9">
        <v>-1.228699551569512E-2</v>
      </c>
      <c r="D168" s="9">
        <f t="shared" si="15"/>
        <v>3.1982558150672746E-2</v>
      </c>
      <c r="E168" s="43">
        <v>4.4820259999999994E-2</v>
      </c>
      <c r="F168" s="10" t="s">
        <v>0</v>
      </c>
      <c r="G168" s="10" t="s">
        <v>0</v>
      </c>
      <c r="H168" s="45">
        <f t="shared" si="14"/>
        <v>4.182037746658529E-2</v>
      </c>
      <c r="I168" s="45">
        <v>5.4780460251741214E-2</v>
      </c>
      <c r="J168" s="45">
        <f t="shared" si="16"/>
        <v>-1.2466323618651409E-2</v>
      </c>
      <c r="K168" s="45">
        <v>-1.815589165498066E-4</v>
      </c>
      <c r="L168" s="45">
        <f t="shared" si="17"/>
        <v>-7.4728823318386262E-3</v>
      </c>
      <c r="M168" s="45">
        <v>4.8739999999999999E-3</v>
      </c>
      <c r="N168" s="45">
        <f t="shared" si="19"/>
        <v>-4.5994453802719049E-3</v>
      </c>
      <c r="O168" s="45">
        <v>7.7831820584735034E-3</v>
      </c>
      <c r="P168" s="45">
        <f t="shared" si="18"/>
        <v>1.8613180325168788E-3</v>
      </c>
      <c r="Q168" s="45">
        <v>1.4324316359081379E-2</v>
      </c>
      <c r="R168" s="45">
        <f t="shared" si="13"/>
        <v>-8.3817527027340022E-3</v>
      </c>
      <c r="S168" s="45">
        <v>3.9538234236371483E-3</v>
      </c>
      <c r="T168" s="10" t="s">
        <v>0</v>
      </c>
      <c r="U168" s="10" t="s">
        <v>0</v>
      </c>
      <c r="V168" s="10" t="s">
        <v>0</v>
      </c>
      <c r="W168" s="10" t="s">
        <v>0</v>
      </c>
      <c r="X168" s="45">
        <v>8.4097513174090643E-3</v>
      </c>
      <c r="Y168" s="45">
        <f t="shared" si="12"/>
        <v>-3.9805747750111253E-3</v>
      </c>
      <c r="Z168" s="9">
        <v>3.664641369559396E-2</v>
      </c>
      <c r="AA168" s="9">
        <v>5.9048178613396063E-2</v>
      </c>
      <c r="AB168" s="9">
        <v>1.5825201830212743E-2</v>
      </c>
      <c r="AC168" s="9">
        <v>7.2539756326959193E-3</v>
      </c>
      <c r="AD168" s="9">
        <v>9.1033194105762938E-3</v>
      </c>
      <c r="AE168" s="9">
        <v>4.8589578559530278E-3</v>
      </c>
      <c r="AF168" s="9">
        <v>1.2049147957028827E-2</v>
      </c>
      <c r="AG168" s="9">
        <v>7.3803694532805775E-3</v>
      </c>
      <c r="AH168" s="9">
        <v>2.6591262066526511E-2</v>
      </c>
      <c r="AI168" s="9">
        <v>3.9361897034574822E-2</v>
      </c>
      <c r="AJ168" s="10" t="s">
        <v>0</v>
      </c>
      <c r="AK168" s="10" t="s">
        <v>0</v>
      </c>
      <c r="AL168" s="9">
        <v>-1.4148497597271326E-2</v>
      </c>
      <c r="AM168" s="9">
        <v>3.1760816447242712E-2</v>
      </c>
      <c r="AN168" s="9">
        <v>4.4595759864410889E-2</v>
      </c>
      <c r="AO168" s="10" t="s">
        <v>0</v>
      </c>
      <c r="AP168" s="10" t="s">
        <v>0</v>
      </c>
      <c r="AQ168" s="9">
        <v>-7.1713965168290761E-3</v>
      </c>
      <c r="AR168" s="9">
        <v>5.1792362514624379E-3</v>
      </c>
      <c r="AS168" s="10" t="s">
        <v>0</v>
      </c>
      <c r="AT168" s="10" t="s">
        <v>0</v>
      </c>
    </row>
    <row r="169" spans="1:46">
      <c r="A169" s="3">
        <v>41607</v>
      </c>
      <c r="B169" s="7">
        <v>7.0887771068031125E-3</v>
      </c>
      <c r="C169" s="7">
        <v>5.5525288295650732E-2</v>
      </c>
      <c r="D169" s="7">
        <f t="shared" ref="D169:D200" si="20">(1+E169)*(1+C169)-1</f>
        <v>7.2631021565450204E-4</v>
      </c>
      <c r="E169" s="42">
        <v>-5.191631E-2</v>
      </c>
      <c r="F169" s="7">
        <v>1.6917905275446454E-3</v>
      </c>
      <c r="G169" s="7">
        <v>-5.1001618213269428E-2</v>
      </c>
      <c r="H169" s="42">
        <f t="shared" si="14"/>
        <v>1.0015343840907853E-4</v>
      </c>
      <c r="I169" s="42">
        <v>-5.2509528167474118E-2</v>
      </c>
      <c r="J169" s="42">
        <f t="shared" si="16"/>
        <v>5.5525288295650732E-2</v>
      </c>
      <c r="K169" s="42">
        <v>0</v>
      </c>
      <c r="L169" s="42">
        <f t="shared" si="17"/>
        <v>5.5571731408335712E-2</v>
      </c>
      <c r="M169" s="55">
        <v>4.3999999999999999E-5</v>
      </c>
      <c r="N169" s="42">
        <f t="shared" si="19"/>
        <v>4.6203653108620957E-2</v>
      </c>
      <c r="O169" s="42">
        <v>-8.8312760389486211E-3</v>
      </c>
      <c r="P169" s="42">
        <f t="shared" si="18"/>
        <v>2.6927506433538362E-2</v>
      </c>
      <c r="Q169" s="42">
        <v>-2.7093412331493205E-2</v>
      </c>
      <c r="R169" s="42">
        <f t="shared" si="13"/>
        <v>4.3715819546381596E-2</v>
      </c>
      <c r="S169" s="42">
        <v>-1.1188238576773202E-2</v>
      </c>
      <c r="T169" s="8" t="s">
        <v>0</v>
      </c>
      <c r="U169" s="8" t="s">
        <v>0</v>
      </c>
      <c r="V169" s="8" t="s">
        <v>0</v>
      </c>
      <c r="W169" s="8" t="s">
        <v>0</v>
      </c>
      <c r="X169" s="44">
        <v>-2.4860452774259079E-3</v>
      </c>
      <c r="Y169" s="44">
        <f t="shared" si="12"/>
        <v>5.2901204637479715E-2</v>
      </c>
      <c r="Z169" s="7">
        <v>-3.269684458861688E-2</v>
      </c>
      <c r="AA169" s="7">
        <v>-3.4951456310679641E-2</v>
      </c>
      <c r="AB169" s="7">
        <v>-8.031761647108282E-3</v>
      </c>
      <c r="AC169" s="7">
        <v>1.7473060576138622E-2</v>
      </c>
      <c r="AD169" s="7">
        <v>-3.5866995387988432E-2</v>
      </c>
      <c r="AE169" s="7">
        <v>-5.7235427942226025E-5</v>
      </c>
      <c r="AF169" s="7">
        <v>-6.0518210367541347E-2</v>
      </c>
      <c r="AG169" s="7">
        <v>-4.3581995365323811E-3</v>
      </c>
      <c r="AH169" s="7">
        <v>6.8650611251322546E-2</v>
      </c>
      <c r="AI169" s="7">
        <v>1.2434873044932404E-2</v>
      </c>
      <c r="AJ169" s="8" t="s">
        <v>0</v>
      </c>
      <c r="AK169" s="8" t="s">
        <v>0</v>
      </c>
      <c r="AL169" s="7">
        <v>-1.0776539014725195E-3</v>
      </c>
      <c r="AM169" s="7">
        <v>8.5132203569044274E-2</v>
      </c>
      <c r="AN169" s="7">
        <v>2.804946087194149E-2</v>
      </c>
      <c r="AO169" s="8" t="s">
        <v>0</v>
      </c>
      <c r="AP169" s="8" t="s">
        <v>0</v>
      </c>
      <c r="AQ169" s="7">
        <v>4.385269452517826E-2</v>
      </c>
      <c r="AR169" s="7">
        <v>-1.1058563825903311E-2</v>
      </c>
      <c r="AS169" s="8" t="s">
        <v>0</v>
      </c>
      <c r="AT169" s="8" t="s">
        <v>0</v>
      </c>
    </row>
    <row r="170" spans="1:46">
      <c r="A170" s="4">
        <v>41639</v>
      </c>
      <c r="B170" s="9">
        <v>7.8038027879299143E-3</v>
      </c>
      <c r="C170" s="9">
        <v>7.6132306765883673E-3</v>
      </c>
      <c r="D170" s="9">
        <f t="shared" si="20"/>
        <v>9.936085487720181E-3</v>
      </c>
      <c r="E170" s="43">
        <v>2.3053039999999998E-3</v>
      </c>
      <c r="F170" s="9">
        <v>7.850218559384059E-3</v>
      </c>
      <c r="G170" s="9">
        <v>2.3519727171161797E-4</v>
      </c>
      <c r="H170" s="43">
        <f t="shared" si="14"/>
        <v>-6.8474163687425316E-3</v>
      </c>
      <c r="I170" s="43">
        <v>-1.4351386628399965E-2</v>
      </c>
      <c r="J170" s="43">
        <f t="shared" si="16"/>
        <v>7.7046352445375721E-3</v>
      </c>
      <c r="K170" s="43">
        <v>9.0713941784725804E-5</v>
      </c>
      <c r="L170" s="43">
        <f t="shared" si="17"/>
        <v>-5.7577968944899638E-3</v>
      </c>
      <c r="M170" s="43">
        <v>-1.3270000000000001E-2</v>
      </c>
      <c r="N170" s="43">
        <f t="shared" si="19"/>
        <v>-1.511923687286465E-2</v>
      </c>
      <c r="O170" s="43">
        <v>-2.2560707677675818E-2</v>
      </c>
      <c r="P170" s="43">
        <f t="shared" si="18"/>
        <v>-1.473607589782977E-2</v>
      </c>
      <c r="Q170" s="43">
        <v>-2.2180441754830027E-2</v>
      </c>
      <c r="R170" s="43">
        <f t="shared" si="13"/>
        <v>-6.7869514001703823E-3</v>
      </c>
      <c r="S170" s="43">
        <v>-1.4291378515434272E-2</v>
      </c>
      <c r="T170" s="10" t="s">
        <v>0</v>
      </c>
      <c r="U170" s="10" t="s">
        <v>0</v>
      </c>
      <c r="V170" s="10" t="s">
        <v>0</v>
      </c>
      <c r="W170" s="10" t="s">
        <v>0</v>
      </c>
      <c r="X170" s="45">
        <v>-7.6537182867333353E-3</v>
      </c>
      <c r="Y170" s="45">
        <f t="shared" si="12"/>
        <v>-9.8757132995452857E-5</v>
      </c>
      <c r="Z170" s="9">
        <v>-1.85777981022065E-2</v>
      </c>
      <c r="AA170" s="9">
        <v>-2.1270480022995142E-2</v>
      </c>
      <c r="AB170" s="9">
        <v>-2.6188840168027916E-2</v>
      </c>
      <c r="AC170" s="9">
        <v>1.1550632911392356E-2</v>
      </c>
      <c r="AD170" s="9">
        <v>1.305117955234536E-2</v>
      </c>
      <c r="AE170" s="9">
        <v>1.169934825462704E-2</v>
      </c>
      <c r="AF170" s="9">
        <v>1.4049043507069703E-2</v>
      </c>
      <c r="AG170" s="9">
        <v>8.3633048449265335E-3</v>
      </c>
      <c r="AH170" s="9">
        <v>2.3908592228494285E-2</v>
      </c>
      <c r="AI170" s="9">
        <v>1.617223856912231E-2</v>
      </c>
      <c r="AJ170" s="10" t="s">
        <v>0</v>
      </c>
      <c r="AK170" s="10" t="s">
        <v>0</v>
      </c>
      <c r="AL170" s="9">
        <v>-3.1388558379927822E-2</v>
      </c>
      <c r="AM170" s="9">
        <v>3.1355453261073363E-2</v>
      </c>
      <c r="AN170" s="9">
        <v>2.3562833299184183E-2</v>
      </c>
      <c r="AO170" s="10" t="s">
        <v>0</v>
      </c>
      <c r="AP170" s="10" t="s">
        <v>0</v>
      </c>
      <c r="AQ170" s="9">
        <v>-7.0505053600269374E-3</v>
      </c>
      <c r="AR170" s="9">
        <v>-1.4552941138703424E-2</v>
      </c>
      <c r="AS170" s="10" t="s">
        <v>0</v>
      </c>
      <c r="AT170" s="10" t="s">
        <v>0</v>
      </c>
    </row>
    <row r="171" spans="1:46">
      <c r="A171" s="3">
        <v>41670</v>
      </c>
      <c r="B171" s="7">
        <v>8.3795638638277659E-3</v>
      </c>
      <c r="C171" s="7">
        <v>3.5729531290019656E-2</v>
      </c>
      <c r="D171" s="7">
        <f t="shared" si="20"/>
        <v>7.8647459812601461E-2</v>
      </c>
      <c r="E171" s="42">
        <v>4.1437389999999998E-2</v>
      </c>
      <c r="F171" s="7">
        <v>6.858760569596356E-2</v>
      </c>
      <c r="G171" s="7">
        <v>3.1724570376031158E-2</v>
      </c>
      <c r="H171" s="42">
        <f t="shared" si="14"/>
        <v>9.6849401774936617E-2</v>
      </c>
      <c r="I171" s="42">
        <v>5.9011420103848078E-2</v>
      </c>
      <c r="J171" s="42">
        <f t="shared" si="16"/>
        <v>3.5654214789604843E-2</v>
      </c>
      <c r="K171" s="42">
        <v>-7.2718309307107099E-5</v>
      </c>
      <c r="L171" s="42">
        <f t="shared" si="17"/>
        <v>5.0659572483565452E-2</v>
      </c>
      <c r="M171" s="42">
        <v>1.4415000000000001E-2</v>
      </c>
      <c r="N171" s="42">
        <f t="shared" si="19"/>
        <v>7.0941602415500959E-2</v>
      </c>
      <c r="O171" s="42">
        <v>3.3997361339715759E-2</v>
      </c>
      <c r="P171" s="42">
        <f t="shared" si="18"/>
        <v>0.10789536520209597</v>
      </c>
      <c r="Q171" s="42">
        <v>6.9676331254350243E-2</v>
      </c>
      <c r="R171" s="42">
        <f t="shared" si="13"/>
        <v>5.835290022445383E-2</v>
      </c>
      <c r="S171" s="42">
        <v>2.1842931239255403E-2</v>
      </c>
      <c r="T171" s="8" t="s">
        <v>0</v>
      </c>
      <c r="U171" s="8" t="s">
        <v>0</v>
      </c>
      <c r="V171" s="8" t="s">
        <v>0</v>
      </c>
      <c r="W171" s="8" t="s">
        <v>0</v>
      </c>
      <c r="X171" s="44">
        <v>1.9338725877089846E-2</v>
      </c>
      <c r="Y171" s="44">
        <f t="shared" si="12"/>
        <v>5.5759220778444085E-2</v>
      </c>
      <c r="Z171" s="7">
        <v>-7.5116003649989271E-2</v>
      </c>
      <c r="AA171" s="7">
        <v>-7.2540381791483144E-2</v>
      </c>
      <c r="AB171" s="7">
        <v>-6.7403797192114645E-2</v>
      </c>
      <c r="AC171" s="7">
        <v>1.5329266385106788E-3</v>
      </c>
      <c r="AD171" s="7">
        <v>-2.5506539041081244E-2</v>
      </c>
      <c r="AE171" s="7">
        <v>-7.901414167249432E-3</v>
      </c>
      <c r="AF171" s="7">
        <v>-3.82072229362862E-2</v>
      </c>
      <c r="AG171" s="7">
        <v>-1.777446781757952E-3</v>
      </c>
      <c r="AH171" s="7">
        <v>-6.4248018408666896E-3</v>
      </c>
      <c r="AI171" s="7">
        <v>-4.0700136336155435E-2</v>
      </c>
      <c r="AJ171" s="8" t="s">
        <v>0</v>
      </c>
      <c r="AK171" s="8" t="s">
        <v>0</v>
      </c>
      <c r="AL171" s="7">
        <v>7.5714108463108776E-2</v>
      </c>
      <c r="AM171" s="7">
        <v>-1.1247239811098542E-3</v>
      </c>
      <c r="AN171" s="7">
        <v>-3.5582895107013734E-2</v>
      </c>
      <c r="AO171" s="8" t="s">
        <v>0</v>
      </c>
      <c r="AP171" s="8" t="s">
        <v>0</v>
      </c>
      <c r="AQ171" s="7">
        <v>5.6321105563532425E-2</v>
      </c>
      <c r="AR171" s="7">
        <v>1.988122733921216E-2</v>
      </c>
      <c r="AS171" s="8" t="s">
        <v>0</v>
      </c>
      <c r="AT171" s="8" t="s">
        <v>0</v>
      </c>
    </row>
    <row r="172" spans="1:46">
      <c r="A172" s="4">
        <v>41698</v>
      </c>
      <c r="B172" s="9">
        <v>7.8151381656772489E-3</v>
      </c>
      <c r="C172" s="9">
        <v>-3.8288752421382299E-2</v>
      </c>
      <c r="D172" s="9">
        <f t="shared" si="20"/>
        <v>9.9226306400692632E-3</v>
      </c>
      <c r="E172" s="43">
        <v>5.0130830000000001E-2</v>
      </c>
      <c r="F172" s="9">
        <v>3.7765253111550212E-3</v>
      </c>
      <c r="G172" s="9">
        <v>4.3740028868798797E-2</v>
      </c>
      <c r="H172" s="43">
        <f t="shared" si="14"/>
        <v>1.0425153616442362E-2</v>
      </c>
      <c r="I172" s="43">
        <v>5.0653359998103165E-2</v>
      </c>
      <c r="J172" s="43">
        <f t="shared" si="16"/>
        <v>-3.8113968740713156E-2</v>
      </c>
      <c r="K172" s="43">
        <v>1.8174236924983767E-4</v>
      </c>
      <c r="L172" s="43">
        <f t="shared" si="17"/>
        <v>-3.7734806742777072E-2</v>
      </c>
      <c r="M172" s="43">
        <v>5.7600000000000001E-4</v>
      </c>
      <c r="N172" s="43">
        <f t="shared" si="19"/>
        <v>-3.6502391083745533E-2</v>
      </c>
      <c r="O172" s="43">
        <v>1.8574820063033126E-3</v>
      </c>
      <c r="P172" s="43">
        <f t="shared" si="18"/>
        <v>-3.5712868597378322E-2</v>
      </c>
      <c r="Q172" s="43">
        <v>2.6784378684241439E-3</v>
      </c>
      <c r="R172" s="43">
        <f t="shared" si="13"/>
        <v>-3.4088989494827637E-2</v>
      </c>
      <c r="S172" s="43">
        <v>4.366968710336705E-3</v>
      </c>
      <c r="T172" s="10" t="s">
        <v>0</v>
      </c>
      <c r="U172" s="10" t="s">
        <v>0</v>
      </c>
      <c r="V172" s="9">
        <v>-3.3560069859362107E-2</v>
      </c>
      <c r="W172" s="9">
        <v>4.906552477808912E-3</v>
      </c>
      <c r="X172" s="43">
        <v>1.8505801071433403E-3</v>
      </c>
      <c r="Y172" s="43">
        <f t="shared" si="12"/>
        <v>-3.6509028717797265E-2</v>
      </c>
      <c r="Z172" s="9">
        <v>-1.1419455056887351E-2</v>
      </c>
      <c r="AA172" s="9">
        <v>-2.216592780240656E-2</v>
      </c>
      <c r="AB172" s="9">
        <v>3.7736732083242464E-2</v>
      </c>
      <c r="AC172" s="9">
        <v>4.1648445471786921E-4</v>
      </c>
      <c r="AD172" s="9">
        <v>4.4390339858328742E-2</v>
      </c>
      <c r="AE172" s="9">
        <v>2.8667642522734349E-2</v>
      </c>
      <c r="AF172" s="9">
        <v>5.5915476962354882E-2</v>
      </c>
      <c r="AG172" s="9">
        <v>2.1798658255285819E-2</v>
      </c>
      <c r="AH172" s="9">
        <v>6.390757979722661E-3</v>
      </c>
      <c r="AI172" s="9">
        <v>4.6458342370018446E-2</v>
      </c>
      <c r="AJ172" s="10" t="s">
        <v>0</v>
      </c>
      <c r="AK172" s="10" t="s">
        <v>0</v>
      </c>
      <c r="AL172" s="9">
        <v>1.9752174191076222E-2</v>
      </c>
      <c r="AM172" s="9">
        <v>3.1773875709280031E-3</v>
      </c>
      <c r="AN172" s="9">
        <v>4.3117037568930705E-2</v>
      </c>
      <c r="AO172" s="10" t="s">
        <v>0</v>
      </c>
      <c r="AP172" s="10" t="s">
        <v>0</v>
      </c>
      <c r="AQ172" s="9">
        <v>-3.3944183452531251E-2</v>
      </c>
      <c r="AR172" s="9">
        <v>4.5175399370547265E-3</v>
      </c>
      <c r="AS172" s="10" t="s">
        <v>0</v>
      </c>
      <c r="AT172" s="10" t="s">
        <v>0</v>
      </c>
    </row>
    <row r="173" spans="1:46">
      <c r="A173" s="3">
        <v>41729</v>
      </c>
      <c r="B173" s="7">
        <v>7.6009201647562197E-3</v>
      </c>
      <c r="C173" s="7">
        <v>-3.0170566555241418E-2</v>
      </c>
      <c r="D173" s="7">
        <f t="shared" si="20"/>
        <v>-2.4705965629553517E-2</v>
      </c>
      <c r="E173" s="42">
        <v>5.6346000000000009E-3</v>
      </c>
      <c r="F173" s="7">
        <v>-3.1370610254162989E-2</v>
      </c>
      <c r="G173" s="7">
        <v>-1.2373760349375651E-3</v>
      </c>
      <c r="H173" s="42">
        <f t="shared" si="14"/>
        <v>-3.167872183644882E-2</v>
      </c>
      <c r="I173" s="42">
        <v>-1.5550727057752622E-3</v>
      </c>
      <c r="J173" s="42">
        <f t="shared" si="16"/>
        <v>-3.0082835668297836E-2</v>
      </c>
      <c r="K173" s="42">
        <v>9.046012001512338E-5</v>
      </c>
      <c r="L173" s="42">
        <f t="shared" si="17"/>
        <v>-3.6726613525328022E-2</v>
      </c>
      <c r="M173" s="42">
        <v>-6.7600000000000004E-3</v>
      </c>
      <c r="N173" s="42">
        <f t="shared" si="19"/>
        <v>-3.552363440091022E-2</v>
      </c>
      <c r="O173" s="42">
        <v>-5.5195972209826083E-3</v>
      </c>
      <c r="P173" s="42">
        <f t="shared" si="18"/>
        <v>-2.2945593270844222E-2</v>
      </c>
      <c r="Q173" s="42">
        <v>7.4497360414549352E-3</v>
      </c>
      <c r="R173" s="42">
        <f t="shared" si="13"/>
        <v>-3.5333909625818949E-2</v>
      </c>
      <c r="S173" s="42">
        <v>-5.323970269945022E-3</v>
      </c>
      <c r="T173" s="8" t="s">
        <v>0</v>
      </c>
      <c r="U173" s="8" t="s">
        <v>0</v>
      </c>
      <c r="V173" s="7">
        <v>-2.9218463177317799E-2</v>
      </c>
      <c r="W173" s="7">
        <v>9.7651915309149295E-4</v>
      </c>
      <c r="X173" s="42">
        <v>-1.4215234119527853E-3</v>
      </c>
      <c r="Y173" s="42">
        <f t="shared" si="12"/>
        <v>-3.1549201800484039E-2</v>
      </c>
      <c r="Z173" s="7">
        <v>7.049730326580872E-2</v>
      </c>
      <c r="AA173" s="7">
        <v>7.1243523316062207E-2</v>
      </c>
      <c r="AB173" s="7">
        <v>4.2467792125793213E-3</v>
      </c>
      <c r="AC173" s="7">
        <v>3.4345663079449196E-4</v>
      </c>
      <c r="AD173" s="7">
        <v>7.0989328446098288E-3</v>
      </c>
      <c r="AE173" s="7">
        <v>8.9986422083991879E-3</v>
      </c>
      <c r="AF173" s="7">
        <v>5.5126182375806465E-3</v>
      </c>
      <c r="AG173" s="7">
        <v>6.2627067023404148E-3</v>
      </c>
      <c r="AH173" s="7">
        <v>-2.8061259838006669E-2</v>
      </c>
      <c r="AI173" s="7">
        <v>2.1749254502851922E-3</v>
      </c>
      <c r="AJ173" s="8" t="s">
        <v>0</v>
      </c>
      <c r="AK173" s="8" t="s">
        <v>0</v>
      </c>
      <c r="AL173" s="7">
        <v>-5.5576953899534876E-2</v>
      </c>
      <c r="AM173" s="7">
        <v>-2.3447556311834372E-2</v>
      </c>
      <c r="AN173" s="7">
        <v>6.9321573583585039E-3</v>
      </c>
      <c r="AO173" s="8" t="s">
        <v>0</v>
      </c>
      <c r="AP173" s="8" t="s">
        <v>0</v>
      </c>
      <c r="AQ173" s="7">
        <v>-3.4905247717085808E-2</v>
      </c>
      <c r="AR173" s="7">
        <v>-4.8819730548156359E-3</v>
      </c>
      <c r="AS173" s="8" t="s">
        <v>0</v>
      </c>
      <c r="AT173" s="8" t="s">
        <v>0</v>
      </c>
    </row>
    <row r="174" spans="1:46">
      <c r="A174" s="4">
        <v>41759</v>
      </c>
      <c r="B174" s="9">
        <v>8.145516157956445E-3</v>
      </c>
      <c r="C174" s="9">
        <v>-1.193106495802021E-2</v>
      </c>
      <c r="D174" s="9">
        <f t="shared" si="20"/>
        <v>2.0791515492708967E-2</v>
      </c>
      <c r="E174" s="43">
        <v>3.3117709999999995E-2</v>
      </c>
      <c r="F174" s="9">
        <v>1.5989843786310853E-2</v>
      </c>
      <c r="G174" s="9">
        <v>2.825805746351584E-2</v>
      </c>
      <c r="H174" s="43">
        <f t="shared" si="14"/>
        <v>2.7197361933677611E-2</v>
      </c>
      <c r="I174" s="43">
        <v>3.9600907896204074E-2</v>
      </c>
      <c r="J174" s="43">
        <f t="shared" si="16"/>
        <v>-1.193106495802021E-2</v>
      </c>
      <c r="K174" s="43">
        <v>0</v>
      </c>
      <c r="L174" s="43">
        <f t="shared" si="17"/>
        <v>-7.243665930180998E-3</v>
      </c>
      <c r="M174" s="43">
        <v>4.744E-3</v>
      </c>
      <c r="N174" s="43">
        <f t="shared" si="19"/>
        <v>-4.6851689104272509E-3</v>
      </c>
      <c r="O174" s="43">
        <v>7.3333912145361335E-3</v>
      </c>
      <c r="P174" s="43">
        <f t="shared" si="18"/>
        <v>8.6253777220985928E-3</v>
      </c>
      <c r="Q174" s="43">
        <v>2.0804664483501378E-2</v>
      </c>
      <c r="R174" s="43">
        <f t="shared" si="13"/>
        <v>1.1140176044592831E-3</v>
      </c>
      <c r="S174" s="43">
        <v>1.32026036846562E-2</v>
      </c>
      <c r="T174" s="10" t="s">
        <v>0</v>
      </c>
      <c r="U174" s="10" t="s">
        <v>0</v>
      </c>
      <c r="V174" s="9">
        <v>-5.0946927018525878E-3</v>
      </c>
      <c r="W174" s="9">
        <v>6.939825284909773E-3</v>
      </c>
      <c r="X174" s="43">
        <v>8.1636809397225285E-3</v>
      </c>
      <c r="Y174" s="43">
        <f t="shared" si="12"/>
        <v>-3.8647854258860859E-3</v>
      </c>
      <c r="Z174" s="9">
        <v>2.4040941008450112E-2</v>
      </c>
      <c r="AA174" s="9">
        <v>2.2067714631197166E-2</v>
      </c>
      <c r="AB174" s="9">
        <v>1.0994932900222354E-2</v>
      </c>
      <c r="AC174" s="9">
        <v>-6.6066690943145101E-4</v>
      </c>
      <c r="AD174" s="9">
        <v>2.4185317745710089E-2</v>
      </c>
      <c r="AE174" s="9">
        <v>1.3163103287822997E-2</v>
      </c>
      <c r="AF174" s="9">
        <v>3.1745966190344532E-2</v>
      </c>
      <c r="AG174" s="9">
        <v>1.2790938038232058E-2</v>
      </c>
      <c r="AH174" s="9">
        <v>-4.5437639748978631E-3</v>
      </c>
      <c r="AI174" s="9">
        <v>7.4765036336341684E-3</v>
      </c>
      <c r="AJ174" s="10" t="s">
        <v>0</v>
      </c>
      <c r="AK174" s="10" t="s">
        <v>0</v>
      </c>
      <c r="AL174" s="9">
        <v>-1.4417013507574516E-2</v>
      </c>
      <c r="AM174" s="9">
        <v>-5.804250204376471E-3</v>
      </c>
      <c r="AN174" s="9">
        <v>6.2007968638175814E-3</v>
      </c>
      <c r="AO174" s="10" t="s">
        <v>0</v>
      </c>
      <c r="AP174" s="10" t="s">
        <v>0</v>
      </c>
      <c r="AQ174" s="9">
        <v>1.4881880663446534E-3</v>
      </c>
      <c r="AR174" s="9">
        <v>1.3581292305070658E-2</v>
      </c>
      <c r="AS174" s="10" t="s">
        <v>0</v>
      </c>
      <c r="AT174" s="10" t="s">
        <v>0</v>
      </c>
    </row>
    <row r="175" spans="1:46">
      <c r="A175" s="3">
        <v>41789</v>
      </c>
      <c r="B175" s="7">
        <v>8.5830069477093041E-3</v>
      </c>
      <c r="C175" s="7">
        <v>1.3416815742395283E-3</v>
      </c>
      <c r="D175" s="7">
        <f t="shared" si="20"/>
        <v>2.5477320527727887E-2</v>
      </c>
      <c r="E175" s="42">
        <v>2.4103300000000001E-2</v>
      </c>
      <c r="F175" s="7">
        <v>2.7618073905850471E-2</v>
      </c>
      <c r="G175" s="7">
        <v>2.6241185017187085E-2</v>
      </c>
      <c r="H175" s="42">
        <f t="shared" si="14"/>
        <v>2.5366127353284362E-2</v>
      </c>
      <c r="I175" s="42">
        <v>2.3992255811497998E-2</v>
      </c>
      <c r="J175" s="42">
        <f t="shared" si="16"/>
        <v>1.3416815742395283E-3</v>
      </c>
      <c r="K175" s="42">
        <v>0</v>
      </c>
      <c r="L175" s="42">
        <f t="shared" si="17"/>
        <v>1.0055356887298528E-2</v>
      </c>
      <c r="M175" s="42">
        <v>8.7019999999999997E-3</v>
      </c>
      <c r="N175" s="42">
        <f t="shared" si="19"/>
        <v>1.9590493146717458E-2</v>
      </c>
      <c r="O175" s="42">
        <v>1.8224360284082364E-2</v>
      </c>
      <c r="P175" s="42">
        <f t="shared" si="18"/>
        <v>3.1026816059236628E-2</v>
      </c>
      <c r="Q175" s="42">
        <v>2.9645359851922182E-2</v>
      </c>
      <c r="R175" s="42">
        <f t="shared" si="13"/>
        <v>1.9062318879867313E-2</v>
      </c>
      <c r="S175" s="42">
        <v>1.7696893709416628E-2</v>
      </c>
      <c r="T175" s="8" t="s">
        <v>0</v>
      </c>
      <c r="U175" s="8" t="s">
        <v>0</v>
      </c>
      <c r="V175" s="7">
        <v>1.0999832589835279E-2</v>
      </c>
      <c r="W175" s="7">
        <v>9.6443906198393492E-3</v>
      </c>
      <c r="X175" s="42">
        <v>1.1867946645901961E-2</v>
      </c>
      <c r="Y175" s="42">
        <f t="shared" si="12"/>
        <v>1.3225551225480414E-2</v>
      </c>
      <c r="Z175" s="7">
        <v>-7.4962228334559677E-3</v>
      </c>
      <c r="AA175" s="7">
        <v>-2.868973676427089E-2</v>
      </c>
      <c r="AB175" s="7">
        <v>1.3688590127039602E-2</v>
      </c>
      <c r="AC175" s="7">
        <v>8.4485926820507817E-3</v>
      </c>
      <c r="AD175" s="7">
        <v>4.2654729191240914E-2</v>
      </c>
      <c r="AE175" s="7">
        <v>1.467944947239963E-2</v>
      </c>
      <c r="AF175" s="7">
        <v>6.187021230347578E-2</v>
      </c>
      <c r="AG175" s="7">
        <v>1.8360386150813257E-2</v>
      </c>
      <c r="AH175" s="7">
        <v>1.9332722523667467E-2</v>
      </c>
      <c r="AI175" s="7">
        <v>1.7966935043733923E-2</v>
      </c>
      <c r="AJ175" s="8" t="s">
        <v>0</v>
      </c>
      <c r="AK175" s="8" t="s">
        <v>0</v>
      </c>
      <c r="AL175" s="7">
        <v>-2.818954380396832E-2</v>
      </c>
      <c r="AM175" s="7">
        <v>2.240017963627472E-2</v>
      </c>
      <c r="AN175" s="7">
        <v>2.1030282120013677E-2</v>
      </c>
      <c r="AO175" s="8" t="s">
        <v>0</v>
      </c>
      <c r="AP175" s="8" t="s">
        <v>0</v>
      </c>
      <c r="AQ175" s="7">
        <v>2.2674025619058735E-2</v>
      </c>
      <c r="AR175" s="7">
        <v>2.1303761180980541E-2</v>
      </c>
      <c r="AS175" s="8" t="s">
        <v>0</v>
      </c>
      <c r="AT175" s="8" t="s">
        <v>0</v>
      </c>
    </row>
    <row r="176" spans="1:46">
      <c r="A176" s="4">
        <v>41820</v>
      </c>
      <c r="B176" s="9">
        <v>8.1740708707243037E-3</v>
      </c>
      <c r="C176" s="9">
        <v>-1.6301920500223166E-2</v>
      </c>
      <c r="D176" s="9">
        <f t="shared" si="20"/>
        <v>-5.3606697521213498E-3</v>
      </c>
      <c r="E176" s="43">
        <v>1.112257E-2</v>
      </c>
      <c r="F176" s="9">
        <v>-1.0493381969017168E-2</v>
      </c>
      <c r="G176" s="9">
        <v>5.904798080077267E-3</v>
      </c>
      <c r="H176" s="43">
        <f t="shared" si="14"/>
        <v>-1.4326460906039729E-2</v>
      </c>
      <c r="I176" s="43">
        <v>2.0081970630541068E-3</v>
      </c>
      <c r="J176" s="43">
        <f t="shared" si="16"/>
        <v>-1.6301920500223166E-2</v>
      </c>
      <c r="K176" s="43">
        <v>0</v>
      </c>
      <c r="L176" s="43">
        <f t="shared" si="17"/>
        <v>-1.7826652523447839E-2</v>
      </c>
      <c r="M176" s="43">
        <v>-1.5499999999999999E-3</v>
      </c>
      <c r="N176" s="43">
        <f t="shared" si="19"/>
        <v>-1.8224918733485751E-2</v>
      </c>
      <c r="O176" s="43">
        <v>-1.9548663084109075E-3</v>
      </c>
      <c r="P176" s="43">
        <f t="shared" si="18"/>
        <v>-1.8927247382044654E-2</v>
      </c>
      <c r="Q176" s="43">
        <v>-2.6688340015429413E-3</v>
      </c>
      <c r="R176" s="43">
        <f t="shared" si="13"/>
        <v>-1.602426034781701E-2</v>
      </c>
      <c r="S176" s="43">
        <v>2.8226155788302343E-4</v>
      </c>
      <c r="T176" s="10" t="s">
        <v>0</v>
      </c>
      <c r="U176" s="10" t="s">
        <v>0</v>
      </c>
      <c r="V176" s="9">
        <v>-1.2954881944985619E-2</v>
      </c>
      <c r="W176" s="9">
        <v>3.3803676967700813E-3</v>
      </c>
      <c r="X176" s="43">
        <v>-6.3984052833121474E-4</v>
      </c>
      <c r="Y176" s="43">
        <f t="shared" si="12"/>
        <v>-1.6931330399128752E-2</v>
      </c>
      <c r="Z176" s="9">
        <v>3.7647104744432891E-2</v>
      </c>
      <c r="AA176" s="9">
        <v>4.5676004872107212E-2</v>
      </c>
      <c r="AB176" s="9">
        <v>1.3423406974621299E-2</v>
      </c>
      <c r="AC176" s="9">
        <v>6.1426963856168193E-3</v>
      </c>
      <c r="AD176" s="9">
        <v>5.9077078247926629E-4</v>
      </c>
      <c r="AE176" s="9">
        <v>1.1093294893357752E-2</v>
      </c>
      <c r="AF176" s="9">
        <v>-6.419446939442075E-3</v>
      </c>
      <c r="AG176" s="9">
        <v>9.1926277227618591E-3</v>
      </c>
      <c r="AH176" s="9">
        <v>5.2811112083794853E-4</v>
      </c>
      <c r="AI176" s="9">
        <v>1.7108940204111578E-2</v>
      </c>
      <c r="AJ176" s="10" t="s">
        <v>0</v>
      </c>
      <c r="AK176" s="10" t="s">
        <v>0</v>
      </c>
      <c r="AL176" s="9">
        <v>3.4436604991768593E-2</v>
      </c>
      <c r="AM176" s="9">
        <v>2.4457058375040308E-3</v>
      </c>
      <c r="AN176" s="9">
        <v>1.9058313448431896E-2</v>
      </c>
      <c r="AO176" s="10" t="s">
        <v>0</v>
      </c>
      <c r="AP176" s="10" t="s">
        <v>0</v>
      </c>
      <c r="AQ176" s="9">
        <v>-1.3180447906977255E-2</v>
      </c>
      <c r="AR176" s="9">
        <v>3.1732018779921933E-3</v>
      </c>
      <c r="AS176" s="10" t="s">
        <v>0</v>
      </c>
      <c r="AT176" s="10" t="s">
        <v>0</v>
      </c>
    </row>
    <row r="177" spans="1:46">
      <c r="A177" s="3">
        <v>41851</v>
      </c>
      <c r="B177" s="7">
        <v>9.404268371575375E-3</v>
      </c>
      <c r="C177" s="7">
        <v>2.9466515323495868E-2</v>
      </c>
      <c r="D177" s="7">
        <f t="shared" si="20"/>
        <v>2.9824919664099836E-2</v>
      </c>
      <c r="E177" s="42">
        <v>3.4814570000000003E-4</v>
      </c>
      <c r="F177" s="7">
        <v>2.8370981021818009E-2</v>
      </c>
      <c r="G177" s="7">
        <v>-1.0641767219924381E-3</v>
      </c>
      <c r="H177" s="42">
        <f t="shared" si="14"/>
        <v>3.9888757500446292E-2</v>
      </c>
      <c r="I177" s="42">
        <v>1.0123925374761145E-2</v>
      </c>
      <c r="J177" s="42">
        <f t="shared" si="16"/>
        <v>2.9373398082364943E-2</v>
      </c>
      <c r="K177" s="42">
        <v>-9.045193772194704E-5</v>
      </c>
      <c r="L177" s="42">
        <f t="shared" si="17"/>
        <v>2.4669201362088389E-2</v>
      </c>
      <c r="M177" s="42">
        <v>-4.6600000000000001E-3</v>
      </c>
      <c r="N177" s="42">
        <f t="shared" si="19"/>
        <v>2.7021158529660694E-2</v>
      </c>
      <c r="O177" s="42">
        <v>-2.3753631200590375E-3</v>
      </c>
      <c r="P177" s="42">
        <f t="shared" si="18"/>
        <v>3.6307980287601405E-2</v>
      </c>
      <c r="Q177" s="42">
        <v>6.645641079404907E-3</v>
      </c>
      <c r="R177" s="42">
        <f t="shared" si="13"/>
        <v>3.1294633471305122E-2</v>
      </c>
      <c r="S177" s="42">
        <v>1.7757917529108713E-3</v>
      </c>
      <c r="T177" s="8" t="s">
        <v>0</v>
      </c>
      <c r="U177" s="8" t="s">
        <v>0</v>
      </c>
      <c r="V177" s="7">
        <v>3.1677423174847563E-2</v>
      </c>
      <c r="W177" s="7">
        <v>2.1517996870110689E-3</v>
      </c>
      <c r="X177" s="42">
        <v>-2.4128783015271438E-3</v>
      </c>
      <c r="Y177" s="42">
        <f t="shared" ref="Y177:Y240" si="21">(1+X177)*(1+C177)-1</f>
        <v>2.6982537906522941E-2</v>
      </c>
      <c r="Z177" s="7">
        <v>5.0048901594944351E-2</v>
      </c>
      <c r="AA177" s="7">
        <v>5.9405940594059459E-2</v>
      </c>
      <c r="AB177" s="7">
        <v>1.5703033229319097E-2</v>
      </c>
      <c r="AC177" s="7">
        <v>7.4647540478975927E-3</v>
      </c>
      <c r="AD177" s="7">
        <v>1.1268627738766135E-2</v>
      </c>
      <c r="AE177" s="7">
        <v>8.5644528616379834E-3</v>
      </c>
      <c r="AF177" s="7">
        <v>1.3101283707135147E-2</v>
      </c>
      <c r="AG177" s="7">
        <v>1.1348187345982863E-2</v>
      </c>
      <c r="AH177" s="7">
        <v>1.5772982236563537E-2</v>
      </c>
      <c r="AI177" s="7">
        <v>-1.3301581822337649E-2</v>
      </c>
      <c r="AJ177" s="8" t="s">
        <v>0</v>
      </c>
      <c r="AK177" s="8" t="s">
        <v>0</v>
      </c>
      <c r="AL177" s="7">
        <v>6.1763032848083377E-3</v>
      </c>
      <c r="AM177" s="7">
        <v>1.3942301229760812E-2</v>
      </c>
      <c r="AN177" s="7">
        <v>-1.5079863077291922E-2</v>
      </c>
      <c r="AO177" s="8" t="s">
        <v>0</v>
      </c>
      <c r="AP177" s="8" t="s">
        <v>0</v>
      </c>
      <c r="AQ177" s="7">
        <v>2.9648128804726337E-2</v>
      </c>
      <c r="AR177" s="7">
        <v>1.7641514175270601E-4</v>
      </c>
      <c r="AS177" s="8" t="s">
        <v>0</v>
      </c>
      <c r="AT177" s="8" t="s">
        <v>0</v>
      </c>
    </row>
    <row r="178" spans="1:46">
      <c r="A178" s="4">
        <v>41880</v>
      </c>
      <c r="B178" s="9">
        <v>8.5949258807140883E-3</v>
      </c>
      <c r="C178" s="9">
        <v>-1.2260739172620605E-2</v>
      </c>
      <c r="D178" s="9">
        <f t="shared" si="20"/>
        <v>1.6887150092617098E-2</v>
      </c>
      <c r="E178" s="43">
        <v>2.95097E-2</v>
      </c>
      <c r="F178" s="9">
        <v>1.7168286726014781E-2</v>
      </c>
      <c r="G178" s="9">
        <v>2.979432636299606E-2</v>
      </c>
      <c r="H178" s="43">
        <f t="shared" si="14"/>
        <v>1.7806355744985458E-2</v>
      </c>
      <c r="I178" s="43">
        <v>3.0440315688596176E-2</v>
      </c>
      <c r="J178" s="43">
        <f t="shared" si="16"/>
        <v>-1.2171388160542529E-2</v>
      </c>
      <c r="K178" s="43">
        <v>9.046012001512338E-5</v>
      </c>
      <c r="L178" s="43">
        <f t="shared" si="17"/>
        <v>-3.3434291258709337E-3</v>
      </c>
      <c r="M178" s="43">
        <v>9.0279999999999996E-3</v>
      </c>
      <c r="N178" s="43">
        <f t="shared" si="19"/>
        <v>6.2645997629240391E-3</v>
      </c>
      <c r="O178" s="43">
        <v>1.8755292687289593E-2</v>
      </c>
      <c r="P178" s="43">
        <f t="shared" si="18"/>
        <v>3.4336687693572898E-2</v>
      </c>
      <c r="Q178" s="43">
        <v>4.7175837505093465E-2</v>
      </c>
      <c r="R178" s="43">
        <f t="shared" si="13"/>
        <v>-6.375196392182314E-3</v>
      </c>
      <c r="S178" s="43">
        <v>5.9585996161661825E-3</v>
      </c>
      <c r="T178" s="10" t="s">
        <v>0</v>
      </c>
      <c r="U178" s="10" t="s">
        <v>0</v>
      </c>
      <c r="V178" s="9">
        <v>-2.2000306091218835E-4</v>
      </c>
      <c r="W178" s="9">
        <v>1.2189038540785679E-2</v>
      </c>
      <c r="X178" s="43">
        <v>1.145153974251012E-2</v>
      </c>
      <c r="Y178" s="43">
        <f t="shared" si="21"/>
        <v>-9.4960377201824819E-4</v>
      </c>
      <c r="Z178" s="9">
        <v>9.7780723280015858E-2</v>
      </c>
      <c r="AA178" s="9">
        <v>7.8339747113798763E-2</v>
      </c>
      <c r="AB178" s="9">
        <v>2.6110031076611584E-3</v>
      </c>
      <c r="AC178" s="9">
        <v>8.8353168237671476E-3</v>
      </c>
      <c r="AD178" s="9">
        <v>4.819108947366435E-2</v>
      </c>
      <c r="AE178" s="9">
        <v>1.3527575083877252E-2</v>
      </c>
      <c r="AF178" s="9">
        <v>6.9108857640172161E-2</v>
      </c>
      <c r="AG178" s="9">
        <v>1.5911582216537434E-2</v>
      </c>
      <c r="AH178" s="9">
        <v>7.5994408861386198E-3</v>
      </c>
      <c r="AI178" s="9">
        <v>2.0106703101103074E-2</v>
      </c>
      <c r="AJ178" s="10" t="s">
        <v>0</v>
      </c>
      <c r="AK178" s="10" t="s">
        <v>0</v>
      </c>
      <c r="AL178" s="9">
        <v>-1.1876479588560196E-2</v>
      </c>
      <c r="AM178" s="9">
        <v>2.493290047690544E-2</v>
      </c>
      <c r="AN178" s="9">
        <v>3.7655321727690261E-2</v>
      </c>
      <c r="AO178" s="10" t="s">
        <v>0</v>
      </c>
      <c r="AP178" s="10" t="s">
        <v>0</v>
      </c>
      <c r="AQ178" s="9">
        <v>-7.7502274759353451E-3</v>
      </c>
      <c r="AR178" s="9">
        <v>4.5665003666122139E-3</v>
      </c>
      <c r="AS178" s="10" t="s">
        <v>0</v>
      </c>
      <c r="AT178" s="10" t="s">
        <v>0</v>
      </c>
    </row>
    <row r="179" spans="1:46">
      <c r="A179" s="3">
        <v>41912</v>
      </c>
      <c r="B179" s="7">
        <v>9.0058393068961351E-3</v>
      </c>
      <c r="C179" s="7">
        <v>9.4391855688515935E-2</v>
      </c>
      <c r="D179" s="7">
        <f t="shared" si="20"/>
        <v>2.9232038198785615E-2</v>
      </c>
      <c r="E179" s="42">
        <v>-5.9539749999999995E-2</v>
      </c>
      <c r="F179" s="7">
        <v>2.7979308692050786E-2</v>
      </c>
      <c r="G179" s="7">
        <v>-6.0684430947891776E-2</v>
      </c>
      <c r="H179" s="42">
        <f t="shared" si="14"/>
        <v>1.881389163990721E-2</v>
      </c>
      <c r="I179" s="42">
        <v>-6.9059326104962904E-2</v>
      </c>
      <c r="J179" s="42">
        <f t="shared" si="16"/>
        <v>9.4193438597398371E-2</v>
      </c>
      <c r="K179" s="42">
        <v>-1.8130351581679971E-4</v>
      </c>
      <c r="L179" s="42">
        <f t="shared" si="17"/>
        <v>8.873384979460619E-2</v>
      </c>
      <c r="M179" s="42">
        <v>-5.1700000000000001E-3</v>
      </c>
      <c r="N179" s="42">
        <f t="shared" si="19"/>
        <v>8.3096088933301449E-2</v>
      </c>
      <c r="O179" s="42">
        <v>-1.0321501111782205E-2</v>
      </c>
      <c r="P179" s="42">
        <f t="shared" si="18"/>
        <v>7.165644606961985E-2</v>
      </c>
      <c r="Q179" s="42">
        <v>-2.0774468944300239E-2</v>
      </c>
      <c r="R179" s="42">
        <f t="shared" si="13"/>
        <v>6.75027134926518E-2</v>
      </c>
      <c r="S179" s="42">
        <v>-2.456993996811796E-2</v>
      </c>
      <c r="T179" s="8" t="s">
        <v>0</v>
      </c>
      <c r="U179" s="8" t="s">
        <v>0</v>
      </c>
      <c r="V179" s="7">
        <v>9.1158714516699879E-2</v>
      </c>
      <c r="W179" s="7">
        <v>-2.9355675073389209E-3</v>
      </c>
      <c r="X179" s="42">
        <v>-6.0861409559924695E-3</v>
      </c>
      <c r="Y179" s="42">
        <f t="shared" si="21"/>
        <v>8.773123259370541E-2</v>
      </c>
      <c r="Z179" s="7">
        <v>-0.11703759300352434</v>
      </c>
      <c r="AA179" s="7">
        <v>-0.12949273515166959</v>
      </c>
      <c r="AB179" s="7">
        <v>5.9019177694432656E-3</v>
      </c>
      <c r="AC179" s="7">
        <v>1.3977365652731333E-2</v>
      </c>
      <c r="AD179" s="7">
        <v>-3.5334677518182311E-2</v>
      </c>
      <c r="AE179" s="7">
        <v>3.3236427595007001E-5</v>
      </c>
      <c r="AF179" s="7">
        <v>-5.430719266388373E-2</v>
      </c>
      <c r="AG179" s="7">
        <v>-7.3853958917868834E-3</v>
      </c>
      <c r="AH179" s="7">
        <v>5.7115750572374946E-2</v>
      </c>
      <c r="AI179" s="7">
        <v>-3.406102203921213E-2</v>
      </c>
      <c r="AJ179" s="8" t="s">
        <v>0</v>
      </c>
      <c r="AK179" s="8" t="s">
        <v>0</v>
      </c>
      <c r="AL179" s="7">
        <v>3.5448331670293376E-2</v>
      </c>
      <c r="AM179" s="7">
        <v>7.7413614587371837E-2</v>
      </c>
      <c r="AN179" s="7">
        <v>-1.5513859147336717E-2</v>
      </c>
      <c r="AO179" s="8" t="s">
        <v>0</v>
      </c>
      <c r="AP179" s="8" t="s">
        <v>0</v>
      </c>
      <c r="AQ179" s="7">
        <v>6.6814152428942952E-2</v>
      </c>
      <c r="AR179" s="7">
        <v>-2.5199112288918579E-2</v>
      </c>
      <c r="AS179" s="8" t="s">
        <v>0</v>
      </c>
      <c r="AT179" s="8" t="s">
        <v>0</v>
      </c>
    </row>
    <row r="180" spans="1:46">
      <c r="A180" s="4">
        <v>41943</v>
      </c>
      <c r="B180" s="9">
        <v>9.4389565642625239E-3</v>
      </c>
      <c r="C180" s="9">
        <v>-2.7743778049775791E-3</v>
      </c>
      <c r="D180" s="9">
        <f t="shared" si="20"/>
        <v>9.6375557517747845E-2</v>
      </c>
      <c r="E180" s="43">
        <v>9.9425779999999991E-2</v>
      </c>
      <c r="F180" s="9">
        <v>8.5051482555313251E-2</v>
      </c>
      <c r="G180" s="9">
        <v>8.8070200369475549E-2</v>
      </c>
      <c r="H180" s="43">
        <f t="shared" si="14"/>
        <v>0.10651464334191707</v>
      </c>
      <c r="I180" s="43">
        <v>0.10959307373825333</v>
      </c>
      <c r="J180" s="43">
        <f t="shared" si="16"/>
        <v>-2.5935445078985042E-3</v>
      </c>
      <c r="K180" s="43">
        <v>1.8133639274231506E-4</v>
      </c>
      <c r="L180" s="43">
        <f t="shared" si="17"/>
        <v>6.7630880456954756E-3</v>
      </c>
      <c r="M180" s="43">
        <v>9.5639999999999996E-3</v>
      </c>
      <c r="N180" s="43">
        <f t="shared" si="19"/>
        <v>1.2445996500330292E-2</v>
      </c>
      <c r="O180" s="43">
        <v>1.526271885373931E-2</v>
      </c>
      <c r="P180" s="43">
        <f t="shared" si="18"/>
        <v>2.5118137648978189E-2</v>
      </c>
      <c r="Q180" s="43">
        <v>2.7970115120548922E-2</v>
      </c>
      <c r="R180" s="43">
        <f t="shared" si="13"/>
        <v>7.9092768768993515E-3</v>
      </c>
      <c r="S180" s="43">
        <v>1.071337763901492E-2</v>
      </c>
      <c r="T180" s="10" t="s">
        <v>0</v>
      </c>
      <c r="U180" s="10" t="s">
        <v>0</v>
      </c>
      <c r="V180" s="9">
        <v>4.498066620487684E-3</v>
      </c>
      <c r="W180" s="9">
        <v>7.2853090346427507E-3</v>
      </c>
      <c r="X180" s="43">
        <v>1.0682510576755622E-2</v>
      </c>
      <c r="Y180" s="43">
        <f t="shared" si="21"/>
        <v>7.878495451532519E-3</v>
      </c>
      <c r="Z180" s="9">
        <v>9.4798115125196425E-3</v>
      </c>
      <c r="AA180" s="9">
        <v>-5.6222547584187432E-2</v>
      </c>
      <c r="AB180" s="9">
        <v>-1.3352656461053547E-2</v>
      </c>
      <c r="AC180" s="9">
        <v>-1.7174859987554303E-3</v>
      </c>
      <c r="AD180" s="9">
        <v>2.080268393525575E-2</v>
      </c>
      <c r="AE180" s="9">
        <v>9.372445434576715E-3</v>
      </c>
      <c r="AF180" s="9">
        <v>2.7297589398252553E-2</v>
      </c>
      <c r="AG180" s="9">
        <v>1.1377820200373812E-2</v>
      </c>
      <c r="AH180" s="9">
        <v>3.4479655879198212E-3</v>
      </c>
      <c r="AI180" s="9">
        <v>6.2396545519971536E-3</v>
      </c>
      <c r="AJ180" s="10" t="s">
        <v>0</v>
      </c>
      <c r="AK180" s="10" t="s">
        <v>0</v>
      </c>
      <c r="AL180" s="9">
        <v>-4.5606304446728529E-2</v>
      </c>
      <c r="AM180" s="9">
        <v>2.0362708765275128E-2</v>
      </c>
      <c r="AN180" s="9">
        <v>2.3201456175308888E-2</v>
      </c>
      <c r="AO180" s="10" t="s">
        <v>0</v>
      </c>
      <c r="AP180" s="10" t="s">
        <v>0</v>
      </c>
      <c r="AQ180" s="9">
        <v>6.0604885794677266E-3</v>
      </c>
      <c r="AR180" s="9">
        <v>8.8594458343325133E-3</v>
      </c>
      <c r="AS180" s="10" t="s">
        <v>0</v>
      </c>
      <c r="AT180" s="10" t="s">
        <v>0</v>
      </c>
    </row>
    <row r="181" spans="1:46">
      <c r="A181" s="3">
        <v>41971</v>
      </c>
      <c r="B181" s="7">
        <v>8.3785548141304123E-3</v>
      </c>
      <c r="C181" s="7">
        <v>4.7418378201456557E-2</v>
      </c>
      <c r="D181" s="7">
        <f t="shared" si="20"/>
        <v>6.7998829585958598E-2</v>
      </c>
      <c r="E181" s="42">
        <v>1.9648740000000001E-2</v>
      </c>
      <c r="F181" s="7">
        <v>6.9151959007510699E-2</v>
      </c>
      <c r="G181" s="7">
        <v>2.0749665327978617E-2</v>
      </c>
      <c r="H181" s="42">
        <f t="shared" si="14"/>
        <v>6.836968273467714E-2</v>
      </c>
      <c r="I181" s="42">
        <v>2.0002804007694053E-2</v>
      </c>
      <c r="J181" s="42">
        <f t="shared" si="16"/>
        <v>4.7323637179542688E-2</v>
      </c>
      <c r="K181" s="42">
        <v>-9.045193772194704E-5</v>
      </c>
      <c r="L181" s="42">
        <f t="shared" si="17"/>
        <v>5.4515685132149549E-2</v>
      </c>
      <c r="M181" s="42">
        <v>6.7759999999999999E-3</v>
      </c>
      <c r="N181" s="42">
        <f t="shared" si="19"/>
        <v>6.1022801203136634E-2</v>
      </c>
      <c r="O181" s="42">
        <v>1.2988528065585925E-2</v>
      </c>
      <c r="P181" s="42">
        <f t="shared" si="18"/>
        <v>7.855726949689279E-2</v>
      </c>
      <c r="Q181" s="42">
        <v>2.9729181713333608E-2</v>
      </c>
      <c r="R181" s="42">
        <f t="shared" ref="R181:R244" si="22">(1+S181)*(1+C181)-1</f>
        <v>4.9085346215410608E-2</v>
      </c>
      <c r="S181" s="42">
        <v>1.5915015896670326E-3</v>
      </c>
      <c r="T181" s="8" t="s">
        <v>0</v>
      </c>
      <c r="U181" s="8" t="s">
        <v>0</v>
      </c>
      <c r="V181" s="7">
        <v>5.7252841256263176E-2</v>
      </c>
      <c r="W181" s="7">
        <v>9.3874677305798571E-3</v>
      </c>
      <c r="X181" s="42">
        <v>6.5580663198465672E-3</v>
      </c>
      <c r="Y181" s="42">
        <f t="shared" si="21"/>
        <v>5.428741739032783E-2</v>
      </c>
      <c r="Z181" s="7">
        <v>1.7573405579556223E-3</v>
      </c>
      <c r="AA181" s="7">
        <v>-2.8234564070741541E-2</v>
      </c>
      <c r="AB181" s="7">
        <v>-2.9198693723885172E-2</v>
      </c>
      <c r="AC181" s="7">
        <v>1.8775245599162327E-2</v>
      </c>
      <c r="AD181" s="7">
        <v>2.1446483718953413E-2</v>
      </c>
      <c r="AE181" s="7">
        <v>1.0467960668259169E-2</v>
      </c>
      <c r="AF181" s="7">
        <v>2.7289448581322429E-2</v>
      </c>
      <c r="AG181" s="7">
        <v>1.1583926679833656E-2</v>
      </c>
      <c r="AH181" s="7">
        <v>6.3325015851964483E-2</v>
      </c>
      <c r="AI181" s="7">
        <v>1.5186517614691697E-2</v>
      </c>
      <c r="AJ181" s="8" t="s">
        <v>0</v>
      </c>
      <c r="AK181" s="8" t="s">
        <v>0</v>
      </c>
      <c r="AL181" s="7">
        <v>6.406191695750274E-2</v>
      </c>
      <c r="AM181" s="7">
        <v>7.3115305385993201E-2</v>
      </c>
      <c r="AN181" s="7">
        <v>2.4533584400783015E-2</v>
      </c>
      <c r="AO181" s="7">
        <v>5.4851100742073333E-2</v>
      </c>
      <c r="AP181" s="7">
        <v>7.0962307854285367E-3</v>
      </c>
      <c r="AQ181" s="7">
        <v>4.9576551080216857E-2</v>
      </c>
      <c r="AR181" s="7">
        <v>2.0604687903853502E-3</v>
      </c>
      <c r="AS181" s="8" t="s">
        <v>0</v>
      </c>
      <c r="AT181" s="8" t="s">
        <v>0</v>
      </c>
    </row>
    <row r="182" spans="1:46">
      <c r="A182" s="4">
        <v>42004</v>
      </c>
      <c r="B182" s="9">
        <v>9.5400556357747579E-3</v>
      </c>
      <c r="C182" s="9">
        <v>3.7537596187648958E-2</v>
      </c>
      <c r="D182" s="9">
        <f t="shared" si="20"/>
        <v>5.6960372615913579E-2</v>
      </c>
      <c r="E182" s="43">
        <v>1.8720069999999998E-2</v>
      </c>
      <c r="F182" s="9">
        <v>4.5353353209710123E-2</v>
      </c>
      <c r="G182" s="9">
        <v>7.5329868052780302E-3</v>
      </c>
      <c r="H182" s="43">
        <f t="shared" si="14"/>
        <v>4.3074424027468083E-2</v>
      </c>
      <c r="I182" s="43">
        <v>5.3365081517660062E-3</v>
      </c>
      <c r="J182" s="43">
        <f t="shared" si="16"/>
        <v>3.7443325732757105E-2</v>
      </c>
      <c r="K182" s="43">
        <v>-9.0859796539555227E-5</v>
      </c>
      <c r="L182" s="43">
        <f t="shared" si="17"/>
        <v>3.253666497402441E-2</v>
      </c>
      <c r="M182" s="43">
        <v>-4.8199999999999996E-3</v>
      </c>
      <c r="N182" s="43">
        <f t="shared" si="19"/>
        <v>3.7370902417773522E-2</v>
      </c>
      <c r="O182" s="43">
        <v>-1.606628718688885E-4</v>
      </c>
      <c r="P182" s="43">
        <f t="shared" si="18"/>
        <v>6.9191012246363481E-2</v>
      </c>
      <c r="Q182" s="43">
        <v>3.0508211148224884E-2</v>
      </c>
      <c r="R182" s="43">
        <f t="shared" si="22"/>
        <v>2.6086854353078337E-2</v>
      </c>
      <c r="S182" s="43">
        <v>-1.1036459668204324E-2</v>
      </c>
      <c r="T182" s="10" t="s">
        <v>0</v>
      </c>
      <c r="U182" s="10" t="s">
        <v>0</v>
      </c>
      <c r="V182" s="9">
        <v>4.2907505717423078E-2</v>
      </c>
      <c r="W182" s="9">
        <v>5.1784997146540057E-3</v>
      </c>
      <c r="X182" s="43">
        <v>-2.6907757902201457E-3</v>
      </c>
      <c r="Y182" s="43">
        <f t="shared" si="21"/>
        <v>3.4745815142384062E-2</v>
      </c>
      <c r="Z182" s="9">
        <v>-8.6196184489437888E-2</v>
      </c>
      <c r="AA182" s="9">
        <v>-0.10887611749680715</v>
      </c>
      <c r="AB182" s="9">
        <v>-1.820772524623393E-2</v>
      </c>
      <c r="AC182" s="9">
        <v>8.668836731197338E-3</v>
      </c>
      <c r="AD182" s="9">
        <v>-1.9062979629464682E-2</v>
      </c>
      <c r="AE182" s="9">
        <v>4.0978289530624323E-4</v>
      </c>
      <c r="AF182" s="9">
        <v>-2.9593604944056273E-2</v>
      </c>
      <c r="AG182" s="9">
        <v>-5.9733389214400301E-4</v>
      </c>
      <c r="AH182" s="9">
        <v>1.6337104374354983E-2</v>
      </c>
      <c r="AI182" s="9">
        <v>-2.043346852315886E-2</v>
      </c>
      <c r="AJ182" s="10" t="s">
        <v>0</v>
      </c>
      <c r="AK182" s="10" t="s">
        <v>0</v>
      </c>
      <c r="AL182" s="9">
        <v>5.7933072079733527E-2</v>
      </c>
      <c r="AM182" s="9">
        <v>3.3191857450691087E-2</v>
      </c>
      <c r="AN182" s="9">
        <v>-4.1885120625277938E-3</v>
      </c>
      <c r="AO182" s="9">
        <v>3.8508382718884571E-2</v>
      </c>
      <c r="AP182" s="9">
        <v>9.3566395550626069E-4</v>
      </c>
      <c r="AQ182" s="9">
        <v>2.5134753035154667E-2</v>
      </c>
      <c r="AR182" s="9">
        <v>-1.1954114432158769E-2</v>
      </c>
      <c r="AS182" s="10" t="s">
        <v>0</v>
      </c>
      <c r="AT182" s="10" t="s">
        <v>0</v>
      </c>
    </row>
    <row r="183" spans="1:46">
      <c r="A183" s="3">
        <v>42034</v>
      </c>
      <c r="B183" s="7">
        <v>9.2751936145358815E-3</v>
      </c>
      <c r="C183" s="7">
        <v>2.2965138167305721E-3</v>
      </c>
      <c r="D183" s="7">
        <f t="shared" si="20"/>
        <v>6.9523327382727151E-2</v>
      </c>
      <c r="E183" s="42">
        <v>6.7072779999999999E-2</v>
      </c>
      <c r="F183" s="7">
        <v>6.2883616563160771E-2</v>
      </c>
      <c r="G183" s="7">
        <v>6.0448282430630496E-2</v>
      </c>
      <c r="H183" s="42">
        <f t="shared" si="14"/>
        <v>8.5569656400488858E-2</v>
      </c>
      <c r="I183" s="42">
        <v>8.3082342835510081E-2</v>
      </c>
      <c r="J183" s="42">
        <f t="shared" si="16"/>
        <v>2.3875905492618532E-3</v>
      </c>
      <c r="K183" s="42">
        <v>9.0868052792458798E-5</v>
      </c>
      <c r="L183" s="42">
        <f t="shared" si="17"/>
        <v>2.7785916459603932E-2</v>
      </c>
      <c r="M183" s="42">
        <v>2.5430999999999999E-2</v>
      </c>
      <c r="N183" s="42">
        <f t="shared" si="19"/>
        <v>4.874682337305325E-2</v>
      </c>
      <c r="O183" s="42">
        <v>4.6343880195133691E-2</v>
      </c>
      <c r="P183" s="42">
        <f t="shared" si="18"/>
        <v>0.10550988051720256</v>
      </c>
      <c r="Q183" s="42">
        <v>0.10297687887533091</v>
      </c>
      <c r="R183" s="42">
        <f t="shared" si="22"/>
        <v>3.5237633719028771E-2</v>
      </c>
      <c r="S183" s="42">
        <v>3.2865643497909547E-2</v>
      </c>
      <c r="T183" s="8" t="s">
        <v>0</v>
      </c>
      <c r="U183" s="8" t="s">
        <v>0</v>
      </c>
      <c r="V183" s="7">
        <v>2.0986716065802158E-2</v>
      </c>
      <c r="W183" s="7">
        <v>1.8651694843973443E-2</v>
      </c>
      <c r="X183" s="42">
        <v>2.6577319959997459E-2</v>
      </c>
      <c r="Y183" s="42">
        <f t="shared" si="21"/>
        <v>2.8934868959227922E-2</v>
      </c>
      <c r="Z183" s="7">
        <v>-6.1991321215029926E-2</v>
      </c>
      <c r="AA183" s="7">
        <v>-0.11178788964528841</v>
      </c>
      <c r="AB183" s="7">
        <v>2.6437847866419339E-2</v>
      </c>
      <c r="AC183" s="7">
        <v>1.1617637067735664E-2</v>
      </c>
      <c r="AD183" s="7">
        <v>3.1173726294440041E-2</v>
      </c>
      <c r="AE183" s="7">
        <v>2.0538008239550321E-2</v>
      </c>
      <c r="AF183" s="7">
        <v>3.7114476484897407E-2</v>
      </c>
      <c r="AG183" s="7">
        <v>1.785748726546843E-2</v>
      </c>
      <c r="AH183" s="7">
        <v>-1.4023964515267995E-2</v>
      </c>
      <c r="AI183" s="7">
        <v>-1.6283084004603099E-2</v>
      </c>
      <c r="AJ183" s="8" t="s">
        <v>0</v>
      </c>
      <c r="AK183" s="8" t="s">
        <v>0</v>
      </c>
      <c r="AL183" s="7">
        <v>4.7383235105750154E-2</v>
      </c>
      <c r="AM183" s="7">
        <v>-2.8815618971664847E-2</v>
      </c>
      <c r="AN183" s="7">
        <v>-3.1040847054252363E-2</v>
      </c>
      <c r="AO183" s="7">
        <v>2.3312146747290763E-2</v>
      </c>
      <c r="AP183" s="7">
        <v>2.0967480821152407E-2</v>
      </c>
      <c r="AQ183" s="7">
        <v>3.5251460116555666E-2</v>
      </c>
      <c r="AR183" s="7">
        <v>3.2879438215676293E-2</v>
      </c>
      <c r="AS183" s="8" t="s">
        <v>0</v>
      </c>
      <c r="AT183" s="8" t="s">
        <v>0</v>
      </c>
    </row>
    <row r="184" spans="1:46">
      <c r="A184" s="4">
        <v>42062</v>
      </c>
      <c r="B184" s="9">
        <v>8.1848874547942874E-3</v>
      </c>
      <c r="C184" s="9">
        <v>8.1095293543177016E-2</v>
      </c>
      <c r="D184" s="9">
        <f t="shared" si="20"/>
        <v>4.3451728397250422E-2</v>
      </c>
      <c r="E184" s="43">
        <v>-3.4819840000000005E-2</v>
      </c>
      <c r="F184" s="9">
        <v>4.5848518659381998E-2</v>
      </c>
      <c r="G184" s="9">
        <v>-3.2602838153403924E-2</v>
      </c>
      <c r="H184" s="43">
        <f t="shared" si="14"/>
        <v>4.137363556993745E-2</v>
      </c>
      <c r="I184" s="43">
        <v>-3.6742050594870346E-2</v>
      </c>
      <c r="J184" s="43">
        <f t="shared" si="16"/>
        <v>8.1290974196700283E-2</v>
      </c>
      <c r="K184" s="43">
        <v>1.8100222495820439E-4</v>
      </c>
      <c r="L184" s="43">
        <f t="shared" si="17"/>
        <v>6.5462655598542696E-2</v>
      </c>
      <c r="M184" s="43">
        <v>-1.4460000000000001E-2</v>
      </c>
      <c r="N184" s="43">
        <f t="shared" si="19"/>
        <v>5.2637469775063561E-2</v>
      </c>
      <c r="O184" s="43">
        <v>-2.6323140927610567E-2</v>
      </c>
      <c r="P184" s="43">
        <f t="shared" si="18"/>
        <v>1.2686284620486932E-2</v>
      </c>
      <c r="Q184" s="43">
        <v>-6.327750137408017E-2</v>
      </c>
      <c r="R184" s="43">
        <f t="shared" si="22"/>
        <v>6.7164679365050883E-2</v>
      </c>
      <c r="S184" s="43">
        <v>-1.2885648713232278E-2</v>
      </c>
      <c r="T184" s="10" t="s">
        <v>0</v>
      </c>
      <c r="U184" s="10" t="s">
        <v>0</v>
      </c>
      <c r="V184" s="9">
        <v>7.470787553598135E-2</v>
      </c>
      <c r="W184" s="9">
        <v>-5.9038457568689751E-3</v>
      </c>
      <c r="X184" s="43">
        <v>-1.0500252347830918E-2</v>
      </c>
      <c r="Y184" s="43">
        <f t="shared" si="21"/>
        <v>6.9743520148921379E-2</v>
      </c>
      <c r="Z184" s="9">
        <v>9.9686613938218205E-2</v>
      </c>
      <c r="AA184" s="9">
        <v>0.10165389269866876</v>
      </c>
      <c r="AB184" s="9">
        <v>-1.9241141057970701E-3</v>
      </c>
      <c r="AC184" s="9">
        <v>2.9185455243212255E-2</v>
      </c>
      <c r="AD184" s="9">
        <v>5.4332543696962166E-3</v>
      </c>
      <c r="AE184" s="9">
        <v>1.2209969516185915E-2</v>
      </c>
      <c r="AF184" s="9">
        <v>1.7125250118605884E-3</v>
      </c>
      <c r="AG184" s="9">
        <v>2.8993094389551111E-3</v>
      </c>
      <c r="AH184" s="9">
        <v>0.13944358167074133</v>
      </c>
      <c r="AI184" s="9">
        <v>5.3971456980757004E-2</v>
      </c>
      <c r="AJ184" s="10" t="s">
        <v>0</v>
      </c>
      <c r="AK184" s="10" t="s">
        <v>0</v>
      </c>
      <c r="AL184" s="9">
        <v>4.1420104234411337E-2</v>
      </c>
      <c r="AM184" s="9">
        <v>0.14043932313526186</v>
      </c>
      <c r="AN184" s="9">
        <v>5.4892505726845675E-2</v>
      </c>
      <c r="AO184" s="9">
        <v>7.0931442792123933E-2</v>
      </c>
      <c r="AP184" s="9">
        <v>-9.4014383484567476E-3</v>
      </c>
      <c r="AQ184" s="9">
        <v>6.7418905147333508E-2</v>
      </c>
      <c r="AR184" s="9">
        <v>-1.2650492956102322E-2</v>
      </c>
      <c r="AS184" s="10" t="s">
        <v>0</v>
      </c>
      <c r="AT184" s="10" t="s">
        <v>0</v>
      </c>
    </row>
    <row r="185" spans="1:46">
      <c r="A185" s="3">
        <v>42094</v>
      </c>
      <c r="B185" s="7">
        <v>1.0343041121326557E-2</v>
      </c>
      <c r="C185" s="7">
        <v>0.11458550482940733</v>
      </c>
      <c r="D185" s="7">
        <f t="shared" si="20"/>
        <v>0.13363445100409965</v>
      </c>
      <c r="E185" s="42">
        <v>1.7090609999999999E-2</v>
      </c>
      <c r="F185" s="7">
        <v>0.12060460459088818</v>
      </c>
      <c r="G185" s="7">
        <v>5.4003032835081566E-3</v>
      </c>
      <c r="H185" s="42">
        <f t="shared" si="14"/>
        <v>0.1271526550845774</v>
      </c>
      <c r="I185" s="42">
        <v>1.1275178261979546E-2</v>
      </c>
      <c r="J185" s="42">
        <f t="shared" si="16"/>
        <v>0.11448460617454193</v>
      </c>
      <c r="K185" s="42">
        <v>-9.0525719586564968E-5</v>
      </c>
      <c r="L185" s="42">
        <f t="shared" si="17"/>
        <v>0.12345203252032522</v>
      </c>
      <c r="M185" s="42">
        <v>7.9550000000000003E-3</v>
      </c>
      <c r="N185" s="42">
        <f t="shared" si="19"/>
        <v>0.12420271116463644</v>
      </c>
      <c r="O185" s="42">
        <v>8.6285047612395527E-3</v>
      </c>
      <c r="P185" s="42">
        <f t="shared" si="18"/>
        <v>0.1268413801096544</v>
      </c>
      <c r="Q185" s="42">
        <v>1.0995904062221618E-2</v>
      </c>
      <c r="R185" s="42">
        <f t="shared" si="22"/>
        <v>0.10921484448060248</v>
      </c>
      <c r="S185" s="42">
        <v>-4.818526999978201E-3</v>
      </c>
      <c r="T185" s="8" t="s">
        <v>0</v>
      </c>
      <c r="U185" s="8" t="s">
        <v>0</v>
      </c>
      <c r="V185" s="7">
        <v>0.12097774955989737</v>
      </c>
      <c r="W185" s="7">
        <v>5.7312540232987708E-3</v>
      </c>
      <c r="X185" s="42">
        <v>3.64028179325393E-3</v>
      </c>
      <c r="Y185" s="42">
        <f t="shared" si="21"/>
        <v>0.11864291014966266</v>
      </c>
      <c r="Z185" s="7">
        <v>-8.3942384118799174E-3</v>
      </c>
      <c r="AA185" s="7">
        <v>-4.137678506041742E-2</v>
      </c>
      <c r="AB185" s="7">
        <v>-1.5911845890961063E-2</v>
      </c>
      <c r="AC185" s="7">
        <v>3.2329032739205177E-2</v>
      </c>
      <c r="AD185" s="7">
        <v>-2.8356493898564761E-3</v>
      </c>
      <c r="AE185" s="7">
        <v>1.0294234750414466E-2</v>
      </c>
      <c r="AF185" s="7">
        <v>-1.0205687928019347E-2</v>
      </c>
      <c r="AG185" s="7">
        <v>-3.33811477344792E-4</v>
      </c>
      <c r="AH185" s="7">
        <v>9.469958855406202E-2</v>
      </c>
      <c r="AI185" s="7">
        <v>-1.784153498244978E-2</v>
      </c>
      <c r="AJ185" s="8" t="s">
        <v>0</v>
      </c>
      <c r="AK185" s="8" t="s">
        <v>0</v>
      </c>
      <c r="AL185" s="7">
        <v>8.979653561161971E-2</v>
      </c>
      <c r="AM185" s="7">
        <v>9.519611289222274E-2</v>
      </c>
      <c r="AN185" s="7">
        <v>-1.7396056070325572E-2</v>
      </c>
      <c r="AO185" s="7">
        <v>0.11975947814835997</v>
      </c>
      <c r="AP185" s="7">
        <v>4.6420604758756756E-3</v>
      </c>
      <c r="AQ185" s="7">
        <v>0.1093088708995249</v>
      </c>
      <c r="AR185" s="7">
        <v>-4.7341670127767355E-3</v>
      </c>
      <c r="AS185" s="8" t="s">
        <v>0</v>
      </c>
      <c r="AT185" s="8" t="s">
        <v>0</v>
      </c>
    </row>
    <row r="186" spans="1:46">
      <c r="A186" s="4">
        <v>42124</v>
      </c>
      <c r="B186" s="9">
        <v>9.4646464803764818E-3</v>
      </c>
      <c r="C186" s="9">
        <v>-6.6832917705735739E-2</v>
      </c>
      <c r="D186" s="9">
        <f t="shared" si="20"/>
        <v>-0.11809080571072328</v>
      </c>
      <c r="E186" s="43">
        <v>-5.4928949999999997E-2</v>
      </c>
      <c r="F186" s="9">
        <v>-0.11422732126973845</v>
      </c>
      <c r="G186" s="9">
        <v>-5.0788764909580619E-2</v>
      </c>
      <c r="H186" s="43">
        <f t="shared" si="14"/>
        <v>-0.11614857683387969</v>
      </c>
      <c r="I186" s="43">
        <v>-5.2847619749828212E-2</v>
      </c>
      <c r="J186" s="43">
        <f t="shared" si="16"/>
        <v>-6.6748434436207815E-2</v>
      </c>
      <c r="K186" s="43">
        <v>9.0533915234392026E-5</v>
      </c>
      <c r="L186" s="43">
        <f t="shared" si="17"/>
        <v>-6.7887396508728215E-2</v>
      </c>
      <c r="M186" s="43">
        <v>-1.1299999999999999E-3</v>
      </c>
      <c r="N186" s="43">
        <f t="shared" si="19"/>
        <v>-7.2772949265170528E-2</v>
      </c>
      <c r="O186" s="43">
        <v>-6.3654533814360148E-3</v>
      </c>
      <c r="P186" s="43">
        <f t="shared" si="18"/>
        <v>-9.8925301650846009E-2</v>
      </c>
      <c r="Q186" s="43">
        <v>-3.439082298767826E-2</v>
      </c>
      <c r="R186" s="43">
        <f t="shared" si="22"/>
        <v>-6.0507410576669529E-2</v>
      </c>
      <c r="S186" s="43">
        <v>6.7785365012174026E-3</v>
      </c>
      <c r="T186" s="10" t="s">
        <v>0</v>
      </c>
      <c r="U186" s="10" t="s">
        <v>0</v>
      </c>
      <c r="V186" s="9">
        <v>-7.2052879540715264E-2</v>
      </c>
      <c r="W186" s="9">
        <v>-5.5953585365349223E-3</v>
      </c>
      <c r="X186" s="43">
        <v>-3.4485306840282837E-3</v>
      </c>
      <c r="Y186" s="43">
        <f t="shared" si="21"/>
        <v>-7.0050973022352636E-2</v>
      </c>
      <c r="Z186" s="9">
        <v>9.929618768328452E-2</v>
      </c>
      <c r="AA186" s="9">
        <v>0.11841100076394184</v>
      </c>
      <c r="AB186" s="9">
        <v>3.6679207200789321E-2</v>
      </c>
      <c r="AC186" s="9">
        <v>-7.85172476070084E-3</v>
      </c>
      <c r="AD186" s="9">
        <v>2.4388841968467467E-2</v>
      </c>
      <c r="AE186" s="9">
        <v>4.597092032741612E-3</v>
      </c>
      <c r="AF186" s="9">
        <v>3.5537773824636743E-2</v>
      </c>
      <c r="AG186" s="9">
        <v>1.0924036942193238E-2</v>
      </c>
      <c r="AH186" s="9">
        <v>-4.1484644581954111E-2</v>
      </c>
      <c r="AI186" s="9">
        <v>2.7163702625965902E-2</v>
      </c>
      <c r="AJ186" s="10" t="s">
        <v>0</v>
      </c>
      <c r="AK186" s="10" t="s">
        <v>0</v>
      </c>
      <c r="AL186" s="9">
        <v>-7.213947019561473E-2</v>
      </c>
      <c r="AM186" s="9">
        <v>-5.8881622428895386E-2</v>
      </c>
      <c r="AN186" s="9">
        <v>8.5207627098153882E-3</v>
      </c>
      <c r="AO186" s="9">
        <v>-7.0180679733672147E-2</v>
      </c>
      <c r="AP186" s="9">
        <v>-3.5875269193011983E-3</v>
      </c>
      <c r="AQ186" s="9">
        <v>-6.060705498489205E-2</v>
      </c>
      <c r="AR186" s="9">
        <v>6.6717556148003787E-3</v>
      </c>
      <c r="AS186" s="10" t="s">
        <v>0</v>
      </c>
      <c r="AT186" s="10" t="s">
        <v>0</v>
      </c>
    </row>
    <row r="187" spans="1:46">
      <c r="A187" s="3">
        <v>42153</v>
      </c>
      <c r="B187" s="7">
        <v>9.8377368856701342E-3</v>
      </c>
      <c r="C187" s="7">
        <v>6.1865312667022998E-2</v>
      </c>
      <c r="D187" s="7">
        <f t="shared" si="20"/>
        <v>6.0552546314123434E-2</v>
      </c>
      <c r="E187" s="42">
        <v>-1.2362833E-3</v>
      </c>
      <c r="F187" s="7">
        <v>5.6717396518057628E-2</v>
      </c>
      <c r="G187" s="7">
        <v>-4.8479935143899144E-3</v>
      </c>
      <c r="H187" s="42">
        <f t="shared" si="14"/>
        <v>5.8654872265061275E-2</v>
      </c>
      <c r="I187" s="42">
        <v>-3.0233970011678268E-3</v>
      </c>
      <c r="J187" s="42">
        <f t="shared" si="16"/>
        <v>6.1865312667022998E-2</v>
      </c>
      <c r="K187" s="42">
        <v>0</v>
      </c>
      <c r="L187" s="42">
        <f t="shared" si="17"/>
        <v>6.1196337520042832E-2</v>
      </c>
      <c r="M187" s="42">
        <v>-6.3000000000000003E-4</v>
      </c>
      <c r="N187" s="42">
        <f t="shared" si="19"/>
        <v>5.7549010227476272E-2</v>
      </c>
      <c r="O187" s="42">
        <v>-4.0648304338201102E-3</v>
      </c>
      <c r="P187" s="42">
        <f t="shared" si="18"/>
        <v>3.6714932765442798E-2</v>
      </c>
      <c r="Q187" s="42">
        <v>-2.3685094146649766E-2</v>
      </c>
      <c r="R187" s="42">
        <f t="shared" si="22"/>
        <v>5.1187283374290127E-2</v>
      </c>
      <c r="S187" s="42">
        <v>-1.0055916852499514E-2</v>
      </c>
      <c r="T187" s="8" t="s">
        <v>0</v>
      </c>
      <c r="U187" s="8" t="s">
        <v>0</v>
      </c>
      <c r="V187" s="7">
        <v>5.746408927914981E-2</v>
      </c>
      <c r="W187" s="7">
        <v>-4.1526514679622872E-3</v>
      </c>
      <c r="X187" s="42">
        <v>-4.3383464178098352E-3</v>
      </c>
      <c r="Y187" s="42">
        <f t="shared" si="21"/>
        <v>5.7258573091617526E-2</v>
      </c>
      <c r="Z187" s="7">
        <v>-6.1694143591385253E-2</v>
      </c>
      <c r="AA187" s="7">
        <v>-6.9672131147541005E-2</v>
      </c>
      <c r="AB187" s="7">
        <v>1.4659356076331731E-2</v>
      </c>
      <c r="AC187" s="7">
        <v>2.2094192708688842E-2</v>
      </c>
      <c r="AD187" s="7">
        <v>2.5714101105200005E-2</v>
      </c>
      <c r="AE187" s="7">
        <v>1.6313349451945625E-2</v>
      </c>
      <c r="AF187" s="7">
        <v>3.1447301906645908E-2</v>
      </c>
      <c r="AG187" s="7">
        <v>1.6297912695246497E-2</v>
      </c>
      <c r="AH187" s="7">
        <v>5.753068176997167E-2</v>
      </c>
      <c r="AI187" s="7">
        <v>-4.0820910574472791E-3</v>
      </c>
      <c r="AJ187" s="8" t="s">
        <v>0</v>
      </c>
      <c r="AK187" s="8" t="s">
        <v>0</v>
      </c>
      <c r="AL187" s="7">
        <v>7.1896914646465859E-2</v>
      </c>
      <c r="AM187" s="7">
        <v>7.3005807337944706E-2</v>
      </c>
      <c r="AN187" s="7">
        <v>1.0491438545008114E-2</v>
      </c>
      <c r="AO187" s="7">
        <v>5.9307392975405104E-2</v>
      </c>
      <c r="AP187" s="7">
        <v>-2.4088927862172538E-3</v>
      </c>
      <c r="AQ187" s="7">
        <v>5.3927772210432545E-2</v>
      </c>
      <c r="AR187" s="7">
        <v>-7.4750915788501793E-3</v>
      </c>
      <c r="AS187" s="8" t="s">
        <v>0</v>
      </c>
      <c r="AT187" s="8" t="s">
        <v>0</v>
      </c>
    </row>
    <row r="188" spans="1:46">
      <c r="A188" s="4">
        <v>42185</v>
      </c>
      <c r="B188" s="9">
        <v>1.0640260643988597E-2</v>
      </c>
      <c r="C188" s="9">
        <v>-2.3971309928274787E-2</v>
      </c>
      <c r="D188" s="9">
        <f t="shared" si="20"/>
        <v>-6.887513002265E-2</v>
      </c>
      <c r="E188" s="43">
        <v>-4.6006659999999984E-2</v>
      </c>
      <c r="F188" s="9">
        <v>-6.9420508250501611E-2</v>
      </c>
      <c r="G188" s="9">
        <v>-4.6565432742440072E-2</v>
      </c>
      <c r="H188" s="43">
        <f t="shared" si="14"/>
        <v>-7.8852970798582334E-2</v>
      </c>
      <c r="I188" s="43">
        <v>-5.6229557008487641E-2</v>
      </c>
      <c r="J188" s="43">
        <f t="shared" si="16"/>
        <v>-2.3882804219092502E-2</v>
      </c>
      <c r="K188" s="43">
        <v>9.0679413507599449E-5</v>
      </c>
      <c r="L188" s="43">
        <f t="shared" si="17"/>
        <v>-2.8587925632314048E-2</v>
      </c>
      <c r="M188" s="43">
        <v>-4.7299999999999998E-3</v>
      </c>
      <c r="N188" s="43">
        <f t="shared" si="19"/>
        <v>-3.9951103943684618E-2</v>
      </c>
      <c r="O188" s="43">
        <v>-1.6372258498093428E-2</v>
      </c>
      <c r="P188" s="43">
        <f t="shared" si="18"/>
        <v>-6.381189142867727E-2</v>
      </c>
      <c r="Q188" s="43">
        <v>-4.0819068031160755E-2</v>
      </c>
      <c r="R188" s="43">
        <f t="shared" si="22"/>
        <v>-3.3972420703093476E-2</v>
      </c>
      <c r="S188" s="43">
        <v>-1.0246738519626652E-2</v>
      </c>
      <c r="T188" s="10" t="s">
        <v>0</v>
      </c>
      <c r="U188" s="10" t="s">
        <v>0</v>
      </c>
      <c r="V188" s="9">
        <v>-3.6035208773333549E-2</v>
      </c>
      <c r="W188" s="9">
        <v>-1.2363954797548038E-2</v>
      </c>
      <c r="X188" s="43">
        <v>-1.0778932226495286E-2</v>
      </c>
      <c r="Y188" s="43">
        <f t="shared" si="21"/>
        <v>-3.4491857029672834E-2</v>
      </c>
      <c r="Z188" s="9">
        <v>6.0652009097801329E-3</v>
      </c>
      <c r="AA188" s="9">
        <v>-2.4963289280469869E-2</v>
      </c>
      <c r="AB188" s="9">
        <v>3.0277805211845976E-2</v>
      </c>
      <c r="AC188" s="9">
        <v>-1.5093768366311044E-3</v>
      </c>
      <c r="AD188" s="9">
        <v>-2.677025700435709E-3</v>
      </c>
      <c r="AE188" s="9">
        <v>8.4693935959223587E-3</v>
      </c>
      <c r="AF188" s="9">
        <v>-7.2978065876124765E-3</v>
      </c>
      <c r="AG188" s="9">
        <v>3.2187456667631675E-3</v>
      </c>
      <c r="AH188" s="9">
        <v>-4.8693521504237558E-2</v>
      </c>
      <c r="AI188" s="9">
        <v>-2.5329390239692495E-2</v>
      </c>
      <c r="AJ188" s="10" t="s">
        <v>0</v>
      </c>
      <c r="AK188" s="10" t="s">
        <v>0</v>
      </c>
      <c r="AL188" s="9">
        <v>-4.0683568848421836E-2</v>
      </c>
      <c r="AM188" s="9">
        <v>-4.4479403065461387E-2</v>
      </c>
      <c r="AN188" s="9">
        <v>-2.10117728564716E-2</v>
      </c>
      <c r="AO188" s="9">
        <v>-3.4614876600945976E-2</v>
      </c>
      <c r="AP188" s="9">
        <v>-1.0904973164148513E-2</v>
      </c>
      <c r="AQ188" s="9">
        <v>-3.3347304167972935E-2</v>
      </c>
      <c r="AR188" s="9">
        <v>-9.6062690933902406E-3</v>
      </c>
      <c r="AS188" s="10" t="s">
        <v>0</v>
      </c>
      <c r="AT188" s="10" t="s">
        <v>0</v>
      </c>
    </row>
    <row r="189" spans="1:46">
      <c r="A189" s="3">
        <v>42216</v>
      </c>
      <c r="B189" s="7">
        <v>1.1755889536442243E-2</v>
      </c>
      <c r="C189" s="7">
        <v>9.3921227357700143E-2</v>
      </c>
      <c r="D189" s="7">
        <f t="shared" si="20"/>
        <v>0.15561124127505965</v>
      </c>
      <c r="E189" s="42">
        <v>5.6393470000000001E-2</v>
      </c>
      <c r="F189" s="7">
        <v>0.14703018882123664</v>
      </c>
      <c r="G189" s="7">
        <v>4.854916435968426E-2</v>
      </c>
      <c r="H189" s="42">
        <f t="shared" si="14"/>
        <v>0.16874623614995188</v>
      </c>
      <c r="I189" s="42">
        <v>6.8400728426293522E-2</v>
      </c>
      <c r="J189" s="42">
        <f t="shared" si="16"/>
        <v>9.3723021189321409E-2</v>
      </c>
      <c r="K189" s="42">
        <v>-1.8118870300887213E-4</v>
      </c>
      <c r="L189" s="42">
        <f t="shared" si="17"/>
        <v>0.10137739444337024</v>
      </c>
      <c r="M189" s="42">
        <v>6.816E-3</v>
      </c>
      <c r="N189" s="42">
        <f t="shared" si="19"/>
        <v>0.11057311213144394</v>
      </c>
      <c r="O189" s="42">
        <v>1.522219731850849E-2</v>
      </c>
      <c r="P189" s="42">
        <f t="shared" si="18"/>
        <v>0.14359919900953044</v>
      </c>
      <c r="Q189" s="42">
        <v>4.5412750396867541E-2</v>
      </c>
      <c r="R189" s="42">
        <f t="shared" si="22"/>
        <v>9.9779069268133513E-2</v>
      </c>
      <c r="S189" s="42">
        <v>5.3549028613171235E-3</v>
      </c>
      <c r="T189" s="8" t="s">
        <v>0</v>
      </c>
      <c r="U189" s="8" t="s">
        <v>0</v>
      </c>
      <c r="V189" s="7">
        <v>0.10475749823090741</v>
      </c>
      <c r="W189" s="7">
        <v>9.9009900990099098E-3</v>
      </c>
      <c r="X189" s="42">
        <v>8.5051920249539226E-3</v>
      </c>
      <c r="Y189" s="42">
        <f t="shared" si="21"/>
        <v>0.10322523745655077</v>
      </c>
      <c r="Z189" s="7">
        <v>-4.17483044461191E-2</v>
      </c>
      <c r="AA189" s="7">
        <v>-3.4638554216867457E-2</v>
      </c>
      <c r="AB189" s="7">
        <v>7.0320310039302392E-3</v>
      </c>
      <c r="AC189" s="7">
        <v>3.7305412985993769E-2</v>
      </c>
      <c r="AD189" s="7">
        <v>-7.2518352729343816E-3</v>
      </c>
      <c r="AE189" s="7">
        <v>1.7808978167386025E-2</v>
      </c>
      <c r="AF189" s="7">
        <v>-1.7995609675772739E-2</v>
      </c>
      <c r="AG189" s="7">
        <v>1.2327258653838991E-2</v>
      </c>
      <c r="AH189" s="7">
        <v>0.10237278389112525</v>
      </c>
      <c r="AI189" s="7">
        <v>7.7259279023587091E-3</v>
      </c>
      <c r="AJ189" s="8" t="s">
        <v>0</v>
      </c>
      <c r="AK189" s="8" t="s">
        <v>0</v>
      </c>
      <c r="AL189" s="7">
        <v>2.6099979615454849E-2</v>
      </c>
      <c r="AM189" s="7">
        <v>0.11551746390847994</v>
      </c>
      <c r="AN189" s="7">
        <v>1.9742039930008559E-2</v>
      </c>
      <c r="AO189" s="7">
        <v>0.10152707626895863</v>
      </c>
      <c r="AP189" s="7">
        <v>6.9528305339041641E-3</v>
      </c>
      <c r="AQ189" s="7">
        <v>9.5329175926564425E-2</v>
      </c>
      <c r="AR189" s="7">
        <v>1.2870657718793144E-3</v>
      </c>
      <c r="AS189" s="8" t="s">
        <v>0</v>
      </c>
      <c r="AT189" s="8" t="s">
        <v>0</v>
      </c>
    </row>
    <row r="190" spans="1:46">
      <c r="A190" s="4">
        <v>42247</v>
      </c>
      <c r="B190" s="9">
        <v>1.1074874325086581E-2</v>
      </c>
      <c r="C190" s="9">
        <v>7.4454920447849071E-2</v>
      </c>
      <c r="D190" s="9">
        <f t="shared" si="20"/>
        <v>7.9548424678843599E-3</v>
      </c>
      <c r="E190" s="43">
        <v>-6.1891919999999996E-2</v>
      </c>
      <c r="F190" s="9">
        <v>9.2090879931370218E-3</v>
      </c>
      <c r="G190" s="9">
        <v>-6.0724588079988262E-2</v>
      </c>
      <c r="H190" s="43">
        <f t="shared" ref="H190:H253" si="23">(1+I190)*(1+C190)-1</f>
        <v>6.8591427535540372E-3</v>
      </c>
      <c r="I190" s="43">
        <v>-6.2911692624684656E-2</v>
      </c>
      <c r="J190" s="43">
        <f t="shared" si="16"/>
        <v>7.455219505854016E-2</v>
      </c>
      <c r="K190" s="43">
        <v>9.0533915234392026E-5</v>
      </c>
      <c r="L190" s="43">
        <f t="shared" si="17"/>
        <v>7.3896203889216139E-2</v>
      </c>
      <c r="M190" s="43">
        <v>-5.1999999999999995E-4</v>
      </c>
      <c r="N190" s="43">
        <f t="shared" si="19"/>
        <v>7.5306222992195915E-2</v>
      </c>
      <c r="O190" s="43">
        <v>7.9231108550548157E-4</v>
      </c>
      <c r="P190" s="43">
        <f t="shared" si="18"/>
        <v>6.7065680449706511E-2</v>
      </c>
      <c r="Q190" s="43">
        <v>-6.8771987149192082E-3</v>
      </c>
      <c r="R190" s="43">
        <f t="shared" si="22"/>
        <v>6.4249343901450429E-2</v>
      </c>
      <c r="S190" s="43">
        <v>-9.498375736550102E-3</v>
      </c>
      <c r="T190" s="10" t="s">
        <v>0</v>
      </c>
      <c r="U190" s="10" t="s">
        <v>0</v>
      </c>
      <c r="V190" s="9">
        <v>7.1549111872089677E-2</v>
      </c>
      <c r="W190" s="9">
        <v>-2.696601028471135E-3</v>
      </c>
      <c r="X190" s="43">
        <v>-3.3181210896651159E-3</v>
      </c>
      <c r="Y190" s="43">
        <f t="shared" si="21"/>
        <v>7.0889748916416639E-2</v>
      </c>
      <c r="Z190" s="9">
        <v>-8.3339886756841786E-2</v>
      </c>
      <c r="AA190" s="9">
        <v>-0.11076443057722307</v>
      </c>
      <c r="AB190" s="9">
        <v>-8.5739734689577185E-3</v>
      </c>
      <c r="AC190" s="9">
        <v>-7.1188145626184252E-3</v>
      </c>
      <c r="AD190" s="9">
        <v>-3.1142295020850197E-2</v>
      </c>
      <c r="AE190" s="9">
        <v>-4.6866717334164143E-3</v>
      </c>
      <c r="AF190" s="9">
        <v>-4.5856320264956008E-2</v>
      </c>
      <c r="AG190" s="9">
        <v>-8.4583648768853381E-3</v>
      </c>
      <c r="AH190" s="9">
        <v>-1.1932959666982601E-3</v>
      </c>
      <c r="AI190" s="9">
        <v>-7.0406133356452183E-2</v>
      </c>
      <c r="AJ190" s="10" t="s">
        <v>0</v>
      </c>
      <c r="AK190" s="10" t="s">
        <v>0</v>
      </c>
      <c r="AL190" s="9">
        <v>0.1102570417956199</v>
      </c>
      <c r="AM190" s="9">
        <v>7.2146669940864605E-3</v>
      </c>
      <c r="AN190" s="9">
        <v>-6.258080462392579E-2</v>
      </c>
      <c r="AO190" s="9">
        <v>7.2909776858877784E-2</v>
      </c>
      <c r="AP190" s="9">
        <v>-1.4380720489671761E-3</v>
      </c>
      <c r="AQ190" s="9">
        <v>6.6852618649232642E-2</v>
      </c>
      <c r="AR190" s="9">
        <v>-7.0754962855469339E-3</v>
      </c>
      <c r="AS190" s="10" t="s">
        <v>0</v>
      </c>
      <c r="AT190" s="10" t="s">
        <v>0</v>
      </c>
    </row>
    <row r="191" spans="1:46">
      <c r="A191" s="3">
        <v>42277</v>
      </c>
      <c r="B191" s="7">
        <v>1.1074874325086359E-2</v>
      </c>
      <c r="C191" s="7">
        <v>8.9450736282118193E-2</v>
      </c>
      <c r="D191" s="7">
        <f t="shared" si="20"/>
        <v>0.12133593066004877</v>
      </c>
      <c r="E191" s="42">
        <v>2.9267219999999997E-2</v>
      </c>
      <c r="F191" s="7">
        <v>0.10599107591820944</v>
      </c>
      <c r="G191" s="7">
        <v>1.5182274044384325E-2</v>
      </c>
      <c r="H191" s="42">
        <f t="shared" si="23"/>
        <v>0.11167250155668995</v>
      </c>
      <c r="I191" s="42">
        <v>2.0397219015525492E-2</v>
      </c>
      <c r="J191" s="42">
        <f t="shared" si="16"/>
        <v>8.974736528788485E-2</v>
      </c>
      <c r="K191" s="42">
        <v>2.7227390453554712E-4</v>
      </c>
      <c r="L191" s="42">
        <f t="shared" si="17"/>
        <v>0.10133228601201116</v>
      </c>
      <c r="M191" s="42">
        <v>1.0906000000000001E-2</v>
      </c>
      <c r="N191" s="42">
        <f t="shared" si="19"/>
        <v>0.10662258416885795</v>
      </c>
      <c r="O191" s="42">
        <v>1.5761931508111005E-2</v>
      </c>
      <c r="P191" s="42">
        <f t="shared" si="18"/>
        <v>0.11089253023814294</v>
      </c>
      <c r="Q191" s="42">
        <v>1.968128823263493E-2</v>
      </c>
      <c r="R191" s="42">
        <f t="shared" si="22"/>
        <v>8.0761119239848966E-2</v>
      </c>
      <c r="S191" s="42">
        <v>-7.9761449993817068E-3</v>
      </c>
      <c r="T191" s="8" t="s">
        <v>0</v>
      </c>
      <c r="U191" s="8" t="s">
        <v>0</v>
      </c>
      <c r="V191" s="7">
        <v>9.591147516682863E-2</v>
      </c>
      <c r="W191" s="7">
        <v>5.9336812760695246E-3</v>
      </c>
      <c r="X191" s="42">
        <v>8.020131633409644E-3</v>
      </c>
      <c r="Y191" s="42">
        <f t="shared" si="21"/>
        <v>9.8188274595215841E-2</v>
      </c>
      <c r="Z191" s="7">
        <v>-3.3587131367292189E-2</v>
      </c>
      <c r="AA191" s="7">
        <v>-6.184210526315792E-2</v>
      </c>
      <c r="AB191" s="7">
        <v>-3.9571503031300415E-2</v>
      </c>
      <c r="AC191" s="7">
        <v>1.1962747925028383E-2</v>
      </c>
      <c r="AD191" s="7">
        <v>-6.8478171494846807E-3</v>
      </c>
      <c r="AE191" s="7">
        <v>7.894570459416661E-3</v>
      </c>
      <c r="AF191" s="7">
        <v>-1.6328111735879447E-2</v>
      </c>
      <c r="AG191" s="7">
        <v>-9.3868469186849657E-3</v>
      </c>
      <c r="AH191" s="7">
        <v>4.8034731047849943E-2</v>
      </c>
      <c r="AI191" s="7">
        <v>-3.8015491527047196E-2</v>
      </c>
      <c r="AJ191" s="8" t="s">
        <v>0</v>
      </c>
      <c r="AK191" s="8" t="s">
        <v>0</v>
      </c>
      <c r="AL191" s="7">
        <v>6.9293497989673547E-2</v>
      </c>
      <c r="AM191" s="7">
        <v>6.0642586976723756E-2</v>
      </c>
      <c r="AN191" s="7">
        <v>-2.6442819620927094E-2</v>
      </c>
      <c r="AO191" s="7">
        <v>9.681977376692652E-2</v>
      </c>
      <c r="AP191" s="7">
        <v>6.7639933035945621E-3</v>
      </c>
      <c r="AQ191" s="7">
        <v>8.2914757067579448E-2</v>
      </c>
      <c r="AR191" s="7">
        <v>-5.9993343405718713E-3</v>
      </c>
      <c r="AS191" s="8" t="s">
        <v>0</v>
      </c>
      <c r="AT191" s="8" t="s">
        <v>0</v>
      </c>
    </row>
    <row r="192" spans="1:46">
      <c r="A192" s="4">
        <v>42307</v>
      </c>
      <c r="B192" s="9">
        <v>1.1076983514766825E-2</v>
      </c>
      <c r="C192" s="9">
        <v>-2.8694404591104727E-2</v>
      </c>
      <c r="D192" s="9">
        <f t="shared" si="20"/>
        <v>2.8299758292682942E-2</v>
      </c>
      <c r="E192" s="43">
        <v>5.8677890000000003E-2</v>
      </c>
      <c r="F192" s="9">
        <v>3.2630591468245429E-2</v>
      </c>
      <c r="G192" s="9">
        <v>6.313666507144311E-2</v>
      </c>
      <c r="H192" s="43">
        <f t="shared" si="23"/>
        <v>3.7507093162964633E-2</v>
      </c>
      <c r="I192" s="43">
        <v>6.8157228854632823E-2</v>
      </c>
      <c r="J192" s="43">
        <f t="shared" si="16"/>
        <v>-2.9037972227360376E-2</v>
      </c>
      <c r="K192" s="43">
        <v>-3.5371734486000506E-4</v>
      </c>
      <c r="L192" s="43">
        <f t="shared" si="17"/>
        <v>-3.3327532281205219E-2</v>
      </c>
      <c r="M192" s="43">
        <v>-4.7699999999999999E-3</v>
      </c>
      <c r="N192" s="43">
        <f t="shared" si="19"/>
        <v>-3.4832365031728929E-2</v>
      </c>
      <c r="O192" s="43">
        <v>-6.319288666344236E-3</v>
      </c>
      <c r="P192" s="43">
        <f t="shared" si="18"/>
        <v>-3.2573903487813083E-2</v>
      </c>
      <c r="Q192" s="43">
        <v>-3.9941074313231129E-3</v>
      </c>
      <c r="R192" s="43">
        <f t="shared" si="22"/>
        <v>-2.3630410796412593E-2</v>
      </c>
      <c r="S192" s="43">
        <v>5.2135947930582738E-3</v>
      </c>
      <c r="T192" s="10" t="s">
        <v>0</v>
      </c>
      <c r="U192" s="10" t="s">
        <v>0</v>
      </c>
      <c r="V192" s="9">
        <v>-2.554422471926765E-2</v>
      </c>
      <c r="W192" s="9">
        <v>3.2432427927184815E-3</v>
      </c>
      <c r="X192" s="43">
        <v>8.5350239434145436E-4</v>
      </c>
      <c r="Y192" s="43">
        <f t="shared" si="21"/>
        <v>-2.786539293978596E-2</v>
      </c>
      <c r="Z192" s="9">
        <v>1.7954237777136672E-2</v>
      </c>
      <c r="AA192" s="9">
        <v>6.4516129032258007E-2</v>
      </c>
      <c r="AB192" s="9">
        <v>2.1243626911926494E-2</v>
      </c>
      <c r="AC192" s="9">
        <v>8.9718906430495959E-3</v>
      </c>
      <c r="AD192" s="9">
        <v>2.5753330897732907E-2</v>
      </c>
      <c r="AE192" s="9">
        <v>2.4888281360555986E-2</v>
      </c>
      <c r="AF192" s="9">
        <v>2.63373335471484E-2</v>
      </c>
      <c r="AG192" s="9">
        <v>9.1941019862411544E-3</v>
      </c>
      <c r="AH192" s="9">
        <v>4.6632800140214314E-2</v>
      </c>
      <c r="AI192" s="9">
        <v>7.755252835705928E-2</v>
      </c>
      <c r="AJ192" s="10" t="s">
        <v>0</v>
      </c>
      <c r="AK192" s="10" t="s">
        <v>0</v>
      </c>
      <c r="AL192" s="9">
        <v>-3.9758106684457672E-3</v>
      </c>
      <c r="AM192" s="9">
        <v>5.1907523772774633E-2</v>
      </c>
      <c r="AN192" s="9">
        <v>8.2983078389400333E-2</v>
      </c>
      <c r="AO192" s="9">
        <v>-2.852887790205072E-2</v>
      </c>
      <c r="AP192" s="9">
        <v>1.7041669463901954E-4</v>
      </c>
      <c r="AQ192" s="9">
        <v>-2.6094612276793772E-2</v>
      </c>
      <c r="AR192" s="9">
        <v>2.6765956323113738E-3</v>
      </c>
      <c r="AS192" s="10" t="s">
        <v>0</v>
      </c>
      <c r="AT192" s="10" t="s">
        <v>0</v>
      </c>
    </row>
    <row r="193" spans="1:46">
      <c r="A193" s="3">
        <v>42338</v>
      </c>
      <c r="B193" s="7">
        <v>1.0551755772252314E-2</v>
      </c>
      <c r="C193" s="7">
        <v>-2.1508720101584E-3</v>
      </c>
      <c r="D193" s="7">
        <f t="shared" si="20"/>
        <v>-7.348305898624008E-3</v>
      </c>
      <c r="E193" s="42">
        <v>-5.2086369999999995E-3</v>
      </c>
      <c r="F193" s="7">
        <v>-6.5945266909271938E-3</v>
      </c>
      <c r="G193" s="7">
        <v>-4.4532330150155452E-3</v>
      </c>
      <c r="H193" s="42">
        <f t="shared" si="23"/>
        <v>-8.3958355993457578E-3</v>
      </c>
      <c r="I193" s="42">
        <v>-6.258424659615458E-3</v>
      </c>
      <c r="J193" s="42">
        <f t="shared" si="16"/>
        <v>-2.2506481140710521E-3</v>
      </c>
      <c r="K193" s="42">
        <v>-9.9991172126001615E-5</v>
      </c>
      <c r="L193" s="42">
        <f t="shared" si="17"/>
        <v>-6.3218813651558792E-3</v>
      </c>
      <c r="M193" s="42">
        <v>-4.1799999999999997E-3</v>
      </c>
      <c r="N193" s="42">
        <f t="shared" si="19"/>
        <v>-6.4210102120699775E-3</v>
      </c>
      <c r="O193" s="42">
        <v>-4.2793425199596502E-3</v>
      </c>
      <c r="P193" s="42">
        <f t="shared" si="18"/>
        <v>-1.0910348727483643E-2</v>
      </c>
      <c r="Q193" s="42">
        <v>-8.7783578415017161E-3</v>
      </c>
      <c r="R193" s="42">
        <f t="shared" si="22"/>
        <v>-3.0311967089136083E-3</v>
      </c>
      <c r="S193" s="42">
        <v>-8.8222224589062925E-4</v>
      </c>
      <c r="T193" s="8" t="s">
        <v>0</v>
      </c>
      <c r="U193" s="8" t="s">
        <v>0</v>
      </c>
      <c r="V193" s="7">
        <v>-1.691404646424699E-3</v>
      </c>
      <c r="W193" s="7">
        <v>4.6045774941871898E-4</v>
      </c>
      <c r="X193" s="42">
        <v>-3.9840892061239197E-3</v>
      </c>
      <c r="Y193" s="42">
        <f t="shared" si="21"/>
        <v>-6.1263919503229403E-3</v>
      </c>
      <c r="Z193" s="7">
        <v>-1.630766547484086E-2</v>
      </c>
      <c r="AA193" s="7">
        <v>-7.5977162933684728E-2</v>
      </c>
      <c r="AB193" s="7">
        <v>1.5725403273736616E-2</v>
      </c>
      <c r="AC193" s="7">
        <v>1.4798984000983895E-2</v>
      </c>
      <c r="AD193" s="7">
        <v>1.0316164657470317E-2</v>
      </c>
      <c r="AE193" s="7">
        <v>5.4515031291919591E-3</v>
      </c>
      <c r="AF193" s="7">
        <v>1.3477042278799756E-2</v>
      </c>
      <c r="AG193" s="7">
        <v>9.2492078527994792E-3</v>
      </c>
      <c r="AH193" s="7">
        <v>-1.1982591155043631E-2</v>
      </c>
      <c r="AI193" s="7">
        <v>-9.8529114964414077E-3</v>
      </c>
      <c r="AJ193" s="8" t="s">
        <v>0</v>
      </c>
      <c r="AK193" s="8" t="s">
        <v>0</v>
      </c>
      <c r="AL193" s="7">
        <v>-7.2424397940724861E-2</v>
      </c>
      <c r="AM193" s="7">
        <v>-1.6469950555235702E-3</v>
      </c>
      <c r="AN193" s="7">
        <v>5.0496306555847248E-4</v>
      </c>
      <c r="AO193" s="7">
        <v>-4.7887763118311666E-3</v>
      </c>
      <c r="AP193" s="7">
        <v>-2.6435903261116112E-3</v>
      </c>
      <c r="AQ193" s="7">
        <v>-3.1074525708595369E-3</v>
      </c>
      <c r="AR193" s="7">
        <v>-9.5864247797483593E-4</v>
      </c>
      <c r="AS193" s="8" t="s">
        <v>0</v>
      </c>
      <c r="AT193" s="8" t="s">
        <v>0</v>
      </c>
    </row>
    <row r="194" spans="1:46">
      <c r="A194" s="4">
        <v>42369</v>
      </c>
      <c r="B194" s="9">
        <v>1.1613035736630195E-2</v>
      </c>
      <c r="C194" s="9">
        <v>1.4075728457902503E-2</v>
      </c>
      <c r="D194" s="9">
        <f t="shared" si="20"/>
        <v>3.2754100848698675E-2</v>
      </c>
      <c r="E194" s="43">
        <v>1.8419110000000002E-2</v>
      </c>
      <c r="F194" s="9">
        <v>2.146124567283203E-2</v>
      </c>
      <c r="G194" s="9">
        <v>7.2830036334274872E-3</v>
      </c>
      <c r="H194" s="43">
        <f t="shared" si="23"/>
        <v>1.8418635147440243E-2</v>
      </c>
      <c r="I194" s="43">
        <v>4.2826256143040364E-3</v>
      </c>
      <c r="J194" s="43">
        <f t="shared" si="16"/>
        <v>1.3864669785948136E-2</v>
      </c>
      <c r="K194" s="43">
        <v>-2.0812910321343914E-4</v>
      </c>
      <c r="L194" s="43">
        <f t="shared" si="17"/>
        <v>1.000928478678631E-2</v>
      </c>
      <c r="M194" s="43">
        <v>-4.0099999999999997E-3</v>
      </c>
      <c r="N194" s="43">
        <f t="shared" si="19"/>
        <v>7.8903869620008393E-3</v>
      </c>
      <c r="O194" s="43">
        <v>-6.0994867763058958E-3</v>
      </c>
      <c r="P194" s="43">
        <f t="shared" si="18"/>
        <v>9.0054059808850617E-3</v>
      </c>
      <c r="Q194" s="43">
        <v>-4.9999446143216275E-3</v>
      </c>
      <c r="R194" s="43">
        <f t="shared" si="22"/>
        <v>3.8251111469642662E-3</v>
      </c>
      <c r="S194" s="43">
        <v>-1.010833513048004E-2</v>
      </c>
      <c r="T194" s="10" t="s">
        <v>0</v>
      </c>
      <c r="U194" s="10" t="s">
        <v>0</v>
      </c>
      <c r="V194" s="9">
        <v>1.133159272660289E-2</v>
      </c>
      <c r="W194" s="9">
        <v>-2.7060461603519714E-3</v>
      </c>
      <c r="X194" s="43">
        <v>-5.3981567202943115E-3</v>
      </c>
      <c r="Y194" s="43">
        <f t="shared" si="21"/>
        <v>8.6015887494401699E-3</v>
      </c>
      <c r="Z194" s="9">
        <v>-3.925088652482267E-2</v>
      </c>
      <c r="AA194" s="9">
        <v>-3.7547528517110296E-2</v>
      </c>
      <c r="AB194" s="9">
        <v>-3.0048325141464716E-2</v>
      </c>
      <c r="AC194" s="9">
        <v>1.1704141368979126E-2</v>
      </c>
      <c r="AD194" s="9">
        <v>1.5220266007211825E-2</v>
      </c>
      <c r="AE194" s="9">
        <v>2.1201679192025757E-2</v>
      </c>
      <c r="AF194" s="9">
        <v>1.1288255394789504E-2</v>
      </c>
      <c r="AG194" s="9">
        <v>5.6512137852184896E-3</v>
      </c>
      <c r="AH194" s="9">
        <v>-5.4364077623241247E-3</v>
      </c>
      <c r="AI194" s="9">
        <v>-1.9241300893670599E-2</v>
      </c>
      <c r="AJ194" s="10" t="s">
        <v>0</v>
      </c>
      <c r="AK194" s="10" t="s">
        <v>0</v>
      </c>
      <c r="AL194" s="9">
        <v>1.2261297829717188E-2</v>
      </c>
      <c r="AM194" s="9">
        <v>-3.7012202285868767E-3</v>
      </c>
      <c r="AN194" s="9">
        <v>-1.7530198374358763E-2</v>
      </c>
      <c r="AO194" s="9">
        <v>1.0799842399642712E-2</v>
      </c>
      <c r="AP194" s="9">
        <v>-3.2304156053922783E-3</v>
      </c>
      <c r="AQ194" s="9">
        <v>5.6335538194782764E-3</v>
      </c>
      <c r="AR194" s="9">
        <v>-8.3249942795321497E-3</v>
      </c>
      <c r="AS194" s="10" t="s">
        <v>0</v>
      </c>
      <c r="AT194" s="10" t="s">
        <v>0</v>
      </c>
    </row>
    <row r="195" spans="1:46">
      <c r="A195" s="3">
        <v>42398</v>
      </c>
      <c r="B195" s="7">
        <v>1.0549647678240293E-2</v>
      </c>
      <c r="C195" s="7">
        <v>3.5341118623232859E-2</v>
      </c>
      <c r="D195" s="7">
        <f t="shared" si="20"/>
        <v>6.2829477873371786E-4</v>
      </c>
      <c r="E195" s="42">
        <v>-3.3527910000000001E-2</v>
      </c>
      <c r="F195" s="7">
        <v>-2.3372246381934136E-3</v>
      </c>
      <c r="G195" s="7">
        <v>-3.6392202129024054E-2</v>
      </c>
      <c r="H195" s="42">
        <f t="shared" si="23"/>
        <v>1.3724529396184293E-2</v>
      </c>
      <c r="I195" s="42">
        <v>-2.087871218308579E-2</v>
      </c>
      <c r="J195" s="42">
        <f t="shared" si="16"/>
        <v>3.6252563478191391E-2</v>
      </c>
      <c r="K195" s="42">
        <v>8.8033290532352204E-4</v>
      </c>
      <c r="L195" s="42">
        <f t="shared" si="17"/>
        <v>6.0072311923786037E-2</v>
      </c>
      <c r="M195" s="42">
        <v>2.3886999999999999E-2</v>
      </c>
      <c r="N195" s="42">
        <f t="shared" si="19"/>
        <v>7.3179129156614175E-2</v>
      </c>
      <c r="O195" s="42">
        <v>3.654641919727597E-2</v>
      </c>
      <c r="P195" s="42">
        <f t="shared" si="18"/>
        <v>9.7656186475763462E-2</v>
      </c>
      <c r="Q195" s="42">
        <v>6.0187958086118876E-2</v>
      </c>
      <c r="R195" s="42">
        <f t="shared" si="22"/>
        <v>5.1577396810507103E-2</v>
      </c>
      <c r="S195" s="42">
        <v>1.5682056759094731E-2</v>
      </c>
      <c r="T195" s="8" t="s">
        <v>0</v>
      </c>
      <c r="U195" s="8" t="s">
        <v>0</v>
      </c>
      <c r="V195" s="7">
        <v>5.048667722352973E-2</v>
      </c>
      <c r="W195" s="7">
        <v>1.4628568621361193E-2</v>
      </c>
      <c r="X195" s="42">
        <v>1.7949610802072025E-2</v>
      </c>
      <c r="Y195" s="42">
        <f t="shared" si="21"/>
        <v>5.3925088749901873E-2</v>
      </c>
      <c r="Z195" s="7">
        <v>-6.7913908048628624E-2</v>
      </c>
      <c r="AA195" s="7">
        <v>-9.5308641975308639E-2</v>
      </c>
      <c r="AB195" s="7">
        <v>-6.1078345788887156E-2</v>
      </c>
      <c r="AC195" s="7">
        <v>1.4075781230639794E-2</v>
      </c>
      <c r="AD195" s="7">
        <v>1.9116876237446956E-2</v>
      </c>
      <c r="AE195" s="7">
        <v>2.9708896244932115E-2</v>
      </c>
      <c r="AF195" s="7">
        <v>1.2068055421814217E-2</v>
      </c>
      <c r="AG195" s="7">
        <v>2.7937042297607073E-2</v>
      </c>
      <c r="AH195" s="7">
        <v>-2.7772997223749596E-2</v>
      </c>
      <c r="AI195" s="7">
        <v>-6.0959730770579146E-2</v>
      </c>
      <c r="AJ195" s="8" t="s">
        <v>0</v>
      </c>
      <c r="AK195" s="8" t="s">
        <v>0</v>
      </c>
      <c r="AL195" s="7">
        <v>8.5936090269160825E-2</v>
      </c>
      <c r="AM195" s="7">
        <v>-1.7187269686222972E-2</v>
      </c>
      <c r="AN195" s="7">
        <v>-5.0735344481736222E-2</v>
      </c>
      <c r="AO195" s="7">
        <v>4.9585528217254815E-2</v>
      </c>
      <c r="AP195" s="7">
        <v>1.3758180118417007E-2</v>
      </c>
      <c r="AQ195" s="7">
        <v>5.1330517793084729E-2</v>
      </c>
      <c r="AR195" s="7">
        <v>1.5443604897209084E-2</v>
      </c>
      <c r="AS195" s="8" t="s">
        <v>0</v>
      </c>
      <c r="AT195" s="8" t="s">
        <v>0</v>
      </c>
    </row>
    <row r="196" spans="1:46">
      <c r="A196" s="4">
        <v>42429</v>
      </c>
      <c r="B196" s="9">
        <v>1.0014861269262321E-2</v>
      </c>
      <c r="C196" s="9">
        <v>-1.5632729791233757E-2</v>
      </c>
      <c r="D196" s="9">
        <f t="shared" si="20"/>
        <v>-1.9760651298406984E-2</v>
      </c>
      <c r="E196" s="43">
        <v>-4.1934770000000001E-3</v>
      </c>
      <c r="F196" s="9">
        <v>-2.2167227858203797E-2</v>
      </c>
      <c r="G196" s="9">
        <v>-6.6382723854522263E-3</v>
      </c>
      <c r="H196" s="43">
        <f t="shared" si="23"/>
        <v>-1.9212472701708561E-2</v>
      </c>
      <c r="I196" s="43">
        <v>-3.6365927828092559E-3</v>
      </c>
      <c r="J196" s="43">
        <f t="shared" si="16"/>
        <v>-1.5365690451800917E-2</v>
      </c>
      <c r="K196" s="43">
        <v>2.7128018933031406E-4</v>
      </c>
      <c r="L196" s="43">
        <f t="shared" si="17"/>
        <v>-1.1388138122093494E-2</v>
      </c>
      <c r="M196" s="43">
        <v>4.3119999999999999E-3</v>
      </c>
      <c r="N196" s="43">
        <f t="shared" si="19"/>
        <v>-2.4607647216958739E-3</v>
      </c>
      <c r="O196" s="43">
        <v>1.3381148955454725E-2</v>
      </c>
      <c r="P196" s="43">
        <f t="shared" si="18"/>
        <v>1.282346936170442E-2</v>
      </c>
      <c r="Q196" s="43">
        <v>2.8908111854331731E-2</v>
      </c>
      <c r="R196" s="43">
        <f t="shared" si="22"/>
        <v>-3.6156806873864911E-3</v>
      </c>
      <c r="S196" s="43">
        <v>1.2207891777322732E-2</v>
      </c>
      <c r="T196" s="10" t="s">
        <v>0</v>
      </c>
      <c r="U196" s="10" t="s">
        <v>0</v>
      </c>
      <c r="V196" s="9">
        <v>-6.1712154294233379E-3</v>
      </c>
      <c r="W196" s="9">
        <v>9.6117726057709518E-3</v>
      </c>
      <c r="X196" s="43">
        <v>6.767082813992964E-3</v>
      </c>
      <c r="Y196" s="43">
        <f t="shared" si="21"/>
        <v>-8.9714349543468241E-3</v>
      </c>
      <c r="Z196" s="9">
        <v>5.9101596337086892E-2</v>
      </c>
      <c r="AA196" s="9">
        <v>8.133187772925754E-2</v>
      </c>
      <c r="AB196" s="9">
        <v>2.8799274348992654E-2</v>
      </c>
      <c r="AC196" s="9">
        <v>8.6508149849708893E-3</v>
      </c>
      <c r="AD196" s="9">
        <v>2.260501882798982E-2</v>
      </c>
      <c r="AE196" s="9">
        <v>1.5382317329797335E-2</v>
      </c>
      <c r="AF196" s="9">
        <v>2.748027128956898E-2</v>
      </c>
      <c r="AG196" s="9">
        <v>1.5390920346901149E-2</v>
      </c>
      <c r="AH196" s="9">
        <v>-2.4439136411601448E-2</v>
      </c>
      <c r="AI196" s="9">
        <v>-8.9462611028300332E-3</v>
      </c>
      <c r="AJ196" s="10" t="s">
        <v>0</v>
      </c>
      <c r="AK196" s="10" t="s">
        <v>0</v>
      </c>
      <c r="AL196" s="9">
        <v>9.3357745980217288E-2</v>
      </c>
      <c r="AM196" s="9">
        <v>-1.9696547584069912E-2</v>
      </c>
      <c r="AN196" s="9">
        <v>-4.1283552550199776E-3</v>
      </c>
      <c r="AO196" s="9">
        <v>-8.6479680001537718E-3</v>
      </c>
      <c r="AP196" s="9">
        <v>7.0956867446423377E-3</v>
      </c>
      <c r="AQ196" s="9">
        <v>-4.2457604223098411E-3</v>
      </c>
      <c r="AR196" s="9">
        <v>1.1567805750499094E-2</v>
      </c>
      <c r="AS196" s="10" t="s">
        <v>0</v>
      </c>
      <c r="AT196" s="10" t="s">
        <v>0</v>
      </c>
    </row>
    <row r="197" spans="1:46">
      <c r="A197" s="3">
        <v>42460</v>
      </c>
      <c r="B197" s="7">
        <v>1.1605297962411054E-2</v>
      </c>
      <c r="C197" s="7">
        <v>-0.10571414212483665</v>
      </c>
      <c r="D197" s="7">
        <f t="shared" si="20"/>
        <v>-1.5020374362749944E-2</v>
      </c>
      <c r="E197" s="42">
        <v>0.10141474</v>
      </c>
      <c r="F197" s="7">
        <v>-1.914184308923883E-2</v>
      </c>
      <c r="G197" s="7">
        <v>9.6806069640075654E-2</v>
      </c>
      <c r="H197" s="42">
        <f t="shared" si="23"/>
        <v>-2.3059087450920557E-2</v>
      </c>
      <c r="I197" s="42">
        <v>9.2425765146622929E-2</v>
      </c>
      <c r="J197" s="42">
        <f t="shared" si="16"/>
        <v>-0.10539755125222938</v>
      </c>
      <c r="K197" s="42">
        <v>3.5401529591383429E-4</v>
      </c>
      <c r="L197" s="42">
        <f t="shared" si="17"/>
        <v>-0.10344533890340735</v>
      </c>
      <c r="M197" s="42">
        <v>2.5370000000000002E-3</v>
      </c>
      <c r="N197" s="42">
        <f t="shared" si="19"/>
        <v>-0.10627269302970654</v>
      </c>
      <c r="O197" s="42">
        <v>-6.2457758886735881E-4</v>
      </c>
      <c r="P197" s="42">
        <f t="shared" si="18"/>
        <v>-0.10654866369350458</v>
      </c>
      <c r="Q197" s="42">
        <v>-9.3317093334199797E-4</v>
      </c>
      <c r="R197" s="42">
        <f t="shared" si="22"/>
        <v>-9.0803343368088818E-2</v>
      </c>
      <c r="S197" s="42">
        <v>1.6673414462995195E-2</v>
      </c>
      <c r="T197" s="8" t="s">
        <v>0</v>
      </c>
      <c r="U197" s="8" t="s">
        <v>0</v>
      </c>
      <c r="V197" s="7">
        <v>-9.8351897333479488E-2</v>
      </c>
      <c r="W197" s="7">
        <v>8.2325407771179915E-3</v>
      </c>
      <c r="X197" s="42">
        <v>8.8249731150988886E-3</v>
      </c>
      <c r="Y197" s="42">
        <f t="shared" si="21"/>
        <v>-9.7822093471875204E-2</v>
      </c>
      <c r="Z197" s="7">
        <v>0.16970065197579043</v>
      </c>
      <c r="AA197" s="7">
        <v>0.20595658758202928</v>
      </c>
      <c r="AB197" s="7">
        <v>9.1620440101392253E-2</v>
      </c>
      <c r="AC197" s="7">
        <v>-3.9975772259237541E-3</v>
      </c>
      <c r="AD197" s="7">
        <v>5.311080478908714E-2</v>
      </c>
      <c r="AE197" s="7">
        <v>7.5831537034021235E-3</v>
      </c>
      <c r="AF197" s="7">
        <v>8.2973713233404078E-2</v>
      </c>
      <c r="AG197" s="7">
        <v>3.4228940596016555E-2</v>
      </c>
      <c r="AH197" s="7">
        <v>-4.1726584025073343E-2</v>
      </c>
      <c r="AI197" s="7">
        <v>7.1551571051116314E-2</v>
      </c>
      <c r="AJ197" s="8" t="s">
        <v>0</v>
      </c>
      <c r="AK197" s="8" t="s">
        <v>0</v>
      </c>
      <c r="AL197" s="7">
        <v>-0.10419337096803227</v>
      </c>
      <c r="AM197" s="7">
        <v>-4.6699226851985132E-2</v>
      </c>
      <c r="AN197" s="7">
        <v>6.5991108718941094E-2</v>
      </c>
      <c r="AO197" s="7">
        <v>-9.7511646363703797E-2</v>
      </c>
      <c r="AP197" s="7">
        <v>9.1721183879862611E-3</v>
      </c>
      <c r="AQ197" s="7">
        <v>-9.037003809618227E-2</v>
      </c>
      <c r="AR197" s="7">
        <v>1.7157941047074354E-2</v>
      </c>
      <c r="AS197" s="8" t="s">
        <v>0</v>
      </c>
      <c r="AT197" s="8" t="s">
        <v>0</v>
      </c>
    </row>
    <row r="198" spans="1:46">
      <c r="A198" s="4">
        <v>42489</v>
      </c>
      <c r="B198" s="9">
        <v>1.0544728809313453E-2</v>
      </c>
      <c r="C198" s="9">
        <v>-3.0374553935204607E-2</v>
      </c>
      <c r="D198" s="9">
        <f t="shared" si="20"/>
        <v>-5.3505637992638078E-2</v>
      </c>
      <c r="E198" s="43">
        <v>-2.3855689999999999E-2</v>
      </c>
      <c r="F198" s="9">
        <v>-4.9385946619969534E-2</v>
      </c>
      <c r="G198" s="9">
        <v>-1.9606944889825506E-2</v>
      </c>
      <c r="H198" s="43">
        <f t="shared" si="23"/>
        <v>-4.2570460438331903E-2</v>
      </c>
      <c r="I198" s="43">
        <v>-1.2577956315631078E-2</v>
      </c>
      <c r="J198" s="43">
        <f t="shared" si="16"/>
        <v>-2.9935190457689664E-2</v>
      </c>
      <c r="K198" s="43">
        <v>4.5312700826705132E-4</v>
      </c>
      <c r="L198" s="43">
        <f t="shared" si="17"/>
        <v>-3.1809599595380544E-2</v>
      </c>
      <c r="M198" s="43">
        <v>-1.48E-3</v>
      </c>
      <c r="N198" s="43">
        <f t="shared" si="19"/>
        <v>-3.1987383875690778E-2</v>
      </c>
      <c r="O198" s="43">
        <v>-1.6633535629987373E-3</v>
      </c>
      <c r="P198" s="43">
        <f t="shared" si="18"/>
        <v>-3.7684254115618931E-2</v>
      </c>
      <c r="Q198" s="43">
        <v>-7.5386843549544169E-3</v>
      </c>
      <c r="R198" s="43">
        <f t="shared" si="22"/>
        <v>-2.8344850338214544E-2</v>
      </c>
      <c r="S198" s="43">
        <v>2.0932862325628854E-3</v>
      </c>
      <c r="T198" s="10" t="s">
        <v>0</v>
      </c>
      <c r="U198" s="10" t="s">
        <v>0</v>
      </c>
      <c r="V198" s="9">
        <v>-2.8728088226181336E-2</v>
      </c>
      <c r="W198" s="9">
        <v>1.698043007952732E-3</v>
      </c>
      <c r="X198" s="43">
        <v>2.554142704819462E-3</v>
      </c>
      <c r="Y198" s="43">
        <f t="shared" si="21"/>
        <v>-2.7897992175730857E-2</v>
      </c>
      <c r="Z198" s="9">
        <v>7.7015283188492711E-2</v>
      </c>
      <c r="AA198" s="9">
        <v>0.12390121389702813</v>
      </c>
      <c r="AB198" s="9">
        <v>4.6050816086151913E-2</v>
      </c>
      <c r="AC198" s="9">
        <v>2.3700640557853037E-2</v>
      </c>
      <c r="AD198" s="9">
        <v>3.9262634413350206E-2</v>
      </c>
      <c r="AE198" s="9">
        <v>1.5399348772296095E-2</v>
      </c>
      <c r="AF198" s="9">
        <v>5.3675620994724005E-2</v>
      </c>
      <c r="AG198" s="9">
        <v>3.4604643054441109E-2</v>
      </c>
      <c r="AH198" s="9">
        <v>-1.7994181075505544E-2</v>
      </c>
      <c r="AI198" s="9">
        <v>1.2768201278075653E-2</v>
      </c>
      <c r="AJ198" s="10" t="s">
        <v>0</v>
      </c>
      <c r="AK198" s="10" t="s">
        <v>0</v>
      </c>
      <c r="AL198" s="9">
        <v>7.7598663970930293E-3</v>
      </c>
      <c r="AM198" s="9">
        <v>-2.7757176266119843E-2</v>
      </c>
      <c r="AN198" s="9">
        <v>2.69936982337593E-3</v>
      </c>
      <c r="AO198" s="9">
        <v>-2.6650056690557644E-2</v>
      </c>
      <c r="AP198" s="9">
        <v>3.8411711035049034E-3</v>
      </c>
      <c r="AQ198" s="9">
        <v>-2.7144771638268006E-2</v>
      </c>
      <c r="AR198" s="9">
        <v>3.3309586810501557E-3</v>
      </c>
      <c r="AS198" s="10" t="s">
        <v>0</v>
      </c>
      <c r="AT198" s="10" t="s">
        <v>0</v>
      </c>
    </row>
    <row r="199" spans="1:46">
      <c r="A199" s="3">
        <v>42521</v>
      </c>
      <c r="B199" s="7">
        <v>1.1074874325086359E-2</v>
      </c>
      <c r="C199" s="7">
        <v>4.1816390402225512E-2</v>
      </c>
      <c r="D199" s="7">
        <f t="shared" si="20"/>
        <v>6.7108629421003707E-2</v>
      </c>
      <c r="E199" s="42">
        <v>2.4277060000000003E-2</v>
      </c>
      <c r="F199" s="7">
        <v>6.3333274872941159E-2</v>
      </c>
      <c r="G199" s="7">
        <v>2.0653240502780168E-2</v>
      </c>
      <c r="H199" s="42">
        <f t="shared" si="23"/>
        <v>6.5242307359365759E-2</v>
      </c>
      <c r="I199" s="42">
        <v>2.2485648309003903E-2</v>
      </c>
      <c r="J199" s="42">
        <f t="shared" si="16"/>
        <v>4.1722067162787368E-2</v>
      </c>
      <c r="K199" s="42">
        <v>-9.0537296501658204E-5</v>
      </c>
      <c r="L199" s="42">
        <f t="shared" si="17"/>
        <v>3.9618157818476885E-2</v>
      </c>
      <c r="M199" s="42">
        <v>-2.1099999999999999E-3</v>
      </c>
      <c r="N199" s="42">
        <f t="shared" si="19"/>
        <v>4.0844313379085007E-2</v>
      </c>
      <c r="O199" s="42">
        <v>-9.3305982905989016E-4</v>
      </c>
      <c r="P199" s="42">
        <f t="shared" si="18"/>
        <v>5.0268707051454031E-2</v>
      </c>
      <c r="Q199" s="42">
        <v>8.1130578546237953E-3</v>
      </c>
      <c r="R199" s="42">
        <f t="shared" si="22"/>
        <v>3.5105160003502611E-2</v>
      </c>
      <c r="S199" s="42">
        <v>-6.44185526408525E-3</v>
      </c>
      <c r="T199" s="8" t="s">
        <v>0</v>
      </c>
      <c r="U199" s="8" t="s">
        <v>0</v>
      </c>
      <c r="V199" s="7">
        <v>4.6220301241592487E-2</v>
      </c>
      <c r="W199" s="7">
        <v>4.227146817748606E-3</v>
      </c>
      <c r="X199" s="42">
        <v>2.8984084088068407E-4</v>
      </c>
      <c r="Y199" s="42">
        <f t="shared" si="21"/>
        <v>4.2118351340862947E-2</v>
      </c>
      <c r="Z199" s="7">
        <v>-0.10089037284362823</v>
      </c>
      <c r="AA199" s="7">
        <v>-0.11843575418994412</v>
      </c>
      <c r="AB199" s="7">
        <v>3.744120656041483E-2</v>
      </c>
      <c r="AC199" s="7">
        <v>8.5463315723190991E-3</v>
      </c>
      <c r="AD199" s="7">
        <v>-9.8229485752476808E-4</v>
      </c>
      <c r="AE199" s="7">
        <v>7.9858305807967156E-3</v>
      </c>
      <c r="AF199" s="7">
        <v>-7.3213087758468021E-3</v>
      </c>
      <c r="AG199" s="7">
        <v>2.6082792339832128E-3</v>
      </c>
      <c r="AH199" s="7">
        <v>3.9837832969171316E-2</v>
      </c>
      <c r="AI199" s="7">
        <v>-1.8991421629394045E-3</v>
      </c>
      <c r="AJ199" s="8" t="s">
        <v>0</v>
      </c>
      <c r="AK199" s="8" t="s">
        <v>0</v>
      </c>
      <c r="AL199" s="7">
        <v>-1.7784275030889196E-2</v>
      </c>
      <c r="AM199" s="7">
        <v>5.7786906511330338E-2</v>
      </c>
      <c r="AN199" s="7">
        <v>1.5329492083474561E-2</v>
      </c>
      <c r="AO199" s="7">
        <v>4.2083202206596004E-2</v>
      </c>
      <c r="AP199" s="7">
        <v>2.5610252135432887E-4</v>
      </c>
      <c r="AQ199" s="7">
        <v>3.4755220129109476E-2</v>
      </c>
      <c r="AR199" s="7">
        <v>-6.7777492638504411E-3</v>
      </c>
      <c r="AS199" s="8" t="s">
        <v>0</v>
      </c>
      <c r="AT199" s="8" t="s">
        <v>0</v>
      </c>
    </row>
    <row r="200" spans="1:46">
      <c r="A200" s="4">
        <v>42551</v>
      </c>
      <c r="B200" s="9">
        <v>1.1605297962411054E-2</v>
      </c>
      <c r="C200" s="9">
        <v>-0.10717365302773219</v>
      </c>
      <c r="D200" s="9">
        <f t="shared" si="20"/>
        <v>-4.4896140425579323E-2</v>
      </c>
      <c r="E200" s="43">
        <v>6.9753219999999991E-2</v>
      </c>
      <c r="F200" s="9">
        <v>-5.0834674182788309E-2</v>
      </c>
      <c r="G200" s="9">
        <v>6.3101832776327971E-2</v>
      </c>
      <c r="H200" s="43">
        <f t="shared" si="23"/>
        <v>-5.381972767045462E-2</v>
      </c>
      <c r="I200" s="43">
        <v>5.9758457552479438E-2</v>
      </c>
      <c r="J200" s="43">
        <f t="shared" si="16"/>
        <v>-0.10634850437198429</v>
      </c>
      <c r="K200" s="43">
        <v>9.2419837132506899E-4</v>
      </c>
      <c r="L200" s="43">
        <f t="shared" si="17"/>
        <v>-9.0988497009819036E-2</v>
      </c>
      <c r="M200" s="43">
        <v>1.8127999999999998E-2</v>
      </c>
      <c r="N200" s="43">
        <f t="shared" si="19"/>
        <v>-7.9627259956002838E-2</v>
      </c>
      <c r="O200" s="43">
        <v>3.0853024404067009E-2</v>
      </c>
      <c r="P200" s="43">
        <f t="shared" si="18"/>
        <v>-4.5303599682191775E-2</v>
      </c>
      <c r="Q200" s="43">
        <v>6.9296849891754109E-2</v>
      </c>
      <c r="R200" s="43">
        <f t="shared" si="22"/>
        <v>-8.7383401092956503E-2</v>
      </c>
      <c r="S200" s="43">
        <v>2.216584669783539E-2</v>
      </c>
      <c r="T200" s="10" t="s">
        <v>0</v>
      </c>
      <c r="U200" s="10" t="s">
        <v>0</v>
      </c>
      <c r="V200" s="9">
        <v>-9.0177848075428169E-2</v>
      </c>
      <c r="W200" s="9">
        <v>1.9035958123256425E-2</v>
      </c>
      <c r="X200" s="43">
        <v>1.9228508677364697E-2</v>
      </c>
      <c r="Y200" s="43">
        <f t="shared" si="21"/>
        <v>-9.0005933867596144E-2</v>
      </c>
      <c r="Z200" s="9">
        <v>6.3027377194611267E-2</v>
      </c>
      <c r="AA200" s="9">
        <v>7.6890578791719566E-2</v>
      </c>
      <c r="AB200" s="9">
        <v>1.6001389267905619E-2</v>
      </c>
      <c r="AC200" s="9">
        <v>1.2840448591084908E-2</v>
      </c>
      <c r="AD200" s="9">
        <v>1.9292605416796338E-2</v>
      </c>
      <c r="AE200" s="9">
        <v>9.3812914820790017E-3</v>
      </c>
      <c r="AF200" s="9">
        <v>2.5711989576746364E-2</v>
      </c>
      <c r="AG200" s="9">
        <v>2.1336663590519889E-2</v>
      </c>
      <c r="AH200" s="9">
        <v>-0.11445688970833479</v>
      </c>
      <c r="AI200" s="9">
        <v>-8.1575064460198687E-3</v>
      </c>
      <c r="AJ200" s="10" t="s">
        <v>0</v>
      </c>
      <c r="AK200" s="10" t="s">
        <v>0</v>
      </c>
      <c r="AL200" s="9">
        <v>-2.7142646841330831E-2</v>
      </c>
      <c r="AM200" s="9">
        <v>-0.10636468668633925</v>
      </c>
      <c r="AN200" s="9">
        <v>9.0607355409733081E-4</v>
      </c>
      <c r="AO200" s="9">
        <v>-9.1131555051861102E-2</v>
      </c>
      <c r="AP200" s="9">
        <v>1.7967769466338712E-2</v>
      </c>
      <c r="AQ200" s="9">
        <v>-8.8200006972829703E-2</v>
      </c>
      <c r="AR200" s="9">
        <v>2.1251216565511655E-2</v>
      </c>
      <c r="AS200" s="10" t="s">
        <v>0</v>
      </c>
      <c r="AT200" s="10" t="s">
        <v>0</v>
      </c>
    </row>
    <row r="201" spans="1:46">
      <c r="A201" s="3">
        <v>42580</v>
      </c>
      <c r="B201" s="7">
        <v>1.1074874325086359E-2</v>
      </c>
      <c r="C201" s="7">
        <v>9.0971400087231924E-3</v>
      </c>
      <c r="D201" s="7">
        <f t="shared" ref="D201:D232" si="24">(1+E201)*(1+C201)-1</f>
        <v>5.0993622163374663E-2</v>
      </c>
      <c r="E201" s="42">
        <v>4.1518779999999998E-2</v>
      </c>
      <c r="F201" s="7">
        <v>4.7077340702092352E-2</v>
      </c>
      <c r="G201" s="7">
        <v>3.7637804317868673E-2</v>
      </c>
      <c r="H201" s="42">
        <f t="shared" si="23"/>
        <v>6.157198872833991E-2</v>
      </c>
      <c r="I201" s="42">
        <v>5.2001781235018862E-2</v>
      </c>
      <c r="J201" s="42">
        <f t="shared" si="16"/>
        <v>9.1064232121798039E-3</v>
      </c>
      <c r="K201" s="42">
        <v>9.1995141879852582E-6</v>
      </c>
      <c r="L201" s="42">
        <f t="shared" si="17"/>
        <v>9.7510349554488229E-3</v>
      </c>
      <c r="M201" s="42">
        <v>6.4800000000000003E-4</v>
      </c>
      <c r="N201" s="42">
        <f t="shared" si="19"/>
        <v>1.167215920540654E-2</v>
      </c>
      <c r="O201" s="42">
        <v>2.5518050686983429E-3</v>
      </c>
      <c r="P201" s="42">
        <f t="shared" si="18"/>
        <v>3.0535359713234733E-2</v>
      </c>
      <c r="Q201" s="42">
        <v>2.1244951407082713E-2</v>
      </c>
      <c r="R201" s="42">
        <f t="shared" si="22"/>
        <v>1.1405799151387841E-2</v>
      </c>
      <c r="S201" s="42">
        <v>2.2878462846942504E-3</v>
      </c>
      <c r="T201" s="8" t="s">
        <v>0</v>
      </c>
      <c r="U201" s="8" t="s">
        <v>0</v>
      </c>
      <c r="V201" s="7">
        <v>1.5126084507838256E-2</v>
      </c>
      <c r="W201" s="7">
        <v>5.9745927919911956E-3</v>
      </c>
      <c r="X201" s="42">
        <v>5.5321152519758332E-3</v>
      </c>
      <c r="Y201" s="42">
        <f t="shared" si="21"/>
        <v>1.4679581687690568E-2</v>
      </c>
      <c r="Z201" s="7">
        <v>0.11221519233008581</v>
      </c>
      <c r="AA201" s="7">
        <v>0.1271086700666928</v>
      </c>
      <c r="AB201" s="7">
        <v>5.9719441324412648E-2</v>
      </c>
      <c r="AC201" s="7">
        <v>1.6058371521396886E-2</v>
      </c>
      <c r="AD201" s="7">
        <v>2.5074227283985451E-2</v>
      </c>
      <c r="AE201" s="7">
        <v>1.2068497366338971E-2</v>
      </c>
      <c r="AF201" s="7">
        <v>3.3429825948314784E-2</v>
      </c>
      <c r="AG201" s="7">
        <v>1.3207237713935394E-2</v>
      </c>
      <c r="AH201" s="7">
        <v>5.1549527390993166E-2</v>
      </c>
      <c r="AI201" s="7">
        <v>4.2069673670765528E-2</v>
      </c>
      <c r="AJ201" s="8" t="s">
        <v>0</v>
      </c>
      <c r="AK201" s="8" t="s">
        <v>0</v>
      </c>
      <c r="AL201" s="7">
        <v>2.5332850192471446E-2</v>
      </c>
      <c r="AM201" s="7">
        <v>4.5030894639452201E-2</v>
      </c>
      <c r="AN201" s="7">
        <v>3.5609807228685897E-2</v>
      </c>
      <c r="AO201" s="7">
        <v>1.5477121827892626E-2</v>
      </c>
      <c r="AP201" s="7">
        <v>6.322465465628424E-3</v>
      </c>
      <c r="AQ201" s="7">
        <v>1.7270826842793907E-2</v>
      </c>
      <c r="AR201" s="7">
        <v>8.0999999999999961E-3</v>
      </c>
      <c r="AS201" s="8" t="s">
        <v>0</v>
      </c>
      <c r="AT201" s="8" t="s">
        <v>0</v>
      </c>
    </row>
    <row r="202" spans="1:46">
      <c r="A202" s="4">
        <v>42613</v>
      </c>
      <c r="B202" s="9">
        <v>1.2135999867192826E-2</v>
      </c>
      <c r="C202" s="9">
        <v>4.0135844396416154E-4</v>
      </c>
      <c r="D202" s="9">
        <f t="shared" si="24"/>
        <v>-3.6295644298857677E-2</v>
      </c>
      <c r="E202" s="43">
        <v>-3.6682279999999998E-2</v>
      </c>
      <c r="F202" s="9">
        <v>-3.6480881827363087E-2</v>
      </c>
      <c r="G202" s="9">
        <v>-3.686744321168689E-2</v>
      </c>
      <c r="H202" s="43">
        <f t="shared" si="23"/>
        <v>-3.7255604213344728E-2</v>
      </c>
      <c r="I202" s="43">
        <v>-3.7641854781046091E-2</v>
      </c>
      <c r="J202" s="43">
        <f t="shared" si="16"/>
        <v>4.1938633705296269E-4</v>
      </c>
      <c r="K202" s="43">
        <v>1.8020660344619799E-5</v>
      </c>
      <c r="L202" s="43">
        <f t="shared" si="17"/>
        <v>-6.8015313368323671E-3</v>
      </c>
      <c r="M202" s="43">
        <v>-7.1999999999999998E-3</v>
      </c>
      <c r="N202" s="43">
        <f t="shared" si="19"/>
        <v>-9.7153844712571935E-3</v>
      </c>
      <c r="O202" s="43">
        <v>-1.0112684104065073E-2</v>
      </c>
      <c r="P202" s="43">
        <f t="shared" si="18"/>
        <v>-9.7231921739561189E-3</v>
      </c>
      <c r="Q202" s="43">
        <v>-1.0120488674333794E-2</v>
      </c>
      <c r="R202" s="43">
        <f t="shared" si="22"/>
        <v>-2.5815790890212353E-3</v>
      </c>
      <c r="S202" s="43">
        <v>-2.9817407861432166E-3</v>
      </c>
      <c r="T202" s="10" t="s">
        <v>0</v>
      </c>
      <c r="U202" s="10" t="s">
        <v>0</v>
      </c>
      <c r="V202" s="9">
        <v>-1.0857715613887819E-4</v>
      </c>
      <c r="W202" s="9">
        <v>-5.0973101525597642E-4</v>
      </c>
      <c r="X202" s="43">
        <v>-2.1031175047883099E-3</v>
      </c>
      <c r="Y202" s="43">
        <f t="shared" si="21"/>
        <v>-1.7026031647933149E-3</v>
      </c>
      <c r="Z202" s="9">
        <v>1.034759544915187E-2</v>
      </c>
      <c r="AA202" s="9">
        <v>1.8795683954055065E-2</v>
      </c>
      <c r="AB202" s="9">
        <v>1.7926370543609016E-2</v>
      </c>
      <c r="AC202" s="9">
        <v>1.5007097177917927E-2</v>
      </c>
      <c r="AD202" s="9">
        <v>8.8650055636434466E-3</v>
      </c>
      <c r="AE202" s="9">
        <v>1.09381074776711E-2</v>
      </c>
      <c r="AF202" s="9">
        <v>8.7459215881739993E-3</v>
      </c>
      <c r="AG202" s="9">
        <v>9.7599962452212807E-3</v>
      </c>
      <c r="AH202" s="9">
        <v>1.6636171805368694E-3</v>
      </c>
      <c r="AI202" s="9">
        <v>1.2617523216242876E-3</v>
      </c>
      <c r="AJ202" s="10" t="s">
        <v>0</v>
      </c>
      <c r="AK202" s="10" t="s">
        <v>0</v>
      </c>
      <c r="AL202" s="9">
        <v>-2.4012311070968795E-2</v>
      </c>
      <c r="AM202" s="9">
        <v>-8.1830644372282713E-4</v>
      </c>
      <c r="AN202" s="9">
        <v>-1.2191755612808164E-3</v>
      </c>
      <c r="AO202" s="9">
        <v>-7.4097125065841762E-4</v>
      </c>
      <c r="AP202" s="9">
        <v>-1.1418713948962989E-3</v>
      </c>
      <c r="AQ202" s="9">
        <v>-3.7665670648788785E-3</v>
      </c>
      <c r="AR202" s="9">
        <v>-4.1662533478821207E-3</v>
      </c>
      <c r="AS202" s="10" t="s">
        <v>0</v>
      </c>
      <c r="AT202" s="10" t="s">
        <v>0</v>
      </c>
    </row>
    <row r="203" spans="1:46">
      <c r="A203" s="3">
        <v>42643</v>
      </c>
      <c r="B203" s="7">
        <v>1.1074874325086581E-2</v>
      </c>
      <c r="C203" s="7">
        <v>1.8208190599635632E-3</v>
      </c>
      <c r="D203" s="7">
        <f t="shared" si="24"/>
        <v>-1.5812499667931967E-2</v>
      </c>
      <c r="E203" s="42">
        <v>-1.7601269999999999E-2</v>
      </c>
      <c r="F203" s="7">
        <v>-1.8482956750404012E-2</v>
      </c>
      <c r="G203" s="7">
        <v>-2.0266873500811577E-2</v>
      </c>
      <c r="H203" s="42">
        <f t="shared" si="23"/>
        <v>-2.3289308668058784E-2</v>
      </c>
      <c r="I203" s="42">
        <v>-2.5064489827216652E-2</v>
      </c>
      <c r="J203" s="42">
        <f t="shared" si="16"/>
        <v>2.4560481832625047E-3</v>
      </c>
      <c r="K203" s="42">
        <v>6.3407458820319285E-4</v>
      </c>
      <c r="L203" s="42">
        <f t="shared" si="17"/>
        <v>5.267082677529844E-3</v>
      </c>
      <c r="M203" s="42">
        <v>3.4399999999999999E-3</v>
      </c>
      <c r="N203" s="42">
        <f t="shared" si="19"/>
        <v>4.2102894423172721E-3</v>
      </c>
      <c r="O203" s="42">
        <v>2.3851274967472413E-3</v>
      </c>
      <c r="P203" s="42">
        <f t="shared" si="18"/>
        <v>-1.3284562481463369E-2</v>
      </c>
      <c r="Q203" s="42">
        <v>-1.5077927363898014E-2</v>
      </c>
      <c r="R203" s="42">
        <f t="shared" si="22"/>
        <v>9.6878714039372316E-3</v>
      </c>
      <c r="S203" s="42">
        <v>7.8527538999992874E-3</v>
      </c>
      <c r="T203" s="8" t="s">
        <v>0</v>
      </c>
      <c r="U203" s="8" t="s">
        <v>0</v>
      </c>
      <c r="V203" s="7">
        <v>1.7011212608160076E-3</v>
      </c>
      <c r="W203" s="7">
        <v>-1.1948024723618111E-4</v>
      </c>
      <c r="X203" s="42">
        <v>5.0034447168001428E-4</v>
      </c>
      <c r="Y203" s="42">
        <f t="shared" si="21"/>
        <v>2.3220745683940613E-3</v>
      </c>
      <c r="Z203" s="7">
        <v>8.0482202379923429E-3</v>
      </c>
      <c r="AA203" s="7">
        <v>-2.7331738981892784E-3</v>
      </c>
      <c r="AB203" s="7">
        <v>2.7694936930921177E-2</v>
      </c>
      <c r="AC203" s="7">
        <v>1.3898026006638808E-2</v>
      </c>
      <c r="AD203" s="7">
        <v>1.5705400618239551E-2</v>
      </c>
      <c r="AE203" s="7">
        <v>1.4094311146013005E-2</v>
      </c>
      <c r="AF203" s="7">
        <v>1.6663512607647979E-2</v>
      </c>
      <c r="AG203" s="7">
        <v>1.9599491685262427E-2</v>
      </c>
      <c r="AH203" s="7">
        <v>6.1997407726999132E-3</v>
      </c>
      <c r="AI203" s="7">
        <v>4.3709629800319227E-3</v>
      </c>
      <c r="AJ203" s="7">
        <v>-2.0166142455945502E-2</v>
      </c>
      <c r="AK203" s="7">
        <v>-2.194700000000005E-2</v>
      </c>
      <c r="AL203" s="7">
        <v>1.1959544171702863E-2</v>
      </c>
      <c r="AM203" s="7">
        <v>5.8408869073311998E-4</v>
      </c>
      <c r="AN203" s="7">
        <v>-1.2344825997834263E-3</v>
      </c>
      <c r="AO203" s="7">
        <v>1.2309864726198771E-3</v>
      </c>
      <c r="AP203" s="7">
        <v>-5.8876056089263162E-4</v>
      </c>
      <c r="AQ203" s="7">
        <v>7.7085995485119962E-3</v>
      </c>
      <c r="AR203" s="7">
        <v>5.8770793903775154E-3</v>
      </c>
      <c r="AS203" s="8" t="s">
        <v>0</v>
      </c>
      <c r="AT203" s="8" t="s">
        <v>0</v>
      </c>
    </row>
    <row r="204" spans="1:46">
      <c r="A204" s="4">
        <v>42674</v>
      </c>
      <c r="B204" s="9">
        <v>1.0483174835288711E-2</v>
      </c>
      <c r="C204" s="9">
        <v>-2.0054217238617555E-2</v>
      </c>
      <c r="D204" s="9">
        <f t="shared" si="24"/>
        <v>-7.5477481248228839E-2</v>
      </c>
      <c r="E204" s="43">
        <v>-5.655748E-2</v>
      </c>
      <c r="F204" s="9">
        <v>-7.1702144067926632E-2</v>
      </c>
      <c r="G204" s="9">
        <v>-5.2704881982114093E-2</v>
      </c>
      <c r="H204" s="43">
        <f t="shared" si="23"/>
        <v>-6.9931198292442542E-2</v>
      </c>
      <c r="I204" s="43">
        <v>-5.0897694475787181E-2</v>
      </c>
      <c r="J204" s="43">
        <f t="shared" si="16"/>
        <v>-1.9672132683250299E-2</v>
      </c>
      <c r="K204" s="43">
        <v>3.8990377027858791E-4</v>
      </c>
      <c r="L204" s="43">
        <f t="shared" si="17"/>
        <v>-2.6149480007393366E-2</v>
      </c>
      <c r="M204" s="43">
        <v>-6.2199999999999998E-3</v>
      </c>
      <c r="N204" s="43">
        <f t="shared" si="19"/>
        <v>-3.465687062699363E-2</v>
      </c>
      <c r="O204" s="43">
        <v>-1.4901491128649358E-2</v>
      </c>
      <c r="P204" s="43">
        <f t="shared" si="18"/>
        <v>-6.2963604175810373E-2</v>
      </c>
      <c r="Q204" s="43">
        <v>-4.378751119911839E-2</v>
      </c>
      <c r="R204" s="43">
        <f t="shared" si="22"/>
        <v>-2.1830391226104751E-2</v>
      </c>
      <c r="S204" s="43">
        <v>-1.8125227116975173E-3</v>
      </c>
      <c r="T204" s="10" t="s">
        <v>0</v>
      </c>
      <c r="U204" s="10" t="s">
        <v>0</v>
      </c>
      <c r="V204" s="9">
        <v>-2.9555841370202951E-2</v>
      </c>
      <c r="W204" s="9">
        <v>-9.6960712508102898E-3</v>
      </c>
      <c r="X204" s="43">
        <v>-8.1302771319630152E-3</v>
      </c>
      <c r="Y204" s="43">
        <f t="shared" si="21"/>
        <v>-2.8021448026765983E-2</v>
      </c>
      <c r="Z204" s="9">
        <v>0.11234087755067068</v>
      </c>
      <c r="AA204" s="9">
        <v>0.14868105515587526</v>
      </c>
      <c r="AB204" s="9">
        <v>3.847361030808627E-2</v>
      </c>
      <c r="AC204" s="9">
        <v>1.9343284910235514E-2</v>
      </c>
      <c r="AD204" s="9">
        <v>6.4158468739274888E-3</v>
      </c>
      <c r="AE204" s="9">
        <v>4.5934105231058009E-3</v>
      </c>
      <c r="AF204" s="9">
        <v>7.2914185560120082E-3</v>
      </c>
      <c r="AG204" s="9">
        <v>1.2173046291970469E-2</v>
      </c>
      <c r="AH204" s="9">
        <v>-3.7429042808018287E-2</v>
      </c>
      <c r="AI204" s="9">
        <v>-1.7730394757596302E-2</v>
      </c>
      <c r="AJ204" s="9">
        <v>-7.2696897514702874E-2</v>
      </c>
      <c r="AK204" s="9">
        <v>-5.3719992679333362E-2</v>
      </c>
      <c r="AL204" s="9">
        <v>-5.7473697034042703E-2</v>
      </c>
      <c r="AM204" s="9">
        <v>-3.9090276571592364E-2</v>
      </c>
      <c r="AN204" s="9">
        <v>-1.9425625037472249E-2</v>
      </c>
      <c r="AO204" s="9">
        <v>-2.7549408794461105E-2</v>
      </c>
      <c r="AP204" s="9">
        <v>-7.6485777965419333E-3</v>
      </c>
      <c r="AQ204" s="9">
        <v>-2.4421177054844811E-2</v>
      </c>
      <c r="AR204" s="9">
        <v>-4.4563279857398053E-3</v>
      </c>
      <c r="AS204" s="10" t="s">
        <v>0</v>
      </c>
      <c r="AT204" s="10" t="s">
        <v>0</v>
      </c>
    </row>
    <row r="205" spans="1:46">
      <c r="A205" s="3">
        <v>42704</v>
      </c>
      <c r="B205" s="7">
        <v>1.0368870259197305E-2</v>
      </c>
      <c r="C205" s="7">
        <v>6.7775297852944005E-2</v>
      </c>
      <c r="D205" s="7">
        <f t="shared" si="24"/>
        <v>4.9777742330326058E-2</v>
      </c>
      <c r="E205" s="42">
        <v>-1.6855189999999999E-2</v>
      </c>
      <c r="F205" s="7">
        <v>4.0161701587181131E-2</v>
      </c>
      <c r="G205" s="7">
        <v>-2.5860868219453548E-2</v>
      </c>
      <c r="H205" s="42">
        <f t="shared" si="23"/>
        <v>4.9883408916742367E-2</v>
      </c>
      <c r="I205" s="42">
        <v>-1.6756230428048191E-2</v>
      </c>
      <c r="J205" s="42">
        <f t="shared" si="16"/>
        <v>6.7030721367591806E-2</v>
      </c>
      <c r="K205" s="42">
        <v>-6.9731570570086276E-4</v>
      </c>
      <c r="L205" s="42">
        <f t="shared" si="17"/>
        <v>4.436966332400738E-2</v>
      </c>
      <c r="M205" s="42">
        <v>-2.1919999999999999E-2</v>
      </c>
      <c r="N205" s="42">
        <f t="shared" si="19"/>
        <v>2.2577831124815706E-2</v>
      </c>
      <c r="O205" s="42">
        <v>-4.2328631144595952E-2</v>
      </c>
      <c r="P205" s="42">
        <f t="shared" si="18"/>
        <v>-2.0035326276762522E-2</v>
      </c>
      <c r="Q205" s="42">
        <v>-8.2236987787855709E-2</v>
      </c>
      <c r="R205" s="42">
        <f t="shared" si="22"/>
        <v>4.5656331806591677E-2</v>
      </c>
      <c r="S205" s="42">
        <v>-2.0715000703639186E-2</v>
      </c>
      <c r="T205" s="8" t="s">
        <v>0</v>
      </c>
      <c r="U205" s="8" t="s">
        <v>0</v>
      </c>
      <c r="V205" s="7">
        <v>5.0139892256374496E-2</v>
      </c>
      <c r="W205" s="7">
        <v>-1.651602695064236E-2</v>
      </c>
      <c r="X205" s="42">
        <v>-2.5734000444606275E-2</v>
      </c>
      <c r="Y205" s="42">
        <f t="shared" si="21"/>
        <v>4.0297167863256655E-2</v>
      </c>
      <c r="Z205" s="7">
        <v>-4.6485121064629431E-2</v>
      </c>
      <c r="AA205" s="7">
        <v>-2.2069788249328925E-2</v>
      </c>
      <c r="AB205" s="7">
        <v>-2.5870662594383642E-2</v>
      </c>
      <c r="AC205" s="7">
        <v>-2.3861226597993168E-3</v>
      </c>
      <c r="AD205" s="7">
        <v>-1.2201622836460424E-2</v>
      </c>
      <c r="AE205" s="7">
        <v>3.974385197937913E-3</v>
      </c>
      <c r="AF205" s="7">
        <v>-2.0445996652812326E-2</v>
      </c>
      <c r="AG205" s="7">
        <v>3.2227379228546571E-3</v>
      </c>
      <c r="AH205" s="7">
        <v>7.404922299999428E-2</v>
      </c>
      <c r="AI205" s="7">
        <v>5.8756979672274223E-3</v>
      </c>
      <c r="AJ205" s="7">
        <v>4.3857672041728968E-2</v>
      </c>
      <c r="AK205" s="7">
        <v>-2.2399493469560605E-2</v>
      </c>
      <c r="AL205" s="7">
        <v>-1.1048680502709685E-2</v>
      </c>
      <c r="AM205" s="7">
        <v>0.10426592793172262</v>
      </c>
      <c r="AN205" s="7">
        <v>3.4174446769983158E-2</v>
      </c>
      <c r="AO205" s="7">
        <v>4.2520357222515015E-2</v>
      </c>
      <c r="AP205" s="7">
        <v>-2.3651924408825686E-2</v>
      </c>
      <c r="AQ205" s="7">
        <v>4.7382096103439686E-2</v>
      </c>
      <c r="AR205" s="7">
        <v>-1.909877648463143E-2</v>
      </c>
      <c r="AS205" s="8" t="s">
        <v>0</v>
      </c>
      <c r="AT205" s="8" t="s">
        <v>0</v>
      </c>
    </row>
    <row r="206" spans="1:46">
      <c r="A206" s="4">
        <v>42734</v>
      </c>
      <c r="B206" s="9">
        <v>1.1226437021008673E-2</v>
      </c>
      <c r="C206" s="9">
        <v>-4.0509906674124907E-2</v>
      </c>
      <c r="D206" s="9">
        <f t="shared" si="24"/>
        <v>4.5175529552212712E-3</v>
      </c>
      <c r="E206" s="43">
        <v>4.6928529999999989E-2</v>
      </c>
      <c r="F206" s="9">
        <v>-3.8644093375177491E-3</v>
      </c>
      <c r="G206" s="9">
        <v>3.8192679206914049E-2</v>
      </c>
      <c r="H206" s="43">
        <f t="shared" si="23"/>
        <v>-1.4967918118059309E-2</v>
      </c>
      <c r="I206" s="43">
        <v>2.662037756693203E-2</v>
      </c>
      <c r="J206" s="43">
        <f t="shared" si="16"/>
        <v>-4.0457836897189292E-2</v>
      </c>
      <c r="K206" s="43">
        <v>5.426817566722697E-5</v>
      </c>
      <c r="L206" s="43">
        <f t="shared" si="17"/>
        <v>-4.1277498748785613E-2</v>
      </c>
      <c r="M206" s="43">
        <v>-8.0000000000000004E-4</v>
      </c>
      <c r="N206" s="43">
        <f t="shared" si="19"/>
        <v>-4.3181799041227764E-2</v>
      </c>
      <c r="O206" s="43">
        <v>-2.7847003170624607E-3</v>
      </c>
      <c r="P206" s="43">
        <f t="shared" si="18"/>
        <v>-4.7553341069228483E-2</v>
      </c>
      <c r="Q206" s="43">
        <v>-7.3408099198699617E-3</v>
      </c>
      <c r="R206" s="43">
        <f t="shared" si="22"/>
        <v>-4.296227731911495E-2</v>
      </c>
      <c r="S206" s="43">
        <v>-2.5559103340915268E-3</v>
      </c>
      <c r="T206" s="10" t="s">
        <v>0</v>
      </c>
      <c r="U206" s="10" t="s">
        <v>0</v>
      </c>
      <c r="V206" s="9">
        <v>-3.7880747571682916E-2</v>
      </c>
      <c r="W206" s="9">
        <v>2.7401628435042014E-3</v>
      </c>
      <c r="X206" s="43">
        <v>2.2446826873112613E-4</v>
      </c>
      <c r="Y206" s="43">
        <f t="shared" si="21"/>
        <v>-4.0294531594011418E-2</v>
      </c>
      <c r="Z206" s="9">
        <v>-2.7121765257002606E-2</v>
      </c>
      <c r="AA206" s="9">
        <v>-8.8441598048185632E-3</v>
      </c>
      <c r="AB206" s="9">
        <v>1.4958114014794743E-2</v>
      </c>
      <c r="AC206" s="9">
        <v>2.2882811275144244E-2</v>
      </c>
      <c r="AD206" s="9">
        <v>2.9073087842397038E-2</v>
      </c>
      <c r="AE206" s="9">
        <v>1.394678328183252E-2</v>
      </c>
      <c r="AF206" s="9">
        <v>3.7131806562260117E-2</v>
      </c>
      <c r="AG206" s="9">
        <v>1.8415332525232531E-2</v>
      </c>
      <c r="AH206" s="9">
        <v>-2.0994263893539866E-2</v>
      </c>
      <c r="AI206" s="9">
        <v>2.0339597997242498E-2</v>
      </c>
      <c r="AJ206" s="9">
        <v>-4.9927569929640869E-3</v>
      </c>
      <c r="AK206" s="9">
        <v>3.7016692437175536E-2</v>
      </c>
      <c r="AL206" s="9">
        <v>-6.6734829011017349E-2</v>
      </c>
      <c r="AM206" s="9">
        <v>-2.3046463477622403E-2</v>
      </c>
      <c r="AN206" s="9">
        <v>1.8200754044233047E-2</v>
      </c>
      <c r="AO206" s="9">
        <v>-3.9158368381244535E-2</v>
      </c>
      <c r="AP206" s="9">
        <v>1.4086005705338245E-3</v>
      </c>
      <c r="AQ206" s="9">
        <v>-4.1677524676346667E-2</v>
      </c>
      <c r="AR206" s="9">
        <v>-1.2169151201704143E-3</v>
      </c>
      <c r="AS206" s="10" t="s">
        <v>0</v>
      </c>
      <c r="AT206" s="10" t="s">
        <v>0</v>
      </c>
    </row>
    <row r="207" spans="1:46">
      <c r="A207" s="3">
        <v>42766</v>
      </c>
      <c r="B207" s="7">
        <v>1.0872220965562063E-2</v>
      </c>
      <c r="C207" s="7">
        <v>-4.0532662391457919E-2</v>
      </c>
      <c r="D207" s="7">
        <f t="shared" si="24"/>
        <v>-3.9431414085637218E-2</v>
      </c>
      <c r="E207" s="42">
        <v>1.1477705E-3</v>
      </c>
      <c r="F207" s="7">
        <v>-4.0165601678961327E-2</v>
      </c>
      <c r="G207" s="7">
        <v>3.8256717879669999E-4</v>
      </c>
      <c r="H207" s="42">
        <f t="shared" si="23"/>
        <v>-2.229079300519099E-2</v>
      </c>
      <c r="I207" s="42">
        <v>1.901249648761838E-2</v>
      </c>
      <c r="J207" s="42">
        <f t="shared" si="16"/>
        <v>-3.8992513205419521E-2</v>
      </c>
      <c r="K207" s="42">
        <v>1.6052127317613962E-3</v>
      </c>
      <c r="L207" s="42">
        <f t="shared" si="17"/>
        <v>-3.5696947009910884E-2</v>
      </c>
      <c r="M207" s="42">
        <v>5.0400000000000002E-3</v>
      </c>
      <c r="N207" s="42">
        <f t="shared" si="19"/>
        <v>-3.5535041967886816E-2</v>
      </c>
      <c r="O207" s="42">
        <v>5.2087447145701127E-3</v>
      </c>
      <c r="P207" s="42">
        <f t="shared" si="18"/>
        <v>-2.8224249661889189E-2</v>
      </c>
      <c r="Q207" s="42">
        <v>1.282838117266949E-2</v>
      </c>
      <c r="R207" s="42">
        <f t="shared" si="22"/>
        <v>-2.9883227102174614E-2</v>
      </c>
      <c r="S207" s="42">
        <v>1.1099320291430459E-2</v>
      </c>
      <c r="T207" s="8" t="s">
        <v>0</v>
      </c>
      <c r="U207" s="8" t="s">
        <v>0</v>
      </c>
      <c r="V207" s="7">
        <v>-4.4027456652592445E-2</v>
      </c>
      <c r="W207" s="7">
        <v>-3.6424317161702913E-3</v>
      </c>
      <c r="X207" s="42">
        <v>6.3482325504184978E-3</v>
      </c>
      <c r="Y207" s="42">
        <f t="shared" si="21"/>
        <v>-3.4441740607788041E-2</v>
      </c>
      <c r="Z207" s="7">
        <v>7.3770900094642045E-2</v>
      </c>
      <c r="AA207" s="7">
        <v>8.5846153846153905E-2</v>
      </c>
      <c r="AB207" s="7">
        <v>3.7584266951266043E-2</v>
      </c>
      <c r="AC207" s="7">
        <v>1.8503402330480645E-2</v>
      </c>
      <c r="AD207" s="7">
        <v>1.8668426162475438E-2</v>
      </c>
      <c r="AE207" s="7">
        <v>1.1564047933656063E-2</v>
      </c>
      <c r="AF207" s="7">
        <v>2.2369759649953247E-2</v>
      </c>
      <c r="AG207" s="7">
        <v>2.2842489932158427E-2</v>
      </c>
      <c r="AH207" s="7">
        <v>-1.48559782198594E-2</v>
      </c>
      <c r="AI207" s="7">
        <v>2.676139475012973E-2</v>
      </c>
      <c r="AJ207" s="7">
        <v>-4.0867048886004675E-2</v>
      </c>
      <c r="AK207" s="7">
        <v>-3.485126397114735E-4</v>
      </c>
      <c r="AL207" s="7">
        <v>1.5483015142368384E-2</v>
      </c>
      <c r="AM207" s="7">
        <v>-2.3373220987757737E-2</v>
      </c>
      <c r="AN207" s="7">
        <v>1.7884341374735824E-2</v>
      </c>
      <c r="AO207" s="7">
        <v>-3.8649040767004261E-2</v>
      </c>
      <c r="AP207" s="7">
        <v>1.9631951507055323E-3</v>
      </c>
      <c r="AQ207" s="7">
        <v>-3.2057318867044882E-2</v>
      </c>
      <c r="AR207" s="7">
        <v>8.8333840999086366E-3</v>
      </c>
      <c r="AS207" s="8" t="s">
        <v>0</v>
      </c>
      <c r="AT207" s="8" t="s">
        <v>0</v>
      </c>
    </row>
    <row r="208" spans="1:46">
      <c r="A208" s="4">
        <v>42790</v>
      </c>
      <c r="B208" s="9">
        <v>8.6648072995929581E-3</v>
      </c>
      <c r="C208" s="9">
        <v>-8.8583306683721608E-3</v>
      </c>
      <c r="D208" s="9">
        <f t="shared" si="24"/>
        <v>2.4931433248480905E-2</v>
      </c>
      <c r="E208" s="43">
        <v>3.4091759999999999E-2</v>
      </c>
      <c r="F208" s="9">
        <v>2.8954028001308973E-2</v>
      </c>
      <c r="G208" s="9">
        <v>3.8150306701543402E-2</v>
      </c>
      <c r="H208" s="43">
        <f t="shared" si="23"/>
        <v>2.5916499963014816E-2</v>
      </c>
      <c r="I208" s="43">
        <v>3.5085630750281371E-2</v>
      </c>
      <c r="J208" s="43">
        <f t="shared" si="16"/>
        <v>-8.7689311822380933E-3</v>
      </c>
      <c r="K208" s="43">
        <v>9.0198494221649383E-5</v>
      </c>
      <c r="L208" s="43">
        <f t="shared" si="17"/>
        <v>-7.4063081228012972E-3</v>
      </c>
      <c r="M208" s="43">
        <v>1.4649999999999999E-3</v>
      </c>
      <c r="N208" s="43">
        <f t="shared" si="19"/>
        <v>-3.1976149321499836E-3</v>
      </c>
      <c r="O208" s="43">
        <v>5.7113083945299348E-3</v>
      </c>
      <c r="P208" s="43">
        <f t="shared" si="18"/>
        <v>4.6759984457467318E-3</v>
      </c>
      <c r="Q208" s="43">
        <v>1.3655292207869429E-2</v>
      </c>
      <c r="R208" s="43">
        <f t="shared" si="22"/>
        <v>-4.7788585396962846E-3</v>
      </c>
      <c r="S208" s="43">
        <v>4.1159324190525037E-3</v>
      </c>
      <c r="T208" s="10" t="s">
        <v>0</v>
      </c>
      <c r="U208" s="10" t="s">
        <v>0</v>
      </c>
      <c r="V208" s="9">
        <v>-3.538145676060811E-4</v>
      </c>
      <c r="W208" s="9">
        <v>8.5805252305670709E-3</v>
      </c>
      <c r="X208" s="43">
        <v>4.4329327205951952E-3</v>
      </c>
      <c r="Y208" s="43">
        <f t="shared" si="21"/>
        <v>-4.4646663316466606E-3</v>
      </c>
      <c r="Z208" s="9">
        <v>3.0802535951754972E-2</v>
      </c>
      <c r="AA208" s="9">
        <v>6.999149900821755E-2</v>
      </c>
      <c r="AB208" s="9">
        <v>4.867446464291425E-2</v>
      </c>
      <c r="AC208" s="9">
        <v>1.6567856817879534E-2</v>
      </c>
      <c r="AD208" s="9">
        <v>3.8490538489622139E-2</v>
      </c>
      <c r="AE208" s="9">
        <v>1.4921151483524353E-2</v>
      </c>
      <c r="AF208" s="9">
        <v>5.0582137749465295E-2</v>
      </c>
      <c r="AG208" s="9">
        <v>2.0133609180397638E-2</v>
      </c>
      <c r="AH208" s="9">
        <v>1.904561808541394E-2</v>
      </c>
      <c r="AI208" s="9">
        <v>2.8153340352043754E-2</v>
      </c>
      <c r="AJ208" s="9">
        <v>3.0529666703189795E-2</v>
      </c>
      <c r="AK208" s="9">
        <v>3.9740027677499512E-2</v>
      </c>
      <c r="AL208" s="9">
        <v>2.4525687465035473E-2</v>
      </c>
      <c r="AM208" s="9">
        <v>2.961964459382771E-2</v>
      </c>
      <c r="AN208" s="9">
        <v>3.8821872243699929E-2</v>
      </c>
      <c r="AO208" s="9">
        <v>-2.8954118272273011E-4</v>
      </c>
      <c r="AP208" s="9">
        <v>8.6453730589570732E-3</v>
      </c>
      <c r="AQ208" s="9">
        <v>-1.8756498256574661E-3</v>
      </c>
      <c r="AR208" s="9">
        <v>7.0450885668276175E-3</v>
      </c>
      <c r="AS208" s="10" t="s">
        <v>0</v>
      </c>
      <c r="AT208" s="10" t="s">
        <v>0</v>
      </c>
    </row>
    <row r="209" spans="1:46">
      <c r="A209" s="3">
        <v>42825</v>
      </c>
      <c r="B209" s="7">
        <v>1.0504153195773469E-2</v>
      </c>
      <c r="C209" s="7">
        <v>2.2295357016100414E-2</v>
      </c>
      <c r="D209" s="7">
        <f t="shared" si="24"/>
        <v>-1.0649199509566998E-3</v>
      </c>
      <c r="E209" s="42">
        <v>-2.2850809999999999E-2</v>
      </c>
      <c r="F209" s="7">
        <v>6.204853103763952E-5</v>
      </c>
      <c r="G209" s="7">
        <v>-2.1748419703243149E-2</v>
      </c>
      <c r="H209" s="42">
        <f t="shared" si="23"/>
        <v>-9.718937697194785E-3</v>
      </c>
      <c r="I209" s="42">
        <v>-3.1316091277905467E-2</v>
      </c>
      <c r="J209" s="42">
        <f t="shared" si="16"/>
        <v>2.238820471517311E-2</v>
      </c>
      <c r="K209" s="42">
        <v>9.0822772925047701E-5</v>
      </c>
      <c r="L209" s="42">
        <f t="shared" si="17"/>
        <v>2.3469974381312042E-2</v>
      </c>
      <c r="M209" s="42">
        <v>1.1490000000000001E-3</v>
      </c>
      <c r="N209" s="42">
        <f t="shared" si="19"/>
        <v>2.3263440367625066E-2</v>
      </c>
      <c r="O209" s="42">
        <v>9.4697031037127566E-4</v>
      </c>
      <c r="P209" s="42">
        <f t="shared" si="18"/>
        <v>1.5836671036019156E-2</v>
      </c>
      <c r="Q209" s="42">
        <v>-6.3178277547234485E-3</v>
      </c>
      <c r="R209" s="42">
        <f t="shared" si="22"/>
        <v>2.2295357016100414E-2</v>
      </c>
      <c r="S209" s="42">
        <v>0</v>
      </c>
      <c r="T209" s="8" t="s">
        <v>0</v>
      </c>
      <c r="U209" s="8" t="s">
        <v>0</v>
      </c>
      <c r="V209" s="7">
        <v>2.1803577485649095E-2</v>
      </c>
      <c r="W209" s="7">
        <v>-4.8105425411182345E-4</v>
      </c>
      <c r="X209" s="42">
        <v>-5.6260814131103842E-4</v>
      </c>
      <c r="Y209" s="42">
        <f t="shared" si="21"/>
        <v>2.1720205325418629E-2</v>
      </c>
      <c r="Z209" s="7">
        <v>-2.5171762023341593E-2</v>
      </c>
      <c r="AA209" s="7">
        <v>-1.8538135593220373E-2</v>
      </c>
      <c r="AB209" s="7">
        <v>1.9469061443373459E-3</v>
      </c>
      <c r="AC209" s="7">
        <v>1.1264579919302742E-2</v>
      </c>
      <c r="AD209" s="7">
        <v>1.0448022356648101E-2</v>
      </c>
      <c r="AE209" s="7">
        <v>1.3909327677809946E-2</v>
      </c>
      <c r="AF209" s="7">
        <v>8.7507737264875818E-3</v>
      </c>
      <c r="AG209" s="7">
        <v>1.5041765876795177E-2</v>
      </c>
      <c r="AH209" s="7">
        <v>3.0431076215387654E-2</v>
      </c>
      <c r="AI209" s="7">
        <v>7.9582863635749845E-3</v>
      </c>
      <c r="AJ209" s="7">
        <v>8.6973530812461952E-4</v>
      </c>
      <c r="AK209" s="7">
        <v>-2.0958347859970083E-2</v>
      </c>
      <c r="AL209" s="7">
        <v>1.511935163841005E-2</v>
      </c>
      <c r="AM209" s="7">
        <v>2.0300288901923924E-2</v>
      </c>
      <c r="AN209" s="7">
        <v>-1.9515574442202643E-3</v>
      </c>
      <c r="AO209" s="7">
        <v>1.9807908303494104E-2</v>
      </c>
      <c r="AP209" s="7">
        <v>-2.4331996575496229E-3</v>
      </c>
      <c r="AQ209" s="7">
        <v>1.9025973503756344E-2</v>
      </c>
      <c r="AR209" s="7">
        <v>-3.1980811513092622E-3</v>
      </c>
      <c r="AS209" s="8" t="s">
        <v>0</v>
      </c>
      <c r="AT209" s="8" t="s">
        <v>0</v>
      </c>
    </row>
    <row r="210" spans="1:46">
      <c r="A210" s="4">
        <v>42853</v>
      </c>
      <c r="B210" s="9">
        <v>7.8887833265601781E-3</v>
      </c>
      <c r="C210" s="9">
        <v>9.4685014518367527E-3</v>
      </c>
      <c r="D210" s="9">
        <f t="shared" si="24"/>
        <v>1.0702745276101266E-2</v>
      </c>
      <c r="E210" s="43">
        <v>1.222667E-3</v>
      </c>
      <c r="F210" s="9">
        <v>1.215976871331792E-2</v>
      </c>
      <c r="G210" s="9">
        <v>2.6660240092784004E-3</v>
      </c>
      <c r="H210" s="43">
        <f t="shared" si="23"/>
        <v>1.930829942021961E-2</v>
      </c>
      <c r="I210" s="43">
        <v>9.7475037153027522E-3</v>
      </c>
      <c r="J210" s="43">
        <f t="shared" si="16"/>
        <v>9.4136759585123908E-3</v>
      </c>
      <c r="K210" s="43">
        <v>-5.4311247201455082E-5</v>
      </c>
      <c r="L210" s="43">
        <f t="shared" si="17"/>
        <v>1.6055283423809907E-2</v>
      </c>
      <c r="M210" s="43">
        <v>6.5250000000000004E-3</v>
      </c>
      <c r="N210" s="43">
        <f t="shared" si="19"/>
        <v>2.0525562367574191E-2</v>
      </c>
      <c r="O210" s="43">
        <v>1.0953349113751454E-2</v>
      </c>
      <c r="P210" s="43">
        <f t="shared" si="18"/>
        <v>2.5154440349754115E-2</v>
      </c>
      <c r="Q210" s="43">
        <v>1.5538809656128416E-2</v>
      </c>
      <c r="R210" s="43">
        <f t="shared" si="22"/>
        <v>1.2638610001787232E-2</v>
      </c>
      <c r="S210" s="43">
        <v>3.1403739149771237E-3</v>
      </c>
      <c r="T210" s="10" t="s">
        <v>0</v>
      </c>
      <c r="U210" s="10" t="s">
        <v>0</v>
      </c>
      <c r="V210" s="9">
        <v>1.6314175912525153E-2</v>
      </c>
      <c r="W210" s="9">
        <v>6.7814641574677204E-3</v>
      </c>
      <c r="X210" s="43">
        <v>9.0463914259168998E-3</v>
      </c>
      <c r="Y210" s="43">
        <f t="shared" si="21"/>
        <v>1.8600548648103787E-2</v>
      </c>
      <c r="Z210" s="9">
        <v>6.4477409823957554E-3</v>
      </c>
      <c r="AA210" s="9">
        <v>9.1743119266054496E-3</v>
      </c>
      <c r="AB210" s="9">
        <v>1.4954668660622783E-3</v>
      </c>
      <c r="AC210" s="9">
        <v>2.6043439776672894E-3</v>
      </c>
      <c r="AD210" s="9">
        <v>-3.2188268766939476E-3</v>
      </c>
      <c r="AE210" s="9">
        <v>7.0982808051389679E-3</v>
      </c>
      <c r="AF210" s="9">
        <v>-8.1552322180734604E-3</v>
      </c>
      <c r="AG210" s="9">
        <v>5.3472187755583267E-3</v>
      </c>
      <c r="AH210" s="9">
        <v>2.3652507009523926E-2</v>
      </c>
      <c r="AI210" s="9">
        <v>1.4050963984797216E-2</v>
      </c>
      <c r="AJ210" s="9">
        <v>1.2831701288363195E-2</v>
      </c>
      <c r="AK210" s="9">
        <v>3.3316540651731064E-3</v>
      </c>
      <c r="AL210" s="9">
        <v>2.6984282173497798E-2</v>
      </c>
      <c r="AM210" s="9">
        <v>1.8645798554830728E-2</v>
      </c>
      <c r="AN210" s="9">
        <v>9.0912169025529899E-3</v>
      </c>
      <c r="AO210" s="9">
        <v>1.7260495244755925E-2</v>
      </c>
      <c r="AP210" s="9">
        <v>7.7189073078680615E-3</v>
      </c>
      <c r="AQ210" s="9">
        <v>1.5237471231539512E-2</v>
      </c>
      <c r="AR210" s="9">
        <v>5.714858632444475E-3</v>
      </c>
      <c r="AS210" s="10" t="s">
        <v>0</v>
      </c>
      <c r="AT210" s="10" t="s">
        <v>0</v>
      </c>
    </row>
    <row r="211" spans="1:46">
      <c r="A211" s="3">
        <v>42886</v>
      </c>
      <c r="B211" s="7">
        <v>9.2555503991658128E-3</v>
      </c>
      <c r="C211" s="7">
        <v>1.4163331665832946E-2</v>
      </c>
      <c r="D211" s="7">
        <f t="shared" si="24"/>
        <v>6.3385991035518341E-3</v>
      </c>
      <c r="E211" s="42">
        <v>-7.715455999999999E-3</v>
      </c>
      <c r="F211" s="7">
        <v>1.0552637193942394E-2</v>
      </c>
      <c r="G211" s="7">
        <v>-3.5602691984136792E-3</v>
      </c>
      <c r="H211" s="42">
        <f t="shared" si="23"/>
        <v>6.8133827086727106E-3</v>
      </c>
      <c r="I211" s="42">
        <v>-7.2473030010733464E-3</v>
      </c>
      <c r="J211" s="42">
        <f t="shared" si="16"/>
        <v>1.4687602140492473E-2</v>
      </c>
      <c r="K211" s="42">
        <v>5.1694875794638939E-4</v>
      </c>
      <c r="L211" s="42">
        <f t="shared" si="17"/>
        <v>1.8551616401951021E-2</v>
      </c>
      <c r="M211" s="42">
        <v>4.3270000000000001E-3</v>
      </c>
      <c r="N211" s="42">
        <f t="shared" si="19"/>
        <v>2.2552325053745603E-2</v>
      </c>
      <c r="O211" s="42">
        <v>8.2718366223448747E-3</v>
      </c>
      <c r="P211" s="42">
        <f t="shared" si="18"/>
        <v>3.3338375594958114E-2</v>
      </c>
      <c r="Q211" s="42">
        <v>1.8907254216762981E-2</v>
      </c>
      <c r="R211" s="42">
        <f t="shared" si="22"/>
        <v>1.2622072706958365E-2</v>
      </c>
      <c r="S211" s="42">
        <v>-1.5197344557339454E-3</v>
      </c>
      <c r="T211" s="8" t="s">
        <v>0</v>
      </c>
      <c r="U211" s="8" t="s">
        <v>0</v>
      </c>
      <c r="V211" s="7">
        <v>2.0082729583454251E-2</v>
      </c>
      <c r="W211" s="7">
        <v>5.8367303695534556E-3</v>
      </c>
      <c r="X211" s="42">
        <v>6.7280394942053068E-3</v>
      </c>
      <c r="Y211" s="42">
        <f t="shared" si="21"/>
        <v>2.09866626148556E-2</v>
      </c>
      <c r="Z211" s="7">
        <v>-4.1160191428527781E-2</v>
      </c>
      <c r="AA211" s="7">
        <v>-5.6951871657754061E-2</v>
      </c>
      <c r="AB211" s="7">
        <v>1.0265982267848806E-2</v>
      </c>
      <c r="AC211" s="7">
        <v>-1.0006621279774586E-2</v>
      </c>
      <c r="AD211" s="7">
        <v>-1.1882483576578728E-2</v>
      </c>
      <c r="AE211" s="7">
        <v>8.4288240746510645E-4</v>
      </c>
      <c r="AF211" s="7">
        <v>-1.7759675652460838E-2</v>
      </c>
      <c r="AG211" s="7">
        <v>3.0195946366844417E-3</v>
      </c>
      <c r="AH211" s="7">
        <v>3.3371637260170006E-2</v>
      </c>
      <c r="AI211" s="7">
        <v>1.8940051365085253E-2</v>
      </c>
      <c r="AJ211" s="7">
        <v>1.0679256593427056E-2</v>
      </c>
      <c r="AK211" s="7">
        <v>-3.4354181063548372E-3</v>
      </c>
      <c r="AL211" s="7">
        <v>1.3963133605967792E-2</v>
      </c>
      <c r="AM211" s="7">
        <v>2.5903499417689879E-2</v>
      </c>
      <c r="AN211" s="7">
        <v>1.1576210049492719E-2</v>
      </c>
      <c r="AO211" s="7">
        <v>2.1966958096681699E-2</v>
      </c>
      <c r="AP211" s="7">
        <v>7.6946446269465785E-3</v>
      </c>
      <c r="AQ211" s="7">
        <v>1.4264434579965624E-2</v>
      </c>
      <c r="AR211" s="7">
        <v>9.9690958029974297E-5</v>
      </c>
      <c r="AS211" s="8" t="s">
        <v>0</v>
      </c>
      <c r="AT211" s="8" t="s">
        <v>0</v>
      </c>
    </row>
    <row r="212" spans="1:46">
      <c r="A212" s="4">
        <v>42916</v>
      </c>
      <c r="B212" s="9">
        <v>8.1167815904941154E-3</v>
      </c>
      <c r="C212" s="9">
        <v>1.9884699571476983E-2</v>
      </c>
      <c r="D212" s="9">
        <f t="shared" si="24"/>
        <v>4.2201337221691171E-2</v>
      </c>
      <c r="E212" s="43">
        <v>2.1881529999999996E-2</v>
      </c>
      <c r="F212" s="9">
        <v>3.3553685383827858E-2</v>
      </c>
      <c r="G212" s="9">
        <v>1.3402481494324103E-2</v>
      </c>
      <c r="H212" s="43">
        <f t="shared" si="23"/>
        <v>3.2789988944379012E-2</v>
      </c>
      <c r="I212" s="43">
        <v>1.265367485003388E-2</v>
      </c>
      <c r="J212" s="43">
        <f t="shared" si="16"/>
        <v>2.0634001450714257E-2</v>
      </c>
      <c r="K212" s="43">
        <v>7.3469273492587917E-4</v>
      </c>
      <c r="L212" s="43">
        <f t="shared" si="17"/>
        <v>1.6661863920831133E-2</v>
      </c>
      <c r="M212" s="43">
        <v>-3.16E-3</v>
      </c>
      <c r="N212" s="43">
        <f t="shared" si="19"/>
        <v>1.4661108696467862E-2</v>
      </c>
      <c r="O212" s="43">
        <v>-5.1217464848761773E-3</v>
      </c>
      <c r="P212" s="43">
        <f t="shared" si="18"/>
        <v>2.7930179463685256E-2</v>
      </c>
      <c r="Q212" s="43">
        <v>7.8886171109231462E-3</v>
      </c>
      <c r="R212" s="43">
        <f t="shared" si="22"/>
        <v>1.1265251004812793E-2</v>
      </c>
      <c r="S212" s="43">
        <v>-8.4513951138651677E-3</v>
      </c>
      <c r="T212" s="10" t="s">
        <v>0</v>
      </c>
      <c r="U212" s="10" t="s">
        <v>0</v>
      </c>
      <c r="V212" s="9">
        <v>1.7030189677513352E-2</v>
      </c>
      <c r="W212" s="9">
        <v>-2.7988554933346954E-3</v>
      </c>
      <c r="X212" s="43">
        <v>-9.0408553137688585E-5</v>
      </c>
      <c r="Y212" s="43">
        <f t="shared" si="21"/>
        <v>1.9792493271421518E-2</v>
      </c>
      <c r="Z212" s="9">
        <v>2.997879159956085E-3</v>
      </c>
      <c r="AA212" s="9">
        <v>-1.219166430394103E-2</v>
      </c>
      <c r="AB212" s="9">
        <v>8.4550869089583536E-3</v>
      </c>
      <c r="AC212" s="9">
        <v>1.1860418853195664E-2</v>
      </c>
      <c r="AD212" s="9">
        <v>1.6446199164323883E-3</v>
      </c>
      <c r="AE212" s="9">
        <v>5.2461409292858807E-3</v>
      </c>
      <c r="AF212" s="9">
        <v>-5.5491415422714852E-4</v>
      </c>
      <c r="AG212" s="9">
        <v>1.3515614843477408E-2</v>
      </c>
      <c r="AH212" s="9">
        <v>2.2730210296595388E-2</v>
      </c>
      <c r="AI212" s="9">
        <v>2.7900317813513986E-3</v>
      </c>
      <c r="AJ212" s="9">
        <v>3.4421195502608137E-2</v>
      </c>
      <c r="AK212" s="9">
        <v>1.4253077761867683E-2</v>
      </c>
      <c r="AL212" s="9">
        <v>5.937198251990683E-4</v>
      </c>
      <c r="AM212" s="9">
        <v>2.47942531671419E-2</v>
      </c>
      <c r="AN212" s="9">
        <v>4.8138319927024664E-3</v>
      </c>
      <c r="AO212" s="9">
        <v>1.8861457832505923E-2</v>
      </c>
      <c r="AP212" s="9">
        <v>-1.0032915871776016E-3</v>
      </c>
      <c r="AQ212" s="9">
        <v>9.9217110788529794E-3</v>
      </c>
      <c r="AR212" s="9">
        <v>-9.7687400318978712E-3</v>
      </c>
      <c r="AS212" s="10" t="s">
        <v>0</v>
      </c>
      <c r="AT212" s="10" t="s">
        <v>0</v>
      </c>
    </row>
    <row r="213" spans="1:46">
      <c r="A213" s="3">
        <v>42947</v>
      </c>
      <c r="B213" s="7">
        <v>8.0080146679644137E-3</v>
      </c>
      <c r="C213" s="7">
        <v>-5.3654555347318666E-2</v>
      </c>
      <c r="D213" s="7">
        <f t="shared" si="24"/>
        <v>-4.2105554273320633E-2</v>
      </c>
      <c r="E213" s="42">
        <v>1.2203790000000001E-2</v>
      </c>
      <c r="F213" s="7">
        <v>-4.2983180056531234E-2</v>
      </c>
      <c r="G213" s="7">
        <v>1.1276405831597724E-2</v>
      </c>
      <c r="H213" s="42">
        <f t="shared" si="23"/>
        <v>-3.279190840013857E-2</v>
      </c>
      <c r="I213" s="42">
        <v>2.2045487792078822E-2</v>
      </c>
      <c r="J213" s="42">
        <f t="shared" si="16"/>
        <v>-5.2744722507921504E-2</v>
      </c>
      <c r="K213" s="42">
        <v>9.6141725470144657E-4</v>
      </c>
      <c r="L213" s="42">
        <f t="shared" si="17"/>
        <v>-5.0101974548092509E-2</v>
      </c>
      <c r="M213" s="42">
        <v>3.754E-3</v>
      </c>
      <c r="N213" s="42">
        <f t="shared" si="19"/>
        <v>-5.0073045545084072E-2</v>
      </c>
      <c r="O213" s="42">
        <v>3.7845691786988489E-3</v>
      </c>
      <c r="P213" s="42">
        <f t="shared" si="18"/>
        <v>-5.9835657058803338E-2</v>
      </c>
      <c r="Q213" s="42">
        <v>-6.5315490727101411E-3</v>
      </c>
      <c r="R213" s="42">
        <f t="shared" si="22"/>
        <v>-4.9597428474291938E-2</v>
      </c>
      <c r="S213" s="42">
        <v>4.2871521133762691E-3</v>
      </c>
      <c r="T213" s="8" t="s">
        <v>0</v>
      </c>
      <c r="U213" s="8" t="s">
        <v>0</v>
      </c>
      <c r="V213" s="7">
        <v>-5.054348157324362E-2</v>
      </c>
      <c r="W213" s="7">
        <v>3.2874610340802857E-3</v>
      </c>
      <c r="X213" s="42">
        <v>3.3815661485567805E-3</v>
      </c>
      <c r="Y213" s="42">
        <f t="shared" si="21"/>
        <v>-5.0454425626840216E-2</v>
      </c>
      <c r="Z213" s="7">
        <v>4.8029380435301139E-2</v>
      </c>
      <c r="AA213" s="7">
        <v>4.8220436280137724E-2</v>
      </c>
      <c r="AB213" s="7">
        <v>-3.8329138823800513E-3</v>
      </c>
      <c r="AC213" s="7">
        <v>2.3303820809718712E-2</v>
      </c>
      <c r="AD213" s="7">
        <v>3.9975927723387983E-2</v>
      </c>
      <c r="AE213" s="7">
        <v>2.8463873243555371E-2</v>
      </c>
      <c r="AF213" s="7">
        <v>4.6736022915364606E-2</v>
      </c>
      <c r="AG213" s="7">
        <v>2.3067246031219124E-2</v>
      </c>
      <c r="AH213" s="7">
        <v>-2.8230148931897903E-2</v>
      </c>
      <c r="AI213" s="7">
        <v>2.6865883445713612E-2</v>
      </c>
      <c r="AJ213" s="7">
        <v>-4.2420907014052989E-2</v>
      </c>
      <c r="AK213" s="7">
        <v>1.1870557835662821E-2</v>
      </c>
      <c r="AL213" s="7">
        <v>-3.4381027675986164E-2</v>
      </c>
      <c r="AM213" s="7">
        <v>-3.5343936054766156E-2</v>
      </c>
      <c r="AN213" s="7">
        <v>1.9348768883515444E-2</v>
      </c>
      <c r="AO213" s="7">
        <v>-4.958135263794794E-2</v>
      </c>
      <c r="AP213" s="7">
        <v>4.3041393947489404E-3</v>
      </c>
      <c r="AQ213" s="7">
        <v>-4.9081917805208097E-2</v>
      </c>
      <c r="AR213" s="7">
        <v>4.8318904771491589E-3</v>
      </c>
      <c r="AS213" s="8" t="s">
        <v>0</v>
      </c>
      <c r="AT213" s="8" t="s">
        <v>0</v>
      </c>
    </row>
    <row r="214" spans="1:46">
      <c r="A214" s="4">
        <v>42978</v>
      </c>
      <c r="B214" s="9">
        <v>8.0145224690806316E-3</v>
      </c>
      <c r="C214" s="9">
        <v>5.2384450761810974E-3</v>
      </c>
      <c r="D214" s="9">
        <f t="shared" si="24"/>
        <v>2.6794236398888227E-3</v>
      </c>
      <c r="E214" s="43">
        <v>-2.5456859999999997E-3</v>
      </c>
      <c r="F214" s="9">
        <v>9.4233649025448063E-3</v>
      </c>
      <c r="G214" s="9">
        <v>4.1631115949278819E-3</v>
      </c>
      <c r="H214" s="43">
        <f t="shared" si="23"/>
        <v>2.613644017415373E-3</v>
      </c>
      <c r="I214" s="43">
        <v>-2.6111228352062588E-3</v>
      </c>
      <c r="J214" s="43">
        <f t="shared" si="16"/>
        <v>5.8855831590067798E-3</v>
      </c>
      <c r="K214" s="43">
        <v>6.4376575129565516E-4</v>
      </c>
      <c r="L214" s="43">
        <f t="shared" si="17"/>
        <v>1.2813921998275246E-2</v>
      </c>
      <c r="M214" s="43">
        <v>7.5360000000000002E-3</v>
      </c>
      <c r="N214" s="43">
        <f t="shared" si="19"/>
        <v>1.983639526212766E-2</v>
      </c>
      <c r="O214" s="43">
        <v>1.4521878124985843E-2</v>
      </c>
      <c r="P214" s="43">
        <f t="shared" si="18"/>
        <v>3.9392983947071913E-2</v>
      </c>
      <c r="Q214" s="43">
        <v>3.3976554555971594E-2</v>
      </c>
      <c r="R214" s="43">
        <f t="shared" si="22"/>
        <v>1.6345351613870296E-2</v>
      </c>
      <c r="S214" s="43">
        <v>1.1049026817560259E-2</v>
      </c>
      <c r="T214" s="10" t="s">
        <v>0</v>
      </c>
      <c r="U214" s="10" t="s">
        <v>0</v>
      </c>
      <c r="V214" s="9">
        <v>1.4399358509381566E-2</v>
      </c>
      <c r="W214" s="9">
        <v>9.1131745687524912E-3</v>
      </c>
      <c r="X214" s="43">
        <v>9.369471991480971E-3</v>
      </c>
      <c r="Y214" s="43">
        <f t="shared" si="21"/>
        <v>1.4656998532082355E-2</v>
      </c>
      <c r="Z214" s="9">
        <v>7.4560831310679587E-2</v>
      </c>
      <c r="AA214" s="9">
        <v>6.962212486308883E-2</v>
      </c>
      <c r="AB214" s="9">
        <v>8.6197300345078887E-3</v>
      </c>
      <c r="AC214" s="9">
        <v>1.3928868366397174E-2</v>
      </c>
      <c r="AD214" s="9">
        <v>1.3428149253060795E-2</v>
      </c>
      <c r="AE214" s="9">
        <v>1.2546141473745109E-2</v>
      </c>
      <c r="AF214" s="9">
        <v>1.3625609079499057E-2</v>
      </c>
      <c r="AG214" s="9">
        <v>1.0573158996554755E-2</v>
      </c>
      <c r="AH214" s="9">
        <v>6.9707329513726268E-3</v>
      </c>
      <c r="AI214" s="9">
        <v>1.7232606688259988E-3</v>
      </c>
      <c r="AJ214" s="9">
        <v>8.3851632014679822E-3</v>
      </c>
      <c r="AK214" s="9">
        <v>3.1303201152921289E-3</v>
      </c>
      <c r="AL214" s="9">
        <v>4.0291531165382422E-2</v>
      </c>
      <c r="AM214" s="9">
        <v>5.7878001750972796E-3</v>
      </c>
      <c r="AN214" s="9">
        <v>5.4649232886694321E-4</v>
      </c>
      <c r="AO214" s="9">
        <v>1.4250883290961358E-2</v>
      </c>
      <c r="AP214" s="9">
        <v>8.9654730764874291E-3</v>
      </c>
      <c r="AQ214" s="9">
        <v>1.5812482015972851E-2</v>
      </c>
      <c r="AR214" s="9">
        <v>1.051893408134652E-2</v>
      </c>
      <c r="AS214" s="10" t="s">
        <v>0</v>
      </c>
      <c r="AT214" s="10" t="s">
        <v>0</v>
      </c>
    </row>
    <row r="215" spans="1:46">
      <c r="A215" s="3">
        <v>43007</v>
      </c>
      <c r="B215" s="7">
        <v>6.413949493169202E-3</v>
      </c>
      <c r="C215" s="7">
        <v>6.6410346032856893E-3</v>
      </c>
      <c r="D215" s="7">
        <f t="shared" si="24"/>
        <v>6.3802497476408426E-3</v>
      </c>
      <c r="E215" s="42">
        <v>-2.5906440000000001E-4</v>
      </c>
      <c r="F215" s="7">
        <v>-7.2358381873517397E-3</v>
      </c>
      <c r="G215" s="7">
        <v>-1.3785323977087871E-2</v>
      </c>
      <c r="H215" s="42">
        <f t="shared" si="23"/>
        <v>-4.738426144998531E-3</v>
      </c>
      <c r="I215" s="42">
        <v>-1.1304387916958758E-2</v>
      </c>
      <c r="J215" s="42">
        <f t="shared" si="16"/>
        <v>7.3434950788142661E-3</v>
      </c>
      <c r="K215" s="42">
        <v>6.9782618766911497E-4</v>
      </c>
      <c r="L215" s="42">
        <f t="shared" si="17"/>
        <v>-1.3516952114643876E-3</v>
      </c>
      <c r="M215" s="42">
        <v>-7.9399999999999991E-3</v>
      </c>
      <c r="N215" s="42">
        <f t="shared" si="19"/>
        <v>-7.8227484273977188E-3</v>
      </c>
      <c r="O215" s="42">
        <v>-1.4368362239855936E-2</v>
      </c>
      <c r="P215" s="42">
        <f t="shared" si="18"/>
        <v>-1.662978481884525E-2</v>
      </c>
      <c r="Q215" s="42">
        <v>-2.3117296655109976E-2</v>
      </c>
      <c r="R215" s="42">
        <f t="shared" si="22"/>
        <v>-5.8450042519686551E-4</v>
      </c>
      <c r="S215" s="42">
        <v>-7.1778665682251663E-3</v>
      </c>
      <c r="T215" s="8" t="s">
        <v>0</v>
      </c>
      <c r="U215" s="8" t="s">
        <v>0</v>
      </c>
      <c r="V215" s="7">
        <v>1.9941208240294994E-3</v>
      </c>
      <c r="W215" s="7">
        <v>-4.6162570564067806E-3</v>
      </c>
      <c r="X215" s="42">
        <v>-5.7003213684675424E-3</v>
      </c>
      <c r="Y215" s="42">
        <f t="shared" si="21"/>
        <v>9.0285720336025221E-4</v>
      </c>
      <c r="Z215" s="7">
        <v>4.8824134379801931E-2</v>
      </c>
      <c r="AA215" s="7">
        <v>6.1229923251396423E-2</v>
      </c>
      <c r="AB215" s="7">
        <v>6.5762955854126837E-2</v>
      </c>
      <c r="AC215" s="7">
        <v>1.7115545449793546E-2</v>
      </c>
      <c r="AD215" s="7">
        <v>1.810809141699532E-2</v>
      </c>
      <c r="AE215" s="7">
        <v>1.0066301545072598E-2</v>
      </c>
      <c r="AF215" s="7">
        <v>2.398695007720919E-2</v>
      </c>
      <c r="AG215" s="7">
        <v>1.4789066454460542E-2</v>
      </c>
      <c r="AH215" s="7">
        <v>2.4469551566270287E-2</v>
      </c>
      <c r="AI215" s="7">
        <v>1.7710898274687192E-2</v>
      </c>
      <c r="AJ215" s="7">
        <v>-6.1657826848761088E-3</v>
      </c>
      <c r="AK215" s="7">
        <v>-1.2722327868552208E-2</v>
      </c>
      <c r="AL215" s="7">
        <v>-1.5345064608747294E-2</v>
      </c>
      <c r="AM215" s="7">
        <v>2.6072120623119588E-2</v>
      </c>
      <c r="AN215" s="7">
        <v>1.9302894827342154E-2</v>
      </c>
      <c r="AO215" s="7">
        <v>1.8491675157399357E-3</v>
      </c>
      <c r="AP215" s="7">
        <v>-4.7602540755098399E-3</v>
      </c>
      <c r="AQ215" s="7">
        <v>3.5389420673470617E-4</v>
      </c>
      <c r="AR215" s="7">
        <v>-6.2456627342124538E-3</v>
      </c>
      <c r="AS215" s="8" t="s">
        <v>0</v>
      </c>
      <c r="AT215" s="8" t="s">
        <v>0</v>
      </c>
    </row>
    <row r="216" spans="1:46">
      <c r="A216" s="4">
        <v>43039</v>
      </c>
      <c r="B216" s="9">
        <v>6.4592940985472858E-3</v>
      </c>
      <c r="C216" s="9">
        <v>3.4374999999999822E-2</v>
      </c>
      <c r="D216" s="9">
        <f t="shared" si="24"/>
        <v>2.4412089290624772E-2</v>
      </c>
      <c r="E216" s="43">
        <v>-9.6318169999999991E-3</v>
      </c>
      <c r="F216" s="9">
        <v>3.3960143716577518E-2</v>
      </c>
      <c r="G216" s="9">
        <v>-4.0106951871676788E-4</v>
      </c>
      <c r="H216" s="43">
        <f t="shared" si="23"/>
        <v>3.3814919401038201E-2</v>
      </c>
      <c r="I216" s="43">
        <v>-5.4146764854290375E-4</v>
      </c>
      <c r="J216" s="43">
        <f t="shared" si="16"/>
        <v>3.4693745048005598E-2</v>
      </c>
      <c r="K216" s="43">
        <v>3.0815231227143691E-4</v>
      </c>
      <c r="L216" s="43">
        <f t="shared" si="17"/>
        <v>3.2440718749999764E-2</v>
      </c>
      <c r="M216" s="43">
        <v>-1.8699999999999999E-3</v>
      </c>
      <c r="N216" s="43">
        <f t="shared" si="19"/>
        <v>3.2424781404093439E-2</v>
      </c>
      <c r="O216" s="43">
        <v>-1.8854077060121988E-3</v>
      </c>
      <c r="P216" s="43">
        <f t="shared" si="18"/>
        <v>3.4012216844300447E-2</v>
      </c>
      <c r="Q216" s="43">
        <v>-3.5072691789661548E-4</v>
      </c>
      <c r="R216" s="43">
        <f t="shared" si="22"/>
        <v>3.8525726787630665E-2</v>
      </c>
      <c r="S216" s="43">
        <v>4.0127872267126108E-3</v>
      </c>
      <c r="T216" s="10" t="s">
        <v>0</v>
      </c>
      <c r="U216" s="10" t="s">
        <v>0</v>
      </c>
      <c r="V216" s="9">
        <v>3.8737607977756827E-2</v>
      </c>
      <c r="W216" s="9">
        <v>4.2176270479823419E-3</v>
      </c>
      <c r="X216" s="43">
        <v>9.893574919814796E-4</v>
      </c>
      <c r="Y216" s="43">
        <f t="shared" si="21"/>
        <v>3.5398366655768232E-2</v>
      </c>
      <c r="Z216" s="9">
        <v>2.0163268635453591E-4</v>
      </c>
      <c r="AA216" s="9">
        <v>2.8995715774442488E-3</v>
      </c>
      <c r="AB216" s="9">
        <v>2.3457373764661504E-3</v>
      </c>
      <c r="AC216" s="9">
        <v>2.5438835980535757E-3</v>
      </c>
      <c r="AD216" s="9">
        <v>-3.8176157111549092E-3</v>
      </c>
      <c r="AE216" s="9">
        <v>4.8393686122820689E-3</v>
      </c>
      <c r="AF216" s="9">
        <v>-1.0111901780145649E-2</v>
      </c>
      <c r="AG216" s="9">
        <v>1.0254358897194837E-3</v>
      </c>
      <c r="AH216" s="9">
        <v>5.5080388299762362E-2</v>
      </c>
      <c r="AI216" s="9">
        <v>2.0017293824543536E-2</v>
      </c>
      <c r="AJ216" s="9">
        <v>3.5030588662678275E-2</v>
      </c>
      <c r="AK216" s="9">
        <v>6.3380172826921211E-4</v>
      </c>
      <c r="AL216" s="9">
        <v>2.393531778505209E-2</v>
      </c>
      <c r="AM216" s="9">
        <v>5.732589328242077E-2</v>
      </c>
      <c r="AN216" s="9">
        <v>2.2188174774546043E-2</v>
      </c>
      <c r="AO216" s="9">
        <v>3.4973766961333475E-2</v>
      </c>
      <c r="AP216" s="9">
        <v>5.7886836141007869E-4</v>
      </c>
      <c r="AQ216" s="9">
        <v>3.664517657621702E-2</v>
      </c>
      <c r="AR216" s="9">
        <v>2.1947326416600355E-3</v>
      </c>
      <c r="AS216" s="10" t="s">
        <v>0</v>
      </c>
      <c r="AT216" s="10" t="s">
        <v>0</v>
      </c>
    </row>
    <row r="217" spans="1:46">
      <c r="A217" s="3">
        <v>43069</v>
      </c>
      <c r="B217" s="7">
        <v>5.6745221409388868E-3</v>
      </c>
      <c r="C217" s="7">
        <v>-4.6690469651193833E-3</v>
      </c>
      <c r="D217" s="7">
        <f t="shared" si="24"/>
        <v>2.2313449513869932E-2</v>
      </c>
      <c r="E217" s="42">
        <v>2.7109070000000002E-2</v>
      </c>
      <c r="F217" s="7">
        <v>1.9469869643635285E-2</v>
      </c>
      <c r="G217" s="7">
        <v>2.4252151040970116E-2</v>
      </c>
      <c r="H217" s="42">
        <f t="shared" si="23"/>
        <v>2.1848711008524591E-2</v>
      </c>
      <c r="I217" s="42">
        <v>2.6642151429922212E-2</v>
      </c>
      <c r="J217" s="42">
        <f t="shared" si="16"/>
        <v>-4.1814944612112992E-3</v>
      </c>
      <c r="K217" s="42">
        <v>4.8983958794956983E-4</v>
      </c>
      <c r="L217" s="42">
        <f t="shared" si="17"/>
        <v>-8.4114913485304754E-3</v>
      </c>
      <c r="M217" s="42">
        <v>-3.7599999999999999E-3</v>
      </c>
      <c r="N217" s="42">
        <f t="shared" si="19"/>
        <v>-7.5007360526220257E-3</v>
      </c>
      <c r="O217" s="42">
        <v>-2.8449723972397978E-3</v>
      </c>
      <c r="P217" s="42">
        <f t="shared" si="18"/>
        <v>2.6340567228364531E-3</v>
      </c>
      <c r="Q217" s="42">
        <v>7.3373621765582264E-3</v>
      </c>
      <c r="R217" s="42">
        <f t="shared" si="22"/>
        <v>-5.2983693408464871E-3</v>
      </c>
      <c r="S217" s="42">
        <v>-6.3227449503933109E-4</v>
      </c>
      <c r="T217" s="8" t="s">
        <v>0</v>
      </c>
      <c r="U217" s="8" t="s">
        <v>0</v>
      </c>
      <c r="V217" s="7">
        <v>-3.1270647850878408E-3</v>
      </c>
      <c r="W217" s="7">
        <v>1.5492155401475305E-3</v>
      </c>
      <c r="X217" s="42">
        <v>-1.4946372467076197E-3</v>
      </c>
      <c r="Y217" s="42">
        <f t="shared" si="21"/>
        <v>-6.1567056803263354E-3</v>
      </c>
      <c r="Z217" s="7">
        <v>-3.1456701650107499E-2</v>
      </c>
      <c r="AA217" s="7">
        <v>-6.667292048510387E-2</v>
      </c>
      <c r="AB217" s="7">
        <v>-5.9202429186170358E-3</v>
      </c>
      <c r="AC217" s="7">
        <v>-3.014798463445878E-3</v>
      </c>
      <c r="AD217" s="7">
        <v>-7.6066302069279779E-3</v>
      </c>
      <c r="AE217" s="7">
        <v>1.0274242180994264E-3</v>
      </c>
      <c r="AF217" s="7">
        <v>-1.3993181531435028E-2</v>
      </c>
      <c r="AG217" s="7">
        <v>8.6220690319649407E-4</v>
      </c>
      <c r="AH217" s="7">
        <v>1.3001897938799134E-2</v>
      </c>
      <c r="AI217" s="7">
        <v>1.775383840926259E-2</v>
      </c>
      <c r="AJ217" s="7">
        <v>1.9150418532299041E-2</v>
      </c>
      <c r="AK217" s="7">
        <v>2.393120140069005E-2</v>
      </c>
      <c r="AL217" s="7">
        <v>3.2064607135013912E-3</v>
      </c>
      <c r="AM217" s="7">
        <v>2.3282435418594094E-2</v>
      </c>
      <c r="AN217" s="7">
        <v>2.8082601368405458E-2</v>
      </c>
      <c r="AO217" s="7">
        <v>-5.9475897947125489E-3</v>
      </c>
      <c r="AP217" s="7">
        <v>-1.2845404090918722E-3</v>
      </c>
      <c r="AQ217" s="7">
        <v>-3.5791962301617852E-3</v>
      </c>
      <c r="AR217" s="7">
        <v>1.094963169420593E-3</v>
      </c>
      <c r="AS217" s="8" t="s">
        <v>0</v>
      </c>
      <c r="AT217" s="8" t="s">
        <v>0</v>
      </c>
    </row>
    <row r="218" spans="1:46">
      <c r="A218" s="4">
        <v>43098</v>
      </c>
      <c r="B218" s="9">
        <v>5.3951989481426654E-3</v>
      </c>
      <c r="C218" s="9">
        <v>1.4226146676477702E-2</v>
      </c>
      <c r="D218" s="9">
        <f t="shared" si="24"/>
        <v>1.2069499240863424E-2</v>
      </c>
      <c r="E218" s="43">
        <v>-2.1263969999999999E-3</v>
      </c>
      <c r="F218" s="9">
        <v>5.1028937067365554E-3</v>
      </c>
      <c r="G218" s="9">
        <v>-8.9952847297788407E-3</v>
      </c>
      <c r="H218" s="43">
        <f t="shared" si="23"/>
        <v>-2.7194272287773824E-3</v>
      </c>
      <c r="I218" s="43">
        <v>-1.6707885081432838E-2</v>
      </c>
      <c r="J218" s="43">
        <f t="shared" ref="J218:J281" si="25">(1+K218)*(1+C218)-1</f>
        <v>1.4225920075619403E-2</v>
      </c>
      <c r="K218" s="43">
        <v>-2.2342241812189911E-7</v>
      </c>
      <c r="L218" s="43">
        <f t="shared" ref="L218:L281" si="26">(1+M218)*(1+C218)-1</f>
        <v>1.2765661025263553E-2</v>
      </c>
      <c r="M218" s="43">
        <v>-1.4400000000000001E-3</v>
      </c>
      <c r="N218" s="43">
        <f t="shared" si="19"/>
        <v>1.4545788784324998E-2</v>
      </c>
      <c r="O218" s="43">
        <v>3.1515861516173693E-4</v>
      </c>
      <c r="P218" s="43">
        <f t="shared" si="18"/>
        <v>3.0508225510389453E-2</v>
      </c>
      <c r="Q218" s="43">
        <v>1.6053696591501465E-2</v>
      </c>
      <c r="R218" s="43">
        <f t="shared" si="22"/>
        <v>1.9748481149246988E-2</v>
      </c>
      <c r="S218" s="43">
        <v>5.4448748840338901E-3</v>
      </c>
      <c r="T218" s="10" t="s">
        <v>0</v>
      </c>
      <c r="U218" s="10" t="s">
        <v>0</v>
      </c>
      <c r="V218" s="9">
        <v>1.6493345959665895E-2</v>
      </c>
      <c r="W218" s="9">
        <v>2.2353981807878842E-3</v>
      </c>
      <c r="X218" s="43">
        <v>4.3837630704857133E-3</v>
      </c>
      <c r="Y218" s="43">
        <f t="shared" si="21"/>
        <v>1.8672273803399086E-2</v>
      </c>
      <c r="Z218" s="9">
        <v>6.1567723328524337E-2</v>
      </c>
      <c r="AA218" s="9">
        <v>4.9447589987294593E-2</v>
      </c>
      <c r="AB218" s="9">
        <v>6.0458727203716034E-3</v>
      </c>
      <c r="AC218" s="9">
        <v>1.3381064700854095E-2</v>
      </c>
      <c r="AD218" s="9">
        <v>8.2818718195871721E-3</v>
      </c>
      <c r="AE218" s="9">
        <v>8.8370441903895536E-3</v>
      </c>
      <c r="AF218" s="9">
        <v>7.8577225344953483E-3</v>
      </c>
      <c r="AG218" s="9">
        <v>1.2449742304828426E-2</v>
      </c>
      <c r="AH218" s="9">
        <v>2.9444294547834593E-2</v>
      </c>
      <c r="AI218" s="9">
        <v>1.5004688965301494E-2</v>
      </c>
      <c r="AJ218" s="9">
        <v>4.8825255860480699E-3</v>
      </c>
      <c r="AK218" s="9">
        <v>-9.2125618345058058E-3</v>
      </c>
      <c r="AL218" s="9">
        <v>2.2782342883403084E-2</v>
      </c>
      <c r="AM218" s="9">
        <v>2.4197632560941651E-2</v>
      </c>
      <c r="AN218" s="9">
        <v>9.8316198188534987E-3</v>
      </c>
      <c r="AO218" s="9">
        <v>1.8881483625268203E-2</v>
      </c>
      <c r="AP218" s="9">
        <v>4.5900383894119656E-3</v>
      </c>
      <c r="AQ218" s="9">
        <v>2.373004168122983E-2</v>
      </c>
      <c r="AR218" s="9">
        <v>9.370587650392892E-3</v>
      </c>
      <c r="AS218" s="10" t="s">
        <v>0</v>
      </c>
      <c r="AT218" s="10" t="s">
        <v>0</v>
      </c>
    </row>
    <row r="219" spans="1:46">
      <c r="A219" s="3">
        <v>43131</v>
      </c>
      <c r="B219" s="7">
        <v>5.8338630306453698E-3</v>
      </c>
      <c r="C219" s="7">
        <v>-4.401451027811365E-2</v>
      </c>
      <c r="D219" s="7">
        <f t="shared" si="24"/>
        <v>-8.3954781010882717E-2</v>
      </c>
      <c r="E219" s="42">
        <v>-4.1779159999999996E-2</v>
      </c>
      <c r="F219" s="7">
        <v>-7.334977982583446E-2</v>
      </c>
      <c r="G219" s="7">
        <v>-3.0685894151233351E-2</v>
      </c>
      <c r="H219" s="42">
        <f t="shared" si="23"/>
        <v>-7.0501661381132563E-2</v>
      </c>
      <c r="I219" s="42">
        <v>-2.77066455378151E-2</v>
      </c>
      <c r="J219" s="42">
        <f t="shared" si="25"/>
        <v>-4.1210421559058075E-2</v>
      </c>
      <c r="K219" s="42">
        <v>2.933191715986494E-3</v>
      </c>
      <c r="L219" s="42">
        <f t="shared" si="26"/>
        <v>-5.3125051995163264E-2</v>
      </c>
      <c r="M219" s="42">
        <v>-9.5300000000000003E-3</v>
      </c>
      <c r="N219" s="42">
        <f t="shared" si="19"/>
        <v>-6.168768809728542E-2</v>
      </c>
      <c r="O219" s="42">
        <v>-1.8486868272773904E-2</v>
      </c>
      <c r="P219" s="42">
        <f t="shared" si="18"/>
        <v>-7.1288330499447605E-2</v>
      </c>
      <c r="Q219" s="42">
        <v>-2.852953367447908E-2</v>
      </c>
      <c r="R219" s="42">
        <f t="shared" si="22"/>
        <v>-4.6630831070456291E-2</v>
      </c>
      <c r="S219" s="42">
        <v>-2.7367787696273016E-3</v>
      </c>
      <c r="T219" s="8" t="s">
        <v>0</v>
      </c>
      <c r="U219" s="8" t="s">
        <v>0</v>
      </c>
      <c r="V219" s="7">
        <v>-5.083913332715384E-2</v>
      </c>
      <c r="W219" s="7">
        <v>-7.1388353928107939E-3</v>
      </c>
      <c r="X219" s="42">
        <v>-8.8237591891807687E-3</v>
      </c>
      <c r="Y219" s="42">
        <f t="shared" si="21"/>
        <v>-5.2449896027770615E-2</v>
      </c>
      <c r="Z219" s="7">
        <v>0.11139251706236264</v>
      </c>
      <c r="AA219" s="7">
        <v>9.8805542049143602E-2</v>
      </c>
      <c r="AB219" s="7">
        <v>2.639616251807797E-2</v>
      </c>
      <c r="AC219" s="7">
        <v>3.1203424766132803E-2</v>
      </c>
      <c r="AD219" s="7">
        <v>3.4012868649650141E-2</v>
      </c>
      <c r="AE219" s="7">
        <v>1.3335673437399054E-2</v>
      </c>
      <c r="AF219" s="7">
        <v>4.9485275006679208E-2</v>
      </c>
      <c r="AG219" s="7">
        <v>1.2985063525175589E-2</v>
      </c>
      <c r="AH219" s="7">
        <v>9.3670265719931756E-3</v>
      </c>
      <c r="AI219" s="7">
        <v>5.5839275202426597E-2</v>
      </c>
      <c r="AJ219" s="7">
        <v>-7.1063790738485677E-2</v>
      </c>
      <c r="AK219" s="7">
        <v>-2.8294655882529218E-2</v>
      </c>
      <c r="AL219" s="7">
        <v>-3.9904857084250844E-3</v>
      </c>
      <c r="AM219" s="7">
        <v>9.6915353142603688E-3</v>
      </c>
      <c r="AN219" s="7">
        <v>5.6178724645703726E-2</v>
      </c>
      <c r="AO219" s="7">
        <v>-5.5025509263020966E-2</v>
      </c>
      <c r="AP219" s="7">
        <v>-1.1517956185831513E-2</v>
      </c>
      <c r="AQ219" s="7">
        <v>-5.2263233492690353E-2</v>
      </c>
      <c r="AR219" s="7">
        <v>-8.6285025277700322E-3</v>
      </c>
      <c r="AS219" s="8" t="s">
        <v>0</v>
      </c>
      <c r="AT219" s="8" t="s">
        <v>0</v>
      </c>
    </row>
    <row r="220" spans="1:46">
      <c r="A220" s="4">
        <v>43159</v>
      </c>
      <c r="B220" s="9">
        <v>4.6586049078412017E-3</v>
      </c>
      <c r="C220" s="9">
        <v>2.6087781431823887E-2</v>
      </c>
      <c r="D220" s="9">
        <f t="shared" si="24"/>
        <v>-5.3038177484821758E-2</v>
      </c>
      <c r="E220" s="43">
        <v>-7.7114219999999997E-2</v>
      </c>
      <c r="F220" s="9">
        <v>-5.0780852679880639E-2</v>
      </c>
      <c r="G220" s="9">
        <v>-7.491428657735355E-2</v>
      </c>
      <c r="H220" s="43">
        <f t="shared" si="23"/>
        <v>-5.2693075615368401E-2</v>
      </c>
      <c r="I220" s="43">
        <v>-7.6777892177275375E-2</v>
      </c>
      <c r="J220" s="43">
        <f t="shared" si="25"/>
        <v>2.5251010217936409E-2</v>
      </c>
      <c r="K220" s="43">
        <v>-8.1549671385794387E-4</v>
      </c>
      <c r="L220" s="43">
        <f t="shared" si="26"/>
        <v>2.0895777257778914E-2</v>
      </c>
      <c r="M220" s="43">
        <v>-5.0600000000000003E-3</v>
      </c>
      <c r="N220" s="43">
        <f t="shared" si="19"/>
        <v>1.4863717884137317E-2</v>
      </c>
      <c r="O220" s="43">
        <v>-1.093869720583196E-2</v>
      </c>
      <c r="P220" s="43">
        <f t="shared" si="18"/>
        <v>-7.1868559338255089E-3</v>
      </c>
      <c r="Q220" s="43">
        <v>-3.2428645938281542E-2</v>
      </c>
      <c r="R220" s="43">
        <f t="shared" si="22"/>
        <v>1.5292612061454491E-2</v>
      </c>
      <c r="S220" s="43">
        <v>-1.0520707453806288E-2</v>
      </c>
      <c r="T220" s="10" t="s">
        <v>0</v>
      </c>
      <c r="U220" s="10" t="s">
        <v>0</v>
      </c>
      <c r="V220" s="9">
        <v>2.3774291134165182E-2</v>
      </c>
      <c r="W220" s="9">
        <v>-2.2546709351031202E-3</v>
      </c>
      <c r="X220" s="43">
        <v>-1.2303422464213121E-2</v>
      </c>
      <c r="Y220" s="43">
        <f t="shared" si="21"/>
        <v>1.3463389971500872E-2</v>
      </c>
      <c r="Z220" s="9">
        <v>5.192391715255873E-3</v>
      </c>
      <c r="AA220" s="9">
        <v>-6.0923144313653754E-3</v>
      </c>
      <c r="AB220" s="9">
        <v>1.1456177277560542E-2</v>
      </c>
      <c r="AC220" s="9">
        <v>5.9011654724929752E-3</v>
      </c>
      <c r="AD220" s="9">
        <v>5.4859998892702322E-3</v>
      </c>
      <c r="AE220" s="9">
        <v>5.3915645749178509E-3</v>
      </c>
      <c r="AF220" s="9">
        <v>5.5655671964569553E-3</v>
      </c>
      <c r="AG220" s="9">
        <v>1.1022963846329947E-2</v>
      </c>
      <c r="AH220" s="9">
        <v>-1.8606185435829703E-2</v>
      </c>
      <c r="AI220" s="9">
        <v>-4.3557644556771469E-2</v>
      </c>
      <c r="AJ220" s="9">
        <v>-4.7551230267538158E-2</v>
      </c>
      <c r="AK220" s="9">
        <v>-7.176677573979573E-2</v>
      </c>
      <c r="AL220" s="9">
        <v>5.3379300099840599E-3</v>
      </c>
      <c r="AM220" s="9">
        <v>-1.3875648898783233E-2</v>
      </c>
      <c r="AN220" s="9">
        <v>-3.8947379604151844E-2</v>
      </c>
      <c r="AO220" s="9">
        <v>1.6363585876134623E-2</v>
      </c>
      <c r="AP220" s="9">
        <v>-9.4769626260627904E-3</v>
      </c>
      <c r="AQ220" s="9">
        <v>1.6235405572194717E-2</v>
      </c>
      <c r="AR220" s="9">
        <v>-9.6018840082873202E-3</v>
      </c>
      <c r="AS220" s="10" t="s">
        <v>0</v>
      </c>
      <c r="AT220" s="10" t="s">
        <v>0</v>
      </c>
    </row>
    <row r="221" spans="1:46">
      <c r="A221" s="3">
        <v>43188</v>
      </c>
      <c r="B221" s="7">
        <v>5.3249322663779797E-3</v>
      </c>
      <c r="C221" s="7">
        <v>2.4315079047120047E-2</v>
      </c>
      <c r="D221" s="7">
        <f t="shared" si="24"/>
        <v>6.334570373694115E-2</v>
      </c>
      <c r="E221" s="42">
        <v>3.8104119999999998E-2</v>
      </c>
      <c r="F221" s="7">
        <v>5.5605279914026751E-2</v>
      </c>
      <c r="G221" s="7">
        <v>3.0547437509183872E-2</v>
      </c>
      <c r="H221" s="42">
        <f t="shared" si="23"/>
        <v>5.3920567986473156E-2</v>
      </c>
      <c r="I221" s="42">
        <v>2.8902717088665764E-2</v>
      </c>
      <c r="J221" s="42">
        <f t="shared" si="25"/>
        <v>2.5987488192038111E-2</v>
      </c>
      <c r="K221" s="42">
        <v>1.6327096799881868E-3</v>
      </c>
      <c r="L221" s="42">
        <f t="shared" si="26"/>
        <v>3.0511160960275951E-2</v>
      </c>
      <c r="M221" s="42">
        <v>6.0489999999999997E-3</v>
      </c>
      <c r="N221" s="42">
        <f t="shared" si="19"/>
        <v>3.6226123264189614E-2</v>
      </c>
      <c r="O221" s="42">
        <v>1.1628301155294896E-2</v>
      </c>
      <c r="P221" s="42">
        <f t="shared" si="18"/>
        <v>5.3675265474390166E-2</v>
      </c>
      <c r="Q221" s="42">
        <v>2.8663237540721198E-2</v>
      </c>
      <c r="R221" s="42">
        <f t="shared" si="22"/>
        <v>3.4849533100248076E-2</v>
      </c>
      <c r="S221" s="42">
        <v>1.0284388337744588E-2</v>
      </c>
      <c r="T221" s="8" t="s">
        <v>0</v>
      </c>
      <c r="U221" s="8" t="s">
        <v>0</v>
      </c>
      <c r="V221" s="7">
        <v>3.2850053311750615E-2</v>
      </c>
      <c r="W221" s="7">
        <v>8.332371981256248E-3</v>
      </c>
      <c r="X221" s="42">
        <v>6.7494882572223247E-3</v>
      </c>
      <c r="Y221" s="42">
        <f t="shared" si="21"/>
        <v>3.122868164484438E-2</v>
      </c>
      <c r="Z221" s="7">
        <v>1.4012297079424307E-4</v>
      </c>
      <c r="AA221" s="7">
        <v>1.0532398819040223E-2</v>
      </c>
      <c r="AB221" s="7">
        <v>1.9957515109824797E-2</v>
      </c>
      <c r="AC221" s="7">
        <v>6.040799855705492E-3</v>
      </c>
      <c r="AD221" s="7">
        <v>9.355238226015361E-3</v>
      </c>
      <c r="AE221" s="7">
        <v>1.6201932842992761E-2</v>
      </c>
      <c r="AF221" s="7">
        <v>3.8206822860558098E-3</v>
      </c>
      <c r="AG221" s="7">
        <v>1.3234035665093957E-2</v>
      </c>
      <c r="AH221" s="7">
        <v>-6.7400231706660207E-4</v>
      </c>
      <c r="AI221" s="7">
        <v>-2.4395893290405479E-2</v>
      </c>
      <c r="AJ221" s="7">
        <v>5.6045345670792779E-2</v>
      </c>
      <c r="AK221" s="7">
        <v>3.0977057033261923E-2</v>
      </c>
      <c r="AL221" s="7">
        <v>2.8978652651310721E-2</v>
      </c>
      <c r="AM221" s="7">
        <v>-3.2231337986654562E-3</v>
      </c>
      <c r="AN221" s="7">
        <v>-2.6884513768364315E-2</v>
      </c>
      <c r="AO221" s="7">
        <v>3.0884380148498813E-2</v>
      </c>
      <c r="AP221" s="7">
        <v>6.4133597520499297E-3</v>
      </c>
      <c r="AQ221" s="7">
        <v>3.5080283143247737E-2</v>
      </c>
      <c r="AR221" s="7">
        <v>1.0509660861521386E-2</v>
      </c>
      <c r="AS221" s="8" t="s">
        <v>0</v>
      </c>
      <c r="AT221" s="8" t="s">
        <v>0</v>
      </c>
    </row>
    <row r="222" spans="1:46">
      <c r="A222" s="4">
        <v>43220</v>
      </c>
      <c r="B222" s="9">
        <v>5.1751284173127132E-3</v>
      </c>
      <c r="C222" s="9">
        <v>4.7325350502437136E-2</v>
      </c>
      <c r="D222" s="9">
        <f t="shared" si="24"/>
        <v>6.2311445156748357E-2</v>
      </c>
      <c r="E222" s="43">
        <v>1.4308920000000001E-2</v>
      </c>
      <c r="F222" s="9">
        <v>5.0710242319650156E-2</v>
      </c>
      <c r="G222" s="9">
        <v>3.2319391634980654E-3</v>
      </c>
      <c r="H222" s="43">
        <f t="shared" si="23"/>
        <v>6.6197171920298281E-2</v>
      </c>
      <c r="I222" s="43">
        <v>1.801906294811606E-2</v>
      </c>
      <c r="J222" s="43">
        <f t="shared" si="25"/>
        <v>4.8218597790123718E-2</v>
      </c>
      <c r="K222" s="43">
        <v>8.5288424199614354E-4</v>
      </c>
      <c r="L222" s="43">
        <f t="shared" si="26"/>
        <v>3.9187632529033234E-2</v>
      </c>
      <c r="M222" s="43">
        <v>-7.77E-3</v>
      </c>
      <c r="N222" s="43">
        <f t="shared" si="19"/>
        <v>3.3811020262298985E-2</v>
      </c>
      <c r="O222" s="43">
        <v>-1.2903660007518081E-2</v>
      </c>
      <c r="P222" s="43">
        <f t="shared" si="18"/>
        <v>2.5332452907395053E-2</v>
      </c>
      <c r="Q222" s="43">
        <v>-2.0999107473614997E-2</v>
      </c>
      <c r="R222" s="43">
        <f t="shared" si="22"/>
        <v>4.3249067005547204E-2</v>
      </c>
      <c r="S222" s="43">
        <v>-3.8920890198392843E-3</v>
      </c>
      <c r="T222" s="10" t="s">
        <v>0</v>
      </c>
      <c r="U222" s="10" t="s">
        <v>0</v>
      </c>
      <c r="V222" s="9">
        <v>4.338564693811886E-2</v>
      </c>
      <c r="W222" s="9">
        <v>-3.7616807064089208E-3</v>
      </c>
      <c r="X222" s="43">
        <v>-9.4751516850687389E-3</v>
      </c>
      <c r="Y222" s="43">
        <f t="shared" si="21"/>
        <v>3.7401783942808686E-2</v>
      </c>
      <c r="Z222" s="9">
        <v>8.7850416491146444E-3</v>
      </c>
      <c r="AA222" s="9">
        <v>-1.418313466412402E-2</v>
      </c>
      <c r="AB222" s="9">
        <v>-8.6064287350373636E-3</v>
      </c>
      <c r="AC222" s="9">
        <v>5.7644681465276459E-3</v>
      </c>
      <c r="AD222" s="9">
        <v>-1.4380779679222799E-3</v>
      </c>
      <c r="AE222" s="9">
        <v>4.2149667697839455E-3</v>
      </c>
      <c r="AF222" s="9">
        <v>-6.2895135403844282E-3</v>
      </c>
      <c r="AG222" s="9">
        <v>4.662268894576771E-3</v>
      </c>
      <c r="AH222" s="9">
        <v>5.6140090216423522E-2</v>
      </c>
      <c r="AI222" s="9">
        <v>8.4164292497626025E-3</v>
      </c>
      <c r="AJ222" s="9">
        <v>4.8573927754435031E-2</v>
      </c>
      <c r="AK222" s="9">
        <v>1.192157958746165E-3</v>
      </c>
      <c r="AL222" s="9">
        <v>3.8899913343506176E-2</v>
      </c>
      <c r="AM222" s="9">
        <v>5.0172819713949934E-2</v>
      </c>
      <c r="AN222" s="9">
        <v>2.718801001185378E-3</v>
      </c>
      <c r="AO222" s="9">
        <v>3.9534606107483272E-2</v>
      </c>
      <c r="AP222" s="9">
        <v>-7.4387050702213742E-3</v>
      </c>
      <c r="AQ222" s="9">
        <v>4.6460185102891627E-2</v>
      </c>
      <c r="AR222" s="9">
        <v>-8.260712863775721E-4</v>
      </c>
      <c r="AS222" s="10" t="s">
        <v>0</v>
      </c>
      <c r="AT222" s="10" t="s">
        <v>0</v>
      </c>
    </row>
    <row r="223" spans="1:46">
      <c r="A223" s="3">
        <v>43250</v>
      </c>
      <c r="B223" s="7">
        <v>5.1751284173127132E-3</v>
      </c>
      <c r="C223" s="7">
        <v>7.3511246445089107E-2</v>
      </c>
      <c r="D223" s="7">
        <f t="shared" si="24"/>
        <v>0.11589319134181708</v>
      </c>
      <c r="E223" s="42">
        <v>3.9479739999999999E-2</v>
      </c>
      <c r="F223" s="7">
        <v>0.1127736437473259</v>
      </c>
      <c r="G223" s="7">
        <v>3.657381087739231E-2</v>
      </c>
      <c r="H223" s="42">
        <f t="shared" si="23"/>
        <v>0.11301490690020177</v>
      </c>
      <c r="I223" s="42">
        <v>3.6798552959671493E-2</v>
      </c>
      <c r="J223" s="42">
        <f t="shared" si="25"/>
        <v>7.5098509113207257E-2</v>
      </c>
      <c r="K223" s="42">
        <v>1.4785710660920603E-3</v>
      </c>
      <c r="L223" s="42">
        <f t="shared" si="26"/>
        <v>8.1303864583033958E-2</v>
      </c>
      <c r="M223" s="42">
        <v>7.2589999999999998E-3</v>
      </c>
      <c r="N223" s="42">
        <f t="shared" si="19"/>
        <v>8.3899727984528383E-2</v>
      </c>
      <c r="O223" s="42">
        <v>9.6771054554301017E-3</v>
      </c>
      <c r="P223" s="42">
        <f t="shared" si="18"/>
        <v>9.4955100203412579E-2</v>
      </c>
      <c r="Q223" s="42">
        <v>1.9975434658308755E-2</v>
      </c>
      <c r="R223" s="42">
        <f t="shared" si="22"/>
        <v>7.5048560377985352E-2</v>
      </c>
      <c r="S223" s="42">
        <v>1.4320426898060123E-3</v>
      </c>
      <c r="T223" s="8" t="s">
        <v>0</v>
      </c>
      <c r="U223" s="8" t="s">
        <v>0</v>
      </c>
      <c r="V223" s="7">
        <v>7.6208377603853794E-2</v>
      </c>
      <c r="W223" s="7">
        <v>2.5124386611654614E-3</v>
      </c>
      <c r="X223" s="42">
        <v>6.6206674070647953E-3</v>
      </c>
      <c r="Y223" s="42">
        <f t="shared" si="21"/>
        <v>8.0618607365545714E-2</v>
      </c>
      <c r="Z223" s="7">
        <v>-0.10871318171525446</v>
      </c>
      <c r="AA223" s="7">
        <v>-0.10526755343281424</v>
      </c>
      <c r="AB223" s="7">
        <v>-5.2685848753877385E-2</v>
      </c>
      <c r="AC223" s="7">
        <v>-2.1992132502673845E-2</v>
      </c>
      <c r="AD223" s="7">
        <v>-3.1569250629640999E-2</v>
      </c>
      <c r="AE223" s="7">
        <v>-1.5573338159573291E-2</v>
      </c>
      <c r="AF223" s="7">
        <v>-4.652984477660782E-2</v>
      </c>
      <c r="AG223" s="7">
        <v>-1.8533289454676805E-2</v>
      </c>
      <c r="AH223" s="7">
        <v>7.4073598567736987E-2</v>
      </c>
      <c r="AI223" s="7">
        <v>5.2384371799552021E-4</v>
      </c>
      <c r="AJ223" s="7">
        <v>0.1118582081236974</v>
      </c>
      <c r="AK223" s="7">
        <v>3.5721061894408157E-2</v>
      </c>
      <c r="AL223" s="7">
        <v>6.3292779661230147E-2</v>
      </c>
      <c r="AM223" s="7">
        <v>0.10430519455028708</v>
      </c>
      <c r="AN223" s="7">
        <v>2.8685258964143534E-2</v>
      </c>
      <c r="AO223" s="7">
        <v>8.0226457591586975E-2</v>
      </c>
      <c r="AP223" s="7">
        <v>6.2553710254411587E-3</v>
      </c>
      <c r="AQ223" s="7">
        <v>7.5299107316899372E-2</v>
      </c>
      <c r="AR223" s="7">
        <v>1.6654328287017961E-3</v>
      </c>
      <c r="AS223" s="8" t="s">
        <v>0</v>
      </c>
      <c r="AT223" s="8" t="s">
        <v>0</v>
      </c>
    </row>
    <row r="224" spans="1:46">
      <c r="A224" s="4">
        <v>43280</v>
      </c>
      <c r="B224" s="9">
        <v>5.1751284173129353E-3</v>
      </c>
      <c r="C224" s="9">
        <v>3.179020604763183E-2</v>
      </c>
      <c r="D224" s="9">
        <f t="shared" si="24"/>
        <v>7.6816055179555809E-2</v>
      </c>
      <c r="E224" s="43">
        <v>4.3638569999999995E-2</v>
      </c>
      <c r="F224" s="9">
        <v>6.5067169274366066E-2</v>
      </c>
      <c r="G224" s="9">
        <v>3.225167580743471E-2</v>
      </c>
      <c r="H224" s="43">
        <f t="shared" si="23"/>
        <v>6.5271873525468926E-2</v>
      </c>
      <c r="I224" s="43">
        <v>3.245007297180269E-2</v>
      </c>
      <c r="J224" s="43">
        <f t="shared" si="25"/>
        <v>3.3222304246286249E-2</v>
      </c>
      <c r="K224" s="43">
        <v>1.3879742124518479E-3</v>
      </c>
      <c r="L224" s="43">
        <f t="shared" si="26"/>
        <v>3.1635437516724707E-2</v>
      </c>
      <c r="M224" s="43">
        <v>-1.4999999999999999E-4</v>
      </c>
      <c r="N224" s="43">
        <f t="shared" si="19"/>
        <v>3.3731681306807593E-2</v>
      </c>
      <c r="O224" s="43">
        <v>1.8816569955755202E-3</v>
      </c>
      <c r="P224" s="43">
        <f t="shared" si="18"/>
        <v>3.8330829940291578E-2</v>
      </c>
      <c r="Q224" s="43">
        <v>6.3391025174721616E-3</v>
      </c>
      <c r="R224" s="43">
        <f t="shared" si="22"/>
        <v>3.9976117481038465E-2</v>
      </c>
      <c r="S224" s="43">
        <v>7.9336975534625154E-3</v>
      </c>
      <c r="T224" s="10" t="s">
        <v>0</v>
      </c>
      <c r="U224" s="10" t="s">
        <v>0</v>
      </c>
      <c r="V224" s="9">
        <v>3.4975033450265869E-2</v>
      </c>
      <c r="W224" s="9">
        <v>3.0867005559527261E-3</v>
      </c>
      <c r="X224" s="43">
        <v>9.5114177556876456E-4</v>
      </c>
      <c r="Y224" s="43">
        <f t="shared" si="21"/>
        <v>3.277158481622644E-2</v>
      </c>
      <c r="Z224" s="9">
        <v>-5.1998857122160236E-2</v>
      </c>
      <c r="AA224" s="9">
        <v>-4.3274906911270561E-2</v>
      </c>
      <c r="AB224" s="9">
        <v>-4.0147056830961536E-2</v>
      </c>
      <c r="AC224" s="9">
        <v>5.1714071231963032E-3</v>
      </c>
      <c r="AD224" s="9">
        <v>-3.2006941142289635E-3</v>
      </c>
      <c r="AE224" s="9">
        <v>4.4966981620593316E-3</v>
      </c>
      <c r="AF224" s="9">
        <v>-1.0784763538602027E-2</v>
      </c>
      <c r="AG224" s="9">
        <v>4.4201049542613724E-4</v>
      </c>
      <c r="AH224" s="9">
        <v>2.2153357834915788E-2</v>
      </c>
      <c r="AI224" s="9">
        <v>-9.3399299162093552E-3</v>
      </c>
      <c r="AJ224" s="9">
        <v>6.4236343294798104E-2</v>
      </c>
      <c r="AK224" s="9">
        <v>3.1446448180056263E-2</v>
      </c>
      <c r="AL224" s="9">
        <v>-8.0709901189659483E-3</v>
      </c>
      <c r="AM224" s="9">
        <v>2.9653908177172728E-2</v>
      </c>
      <c r="AN224" s="9">
        <v>-2.0704769806279E-3</v>
      </c>
      <c r="AO224" s="9">
        <v>3.1421343610514407E-2</v>
      </c>
      <c r="AP224" s="9">
        <v>-3.5749751737834679E-4</v>
      </c>
      <c r="AQ224" s="9">
        <v>3.8733149664502031E-2</v>
      </c>
      <c r="AR224" s="9">
        <v>6.7290264786150633E-3</v>
      </c>
      <c r="AS224" s="10" t="s">
        <v>0</v>
      </c>
      <c r="AT224" s="10" t="s">
        <v>0</v>
      </c>
    </row>
    <row r="225" spans="1:46">
      <c r="A225" s="3">
        <v>43312</v>
      </c>
      <c r="B225" s="7">
        <v>5.4222300397115397E-3</v>
      </c>
      <c r="C225" s="7">
        <v>-2.6168369728720275E-2</v>
      </c>
      <c r="D225" s="7">
        <f t="shared" si="24"/>
        <v>-1.8365969355594092E-2</v>
      </c>
      <c r="E225" s="42">
        <v>8.0120629999999998E-3</v>
      </c>
      <c r="F225" s="7">
        <v>-2.1698549090050423E-2</v>
      </c>
      <c r="G225" s="7">
        <v>4.5899316675765967E-3</v>
      </c>
      <c r="H225" s="42">
        <f t="shared" si="23"/>
        <v>-1.122744787468577E-2</v>
      </c>
      <c r="I225" s="42">
        <v>1.5342407649947098E-2</v>
      </c>
      <c r="J225" s="42">
        <f t="shared" si="25"/>
        <v>-2.5037719135621694E-2</v>
      </c>
      <c r="K225" s="42">
        <v>1.1610329321338764E-3</v>
      </c>
      <c r="L225" s="42">
        <f t="shared" si="26"/>
        <v>-2.8807453446755393E-2</v>
      </c>
      <c r="M225" s="42">
        <v>-2.7100000000000002E-3</v>
      </c>
      <c r="N225" s="42">
        <f t="shared" si="19"/>
        <v>-3.119405204103376E-2</v>
      </c>
      <c r="O225" s="42">
        <v>-5.1607302084791806E-3</v>
      </c>
      <c r="P225" s="42">
        <f t="shared" si="18"/>
        <v>-4.0104719909822228E-2</v>
      </c>
      <c r="Q225" s="42">
        <v>-1.4310841574553979E-2</v>
      </c>
      <c r="R225" s="42">
        <f t="shared" si="22"/>
        <v>-3.2164135894393486E-2</v>
      </c>
      <c r="S225" s="42">
        <v>-6.1568817229760153E-3</v>
      </c>
      <c r="T225" s="8" t="s">
        <v>0</v>
      </c>
      <c r="U225" s="8" t="s">
        <v>0</v>
      </c>
      <c r="V225" s="7">
        <v>-2.5901498297793646E-2</v>
      </c>
      <c r="W225" s="7">
        <v>2.7404268112807273E-4</v>
      </c>
      <c r="X225" s="42">
        <v>-1.0669475903857251E-4</v>
      </c>
      <c r="Y225" s="42">
        <f t="shared" si="21"/>
        <v>-2.6272272459856194E-2</v>
      </c>
      <c r="Z225" s="7">
        <v>8.8753397869314909E-2</v>
      </c>
      <c r="AA225" s="7">
        <v>7.2710828441997499E-2</v>
      </c>
      <c r="AB225" s="7">
        <v>1.374916479235111E-2</v>
      </c>
      <c r="AC225" s="7">
        <v>1.0719872640045258E-2</v>
      </c>
      <c r="AD225" s="7">
        <v>2.3152531786777564E-2</v>
      </c>
      <c r="AE225" s="7">
        <v>1.4764908457118642E-2</v>
      </c>
      <c r="AF225" s="7">
        <v>3.1461562097517826E-2</v>
      </c>
      <c r="AG225" s="7">
        <v>1.4744418197025544E-2</v>
      </c>
      <c r="AH225" s="7">
        <v>2.0134885418312543E-3</v>
      </c>
      <c r="AI225" s="7">
        <v>2.8939148611039744E-2</v>
      </c>
      <c r="AJ225" s="7">
        <v>-2.0756018240797314E-2</v>
      </c>
      <c r="AK225" s="7">
        <v>5.557789785915368E-3</v>
      </c>
      <c r="AL225" s="7">
        <v>-4.9142525507042123E-2</v>
      </c>
      <c r="AM225" s="7">
        <v>8.9105905438562338E-3</v>
      </c>
      <c r="AN225" s="7">
        <v>3.6021586465418753E-2</v>
      </c>
      <c r="AO225" s="7">
        <v>-2.5936191798909158E-2</v>
      </c>
      <c r="AP225" s="7">
        <v>2.3841691170622958E-4</v>
      </c>
      <c r="AQ225" s="7">
        <v>-3.0916595895135068E-2</v>
      </c>
      <c r="AR225" s="7">
        <v>-4.875818384633912E-3</v>
      </c>
      <c r="AS225" s="8" t="s">
        <v>0</v>
      </c>
      <c r="AT225" s="8" t="s">
        <v>0</v>
      </c>
    </row>
    <row r="226" spans="1:46">
      <c r="A226" s="4">
        <v>43343</v>
      </c>
      <c r="B226" s="9">
        <v>5.669392406959517E-3</v>
      </c>
      <c r="C226" s="9">
        <v>0.10130762470372034</v>
      </c>
      <c r="D226" s="9">
        <f t="shared" si="24"/>
        <v>0.13479082358757877</v>
      </c>
      <c r="E226" s="43">
        <v>3.0403129999999997E-2</v>
      </c>
      <c r="F226" s="9">
        <v>0.12924965719862747</v>
      </c>
      <c r="G226" s="9">
        <v>2.5371687136393151E-2</v>
      </c>
      <c r="H226" s="43">
        <f t="shared" si="23"/>
        <v>0.12966700364924066</v>
      </c>
      <c r="I226" s="43">
        <v>2.5750642517479827E-2</v>
      </c>
      <c r="J226" s="43">
        <f t="shared" si="25"/>
        <v>0.10311463271509513</v>
      </c>
      <c r="K226" s="43">
        <v>1.6407840741690105E-3</v>
      </c>
      <c r="L226" s="43">
        <f t="shared" si="26"/>
        <v>0.10862140863937775</v>
      </c>
      <c r="M226" s="43">
        <v>6.6410000000000002E-3</v>
      </c>
      <c r="N226" s="43">
        <f t="shared" si="19"/>
        <v>0.11235079667204517</v>
      </c>
      <c r="O226" s="43">
        <v>1.0027327261350472E-2</v>
      </c>
      <c r="P226" s="43">
        <f t="shared" si="18"/>
        <v>0.11578932877804005</v>
      </c>
      <c r="Q226" s="43">
        <v>1.3149553993341057E-2</v>
      </c>
      <c r="R226" s="43">
        <f t="shared" si="22"/>
        <v>0.10800031677948629</v>
      </c>
      <c r="S226" s="43">
        <v>6.0770414420461272E-3</v>
      </c>
      <c r="T226" s="9">
        <v>0.10246283021767333</v>
      </c>
      <c r="U226" s="9">
        <v>1.0489399038380309E-3</v>
      </c>
      <c r="V226" s="9">
        <v>0.10469222106144849</v>
      </c>
      <c r="W226" s="9">
        <v>3.0732524517285142E-3</v>
      </c>
      <c r="X226" s="43">
        <v>5.4658297390153265E-3</v>
      </c>
      <c r="Y226" s="43">
        <f t="shared" si="21"/>
        <v>0.10732718467063029</v>
      </c>
      <c r="Z226" s="9">
        <v>-3.2099043138240857E-2</v>
      </c>
      <c r="AA226" s="9">
        <v>-3.7026476278031684E-2</v>
      </c>
      <c r="AB226" s="9">
        <v>-6.9855739774605796E-3</v>
      </c>
      <c r="AC226" s="9">
        <v>6.9329360071757051E-4</v>
      </c>
      <c r="AD226" s="9">
        <v>-4.4769409858780307E-3</v>
      </c>
      <c r="AE226" s="9">
        <v>-2.5564575786861665E-3</v>
      </c>
      <c r="AF226" s="9">
        <v>-5.205354487038405E-3</v>
      </c>
      <c r="AG226" s="9">
        <v>-9.3020409459855236E-3</v>
      </c>
      <c r="AH226" s="9">
        <v>0.10779702148195347</v>
      </c>
      <c r="AI226" s="9">
        <v>5.8924469718246719E-3</v>
      </c>
      <c r="AJ226" s="9">
        <v>0.12629956325717706</v>
      </c>
      <c r="AK226" s="9">
        <v>2.2692967880050929E-2</v>
      </c>
      <c r="AL226" s="9">
        <v>8.4620462201554947E-2</v>
      </c>
      <c r="AM226" s="9">
        <v>0.13463673813078181</v>
      </c>
      <c r="AN226" s="9">
        <v>3.0263218631604083E-2</v>
      </c>
      <c r="AO226" s="9">
        <v>0.10839533466725149</v>
      </c>
      <c r="AP226" s="9">
        <v>6.4357222310504891E-3</v>
      </c>
      <c r="AQ226" s="9">
        <v>0.10952716844796906</v>
      </c>
      <c r="AR226" s="9">
        <v>7.4634403320867904E-3</v>
      </c>
      <c r="AS226" s="9">
        <v>0.10973256218904637</v>
      </c>
      <c r="AT226" s="9">
        <v>7.6499402132008676E-3</v>
      </c>
    </row>
    <row r="227" spans="1:46">
      <c r="A227" s="3">
        <v>43371</v>
      </c>
      <c r="B227" s="7">
        <v>4.6811073473507214E-3</v>
      </c>
      <c r="C227" s="7">
        <v>-3.1775203733707347E-2</v>
      </c>
      <c r="D227" s="7">
        <f t="shared" si="24"/>
        <v>-5.6351247082920275E-2</v>
      </c>
      <c r="E227" s="42">
        <v>-2.5382579999999998E-2</v>
      </c>
      <c r="F227" s="7">
        <v>-6.1240200757413876E-2</v>
      </c>
      <c r="G227" s="7">
        <v>-3.0431979368149564E-2</v>
      </c>
      <c r="H227" s="42">
        <f t="shared" si="23"/>
        <v>-7.0596351829272264E-2</v>
      </c>
      <c r="I227" s="42">
        <v>-4.0095180628784366E-2</v>
      </c>
      <c r="J227" s="42">
        <f t="shared" si="25"/>
        <v>-3.0501687978383596E-2</v>
      </c>
      <c r="K227" s="42">
        <v>1.3153099984990479E-3</v>
      </c>
      <c r="L227" s="42">
        <f t="shared" si="26"/>
        <v>-3.813644064517685E-2</v>
      </c>
      <c r="M227" s="42">
        <v>-6.5700000000000003E-3</v>
      </c>
      <c r="N227" s="42">
        <f t="shared" si="19"/>
        <v>-4.3483626631743322E-2</v>
      </c>
      <c r="O227" s="42">
        <v>-1.2092669949361423E-2</v>
      </c>
      <c r="P227" s="42">
        <f t="shared" ref="P227:P290" si="27">(1+Q227)*(1+C227)-1</f>
        <v>-5.9524383402544623E-2</v>
      </c>
      <c r="Q227" s="42">
        <v>-2.8659852315128465E-2</v>
      </c>
      <c r="R227" s="42">
        <f t="shared" si="22"/>
        <v>-4.0457606363846987E-2</v>
      </c>
      <c r="S227" s="42">
        <v>-8.9673417409067424E-3</v>
      </c>
      <c r="T227" s="7">
        <v>-4.0121574053954001E-2</v>
      </c>
      <c r="U227" s="7">
        <v>-8.6202815218452411E-3</v>
      </c>
      <c r="V227" s="7">
        <v>-3.5478996174814426E-2</v>
      </c>
      <c r="W227" s="7">
        <v>-3.8253435105047862E-3</v>
      </c>
      <c r="X227" s="42">
        <v>-6.011514441399024E-3</v>
      </c>
      <c r="Y227" s="42">
        <f t="shared" si="21"/>
        <v>-3.7595701078982802E-2</v>
      </c>
      <c r="Z227" s="7">
        <v>3.4754510219617174E-2</v>
      </c>
      <c r="AA227" s="7">
        <v>1.7255726808149685E-3</v>
      </c>
      <c r="AB227" s="7">
        <v>-2.1454713726808405E-3</v>
      </c>
      <c r="AC227" s="7">
        <v>4.6673736603330962E-3</v>
      </c>
      <c r="AD227" s="7">
        <v>-1.4936935614158209E-3</v>
      </c>
      <c r="AE227" s="7">
        <v>8.8545570282834163E-3</v>
      </c>
      <c r="AF227" s="7">
        <v>-1.0341937199360385E-2</v>
      </c>
      <c r="AG227" s="7">
        <v>1.2957550166481591E-2</v>
      </c>
      <c r="AH227" s="7">
        <v>-2.9234655462729187E-2</v>
      </c>
      <c r="AI227" s="7">
        <v>2.6239239903536049E-3</v>
      </c>
      <c r="AJ227" s="7">
        <v>-6.2727429612182362E-2</v>
      </c>
      <c r="AK227" s="7">
        <v>-3.196801610311395E-2</v>
      </c>
      <c r="AL227" s="7">
        <v>-4.4014396135260703E-2</v>
      </c>
      <c r="AM227" s="7">
        <v>-2.7617355102135699E-2</v>
      </c>
      <c r="AN227" s="7">
        <v>4.2943009181395375E-3</v>
      </c>
      <c r="AO227" s="7">
        <v>-3.8009579272151317E-2</v>
      </c>
      <c r="AP227" s="7">
        <v>-6.4389752901239383E-3</v>
      </c>
      <c r="AQ227" s="7">
        <v>-4.2247406371345164E-2</v>
      </c>
      <c r="AR227" s="7">
        <v>-1.0815879409431739E-2</v>
      </c>
      <c r="AS227" s="7">
        <v>-4.0815990569548766E-2</v>
      </c>
      <c r="AT227" s="7">
        <v>-9.3374874003482322E-3</v>
      </c>
    </row>
    <row r="228" spans="1:46">
      <c r="A228" s="4">
        <v>43404</v>
      </c>
      <c r="B228" s="9">
        <v>5.4301049881599894E-3</v>
      </c>
      <c r="C228" s="9">
        <v>-7.1480306700966612E-2</v>
      </c>
      <c r="D228" s="9">
        <f t="shared" si="24"/>
        <v>-9.9023543475111775E-2</v>
      </c>
      <c r="E228" s="43">
        <v>-2.9663599999999998E-2</v>
      </c>
      <c r="F228" s="9">
        <v>-9.7330835024404649E-2</v>
      </c>
      <c r="G228" s="9">
        <v>-2.7840581637629147E-2</v>
      </c>
      <c r="H228" s="43">
        <f t="shared" si="23"/>
        <v>-8.6009661666322845E-2</v>
      </c>
      <c r="I228" s="43">
        <v>-1.5647869474618714E-2</v>
      </c>
      <c r="J228" s="43">
        <f t="shared" si="25"/>
        <v>-6.9939749555163577E-2</v>
      </c>
      <c r="K228" s="43">
        <v>1.6591539812467193E-3</v>
      </c>
      <c r="L228" s="43">
        <f t="shared" si="26"/>
        <v>-7.0915766727440821E-2</v>
      </c>
      <c r="M228" s="43">
        <v>6.0800000000000003E-4</v>
      </c>
      <c r="N228" s="43">
        <f t="shared" ref="N228:N291" si="28">(1+O228)*(1+C228)-1</f>
        <v>-7.430270738486433E-2</v>
      </c>
      <c r="O228" s="43">
        <v>-3.0396777841832368E-3</v>
      </c>
      <c r="P228" s="43">
        <f t="shared" si="27"/>
        <v>-9.8670913507080349E-2</v>
      </c>
      <c r="Q228" s="43">
        <v>-2.9283823490598659E-2</v>
      </c>
      <c r="R228" s="43">
        <f t="shared" si="22"/>
        <v>-8.3264535557649899E-2</v>
      </c>
      <c r="S228" s="43">
        <v>-1.2691415100539061E-2</v>
      </c>
      <c r="T228" s="9">
        <v>-8.1852507972828059E-2</v>
      </c>
      <c r="U228" s="9">
        <v>-1.1170685281869375E-2</v>
      </c>
      <c r="V228" s="9">
        <v>-7.3294654075262811E-2</v>
      </c>
      <c r="W228" s="9">
        <v>-1.9540214250598487E-3</v>
      </c>
      <c r="X228" s="43">
        <v>-6.6484353816199659E-3</v>
      </c>
      <c r="Y228" s="43">
        <f t="shared" si="21"/>
        <v>-7.7653509882426808E-2</v>
      </c>
      <c r="Z228" s="9">
        <v>0.10185131736591857</v>
      </c>
      <c r="AA228" s="9">
        <v>0.11437963458451184</v>
      </c>
      <c r="AB228" s="9">
        <v>5.0421585160202342E-2</v>
      </c>
      <c r="AC228" s="9">
        <v>2.0004294844069959E-2</v>
      </c>
      <c r="AD228" s="9">
        <v>7.1393700427550666E-2</v>
      </c>
      <c r="AE228" s="9">
        <v>3.0984878644779945E-2</v>
      </c>
      <c r="AF228" s="9">
        <v>0.10663873097894983</v>
      </c>
      <c r="AG228" s="9">
        <v>3.5942771440590882E-2</v>
      </c>
      <c r="AH228" s="9">
        <v>-0.14176224780476998</v>
      </c>
      <c r="AI228" s="9">
        <v>-7.5692461464216709E-2</v>
      </c>
      <c r="AJ228" s="9">
        <v>-0.10005185708253905</v>
      </c>
      <c r="AK228" s="9">
        <v>-3.0771076357096638E-2</v>
      </c>
      <c r="AL228" s="9">
        <v>-4.9816802380576175E-2</v>
      </c>
      <c r="AM228" s="9">
        <v>-0.13592269229482667</v>
      </c>
      <c r="AN228" s="9">
        <v>-6.9403358979814644E-2</v>
      </c>
      <c r="AO228" s="9">
        <v>-7.8816537722130708E-2</v>
      </c>
      <c r="AP228" s="9">
        <v>-7.900996687639994E-3</v>
      </c>
      <c r="AQ228" s="9">
        <v>-8.4476403041258696E-2</v>
      </c>
      <c r="AR228" s="9">
        <v>-1.3996575876723649E-2</v>
      </c>
      <c r="AS228" s="9">
        <v>-7.5916306937658051E-2</v>
      </c>
      <c r="AT228" s="9">
        <v>-4.7774972019498652E-3</v>
      </c>
    </row>
    <row r="229" spans="1:46">
      <c r="A229" s="3">
        <v>43434</v>
      </c>
      <c r="B229" s="7">
        <v>4.9355837882820719E-3</v>
      </c>
      <c r="C229" s="7">
        <v>3.9163999246846215E-2</v>
      </c>
      <c r="D229" s="7">
        <f t="shared" si="24"/>
        <v>8.8396752613443708E-2</v>
      </c>
      <c r="E229" s="42">
        <v>4.7377269999999999E-2</v>
      </c>
      <c r="F229" s="7">
        <v>8.5651293845831811E-2</v>
      </c>
      <c r="G229" s="7">
        <v>4.4735282046604929E-2</v>
      </c>
      <c r="H229" s="42">
        <f t="shared" si="23"/>
        <v>8.7725541349765068E-2</v>
      </c>
      <c r="I229" s="42">
        <v>4.6731355337670255E-2</v>
      </c>
      <c r="J229" s="42">
        <f t="shared" si="25"/>
        <v>4.1067937480120609E-2</v>
      </c>
      <c r="K229" s="42">
        <v>1.8321826339773306E-3</v>
      </c>
      <c r="L229" s="42">
        <f t="shared" si="26"/>
        <v>4.7642538316701177E-2</v>
      </c>
      <c r="M229" s="42">
        <v>8.1589999999999996E-3</v>
      </c>
      <c r="N229" s="42">
        <f t="shared" si="28"/>
        <v>5.2849403858157951E-2</v>
      </c>
      <c r="O229" s="42">
        <v>1.3169629260858295E-2</v>
      </c>
      <c r="P229" s="42">
        <f t="shared" si="27"/>
        <v>5.752898272618423E-2</v>
      </c>
      <c r="Q229" s="42">
        <v>1.7672844221555462E-2</v>
      </c>
      <c r="R229" s="42">
        <f t="shared" si="22"/>
        <v>4.4223104933265089E-2</v>
      </c>
      <c r="S229" s="42">
        <v>4.8684381773094199E-3</v>
      </c>
      <c r="T229" s="7">
        <v>4.2413655247095061E-2</v>
      </c>
      <c r="U229" s="7">
        <v>3.1271830073056339E-3</v>
      </c>
      <c r="V229" s="7">
        <v>4.4248286609012144E-2</v>
      </c>
      <c r="W229" s="7">
        <v>4.892670806389221E-3</v>
      </c>
      <c r="X229" s="42">
        <v>5.1736416443919353E-3</v>
      </c>
      <c r="Y229" s="42">
        <f t="shared" si="21"/>
        <v>4.4540261388702485E-2</v>
      </c>
      <c r="Z229" s="7">
        <v>2.3797706682009645E-2</v>
      </c>
      <c r="AA229" s="7">
        <v>7.2750596822435121E-2</v>
      </c>
      <c r="AB229" s="7">
        <v>2.5878061397406338E-2</v>
      </c>
      <c r="AC229" s="7">
        <v>1.0496882070198943E-3</v>
      </c>
      <c r="AD229" s="7">
        <v>9.0444368161610722E-3</v>
      </c>
      <c r="AE229" s="7">
        <v>1.4279769092357952E-3</v>
      </c>
      <c r="AF229" s="7">
        <v>1.523034360252784E-2</v>
      </c>
      <c r="AG229" s="7">
        <v>9.8953915179289531E-3</v>
      </c>
      <c r="AH229" s="7">
        <v>5.2644345572288032E-2</v>
      </c>
      <c r="AI229" s="7">
        <v>1.2972299208991123E-2</v>
      </c>
      <c r="AJ229" s="7">
        <v>8.5547161436805519E-2</v>
      </c>
      <c r="AK229" s="7">
        <v>4.4635074178451362E-2</v>
      </c>
      <c r="AL229" s="7">
        <v>4.1387816192433702E-2</v>
      </c>
      <c r="AM229" s="7">
        <v>5.772282586131694E-2</v>
      </c>
      <c r="AN229" s="7">
        <v>1.785938179914015E-2</v>
      </c>
      <c r="AO229" s="7">
        <v>4.5364361087619098E-2</v>
      </c>
      <c r="AP229" s="7">
        <v>5.9666826846067611E-3</v>
      </c>
      <c r="AQ229" s="7">
        <v>4.3730945230800122E-2</v>
      </c>
      <c r="AR229" s="7">
        <v>4.3948269832903009E-3</v>
      </c>
      <c r="AS229" s="7">
        <v>4.8387534086273387E-2</v>
      </c>
      <c r="AT229" s="7">
        <v>8.8759183787274765E-3</v>
      </c>
    </row>
    <row r="230" spans="1:46">
      <c r="A230" s="4">
        <v>43465</v>
      </c>
      <c r="B230" s="9">
        <v>4.9355837882820719E-3</v>
      </c>
      <c r="C230" s="9">
        <v>2.9767297388243463E-3</v>
      </c>
      <c r="D230" s="9">
        <f t="shared" si="24"/>
        <v>-7.9523482237465304E-2</v>
      </c>
      <c r="E230" s="43">
        <v>-8.225536E-2</v>
      </c>
      <c r="F230" s="9">
        <v>-8.24652716087797E-2</v>
      </c>
      <c r="G230" s="9">
        <v>-8.5188418449003267E-2</v>
      </c>
      <c r="H230" s="43">
        <f t="shared" si="23"/>
        <v>-8.7680077433915482E-2</v>
      </c>
      <c r="I230" s="43">
        <v>-9.0387747277393848E-2</v>
      </c>
      <c r="J230" s="43">
        <f t="shared" si="25"/>
        <v>3.1227072509496523E-3</v>
      </c>
      <c r="K230" s="43">
        <v>1.4554426617974237E-4</v>
      </c>
      <c r="L230" s="43">
        <f t="shared" si="26"/>
        <v>1.9097574715916554E-2</v>
      </c>
      <c r="M230" s="43">
        <v>1.6073E-2</v>
      </c>
      <c r="N230" s="43">
        <f t="shared" si="28"/>
        <v>2.9032026928638821E-2</v>
      </c>
      <c r="O230" s="43">
        <v>2.5977967800508539E-2</v>
      </c>
      <c r="P230" s="43">
        <f t="shared" si="27"/>
        <v>5.9285854057583798E-2</v>
      </c>
      <c r="Q230" s="43">
        <v>5.6142004743641838E-2</v>
      </c>
      <c r="R230" s="43">
        <f t="shared" si="22"/>
        <v>6.0207420678581869E-3</v>
      </c>
      <c r="S230" s="43">
        <v>3.0349780197058696E-3</v>
      </c>
      <c r="T230" s="9">
        <v>2.3254860826155799E-2</v>
      </c>
      <c r="U230" s="9">
        <v>2.0217947721092422E-2</v>
      </c>
      <c r="V230" s="9">
        <v>1.7464302666734266E-2</v>
      </c>
      <c r="W230" s="9">
        <v>1.4444575330957665E-2</v>
      </c>
      <c r="X230" s="43">
        <v>2.0355982559758568E-2</v>
      </c>
      <c r="Y230" s="43">
        <f t="shared" si="21"/>
        <v>2.3393306557231597E-2</v>
      </c>
      <c r="Z230" s="9">
        <v>-1.8063655904655973E-2</v>
      </c>
      <c r="AA230" s="9">
        <v>6.4864611377204451E-3</v>
      </c>
      <c r="AB230" s="9">
        <v>2.2221546031897965E-2</v>
      </c>
      <c r="AC230" s="9">
        <v>3.4952917235653302E-4</v>
      </c>
      <c r="AD230" s="9">
        <v>1.6494240680481775E-2</v>
      </c>
      <c r="AE230" s="9">
        <v>1.3630773887663983E-2</v>
      </c>
      <c r="AF230" s="9">
        <v>1.8784719965797558E-2</v>
      </c>
      <c r="AG230" s="9">
        <v>1.5338918675116942E-2</v>
      </c>
      <c r="AH230" s="9">
        <v>-6.8937831942394223E-2</v>
      </c>
      <c r="AI230" s="9">
        <v>-7.1701126804751825E-2</v>
      </c>
      <c r="AJ230" s="9">
        <v>-8.2967079776072983E-2</v>
      </c>
      <c r="AK230" s="9">
        <v>-8.5688737302287321E-2</v>
      </c>
      <c r="AL230" s="9">
        <v>5.3597172465982057E-2</v>
      </c>
      <c r="AM230" s="9">
        <v>-8.9073421221963933E-2</v>
      </c>
      <c r="AN230" s="9">
        <v>-9.1776955767217339E-2</v>
      </c>
      <c r="AO230" s="9">
        <v>2.1402499444427958E-2</v>
      </c>
      <c r="AP230" s="9">
        <v>1.8371083953664158E-2</v>
      </c>
      <c r="AQ230" s="9">
        <v>8.1945708003012818E-3</v>
      </c>
      <c r="AR230" s="9">
        <v>5.2023550564683774E-3</v>
      </c>
      <c r="AS230" s="9">
        <v>2.4556305437514858E-2</v>
      </c>
      <c r="AT230" s="9">
        <v>2.1515529781344078E-2</v>
      </c>
    </row>
    <row r="231" spans="1:46">
      <c r="A231" s="3">
        <v>43496</v>
      </c>
      <c r="B231" s="7">
        <v>5.4304799872433307E-3</v>
      </c>
      <c r="C231" s="7">
        <v>-5.7525549705791268E-2</v>
      </c>
      <c r="D231" s="7">
        <f t="shared" si="24"/>
        <v>5.3194256421492669E-2</v>
      </c>
      <c r="E231" s="42">
        <v>0.11747778</v>
      </c>
      <c r="F231" s="7">
        <v>5.0175109146914698E-2</v>
      </c>
      <c r="G231" s="7">
        <v>0.11427435387673968</v>
      </c>
      <c r="H231" s="42">
        <f t="shared" si="23"/>
        <v>6.6797864074365609E-2</v>
      </c>
      <c r="I231" s="42">
        <v>0.13191170725248558</v>
      </c>
      <c r="J231" s="42">
        <f t="shared" si="25"/>
        <v>-5.1864750716238861E-2</v>
      </c>
      <c r="K231" s="42">
        <v>6.0063155959138026E-3</v>
      </c>
      <c r="L231" s="42">
        <f t="shared" si="26"/>
        <v>-4.9248739083307513E-2</v>
      </c>
      <c r="M231" s="42">
        <v>8.7819999999999999E-3</v>
      </c>
      <c r="N231" s="42">
        <f t="shared" si="28"/>
        <v>-4.7422448283252483E-2</v>
      </c>
      <c r="O231" s="42">
        <v>1.0719761601372779E-2</v>
      </c>
      <c r="P231" s="42">
        <f t="shared" si="27"/>
        <v>-4.9513005989707204E-2</v>
      </c>
      <c r="Q231" s="42">
        <v>8.5016031082676413E-3</v>
      </c>
      <c r="R231" s="42">
        <f t="shared" si="22"/>
        <v>-4.112648910228045E-2</v>
      </c>
      <c r="S231" s="42">
        <v>1.7400005483853231E-2</v>
      </c>
      <c r="T231" s="7">
        <v>-4.3176347551840077E-2</v>
      </c>
      <c r="U231" s="7">
        <v>1.5225030396815331E-2</v>
      </c>
      <c r="V231" s="7">
        <v>-4.7542870281614191E-2</v>
      </c>
      <c r="W231" s="7">
        <v>1.0591989439141525E-2</v>
      </c>
      <c r="X231" s="42">
        <v>1.3541986155192642E-2</v>
      </c>
      <c r="Y231" s="42">
        <f t="shared" si="21"/>
        <v>-4.4762573748284296E-2</v>
      </c>
      <c r="Z231" s="7">
        <v>0.10816675818542998</v>
      </c>
      <c r="AA231" s="7">
        <v>0.12483321826275917</v>
      </c>
      <c r="AB231" s="7">
        <v>2.4706687815478023E-2</v>
      </c>
      <c r="AC231" s="7">
        <v>2.6113734954029244E-2</v>
      </c>
      <c r="AD231" s="7">
        <v>4.3661039317928418E-2</v>
      </c>
      <c r="AE231" s="7">
        <v>1.5396055541767595E-2</v>
      </c>
      <c r="AF231" s="7">
        <v>6.6111495224438599E-2</v>
      </c>
      <c r="AG231" s="7">
        <v>1.387507262516352E-2</v>
      </c>
      <c r="AH231" s="7">
        <v>1.5967526670676024E-2</v>
      </c>
      <c r="AI231" s="7">
        <v>7.7978852746114491E-2</v>
      </c>
      <c r="AJ231" s="7">
        <v>5.1905518696730102E-2</v>
      </c>
      <c r="AK231" s="7">
        <v>0.11611038195079004</v>
      </c>
      <c r="AL231" s="7">
        <v>-2.4918439130718117E-2</v>
      </c>
      <c r="AM231" s="7">
        <v>1.6632491389819926E-2</v>
      </c>
      <c r="AN231" s="7">
        <v>7.8684404731036883E-2</v>
      </c>
      <c r="AO231" s="7">
        <v>-4.7514118771853853E-2</v>
      </c>
      <c r="AP231" s="7">
        <v>1.0622495846770441E-2</v>
      </c>
      <c r="AQ231" s="7">
        <v>-4.4186867698101873E-2</v>
      </c>
      <c r="AR231" s="7">
        <v>1.4152831414714129E-2</v>
      </c>
      <c r="AS231" s="7">
        <v>-5.308877590362171E-2</v>
      </c>
      <c r="AT231" s="7">
        <v>4.707579925147698E-3</v>
      </c>
    </row>
    <row r="232" spans="1:46">
      <c r="A232" s="4">
        <v>43524</v>
      </c>
      <c r="B232" s="9">
        <v>4.9355837882820719E-3</v>
      </c>
      <c r="C232" s="9">
        <v>2.3713683288151488E-2</v>
      </c>
      <c r="D232" s="9">
        <f t="shared" si="24"/>
        <v>3.117084781182422E-2</v>
      </c>
      <c r="E232" s="43">
        <v>7.2844239999999994E-3</v>
      </c>
      <c r="F232" s="9">
        <v>2.6826030055784544E-2</v>
      </c>
      <c r="G232" s="9">
        <v>3.0402512132456927E-3</v>
      </c>
      <c r="H232" s="43">
        <f t="shared" si="23"/>
        <v>3.0832141057485662E-2</v>
      </c>
      <c r="I232" s="43">
        <v>6.9535631744901405E-3</v>
      </c>
      <c r="J232" s="43">
        <f t="shared" si="25"/>
        <v>2.3435987894071975E-2</v>
      </c>
      <c r="K232" s="43">
        <v>-2.7126275501920816E-4</v>
      </c>
      <c r="L232" s="43">
        <f t="shared" si="26"/>
        <v>1.9516457186670166E-2</v>
      </c>
      <c r="M232" s="43">
        <v>-4.1000000000000003E-3</v>
      </c>
      <c r="N232" s="43">
        <f t="shared" si="28"/>
        <v>1.6198211825394715E-2</v>
      </c>
      <c r="O232" s="43">
        <v>-7.341380295530664E-3</v>
      </c>
      <c r="P232" s="43">
        <f t="shared" si="27"/>
        <v>7.3470694560338057E-3</v>
      </c>
      <c r="Q232" s="43">
        <v>-1.5987491521602504E-2</v>
      </c>
      <c r="R232" s="43">
        <f t="shared" si="22"/>
        <v>2.1962102288382024E-2</v>
      </c>
      <c r="S232" s="43">
        <v>-1.7110067281149721E-3</v>
      </c>
      <c r="T232" s="9">
        <v>1.7821200677767823E-2</v>
      </c>
      <c r="U232" s="9">
        <v>-5.7559869586356616E-3</v>
      </c>
      <c r="V232" s="9">
        <v>2.4943750054705838E-2</v>
      </c>
      <c r="W232" s="9">
        <v>1.2015730439429717E-3</v>
      </c>
      <c r="X232" s="43">
        <v>-3.6287611673239129E-3</v>
      </c>
      <c r="Y232" s="43">
        <f t="shared" si="21"/>
        <v>1.9998870827777404E-2</v>
      </c>
      <c r="Z232" s="9">
        <v>-1.857809341750305E-2</v>
      </c>
      <c r="AA232" s="9">
        <v>-2.0296846080995357E-2</v>
      </c>
      <c r="AB232" s="9">
        <v>1.0320829650287022E-2</v>
      </c>
      <c r="AC232" s="9">
        <v>-2.2941471832490512E-3</v>
      </c>
      <c r="AD232" s="9">
        <v>5.465236390830297E-3</v>
      </c>
      <c r="AE232" s="9">
        <v>5.4625721564143248E-3</v>
      </c>
      <c r="AF232" s="9">
        <v>5.4975099149119355E-3</v>
      </c>
      <c r="AG232" s="9">
        <v>2.9314376961482314E-3</v>
      </c>
      <c r="AH232" s="9">
        <v>4.9321426922156686E-2</v>
      </c>
      <c r="AI232" s="9">
        <v>2.5014556366730778E-2</v>
      </c>
      <c r="AJ232" s="9">
        <v>2.8792139116398774E-2</v>
      </c>
      <c r="AK232" s="9">
        <v>4.9608165946708471E-3</v>
      </c>
      <c r="AL232" s="9">
        <v>2.0541776164417103E-2</v>
      </c>
      <c r="AM232" s="9">
        <v>5.4147595865176701E-2</v>
      </c>
      <c r="AN232" s="9">
        <v>2.9728930143116061E-2</v>
      </c>
      <c r="AO232" s="9">
        <v>2.3119749785948551E-2</v>
      </c>
      <c r="AP232" s="9">
        <v>-5.8017540636468024E-4</v>
      </c>
      <c r="AQ232" s="9">
        <v>2.3294536480929606E-2</v>
      </c>
      <c r="AR232" s="9">
        <v>-4.0943753518607462E-4</v>
      </c>
      <c r="AS232" s="9">
        <v>2.093861949186393E-2</v>
      </c>
      <c r="AT232" s="9">
        <v>-2.7107811896918133E-3</v>
      </c>
    </row>
    <row r="233" spans="1:46">
      <c r="A233" s="3">
        <v>43553</v>
      </c>
      <c r="B233" s="7">
        <v>4.6882270460664177E-3</v>
      </c>
      <c r="C233" s="7">
        <v>4.2316437073692592E-2</v>
      </c>
      <c r="D233" s="7">
        <f t="shared" ref="D233:D264" si="29">(1+E233)*(1+C233)-1</f>
        <v>7.7233193439347092E-2</v>
      </c>
      <c r="E233" s="42">
        <v>3.3499189999999998E-2</v>
      </c>
      <c r="F233" s="7">
        <v>8.2719863348204026E-2</v>
      </c>
      <c r="G233" s="7">
        <v>3.8763109586896771E-2</v>
      </c>
      <c r="H233" s="42">
        <f t="shared" si="23"/>
        <v>7.8553717429818537E-2</v>
      </c>
      <c r="I233" s="42">
        <v>3.4766102756531581E-2</v>
      </c>
      <c r="J233" s="42">
        <f t="shared" si="25"/>
        <v>4.4564326177463975E-2</v>
      </c>
      <c r="K233" s="42">
        <v>2.1566282789153846E-3</v>
      </c>
      <c r="L233" s="42">
        <f t="shared" si="26"/>
        <v>5.8634943212518165E-2</v>
      </c>
      <c r="M233" s="42">
        <v>1.5656E-2</v>
      </c>
      <c r="N233" s="42">
        <f t="shared" si="28"/>
        <v>7.0190915726124903E-2</v>
      </c>
      <c r="O233" s="42">
        <v>2.6742817882341008E-2</v>
      </c>
      <c r="P233" s="42">
        <f t="shared" si="27"/>
        <v>0.10055262113568819</v>
      </c>
      <c r="Q233" s="42">
        <v>5.5871884957982454E-2</v>
      </c>
      <c r="R233" s="42">
        <f t="shared" si="22"/>
        <v>6.290336572325983E-2</v>
      </c>
      <c r="S233" s="42">
        <v>1.9751131151078294E-2</v>
      </c>
      <c r="T233" s="7">
        <v>5.5365655264799196E-2</v>
      </c>
      <c r="U233" s="7">
        <v>1.2519440092245038E-2</v>
      </c>
      <c r="V233" s="7">
        <v>6.09847588688186E-2</v>
      </c>
      <c r="W233" s="7">
        <v>1.7910416770877458E-2</v>
      </c>
      <c r="X233" s="42">
        <v>2.1226054709610587E-2</v>
      </c>
      <c r="Y233" s="42">
        <f t="shared" si="21"/>
        <v>6.4440702791745075E-2</v>
      </c>
      <c r="Z233" s="7">
        <v>-1.7764414362811953E-3</v>
      </c>
      <c r="AA233" s="7">
        <v>-1.7863423127703726E-2</v>
      </c>
      <c r="AB233" s="7">
        <v>1.9863958990536279E-2</v>
      </c>
      <c r="AC233" s="7">
        <v>-1.9783709676951533E-3</v>
      </c>
      <c r="AD233" s="7">
        <v>5.7988153898043127E-3</v>
      </c>
      <c r="AE233" s="7">
        <v>7.8446819848745353E-3</v>
      </c>
      <c r="AF233" s="7">
        <v>4.3168286823673796E-3</v>
      </c>
      <c r="AG233" s="7">
        <v>5.8704661560551319E-3</v>
      </c>
      <c r="AH233" s="7">
        <v>5.2806241826309774E-2</v>
      </c>
      <c r="AI233" s="7">
        <v>1.0063934885328418E-2</v>
      </c>
      <c r="AJ233" s="7">
        <v>8.0156779890307339E-2</v>
      </c>
      <c r="AK233" s="7">
        <v>3.6304083357690642E-2</v>
      </c>
      <c r="AL233" s="7">
        <v>2.3550553451284317E-2</v>
      </c>
      <c r="AM233" s="7">
        <v>6.0999216819480173E-2</v>
      </c>
      <c r="AN233" s="7">
        <v>1.7924287751078349E-2</v>
      </c>
      <c r="AO233" s="7">
        <v>6.2329372524341675E-2</v>
      </c>
      <c r="AP233" s="7">
        <v>1.9200441189276107E-2</v>
      </c>
      <c r="AQ233" s="7">
        <v>6.1529685852218741E-2</v>
      </c>
      <c r="AR233" s="7">
        <v>1.8433220560607921E-2</v>
      </c>
      <c r="AS233" s="7">
        <v>6.2214309923999123E-2</v>
      </c>
      <c r="AT233" s="7">
        <v>1.9090049952747545E-2</v>
      </c>
    </row>
    <row r="234" spans="1:46">
      <c r="A234" s="4">
        <v>43585</v>
      </c>
      <c r="B234" s="9">
        <v>5.1830014303428928E-3</v>
      </c>
      <c r="C234" s="9">
        <v>1.2472091769959226E-2</v>
      </c>
      <c r="D234" s="9">
        <f t="shared" si="29"/>
        <v>1.0089304512664654E-2</v>
      </c>
      <c r="E234" s="43">
        <v>-2.3534350000000001E-3</v>
      </c>
      <c r="F234" s="9">
        <v>8.5607374693834615E-3</v>
      </c>
      <c r="G234" s="9">
        <v>-3.86317245914225E-3</v>
      </c>
      <c r="H234" s="43">
        <f t="shared" si="23"/>
        <v>1.8068478528945331E-2</v>
      </c>
      <c r="I234" s="43">
        <v>5.5274479212585881E-3</v>
      </c>
      <c r="J234" s="43">
        <f t="shared" si="25"/>
        <v>1.4353338347429911E-2</v>
      </c>
      <c r="K234" s="43">
        <v>1.8580725264061293E-3</v>
      </c>
      <c r="L234" s="43">
        <f t="shared" si="26"/>
        <v>1.1905107398568093E-2</v>
      </c>
      <c r="M234" s="43">
        <v>-5.5999999999999995E-4</v>
      </c>
      <c r="N234" s="43">
        <f t="shared" si="28"/>
        <v>7.0884747399151404E-3</v>
      </c>
      <c r="O234" s="43">
        <v>-5.3172991866202723E-3</v>
      </c>
      <c r="P234" s="43">
        <f t="shared" si="27"/>
        <v>-7.7774890244699524E-3</v>
      </c>
      <c r="Q234" s="43">
        <v>-2.0000137247269456E-2</v>
      </c>
      <c r="R234" s="43">
        <f t="shared" si="22"/>
        <v>1.4711096399081303E-2</v>
      </c>
      <c r="S234" s="43">
        <v>2.2114235516437208E-3</v>
      </c>
      <c r="T234" s="9">
        <v>9.4741446384003503E-3</v>
      </c>
      <c r="U234" s="9">
        <v>-2.9610170551149784E-3</v>
      </c>
      <c r="V234" s="9">
        <v>1.3075334862555188E-2</v>
      </c>
      <c r="W234" s="9">
        <v>5.9581206978398527E-4</v>
      </c>
      <c r="X234" s="43">
        <v>-1.9119298515530847E-3</v>
      </c>
      <c r="Y234" s="43">
        <f t="shared" si="21"/>
        <v>1.0536316153839875E-2</v>
      </c>
      <c r="Z234" s="9">
        <v>9.8389606197377688E-3</v>
      </c>
      <c r="AA234" s="9">
        <v>3.0934835101615876E-2</v>
      </c>
      <c r="AB234" s="9">
        <v>1.0282248320525822E-2</v>
      </c>
      <c r="AC234" s="9">
        <v>5.1817826143656376E-3</v>
      </c>
      <c r="AD234" s="9">
        <v>1.5053118645779184E-2</v>
      </c>
      <c r="AE234" s="9">
        <v>1.1055961310816764E-2</v>
      </c>
      <c r="AF234" s="9">
        <v>1.7924745467478687E-2</v>
      </c>
      <c r="AG234" s="9">
        <v>6.0587602574733168E-3</v>
      </c>
      <c r="AH234" s="9">
        <v>4.4915922455525115E-2</v>
      </c>
      <c r="AI234" s="9">
        <v>3.2044172821444672E-2</v>
      </c>
      <c r="AJ234" s="9">
        <v>1.0139315689762007E-2</v>
      </c>
      <c r="AK234" s="9">
        <v>-2.3040398833307218E-3</v>
      </c>
      <c r="AL234" s="9">
        <v>2.2332586665265719E-3</v>
      </c>
      <c r="AM234" s="9">
        <v>5.2275847480489412E-2</v>
      </c>
      <c r="AN234" s="9">
        <v>3.9313434942139347E-2</v>
      </c>
      <c r="AO234" s="9">
        <v>1.2731597724191746E-2</v>
      </c>
      <c r="AP234" s="9">
        <v>2.5630924184683046E-4</v>
      </c>
      <c r="AQ234" s="9">
        <v>1.5939230640177104E-2</v>
      </c>
      <c r="AR234" s="9">
        <v>3.4244290765159668E-3</v>
      </c>
      <c r="AS234" s="9">
        <v>9.6642893498808391E-3</v>
      </c>
      <c r="AT234" s="9">
        <v>-2.7732146326816531E-3</v>
      </c>
    </row>
    <row r="235" spans="1:46">
      <c r="A235" s="3">
        <v>43616</v>
      </c>
      <c r="B235" s="7">
        <v>5.4304799872431087E-3</v>
      </c>
      <c r="C235" s="7">
        <v>-1.1659442881403193E-3</v>
      </c>
      <c r="D235" s="7">
        <f t="shared" si="29"/>
        <v>1.0425487262566424E-3</v>
      </c>
      <c r="E235" s="42">
        <v>2.2110710000000002E-3</v>
      </c>
      <c r="F235" s="7">
        <v>2.9824141636918267E-3</v>
      </c>
      <c r="G235" s="7">
        <v>4.1532008526439235E-3</v>
      </c>
      <c r="H235" s="42">
        <f t="shared" si="23"/>
        <v>2.1538541801136013E-4</v>
      </c>
      <c r="I235" s="42">
        <v>1.3829421396402974E-3</v>
      </c>
      <c r="J235" s="42">
        <f t="shared" si="25"/>
        <v>1.2783925509112226E-3</v>
      </c>
      <c r="K235" s="42">
        <v>2.4471901264013773E-3</v>
      </c>
      <c r="L235" s="42">
        <f t="shared" si="26"/>
        <v>1.6895971941297327E-2</v>
      </c>
      <c r="M235" s="42">
        <v>1.8082999999999998E-2</v>
      </c>
      <c r="N235" s="42">
        <f t="shared" si="28"/>
        <v>2.9327938284490207E-2</v>
      </c>
      <c r="O235" s="42">
        <v>3.0529478243408237E-2</v>
      </c>
      <c r="P235" s="42">
        <f t="shared" si="27"/>
        <v>6.7258290713312574E-2</v>
      </c>
      <c r="Q235" s="42">
        <v>6.8504106973692913E-2</v>
      </c>
      <c r="R235" s="42">
        <f t="shared" si="22"/>
        <v>1.6021608267578147E-2</v>
      </c>
      <c r="S235" s="42">
        <v>1.7207615676929411E-2</v>
      </c>
      <c r="T235" s="7">
        <v>1.2359767891169993E-2</v>
      </c>
      <c r="U235" s="7">
        <v>1.3541500814838292E-2</v>
      </c>
      <c r="V235" s="7">
        <v>1.320666233914114E-2</v>
      </c>
      <c r="W235" s="7">
        <v>1.438938384718802E-2</v>
      </c>
      <c r="X235" s="42">
        <v>1.9116504529184342E-2</v>
      </c>
      <c r="Y235" s="42">
        <f t="shared" si="21"/>
        <v>1.7928271461779E-2</v>
      </c>
      <c r="Z235" s="7">
        <v>7.0261193878822237E-3</v>
      </c>
      <c r="AA235" s="7">
        <v>3.1405463783878096E-2</v>
      </c>
      <c r="AB235" s="7">
        <v>1.7636389005162734E-2</v>
      </c>
      <c r="AC235" s="7">
        <v>9.3039213707641899E-3</v>
      </c>
      <c r="AD235" s="7">
        <v>3.6639981176559422E-2</v>
      </c>
      <c r="AE235" s="7">
        <v>1.3854142488544552E-2</v>
      </c>
      <c r="AF235" s="7">
        <v>5.1989511779260811E-2</v>
      </c>
      <c r="AG235" s="7">
        <v>1.769318037212364E-2</v>
      </c>
      <c r="AH235" s="7">
        <v>-6.345271866184643E-2</v>
      </c>
      <c r="AI235" s="7">
        <v>-6.2359482055620363E-2</v>
      </c>
      <c r="AJ235" s="7">
        <v>-2.1408883973482729E-3</v>
      </c>
      <c r="AK235" s="7">
        <v>-9.7608216663491731E-4</v>
      </c>
      <c r="AL235" s="7">
        <v>9.1550034137877212E-3</v>
      </c>
      <c r="AM235" s="7">
        <v>-6.6866977604824185E-2</v>
      </c>
      <c r="AN235" s="7">
        <v>-6.5777726481161536E-2</v>
      </c>
      <c r="AO235" s="7">
        <v>1.656534258800435E-2</v>
      </c>
      <c r="AP235" s="7">
        <v>1.7751984701310342E-2</v>
      </c>
      <c r="AQ235" s="7">
        <v>1.5572796630560326E-2</v>
      </c>
      <c r="AR235" s="7">
        <v>1.6758280139708592E-2</v>
      </c>
      <c r="AS235" s="7">
        <v>2.2307257557823146E-2</v>
      </c>
      <c r="AT235" s="7">
        <v>2.3500602238911705E-2</v>
      </c>
    </row>
    <row r="236" spans="1:46">
      <c r="A236" s="4">
        <v>43644</v>
      </c>
      <c r="B236" s="9">
        <v>4.6882270460666398E-3</v>
      </c>
      <c r="C236" s="9">
        <v>-2.7533179384373385E-2</v>
      </c>
      <c r="D236" s="9">
        <f t="shared" si="29"/>
        <v>-1.5287099205724908E-2</v>
      </c>
      <c r="E236" s="43">
        <v>1.2592799999999999E-2</v>
      </c>
      <c r="F236" s="9">
        <v>-1.9941713181285015E-2</v>
      </c>
      <c r="G236" s="9">
        <v>7.8064012490242085E-3</v>
      </c>
      <c r="H236" s="43">
        <f t="shared" si="23"/>
        <v>-2.1825117794290083E-2</v>
      </c>
      <c r="I236" s="43">
        <v>5.8696723313087507E-3</v>
      </c>
      <c r="J236" s="43">
        <f t="shared" si="25"/>
        <v>-2.5259757340375111E-2</v>
      </c>
      <c r="K236" s="43">
        <v>2.337788802459162E-3</v>
      </c>
      <c r="L236" s="43">
        <f t="shared" si="26"/>
        <v>-1.901825990306294E-2</v>
      </c>
      <c r="M236" s="43">
        <v>8.7559999999999999E-3</v>
      </c>
      <c r="N236" s="43">
        <f t="shared" si="28"/>
        <v>-1.5651392288877242E-2</v>
      </c>
      <c r="O236" s="43">
        <v>1.2218192789317239E-2</v>
      </c>
      <c r="P236" s="43">
        <f t="shared" si="27"/>
        <v>-1.8248184887123764E-2</v>
      </c>
      <c r="Q236" s="43">
        <v>9.5478779331223951E-3</v>
      </c>
      <c r="R236" s="43">
        <f t="shared" si="22"/>
        <v>-2.5376161506559636E-2</v>
      </c>
      <c r="S236" s="43">
        <v>2.2180889178802232E-3</v>
      </c>
      <c r="T236" s="9">
        <v>-5.9720365250442997E-3</v>
      </c>
      <c r="U236" s="9">
        <v>2.2171597428567891E-2</v>
      </c>
      <c r="V236" s="9">
        <v>-1.3897313748328588E-2</v>
      </c>
      <c r="W236" s="9">
        <v>1.4021934061886565E-2</v>
      </c>
      <c r="X236" s="43">
        <v>1.1025509609141837E-2</v>
      </c>
      <c r="Y236" s="43">
        <f t="shared" si="21"/>
        <v>-1.6811237109104149E-2</v>
      </c>
      <c r="Z236" s="9">
        <v>4.0573709331268804E-2</v>
      </c>
      <c r="AA236" s="9">
        <v>3.112273347110861E-2</v>
      </c>
      <c r="AB236" s="9">
        <v>2.8757898530569648E-2</v>
      </c>
      <c r="AC236" s="9">
        <v>1.5125546319307626E-2</v>
      </c>
      <c r="AD236" s="9">
        <v>3.7344529783074121E-2</v>
      </c>
      <c r="AE236" s="9">
        <v>1.715969865150857E-2</v>
      </c>
      <c r="AF236" s="9">
        <v>5.0588605204451076E-2</v>
      </c>
      <c r="AG236" s="9">
        <v>2.1567523720046333E-2</v>
      </c>
      <c r="AH236" s="9">
        <v>3.4372001496977056E-2</v>
      </c>
      <c r="AI236" s="9">
        <v>6.3657884843989709E-2</v>
      </c>
      <c r="AJ236" s="9">
        <v>-1.6375136877551211E-2</v>
      </c>
      <c r="AK236" s="9">
        <v>1.147395702380738E-2</v>
      </c>
      <c r="AL236" s="9">
        <v>5.762475415647228E-2</v>
      </c>
      <c r="AM236" s="9">
        <v>3.9499136724572059E-2</v>
      </c>
      <c r="AN236" s="9">
        <v>6.8930183208214979E-2</v>
      </c>
      <c r="AO236" s="9">
        <v>-1.5322821455271529E-2</v>
      </c>
      <c r="AP236" s="9">
        <v>1.2556066356456119E-2</v>
      </c>
      <c r="AQ236" s="9">
        <v>-1.963101331207795E-2</v>
      </c>
      <c r="AR236" s="9">
        <v>8.1258978761793443E-3</v>
      </c>
      <c r="AS236" s="9">
        <v>-1.8558737494825395E-2</v>
      </c>
      <c r="AT236" s="9">
        <v>9.2285327368462067E-3</v>
      </c>
    </row>
    <row r="237" spans="1:46">
      <c r="A237" s="3">
        <v>43677</v>
      </c>
      <c r="B237" s="7">
        <v>5.6780194739802781E-3</v>
      </c>
      <c r="C237" s="7">
        <v>-1.7561713898021969E-2</v>
      </c>
      <c r="D237" s="7">
        <f t="shared" si="29"/>
        <v>-4.9800688651425729E-3</v>
      </c>
      <c r="E237" s="42">
        <v>1.2806550000000002E-2</v>
      </c>
      <c r="F237" s="7">
        <v>-3.6369291887069499E-3</v>
      </c>
      <c r="G237" s="7">
        <v>1.4173699158818831E-2</v>
      </c>
      <c r="H237" s="42">
        <f t="shared" si="23"/>
        <v>8.7960648617209092E-3</v>
      </c>
      <c r="I237" s="42">
        <v>2.6828940944802371E-2</v>
      </c>
      <c r="J237" s="42">
        <f t="shared" si="25"/>
        <v>-1.5861844717110274E-2</v>
      </c>
      <c r="K237" s="42">
        <v>1.730255431775074E-3</v>
      </c>
      <c r="L237" s="42">
        <f t="shared" si="26"/>
        <v>-1.8986249412869749E-2</v>
      </c>
      <c r="M237" s="42">
        <v>-1.4499999999999999E-3</v>
      </c>
      <c r="N237" s="42">
        <f t="shared" si="28"/>
        <v>-1.6978769452040798E-2</v>
      </c>
      <c r="O237" s="42">
        <v>5.9336495149642232E-4</v>
      </c>
      <c r="P237" s="42">
        <f t="shared" si="27"/>
        <v>-1.4952013288069499E-2</v>
      </c>
      <c r="Q237" s="42">
        <v>2.6563506806183135E-3</v>
      </c>
      <c r="R237" s="42">
        <f t="shared" si="22"/>
        <v>-1.4223581929241225E-2</v>
      </c>
      <c r="S237" s="42">
        <v>3.3978032167552019E-3</v>
      </c>
      <c r="T237" s="7">
        <v>-2.0291671005489675E-2</v>
      </c>
      <c r="U237" s="7">
        <v>-2.778756840085328E-3</v>
      </c>
      <c r="V237" s="7">
        <v>-9.8312394290696048E-3</v>
      </c>
      <c r="W237" s="7">
        <v>7.8686616536747245E-3</v>
      </c>
      <c r="X237" s="42">
        <v>1.9107926699468702E-3</v>
      </c>
      <c r="Y237" s="42">
        <f t="shared" si="21"/>
        <v>-1.5684478022263137E-2</v>
      </c>
      <c r="Z237" s="7">
        <v>8.3683612103733207E-3</v>
      </c>
      <c r="AA237" s="7">
        <v>2.7649029374862799E-2</v>
      </c>
      <c r="AB237" s="7">
        <v>1.2737519515631623E-2</v>
      </c>
      <c r="AC237" s="7">
        <v>8.4532804299803921E-3</v>
      </c>
      <c r="AD237" s="7">
        <v>1.2872479390801939E-2</v>
      </c>
      <c r="AE237" s="7">
        <v>9.7405946101420948E-3</v>
      </c>
      <c r="AF237" s="7">
        <v>1.5094171143793522E-2</v>
      </c>
      <c r="AG237" s="7">
        <v>1.0870640671603704E-2</v>
      </c>
      <c r="AH237" s="7">
        <v>-1.5857506051153436E-2</v>
      </c>
      <c r="AI237" s="7">
        <v>1.7346716541661866E-3</v>
      </c>
      <c r="AJ237" s="7">
        <v>-3.0046721217837913E-3</v>
      </c>
      <c r="AK237" s="7">
        <v>1.4817258225955587E-2</v>
      </c>
      <c r="AL237" s="7">
        <v>-4.6275547729746069E-3</v>
      </c>
      <c r="AM237" s="7">
        <v>-4.6640721429983545E-3</v>
      </c>
      <c r="AN237" s="7">
        <v>1.3128195366039375E-2</v>
      </c>
      <c r="AO237" s="7">
        <v>-1.5399337242038014E-2</v>
      </c>
      <c r="AP237" s="7">
        <v>2.2010305243331807E-3</v>
      </c>
      <c r="AQ237" s="7">
        <v>-1.4284281534998833E-2</v>
      </c>
      <c r="AR237" s="7">
        <v>3.3360185666493347E-3</v>
      </c>
      <c r="AS237" s="7">
        <v>-1.8719931748517715E-2</v>
      </c>
      <c r="AT237" s="7">
        <v>-1.1789217367446092E-3</v>
      </c>
    </row>
    <row r="238" spans="1:46">
      <c r="A238" s="4">
        <v>43707</v>
      </c>
      <c r="B238" s="9">
        <v>5.0358987990297699E-3</v>
      </c>
      <c r="C238" s="9">
        <v>9.923238333023443E-2</v>
      </c>
      <c r="D238" s="9">
        <f t="shared" si="29"/>
        <v>0.13657841882254496</v>
      </c>
      <c r="E238" s="43">
        <v>3.3974650000000002E-2</v>
      </c>
      <c r="F238" s="9">
        <v>0.14216769617235747</v>
      </c>
      <c r="G238" s="9">
        <v>3.905935950690087E-2</v>
      </c>
      <c r="H238" s="43">
        <f t="shared" si="23"/>
        <v>0.14041191076078774</v>
      </c>
      <c r="I238" s="43">
        <v>3.7462076313468762E-2</v>
      </c>
      <c r="J238" s="43">
        <f t="shared" si="25"/>
        <v>0.10171060141087596</v>
      </c>
      <c r="K238" s="43">
        <v>2.2544987922694659E-3</v>
      </c>
      <c r="L238" s="43">
        <f t="shared" si="26"/>
        <v>0.12217885933225303</v>
      </c>
      <c r="M238" s="43">
        <v>2.0875000000000001E-2</v>
      </c>
      <c r="N238" s="43">
        <f t="shared" si="28"/>
        <v>0.14264666880661747</v>
      </c>
      <c r="O238" s="43">
        <v>3.9495093243937296E-2</v>
      </c>
      <c r="P238" s="43">
        <f t="shared" si="27"/>
        <v>0.22065229668940156</v>
      </c>
      <c r="Q238" s="43">
        <v>0.11045882126517537</v>
      </c>
      <c r="R238" s="43">
        <f t="shared" si="22"/>
        <v>0.12819888645644761</v>
      </c>
      <c r="S238" s="43">
        <v>2.6351573666758554E-2</v>
      </c>
      <c r="T238" s="9">
        <v>0.1215850152662219</v>
      </c>
      <c r="U238" s="9">
        <v>2.0334764763996427E-2</v>
      </c>
      <c r="V238" s="9">
        <v>0.12416119340246978</v>
      </c>
      <c r="W238" s="9">
        <v>2.2678380340934501E-2</v>
      </c>
      <c r="X238" s="43">
        <v>2.775266285194089E-2</v>
      </c>
      <c r="Y238" s="43">
        <f t="shared" si="21"/>
        <v>0.12973900906073377</v>
      </c>
      <c r="Z238" s="9">
        <v>-6.6546098190854996E-3</v>
      </c>
      <c r="AA238" s="9">
        <v>2.2276793544992124E-2</v>
      </c>
      <c r="AB238" s="9">
        <v>-1.0753698934030664E-3</v>
      </c>
      <c r="AC238" s="9">
        <v>5.2431990490249269E-3</v>
      </c>
      <c r="AD238" s="9">
        <v>-4.0187986078775717E-3</v>
      </c>
      <c r="AE238" s="9">
        <v>4.9781729262510233E-4</v>
      </c>
      <c r="AF238" s="9">
        <v>-7.6887286549035538E-3</v>
      </c>
      <c r="AG238" s="9">
        <v>2.5973462894870458E-3</v>
      </c>
      <c r="AH238" s="9">
        <v>7.0987970436922287E-2</v>
      </c>
      <c r="AI238" s="9">
        <v>-2.5694669590922148E-2</v>
      </c>
      <c r="AJ238" s="9">
        <v>0.13824146547797778</v>
      </c>
      <c r="AK238" s="9">
        <v>3.5487566359318379E-2</v>
      </c>
      <c r="AL238" s="9">
        <v>0.17688821735275839</v>
      </c>
      <c r="AM238" s="9">
        <v>7.9345452767968672E-2</v>
      </c>
      <c r="AN238" s="9">
        <v>-1.8091652742267761E-2</v>
      </c>
      <c r="AO238" s="9">
        <v>0.12771710249725365</v>
      </c>
      <c r="AP238" s="9">
        <v>2.5913282395048975E-2</v>
      </c>
      <c r="AQ238" s="9">
        <v>0.12609138151425325</v>
      </c>
      <c r="AR238" s="9">
        <v>2.4434322160930666E-2</v>
      </c>
      <c r="AS238" s="9">
        <v>0.13660333092157462</v>
      </c>
      <c r="AT238" s="9">
        <v>3.3997313177875466E-2</v>
      </c>
    </row>
    <row r="239" spans="1:46">
      <c r="A239" s="3">
        <v>43738</v>
      </c>
      <c r="B239" s="7">
        <v>4.6564349717017617E-3</v>
      </c>
      <c r="C239" s="7">
        <v>6.2583061495711245E-3</v>
      </c>
      <c r="D239" s="7">
        <f t="shared" si="29"/>
        <v>3.5791323304579015E-2</v>
      </c>
      <c r="E239" s="42">
        <v>2.9349340000000002E-2</v>
      </c>
      <c r="F239" s="7">
        <v>1.9481302009606072E-2</v>
      </c>
      <c r="G239" s="7">
        <v>1.3140756979818091E-2</v>
      </c>
      <c r="H239" s="42">
        <f t="shared" si="23"/>
        <v>1.749710137489302E-2</v>
      </c>
      <c r="I239" s="42">
        <v>1.1168896849484744E-2</v>
      </c>
      <c r="J239" s="42">
        <f t="shared" si="25"/>
        <v>7.807934869157318E-3</v>
      </c>
      <c r="K239" s="42">
        <v>1.5399909845372761E-3</v>
      </c>
      <c r="L239" s="42">
        <f t="shared" si="26"/>
        <v>5.2263380451855745E-4</v>
      </c>
      <c r="M239" s="42">
        <v>-5.7000000000000002E-3</v>
      </c>
      <c r="N239" s="42">
        <f t="shared" si="28"/>
        <v>-5.5779944612239785E-3</v>
      </c>
      <c r="O239" s="42">
        <v>-1.1762686119915378E-2</v>
      </c>
      <c r="P239" s="42">
        <f t="shared" si="27"/>
        <v>-2.0491182823064502E-2</v>
      </c>
      <c r="Q239" s="42">
        <v>-2.6583123646444329E-2</v>
      </c>
      <c r="R239" s="42">
        <f t="shared" si="22"/>
        <v>-3.0379656138997957E-3</v>
      </c>
      <c r="S239" s="42">
        <v>-9.2384546856988381E-3</v>
      </c>
      <c r="T239" s="7">
        <v>-3.976931757380564E-3</v>
      </c>
      <c r="U239" s="7">
        <v>-1.0171581038785904E-2</v>
      </c>
      <c r="V239" s="7">
        <v>1.5954968647307055E-3</v>
      </c>
      <c r="W239" s="7">
        <v>-4.6338094864353252E-3</v>
      </c>
      <c r="X239" s="42">
        <v>-6.0898446508498294E-3</v>
      </c>
      <c r="Y239" s="42">
        <f t="shared" si="21"/>
        <v>1.3034938649303385E-4</v>
      </c>
      <c r="Z239" s="7">
        <v>3.5702021296171615E-2</v>
      </c>
      <c r="AA239" s="7">
        <v>1.8915172231018573E-2</v>
      </c>
      <c r="AB239" s="7">
        <v>1.0377575102853642E-2</v>
      </c>
      <c r="AC239" s="7">
        <v>4.5746263685018107E-3</v>
      </c>
      <c r="AD239" s="7">
        <v>2.8612487717294632E-2</v>
      </c>
      <c r="AE239" s="7">
        <v>1.7394330415498871E-2</v>
      </c>
      <c r="AF239" s="7">
        <v>3.72626109729568E-2</v>
      </c>
      <c r="AG239" s="7">
        <v>1.4401526132280962E-2</v>
      </c>
      <c r="AH239" s="7">
        <v>2.5509845530490294E-2</v>
      </c>
      <c r="AI239" s="7">
        <v>1.9131806677536778E-2</v>
      </c>
      <c r="AJ239" s="7">
        <v>1.980628235106785E-2</v>
      </c>
      <c r="AK239" s="7">
        <v>1.3463716143957027E-2</v>
      </c>
      <c r="AL239" s="7">
        <v>-2.2117598715023612E-2</v>
      </c>
      <c r="AM239" s="7">
        <v>2.3546998847643108E-2</v>
      </c>
      <c r="AN239" s="7">
        <v>1.7181167690656807E-2</v>
      </c>
      <c r="AO239" s="7">
        <v>9.0004342273819482E-4</v>
      </c>
      <c r="AP239" s="7">
        <v>-5.3249376368741386E-3</v>
      </c>
      <c r="AQ239" s="7">
        <v>-8.1885518416570102E-3</v>
      </c>
      <c r="AR239" s="7">
        <v>-1.435700744325652E-2</v>
      </c>
      <c r="AS239" s="7">
        <v>-2.2542272775708527E-3</v>
      </c>
      <c r="AT239" s="7">
        <v>-8.4595907185256447E-3</v>
      </c>
    </row>
    <row r="240" spans="1:46">
      <c r="A240" s="4">
        <v>43769</v>
      </c>
      <c r="B240" s="9">
        <v>4.8116435316758466E-3</v>
      </c>
      <c r="C240" s="9">
        <v>-3.8492940159446598E-2</v>
      </c>
      <c r="D240" s="9">
        <f t="shared" si="29"/>
        <v>-2.5365647727643603E-2</v>
      </c>
      <c r="E240" s="43">
        <v>1.3652829999999999E-2</v>
      </c>
      <c r="F240" s="9">
        <v>-2.9203903725214975E-2</v>
      </c>
      <c r="G240" s="9">
        <v>9.6609133954483895E-3</v>
      </c>
      <c r="H240" s="43">
        <f t="shared" si="23"/>
        <v>-1.9875538431986639E-2</v>
      </c>
      <c r="I240" s="43">
        <v>1.9362730140064954E-2</v>
      </c>
      <c r="J240" s="43">
        <f t="shared" si="25"/>
        <v>-3.5898596450128273E-2</v>
      </c>
      <c r="K240" s="43">
        <v>2.6982055750568446E-3</v>
      </c>
      <c r="L240" s="43">
        <f t="shared" si="26"/>
        <v>-3.5580535275189562E-2</v>
      </c>
      <c r="M240" s="43">
        <v>3.029E-3</v>
      </c>
      <c r="N240" s="43">
        <f t="shared" si="28"/>
        <v>-3.6545293222919883E-2</v>
      </c>
      <c r="O240" s="43">
        <v>2.0256189661775892E-3</v>
      </c>
      <c r="P240" s="43">
        <f t="shared" si="27"/>
        <v>-4.9179562816288991E-2</v>
      </c>
      <c r="Q240" s="43">
        <v>-1.111445053623894E-2</v>
      </c>
      <c r="R240" s="43">
        <f t="shared" si="22"/>
        <v>-3.9913270110716104E-2</v>
      </c>
      <c r="S240" s="43">
        <v>-1.4771913910908152E-3</v>
      </c>
      <c r="T240" s="9">
        <v>-3.2090203206203483E-2</v>
      </c>
      <c r="U240" s="9">
        <v>6.6590639015224884E-3</v>
      </c>
      <c r="V240" s="9">
        <v>-4.0152786706630472E-2</v>
      </c>
      <c r="W240" s="9">
        <v>-1.7262967860675049E-3</v>
      </c>
      <c r="X240" s="43">
        <v>2.1324752829769977E-3</v>
      </c>
      <c r="Y240" s="43">
        <f t="shared" si="21"/>
        <v>-3.6442550119928696E-2</v>
      </c>
      <c r="Z240" s="9">
        <v>2.3624062631151466E-2</v>
      </c>
      <c r="AA240" s="9">
        <v>1.5192693101596877E-2</v>
      </c>
      <c r="AB240" s="9">
        <v>4.0130240736739209E-2</v>
      </c>
      <c r="AC240" s="9">
        <v>1.3368481552711309E-2</v>
      </c>
      <c r="AD240" s="9">
        <v>3.3626976039567325E-2</v>
      </c>
      <c r="AE240" s="9">
        <v>1.6520376264345549E-2</v>
      </c>
      <c r="AF240" s="9">
        <v>4.6660633810459151E-2</v>
      </c>
      <c r="AG240" s="9">
        <v>1.6965122028591351E-2</v>
      </c>
      <c r="AH240" s="9">
        <v>-1.3081796911078691E-2</v>
      </c>
      <c r="AI240" s="9">
        <v>2.6428452072501551E-2</v>
      </c>
      <c r="AJ240" s="9">
        <v>-2.9174589070265378E-2</v>
      </c>
      <c r="AK240" s="9">
        <v>9.6914016322735552E-3</v>
      </c>
      <c r="AL240" s="9">
        <v>-2.1888445387406974E-2</v>
      </c>
      <c r="AM240" s="9">
        <v>-1.8847670710484876E-2</v>
      </c>
      <c r="AN240" s="9">
        <v>2.0431747482144935E-2</v>
      </c>
      <c r="AO240" s="9">
        <v>-3.5596730240341157E-2</v>
      </c>
      <c r="AP240" s="9">
        <v>3.0121566861773807E-3</v>
      </c>
      <c r="AQ240" s="9">
        <v>-3.5501651474021623E-2</v>
      </c>
      <c r="AR240" s="9">
        <v>3.111041832517758E-3</v>
      </c>
      <c r="AS240" s="9">
        <v>-3.7836832910568607E-2</v>
      </c>
      <c r="AT240" s="9">
        <v>6.8237382363789401E-4</v>
      </c>
    </row>
    <row r="241" spans="1:46">
      <c r="A241" s="3">
        <v>43798</v>
      </c>
      <c r="B241" s="7">
        <v>3.8038297119624698E-3</v>
      </c>
      <c r="C241" s="7">
        <v>5.4918708323967946E-2</v>
      </c>
      <c r="D241" s="7">
        <f t="shared" si="29"/>
        <v>3.9034902824604645E-2</v>
      </c>
      <c r="E241" s="42">
        <v>-1.50569E-2</v>
      </c>
      <c r="F241" s="7">
        <v>3.6353266814944662E-2</v>
      </c>
      <c r="G241" s="7">
        <v>-1.7598930953191427E-2</v>
      </c>
      <c r="H241" s="42">
        <f t="shared" si="23"/>
        <v>4.1158884527337181E-2</v>
      </c>
      <c r="I241" s="42">
        <v>-1.3043492060627271E-2</v>
      </c>
      <c r="J241" s="42">
        <f t="shared" si="25"/>
        <v>5.572200515971204E-2</v>
      </c>
      <c r="K241" s="42">
        <v>7.6147747632648866E-4</v>
      </c>
      <c r="L241" s="42">
        <f t="shared" si="26"/>
        <v>5.1089353412751892E-2</v>
      </c>
      <c r="M241" s="42">
        <v>-3.63E-3</v>
      </c>
      <c r="N241" s="42">
        <f t="shared" si="28"/>
        <v>4.7697824424050905E-2</v>
      </c>
      <c r="O241" s="42">
        <v>-6.8449671457523342E-3</v>
      </c>
      <c r="P241" s="42">
        <f t="shared" si="27"/>
        <v>5.0629915481291921E-2</v>
      </c>
      <c r="Q241" s="42">
        <v>-4.0655197493747464E-3</v>
      </c>
      <c r="R241" s="42">
        <f t="shared" si="22"/>
        <v>5.9613440531686157E-2</v>
      </c>
      <c r="S241" s="42">
        <v>4.4503260494612729E-3</v>
      </c>
      <c r="T241" s="7">
        <v>4.6919632967639124E-2</v>
      </c>
      <c r="U241" s="7">
        <v>-7.5826462202357447E-3</v>
      </c>
      <c r="V241" s="7">
        <v>5.3681260493204652E-2</v>
      </c>
      <c r="W241" s="7">
        <v>-1.1730267185509069E-3</v>
      </c>
      <c r="X241" s="42">
        <v>-3.1028351298090229E-4</v>
      </c>
      <c r="Y241" s="42">
        <f t="shared" ref="Y241:Y291" si="30">(1+X241)*(1+C241)-1</f>
        <v>5.459138444124001E-2</v>
      </c>
      <c r="Z241" s="7">
        <v>9.452076169119028E-3</v>
      </c>
      <c r="AA241" s="7">
        <v>2.3507326639009118E-2</v>
      </c>
      <c r="AB241" s="7">
        <v>3.5200825220811138E-2</v>
      </c>
      <c r="AC241" s="7">
        <v>-2.0668931705268845E-3</v>
      </c>
      <c r="AD241" s="7">
        <v>-2.4545621312016985E-2</v>
      </c>
      <c r="AE241" s="7">
        <v>-2.821405437800073E-3</v>
      </c>
      <c r="AF241" s="7">
        <v>-4.0713311691451648E-2</v>
      </c>
      <c r="AG241" s="7">
        <v>-4.5986244793535525E-3</v>
      </c>
      <c r="AH241" s="7">
        <v>7.9167126513435715E-2</v>
      </c>
      <c r="AI241" s="7">
        <v>2.2986053805030382E-2</v>
      </c>
      <c r="AJ241" s="7">
        <v>3.9599701088072425E-2</v>
      </c>
      <c r="AK241" s="7">
        <v>-1.4521504941583441E-2</v>
      </c>
      <c r="AL241" s="7">
        <v>1.945104203265613E-2</v>
      </c>
      <c r="AM241" s="7">
        <v>9.0835593196979314E-2</v>
      </c>
      <c r="AN241" s="7">
        <v>3.404706409091518E-2</v>
      </c>
      <c r="AO241" s="7">
        <v>5.4378863315241777E-2</v>
      </c>
      <c r="AP241" s="7">
        <v>-5.1174086160998833E-4</v>
      </c>
      <c r="AQ241" s="7">
        <v>5.6158897199354296E-2</v>
      </c>
      <c r="AR241" s="7">
        <v>1.1756250653254252E-3</v>
      </c>
      <c r="AS241" s="7">
        <v>5.1745589110108181E-2</v>
      </c>
      <c r="AT241" s="7">
        <v>-3.0079277093313372E-3</v>
      </c>
    </row>
    <row r="242" spans="1:46">
      <c r="A242" s="4">
        <v>43830</v>
      </c>
      <c r="B242" s="9">
        <v>3.7660015594751517E-3</v>
      </c>
      <c r="C242" s="9">
        <v>-4.5762310606060508E-2</v>
      </c>
      <c r="D242" s="9">
        <f t="shared" si="29"/>
        <v>-5.1468901998910854E-2</v>
      </c>
      <c r="E242" s="43">
        <v>-5.9802619999999992E-3</v>
      </c>
      <c r="F242" s="9">
        <v>-4.5676593668083298E-2</v>
      </c>
      <c r="G242" s="9">
        <v>8.9827659219610112E-5</v>
      </c>
      <c r="H242" s="43">
        <f t="shared" si="23"/>
        <v>-4.8632951608725716E-2</v>
      </c>
      <c r="I242" s="43">
        <v>-3.0083081338868611E-3</v>
      </c>
      <c r="J242" s="43">
        <f t="shared" si="25"/>
        <v>-4.5453037715094791E-2</v>
      </c>
      <c r="K242" s="43">
        <v>3.2410466952126349E-4</v>
      </c>
      <c r="L242" s="43">
        <f t="shared" si="26"/>
        <v>-4.855822703598478E-2</v>
      </c>
      <c r="M242" s="43">
        <v>-2.9299999999999999E-3</v>
      </c>
      <c r="N242" s="43">
        <f t="shared" si="28"/>
        <v>-5.5898683940690197E-2</v>
      </c>
      <c r="O242" s="43">
        <v>-1.0622482686748147E-2</v>
      </c>
      <c r="P242" s="43">
        <f t="shared" si="27"/>
        <v>-7.7726592153865237E-2</v>
      </c>
      <c r="Q242" s="43">
        <v>-3.3497190378328101E-2</v>
      </c>
      <c r="R242" s="43">
        <f t="shared" si="22"/>
        <v>-4.4039640196995911E-2</v>
      </c>
      <c r="S242" s="43">
        <v>1.8052843942464314E-3</v>
      </c>
      <c r="T242" s="9">
        <v>-4.0197695013581836E-2</v>
      </c>
      <c r="U242" s="9">
        <v>5.8314774760288568E-3</v>
      </c>
      <c r="V242" s="9">
        <v>-4.7718761295210244E-2</v>
      </c>
      <c r="W242" s="9">
        <v>-2.0502760589892199E-3</v>
      </c>
      <c r="X242" s="43">
        <v>-2.1283720754808888E-3</v>
      </c>
      <c r="Y242" s="43">
        <f t="shared" si="30"/>
        <v>-4.7793283457537972E-2</v>
      </c>
      <c r="Z242" s="9">
        <v>6.8482263496033813E-2</v>
      </c>
      <c r="AA242" s="9">
        <v>9.9852853156436217E-2</v>
      </c>
      <c r="AB242" s="9">
        <v>0.1063295343671502</v>
      </c>
      <c r="AC242" s="9">
        <v>2.5351389162130866E-2</v>
      </c>
      <c r="AD242" s="9">
        <v>2.0055781789475757E-2</v>
      </c>
      <c r="AE242" s="9">
        <v>1.2351815226517848E-2</v>
      </c>
      <c r="AF242" s="9">
        <v>2.6036194428561199E-2</v>
      </c>
      <c r="AG242" s="9">
        <v>6.2216008339817108E-3</v>
      </c>
      <c r="AH242" s="9">
        <v>-1.3385656529165457E-2</v>
      </c>
      <c r="AI242" s="9">
        <v>3.3929339028160088E-2</v>
      </c>
      <c r="AJ242" s="9">
        <v>-4.3769015498926533E-2</v>
      </c>
      <c r="AK242" s="9">
        <v>2.088887422168284E-3</v>
      </c>
      <c r="AL242" s="9">
        <v>-1.0080101352963999E-2</v>
      </c>
      <c r="AM242" s="9">
        <v>-1.8480842877015458E-2</v>
      </c>
      <c r="AN242" s="9">
        <v>2.8589803182446305E-2</v>
      </c>
      <c r="AO242" s="9">
        <v>-4.6426597695306548E-2</v>
      </c>
      <c r="AP242" s="9">
        <v>-6.9614425905561994E-4</v>
      </c>
      <c r="AQ242" s="9">
        <v>-4.2094871468258188E-2</v>
      </c>
      <c r="AR242" s="9">
        <v>3.843318261859352E-3</v>
      </c>
      <c r="AS242" s="9">
        <v>-5.1119777282276124E-2</v>
      </c>
      <c r="AT242" s="9">
        <v>-5.6143943335738022E-3</v>
      </c>
    </row>
    <row r="243" spans="1:46">
      <c r="A243" s="3">
        <v>43861</v>
      </c>
      <c r="B243" s="7">
        <v>3.7662362888963852E-3</v>
      </c>
      <c r="C243" s="7">
        <v>5.9245292380975867E-2</v>
      </c>
      <c r="D243" s="7">
        <f t="shared" si="29"/>
        <v>7.2035975875157865E-2</v>
      </c>
      <c r="E243" s="42">
        <v>1.2075279999999999E-2</v>
      </c>
      <c r="F243" s="7">
        <v>7.1368971401734926E-2</v>
      </c>
      <c r="G243" s="7">
        <v>1.1445582159262946E-2</v>
      </c>
      <c r="H243" s="42">
        <f t="shared" si="23"/>
        <v>8.3764920187150871E-2</v>
      </c>
      <c r="I243" s="42">
        <v>2.314820559745856E-2</v>
      </c>
      <c r="J243" s="42">
        <f t="shared" si="25"/>
        <v>6.4135375311725751E-2</v>
      </c>
      <c r="K243" s="42">
        <v>4.616572729587487E-3</v>
      </c>
      <c r="L243" s="42">
        <f t="shared" si="26"/>
        <v>8.1783913712258238E-2</v>
      </c>
      <c r="M243" s="42">
        <v>2.1277999999999998E-2</v>
      </c>
      <c r="N243" s="42">
        <f t="shared" si="28"/>
        <v>9.9084202465438365E-2</v>
      </c>
      <c r="O243" s="42">
        <v>3.7610655785792924E-2</v>
      </c>
      <c r="P243" s="42">
        <f t="shared" si="27"/>
        <v>0.14450381848328009</v>
      </c>
      <c r="Q243" s="42">
        <v>8.0489879648801388E-2</v>
      </c>
      <c r="R243" s="42">
        <f t="shared" si="22"/>
        <v>8.3852445461170655E-2</v>
      </c>
      <c r="S243" s="42">
        <v>2.3230835442169084E-2</v>
      </c>
      <c r="T243" s="7">
        <v>7.2766386987545673E-2</v>
      </c>
      <c r="U243" s="7">
        <v>1.2764838044431626E-2</v>
      </c>
      <c r="V243" s="7">
        <v>7.8360806809045336E-2</v>
      </c>
      <c r="W243" s="7">
        <v>1.804635296995416E-2</v>
      </c>
      <c r="X243" s="42">
        <v>2.425995376430734E-2</v>
      </c>
      <c r="Y243" s="42">
        <f t="shared" si="30"/>
        <v>8.4942534199198505E-2</v>
      </c>
      <c r="Z243" s="7">
        <v>-1.6297846502072555E-2</v>
      </c>
      <c r="AA243" s="7">
        <v>-1.5829848821296344E-2</v>
      </c>
      <c r="AB243" s="7">
        <v>-3.7622201790103671E-2</v>
      </c>
      <c r="AC243" s="7">
        <v>5.5828851924295542E-3</v>
      </c>
      <c r="AD243" s="7">
        <v>2.6135712072152817E-3</v>
      </c>
      <c r="AE243" s="7">
        <v>5.5649286152077426E-3</v>
      </c>
      <c r="AF243" s="7">
        <v>3.4711529366693306E-4</v>
      </c>
      <c r="AG243" s="7">
        <v>8.7708810567057593E-3</v>
      </c>
      <c r="AH243" s="7">
        <v>4.6834047730100803E-2</v>
      </c>
      <c r="AI243" s="7">
        <v>-1.1717063781305104E-2</v>
      </c>
      <c r="AJ243" s="7">
        <v>7.0562634049244455E-2</v>
      </c>
      <c r="AK243" s="7">
        <v>1.0684344551420422E-2</v>
      </c>
      <c r="AL243" s="7">
        <v>0.10781078870436844</v>
      </c>
      <c r="AM243" s="7">
        <v>5.7520745912963855E-2</v>
      </c>
      <c r="AN243" s="7">
        <v>-1.6280898111292741E-3</v>
      </c>
      <c r="AO243" s="7">
        <v>7.9630408524685281E-2</v>
      </c>
      <c r="AP243" s="7">
        <v>1.9244943820224902E-2</v>
      </c>
      <c r="AQ243" s="7">
        <v>8.1784127086392155E-2</v>
      </c>
      <c r="AR243" s="7">
        <v>2.1278201439775879E-2</v>
      </c>
      <c r="AS243" s="7">
        <v>8.5129929301610563E-2</v>
      </c>
      <c r="AT243" s="7">
        <v>2.4436867557325881E-2</v>
      </c>
    </row>
    <row r="244" spans="1:46">
      <c r="A244" s="4">
        <v>43889</v>
      </c>
      <c r="B244" s="9">
        <v>2.9468162962384969E-3</v>
      </c>
      <c r="C244" s="9">
        <v>5.3683101065698624E-2</v>
      </c>
      <c r="D244" s="9">
        <f t="shared" si="29"/>
        <v>-3.0679161864152649E-2</v>
      </c>
      <c r="E244" s="43">
        <v>-8.006416999999999E-2</v>
      </c>
      <c r="F244" s="9">
        <v>-2.218914009393036E-2</v>
      </c>
      <c r="G244" s="9">
        <v>-7.2006698297516047E-2</v>
      </c>
      <c r="H244" s="43">
        <f t="shared" si="23"/>
        <v>-2.0353909150464977E-2</v>
      </c>
      <c r="I244" s="43">
        <v>-7.0264968794965355E-2</v>
      </c>
      <c r="J244" s="43">
        <f t="shared" si="25"/>
        <v>5.4445193047684803E-2</v>
      </c>
      <c r="K244" s="43">
        <v>7.2326488031881908E-4</v>
      </c>
      <c r="L244" s="43">
        <f t="shared" si="26"/>
        <v>7.1949751305773635E-2</v>
      </c>
      <c r="M244" s="43">
        <v>1.7336000000000001E-2</v>
      </c>
      <c r="N244" s="43">
        <f t="shared" si="28"/>
        <v>8.3434320497480785E-2</v>
      </c>
      <c r="O244" s="43">
        <v>2.8235452767242597E-2</v>
      </c>
      <c r="P244" s="43">
        <f t="shared" si="27"/>
        <v>0.1216411320322206</v>
      </c>
      <c r="Q244" s="43">
        <v>6.4495701694170737E-2</v>
      </c>
      <c r="R244" s="43">
        <f t="shared" si="22"/>
        <v>6.2267914918447076E-2</v>
      </c>
      <c r="S244" s="43">
        <v>8.1474343130925053E-3</v>
      </c>
      <c r="T244" s="9">
        <v>6.0770111205080912E-2</v>
      </c>
      <c r="U244" s="9">
        <v>6.7259407806907756E-3</v>
      </c>
      <c r="V244" s="9">
        <v>6.657926521413926E-2</v>
      </c>
      <c r="W244" s="9">
        <v>1.2239129711198338E-2</v>
      </c>
      <c r="X244" s="43">
        <v>1.3694075029031749E-2</v>
      </c>
      <c r="Y244" s="43">
        <f t="shared" si="30"/>
        <v>6.8112316508515125E-2</v>
      </c>
      <c r="Z244" s="9">
        <v>-8.429106851345769E-2</v>
      </c>
      <c r="AA244" s="9">
        <v>-6.1758409876601861E-2</v>
      </c>
      <c r="AB244" s="9">
        <v>-3.6873472677169561E-2</v>
      </c>
      <c r="AC244" s="9">
        <v>-1.5653943696683936E-2</v>
      </c>
      <c r="AD244" s="9">
        <v>4.4940523147205536E-3</v>
      </c>
      <c r="AE244" s="9">
        <v>6.4200500187203691E-3</v>
      </c>
      <c r="AF244" s="9">
        <v>3.1732800501451663E-3</v>
      </c>
      <c r="AG244" s="9">
        <v>6.5061289414904966E-3</v>
      </c>
      <c r="AH244" s="9">
        <v>-3.282657498886643E-2</v>
      </c>
      <c r="AI244" s="9">
        <v>-8.2102176609901933E-2</v>
      </c>
      <c r="AJ244" s="9">
        <v>-2.2519641775329946E-2</v>
      </c>
      <c r="AK244" s="9">
        <v>-7.2320361562178359E-2</v>
      </c>
      <c r="AL244" s="9">
        <v>7.0743429018188753E-2</v>
      </c>
      <c r="AM244" s="9">
        <v>-3.4942678752477696E-2</v>
      </c>
      <c r="AN244" s="9">
        <v>-8.4110469009648137E-2</v>
      </c>
      <c r="AO244" s="9">
        <v>7.2649043770808275E-2</v>
      </c>
      <c r="AP244" s="9">
        <v>1.7999664876400923E-2</v>
      </c>
      <c r="AQ244" s="9">
        <v>6.8268027893453542E-2</v>
      </c>
      <c r="AR244" s="9">
        <v>1.3841853222286149E-2</v>
      </c>
      <c r="AS244" s="9">
        <v>8.1612740992368593E-2</v>
      </c>
      <c r="AT244" s="9">
        <v>2.6506679188858406E-2</v>
      </c>
    </row>
    <row r="245" spans="1:46">
      <c r="A245" s="3">
        <v>43921</v>
      </c>
      <c r="B245" s="7">
        <v>3.4028598297477508E-3</v>
      </c>
      <c r="C245" s="7">
        <v>0.15560050681307924</v>
      </c>
      <c r="D245" s="7">
        <f t="shared" si="29"/>
        <v>-9.7709435481361351E-2</v>
      </c>
      <c r="E245" s="42">
        <v>-0.21920200000000001</v>
      </c>
      <c r="F245" s="7">
        <v>-6.6562308324478181E-2</v>
      </c>
      <c r="G245" s="7">
        <v>-0.19224880382775122</v>
      </c>
      <c r="H245" s="42">
        <f t="shared" si="23"/>
        <v>-7.570503942945539E-2</v>
      </c>
      <c r="I245" s="42">
        <v>-0.20016047490358946</v>
      </c>
      <c r="J245" s="42">
        <f t="shared" si="25"/>
        <v>0.1605251334314195</v>
      </c>
      <c r="K245" s="42">
        <v>4.2615303379551772E-3</v>
      </c>
      <c r="L245" s="42">
        <f t="shared" si="26"/>
        <v>0.18458412312445804</v>
      </c>
      <c r="M245" s="42">
        <v>2.5080999999999999E-2</v>
      </c>
      <c r="N245" s="42">
        <f t="shared" si="28"/>
        <v>0.19879756034028651</v>
      </c>
      <c r="O245" s="42">
        <v>3.7380611441869549E-2</v>
      </c>
      <c r="P245" s="42">
        <f t="shared" si="27"/>
        <v>0.22951635922572811</v>
      </c>
      <c r="Q245" s="42">
        <v>6.3963153336177081E-2</v>
      </c>
      <c r="R245" s="42">
        <f t="shared" ref="R245:R291" si="31">(1+S245)*(1+C245)-1</f>
        <v>0.13649830247119965</v>
      </c>
      <c r="S245" s="42">
        <v>-1.6530110733993908E-2</v>
      </c>
      <c r="T245" s="7">
        <v>0.1297075488684083</v>
      </c>
      <c r="U245" s="7">
        <v>-2.2406495836591933E-2</v>
      </c>
      <c r="V245" s="7">
        <v>0.13761552167591629</v>
      </c>
      <c r="W245" s="7">
        <v>-1.5563324030344994E-2</v>
      </c>
      <c r="X245" s="42">
        <v>-5.2053974969152872E-3</v>
      </c>
      <c r="Y245" s="42">
        <f t="shared" si="30"/>
        <v>0.14958514682748048</v>
      </c>
      <c r="Z245" s="7">
        <v>-0.29904329943380914</v>
      </c>
      <c r="AA245" s="7">
        <v>-0.25532624221050904</v>
      </c>
      <c r="AB245" s="7">
        <v>-0.15848181900999059</v>
      </c>
      <c r="AC245" s="7">
        <v>-6.2386590638646156E-2</v>
      </c>
      <c r="AD245" s="7">
        <v>-6.9721485243254722E-2</v>
      </c>
      <c r="AE245" s="7">
        <v>-1.7548323569949842E-2</v>
      </c>
      <c r="AF245" s="7">
        <v>-0.10930282885127574</v>
      </c>
      <c r="AG245" s="7">
        <v>-1.0677249355982577E-3</v>
      </c>
      <c r="AH245" s="7">
        <v>-3.084771564818567E-3</v>
      </c>
      <c r="AI245" s="7">
        <v>-0.13731845689088584</v>
      </c>
      <c r="AJ245" s="7">
        <v>-7.2963309637712581E-2</v>
      </c>
      <c r="AK245" s="7">
        <v>-0.1977879164150993</v>
      </c>
      <c r="AL245" s="7">
        <v>0.15495445876131564</v>
      </c>
      <c r="AM245" s="7">
        <v>1.1012556242939509E-2</v>
      </c>
      <c r="AN245" s="7">
        <v>-0.12511932083595656</v>
      </c>
      <c r="AO245" s="7">
        <v>0.14879796900398401</v>
      </c>
      <c r="AP245" s="7">
        <v>-5.8865825767550062E-3</v>
      </c>
      <c r="AQ245" s="7">
        <v>0.13582345736392365</v>
      </c>
      <c r="AR245" s="7">
        <v>-1.7114088590785337E-2</v>
      </c>
      <c r="AS245" s="7">
        <v>0.18902520486410834</v>
      </c>
      <c r="AT245" s="7">
        <v>2.8924094316303162E-2</v>
      </c>
    </row>
    <row r="246" spans="1:46">
      <c r="A246" s="4">
        <v>43951</v>
      </c>
      <c r="B246" s="9">
        <v>2.8492620001479008E-3</v>
      </c>
      <c r="C246" s="9">
        <v>4.3914824860061152E-2</v>
      </c>
      <c r="D246" s="9">
        <f t="shared" si="29"/>
        <v>0.13058808717179282</v>
      </c>
      <c r="E246" s="43">
        <v>8.3027139999999999E-2</v>
      </c>
      <c r="F246" s="9">
        <v>0.13396566281615518</v>
      </c>
      <c r="G246" s="9">
        <v>8.6262629681655989E-2</v>
      </c>
      <c r="H246" s="43">
        <f t="shared" si="23"/>
        <v>0.14634819746869687</v>
      </c>
      <c r="I246" s="43">
        <v>9.8124262793535033E-2</v>
      </c>
      <c r="J246" s="43">
        <f t="shared" si="25"/>
        <v>4.4295584700242197E-2</v>
      </c>
      <c r="K246" s="43">
        <v>3.6474224823090928E-4</v>
      </c>
      <c r="L246" s="43">
        <f t="shared" si="26"/>
        <v>4.5366910381441361E-2</v>
      </c>
      <c r="M246" s="43">
        <v>1.3910000000000001E-3</v>
      </c>
      <c r="N246" s="43">
        <f t="shared" si="28"/>
        <v>4.6797230476292251E-2</v>
      </c>
      <c r="O246" s="43">
        <v>2.7611501892574886E-3</v>
      </c>
      <c r="P246" s="43">
        <f t="shared" si="27"/>
        <v>5.6673485565692516E-2</v>
      </c>
      <c r="Q246" s="43">
        <v>1.2221936504581921E-2</v>
      </c>
      <c r="R246" s="43">
        <f t="shared" si="31"/>
        <v>7.3925638391791448E-2</v>
      </c>
      <c r="S246" s="43">
        <v>2.8748335416879822E-2</v>
      </c>
      <c r="T246" s="9">
        <v>6.4410400813031732E-2</v>
      </c>
      <c r="U246" s="9">
        <v>1.9633379529520489E-2</v>
      </c>
      <c r="V246" s="9">
        <v>6.0814552601414551E-2</v>
      </c>
      <c r="W246" s="9">
        <v>1.6188799448862312E-2</v>
      </c>
      <c r="X246" s="43">
        <v>1.7086784329286786E-2</v>
      </c>
      <c r="Y246" s="43">
        <f t="shared" si="30"/>
        <v>6.1751972330590155E-2</v>
      </c>
      <c r="Z246" s="9">
        <v>0.10252197487365078</v>
      </c>
      <c r="AA246" s="9">
        <v>3.760181792334949E-2</v>
      </c>
      <c r="AB246" s="9">
        <v>4.3911631450222588E-2</v>
      </c>
      <c r="AC246" s="9">
        <v>2.8989086022586097E-2</v>
      </c>
      <c r="AD246" s="9">
        <v>1.3142262706549168E-2</v>
      </c>
      <c r="AE246" s="9">
        <v>4.8817048388922757E-3</v>
      </c>
      <c r="AF246" s="9">
        <v>2.014767216456459E-2</v>
      </c>
      <c r="AG246" s="9">
        <v>1.1491991762093923E-2</v>
      </c>
      <c r="AH246" s="9">
        <v>0.1544148041622877</v>
      </c>
      <c r="AI246" s="9">
        <v>0.10585152798940189</v>
      </c>
      <c r="AJ246" s="9">
        <v>0.13436099864324036</v>
      </c>
      <c r="AK246" s="9">
        <v>8.6641334742328047E-2</v>
      </c>
      <c r="AL246" s="9">
        <v>0.10477390101026707</v>
      </c>
      <c r="AM246" s="9">
        <v>0.17632926435805607</v>
      </c>
      <c r="AN246" s="9">
        <v>0.12684410293315374</v>
      </c>
      <c r="AO246" s="9">
        <v>6.2472906319851029E-2</v>
      </c>
      <c r="AP246" s="9">
        <v>1.7777390470795629E-2</v>
      </c>
      <c r="AQ246" s="9">
        <v>7.3078401805990012E-2</v>
      </c>
      <c r="AR246" s="9">
        <v>2.7936739905804364E-2</v>
      </c>
      <c r="AS246" s="9">
        <v>5.0555017516203504E-2</v>
      </c>
      <c r="AT246" s="9">
        <v>6.3608567461741483E-3</v>
      </c>
    </row>
    <row r="247" spans="1:46">
      <c r="A247" s="3">
        <v>43980</v>
      </c>
      <c r="B247" s="7">
        <v>2.3869630059243363E-3</v>
      </c>
      <c r="C247" s="7">
        <v>-1.2898470609901125E-4</v>
      </c>
      <c r="D247" s="7">
        <f t="shared" si="29"/>
        <v>1.7796270804129044E-3</v>
      </c>
      <c r="E247" s="42">
        <v>1.908858E-3</v>
      </c>
      <c r="F247" s="7">
        <v>1.5044179460924623E-2</v>
      </c>
      <c r="G247" s="7">
        <v>1.5175121525613955E-2</v>
      </c>
      <c r="H247" s="42">
        <f t="shared" si="23"/>
        <v>1.7212115153395047E-2</v>
      </c>
      <c r="I247" s="42">
        <v>1.7343336884704907E-2</v>
      </c>
      <c r="J247" s="42">
        <f t="shared" si="25"/>
        <v>-3.8670722484202003E-6</v>
      </c>
      <c r="K247" s="42">
        <v>1.2513377419365312E-4</v>
      </c>
      <c r="L247" s="42">
        <f t="shared" si="26"/>
        <v>3.3395678459555711E-3</v>
      </c>
      <c r="M247" s="42">
        <v>3.4689999999999999E-3</v>
      </c>
      <c r="N247" s="42">
        <f t="shared" si="28"/>
        <v>3.2789828003807475E-3</v>
      </c>
      <c r="O247" s="42">
        <v>3.4084071388729154E-3</v>
      </c>
      <c r="P247" s="42">
        <f t="shared" si="27"/>
        <v>-1.7601004836346745E-2</v>
      </c>
      <c r="Q247" s="42">
        <v>-1.7474274044349647E-2</v>
      </c>
      <c r="R247" s="42">
        <f t="shared" si="31"/>
        <v>5.4104133657222331E-3</v>
      </c>
      <c r="S247" s="42">
        <v>5.5401126616245744E-3</v>
      </c>
      <c r="T247" s="7">
        <v>4.2574652690552384E-3</v>
      </c>
      <c r="U247" s="7">
        <v>4.3870158331023035E-3</v>
      </c>
      <c r="V247" s="7">
        <v>2.7048446170228058E-3</v>
      </c>
      <c r="W247" s="7">
        <v>2.8341948909165193E-3</v>
      </c>
      <c r="X247" s="42">
        <v>6.870113035112313E-3</v>
      </c>
      <c r="Y247" s="42">
        <f t="shared" si="30"/>
        <v>6.7402421895026432E-3</v>
      </c>
      <c r="Z247" s="7">
        <v>8.5667023866204062E-2</v>
      </c>
      <c r="AA247" s="7">
        <v>5.0017483625715453E-2</v>
      </c>
      <c r="AB247" s="7">
        <v>2.0763398652645204E-2</v>
      </c>
      <c r="AC247" s="7">
        <v>1.8740669429213153E-2</v>
      </c>
      <c r="AD247" s="7">
        <v>1.5183731188866512E-2</v>
      </c>
      <c r="AE247" s="7">
        <v>2.1203953324699709E-2</v>
      </c>
      <c r="AF247" s="7">
        <v>1.0227969259697822E-2</v>
      </c>
      <c r="AG247" s="7">
        <v>1.4184043929435619E-2</v>
      </c>
      <c r="AH247" s="7">
        <v>4.1366656844124883E-2</v>
      </c>
      <c r="AI247" s="7">
        <v>4.1500994543808067E-2</v>
      </c>
      <c r="AJ247" s="7">
        <v>1.5729349416848892E-2</v>
      </c>
      <c r="AK247" s="7">
        <v>1.5860379869383712E-2</v>
      </c>
      <c r="AL247" s="7">
        <v>1.5109102415837183E-2</v>
      </c>
      <c r="AM247" s="7">
        <v>4.5146949650077373E-2</v>
      </c>
      <c r="AN247" s="7">
        <v>4.528177501261843E-2</v>
      </c>
      <c r="AO247" s="7">
        <v>4.52396729691662E-3</v>
      </c>
      <c r="AP247" s="7">
        <v>4.6535522400839024E-3</v>
      </c>
      <c r="AQ247" s="7">
        <v>2.1466561243270732E-3</v>
      </c>
      <c r="AR247" s="7">
        <v>2.2759343911546992E-3</v>
      </c>
      <c r="AS247" s="7">
        <v>-2.6631191100634499E-3</v>
      </c>
      <c r="AT247" s="7">
        <v>-2.5344613107117775E-3</v>
      </c>
    </row>
    <row r="248" spans="1:46">
      <c r="A248" s="4">
        <v>44012</v>
      </c>
      <c r="B248" s="9">
        <v>2.1523686670399389E-3</v>
      </c>
      <c r="C248" s="9">
        <v>9.1590955162816901E-3</v>
      </c>
      <c r="D248" s="9">
        <f t="shared" si="29"/>
        <v>3.9990560905220907E-2</v>
      </c>
      <c r="E248" s="43">
        <v>3.0551640000000001E-2</v>
      </c>
      <c r="F248" s="9">
        <v>2.7078569310940104E-2</v>
      </c>
      <c r="G248" s="9">
        <v>1.7756837226434063E-2</v>
      </c>
      <c r="H248" s="43">
        <f t="shared" si="23"/>
        <v>2.3495735344618129E-2</v>
      </c>
      <c r="I248" s="43">
        <v>1.4206520946037582E-2</v>
      </c>
      <c r="J248" s="43">
        <f t="shared" si="25"/>
        <v>9.5318380281530501E-3</v>
      </c>
      <c r="K248" s="43">
        <v>3.6935951281358292E-4</v>
      </c>
      <c r="L248" s="43">
        <f t="shared" si="26"/>
        <v>1.0332747544367082E-2</v>
      </c>
      <c r="M248" s="43">
        <v>1.163E-3</v>
      </c>
      <c r="N248" s="43">
        <f t="shared" si="28"/>
        <v>9.6417154208729983E-3</v>
      </c>
      <c r="O248" s="43">
        <v>4.7823966184878941E-4</v>
      </c>
      <c r="P248" s="43">
        <f t="shared" si="27"/>
        <v>1.2567851757341097E-2</v>
      </c>
      <c r="Q248" s="43">
        <v>3.377818478973893E-3</v>
      </c>
      <c r="R248" s="43">
        <f t="shared" si="31"/>
        <v>2.1610970423961096E-2</v>
      </c>
      <c r="S248" s="43">
        <v>1.2338862091223701E-2</v>
      </c>
      <c r="T248" s="9">
        <v>1.8124751074463097E-2</v>
      </c>
      <c r="U248" s="9">
        <v>8.8842835564935108E-3</v>
      </c>
      <c r="V248" s="9">
        <v>1.4195484588876761E-2</v>
      </c>
      <c r="W248" s="9">
        <v>4.9906789672431451E-3</v>
      </c>
      <c r="X248" s="43">
        <v>6.7890764304323614E-3</v>
      </c>
      <c r="Y248" s="43">
        <f t="shared" si="30"/>
        <v>1.6010353746207739E-2</v>
      </c>
      <c r="Z248" s="9">
        <v>8.7562965811425197E-2</v>
      </c>
      <c r="AA248" s="9">
        <v>8.9491693103454839E-2</v>
      </c>
      <c r="AB248" s="9">
        <v>5.5913428253213437E-2</v>
      </c>
      <c r="AC248" s="9">
        <v>1.8105571092442485E-2</v>
      </c>
      <c r="AD248" s="9">
        <v>2.0481839651610656E-2</v>
      </c>
      <c r="AE248" s="9">
        <v>1.1168896622560487E-2</v>
      </c>
      <c r="AF248" s="9">
        <v>2.8434471779737569E-2</v>
      </c>
      <c r="AG248" s="9">
        <v>7.8566423276738018E-3</v>
      </c>
      <c r="AH248" s="9">
        <v>3.9738713779536639E-2</v>
      </c>
      <c r="AI248" s="9">
        <v>3.0302078630733975E-2</v>
      </c>
      <c r="AJ248" s="9">
        <v>2.8817006280685398E-2</v>
      </c>
      <c r="AK248" s="9">
        <v>1.9479496198116175E-2</v>
      </c>
      <c r="AL248" s="9">
        <v>3.2159539990939789E-2</v>
      </c>
      <c r="AM248" s="9">
        <v>2.7715919941850187E-2</v>
      </c>
      <c r="AN248" s="9">
        <v>1.8388403283502663E-2</v>
      </c>
      <c r="AO248" s="9">
        <v>1.5519233505767449E-2</v>
      </c>
      <c r="AP248" s="9">
        <v>6.302413581509736E-3</v>
      </c>
      <c r="AQ248" s="9">
        <v>2.0330804342646891E-2</v>
      </c>
      <c r="AR248" s="9">
        <v>1.1070314756118638E-2</v>
      </c>
      <c r="AS248" s="9">
        <v>1.0103997365309425E-2</v>
      </c>
      <c r="AT248" s="9">
        <v>9.36325950215533E-4</v>
      </c>
    </row>
    <row r="249" spans="1:46">
      <c r="A249" s="3">
        <v>44043</v>
      </c>
      <c r="B249" s="7">
        <v>1.9433903500789551E-3</v>
      </c>
      <c r="C249" s="7">
        <v>-4.9799123447772153E-2</v>
      </c>
      <c r="D249" s="7">
        <f t="shared" si="29"/>
        <v>-1.1337262945033011E-2</v>
      </c>
      <c r="E249" s="42">
        <v>4.0477609999999983E-2</v>
      </c>
      <c r="F249" s="7">
        <v>-1.4866005193465703E-2</v>
      </c>
      <c r="G249" s="7">
        <v>3.6763929729322076E-2</v>
      </c>
      <c r="H249" s="42">
        <f t="shared" si="23"/>
        <v>-5.442153218313095E-3</v>
      </c>
      <c r="I249" s="42">
        <v>4.6681676815966355E-2</v>
      </c>
      <c r="J249" s="42">
        <f t="shared" si="25"/>
        <v>-4.9189724732078277E-2</v>
      </c>
      <c r="K249" s="42">
        <v>6.413367222992683E-4</v>
      </c>
      <c r="L249" s="42">
        <f t="shared" si="26"/>
        <v>-4.6070535208181163E-2</v>
      </c>
      <c r="M249" s="42">
        <v>3.9240000000000004E-3</v>
      </c>
      <c r="N249" s="42">
        <f t="shared" si="28"/>
        <v>-4.1589143343488399E-2</v>
      </c>
      <c r="O249" s="42">
        <v>8.6402573465027555E-3</v>
      </c>
      <c r="P249" s="42">
        <f t="shared" si="27"/>
        <v>-7.5444023606223709E-3</v>
      </c>
      <c r="Q249" s="42">
        <v>4.4469250797231075E-2</v>
      </c>
      <c r="R249" s="42">
        <f t="shared" si="31"/>
        <v>-2.7705066685892898E-2</v>
      </c>
      <c r="S249" s="42">
        <v>2.3251985245527074E-2</v>
      </c>
      <c r="T249" s="7">
        <v>-1.9493976912008049E-2</v>
      </c>
      <c r="U249" s="7">
        <v>3.1893410418358359E-2</v>
      </c>
      <c r="V249" s="7">
        <v>-3.9415591898267488E-2</v>
      </c>
      <c r="W249" s="7">
        <v>1.0927722553972785E-2</v>
      </c>
      <c r="X249" s="42">
        <v>1.3263353127191291E-2</v>
      </c>
      <c r="Y249" s="42">
        <f t="shared" si="30"/>
        <v>-3.7196273680293213E-2</v>
      </c>
      <c r="Z249" s="7">
        <v>8.2650594145629253E-2</v>
      </c>
      <c r="AA249" s="7">
        <v>6.5273969419528788E-2</v>
      </c>
      <c r="AB249" s="7">
        <v>-2.6070099918753753E-2</v>
      </c>
      <c r="AC249" s="7">
        <v>2.6842188807369549E-2</v>
      </c>
      <c r="AD249" s="7">
        <v>4.386074068902257E-2</v>
      </c>
      <c r="AE249" s="7">
        <v>9.8972641879890855E-3</v>
      </c>
      <c r="AF249" s="7">
        <v>7.3245027554660558E-2</v>
      </c>
      <c r="AG249" s="7">
        <v>1.0837729229935311E-2</v>
      </c>
      <c r="AH249" s="7">
        <v>-9.4842798373195869E-4</v>
      </c>
      <c r="AI249" s="7">
        <v>5.1410913912533163E-2</v>
      </c>
      <c r="AJ249" s="7">
        <v>-1.7045600375948045E-2</v>
      </c>
      <c r="AK249" s="7">
        <v>3.4470104038073712E-2</v>
      </c>
      <c r="AL249" s="7">
        <v>5.5963860832233925E-2</v>
      </c>
      <c r="AM249" s="7">
        <v>2.5581772374596579E-3</v>
      </c>
      <c r="AN249" s="7">
        <v>5.5101296975444303E-2</v>
      </c>
      <c r="AO249" s="7">
        <v>-3.5607532086313842E-2</v>
      </c>
      <c r="AP249" s="7">
        <v>1.4935359155794359E-2</v>
      </c>
      <c r="AQ249" s="7">
        <v>-2.8208579732523997E-2</v>
      </c>
      <c r="AR249" s="7">
        <v>2.2722083559413964E-2</v>
      </c>
      <c r="AS249" s="7">
        <v>-3.894094939750703E-2</v>
      </c>
      <c r="AT249" s="7">
        <v>1.1427240616387779E-2</v>
      </c>
    </row>
    <row r="250" spans="1:46">
      <c r="A250" s="4">
        <v>44074</v>
      </c>
      <c r="B250" s="9">
        <v>1.6086669758630379E-3</v>
      </c>
      <c r="C250" s="9">
        <v>5.1505775181135194E-2</v>
      </c>
      <c r="D250" s="9">
        <f t="shared" si="29"/>
        <v>5.9725892136451852E-2</v>
      </c>
      <c r="E250" s="43">
        <v>7.8174719999999989E-3</v>
      </c>
      <c r="F250" s="9">
        <v>5.1184601977364963E-2</v>
      </c>
      <c r="G250" s="9">
        <v>-3.0544121711040262E-4</v>
      </c>
      <c r="H250" s="43">
        <f t="shared" si="23"/>
        <v>5.6156816701099288E-2</v>
      </c>
      <c r="I250" s="43">
        <v>4.4232201379614811E-3</v>
      </c>
      <c r="J250" s="43">
        <f t="shared" si="25"/>
        <v>5.1315842204866735E-2</v>
      </c>
      <c r="K250" s="43">
        <v>-1.8062951317199261E-4</v>
      </c>
      <c r="L250" s="43">
        <f t="shared" si="26"/>
        <v>4.8635164414890575E-2</v>
      </c>
      <c r="M250" s="43">
        <v>-2.7299999999999998E-3</v>
      </c>
      <c r="N250" s="43">
        <f t="shared" si="28"/>
        <v>4.1400086482423548E-2</v>
      </c>
      <c r="O250" s="43">
        <v>-9.61068301975887E-3</v>
      </c>
      <c r="P250" s="43">
        <f t="shared" si="27"/>
        <v>-1.499035735322618E-3</v>
      </c>
      <c r="Q250" s="43">
        <v>-5.0408482927568388E-2</v>
      </c>
      <c r="R250" s="43">
        <f t="shared" si="31"/>
        <v>6.0863006962818877E-2</v>
      </c>
      <c r="S250" s="43">
        <v>8.8988876737949862E-3</v>
      </c>
      <c r="T250" s="9">
        <v>4.9902619461892783E-2</v>
      </c>
      <c r="U250" s="9">
        <v>-1.5246285442097607E-3</v>
      </c>
      <c r="V250" s="9">
        <v>4.3886212926145474E-2</v>
      </c>
      <c r="W250" s="9">
        <v>-7.24633419505194E-3</v>
      </c>
      <c r="X250" s="43">
        <v>-8.0822433183529441E-3</v>
      </c>
      <c r="Y250" s="43">
        <f t="shared" si="30"/>
        <v>4.3007249655467872E-2</v>
      </c>
      <c r="Z250" s="9">
        <v>-3.4428266258707541E-2</v>
      </c>
      <c r="AA250" s="9">
        <v>-4.8276810988675423E-2</v>
      </c>
      <c r="AB250" s="9">
        <v>1.7920910900362852E-2</v>
      </c>
      <c r="AC250" s="9">
        <v>2.5440959158220533E-3</v>
      </c>
      <c r="AD250" s="9">
        <v>-1.7974684716032363E-2</v>
      </c>
      <c r="AE250" s="9">
        <v>4.2637327410182113E-3</v>
      </c>
      <c r="AF250" s="9">
        <v>-3.62246187366696E-2</v>
      </c>
      <c r="AG250" s="9">
        <v>-7.5007392725996436E-3</v>
      </c>
      <c r="AH250" s="9">
        <v>0.11432244904916411</v>
      </c>
      <c r="AI250" s="9">
        <v>5.9739732629816578E-2</v>
      </c>
      <c r="AJ250" s="9">
        <v>5.5011581813106503E-2</v>
      </c>
      <c r="AK250" s="9">
        <v>3.3340821464982184E-3</v>
      </c>
      <c r="AL250" s="9">
        <v>4.7465432872306312E-2</v>
      </c>
      <c r="AM250" s="9">
        <v>0.12517919853881199</v>
      </c>
      <c r="AN250" s="9">
        <v>7.0064687324219221E-2</v>
      </c>
      <c r="AO250" s="9">
        <v>4.3016620252541271E-2</v>
      </c>
      <c r="AP250" s="9">
        <v>-8.0733317200578636E-3</v>
      </c>
      <c r="AQ250" s="9">
        <v>6.2465803476628334E-2</v>
      </c>
      <c r="AR250" s="9">
        <v>1.0423174607486319E-2</v>
      </c>
      <c r="AS250" s="9">
        <v>3.9988902882413857E-2</v>
      </c>
      <c r="AT250" s="9">
        <v>-1.0952742790915404E-2</v>
      </c>
    </row>
    <row r="251" spans="1:46">
      <c r="A251" s="3">
        <v>44104</v>
      </c>
      <c r="B251" s="7">
        <v>1.5697102274148111E-3</v>
      </c>
      <c r="C251" s="7">
        <v>3.0961563065450504E-2</v>
      </c>
      <c r="D251" s="7">
        <f t="shared" si="29"/>
        <v>-2.6987649397767211E-3</v>
      </c>
      <c r="E251" s="42">
        <v>-3.2649449999999997E-2</v>
      </c>
      <c r="F251" s="7">
        <v>-1.7528518947679261E-3</v>
      </c>
      <c r="G251" s="7">
        <v>-3.1731944363615261E-2</v>
      </c>
      <c r="H251" s="42">
        <f t="shared" si="23"/>
        <v>-4.2235948001819734E-3</v>
      </c>
      <c r="I251" s="42">
        <v>-3.4128486576175843E-2</v>
      </c>
      <c r="J251" s="42">
        <f t="shared" si="25"/>
        <v>3.0924182437155112E-2</v>
      </c>
      <c r="K251" s="42">
        <v>-3.6258023222823788E-5</v>
      </c>
      <c r="L251" s="42">
        <f t="shared" si="26"/>
        <v>3.1847159048123741E-2</v>
      </c>
      <c r="M251" s="42">
        <v>8.5899999999999995E-4</v>
      </c>
      <c r="N251" s="42">
        <f t="shared" si="28"/>
        <v>3.4434149216944654E-2</v>
      </c>
      <c r="O251" s="42">
        <v>3.3682983691154522E-3</v>
      </c>
      <c r="P251" s="42">
        <f t="shared" si="27"/>
        <v>3.8917210823349535E-2</v>
      </c>
      <c r="Q251" s="42">
        <v>7.716725863419871E-3</v>
      </c>
      <c r="R251" s="42">
        <f t="shared" si="31"/>
        <v>2.7064493592831473E-2</v>
      </c>
      <c r="S251" s="42">
        <v>-3.7800337202015255E-3</v>
      </c>
      <c r="T251" s="7">
        <v>2.7253284086698581E-2</v>
      </c>
      <c r="U251" s="7">
        <v>-3.5969129321619109E-3</v>
      </c>
      <c r="V251" s="7">
        <v>3.4727751424540543E-2</v>
      </c>
      <c r="W251" s="7">
        <v>3.6530831934138419E-3</v>
      </c>
      <c r="X251" s="42">
        <v>-8.8885886493372812E-4</v>
      </c>
      <c r="Y251" s="42">
        <f t="shared" si="30"/>
        <v>3.0045183740713854E-2</v>
      </c>
      <c r="Z251" s="7">
        <v>-4.7960257283070185E-2</v>
      </c>
      <c r="AA251" s="7">
        <v>-4.6261557014605437E-2</v>
      </c>
      <c r="AB251" s="7">
        <v>4.5936522770568811E-3</v>
      </c>
      <c r="AC251" s="7">
        <v>-1.9012698653299798E-2</v>
      </c>
      <c r="AD251" s="7">
        <v>-1.5118065851924101E-2</v>
      </c>
      <c r="AE251" s="7">
        <v>-1.2354176174916853E-3</v>
      </c>
      <c r="AF251" s="7">
        <v>-2.599275185934391E-2</v>
      </c>
      <c r="AG251" s="7">
        <v>-5.6030341723019017E-3</v>
      </c>
      <c r="AH251" s="7">
        <v>-3.792564693136713E-3</v>
      </c>
      <c r="AI251" s="7">
        <v>-3.3710401050500605E-2</v>
      </c>
      <c r="AJ251" s="7">
        <v>-1.2292536675685417E-3</v>
      </c>
      <c r="AK251" s="7">
        <v>-3.1224070698914641E-2</v>
      </c>
      <c r="AL251" s="7">
        <v>-6.1453631960565192E-3</v>
      </c>
      <c r="AM251" s="7">
        <v>-9.4809498047000451E-3</v>
      </c>
      <c r="AN251" s="7">
        <v>-3.9227954095494399E-2</v>
      </c>
      <c r="AO251" s="7">
        <v>3.0397824056527245E-2</v>
      </c>
      <c r="AP251" s="7">
        <v>-5.4680894915926093E-4</v>
      </c>
      <c r="AQ251" s="7">
        <v>2.850179290220467E-2</v>
      </c>
      <c r="AR251" s="7">
        <v>-2.3858990008628345E-3</v>
      </c>
      <c r="AS251" s="7">
        <v>3.2389676048588889E-2</v>
      </c>
      <c r="AT251" s="7">
        <v>1.3852242744063492E-3</v>
      </c>
    </row>
    <row r="252" spans="1:46">
      <c r="A252" s="4">
        <v>44134</v>
      </c>
      <c r="B252" s="9">
        <v>1.5697102274154773E-3</v>
      </c>
      <c r="C252" s="9">
        <v>2.324179623096434E-2</v>
      </c>
      <c r="D252" s="9">
        <f t="shared" si="29"/>
        <v>-3.4997890552590505E-3</v>
      </c>
      <c r="E252" s="43">
        <v>-2.6134179999999996E-2</v>
      </c>
      <c r="F252" s="9">
        <v>-1.2413531644794307E-2</v>
      </c>
      <c r="G252" s="9">
        <v>-3.484545686766527E-2</v>
      </c>
      <c r="H252" s="43">
        <f t="shared" si="23"/>
        <v>2.2133461688333966E-4</v>
      </c>
      <c r="I252" s="43">
        <v>-2.249757750208714E-2</v>
      </c>
      <c r="J252" s="43">
        <f t="shared" si="25"/>
        <v>2.3371144348373951E-2</v>
      </c>
      <c r="K252" s="43">
        <v>1.2641011917824407E-4</v>
      </c>
      <c r="L252" s="43">
        <f t="shared" si="26"/>
        <v>1.8841856507171295E-2</v>
      </c>
      <c r="M252" s="43">
        <v>-4.3E-3</v>
      </c>
      <c r="N252" s="43">
        <f t="shared" si="28"/>
        <v>9.1890473333804401E-3</v>
      </c>
      <c r="O252" s="43">
        <v>-1.3733556378703549E-2</v>
      </c>
      <c r="P252" s="43">
        <f t="shared" si="27"/>
        <v>-1.1304636365454979E-2</v>
      </c>
      <c r="Q252" s="43">
        <v>-3.3761748907900957E-2</v>
      </c>
      <c r="R252" s="43">
        <f t="shared" si="31"/>
        <v>1.2969044977591881E-2</v>
      </c>
      <c r="S252" s="43">
        <v>-1.003941716533796E-2</v>
      </c>
      <c r="T252" s="9">
        <v>2.4220478657910327E-2</v>
      </c>
      <c r="U252" s="9">
        <v>9.5645274709355022E-4</v>
      </c>
      <c r="V252" s="9">
        <v>2.3316342540302237E-2</v>
      </c>
      <c r="W252" s="9">
        <v>7.2853073059153672E-5</v>
      </c>
      <c r="X252" s="43">
        <v>-5.646726099549193E-3</v>
      </c>
      <c r="Y252" s="43">
        <f t="shared" si="30"/>
        <v>1.746383007403729E-2</v>
      </c>
      <c r="Z252" s="9">
        <v>-6.881149489584959E-3</v>
      </c>
      <c r="AA252" s="9">
        <v>6.494142701067851E-3</v>
      </c>
      <c r="AB252" s="9">
        <v>-1.0061254866040703E-2</v>
      </c>
      <c r="AC252" s="9">
        <v>-2.7813002845238355E-3</v>
      </c>
      <c r="AD252" s="9">
        <v>2.1195422168425182E-3</v>
      </c>
      <c r="AE252" s="9">
        <v>2.0094778775026079E-3</v>
      </c>
      <c r="AF252" s="9">
        <v>2.1988960092462762E-3</v>
      </c>
      <c r="AG252" s="9">
        <v>-3.281554280405885E-3</v>
      </c>
      <c r="AH252" s="9">
        <v>-2.3832456024259763E-3</v>
      </c>
      <c r="AI252" s="9">
        <v>-2.5042997586472993E-2</v>
      </c>
      <c r="AJ252" s="9">
        <v>-9.4841267382220762E-3</v>
      </c>
      <c r="AK252" s="9">
        <v>-3.1982590126527044E-2</v>
      </c>
      <c r="AL252" s="9">
        <v>2.0503245660734359E-2</v>
      </c>
      <c r="AM252" s="9">
        <v>-5.0669806710068599E-3</v>
      </c>
      <c r="AN252" s="9">
        <v>-2.7665774606006499E-2</v>
      </c>
      <c r="AO252" s="9">
        <v>1.8672772036997243E-2</v>
      </c>
      <c r="AP252" s="9">
        <v>-4.465243905005245E-3</v>
      </c>
      <c r="AQ252" s="9">
        <v>1.646290668442707E-2</v>
      </c>
      <c r="AR252" s="9">
        <v>-6.6249146306442963E-3</v>
      </c>
      <c r="AS252" s="9">
        <v>1.3595267132168409E-2</v>
      </c>
      <c r="AT252" s="9">
        <v>-9.4274189486083237E-3</v>
      </c>
    </row>
    <row r="253" spans="1:46">
      <c r="A253" s="3">
        <v>44165</v>
      </c>
      <c r="B253" s="7">
        <v>1.4949062791567158E-3</v>
      </c>
      <c r="C253" s="7">
        <v>-7.6250043314044169E-2</v>
      </c>
      <c r="D253" s="7">
        <f t="shared" si="29"/>
        <v>2.4591868945043061E-2</v>
      </c>
      <c r="E253" s="42">
        <v>0.10916581</v>
      </c>
      <c r="F253" s="7">
        <v>7.8958807825046939E-3</v>
      </c>
      <c r="G253" s="7">
        <v>9.1091667704571E-2</v>
      </c>
      <c r="H253" s="42">
        <f t="shared" si="23"/>
        <v>1.3121584820702248E-2</v>
      </c>
      <c r="I253" s="42">
        <v>9.6748722409012E-2</v>
      </c>
      <c r="J253" s="42">
        <f t="shared" si="25"/>
        <v>-7.6391928797699293E-2</v>
      </c>
      <c r="K253" s="42">
        <v>-1.5359728314812138E-4</v>
      </c>
      <c r="L253" s="42">
        <f t="shared" si="26"/>
        <v>-7.4896749627499148E-2</v>
      </c>
      <c r="M253" s="42">
        <v>1.4649999999999999E-3</v>
      </c>
      <c r="N253" s="42">
        <f t="shared" si="28"/>
        <v>-7.3109645791571753E-2</v>
      </c>
      <c r="O253" s="42">
        <v>3.3996185869809015E-3</v>
      </c>
      <c r="P253" s="42">
        <f t="shared" si="27"/>
        <v>-6.0915091114735254E-2</v>
      </c>
      <c r="Q253" s="42">
        <v>1.6600760940032488E-2</v>
      </c>
      <c r="R253" s="42">
        <f t="shared" si="31"/>
        <v>-6.4388213445132791E-2</v>
      </c>
      <c r="S253" s="42">
        <v>1.2840953098895769E-2</v>
      </c>
      <c r="T253" s="7">
        <v>-5.9454235951031165E-2</v>
      </c>
      <c r="U253" s="7">
        <v>1.8182200974893314E-2</v>
      </c>
      <c r="V253" s="7">
        <v>-7.0979216182571192E-2</v>
      </c>
      <c r="W253" s="7">
        <v>5.7059024396413083E-3</v>
      </c>
      <c r="X253" s="42">
        <v>1.2141413253915712E-2</v>
      </c>
      <c r="Y253" s="42">
        <f t="shared" si="30"/>
        <v>-6.5034413346633291E-2</v>
      </c>
      <c r="Z253" s="7">
        <v>0.15902648575235978</v>
      </c>
      <c r="AA253" s="7">
        <v>0.14401005028817426</v>
      </c>
      <c r="AB253" s="7">
        <v>1.5107924070031364E-2</v>
      </c>
      <c r="AC253" s="7">
        <v>2.9880850609104614E-2</v>
      </c>
      <c r="AD253" s="7">
        <v>1.999745972141298E-2</v>
      </c>
      <c r="AE253" s="7">
        <v>1.3198341951677239E-2</v>
      </c>
      <c r="AF253" s="7">
        <v>2.5859596152767672E-2</v>
      </c>
      <c r="AG253" s="7">
        <v>3.6198045281847779E-3</v>
      </c>
      <c r="AH253" s="7">
        <v>3.653062318242295E-2</v>
      </c>
      <c r="AI253" s="7">
        <v>0.12209003711467425</v>
      </c>
      <c r="AJ253" s="7">
        <v>1.181923666414697E-2</v>
      </c>
      <c r="AK253" s="7">
        <v>9.5338873188312023E-2</v>
      </c>
      <c r="AL253" s="7">
        <v>-0.1348112303547937</v>
      </c>
      <c r="AM253" s="7">
        <v>2.3095253652203329E-2</v>
      </c>
      <c r="AN253" s="7">
        <v>0.10754565805086314</v>
      </c>
      <c r="AO253" s="7">
        <v>-6.718639705669649E-2</v>
      </c>
      <c r="AP253" s="7">
        <v>9.8117961378469953E-3</v>
      </c>
      <c r="AQ253" s="7">
        <v>-6.61763590404576E-2</v>
      </c>
      <c r="AR253" s="7">
        <v>1.090520676149942E-2</v>
      </c>
      <c r="AS253" s="7">
        <v>-7.3034096679464477E-2</v>
      </c>
      <c r="AT253" s="7">
        <v>3.4814038271973047E-3</v>
      </c>
    </row>
    <row r="254" spans="1:46">
      <c r="A254" s="4">
        <v>44196</v>
      </c>
      <c r="B254" s="9">
        <v>1.6445197629517683E-3</v>
      </c>
      <c r="C254" s="9">
        <v>-2.532025432788787E-2</v>
      </c>
      <c r="D254" s="9">
        <f t="shared" si="29"/>
        <v>6.7141744948140403E-3</v>
      </c>
      <c r="E254" s="43">
        <v>3.2866619999999999E-2</v>
      </c>
      <c r="F254" s="9">
        <v>-7.1987739601702128E-3</v>
      </c>
      <c r="G254" s="9">
        <v>1.8592240628968471E-2</v>
      </c>
      <c r="H254" s="43">
        <f t="shared" ref="H254:H291" si="32">(1+I254)*(1+C254)-1</f>
        <v>-1.4529237948119111E-2</v>
      </c>
      <c r="I254" s="43">
        <v>1.107134566783019E-2</v>
      </c>
      <c r="J254" s="43">
        <f t="shared" si="25"/>
        <v>-2.6491707598816139E-2</v>
      </c>
      <c r="K254" s="43">
        <v>-1.201885312719253E-3</v>
      </c>
      <c r="L254" s="43">
        <f t="shared" si="26"/>
        <v>-2.4865078886659009E-2</v>
      </c>
      <c r="M254" s="43">
        <v>4.6700000000000002E-4</v>
      </c>
      <c r="N254" s="43">
        <f t="shared" si="28"/>
        <v>-2.826758413615893E-2</v>
      </c>
      <c r="O254" s="43">
        <v>-3.0238956142857321E-3</v>
      </c>
      <c r="P254" s="43">
        <f t="shared" si="27"/>
        <v>-3.8236894993704751E-2</v>
      </c>
      <c r="Q254" s="43">
        <v>-1.3252189473692111E-2</v>
      </c>
      <c r="R254" s="43">
        <f t="shared" si="31"/>
        <v>-1.333125607758856E-2</v>
      </c>
      <c r="S254" s="43">
        <v>1.2300448740762526E-2</v>
      </c>
      <c r="T254" s="9">
        <v>-1.2227874325302368E-2</v>
      </c>
      <c r="U254" s="9">
        <v>1.3432494171259579E-2</v>
      </c>
      <c r="V254" s="9">
        <v>-2.2325783998191961E-2</v>
      </c>
      <c r="W254" s="9">
        <v>3.0722607533317792E-3</v>
      </c>
      <c r="X254" s="43">
        <v>-3.0428651000280471E-4</v>
      </c>
      <c r="Y254" s="43">
        <f t="shared" si="30"/>
        <v>-2.5616836226068807E-2</v>
      </c>
      <c r="Z254" s="9">
        <v>9.2970992160033239E-2</v>
      </c>
      <c r="AA254" s="9">
        <v>8.9403888451843772E-2</v>
      </c>
      <c r="AB254" s="9">
        <v>2.1929387301677705E-2</v>
      </c>
      <c r="AC254" s="9">
        <v>2.7073578812207399E-2</v>
      </c>
      <c r="AD254" s="9">
        <v>4.8533137688845818E-2</v>
      </c>
      <c r="AE254" s="9">
        <v>1.8296381646803139E-2</v>
      </c>
      <c r="AF254" s="9">
        <v>7.5098365550787083E-2</v>
      </c>
      <c r="AG254" s="9">
        <v>1.9545091032609152E-2</v>
      </c>
      <c r="AH254" s="9">
        <v>1.8824146687711485E-2</v>
      </c>
      <c r="AI254" s="9">
        <v>4.529118534740717E-2</v>
      </c>
      <c r="AJ254" s="9">
        <v>-3.7474787452874692E-3</v>
      </c>
      <c r="AK254" s="9">
        <v>2.2133193675553997E-2</v>
      </c>
      <c r="AL254" s="9">
        <v>4.3831657502299892E-2</v>
      </c>
      <c r="AM254" s="9">
        <v>1.0861228873918494E-2</v>
      </c>
      <c r="AN254" s="9">
        <v>3.712140665943231E-2</v>
      </c>
      <c r="AO254" s="9">
        <v>-2.3977827028334842E-2</v>
      </c>
      <c r="AP254" s="9">
        <v>1.3773009088511312E-3</v>
      </c>
      <c r="AQ254" s="9">
        <v>-1.4351384148564961E-2</v>
      </c>
      <c r="AR254" s="9">
        <v>1.1253819757749417E-2</v>
      </c>
      <c r="AS254" s="9">
        <v>-2.757710826899995E-2</v>
      </c>
      <c r="AT254" s="9">
        <v>-2.3154825481223051E-3</v>
      </c>
    </row>
    <row r="255" spans="1:46">
      <c r="A255" s="3">
        <v>44225</v>
      </c>
      <c r="B255" s="7">
        <v>1.4949062791564938E-3</v>
      </c>
      <c r="C255" s="7">
        <v>5.3726403294398484E-2</v>
      </c>
      <c r="D255" s="7">
        <f t="shared" si="29"/>
        <v>5.4816025414484271E-2</v>
      </c>
      <c r="E255" s="42">
        <v>1.0340655E-3</v>
      </c>
      <c r="F255" s="7">
        <v>5.1969848199673541E-2</v>
      </c>
      <c r="G255" s="7">
        <v>-1.6669935281428128E-3</v>
      </c>
      <c r="H255" s="42">
        <f t="shared" si="32"/>
        <v>7.1060082115114387E-2</v>
      </c>
      <c r="I255" s="42">
        <v>1.6449885631149908E-2</v>
      </c>
      <c r="J255" s="42">
        <f t="shared" si="25"/>
        <v>5.5175739927435741E-2</v>
      </c>
      <c r="K255" s="42">
        <v>1.3754392302460783E-3</v>
      </c>
      <c r="L255" s="42">
        <f t="shared" si="26"/>
        <v>5.2198500009621673E-2</v>
      </c>
      <c r="M255" s="42">
        <v>-1.4499999999999999E-3</v>
      </c>
      <c r="N255" s="42">
        <f t="shared" si="28"/>
        <v>4.3547101141960143E-2</v>
      </c>
      <c r="O255" s="42">
        <v>-9.6602895406374678E-3</v>
      </c>
      <c r="P255" s="42">
        <f t="shared" si="27"/>
        <v>1.7542489245818471E-2</v>
      </c>
      <c r="Q255" s="42">
        <v>-3.4339002928514994E-2</v>
      </c>
      <c r="R255" s="42">
        <f t="shared" si="31"/>
        <v>5.7836843383900716E-2</v>
      </c>
      <c r="S255" s="42">
        <v>3.9008608654498289E-3</v>
      </c>
      <c r="T255" s="7">
        <v>4.444622467232251E-2</v>
      </c>
      <c r="U255" s="7">
        <v>-8.8070096687925536E-3</v>
      </c>
      <c r="V255" s="7">
        <v>4.8074258010773363E-2</v>
      </c>
      <c r="W255" s="7">
        <v>-5.3639590561211925E-3</v>
      </c>
      <c r="X255" s="42">
        <v>-4.6615601316692956E-3</v>
      </c>
      <c r="Y255" s="42">
        <f t="shared" si="30"/>
        <v>4.8814394303114073E-2</v>
      </c>
      <c r="Z255" s="7">
        <v>-3.3185864501646956E-2</v>
      </c>
      <c r="AA255" s="7">
        <v>-5.0791606305733983E-2</v>
      </c>
      <c r="AB255" s="7">
        <v>3.2402487674858538E-3</v>
      </c>
      <c r="AC255" s="7">
        <v>-8.708346171914072E-3</v>
      </c>
      <c r="AD255" s="7">
        <v>-8.5144652333405402E-3</v>
      </c>
      <c r="AE255" s="7">
        <v>1.059025601608754E-3</v>
      </c>
      <c r="AF255" s="7">
        <v>-1.6874164260004765E-2</v>
      </c>
      <c r="AG255" s="7">
        <v>-8.0256168607886202E-3</v>
      </c>
      <c r="AH255" s="7">
        <v>4.8246363370601175E-2</v>
      </c>
      <c r="AI255" s="7">
        <v>-5.2006288412856927E-3</v>
      </c>
      <c r="AJ255" s="7">
        <v>5.3037033988496018E-2</v>
      </c>
      <c r="AK255" s="7">
        <v>-6.5422039700935297E-4</v>
      </c>
      <c r="AL255" s="7">
        <v>4.044038485913326E-2</v>
      </c>
      <c r="AM255" s="7">
        <v>4.1991431515436828E-2</v>
      </c>
      <c r="AN255" s="7">
        <v>-1.1136640158463607E-2</v>
      </c>
      <c r="AO255" s="7">
        <v>4.6171530084099466E-2</v>
      </c>
      <c r="AP255" s="7">
        <v>-7.1696724943771661E-3</v>
      </c>
      <c r="AQ255" s="7">
        <v>5.6746277554526436E-2</v>
      </c>
      <c r="AR255" s="7">
        <v>2.8658997731163538E-3</v>
      </c>
      <c r="AS255" s="7">
        <v>4.3647782386120326E-2</v>
      </c>
      <c r="AT255" s="7">
        <v>-9.5647417363444731E-3</v>
      </c>
    </row>
    <row r="256" spans="1:46">
      <c r="A256" s="4">
        <v>44253</v>
      </c>
      <c r="B256" s="9">
        <v>1.3453151428044485E-3</v>
      </c>
      <c r="C256" s="9">
        <v>9.9161781624936829E-3</v>
      </c>
      <c r="D256" s="9">
        <f t="shared" si="29"/>
        <v>5.0394870879307163E-2</v>
      </c>
      <c r="E256" s="43">
        <v>4.0081239999999997E-2</v>
      </c>
      <c r="F256" s="9">
        <v>3.6103966300682355E-2</v>
      </c>
      <c r="G256" s="9">
        <v>2.5930655141931158E-2</v>
      </c>
      <c r="H256" s="43">
        <f t="shared" si="32"/>
        <v>4.4507319486313923E-2</v>
      </c>
      <c r="I256" s="43">
        <v>3.4251497373532169E-2</v>
      </c>
      <c r="J256" s="43">
        <f t="shared" si="25"/>
        <v>9.9161781624936829E-3</v>
      </c>
      <c r="K256" s="43">
        <v>0</v>
      </c>
      <c r="L256" s="43">
        <f t="shared" si="26"/>
        <v>-1.8089486659729204E-3</v>
      </c>
      <c r="M256" s="43">
        <v>-1.1610000000000001E-2</v>
      </c>
      <c r="N256" s="43">
        <f t="shared" si="28"/>
        <v>-1.4599589271256153E-2</v>
      </c>
      <c r="O256" s="43">
        <v>-2.4275051696226346E-2</v>
      </c>
      <c r="P256" s="43">
        <f t="shared" si="27"/>
        <v>-4.9084308479842353E-2</v>
      </c>
      <c r="Q256" s="43">
        <v>-5.8421171893379586E-2</v>
      </c>
      <c r="R256" s="43">
        <f t="shared" si="31"/>
        <v>-7.1273845522760171E-3</v>
      </c>
      <c r="S256" s="43">
        <v>-1.6876215158548979E-2</v>
      </c>
      <c r="T256" s="9">
        <v>-7.4676178789077063E-3</v>
      </c>
      <c r="U256" s="9">
        <v>-1.7213107797748872E-2</v>
      </c>
      <c r="V256" s="9">
        <v>-5.7932247264264047E-3</v>
      </c>
      <c r="W256" s="9">
        <v>-1.555515519862527E-2</v>
      </c>
      <c r="X256" s="43">
        <v>-1.6793135071513698E-2</v>
      </c>
      <c r="Y256" s="43">
        <f t="shared" si="30"/>
        <v>-7.0434806282959617E-3</v>
      </c>
      <c r="Z256" s="9">
        <v>-4.3734137035158938E-2</v>
      </c>
      <c r="AA256" s="9">
        <v>-5.2053122845804656E-2</v>
      </c>
      <c r="AB256" s="9">
        <v>2.4588028963865582E-3</v>
      </c>
      <c r="AC256" s="9">
        <v>4.9758722426329616E-3</v>
      </c>
      <c r="AD256" s="9">
        <v>-1.516790950715774E-2</v>
      </c>
      <c r="AE256" s="9">
        <v>-5.9665457098745378E-3</v>
      </c>
      <c r="AF256" s="9">
        <v>-2.3277155409199723E-2</v>
      </c>
      <c r="AG256" s="9">
        <v>-1.1788680051384226E-2</v>
      </c>
      <c r="AH256" s="9">
        <v>3.2283637936389331E-2</v>
      </c>
      <c r="AI256" s="9">
        <v>2.214783786768515E-2</v>
      </c>
      <c r="AJ256" s="9">
        <v>4.279376838228055E-2</v>
      </c>
      <c r="AK256" s="9">
        <v>3.255477130746276E-2</v>
      </c>
      <c r="AL256" s="9">
        <v>-5.5621627261239315E-2</v>
      </c>
      <c r="AM256" s="9">
        <v>3.6266380848837931E-2</v>
      </c>
      <c r="AN256" s="9">
        <v>2.6091474971999817E-2</v>
      </c>
      <c r="AO256" s="9">
        <v>-4.6656834759084553E-3</v>
      </c>
      <c r="AP256" s="9">
        <v>-1.4438685064866674E-2</v>
      </c>
      <c r="AQ256" s="9">
        <v>-1.1111215968394927E-2</v>
      </c>
      <c r="AR256" s="9">
        <v>-2.0820930078719324E-2</v>
      </c>
      <c r="AS256" s="9">
        <v>-8.4102953338984765E-3</v>
      </c>
      <c r="AT256" s="9">
        <v>-1.8146529279030488E-2</v>
      </c>
    </row>
    <row r="257" spans="1:46">
      <c r="A257" s="3">
        <v>44286</v>
      </c>
      <c r="B257" s="7">
        <v>1.9817196535716342E-3</v>
      </c>
      <c r="C257" s="7">
        <v>3.0215905392210196E-2</v>
      </c>
      <c r="D257" s="7">
        <f t="shared" si="29"/>
        <v>7.7284172728111278E-2</v>
      </c>
      <c r="E257" s="42">
        <v>4.5687769999999996E-2</v>
      </c>
      <c r="F257" s="7">
        <v>8.175840394824796E-2</v>
      </c>
      <c r="G257" s="7">
        <v>5.0030773439102783E-2</v>
      </c>
      <c r="H257" s="42">
        <f t="shared" si="32"/>
        <v>7.6995950207940256E-2</v>
      </c>
      <c r="I257" s="42">
        <v>4.5408000954829442E-2</v>
      </c>
      <c r="J257" s="42">
        <f t="shared" si="25"/>
        <v>3.0122825117369967E-2</v>
      </c>
      <c r="K257" s="42">
        <v>-9.0350259933869026E-5</v>
      </c>
      <c r="L257" s="42">
        <f t="shared" si="26"/>
        <v>2.1613602582185365E-2</v>
      </c>
      <c r="M257" s="42">
        <v>-8.3499999999999998E-3</v>
      </c>
      <c r="N257" s="42">
        <f t="shared" si="28"/>
        <v>5.6913973606067536E-3</v>
      </c>
      <c r="O257" s="42">
        <v>-2.3805211998029541E-2</v>
      </c>
      <c r="P257" s="42">
        <f t="shared" si="27"/>
        <v>-2.3864412865421403E-2</v>
      </c>
      <c r="Q257" s="42">
        <v>-5.2494159694654319E-2</v>
      </c>
      <c r="R257" s="42">
        <f t="shared" si="31"/>
        <v>2.7514162819088694E-2</v>
      </c>
      <c r="S257" s="42">
        <v>-2.6225013213060366E-3</v>
      </c>
      <c r="T257" s="7">
        <v>1.039794575170605E-2</v>
      </c>
      <c r="U257" s="7">
        <v>-1.923670517682341E-2</v>
      </c>
      <c r="V257" s="7">
        <v>2.6156906548033376E-2</v>
      </c>
      <c r="W257" s="7">
        <v>-3.9399496968856029E-3</v>
      </c>
      <c r="X257" s="42">
        <v>-1.1473646045947694E-2</v>
      </c>
      <c r="Y257" s="42">
        <f t="shared" si="30"/>
        <v>1.8395572742834432E-2</v>
      </c>
      <c r="Z257" s="7">
        <v>5.9967644890265515E-2</v>
      </c>
      <c r="AA257" s="7">
        <v>7.5652878890863473E-2</v>
      </c>
      <c r="AB257" s="7">
        <v>-1.3774324188558618E-2</v>
      </c>
      <c r="AC257" s="7">
        <v>4.7585607191840129E-3</v>
      </c>
      <c r="AD257" s="7">
        <v>-4.610011702121164E-3</v>
      </c>
      <c r="AE257" s="7">
        <v>3.4306982239358241E-3</v>
      </c>
      <c r="AF257" s="7">
        <v>-1.1696290165558731E-2</v>
      </c>
      <c r="AG257" s="7">
        <v>-8.4303732575730095E-3</v>
      </c>
      <c r="AH257" s="7">
        <v>5.5521918279515248E-2</v>
      </c>
      <c r="AI257" s="7">
        <v>2.4563795564455981E-2</v>
      </c>
      <c r="AJ257" s="7">
        <v>7.8083904325362719E-2</v>
      </c>
      <c r="AK257" s="7">
        <v>4.6464045723433989E-2</v>
      </c>
      <c r="AL257" s="7">
        <v>-4.0358790859984506E-4</v>
      </c>
      <c r="AM257" s="7">
        <v>7.3936861150481592E-2</v>
      </c>
      <c r="AN257" s="7">
        <v>4.2438634008107767E-2</v>
      </c>
      <c r="AO257" s="7">
        <v>1.7350200774288949E-2</v>
      </c>
      <c r="AP257" s="7">
        <v>-1.2488357586581067E-2</v>
      </c>
      <c r="AQ257" s="7">
        <v>3.2277763974333906E-2</v>
      </c>
      <c r="AR257" s="7">
        <v>2.0013849245892334E-3</v>
      </c>
      <c r="AS257" s="7">
        <v>1.4333762016810692E-2</v>
      </c>
      <c r="AT257" s="7">
        <v>-1.5416325153078447E-2</v>
      </c>
    </row>
    <row r="258" spans="1:46">
      <c r="A258" s="4">
        <v>44316</v>
      </c>
      <c r="B258" s="9">
        <v>2.0779462200812837E-3</v>
      </c>
      <c r="C258" s="9">
        <v>-5.1550734558475142E-2</v>
      </c>
      <c r="D258" s="9">
        <f t="shared" si="29"/>
        <v>2.4860397628350128E-2</v>
      </c>
      <c r="E258" s="43">
        <v>8.0564280000000002E-2</v>
      </c>
      <c r="F258" s="9">
        <v>2.3882441359958984E-2</v>
      </c>
      <c r="G258" s="9">
        <v>7.9533169213134691E-2</v>
      </c>
      <c r="H258" s="43">
        <f t="shared" si="32"/>
        <v>2.8976688111441495E-2</v>
      </c>
      <c r="I258" s="43">
        <v>8.4904301794602954E-2</v>
      </c>
      <c r="J258" s="43">
        <f t="shared" si="25"/>
        <v>-5.1550734558475142E-2</v>
      </c>
      <c r="K258" s="43">
        <v>0</v>
      </c>
      <c r="L258" s="43">
        <f t="shared" si="26"/>
        <v>-4.704085830130067E-2</v>
      </c>
      <c r="M258" s="43">
        <v>4.7549999999999997E-3</v>
      </c>
      <c r="N258" s="43">
        <f t="shared" si="28"/>
        <v>-4.2069233071790224E-2</v>
      </c>
      <c r="O258" s="43">
        <v>9.9968462543655878E-3</v>
      </c>
      <c r="P258" s="43">
        <f t="shared" si="27"/>
        <v>-2.8045849592719496E-2</v>
      </c>
      <c r="Q258" s="43">
        <v>2.4782437840587646E-2</v>
      </c>
      <c r="R258" s="43">
        <f t="shared" si="31"/>
        <v>-4.0290435050042372E-2</v>
      </c>
      <c r="S258" s="43">
        <v>1.1872326669145394E-2</v>
      </c>
      <c r="T258" s="9">
        <v>-3.9569011707109247E-2</v>
      </c>
      <c r="U258" s="9">
        <v>1.2632961285270472E-2</v>
      </c>
      <c r="V258" s="9">
        <v>-4.907127206727524E-2</v>
      </c>
      <c r="W258" s="9">
        <v>2.6142278575602695E-3</v>
      </c>
      <c r="X258" s="43">
        <v>7.4574612670494922E-3</v>
      </c>
      <c r="Y258" s="43">
        <f t="shared" si="30"/>
        <v>-4.4477710897683376E-2</v>
      </c>
      <c r="Z258" s="9">
        <v>1.9377929470139499E-2</v>
      </c>
      <c r="AA258" s="9">
        <v>2.0273891673620037E-2</v>
      </c>
      <c r="AB258" s="9">
        <v>5.0513388858250963E-3</v>
      </c>
      <c r="AC258" s="9">
        <v>1.28405042339097E-2</v>
      </c>
      <c r="AD258" s="9">
        <v>6.5107724993800353E-3</v>
      </c>
      <c r="AE258" s="9">
        <v>8.7433835284871364E-3</v>
      </c>
      <c r="AF258" s="9">
        <v>4.5306719875786161E-3</v>
      </c>
      <c r="AG258" s="9">
        <v>8.408657257376051E-3</v>
      </c>
      <c r="AH258" s="9">
        <v>-1.1344108368446459E-2</v>
      </c>
      <c r="AI258" s="9">
        <v>4.2391963023252988E-2</v>
      </c>
      <c r="AJ258" s="9">
        <v>2.2650554354863406E-2</v>
      </c>
      <c r="AK258" s="9">
        <v>7.8234325880147226E-2</v>
      </c>
      <c r="AL258" s="9">
        <v>-8.5885431786690836E-3</v>
      </c>
      <c r="AM258" s="9">
        <v>-1.8279853743393693E-3</v>
      </c>
      <c r="AN258" s="9">
        <v>5.242531255584737E-2</v>
      </c>
      <c r="AO258" s="9">
        <v>-4.4057847896151192E-2</v>
      </c>
      <c r="AP258" s="9">
        <v>7.9001449369417998E-3</v>
      </c>
      <c r="AQ258" s="9">
        <v>-3.7082796667537887E-2</v>
      </c>
      <c r="AR258" s="9">
        <v>1.5254308710126008E-2</v>
      </c>
      <c r="AS258" s="9">
        <v>-4.4437026411808023E-2</v>
      </c>
      <c r="AT258" s="9">
        <v>7.5003570627001359E-3</v>
      </c>
    </row>
    <row r="259" spans="1:46">
      <c r="A259" s="3">
        <v>44347</v>
      </c>
      <c r="B259" s="7">
        <v>2.6742481033443788E-3</v>
      </c>
      <c r="C259" s="7">
        <v>-3.1719594344511104E-2</v>
      </c>
      <c r="D259" s="7">
        <f t="shared" si="29"/>
        <v>-2.180808245614041E-2</v>
      </c>
      <c r="E259" s="42">
        <v>1.0236199999999999E-2</v>
      </c>
      <c r="F259" s="7">
        <v>-2.4955102074158741E-2</v>
      </c>
      <c r="G259" s="7">
        <v>6.9860881526080387E-3</v>
      </c>
      <c r="H259" s="42">
        <f t="shared" si="32"/>
        <v>-2.3901639188830259E-2</v>
      </c>
      <c r="I259" s="42">
        <v>8.0740610984360028E-3</v>
      </c>
      <c r="J259" s="42">
        <f t="shared" si="25"/>
        <v>-3.1719594344511104E-2</v>
      </c>
      <c r="K259" s="42">
        <v>0</v>
      </c>
      <c r="L259" s="42">
        <f t="shared" si="26"/>
        <v>-2.8463267340291698E-2</v>
      </c>
      <c r="M259" s="42">
        <v>3.3630000000000001E-3</v>
      </c>
      <c r="N259" s="42">
        <f t="shared" si="28"/>
        <v>-2.7634102200184474E-2</v>
      </c>
      <c r="O259" s="42">
        <v>4.2193275010671272E-3</v>
      </c>
      <c r="P259" s="42">
        <f t="shared" si="27"/>
        <v>-3.1793926548041473E-2</v>
      </c>
      <c r="Q259" s="42">
        <v>-7.6767228889718098E-5</v>
      </c>
      <c r="R259" s="42">
        <f t="shared" si="31"/>
        <v>-2.3437826894195712E-2</v>
      </c>
      <c r="S259" s="42">
        <v>8.5530672746692016E-3</v>
      </c>
      <c r="T259" s="7">
        <v>-2.262586901084207E-2</v>
      </c>
      <c r="U259" s="7">
        <v>9.3916238318514367E-3</v>
      </c>
      <c r="V259" s="7">
        <v>-2.9558374969519963E-2</v>
      </c>
      <c r="W259" s="7">
        <v>2.2320180831585379E-3</v>
      </c>
      <c r="X259" s="42">
        <v>2.0383424381316129E-3</v>
      </c>
      <c r="Y259" s="42">
        <f t="shared" si="30"/>
        <v>-2.9745907301652275E-2</v>
      </c>
      <c r="Z259" s="7">
        <v>6.1583426021062149E-2</v>
      </c>
      <c r="AA259" s="7">
        <v>5.6388054400205334E-2</v>
      </c>
      <c r="AB259" s="7">
        <v>-1.5619593520088126E-2</v>
      </c>
      <c r="AC259" s="7">
        <v>1.2144599203314232E-2</v>
      </c>
      <c r="AD259" s="7">
        <v>1.0580405882245181E-2</v>
      </c>
      <c r="AE259" s="7">
        <v>6.9006346158235754E-3</v>
      </c>
      <c r="AF259" s="7">
        <v>1.3828750691569081E-2</v>
      </c>
      <c r="AG259" s="7">
        <v>1.9925450020110702E-3</v>
      </c>
      <c r="AH259" s="7">
        <v>-1.8447352487642732E-2</v>
      </c>
      <c r="AI259" s="7">
        <v>1.3707023068264323E-2</v>
      </c>
      <c r="AJ259" s="7">
        <v>-2.5239643443759729E-2</v>
      </c>
      <c r="AK259" s="7">
        <v>6.6922255814569898E-3</v>
      </c>
      <c r="AL259" s="7">
        <v>4.0751481755520791E-2</v>
      </c>
      <c r="AM259" s="7">
        <v>-2.6407121398963063E-2</v>
      </c>
      <c r="AN259" s="7">
        <v>5.4865025818131574E-3</v>
      </c>
      <c r="AO259" s="7">
        <v>-2.8556569680709964E-2</v>
      </c>
      <c r="AP259" s="7">
        <v>3.2666411974535681E-3</v>
      </c>
      <c r="AQ259" s="7">
        <v>-2.1133737089305993E-2</v>
      </c>
      <c r="AR259" s="7">
        <v>1.0932636035362986E-2</v>
      </c>
      <c r="AS259" s="7">
        <v>-2.8382089331356219E-2</v>
      </c>
      <c r="AT259" s="7">
        <v>3.446837293888505E-3</v>
      </c>
    </row>
    <row r="260" spans="1:46">
      <c r="A260" s="4">
        <v>44377</v>
      </c>
      <c r="B260" s="9">
        <v>3.0489845542591709E-3</v>
      </c>
      <c r="C260" s="9">
        <v>-4.3958564275065837E-2</v>
      </c>
      <c r="D260" s="9">
        <f t="shared" si="29"/>
        <v>-1.8963606650357345E-2</v>
      </c>
      <c r="E260" s="43">
        <v>2.6144219999999999E-2</v>
      </c>
      <c r="F260" s="9">
        <v>-2.2067371295718674E-2</v>
      </c>
      <c r="G260" s="9">
        <v>2.2897744973519707E-2</v>
      </c>
      <c r="H260" s="43">
        <f t="shared" si="32"/>
        <v>-2.5676196574815902E-2</v>
      </c>
      <c r="I260" s="43">
        <v>1.9122986742083015E-2</v>
      </c>
      <c r="J260" s="43">
        <f t="shared" si="25"/>
        <v>-4.4131780408305787E-2</v>
      </c>
      <c r="K260" s="43">
        <v>-1.8118057101634832E-4</v>
      </c>
      <c r="L260" s="43">
        <f t="shared" si="26"/>
        <v>-4.5277901456366343E-2</v>
      </c>
      <c r="M260" s="43">
        <v>-1.3799999999999999E-3</v>
      </c>
      <c r="N260" s="43">
        <f t="shared" si="28"/>
        <v>-3.4222309401700124E-2</v>
      </c>
      <c r="O260" s="43">
        <v>1.0183925622410994E-2</v>
      </c>
      <c r="P260" s="43">
        <f t="shared" si="27"/>
        <v>-1.6832446383127087E-3</v>
      </c>
      <c r="Q260" s="43">
        <v>4.4219129063895801E-2</v>
      </c>
      <c r="R260" s="43">
        <f t="shared" si="31"/>
        <v>-3.8262395408283689E-2</v>
      </c>
      <c r="S260" s="43">
        <v>5.9580773949017285E-3</v>
      </c>
      <c r="T260" s="9">
        <v>-5.2392975298749866E-2</v>
      </c>
      <c r="U260" s="9">
        <v>-8.8222232933747868E-3</v>
      </c>
      <c r="V260" s="9">
        <v>-3.9295862274506654E-2</v>
      </c>
      <c r="W260" s="9">
        <v>4.8770919610021668E-3</v>
      </c>
      <c r="X260" s="43">
        <v>8.3327979060094926E-3</v>
      </c>
      <c r="Y260" s="43">
        <f t="shared" si="30"/>
        <v>-3.5992064201398777E-2</v>
      </c>
      <c r="Z260" s="9">
        <v>4.6422898318616568E-3</v>
      </c>
      <c r="AA260" s="9">
        <v>-2.1659803208284312E-2</v>
      </c>
      <c r="AB260" s="9">
        <v>-2.1860775583533942E-2</v>
      </c>
      <c r="AC260" s="9">
        <v>6.9679636120190125E-3</v>
      </c>
      <c r="AD260" s="9">
        <v>4.2033197546120782E-3</v>
      </c>
      <c r="AE260" s="9">
        <v>-1.3026921896805987E-3</v>
      </c>
      <c r="AF260" s="9">
        <v>8.287450761270243E-3</v>
      </c>
      <c r="AG260" s="9">
        <v>2.1427936361582134E-3</v>
      </c>
      <c r="AH260" s="9">
        <v>-3.2509449042264715E-2</v>
      </c>
      <c r="AI260" s="9">
        <v>1.1975542905334091E-2</v>
      </c>
      <c r="AJ260" s="9">
        <v>-2.3229755498004656E-2</v>
      </c>
      <c r="AK260" s="9">
        <v>2.1681914614237741E-2</v>
      </c>
      <c r="AL260" s="9">
        <v>-0.11279535914186289</v>
      </c>
      <c r="AM260" s="9">
        <v>-2.2721082457903385E-2</v>
      </c>
      <c r="AN260" s="9">
        <v>2.221397632316946E-2</v>
      </c>
      <c r="AO260" s="9">
        <v>-3.724195207142067E-2</v>
      </c>
      <c r="AP260" s="9">
        <v>7.0254404805709658E-3</v>
      </c>
      <c r="AQ260" s="9">
        <v>-3.5974673879668573E-2</v>
      </c>
      <c r="AR260" s="9">
        <v>8.350987830713974E-3</v>
      </c>
      <c r="AS260" s="9">
        <v>-3.7815053369961826E-2</v>
      </c>
      <c r="AT260" s="9">
        <v>6.4259881167656463E-3</v>
      </c>
    </row>
    <row r="261" spans="1:46">
      <c r="A261" s="3">
        <v>44407</v>
      </c>
      <c r="B261" s="7">
        <v>3.5561637462775408E-3</v>
      </c>
      <c r="C261" s="7">
        <v>2.3869497421134644E-2</v>
      </c>
      <c r="D261" s="7">
        <f t="shared" si="29"/>
        <v>7.310434065970961E-2</v>
      </c>
      <c r="E261" s="42">
        <v>4.8087030000000003E-2</v>
      </c>
      <c r="F261" s="7">
        <v>6.7405749171052243E-2</v>
      </c>
      <c r="G261" s="7">
        <v>4.2521289929599693E-2</v>
      </c>
      <c r="H261" s="42">
        <f t="shared" si="32"/>
        <v>7.6741972544683845E-2</v>
      </c>
      <c r="I261" s="42">
        <v>5.16398576739725E-2</v>
      </c>
      <c r="J261" s="42">
        <f t="shared" si="25"/>
        <v>2.3869497421134644E-2</v>
      </c>
      <c r="K261" s="42">
        <v>0</v>
      </c>
      <c r="L261" s="42">
        <f t="shared" si="26"/>
        <v>3.3961779057214869E-2</v>
      </c>
      <c r="M261" s="42">
        <v>9.8569999999999994E-3</v>
      </c>
      <c r="N261" s="42">
        <f t="shared" si="28"/>
        <v>4.4271597121655404E-2</v>
      </c>
      <c r="O261" s="42">
        <v>1.9926464995693616E-2</v>
      </c>
      <c r="P261" s="42">
        <f t="shared" si="27"/>
        <v>6.2067089061290215E-2</v>
      </c>
      <c r="Q261" s="42">
        <v>3.7307090148076094E-2</v>
      </c>
      <c r="R261" s="42">
        <f t="shared" si="31"/>
        <v>5.0021951224598071E-2</v>
      </c>
      <c r="S261" s="42">
        <v>2.554276093714547E-2</v>
      </c>
      <c r="T261" s="7">
        <v>3.7497274011807358E-2</v>
      </c>
      <c r="U261" s="7">
        <v>1.3310071864625073E-2</v>
      </c>
      <c r="V261" s="7">
        <v>3.6594714777771431E-2</v>
      </c>
      <c r="W261" s="7">
        <v>1.2428554018542703E-2</v>
      </c>
      <c r="X261" s="42">
        <v>1.1272326355604712E-2</v>
      </c>
      <c r="Y261" s="42">
        <f t="shared" si="30"/>
        <v>3.5410888541614671E-2</v>
      </c>
      <c r="Z261" s="7">
        <v>-3.9438521546169114E-2</v>
      </c>
      <c r="AA261" s="7">
        <v>-1.7157552889940031E-2</v>
      </c>
      <c r="AB261" s="7">
        <v>2.5129859994409864E-2</v>
      </c>
      <c r="AC261" s="7">
        <v>-1.5411163988961696E-2</v>
      </c>
      <c r="AD261" s="7">
        <v>-3.7337816064438867E-3</v>
      </c>
      <c r="AE261" s="7">
        <v>2.8537050779320339E-4</v>
      </c>
      <c r="AF261" s="7">
        <v>-7.6315221106004749E-3</v>
      </c>
      <c r="AG261" s="7">
        <v>-4.7400892458751009E-3</v>
      </c>
      <c r="AH261" s="7">
        <v>2.9897780265653484E-2</v>
      </c>
      <c r="AI261" s="7">
        <v>5.887745322721738E-3</v>
      </c>
      <c r="AJ261" s="7">
        <v>6.8504292503209774E-2</v>
      </c>
      <c r="AK261" s="7">
        <v>4.3594222891197187E-2</v>
      </c>
      <c r="AL261" s="7">
        <v>6.0221611840533429E-2</v>
      </c>
      <c r="AM261" s="7">
        <v>4.7160592724890371E-2</v>
      </c>
      <c r="AN261" s="7">
        <v>2.274810936591054E-2</v>
      </c>
      <c r="AO261" s="7">
        <v>3.5319101086998872E-2</v>
      </c>
      <c r="AP261" s="7">
        <v>1.1182678744412922E-2</v>
      </c>
      <c r="AQ261" s="7">
        <v>4.9716576322473394E-2</v>
      </c>
      <c r="AR261" s="7">
        <v>2.524450524841404E-2</v>
      </c>
      <c r="AS261" s="7">
        <v>3.7802460189246379E-2</v>
      </c>
      <c r="AT261" s="7">
        <v>1.3608143228414527E-2</v>
      </c>
    </row>
    <row r="262" spans="1:46">
      <c r="A262" s="4">
        <v>44439</v>
      </c>
      <c r="B262" s="9">
        <v>4.2413772952107909E-3</v>
      </c>
      <c r="C262" s="9">
        <v>4.2369572008746914E-3</v>
      </c>
      <c r="D262" s="9">
        <f t="shared" si="29"/>
        <v>2.2729649369533034E-2</v>
      </c>
      <c r="E262" s="43">
        <v>1.8414670000000001E-2</v>
      </c>
      <c r="F262" s="9">
        <v>2.3972127687557965E-2</v>
      </c>
      <c r="G262" s="9">
        <v>1.9651906201193281E-2</v>
      </c>
      <c r="H262" s="43">
        <f t="shared" si="32"/>
        <v>2.5872898093487917E-2</v>
      </c>
      <c r="I262" s="43">
        <v>2.1544657102562148E-2</v>
      </c>
      <c r="J262" s="43">
        <f t="shared" si="25"/>
        <v>4.0553641478253688E-3</v>
      </c>
      <c r="K262" s="43">
        <v>-1.8082689722509482E-4</v>
      </c>
      <c r="L262" s="43">
        <f t="shared" si="26"/>
        <v>1.605856373008363E-3</v>
      </c>
      <c r="M262" s="43">
        <v>-2.6199999999999999E-3</v>
      </c>
      <c r="N262" s="43">
        <f t="shared" si="28"/>
        <v>2.9692078753962292E-4</v>
      </c>
      <c r="O262" s="43">
        <v>-3.9234130800335221E-3</v>
      </c>
      <c r="P262" s="43">
        <f t="shared" si="27"/>
        <v>9.0586081907972904E-4</v>
      </c>
      <c r="Q262" s="43">
        <v>-3.3170422158927959E-3</v>
      </c>
      <c r="R262" s="43">
        <f t="shared" si="31"/>
        <v>3.1508797285049184E-3</v>
      </c>
      <c r="S262" s="43">
        <v>-1.0814952233954012E-3</v>
      </c>
      <c r="T262" s="9">
        <v>6.08119059994916E-5</v>
      </c>
      <c r="U262" s="9">
        <v>-4.1585257990459645E-3</v>
      </c>
      <c r="V262" s="9">
        <v>2.2250274815005522E-3</v>
      </c>
      <c r="W262" s="9">
        <v>-2.0034412246509037E-3</v>
      </c>
      <c r="X262" s="43">
        <v>-2.0845308862054157E-3</v>
      </c>
      <c r="Y262" s="43">
        <f t="shared" si="30"/>
        <v>2.1435942465204416E-3</v>
      </c>
      <c r="Z262" s="9">
        <v>-2.4792614235096488E-2</v>
      </c>
      <c r="AA262" s="9">
        <v>-5.0246752693416941E-3</v>
      </c>
      <c r="AB262" s="9">
        <v>-2.6301998498647228E-2</v>
      </c>
      <c r="AC262" s="9">
        <v>1.2263724696759404E-3</v>
      </c>
      <c r="AD262" s="9">
        <v>-1.0896104087386282E-2</v>
      </c>
      <c r="AE262" s="9">
        <v>1.5123853188669933E-3</v>
      </c>
      <c r="AF262" s="9">
        <v>-2.219650907553139E-2</v>
      </c>
      <c r="AG262" s="9">
        <v>-5.9651219350761453E-3</v>
      </c>
      <c r="AH262" s="9">
        <v>2.7896275110154134E-2</v>
      </c>
      <c r="AI262" s="9">
        <v>2.3559497327428902E-2</v>
      </c>
      <c r="AJ262" s="9">
        <v>2.4818131990729464E-2</v>
      </c>
      <c r="AK262" s="9">
        <v>2.0494341143569406E-2</v>
      </c>
      <c r="AL262" s="9">
        <v>-1.7584873197277195E-3</v>
      </c>
      <c r="AM262" s="9">
        <v>3.3350109343531997E-2</v>
      </c>
      <c r="AN262" s="9">
        <v>2.8990321391681118E-2</v>
      </c>
      <c r="AO262" s="9">
        <v>2.3254992704389021E-3</v>
      </c>
      <c r="AP262" s="9">
        <v>-1.903393334341863E-3</v>
      </c>
      <c r="AQ262" s="9">
        <v>3.694553265262579E-3</v>
      </c>
      <c r="AR262" s="9">
        <v>-5.4011548940025023E-4</v>
      </c>
      <c r="AS262" s="9">
        <v>2.4766646660252523E-3</v>
      </c>
      <c r="AT262" s="9">
        <v>-1.7528657178241813E-3</v>
      </c>
    </row>
    <row r="263" spans="1:46">
      <c r="A263" s="3">
        <v>44469</v>
      </c>
      <c r="B263" s="7">
        <v>4.3821867949409565E-3</v>
      </c>
      <c r="C263" s="7">
        <v>5.7570042579666802E-2</v>
      </c>
      <c r="D263" s="7">
        <f t="shared" si="29"/>
        <v>4.7553747593953588E-4</v>
      </c>
      <c r="E263" s="42">
        <v>-5.3986500000000007E-2</v>
      </c>
      <c r="F263" s="7">
        <v>-9.8711995017953802E-3</v>
      </c>
      <c r="G263" s="7">
        <v>-6.3770000440781072E-2</v>
      </c>
      <c r="H263" s="42">
        <f t="shared" si="32"/>
        <v>-8.661995833506464E-3</v>
      </c>
      <c r="I263" s="42">
        <v>-6.2626621166024576E-2</v>
      </c>
      <c r="J263" s="42">
        <f t="shared" si="25"/>
        <v>5.7570042579666802E-2</v>
      </c>
      <c r="K263" s="42">
        <v>0</v>
      </c>
      <c r="L263" s="42">
        <f t="shared" si="26"/>
        <v>4.8929695331790812E-2</v>
      </c>
      <c r="M263" s="42">
        <v>-8.1700000000000002E-3</v>
      </c>
      <c r="N263" s="42">
        <f t="shared" si="28"/>
        <v>4.0641455976996754E-2</v>
      </c>
      <c r="O263" s="42">
        <v>-1.6007059505370624E-2</v>
      </c>
      <c r="P263" s="42">
        <f t="shared" si="27"/>
        <v>2.6772275458083028E-2</v>
      </c>
      <c r="Q263" s="42">
        <v>-2.9121255218671593E-2</v>
      </c>
      <c r="R263" s="42">
        <f t="shared" si="31"/>
        <v>4.8302131918665614E-2</v>
      </c>
      <c r="S263" s="42">
        <v>-8.763401276377536E-3</v>
      </c>
      <c r="T263" s="7">
        <v>3.8777958944016699E-2</v>
      </c>
      <c r="U263" s="7">
        <v>-1.7769114932389307E-2</v>
      </c>
      <c r="V263" s="7">
        <v>4.7585392706755103E-2</v>
      </c>
      <c r="W263" s="7">
        <v>-9.4411239642876454E-3</v>
      </c>
      <c r="X263" s="42">
        <v>-9.1773675319888337E-3</v>
      </c>
      <c r="Y263" s="42">
        <f t="shared" si="30"/>
        <v>4.7864333608092169E-2</v>
      </c>
      <c r="Z263" s="7">
        <v>-6.5683299765964209E-2</v>
      </c>
      <c r="AA263" s="7">
        <v>-4.4842082569796271E-2</v>
      </c>
      <c r="AB263" s="7">
        <v>-1.2426177523055859E-2</v>
      </c>
      <c r="AC263" s="7">
        <v>1.5422456286511288E-3</v>
      </c>
      <c r="AD263" s="7">
        <v>-1.3305486132798583E-3</v>
      </c>
      <c r="AE263" s="7">
        <v>1.0016209713859192E-2</v>
      </c>
      <c r="AF263" s="7">
        <v>-1.2595037993721969E-2</v>
      </c>
      <c r="AG263" s="7">
        <v>-3.2939015453451459E-3</v>
      </c>
      <c r="AH263" s="7">
        <v>1.2259532682088681E-2</v>
      </c>
      <c r="AI263" s="7">
        <v>-4.2843980136819115E-2</v>
      </c>
      <c r="AJ263" s="7">
        <v>-6.7940657679779193E-3</v>
      </c>
      <c r="AK263" s="7">
        <v>-6.0860374023686603E-2</v>
      </c>
      <c r="AL263" s="7">
        <v>1.5584246746476627E-2</v>
      </c>
      <c r="AM263" s="7">
        <v>7.2623447189759105E-3</v>
      </c>
      <c r="AN263" s="7">
        <v>-4.7569140421166334E-2</v>
      </c>
      <c r="AO263" s="7">
        <v>4.8412030861424871E-2</v>
      </c>
      <c r="AP263" s="7">
        <v>-8.659484809065976E-3</v>
      </c>
      <c r="AQ263" s="7">
        <v>4.8635861374223044E-2</v>
      </c>
      <c r="AR263" s="7">
        <v>-8.4478387678712519E-3</v>
      </c>
      <c r="AS263" s="7">
        <v>4.6109254044382153E-2</v>
      </c>
      <c r="AT263" s="7">
        <v>-1.0836907319470845E-2</v>
      </c>
    </row>
    <row r="264" spans="1:46">
      <c r="A264" s="4">
        <v>44498</v>
      </c>
      <c r="B264" s="9">
        <v>4.8039309386869178E-3</v>
      </c>
      <c r="C264" s="9">
        <v>3.7430598963120953E-2</v>
      </c>
      <c r="D264" s="9">
        <f t="shared" si="29"/>
        <v>0.11628733793065416</v>
      </c>
      <c r="E264" s="43">
        <v>7.6011579999999995E-2</v>
      </c>
      <c r="F264" s="9">
        <v>0.10980323064182529</v>
      </c>
      <c r="G264" s="9">
        <v>6.9761419945622016E-2</v>
      </c>
      <c r="H264" s="43">
        <f t="shared" si="32"/>
        <v>0.11832201568804912</v>
      </c>
      <c r="I264" s="43">
        <v>7.7972846381990868E-2</v>
      </c>
      <c r="J264" s="43">
        <f t="shared" si="25"/>
        <v>3.7148864277827487E-2</v>
      </c>
      <c r="K264" s="43">
        <v>-2.7156966988928222E-4</v>
      </c>
      <c r="L264" s="43">
        <f t="shared" si="26"/>
        <v>2.9120779865426494E-2</v>
      </c>
      <c r="M264" s="43">
        <v>-8.0099999999999998E-3</v>
      </c>
      <c r="N264" s="43">
        <f t="shared" si="28"/>
        <v>3.2823555967880003E-2</v>
      </c>
      <c r="O264" s="43">
        <v>-4.4408204267788465E-3</v>
      </c>
      <c r="P264" s="43">
        <f t="shared" si="27"/>
        <v>6.3005533591270702E-2</v>
      </c>
      <c r="Q264" s="43">
        <v>2.4652188448760937E-2</v>
      </c>
      <c r="R264" s="43">
        <f t="shared" si="31"/>
        <v>5.2671127038144139E-2</v>
      </c>
      <c r="S264" s="43">
        <v>1.4690648309636956E-2</v>
      </c>
      <c r="T264" s="9">
        <v>3.4923102500667103E-2</v>
      </c>
      <c r="U264" s="9">
        <v>-2.4170257412495788E-3</v>
      </c>
      <c r="V264" s="9">
        <v>3.4717642714197972E-2</v>
      </c>
      <c r="W264" s="9">
        <v>-2.6150725182334522E-3</v>
      </c>
      <c r="X264" s="43">
        <v>-2.1619069779243993E-4</v>
      </c>
      <c r="Y264" s="43">
        <f t="shared" si="30"/>
        <v>3.7206316118019833E-2</v>
      </c>
      <c r="Z264" s="9">
        <v>-6.7385570796663519E-2</v>
      </c>
      <c r="AA264" s="9">
        <v>-4.2329555555899012E-2</v>
      </c>
      <c r="AB264" s="9">
        <v>-1.4725647814351595E-2</v>
      </c>
      <c r="AC264" s="9">
        <v>-7.3081969648206568E-3</v>
      </c>
      <c r="AD264" s="9">
        <v>-2.5441834552003884E-2</v>
      </c>
      <c r="AE264" s="9">
        <v>-1.2356062067127138E-2</v>
      </c>
      <c r="AF264" s="9">
        <v>-3.8743260373909849E-2</v>
      </c>
      <c r="AG264" s="9">
        <v>-2.6276821119604277E-2</v>
      </c>
      <c r="AH264" s="9">
        <v>8.9655097918974747E-2</v>
      </c>
      <c r="AI264" s="9">
        <v>5.0340233850872274E-2</v>
      </c>
      <c r="AJ264" s="9">
        <v>0.10966459304436649</v>
      </c>
      <c r="AK264" s="9">
        <v>6.9627784406437687E-2</v>
      </c>
      <c r="AL264" s="9">
        <v>5.3115873396606395E-2</v>
      </c>
      <c r="AM264" s="9">
        <v>0.10916256885665065</v>
      </c>
      <c r="AN264" s="9">
        <v>6.9143873301234615E-2</v>
      </c>
      <c r="AO264" s="9">
        <v>3.7144242284029128E-2</v>
      </c>
      <c r="AP264" s="9">
        <v>-2.7602490169276184E-4</v>
      </c>
      <c r="AQ264" s="9">
        <v>4.9645153575496037E-2</v>
      </c>
      <c r="AR264" s="9">
        <v>1.1773852269812757E-2</v>
      </c>
      <c r="AS264" s="9">
        <v>3.6698936682644234E-2</v>
      </c>
      <c r="AT264" s="9">
        <v>-7.0526383278823879E-4</v>
      </c>
    </row>
    <row r="265" spans="1:46">
      <c r="A265" s="3">
        <v>44530</v>
      </c>
      <c r="B265" s="7">
        <v>5.8675468388833529E-3</v>
      </c>
      <c r="C265" s="7">
        <v>-4.093567251461927E-3</v>
      </c>
      <c r="D265" s="7">
        <f t="shared" ref="D265:D291" si="33">(1+E265)*(1+C265)-1</f>
        <v>-1.0812471909941501E-2</v>
      </c>
      <c r="E265" s="42">
        <v>-6.7465219999999996E-3</v>
      </c>
      <c r="F265" s="7">
        <v>-1.5500338183721651E-2</v>
      </c>
      <c r="G265" s="7">
        <v>-1.1453657248481575E-2</v>
      </c>
      <c r="H265" s="42">
        <f t="shared" si="32"/>
        <v>-2.5100467823220396E-2</v>
      </c>
      <c r="I265" s="42">
        <v>-2.1093247197713993E-2</v>
      </c>
      <c r="J265" s="42">
        <f t="shared" si="25"/>
        <v>-4.544700104971322E-3</v>
      </c>
      <c r="K265" s="42">
        <v>-4.529871870235791E-4</v>
      </c>
      <c r="L265" s="42">
        <f t="shared" si="26"/>
        <v>-1.2880988304092567E-3</v>
      </c>
      <c r="M265" s="42">
        <v>2.8170000000000001E-3</v>
      </c>
      <c r="N265" s="42">
        <f t="shared" si="28"/>
        <v>6.7702527349233765E-3</v>
      </c>
      <c r="O265" s="42">
        <v>1.090847456061006E-2</v>
      </c>
      <c r="P265" s="42">
        <f t="shared" si="27"/>
        <v>2.3502855991596405E-2</v>
      </c>
      <c r="Q265" s="42">
        <v>2.7709855399665084E-2</v>
      </c>
      <c r="R265" s="42">
        <f t="shared" si="31"/>
        <v>6.9758039112577386E-3</v>
      </c>
      <c r="S265" s="42">
        <v>1.1114870633147644E-2</v>
      </c>
      <c r="T265" s="7">
        <v>-7.0065932552942911E-3</v>
      </c>
      <c r="U265" s="7">
        <v>-2.924999686760632E-3</v>
      </c>
      <c r="V265" s="7">
        <v>3.0105115428906704E-3</v>
      </c>
      <c r="W265" s="7">
        <v>7.1332793531078131E-3</v>
      </c>
      <c r="X265" s="42">
        <v>2.705732728936594E-3</v>
      </c>
      <c r="Y265" s="42">
        <f t="shared" si="30"/>
        <v>-1.3989106214157276E-3</v>
      </c>
      <c r="Z265" s="7">
        <v>-1.5316416669992061E-2</v>
      </c>
      <c r="AA265" s="7">
        <v>8.9495570421260773E-3</v>
      </c>
      <c r="AB265" s="7">
        <v>-3.635711295820121E-2</v>
      </c>
      <c r="AC265" s="7">
        <v>-4.9154816473722107E-3</v>
      </c>
      <c r="AD265" s="7">
        <v>3.4664899685309614E-2</v>
      </c>
      <c r="AE265" s="7">
        <v>2.5007663641640754E-2</v>
      </c>
      <c r="AF265" s="7">
        <v>4.4746796844238323E-2</v>
      </c>
      <c r="AG265" s="7">
        <v>1.7893562968093635E-2</v>
      </c>
      <c r="AH265" s="7">
        <v>-2.9079796414711589E-2</v>
      </c>
      <c r="AI265" s="7">
        <v>-2.5088932395277208E-2</v>
      </c>
      <c r="AJ265" s="7">
        <v>-2.6870872142751745E-2</v>
      </c>
      <c r="AK265" s="7">
        <v>-2.2870928575517202E-2</v>
      </c>
      <c r="AL265" s="7">
        <v>1.5749691801973942E-2</v>
      </c>
      <c r="AM265" s="7">
        <v>-1.2393183979916289E-2</v>
      </c>
      <c r="AN265" s="7">
        <v>-8.3337314184714906E-3</v>
      </c>
      <c r="AO265" s="7">
        <v>-1.1450334179222699E-3</v>
      </c>
      <c r="AP265" s="7">
        <v>2.9606534676174245E-3</v>
      </c>
      <c r="AQ265" s="7">
        <v>6.2412587258711127E-3</v>
      </c>
      <c r="AR265" s="7">
        <v>1.0377306178061874E-2</v>
      </c>
      <c r="AS265" s="7">
        <v>3.5302032000528172E-3</v>
      </c>
      <c r="AT265" s="7">
        <v>7.6551071474397769E-3</v>
      </c>
    </row>
    <row r="266" spans="1:46">
      <c r="A266" s="4">
        <v>44561</v>
      </c>
      <c r="B266" s="9">
        <v>7.6355573592017389E-3</v>
      </c>
      <c r="C266" s="9">
        <v>-7.0108009039308028E-3</v>
      </c>
      <c r="D266" s="9">
        <f t="shared" si="33"/>
        <v>8.0688426307407468E-2</v>
      </c>
      <c r="E266" s="43">
        <v>8.8318409999999986E-2</v>
      </c>
      <c r="F266" s="9">
        <v>8.3184585183785353E-2</v>
      </c>
      <c r="G266" s="9">
        <v>9.083219250503638E-2</v>
      </c>
      <c r="H266" s="43">
        <f t="shared" si="32"/>
        <v>7.9226820746277626E-2</v>
      </c>
      <c r="I266" s="43">
        <v>8.6846485066213841E-2</v>
      </c>
      <c r="J266" s="43">
        <f t="shared" si="25"/>
        <v>-6.7408052078679059E-3</v>
      </c>
      <c r="K266" s="43">
        <v>2.7190194647497279E-4</v>
      </c>
      <c r="L266" s="43">
        <f t="shared" si="26"/>
        <v>-1.1558691435790802E-2</v>
      </c>
      <c r="M266" s="43">
        <v>-4.5799999999999999E-3</v>
      </c>
      <c r="N266" s="43">
        <f t="shared" si="28"/>
        <v>-1.317351259312094E-2</v>
      </c>
      <c r="O266" s="43">
        <v>-6.2062222779463161E-3</v>
      </c>
      <c r="P266" s="43">
        <f t="shared" si="27"/>
        <v>-2.8045305854847546E-2</v>
      </c>
      <c r="Q266" s="43">
        <v>-2.1183014850579163E-2</v>
      </c>
      <c r="R266" s="43">
        <f t="shared" si="31"/>
        <v>-9.5946229429085816E-3</v>
      </c>
      <c r="S266" s="43">
        <v>-2.6020645957980371E-3</v>
      </c>
      <c r="T266" s="9">
        <v>-8.397187560007735E-3</v>
      </c>
      <c r="U266" s="9">
        <v>-1.3961749607537266E-3</v>
      </c>
      <c r="V266" s="9">
        <v>-1.1038001871509939E-2</v>
      </c>
      <c r="W266" s="9">
        <v>-4.0556342115757316E-3</v>
      </c>
      <c r="X266" s="43">
        <v>-4.4488901773692691E-3</v>
      </c>
      <c r="Y266" s="43">
        <f t="shared" si="30"/>
        <v>-1.1428500798023045E-2</v>
      </c>
      <c r="Z266" s="9">
        <v>2.8523545743064593E-2</v>
      </c>
      <c r="AA266" s="9">
        <v>1.6044389263634828E-2</v>
      </c>
      <c r="AB266" s="9">
        <v>8.7802513186472142E-2</v>
      </c>
      <c r="AC266" s="9">
        <v>1.252108359001225E-2</v>
      </c>
      <c r="AD266" s="9">
        <v>2.2477231193176461E-3</v>
      </c>
      <c r="AE266" s="9">
        <v>7.8668871778939664E-3</v>
      </c>
      <c r="AF266" s="9">
        <v>-3.3986293547305646E-3</v>
      </c>
      <c r="AG266" s="9">
        <v>1.8856834826288749E-2</v>
      </c>
      <c r="AH266" s="9">
        <v>3.1662818947118199E-2</v>
      </c>
      <c r="AI266" s="9">
        <v>3.8946667180523198E-2</v>
      </c>
      <c r="AJ266" s="9">
        <v>8.4489731229535403E-2</v>
      </c>
      <c r="AK266" s="9">
        <v>9.214655327244281E-2</v>
      </c>
      <c r="AL266" s="9">
        <v>-6.21284350053386E-3</v>
      </c>
      <c r="AM266" s="9">
        <v>3.6296312885417903E-2</v>
      </c>
      <c r="AN266" s="9">
        <v>4.3612874972629889E-2</v>
      </c>
      <c r="AO266" s="9">
        <v>-9.5509099860592306E-3</v>
      </c>
      <c r="AP266" s="9">
        <v>-2.5580430123920417E-3</v>
      </c>
      <c r="AQ266" s="9">
        <v>-4.628505005764616E-3</v>
      </c>
      <c r="AR266" s="9">
        <v>2.3991156201244035E-3</v>
      </c>
      <c r="AS266" s="9">
        <v>-1.2108423391679501E-2</v>
      </c>
      <c r="AT266" s="9">
        <v>-5.1336132280080937E-3</v>
      </c>
    </row>
    <row r="267" spans="1:46">
      <c r="A267" s="3">
        <v>44592</v>
      </c>
      <c r="B267" s="7">
        <v>7.3227559539161824E-3</v>
      </c>
      <c r="C267" s="7">
        <v>-3.9978496550488241E-2</v>
      </c>
      <c r="D267" s="7">
        <f t="shared" si="33"/>
        <v>-0.10571412575790695</v>
      </c>
      <c r="E267" s="42">
        <v>-6.8473080000000006E-2</v>
      </c>
      <c r="F267" s="7">
        <v>-0.11684251517721589</v>
      </c>
      <c r="G267" s="7">
        <v>-8.0064892661823595E-2</v>
      </c>
      <c r="H267" s="42">
        <f t="shared" si="32"/>
        <v>-0.11256982774041391</v>
      </c>
      <c r="I267" s="42">
        <v>-7.5614276273076486E-2</v>
      </c>
      <c r="J267" s="42">
        <f t="shared" si="25"/>
        <v>-4.0760961129027606E-2</v>
      </c>
      <c r="K267" s="42">
        <v>-8.1504901268136809E-4</v>
      </c>
      <c r="L267" s="42">
        <f t="shared" si="26"/>
        <v>-5.2535577815607803E-2</v>
      </c>
      <c r="M267" s="42">
        <v>-1.308E-2</v>
      </c>
      <c r="N267" s="42">
        <f t="shared" si="28"/>
        <v>-5.868554112691915E-2</v>
      </c>
      <c r="O267" s="42">
        <v>-1.9486068290359593E-2</v>
      </c>
      <c r="P267" s="42">
        <f t="shared" si="27"/>
        <v>-7.5391049411861255E-2</v>
      </c>
      <c r="Q267" s="42">
        <v>-3.6887249644023568E-2</v>
      </c>
      <c r="R267" s="42">
        <f t="shared" si="31"/>
        <v>-5.2593821465401147E-2</v>
      </c>
      <c r="S267" s="42">
        <v>-1.3140669109581449E-2</v>
      </c>
      <c r="T267" s="7">
        <v>-5.9652725130706852E-2</v>
      </c>
      <c r="U267" s="7">
        <v>-2.0493529061094917E-2</v>
      </c>
      <c r="V267" s="7">
        <v>-5.5061769140764882E-2</v>
      </c>
      <c r="W267" s="7">
        <v>-1.5711390355403476E-2</v>
      </c>
      <c r="X267" s="42">
        <v>-1.7595173547567233E-2</v>
      </c>
      <c r="Y267" s="42">
        <f t="shared" si="30"/>
        <v>-5.6870241513078845E-2</v>
      </c>
      <c r="Z267" s="7">
        <v>6.9842583324715601E-2</v>
      </c>
      <c r="AA267" s="7">
        <v>7.472868021743384E-2</v>
      </c>
      <c r="AB267" s="7">
        <v>-9.9365727915458057E-3</v>
      </c>
      <c r="AC267" s="7">
        <v>1.2616242948690903E-2</v>
      </c>
      <c r="AD267" s="7">
        <v>-7.3408971512843868E-3</v>
      </c>
      <c r="AE267" s="7">
        <v>1.1266071918343279E-3</v>
      </c>
      <c r="AF267" s="7">
        <v>-1.6060344400647075E-2</v>
      </c>
      <c r="AG267" s="7">
        <v>-8.0264020840870032E-4</v>
      </c>
      <c r="AH267" s="7">
        <v>-8.7612772661992411E-2</v>
      </c>
      <c r="AI267" s="7">
        <v>-4.9617926203055496E-2</v>
      </c>
      <c r="AJ267" s="7">
        <v>-0.11904427242295146</v>
      </c>
      <c r="AK267" s="7">
        <v>-8.2358338420928212E-2</v>
      </c>
      <c r="AL267" s="7">
        <v>-4.5613642291588041E-2</v>
      </c>
      <c r="AM267" s="7">
        <v>-9.0461312854016707E-2</v>
      </c>
      <c r="AN267" s="7">
        <v>-5.2585089106999772E-2</v>
      </c>
      <c r="AO267" s="7">
        <v>-6.0661551946358028E-2</v>
      </c>
      <c r="AP267" s="7">
        <v>-2.1544366789235325E-2</v>
      </c>
      <c r="AQ267" s="7">
        <v>-6.1138270640425207E-2</v>
      </c>
      <c r="AR267" s="7">
        <v>-2.2040937639320135E-2</v>
      </c>
      <c r="AS267" s="7">
        <v>-5.8165507652057857E-2</v>
      </c>
      <c r="AT267" s="7">
        <v>-1.8944378887577606E-2</v>
      </c>
    </row>
    <row r="268" spans="1:46">
      <c r="A268" s="4">
        <v>44617</v>
      </c>
      <c r="B268" s="9">
        <v>7.4957662692651805E-3</v>
      </c>
      <c r="C268" s="9">
        <v>-4.0691380147086287E-2</v>
      </c>
      <c r="D268" s="9">
        <f t="shared" si="33"/>
        <v>-7.0718900711912447E-2</v>
      </c>
      <c r="E268" s="43">
        <v>-3.1301209999999996E-2</v>
      </c>
      <c r="F268" s="9">
        <v>-6.33970355276402E-2</v>
      </c>
      <c r="G268" s="9">
        <v>-2.3668770310888321E-2</v>
      </c>
      <c r="H268" s="43">
        <f t="shared" si="32"/>
        <v>-7.4101093846496879E-2</v>
      </c>
      <c r="I268" s="43">
        <v>-3.4826866983154181E-2</v>
      </c>
      <c r="J268" s="43">
        <f t="shared" si="25"/>
        <v>-4.1039052918641961E-2</v>
      </c>
      <c r="K268" s="43">
        <v>-3.6242014755272223E-4</v>
      </c>
      <c r="L268" s="43">
        <f t="shared" si="26"/>
        <v>-4.5756529659909617E-2</v>
      </c>
      <c r="M268" s="43">
        <v>-5.28E-3</v>
      </c>
      <c r="N268" s="43">
        <f t="shared" si="28"/>
        <v>-4.4526383033346772E-2</v>
      </c>
      <c r="O268" s="43">
        <v>-3.9976737484632707E-3</v>
      </c>
      <c r="P268" s="43">
        <f t="shared" si="27"/>
        <v>-5.7669070836555703E-2</v>
      </c>
      <c r="Q268" s="43">
        <v>-1.7697840234222606E-2</v>
      </c>
      <c r="R268" s="43">
        <f t="shared" si="31"/>
        <v>-3.5839297517221591E-2</v>
      </c>
      <c r="S268" s="43">
        <v>5.0578953732414167E-3</v>
      </c>
      <c r="T268" s="9">
        <v>-5.6282309119159324E-2</v>
      </c>
      <c r="U268" s="9">
        <v>-1.6252255686458383E-2</v>
      </c>
      <c r="V268" s="9">
        <v>-5.7544668690969747E-2</v>
      </c>
      <c r="W268" s="9">
        <v>-1.7568161272716876E-2</v>
      </c>
      <c r="X268" s="43">
        <v>-1.2880080859196119E-2</v>
      </c>
      <c r="Y268" s="43">
        <f t="shared" si="30"/>
        <v>-5.3047352739715614E-2</v>
      </c>
      <c r="Z268" s="9">
        <v>8.9031456211778881E-3</v>
      </c>
      <c r="AA268" s="9">
        <v>-2.3189743589743683E-2</v>
      </c>
      <c r="AB268" s="9">
        <v>-1.2881177707676161E-2</v>
      </c>
      <c r="AC268" s="9">
        <v>1.2058176484966987E-2</v>
      </c>
      <c r="AD268" s="9">
        <v>5.4452986992752361E-3</v>
      </c>
      <c r="AE268" s="9">
        <v>1.0625553903591989E-2</v>
      </c>
      <c r="AF268" s="9">
        <v>1.0178721968268079E-4</v>
      </c>
      <c r="AG268" s="9">
        <v>5.8430608494073333E-3</v>
      </c>
      <c r="AH268" s="9">
        <v>-6.5887815784331227E-2</v>
      </c>
      <c r="AI268" s="9">
        <v>-2.6265202997037829E-2</v>
      </c>
      <c r="AJ268" s="9">
        <v>-6.2374318511111415E-2</v>
      </c>
      <c r="AK268" s="9">
        <v>-2.2602672294709247E-2</v>
      </c>
      <c r="AL268" s="9">
        <v>7.1604994840672731E-3</v>
      </c>
      <c r="AM268" s="9">
        <v>-6.8500506020733209E-2</v>
      </c>
      <c r="AN268" s="9">
        <v>-2.8988716767614275E-2</v>
      </c>
      <c r="AO268" s="9">
        <v>-5.8766879311299647E-2</v>
      </c>
      <c r="AP268" s="9">
        <v>-1.8842214893247777E-2</v>
      </c>
      <c r="AQ268" s="9">
        <v>-4.8601542798090924E-2</v>
      </c>
      <c r="AR268" s="9">
        <v>-8.2456912064621246E-3</v>
      </c>
      <c r="AS268" s="9">
        <v>-5.4944559890720668E-2</v>
      </c>
      <c r="AT268" s="9">
        <v>-1.4857762610138714E-2</v>
      </c>
    </row>
    <row r="269" spans="1:46">
      <c r="A269" s="3">
        <v>44651</v>
      </c>
      <c r="B269" s="7">
        <v>9.2344822591881037E-3</v>
      </c>
      <c r="C269" s="7">
        <v>-7.8141417286064607E-2</v>
      </c>
      <c r="D269" s="7">
        <f t="shared" si="33"/>
        <v>-1.7795853849087662E-2</v>
      </c>
      <c r="E269" s="42">
        <v>6.5460759999999993E-2</v>
      </c>
      <c r="F269" s="7">
        <v>-3.4356093075004535E-2</v>
      </c>
      <c r="G269" s="7">
        <v>4.7496790757381335E-2</v>
      </c>
      <c r="H269" s="42">
        <f t="shared" si="32"/>
        <v>-2.5728317080502827E-2</v>
      </c>
      <c r="I269" s="42">
        <v>5.6855900881519705E-2</v>
      </c>
      <c r="J269" s="42">
        <f t="shared" si="25"/>
        <v>-7.8475834860675553E-2</v>
      </c>
      <c r="K269" s="42">
        <v>-3.6276450735683863E-4</v>
      </c>
      <c r="L269" s="42">
        <f t="shared" si="26"/>
        <v>-0.10760401758960192</v>
      </c>
      <c r="M269" s="42">
        <v>-3.1960000000000002E-2</v>
      </c>
      <c r="N269" s="42">
        <f t="shared" si="28"/>
        <v>-0.11552541367552482</v>
      </c>
      <c r="O269" s="42">
        <v>-4.0552853865505445E-2</v>
      </c>
      <c r="P269" s="42">
        <f t="shared" si="27"/>
        <v>-0.12827173274740267</v>
      </c>
      <c r="Q269" s="42">
        <v>-5.4379615703913364E-2</v>
      </c>
      <c r="R269" s="42">
        <f t="shared" si="31"/>
        <v>-9.3916399010965601E-2</v>
      </c>
      <c r="S269" s="42">
        <v>-1.7112149326049209E-2</v>
      </c>
      <c r="T269" s="7">
        <v>-0.10224733116259266</v>
      </c>
      <c r="U269" s="7">
        <v>-2.6149253614974999E-2</v>
      </c>
      <c r="V269" s="7">
        <v>-9.4096001583115041E-2</v>
      </c>
      <c r="W269" s="7">
        <v>-1.7306975924745949E-2</v>
      </c>
      <c r="X269" s="42">
        <v>-2.8140175767994435E-2</v>
      </c>
      <c r="Y269" s="42">
        <f t="shared" si="30"/>
        <v>-0.10408267983686903</v>
      </c>
      <c r="Z269" s="7">
        <v>6.0607852402035922E-2</v>
      </c>
      <c r="AA269" s="7">
        <v>9.9968050303522071E-2</v>
      </c>
      <c r="AB269" s="7">
        <v>1.4161939332032025E-2</v>
      </c>
      <c r="AC269" s="7">
        <v>3.5502001048225651E-2</v>
      </c>
      <c r="AD269" s="7">
        <v>3.0709268489758745E-2</v>
      </c>
      <c r="AE269" s="7">
        <v>2.6075961898379685E-2</v>
      </c>
      <c r="AF269" s="7">
        <v>3.5589836708610711E-2</v>
      </c>
      <c r="AG269" s="7">
        <v>8.4448807060648612E-3</v>
      </c>
      <c r="AH269" s="7">
        <v>-6.0952239337636938E-2</v>
      </c>
      <c r="AI269" s="7">
        <v>1.8646220006785619E-2</v>
      </c>
      <c r="AJ269" s="7">
        <v>-4.0388399734016533E-2</v>
      </c>
      <c r="AK269" s="7">
        <v>4.0953155136771446E-2</v>
      </c>
      <c r="AL269" s="7">
        <v>-5.0091443963354298E-2</v>
      </c>
      <c r="AM269" s="7">
        <v>-4.7495845343860865E-2</v>
      </c>
      <c r="AN269" s="7">
        <v>3.3243246325248332E-2</v>
      </c>
      <c r="AO269" s="7">
        <v>-9.6733687616521014E-2</v>
      </c>
      <c r="AP269" s="7">
        <v>-2.0168245628002013E-2</v>
      </c>
      <c r="AQ269" s="7">
        <v>-7.2729389865854421E-2</v>
      </c>
      <c r="AR269" s="7">
        <v>5.8707783619882381E-3</v>
      </c>
      <c r="AS269" s="7">
        <v>-9.9347426858003463E-2</v>
      </c>
      <c r="AT269" s="7">
        <v>-2.3003538687581426E-2</v>
      </c>
    </row>
    <row r="270" spans="1:46">
      <c r="A270" s="4">
        <v>44680</v>
      </c>
      <c r="B270" s="9">
        <v>8.34325163831795E-3</v>
      </c>
      <c r="C270" s="9">
        <v>3.8266706066106604E-2</v>
      </c>
      <c r="D270" s="9">
        <f t="shared" si="33"/>
        <v>-7.3365218004136645E-3</v>
      </c>
      <c r="E270" s="43">
        <v>-4.3922460000000003E-2</v>
      </c>
      <c r="F270" s="9">
        <v>-9.1826852514409474E-4</v>
      </c>
      <c r="G270" s="9">
        <v>-3.7740760020822606E-2</v>
      </c>
      <c r="H270" s="43">
        <f t="shared" si="32"/>
        <v>1.2734281244612955E-3</v>
      </c>
      <c r="I270" s="43">
        <v>-3.5629841278267738E-2</v>
      </c>
      <c r="J270" s="43">
        <f t="shared" si="25"/>
        <v>3.7795946003994274E-2</v>
      </c>
      <c r="K270" s="43">
        <v>-4.5340957131900783E-4</v>
      </c>
      <c r="L270" s="43">
        <f t="shared" si="26"/>
        <v>1.7636346616572984E-2</v>
      </c>
      <c r="M270" s="43">
        <v>-1.9869999999999999E-2</v>
      </c>
      <c r="N270" s="43">
        <f t="shared" si="28"/>
        <v>-5.8579800248501623E-3</v>
      </c>
      <c r="O270" s="43">
        <v>-4.2498411856179974E-2</v>
      </c>
      <c r="P270" s="43">
        <f t="shared" si="27"/>
        <v>-5.9772729144980219E-2</v>
      </c>
      <c r="Q270" s="43">
        <v>-9.4426060893880392E-2</v>
      </c>
      <c r="R270" s="43">
        <f t="shared" si="31"/>
        <v>1.0915047509101328E-2</v>
      </c>
      <c r="S270" s="43">
        <v>-2.6343576652513523E-2</v>
      </c>
      <c r="T270" s="9">
        <v>-1.8618070019466137E-2</v>
      </c>
      <c r="U270" s="9">
        <v>-5.478821169283532E-2</v>
      </c>
      <c r="V270" s="9">
        <v>1.0361551584494144E-2</v>
      </c>
      <c r="W270" s="9">
        <v>-2.6876672745621E-2</v>
      </c>
      <c r="X270" s="43">
        <v>-3.8092488731666152E-2</v>
      </c>
      <c r="Y270" s="43">
        <f t="shared" si="30"/>
        <v>-1.2834567351807102E-3</v>
      </c>
      <c r="Z270" s="9">
        <v>-0.10102623158498591</v>
      </c>
      <c r="AA270" s="9">
        <v>-5.1854649886338589E-2</v>
      </c>
      <c r="AB270" s="9">
        <v>1.1903006147548467E-2</v>
      </c>
      <c r="AC270" s="9">
        <v>1.3630892958771623E-2</v>
      </c>
      <c r="AD270" s="9">
        <v>8.3105441197495189E-3</v>
      </c>
      <c r="AE270" s="9">
        <v>1.5560248574419955E-2</v>
      </c>
      <c r="AF270" s="9">
        <v>7.8462030037185215E-4</v>
      </c>
      <c r="AG270" s="9">
        <v>-1.2257982240861942E-3</v>
      </c>
      <c r="AH270" s="9">
        <v>-4.6204690335694631E-2</v>
      </c>
      <c r="AI270" s="9">
        <v>-8.1358090275142625E-2</v>
      </c>
      <c r="AJ270" s="9">
        <v>-6.2815350932077241E-3</v>
      </c>
      <c r="AK270" s="9">
        <v>-4.2906356236831922E-2</v>
      </c>
      <c r="AL270" s="9">
        <v>2.1774402236773405E-2</v>
      </c>
      <c r="AM270" s="9">
        <v>-5.3055827001148193E-2</v>
      </c>
      <c r="AN270" s="9">
        <v>-8.7956719149039353E-2</v>
      </c>
      <c r="AO270" s="9">
        <v>-1.1337949671145209E-3</v>
      </c>
      <c r="AP270" s="9">
        <v>-3.7948342947936808E-2</v>
      </c>
      <c r="AQ270" s="9">
        <v>1.2845270345314352E-2</v>
      </c>
      <c r="AR270" s="9">
        <v>-2.4484494756758513E-2</v>
      </c>
      <c r="AS270" s="9">
        <v>6.1014052215586645E-3</v>
      </c>
      <c r="AT270" s="9">
        <v>-3.0979805724888565E-2</v>
      </c>
    </row>
    <row r="271" spans="1:46">
      <c r="A271" s="3">
        <v>44712</v>
      </c>
      <c r="B271" s="7">
        <v>1.0310223643963834E-2</v>
      </c>
      <c r="C271" s="7">
        <v>-3.8665609562724912E-2</v>
      </c>
      <c r="D271" s="7">
        <f t="shared" si="33"/>
        <v>-9.8604222392510765E-2</v>
      </c>
      <c r="E271" s="42">
        <v>-6.2349389999999998E-2</v>
      </c>
      <c r="F271" s="7">
        <v>-8.4842770910255272E-2</v>
      </c>
      <c r="G271" s="7">
        <v>-4.8034442340636585E-2</v>
      </c>
      <c r="H271" s="42">
        <f t="shared" si="32"/>
        <v>-8.3708029036691389E-2</v>
      </c>
      <c r="I271" s="42">
        <v>-4.6854060274987508E-2</v>
      </c>
      <c r="J271" s="42">
        <f t="shared" si="25"/>
        <v>-3.8159831515679143E-2</v>
      </c>
      <c r="K271" s="42">
        <v>5.2612082962699702E-4</v>
      </c>
      <c r="L271" s="42">
        <f t="shared" si="26"/>
        <v>-3.1704587241568549E-2</v>
      </c>
      <c r="M271" s="42">
        <v>7.241E-3</v>
      </c>
      <c r="N271" s="42">
        <f t="shared" si="28"/>
        <v>-3.2807663663705688E-2</v>
      </c>
      <c r="O271" s="42">
        <v>6.0935569946214407E-3</v>
      </c>
      <c r="P271" s="42">
        <f t="shared" si="27"/>
        <v>-6.0487548948987335E-2</v>
      </c>
      <c r="Q271" s="42">
        <v>-2.2699634594718354E-2</v>
      </c>
      <c r="R271" s="42">
        <f t="shared" si="31"/>
        <v>-4.9489566511276228E-2</v>
      </c>
      <c r="S271" s="42">
        <v>-1.1259304833178718E-2</v>
      </c>
      <c r="T271" s="7">
        <v>-3.6041662543783937E-2</v>
      </c>
      <c r="U271" s="7">
        <v>2.7294841888962917E-3</v>
      </c>
      <c r="V271" s="7">
        <v>-3.9988035004449807E-2</v>
      </c>
      <c r="W271" s="7">
        <v>-1.3756144114674962E-3</v>
      </c>
      <c r="X271" s="42">
        <v>7.3374425698036205E-3</v>
      </c>
      <c r="Y271" s="42">
        <f t="shared" si="30"/>
        <v>-3.161187368251428E-2</v>
      </c>
      <c r="Z271" s="7">
        <v>3.2206837914882991E-2</v>
      </c>
      <c r="AA271" s="7">
        <v>4.2635263119289224E-2</v>
      </c>
      <c r="AB271" s="7">
        <v>2.6270324841985992E-3</v>
      </c>
      <c r="AC271" s="7">
        <v>1.1029141047825819E-2</v>
      </c>
      <c r="AD271" s="7">
        <v>9.6493944039817148E-3</v>
      </c>
      <c r="AE271" s="7">
        <v>7.818960139985176E-3</v>
      </c>
      <c r="AF271" s="7">
        <v>1.1587660930550747E-2</v>
      </c>
      <c r="AG271" s="7">
        <v>5.8154342714440421E-3</v>
      </c>
      <c r="AH271" s="7">
        <v>-3.9920098828731931E-2</v>
      </c>
      <c r="AI271" s="7">
        <v>-1.3049457904408257E-3</v>
      </c>
      <c r="AJ271" s="7">
        <v>-8.4074952727645536E-2</v>
      </c>
      <c r="AK271" s="7">
        <v>-4.7235741919381069E-2</v>
      </c>
      <c r="AL271" s="7">
        <v>-7.5181528960907462E-2</v>
      </c>
      <c r="AM271" s="7">
        <v>-3.8614424386331336E-2</v>
      </c>
      <c r="AN271" s="7">
        <v>5.3243883608722342E-5</v>
      </c>
      <c r="AO271" s="7">
        <v>-3.246813733925269E-2</v>
      </c>
      <c r="AP271" s="7">
        <v>6.4467393293328179E-3</v>
      </c>
      <c r="AQ271" s="7">
        <v>-4.7790851767191223E-2</v>
      </c>
      <c r="AR271" s="7">
        <v>-9.4922664738079643E-3</v>
      </c>
      <c r="AS271" s="7">
        <v>-3.6908895615242909E-2</v>
      </c>
      <c r="AT271" s="7">
        <v>1.8273703353965942E-3</v>
      </c>
    </row>
    <row r="272" spans="1:46">
      <c r="A272" s="4">
        <v>44742</v>
      </c>
      <c r="B272" s="9">
        <v>1.0135477621973754E-2</v>
      </c>
      <c r="C272" s="9">
        <v>0.10765717185814894</v>
      </c>
      <c r="D272" s="9">
        <f t="shared" si="33"/>
        <v>2.5551397246717178E-2</v>
      </c>
      <c r="E272" s="43">
        <v>-7.4125619999999989E-2</v>
      </c>
      <c r="F272" s="9">
        <v>2.2628295122797182E-2</v>
      </c>
      <c r="G272" s="9">
        <v>-7.6764615348187348E-2</v>
      </c>
      <c r="H272" s="43">
        <f t="shared" si="32"/>
        <v>1.8660113475502671E-2</v>
      </c>
      <c r="I272" s="43">
        <v>-8.0347115193909135E-2</v>
      </c>
      <c r="J272" s="43">
        <f t="shared" si="25"/>
        <v>0.10658202282439055</v>
      </c>
      <c r="K272" s="43">
        <v>-9.7065144439478779E-4</v>
      </c>
      <c r="L272" s="43">
        <f t="shared" si="26"/>
        <v>9.9504815073272912E-2</v>
      </c>
      <c r="M272" s="43">
        <v>-7.3600000000000002E-3</v>
      </c>
      <c r="N272" s="43">
        <f t="shared" si="28"/>
        <v>9.8056794271843328E-2</v>
      </c>
      <c r="O272" s="43">
        <v>-8.6672824680947835E-3</v>
      </c>
      <c r="P272" s="43">
        <f t="shared" si="27"/>
        <v>9.3455617796295076E-2</v>
      </c>
      <c r="Q272" s="43">
        <v>-1.2821254105212065E-2</v>
      </c>
      <c r="R272" s="43">
        <f t="shared" si="31"/>
        <v>6.9097132316806587E-2</v>
      </c>
      <c r="S272" s="43">
        <v>-3.4812251047547482E-2</v>
      </c>
      <c r="T272" s="9">
        <v>7.2114977914096379E-2</v>
      </c>
      <c r="U272" s="9">
        <v>-3.2087720683854348E-2</v>
      </c>
      <c r="V272" s="9">
        <v>9.0846849601698976E-2</v>
      </c>
      <c r="W272" s="9">
        <v>-1.5176466765659979E-2</v>
      </c>
      <c r="X272" s="43">
        <v>-1.556738059563767E-2</v>
      </c>
      <c r="Y272" s="43">
        <f t="shared" si="30"/>
        <v>9.0413851094345521E-2</v>
      </c>
      <c r="Z272" s="9">
        <v>-0.11502919923761457</v>
      </c>
      <c r="AA272" s="9">
        <v>-8.3845906609815724E-2</v>
      </c>
      <c r="AB272" s="9">
        <v>-8.8035597156481682E-3</v>
      </c>
      <c r="AC272" s="9">
        <v>-3.9465688293892631E-3</v>
      </c>
      <c r="AD272" s="9">
        <v>-3.637468351916695E-3</v>
      </c>
      <c r="AE272" s="9">
        <v>3.3426190026335512E-3</v>
      </c>
      <c r="AF272" s="9">
        <v>-1.103614707019962E-2</v>
      </c>
      <c r="AG272" s="9">
        <v>3.6803543400558691E-3</v>
      </c>
      <c r="AH272" s="9">
        <v>1.2571729586796421E-2</v>
      </c>
      <c r="AI272" s="9">
        <v>-8.5843747223558253E-2</v>
      </c>
      <c r="AJ272" s="9">
        <v>1.8647063149657805E-2</v>
      </c>
      <c r="AK272" s="9">
        <v>-8.0358897111795113E-2</v>
      </c>
      <c r="AL272" s="9">
        <v>9.4584805170096375E-2</v>
      </c>
      <c r="AM272" s="9">
        <v>1.4702589501446095E-2</v>
      </c>
      <c r="AN272" s="9">
        <v>-8.3919993223866451E-2</v>
      </c>
      <c r="AO272" s="9">
        <v>9.0281043640612069E-2</v>
      </c>
      <c r="AP272" s="9">
        <v>-1.5687280016782879E-2</v>
      </c>
      <c r="AQ272" s="9">
        <v>7.4580844837435212E-2</v>
      </c>
      <c r="AR272" s="9">
        <v>-2.9861520207761116E-2</v>
      </c>
      <c r="AS272" s="9">
        <v>9.791281259061746E-2</v>
      </c>
      <c r="AT272" s="9">
        <v>-8.7972700534991732E-3</v>
      </c>
    </row>
    <row r="273" spans="1:46">
      <c r="A273" s="3">
        <v>44771</v>
      </c>
      <c r="B273" s="7">
        <v>1.0348528288470327E-2</v>
      </c>
      <c r="C273" s="7">
        <v>-9.4692630775106146E-3</v>
      </c>
      <c r="D273" s="7">
        <f t="shared" si="33"/>
        <v>8.0247483911416451E-2</v>
      </c>
      <c r="E273" s="42">
        <v>9.0574420000000003E-2</v>
      </c>
      <c r="F273" s="7">
        <v>7.4478540778773139E-2</v>
      </c>
      <c r="G273" s="7">
        <v>8.4750326998537906E-2</v>
      </c>
      <c r="H273" s="42">
        <f t="shared" si="32"/>
        <v>8.2727761470751782E-2</v>
      </c>
      <c r="I273" s="42">
        <v>9.307840848504334E-2</v>
      </c>
      <c r="J273" s="42">
        <f t="shared" si="25"/>
        <v>-8.7767804689731221E-3</v>
      </c>
      <c r="K273" s="42">
        <v>6.9910259492700355E-4</v>
      </c>
      <c r="L273" s="42">
        <f t="shared" si="26"/>
        <v>7.3123086674302673E-3</v>
      </c>
      <c r="M273" s="42">
        <v>1.6941999999999999E-2</v>
      </c>
      <c r="N273" s="42">
        <f t="shared" si="28"/>
        <v>1.9592767177535775E-2</v>
      </c>
      <c r="O273" s="42">
        <v>2.9339857080397325E-2</v>
      </c>
      <c r="P273" s="42">
        <f t="shared" si="27"/>
        <v>1.4407100995656119E-2</v>
      </c>
      <c r="Q273" s="42">
        <v>2.4104617033237075E-2</v>
      </c>
      <c r="R273" s="42">
        <f t="shared" si="31"/>
        <v>4.0049849163170892E-2</v>
      </c>
      <c r="S273" s="42">
        <v>4.9992504416908723E-2</v>
      </c>
      <c r="T273" s="7">
        <v>1.1588326446832165E-2</v>
      </c>
      <c r="U273" s="7">
        <v>2.1258895599511884E-2</v>
      </c>
      <c r="V273" s="7">
        <v>1.5760394999506655E-2</v>
      </c>
      <c r="W273" s="7">
        <v>2.5470848239807387E-2</v>
      </c>
      <c r="X273" s="42">
        <v>2.5348122634202941E-2</v>
      </c>
      <c r="Y273" s="42">
        <f t="shared" si="30"/>
        <v>1.5638831514948048E-2</v>
      </c>
      <c r="Z273" s="7">
        <v>4.6911391544413483E-2</v>
      </c>
      <c r="AA273" s="7">
        <v>1.9837266658034203E-2</v>
      </c>
      <c r="AB273" s="7">
        <v>6.6103404611499439E-3</v>
      </c>
      <c r="AC273" s="7">
        <v>7.1909239434686523E-3</v>
      </c>
      <c r="AD273" s="7">
        <v>-8.7728464837354414E-3</v>
      </c>
      <c r="AE273" s="7">
        <v>1.0928024808731784E-4</v>
      </c>
      <c r="AF273" s="7">
        <v>-1.8357437936646348E-2</v>
      </c>
      <c r="AG273" s="7">
        <v>1.1465037631344988E-2</v>
      </c>
      <c r="AH273" s="7">
        <v>5.848828862852451E-2</v>
      </c>
      <c r="AI273" s="7">
        <v>6.8607211440176563E-2</v>
      </c>
      <c r="AJ273" s="7">
        <v>7.3910588041000924E-2</v>
      </c>
      <c r="AK273" s="7">
        <v>8.4176944753443061E-2</v>
      </c>
      <c r="AL273" s="7">
        <v>-4.4140564601049426E-2</v>
      </c>
      <c r="AM273" s="7">
        <v>8.0784279888304056E-2</v>
      </c>
      <c r="AN273" s="7">
        <v>9.1116347632205885E-2</v>
      </c>
      <c r="AO273" s="7">
        <v>1.4733389531105034E-2</v>
      </c>
      <c r="AP273" s="7">
        <v>2.4434024817656441E-2</v>
      </c>
      <c r="AQ273" s="7">
        <v>2.871213707395226E-2</v>
      </c>
      <c r="AR273" s="7">
        <v>3.8546406212582429E-2</v>
      </c>
      <c r="AS273" s="7">
        <v>6.321073527123966E-3</v>
      </c>
      <c r="AT273" s="7">
        <v>1.5941288862669767E-2</v>
      </c>
    </row>
    <row r="274" spans="1:46">
      <c r="A274" s="4">
        <v>44804</v>
      </c>
      <c r="B274" s="9">
        <v>1.1675934032394419E-2</v>
      </c>
      <c r="C274" s="9">
        <v>-1.8117338678589334E-3</v>
      </c>
      <c r="D274" s="9">
        <f t="shared" si="33"/>
        <v>-6.1430574348546596E-2</v>
      </c>
      <c r="E274" s="43">
        <v>-5.9727049999999983E-2</v>
      </c>
      <c r="F274" s="9">
        <v>-6.1674001415096158E-2</v>
      </c>
      <c r="G274" s="9">
        <v>-5.9970918892080727E-2</v>
      </c>
      <c r="H274" s="43">
        <f t="shared" si="32"/>
        <v>-6.1828093990747623E-2</v>
      </c>
      <c r="I274" s="43">
        <v>-6.0125291149178528E-2</v>
      </c>
      <c r="J274" s="43">
        <f t="shared" si="25"/>
        <v>-1.0226353593698612E-3</v>
      </c>
      <c r="K274" s="43">
        <v>7.9053073980395183E-4</v>
      </c>
      <c r="L274" s="43">
        <f t="shared" si="26"/>
        <v>-2.8583143165522906E-2</v>
      </c>
      <c r="M274" s="43">
        <v>-2.682E-2</v>
      </c>
      <c r="N274" s="43">
        <f t="shared" si="28"/>
        <v>-4.0505490204947314E-2</v>
      </c>
      <c r="O274" s="43">
        <v>-3.8763986364037328E-2</v>
      </c>
      <c r="P274" s="43">
        <f t="shared" si="27"/>
        <v>-4.7105247377435933E-2</v>
      </c>
      <c r="Q274" s="43">
        <v>-4.5375722242341987E-2</v>
      </c>
      <c r="R274" s="43">
        <f t="shared" si="31"/>
        <v>-3.3490651694518814E-2</v>
      </c>
      <c r="S274" s="43">
        <v>-3.1736415765947545E-2</v>
      </c>
      <c r="T274" s="9">
        <v>-4.1201581597579362E-2</v>
      </c>
      <c r="U274" s="9">
        <v>-3.9461341178003817E-2</v>
      </c>
      <c r="V274" s="9">
        <v>-2.7869929888649003E-2</v>
      </c>
      <c r="W274" s="9">
        <v>-2.610549222519154E-2</v>
      </c>
      <c r="X274" s="43">
        <v>-3.0512455025790253E-2</v>
      </c>
      <c r="Y274" s="43">
        <f t="shared" si="30"/>
        <v>-3.2268908445487465E-2</v>
      </c>
      <c r="Z274" s="9">
        <v>6.1631455491215181E-2</v>
      </c>
      <c r="AA274" s="9">
        <v>4.2654308319885814E-2</v>
      </c>
      <c r="AB274" s="9">
        <v>5.7613446572616578E-2</v>
      </c>
      <c r="AC274" s="9">
        <v>2.4352174090593648E-2</v>
      </c>
      <c r="AD274" s="9">
        <v>1.1049260550989759E-2</v>
      </c>
      <c r="AE274" s="9">
        <v>5.291104954840975E-6</v>
      </c>
      <c r="AF274" s="9">
        <v>2.4854520427385562E-2</v>
      </c>
      <c r="AG274" s="9">
        <v>2.0542754704458766E-2</v>
      </c>
      <c r="AH274" s="9">
        <v>-4.0332603202551276E-2</v>
      </c>
      <c r="AI274" s="9">
        <v>-3.8590785567892971E-2</v>
      </c>
      <c r="AJ274" s="9">
        <v>-6.3042731801806307E-2</v>
      </c>
      <c r="AK274" s="9">
        <v>-6.1342133554835421E-2</v>
      </c>
      <c r="AL274" s="9">
        <v>-2.3160005785251014E-2</v>
      </c>
      <c r="AM274" s="9">
        <v>-4.4174962883328339E-2</v>
      </c>
      <c r="AN274" s="9">
        <v>-4.2440119216810457E-2</v>
      </c>
      <c r="AO274" s="9">
        <v>-3.0013105553966968E-2</v>
      </c>
      <c r="AP274" s="9">
        <v>-2.8252557801931477E-2</v>
      </c>
      <c r="AQ274" s="9">
        <v>-2.4014519868327588E-2</v>
      </c>
      <c r="AR274" s="9">
        <v>-2.2243084550073622E-2</v>
      </c>
      <c r="AS274" s="9">
        <v>-2.6575360485211252E-2</v>
      </c>
      <c r="AT274" s="9">
        <v>-2.4808573149540436E-2</v>
      </c>
    </row>
    <row r="275" spans="1:46">
      <c r="A275" s="3">
        <v>44834</v>
      </c>
      <c r="B275" s="7">
        <v>1.0719830392053709E-2</v>
      </c>
      <c r="C275" s="7">
        <v>4.394670785865995E-2</v>
      </c>
      <c r="D275" s="7">
        <f t="shared" si="33"/>
        <v>-8.3157603789148493E-2</v>
      </c>
      <c r="E275" s="42">
        <v>-0.12175364</v>
      </c>
      <c r="F275" s="7">
        <v>-9.4400715459514006E-2</v>
      </c>
      <c r="G275" s="7">
        <v>-0.13252345380920039</v>
      </c>
      <c r="H275" s="42">
        <f t="shared" si="32"/>
        <v>-0.1001697185444087</v>
      </c>
      <c r="I275" s="42">
        <v>-0.13804960092137253</v>
      </c>
      <c r="J275" s="42">
        <f t="shared" si="25"/>
        <v>4.3956265566934549E-2</v>
      </c>
      <c r="K275" s="42">
        <v>9.1553603289717955E-6</v>
      </c>
      <c r="L275" s="42">
        <f t="shared" si="26"/>
        <v>1.3171158910986636E-2</v>
      </c>
      <c r="M275" s="42">
        <v>-2.9479999999999999E-2</v>
      </c>
      <c r="N275" s="42">
        <f t="shared" si="28"/>
        <v>-5.5076081230970297E-3</v>
      </c>
      <c r="O275" s="42">
        <v>-4.737245264482659E-2</v>
      </c>
      <c r="P275" s="42">
        <f t="shared" si="27"/>
        <v>-4.2307067823466826E-2</v>
      </c>
      <c r="Q275" s="42">
        <v>-8.2622776654040386E-2</v>
      </c>
      <c r="R275" s="42">
        <f t="shared" si="31"/>
        <v>-2.9150878414219039E-2</v>
      </c>
      <c r="S275" s="42">
        <v>-7.0020419359161035E-2</v>
      </c>
      <c r="T275" s="7">
        <v>-9.6909800486382203E-3</v>
      </c>
      <c r="U275" s="7">
        <v>-5.1379718431527666E-2</v>
      </c>
      <c r="V275" s="7">
        <v>1.0433394127953743E-2</v>
      </c>
      <c r="W275" s="7">
        <v>-3.2102513929517129E-2</v>
      </c>
      <c r="X275" s="42">
        <v>-4.155005227165276E-2</v>
      </c>
      <c r="Y275" s="42">
        <f t="shared" si="30"/>
        <v>5.7066757831281123E-4</v>
      </c>
      <c r="Z275" s="7">
        <v>4.6922615621503017E-3</v>
      </c>
      <c r="AA275" s="7">
        <v>-1.8002888618277479E-2</v>
      </c>
      <c r="AB275" s="7">
        <v>4.8954549883577503E-3</v>
      </c>
      <c r="AC275" s="7">
        <v>1.493856253156034E-2</v>
      </c>
      <c r="AD275" s="7">
        <v>1.4790202400221553E-2</v>
      </c>
      <c r="AE275" s="7">
        <v>4.2264346212832482E-3</v>
      </c>
      <c r="AF275" s="7">
        <v>2.3946064082925433E-2</v>
      </c>
      <c r="AG275" s="7">
        <v>1.3955379184303673E-2</v>
      </c>
      <c r="AH275" s="7">
        <v>-5.7766697045614213E-2</v>
      </c>
      <c r="AI275" s="7">
        <v>-9.7431606554810202E-2</v>
      </c>
      <c r="AJ275" s="7">
        <v>-9.5548758060105654E-2</v>
      </c>
      <c r="AK275" s="7">
        <v>-0.13362316760871662</v>
      </c>
      <c r="AL275" s="7">
        <v>1.7086024163829316E-2</v>
      </c>
      <c r="AM275" s="7">
        <v>-5.3553427400210185E-2</v>
      </c>
      <c r="AN275" s="7">
        <v>-9.3395701643489315E-2</v>
      </c>
      <c r="AO275" s="7">
        <v>-1.1611194234512068E-3</v>
      </c>
      <c r="AP275" s="7">
        <v>-4.3208936761375605E-2</v>
      </c>
      <c r="AQ275" s="7">
        <v>-2.9207815929633285E-2</v>
      </c>
      <c r="AR275" s="7">
        <v>-7.0074959993262076E-2</v>
      </c>
      <c r="AS275" s="7">
        <v>7.8931986760295558E-3</v>
      </c>
      <c r="AT275" s="7">
        <v>-3.4535775544120795E-2</v>
      </c>
    </row>
    <row r="276" spans="1:46">
      <c r="A276" s="4">
        <v>44865</v>
      </c>
      <c r="B276" s="9">
        <v>1.0206766202562889E-2</v>
      </c>
      <c r="C276" s="9">
        <v>-2.7669884955424884E-2</v>
      </c>
      <c r="D276" s="9">
        <f t="shared" si="33"/>
        <v>1.9919645729293833E-2</v>
      </c>
      <c r="E276" s="43">
        <v>4.894380000000001E-2</v>
      </c>
      <c r="F276" s="9">
        <v>3.4677958815343413E-3</v>
      </c>
      <c r="G276" s="9">
        <v>3.2023775007248512E-2</v>
      </c>
      <c r="H276" s="43">
        <f t="shared" si="32"/>
        <v>1.7312323822559206E-2</v>
      </c>
      <c r="I276" s="43">
        <v>4.6262280764513664E-2</v>
      </c>
      <c r="J276" s="43">
        <f t="shared" si="25"/>
        <v>-2.6511859689555939E-2</v>
      </c>
      <c r="K276" s="43">
        <v>1.1909795325180106E-3</v>
      </c>
      <c r="L276" s="43">
        <f t="shared" si="26"/>
        <v>-3.2716278252506226E-2</v>
      </c>
      <c r="M276" s="43">
        <v>-5.1900000000000002E-3</v>
      </c>
      <c r="N276" s="43">
        <f t="shared" si="28"/>
        <v>-4.1975280908614687E-2</v>
      </c>
      <c r="O276" s="43">
        <v>-1.4712488826424952E-2</v>
      </c>
      <c r="P276" s="43">
        <f t="shared" si="27"/>
        <v>-8.5912911479041565E-2</v>
      </c>
      <c r="Q276" s="43">
        <v>-5.9900465513141654E-2</v>
      </c>
      <c r="R276" s="43">
        <f t="shared" si="31"/>
        <v>-1.2505655747729882E-3</v>
      </c>
      <c r="S276" s="43">
        <v>2.7171141746896055E-2</v>
      </c>
      <c r="T276" s="9">
        <v>-3.4356941467175828E-2</v>
      </c>
      <c r="U276" s="9">
        <v>-6.877352051822605E-3</v>
      </c>
      <c r="V276" s="9">
        <v>-3.099775482555378E-2</v>
      </c>
      <c r="W276" s="9">
        <v>-3.4225720448619601E-3</v>
      </c>
      <c r="X276" s="43">
        <v>-1.2947700729977418E-2</v>
      </c>
      <c r="Y276" s="43">
        <f t="shared" si="30"/>
        <v>-4.0259324295766508E-2</v>
      </c>
      <c r="Z276" s="9">
        <v>5.4529853151841445E-2</v>
      </c>
      <c r="AA276" s="9">
        <v>4.0296695342217692E-2</v>
      </c>
      <c r="AB276" s="9">
        <v>2.1733315500860328E-4</v>
      </c>
      <c r="AC276" s="9">
        <v>1.3437757086027347E-2</v>
      </c>
      <c r="AD276" s="9">
        <v>1.2325382983338962E-2</v>
      </c>
      <c r="AE276" s="9">
        <v>1.9149763643100837E-2</v>
      </c>
      <c r="AF276" s="9">
        <v>6.523640445126544E-3</v>
      </c>
      <c r="AG276" s="9">
        <v>9.2703731158847447E-3</v>
      </c>
      <c r="AH276" s="9">
        <v>3.0319801505947597E-2</v>
      </c>
      <c r="AI276" s="9">
        <v>5.9639916078001898E-2</v>
      </c>
      <c r="AJ276" s="9">
        <v>4.7278306697062789E-3</v>
      </c>
      <c r="AK276" s="9">
        <v>3.3319666977141615E-2</v>
      </c>
      <c r="AL276" s="9">
        <v>-4.6718074737216342E-2</v>
      </c>
      <c r="AM276" s="9">
        <v>4.9983757021182962E-2</v>
      </c>
      <c r="AN276" s="9">
        <v>7.9863454576893256E-2</v>
      </c>
      <c r="AO276" s="9">
        <v>-4.0264834632168234E-2</v>
      </c>
      <c r="AP276" s="9">
        <v>-1.2953367875647603E-2</v>
      </c>
      <c r="AQ276" s="9">
        <v>-1.571940976191466E-2</v>
      </c>
      <c r="AR276" s="9">
        <v>1.2290553391902881E-2</v>
      </c>
      <c r="AS276" s="9">
        <v>-4.12208380937088E-2</v>
      </c>
      <c r="AT276" s="9">
        <v>-1.3936576609748119E-2</v>
      </c>
    </row>
    <row r="277" spans="1:46">
      <c r="A277" s="3">
        <v>44895</v>
      </c>
      <c r="B277" s="7">
        <v>1.0206766202563333E-2</v>
      </c>
      <c r="C277" s="7">
        <v>7.0572569906792726E-3</v>
      </c>
      <c r="D277" s="7">
        <f t="shared" si="33"/>
        <v>6.5134843165113532E-2</v>
      </c>
      <c r="E277" s="42">
        <v>5.7670589999999994E-2</v>
      </c>
      <c r="F277" s="7">
        <v>6.5834917904532553E-2</v>
      </c>
      <c r="G277" s="7">
        <v>5.8365758754863828E-2</v>
      </c>
      <c r="H277" s="42">
        <f t="shared" si="32"/>
        <v>6.8951593438124847E-2</v>
      </c>
      <c r="I277" s="42">
        <v>6.1460593246108086E-2</v>
      </c>
      <c r="J277" s="42">
        <f t="shared" si="25"/>
        <v>1.0093523583333264E-2</v>
      </c>
      <c r="K277" s="42">
        <v>3.0149890401733881E-3</v>
      </c>
      <c r="L277" s="42">
        <f t="shared" si="26"/>
        <v>2.9537796138482397E-2</v>
      </c>
      <c r="M277" s="42">
        <v>2.2322999999999999E-2</v>
      </c>
      <c r="N277" s="42">
        <f t="shared" si="28"/>
        <v>4.3223282425252307E-2</v>
      </c>
      <c r="O277" s="42">
        <v>3.5912581120407738E-2</v>
      </c>
      <c r="P277" s="42">
        <f t="shared" si="27"/>
        <v>7.8992296693284558E-2</v>
      </c>
      <c r="Q277" s="42">
        <v>7.1430933249579054E-2</v>
      </c>
      <c r="R277" s="42">
        <f t="shared" si="31"/>
        <v>2.5515291204337043E-2</v>
      </c>
      <c r="S277" s="42">
        <v>1.8328683980506355E-2</v>
      </c>
      <c r="T277" s="7">
        <v>5.4450329256404029E-2</v>
      </c>
      <c r="U277" s="7">
        <v>4.7060951040009513E-2</v>
      </c>
      <c r="V277" s="7">
        <v>3.2720072613548146E-2</v>
      </c>
      <c r="W277" s="7">
        <v>2.548297571436553E-2</v>
      </c>
      <c r="X277" s="42">
        <v>3.7995233648181914E-2</v>
      </c>
      <c r="Y277" s="42">
        <f t="shared" si="30"/>
        <v>4.5320632767137381E-2</v>
      </c>
      <c r="Z277" s="7">
        <v>-3.060289004170047E-2</v>
      </c>
      <c r="AA277" s="7">
        <v>7.8439036831277065E-3</v>
      </c>
      <c r="AB277" s="7">
        <v>-4.153169867455575E-2</v>
      </c>
      <c r="AC277" s="7">
        <v>-1.5173797798970212E-2</v>
      </c>
      <c r="AD277" s="7">
        <v>-7.9287105202578978E-3</v>
      </c>
      <c r="AE277" s="7">
        <v>-3.3305476678470169E-3</v>
      </c>
      <c r="AF277" s="7">
        <v>-1.1779808702225503E-2</v>
      </c>
      <c r="AG277" s="7">
        <v>-6.5697046394189718E-3</v>
      </c>
      <c r="AH277" s="7">
        <v>8.3558531698276761E-2</v>
      </c>
      <c r="AI277" s="7">
        <v>7.5965168987710774E-2</v>
      </c>
      <c r="AJ277" s="7">
        <v>6.805703056285517E-2</v>
      </c>
      <c r="AK277" s="7">
        <v>6.0572299289573195E-2</v>
      </c>
      <c r="AL277" s="7">
        <v>7.7409945169710781E-2</v>
      </c>
      <c r="AM277" s="7">
        <v>6.1189465033455681E-2</v>
      </c>
      <c r="AN277" s="7">
        <v>5.3752860293699856E-2</v>
      </c>
      <c r="AO277" s="7">
        <v>4.4092425458505335E-2</v>
      </c>
      <c r="AP277" s="7">
        <v>3.6775633372124084E-2</v>
      </c>
      <c r="AQ277" s="7">
        <v>2.5780717225154959E-2</v>
      </c>
      <c r="AR277" s="7">
        <v>1.8592249948553796E-2</v>
      </c>
      <c r="AS277" s="7">
        <v>3.4024366536685502E-2</v>
      </c>
      <c r="AT277" s="7">
        <v>2.6778129405065298E-2</v>
      </c>
    </row>
    <row r="278" spans="1:46">
      <c r="A278" s="4">
        <v>44925</v>
      </c>
      <c r="B278" s="9">
        <v>1.1233155156776142E-2</v>
      </c>
      <c r="C278" s="9">
        <v>-1.4431159214975287E-2</v>
      </c>
      <c r="D278" s="9">
        <f t="shared" si="33"/>
        <v>-6.5084321951795476E-2</v>
      </c>
      <c r="E278" s="43">
        <v>-5.1394849999999999E-2</v>
      </c>
      <c r="F278" s="9">
        <v>-7.0038150377870312E-2</v>
      </c>
      <c r="G278" s="9">
        <v>-5.642121469526451E-2</v>
      </c>
      <c r="H278" s="43">
        <f t="shared" si="32"/>
        <v>-7.7092213010894084E-2</v>
      </c>
      <c r="I278" s="43">
        <v>-6.3578566207519338E-2</v>
      </c>
      <c r="J278" s="43">
        <f t="shared" si="25"/>
        <v>-1.3872302022870264E-2</v>
      </c>
      <c r="K278" s="43">
        <v>5.6704024009102127E-4</v>
      </c>
      <c r="L278" s="43">
        <f t="shared" si="26"/>
        <v>-2.1615956064298114E-2</v>
      </c>
      <c r="M278" s="43">
        <v>-7.2899999999999996E-3</v>
      </c>
      <c r="N278" s="43">
        <f t="shared" si="28"/>
        <v>-3.0824666824230462E-2</v>
      </c>
      <c r="O278" s="43">
        <v>-1.6633549003230885E-2</v>
      </c>
      <c r="P278" s="43">
        <f t="shared" si="27"/>
        <v>-4.2492400163470556E-2</v>
      </c>
      <c r="Q278" s="43">
        <v>-2.847212674270827E-2</v>
      </c>
      <c r="R278" s="43">
        <f t="shared" si="31"/>
        <v>-3.1715396609671154E-2</v>
      </c>
      <c r="S278" s="43">
        <v>-1.753732127014962E-2</v>
      </c>
      <c r="T278" s="9">
        <v>-9.1015114818142617E-3</v>
      </c>
      <c r="U278" s="9">
        <v>5.4076869241481695E-3</v>
      </c>
      <c r="V278" s="9">
        <v>-2.6062763001488132E-2</v>
      </c>
      <c r="W278" s="9">
        <v>-1.1801919160966956E-2</v>
      </c>
      <c r="X278" s="43">
        <v>-1.0975256543825251E-2</v>
      </c>
      <c r="Y278" s="43">
        <f t="shared" si="30"/>
        <v>-2.5248030084191408E-2</v>
      </c>
      <c r="Z278" s="9">
        <v>-2.4460019517093645E-2</v>
      </c>
      <c r="AA278" s="9">
        <v>-1.6139213957703791E-2</v>
      </c>
      <c r="AB278" s="9">
        <v>-2.7901688400944202E-5</v>
      </c>
      <c r="AC278" s="9">
        <v>4.012051459205912E-3</v>
      </c>
      <c r="AD278" s="9">
        <v>-1.9456880444318481E-3</v>
      </c>
      <c r="AE278" s="9">
        <v>9.4038686858155529E-3</v>
      </c>
      <c r="AF278" s="9">
        <v>-1.1910207796184014E-2</v>
      </c>
      <c r="AG278" s="9">
        <v>1.476840258958112E-2</v>
      </c>
      <c r="AH278" s="9">
        <v>-5.4321423747428765E-2</v>
      </c>
      <c r="AI278" s="9">
        <v>-4.0474356413987334E-2</v>
      </c>
      <c r="AJ278" s="9">
        <v>-7.0991963403558289E-2</v>
      </c>
      <c r="AK278" s="9">
        <v>-5.7388993896693385E-2</v>
      </c>
      <c r="AL278" s="9">
        <v>1.9432840019298014E-2</v>
      </c>
      <c r="AM278" s="9">
        <v>-7.2551582140162219E-2</v>
      </c>
      <c r="AN278" s="9">
        <v>-5.8971449299161094E-2</v>
      </c>
      <c r="AO278" s="9">
        <v>-1.8875296436118405E-2</v>
      </c>
      <c r="AP278" s="9">
        <v>-4.5092103536912287E-3</v>
      </c>
      <c r="AQ278" s="9">
        <v>-2.4888949716695308E-2</v>
      </c>
      <c r="AR278" s="9">
        <v>-1.0610918353902266E-2</v>
      </c>
      <c r="AS278" s="9">
        <v>-1.9538685290168556E-2</v>
      </c>
      <c r="AT278" s="9">
        <v>-5.1823128571364396E-3</v>
      </c>
    </row>
    <row r="279" spans="1:46">
      <c r="A279" s="3">
        <v>44957</v>
      </c>
      <c r="B279" s="7">
        <v>1.1233155156776364E-2</v>
      </c>
      <c r="C279" s="7">
        <v>-2.2691990723882061E-2</v>
      </c>
      <c r="D279" s="7">
        <f t="shared" si="33"/>
        <v>8.1597055146137354E-2</v>
      </c>
      <c r="E279" s="42">
        <v>0.10671051999999999</v>
      </c>
      <c r="F279" s="7">
        <v>7.4622279283933723E-2</v>
      </c>
      <c r="G279" s="7">
        <v>9.957379770160224E-2</v>
      </c>
      <c r="H279" s="42">
        <f t="shared" si="32"/>
        <v>9.4222421830508329E-2</v>
      </c>
      <c r="I279" s="42">
        <v>0.11962903347224962</v>
      </c>
      <c r="J279" s="42">
        <f t="shared" si="25"/>
        <v>-1.4096418265265087E-2</v>
      </c>
      <c r="K279" s="42">
        <v>8.7951519654316801E-3</v>
      </c>
      <c r="L279" s="42">
        <f t="shared" si="26"/>
        <v>1.0321612012957893E-3</v>
      </c>
      <c r="M279" s="42">
        <v>2.4275000000000001E-2</v>
      </c>
      <c r="N279" s="42">
        <f t="shared" si="28"/>
        <v>1.6296095637309271E-2</v>
      </c>
      <c r="O279" s="42">
        <v>3.9893345793891033E-2</v>
      </c>
      <c r="P279" s="42">
        <f t="shared" si="27"/>
        <v>5.706559245692211E-2</v>
      </c>
      <c r="Q279" s="42">
        <v>8.1609464389716502E-2</v>
      </c>
      <c r="R279" s="42">
        <f t="shared" si="31"/>
        <v>2.0308633844572377E-3</v>
      </c>
      <c r="S279" s="42">
        <v>2.5296890922495541E-2</v>
      </c>
      <c r="T279" s="7">
        <v>9.3919441072074505E-3</v>
      </c>
      <c r="U279" s="7">
        <v>3.2828887645005134E-2</v>
      </c>
      <c r="V279" s="7">
        <v>-1.8202741038353398E-4</v>
      </c>
      <c r="W279" s="7">
        <v>2.3032619296931012E-2</v>
      </c>
      <c r="X279" s="42">
        <v>3.8037234178338153E-2</v>
      </c>
      <c r="Y279" s="42">
        <f t="shared" si="30"/>
        <v>1.4482102889319171E-2</v>
      </c>
      <c r="Z279" s="7">
        <v>3.3680716929755938E-2</v>
      </c>
      <c r="AA279" s="7">
        <v>5.8890709221444348E-2</v>
      </c>
      <c r="AB279" s="7">
        <v>-1.6040430674577055E-2</v>
      </c>
      <c r="AC279" s="7">
        <v>1.1539458239965938E-2</v>
      </c>
      <c r="AD279" s="7">
        <v>-8.4643777242821017E-6</v>
      </c>
      <c r="AE279" s="7">
        <v>1.3963968853923259E-2</v>
      </c>
      <c r="AF279" s="7">
        <v>-1.2612765745306564E-2</v>
      </c>
      <c r="AG279" s="7">
        <v>8.3705493737222803E-3</v>
      </c>
      <c r="AH279" s="7">
        <v>4.6698295347912921E-2</v>
      </c>
      <c r="AI279" s="7">
        <v>7.1001450323927795E-2</v>
      </c>
      <c r="AJ279" s="7">
        <v>7.8217882798643057E-2</v>
      </c>
      <c r="AK279" s="7">
        <v>0.10325288707832025</v>
      </c>
      <c r="AL279" s="7">
        <v>3.6660443306036239E-2</v>
      </c>
      <c r="AM279" s="7">
        <v>3.7659546976174463E-2</v>
      </c>
      <c r="AN279" s="7">
        <v>6.1752832400052027E-2</v>
      </c>
      <c r="AO279" s="7">
        <v>7.3752820864314561E-3</v>
      </c>
      <c r="AP279" s="7">
        <v>3.076540100452485E-2</v>
      </c>
      <c r="AQ279" s="7">
        <v>-4.1587387035530998E-3</v>
      </c>
      <c r="AR279" s="7">
        <v>1.8963573248577337E-2</v>
      </c>
      <c r="AS279" s="7">
        <v>1.7988775531170287E-3</v>
      </c>
      <c r="AT279" s="7">
        <v>2.5059518641558531E-2</v>
      </c>
    </row>
    <row r="280" spans="1:46">
      <c r="A280" s="4">
        <v>44985</v>
      </c>
      <c r="B280" s="9">
        <v>9.1814190202490487E-3</v>
      </c>
      <c r="C280" s="9">
        <v>2.127743023552231E-2</v>
      </c>
      <c r="D280" s="9">
        <f t="shared" si="33"/>
        <v>-2.7738095772753324E-2</v>
      </c>
      <c r="E280" s="43">
        <v>-4.7994329999999995E-2</v>
      </c>
      <c r="F280" s="9">
        <v>-4.073971095733453E-2</v>
      </c>
      <c r="G280" s="9">
        <v>-6.0725067799212051E-2</v>
      </c>
      <c r="H280" s="43">
        <f t="shared" si="32"/>
        <v>-3.8613003263768486E-2</v>
      </c>
      <c r="I280" s="43">
        <v>-5.8642668217468774E-2</v>
      </c>
      <c r="J280" s="43">
        <f t="shared" si="25"/>
        <v>2.0814392781826507E-2</v>
      </c>
      <c r="K280" s="43">
        <v>-4.5339046960923834E-4</v>
      </c>
      <c r="L280" s="43">
        <f t="shared" si="26"/>
        <v>-3.1004620241995573E-3</v>
      </c>
      <c r="M280" s="43">
        <v>-2.3869999999999999E-2</v>
      </c>
      <c r="N280" s="43">
        <f t="shared" si="28"/>
        <v>-1.4237032588697796E-2</v>
      </c>
      <c r="O280" s="43">
        <v>-3.4774549767568996E-2</v>
      </c>
      <c r="P280" s="43">
        <f t="shared" si="27"/>
        <v>-3.0753886249623608E-2</v>
      </c>
      <c r="Q280" s="43">
        <v>-5.0947289095722659E-2</v>
      </c>
      <c r="R280" s="43">
        <f t="shared" si="31"/>
        <v>7.4599030655924103E-3</v>
      </c>
      <c r="S280" s="43">
        <v>-1.3529650965402484E-2</v>
      </c>
      <c r="T280" s="9">
        <v>-1.2674004245480042E-2</v>
      </c>
      <c r="U280" s="9">
        <v>-3.3244085765385623E-2</v>
      </c>
      <c r="V280" s="9">
        <v>4.9879487094723896E-3</v>
      </c>
      <c r="W280" s="9">
        <v>-1.5950104294670808E-2</v>
      </c>
      <c r="X280" s="43">
        <v>-2.9036009914182648E-2</v>
      </c>
      <c r="Y280" s="43">
        <f t="shared" si="30"/>
        <v>-8.3763913539273149E-3</v>
      </c>
      <c r="Z280" s="9">
        <v>-7.4923472990607309E-2</v>
      </c>
      <c r="AA280" s="9">
        <v>-7.553349482841698E-2</v>
      </c>
      <c r="AB280" s="9">
        <v>-4.5194495842106885E-3</v>
      </c>
      <c r="AC280" s="9">
        <v>-1.9289309502998897E-3</v>
      </c>
      <c r="AD280" s="9">
        <v>1.2816952713578633E-2</v>
      </c>
      <c r="AE280" s="9">
        <v>1.4073095929615587E-2</v>
      </c>
      <c r="AF280" s="9">
        <v>1.1652464206454161E-2</v>
      </c>
      <c r="AG280" s="9">
        <v>8.6217079927426443E-3</v>
      </c>
      <c r="AH280" s="9">
        <v>-9.1892791883597669E-3</v>
      </c>
      <c r="AI280" s="9">
        <v>-2.9831961935021134E-2</v>
      </c>
      <c r="AJ280" s="9">
        <v>-3.9933963737884715E-2</v>
      </c>
      <c r="AK280" s="9">
        <v>-5.9936107624830925E-2</v>
      </c>
      <c r="AL280" s="9">
        <v>-3.1434690364502305E-2</v>
      </c>
      <c r="AM280" s="9">
        <v>-5.3906221729973502E-3</v>
      </c>
      <c r="AN280" s="9">
        <v>-2.6112446646715304E-2</v>
      </c>
      <c r="AO280" s="9">
        <v>-5.1279130283236052E-3</v>
      </c>
      <c r="AP280" s="9">
        <v>-2.5855210819411445E-2</v>
      </c>
      <c r="AQ280" s="9">
        <v>6.9601658506150965E-3</v>
      </c>
      <c r="AR280" s="9">
        <v>-1.4018976588570431E-2</v>
      </c>
      <c r="AS280" s="9">
        <v>-2.6197413933618519E-3</v>
      </c>
      <c r="AT280" s="9">
        <v>-2.3399294766921042E-2</v>
      </c>
    </row>
    <row r="281" spans="1:46">
      <c r="A281" s="3">
        <v>45016</v>
      </c>
      <c r="B281" s="7">
        <v>1.1746740629072105E-2</v>
      </c>
      <c r="C281" s="7">
        <v>-2.4463305042436323E-2</v>
      </c>
      <c r="D281" s="7">
        <f t="shared" si="33"/>
        <v>-4.9235381487768293E-2</v>
      </c>
      <c r="E281" s="42">
        <v>-2.5393279999999997E-2</v>
      </c>
      <c r="F281" s="7">
        <v>-4.8617553751089448E-2</v>
      </c>
      <c r="G281" s="7">
        <v>-2.4759959141981591E-2</v>
      </c>
      <c r="H281" s="42">
        <f t="shared" si="32"/>
        <v>-5.4962974397022357E-2</v>
      </c>
      <c r="I281" s="42">
        <v>-3.1264502414143247E-2</v>
      </c>
      <c r="J281" s="42">
        <f t="shared" si="25"/>
        <v>-1.8781835220110898E-2</v>
      </c>
      <c r="K281" s="42">
        <v>5.8239427093744744E-3</v>
      </c>
      <c r="L281" s="42">
        <f t="shared" si="26"/>
        <v>3.9238372441336988E-3</v>
      </c>
      <c r="M281" s="42">
        <v>2.9099E-2</v>
      </c>
      <c r="N281" s="42">
        <f t="shared" si="28"/>
        <v>1.1928486664749771E-2</v>
      </c>
      <c r="O281" s="42">
        <v>3.7304380137918924E-2</v>
      </c>
      <c r="P281" s="42">
        <f t="shared" si="27"/>
        <v>2.2857231948219869E-2</v>
      </c>
      <c r="Q281" s="42">
        <v>4.8507183005263244E-2</v>
      </c>
      <c r="R281" s="42">
        <f t="shared" si="31"/>
        <v>3.4793287072019119E-3</v>
      </c>
      <c r="S281" s="42">
        <v>2.8643344626676281E-2</v>
      </c>
      <c r="T281" s="7">
        <v>6.3847070545786089E-3</v>
      </c>
      <c r="U281" s="7">
        <v>3.1621580465875487E-2</v>
      </c>
      <c r="V281" s="7">
        <v>-2.8313876544100447E-3</v>
      </c>
      <c r="W281" s="7">
        <v>2.2174375910039235E-2</v>
      </c>
      <c r="X281" s="42">
        <v>2.6453296117031622E-2</v>
      </c>
      <c r="Y281" s="42">
        <f t="shared" si="30"/>
        <v>1.3428560223065489E-3</v>
      </c>
      <c r="Z281" s="7">
        <v>-2.9063889323297509E-2</v>
      </c>
      <c r="AA281" s="7">
        <v>-2.0150281027234485E-2</v>
      </c>
      <c r="AB281" s="7">
        <v>-1.6888679991026834E-2</v>
      </c>
      <c r="AC281" s="7">
        <v>-1.4840059532796879E-3</v>
      </c>
      <c r="AD281" s="7">
        <v>2.6636642461364213E-2</v>
      </c>
      <c r="AE281" s="7">
        <v>1.5174832550638673E-2</v>
      </c>
      <c r="AF281" s="7">
        <v>3.7252095199774571E-2</v>
      </c>
      <c r="AG281" s="7">
        <v>2.1456085510757728E-2</v>
      </c>
      <c r="AH281" s="7">
        <v>3.0476849084115631E-3</v>
      </c>
      <c r="AI281" s="7">
        <v>2.8200876597517022E-2</v>
      </c>
      <c r="AJ281" s="7">
        <v>-5.1376569017624329E-2</v>
      </c>
      <c r="AK281" s="7">
        <v>-2.7588161587667304E-2</v>
      </c>
      <c r="AL281" s="7">
        <v>5.8462125949517274E-2</v>
      </c>
      <c r="AM281" s="7">
        <v>9.730790009462309E-3</v>
      </c>
      <c r="AN281" s="7">
        <v>3.5051572358727023E-2</v>
      </c>
      <c r="AO281" s="7">
        <v>3.1444307221351053E-4</v>
      </c>
      <c r="AP281" s="7">
        <v>2.5399093896439684E-2</v>
      </c>
      <c r="AQ281" s="7">
        <v>3.9586708798982073E-3</v>
      </c>
      <c r="AR281" s="7">
        <v>2.9134707150684003E-2</v>
      </c>
      <c r="AS281" s="7">
        <v>3.7731729637437983E-3</v>
      </c>
      <c r="AT281" s="7">
        <v>2.894455754676506E-2</v>
      </c>
    </row>
    <row r="282" spans="1:46">
      <c r="A282" s="4">
        <v>45044</v>
      </c>
      <c r="B282" s="9">
        <v>9.1814190202494927E-3</v>
      </c>
      <c r="C282" s="9">
        <v>-1.5687741122746179E-2</v>
      </c>
      <c r="D282" s="9">
        <f t="shared" si="33"/>
        <v>-7.4814402480709585E-3</v>
      </c>
      <c r="E282" s="43">
        <v>8.3370909999999996E-3</v>
      </c>
      <c r="F282" s="9">
        <v>-1.449183616202554E-2</v>
      </c>
      <c r="G282" s="9">
        <v>1.2149650173864934E-3</v>
      </c>
      <c r="H282" s="43">
        <f t="shared" si="32"/>
        <v>-2.7087315846031634E-3</v>
      </c>
      <c r="I282" s="43">
        <v>1.3185865990277712E-2</v>
      </c>
      <c r="J282" s="43">
        <f t="shared" ref="J282:J291" si="34">(1+K282)*(1+C282)-1</f>
        <v>-1.353776781728766E-2</v>
      </c>
      <c r="K282" s="43">
        <v>2.1842390827386815E-3</v>
      </c>
      <c r="L282" s="43">
        <f t="shared" ref="L282:L291" si="35">(1+M282)*(1+C282)-1</f>
        <v>-9.5928796157782603E-3</v>
      </c>
      <c r="M282" s="43">
        <v>6.1919999999999996E-3</v>
      </c>
      <c r="N282" s="43">
        <f t="shared" si="28"/>
        <v>-7.5989551511030928E-3</v>
      </c>
      <c r="O282" s="43">
        <v>8.2177031716230697E-3</v>
      </c>
      <c r="P282" s="43">
        <f t="shared" si="27"/>
        <v>-1.2427626743062303E-2</v>
      </c>
      <c r="Q282" s="43">
        <v>3.3120733286431392E-3</v>
      </c>
      <c r="R282" s="43">
        <f t="shared" si="31"/>
        <v>-1.6312632985660436E-2</v>
      </c>
      <c r="S282" s="43">
        <v>-6.3485124489559563E-4</v>
      </c>
      <c r="T282" s="9">
        <v>-1.1344380591484904E-2</v>
      </c>
      <c r="U282" s="9">
        <v>4.4125840068429678E-3</v>
      </c>
      <c r="V282" s="9">
        <v>-1.0620204604463113E-2</v>
      </c>
      <c r="W282" s="9">
        <v>5.148301743252981E-3</v>
      </c>
      <c r="X282" s="43">
        <v>5.6297445422093251E-3</v>
      </c>
      <c r="Y282" s="43">
        <f t="shared" si="30"/>
        <v>-1.0146314555502189E-2</v>
      </c>
      <c r="Z282" s="9">
        <v>2.5023311235917722E-2</v>
      </c>
      <c r="AA282" s="9">
        <v>3.8851491670516491E-2</v>
      </c>
      <c r="AB282" s="9">
        <v>3.5230499536393234E-2</v>
      </c>
      <c r="AC282" s="9">
        <v>8.1460807652260492E-3</v>
      </c>
      <c r="AD282" s="9">
        <v>2.0203304749540907E-2</v>
      </c>
      <c r="AE282" s="9">
        <v>9.022345398913556E-3</v>
      </c>
      <c r="AF282" s="9">
        <v>3.0295235669102638E-2</v>
      </c>
      <c r="AG282" s="9">
        <v>1.0993202699230542E-2</v>
      </c>
      <c r="AH282" s="9">
        <v>-3.1548287811828946E-3</v>
      </c>
      <c r="AI282" s="9">
        <v>1.2732658999755619E-2</v>
      </c>
      <c r="AJ282" s="9">
        <v>-1.4513098045834338E-2</v>
      </c>
      <c r="AK282" s="9">
        <v>1.1933642665913347E-3</v>
      </c>
      <c r="AL282" s="9">
        <v>-1.4270713321665185E-2</v>
      </c>
      <c r="AM282" s="9">
        <v>-1.2750858067335225E-3</v>
      </c>
      <c r="AN282" s="9">
        <v>1.464236088297044E-2</v>
      </c>
      <c r="AO282" s="9">
        <v>-9.719553908766998E-3</v>
      </c>
      <c r="AP282" s="9">
        <v>6.0633068014279701E-3</v>
      </c>
      <c r="AQ282" s="9">
        <v>-1.4783391926879053E-2</v>
      </c>
      <c r="AR282" s="9">
        <v>9.1876250418598815E-4</v>
      </c>
      <c r="AS282" s="9">
        <v>-1.0412807295255955E-2</v>
      </c>
      <c r="AT282" s="9">
        <v>5.3590045028057975E-3</v>
      </c>
    </row>
    <row r="283" spans="1:46">
      <c r="A283" s="3">
        <v>45077</v>
      </c>
      <c r="B283" s="7">
        <v>1.1233155156776586E-2</v>
      </c>
      <c r="C283" s="7">
        <v>1.9037334773131853E-2</v>
      </c>
      <c r="D283" s="7">
        <f t="shared" si="33"/>
        <v>-1.3775952737016706E-2</v>
      </c>
      <c r="E283" s="42">
        <v>-3.2200279999999998E-2</v>
      </c>
      <c r="F283" s="7">
        <v>-2.5508415320028011E-2</v>
      </c>
      <c r="G283" s="7">
        <v>-4.3713560409518237E-2</v>
      </c>
      <c r="H283" s="42">
        <f t="shared" si="32"/>
        <v>-2.133282220681576E-2</v>
      </c>
      <c r="I283" s="42">
        <v>-3.9615974412689381E-2</v>
      </c>
      <c r="J283" s="42">
        <f t="shared" si="34"/>
        <v>2.2285622359109025E-2</v>
      </c>
      <c r="K283" s="42">
        <v>3.1876040996086097E-3</v>
      </c>
      <c r="L283" s="42">
        <f t="shared" si="35"/>
        <v>9.5806683064372233E-3</v>
      </c>
      <c r="M283" s="42">
        <v>-9.2800000000000001E-3</v>
      </c>
      <c r="N283" s="42">
        <f t="shared" si="28"/>
        <v>3.9585336667971038E-3</v>
      </c>
      <c r="O283" s="42">
        <v>-1.4797103689720759E-2</v>
      </c>
      <c r="P283" s="42">
        <f t="shared" si="27"/>
        <v>-1.1678175225770082E-2</v>
      </c>
      <c r="Q283" s="42">
        <v>-3.0141692507998363E-2</v>
      </c>
      <c r="R283" s="42">
        <f t="shared" si="31"/>
        <v>2.8045860956902313E-3</v>
      </c>
      <c r="S283" s="42">
        <v>-1.5929493575478681E-2</v>
      </c>
      <c r="T283" s="7">
        <v>-8.8245357861549412E-4</v>
      </c>
      <c r="U283" s="7">
        <v>-1.954765313498763E-2</v>
      </c>
      <c r="V283" s="7">
        <v>1.5025593020471018E-2</v>
      </c>
      <c r="W283" s="7">
        <v>-3.9367956558274964E-3</v>
      </c>
      <c r="X283" s="42">
        <v>-1.1405440325167437E-2</v>
      </c>
      <c r="Y283" s="42">
        <f t="shared" si="30"/>
        <v>7.4147652622591487E-3</v>
      </c>
      <c r="Z283" s="7">
        <v>3.7377947658195243E-2</v>
      </c>
      <c r="AA283" s="7">
        <v>8.3553580346671374E-3</v>
      </c>
      <c r="AB283" s="7">
        <v>5.4309835107741566E-2</v>
      </c>
      <c r="AC283" s="7">
        <v>8.1445404152191703E-3</v>
      </c>
      <c r="AD283" s="7">
        <v>2.5310963498944572E-2</v>
      </c>
      <c r="AE283" s="7">
        <v>5.7220452527184662E-3</v>
      </c>
      <c r="AF283" s="7">
        <v>4.1338718960981069E-2</v>
      </c>
      <c r="AG283" s="7">
        <v>2.199002723171839E-2</v>
      </c>
      <c r="AH283" s="7">
        <v>5.623319288459383E-3</v>
      </c>
      <c r="AI283" s="7">
        <v>-1.3163419069094906E-2</v>
      </c>
      <c r="AJ283" s="7">
        <v>-2.2877500826868014E-2</v>
      </c>
      <c r="AK283" s="7">
        <v>-4.1131795832908602E-2</v>
      </c>
      <c r="AL283" s="7">
        <v>9.7081740326043775E-3</v>
      </c>
      <c r="AM283" s="7">
        <v>2.1566915539774412E-2</v>
      </c>
      <c r="AN283" s="7">
        <v>2.4823239348792381E-3</v>
      </c>
      <c r="AO283" s="7">
        <v>7.9403821736563351E-3</v>
      </c>
      <c r="AP283" s="7">
        <v>-1.0889642823484924E-2</v>
      </c>
      <c r="AQ283" s="7">
        <v>6.6586642457249212E-3</v>
      </c>
      <c r="AR283" s="7">
        <v>-1.214741610047354E-2</v>
      </c>
      <c r="AS283" s="7">
        <v>7.2067296369007217E-3</v>
      </c>
      <c r="AT283" s="7">
        <v>-1.1609589494446682E-2</v>
      </c>
    </row>
    <row r="284" spans="1:46">
      <c r="A284" s="4">
        <v>45107</v>
      </c>
      <c r="B284" s="9">
        <v>1.0719830392053487E-2</v>
      </c>
      <c r="C284" s="9">
        <v>-5.4298553739280608E-2</v>
      </c>
      <c r="D284" s="9">
        <f t="shared" si="33"/>
        <v>-5.5677119692302268E-3</v>
      </c>
      <c r="E284" s="43">
        <v>5.1528779999999996E-2</v>
      </c>
      <c r="F284" s="9">
        <v>-1.1234377612880819E-2</v>
      </c>
      <c r="G284" s="9">
        <v>4.553675612602115E-2</v>
      </c>
      <c r="H284" s="43">
        <f t="shared" si="32"/>
        <v>-1.2214791105847445E-2</v>
      </c>
      <c r="I284" s="43">
        <v>4.4500051046586941E-2</v>
      </c>
      <c r="J284" s="43">
        <f t="shared" si="34"/>
        <v>-5.0534567092418881E-2</v>
      </c>
      <c r="K284" s="43">
        <v>3.9801003390069756E-3</v>
      </c>
      <c r="L284" s="43">
        <f t="shared" si="35"/>
        <v>-6.5817197354736123E-2</v>
      </c>
      <c r="M284" s="43">
        <v>-1.218E-2</v>
      </c>
      <c r="N284" s="43">
        <f t="shared" si="28"/>
        <v>-6.6141154222309373E-2</v>
      </c>
      <c r="O284" s="43">
        <v>-1.2522557229719955E-2</v>
      </c>
      <c r="P284" s="43">
        <f t="shared" si="27"/>
        <v>-5.2372034448038063E-2</v>
      </c>
      <c r="Q284" s="43">
        <v>2.0371326477928164E-3</v>
      </c>
      <c r="R284" s="43">
        <f t="shared" si="31"/>
        <v>-5.5358162539875355E-2</v>
      </c>
      <c r="S284" s="43">
        <v>-1.1204474782019469E-3</v>
      </c>
      <c r="T284" s="9">
        <v>-5.4372565505874881E-2</v>
      </c>
      <c r="U284" s="9">
        <v>-7.8261238667720612E-5</v>
      </c>
      <c r="V284" s="9">
        <v>-5.4862914091363679E-2</v>
      </c>
      <c r="W284" s="9">
        <v>-5.9676376124262465E-4</v>
      </c>
      <c r="X284" s="43">
        <v>-3.8083515702046489E-3</v>
      </c>
      <c r="Y284" s="43">
        <f t="shared" si="30"/>
        <v>-5.7900117327092437E-2</v>
      </c>
      <c r="Z284" s="9">
        <v>9.0016372352923035E-2</v>
      </c>
      <c r="AA284" s="9">
        <v>8.7836258611670548E-2</v>
      </c>
      <c r="AB284" s="9">
        <v>4.7075454792829596E-2</v>
      </c>
      <c r="AC284" s="9">
        <v>1.5118152410020125E-2</v>
      </c>
      <c r="AD284" s="9">
        <v>2.3915258559586761E-2</v>
      </c>
      <c r="AE284" s="9">
        <v>1.0512028853954636E-2</v>
      </c>
      <c r="AF284" s="9">
        <v>3.3699753339943905E-2</v>
      </c>
      <c r="AG284" s="9">
        <v>2.123648287859492E-2</v>
      </c>
      <c r="AH284" s="9">
        <v>-9.4570293387596926E-4</v>
      </c>
      <c r="AI284" s="9">
        <v>5.6416167085669988E-2</v>
      </c>
      <c r="AJ284" s="9">
        <v>-8.681231246780774E-3</v>
      </c>
      <c r="AK284" s="9">
        <v>4.8236494374487515E-2</v>
      </c>
      <c r="AL284" s="9">
        <v>-7.9404606693106894E-2</v>
      </c>
      <c r="AM284" s="9">
        <v>6.9143487677205684E-3</v>
      </c>
      <c r="AN284" s="9">
        <v>6.4727512841431301E-2</v>
      </c>
      <c r="AO284" s="9">
        <v>-5.7673017832050921E-2</v>
      </c>
      <c r="AP284" s="9">
        <v>-3.5682128922533973E-3</v>
      </c>
      <c r="AQ284" s="9">
        <v>-5.7460418551097736E-2</v>
      </c>
      <c r="AR284" s="9">
        <v>-3.3434069751285822E-3</v>
      </c>
      <c r="AS284" s="9">
        <v>-6.140001197265732E-2</v>
      </c>
      <c r="AT284" s="9">
        <v>-7.5091967570271034E-3</v>
      </c>
    </row>
    <row r="285" spans="1:46">
      <c r="A285" s="3">
        <v>45138</v>
      </c>
      <c r="B285" s="7">
        <v>1.0719830392053487E-2</v>
      </c>
      <c r="C285" s="7">
        <v>-1.612300796812749E-2</v>
      </c>
      <c r="D285" s="7">
        <f t="shared" si="33"/>
        <v>1.1923655213520901E-2</v>
      </c>
      <c r="E285" s="42">
        <v>2.8506269999999997E-2</v>
      </c>
      <c r="F285" s="7">
        <v>2.3653476618343827E-3</v>
      </c>
      <c r="G285" s="7">
        <v>1.8791328366953852E-2</v>
      </c>
      <c r="H285" s="42">
        <f t="shared" si="32"/>
        <v>1.5229632793797743E-2</v>
      </c>
      <c r="I285" s="42">
        <v>3.1866423359668827E-2</v>
      </c>
      <c r="J285" s="42">
        <f t="shared" si="34"/>
        <v>-1.1898369014761601E-2</v>
      </c>
      <c r="K285" s="42">
        <v>4.293869038080933E-3</v>
      </c>
      <c r="L285" s="42">
        <f t="shared" si="35"/>
        <v>-1.5464794260458103E-2</v>
      </c>
      <c r="M285" s="42">
        <v>6.69E-4</v>
      </c>
      <c r="N285" s="42">
        <f t="shared" si="28"/>
        <v>-2.256957065681553E-2</v>
      </c>
      <c r="O285" s="42">
        <v>-6.5522039247759567E-3</v>
      </c>
      <c r="P285" s="42">
        <f t="shared" si="27"/>
        <v>-4.1203401124107919E-2</v>
      </c>
      <c r="Q285" s="42">
        <v>-2.5491391057112955E-2</v>
      </c>
      <c r="R285" s="42">
        <f t="shared" si="31"/>
        <v>-1.748874423613711E-2</v>
      </c>
      <c r="S285" s="42">
        <v>-1.3881168876498373E-3</v>
      </c>
      <c r="T285" s="7">
        <v>-9.3097651152354022E-3</v>
      </c>
      <c r="U285" s="7">
        <v>6.9248929572196527E-3</v>
      </c>
      <c r="V285" s="7">
        <v>-1.5804448246272584E-2</v>
      </c>
      <c r="W285" s="7">
        <v>3.2378002985611332E-4</v>
      </c>
      <c r="X285" s="42">
        <v>-1.3944869913073976E-4</v>
      </c>
      <c r="Y285" s="42">
        <f t="shared" si="30"/>
        <v>-1.6260208334771042E-2</v>
      </c>
      <c r="Z285" s="7">
        <v>3.2653721408791858E-2</v>
      </c>
      <c r="AA285" s="7">
        <v>2.8419496424223256E-2</v>
      </c>
      <c r="AB285" s="7">
        <v>1.3266483272694973E-2</v>
      </c>
      <c r="AC285" s="7">
        <v>1.466687046044135E-2</v>
      </c>
      <c r="AD285" s="7">
        <v>8.0850964305270168E-3</v>
      </c>
      <c r="AE285" s="7">
        <v>9.7437774390973786E-3</v>
      </c>
      <c r="AF285" s="7">
        <v>7.2612861597685097E-3</v>
      </c>
      <c r="AG285" s="7">
        <v>8.8633390312446991E-3</v>
      </c>
      <c r="AH285" s="7">
        <v>1.8843736621944718E-2</v>
      </c>
      <c r="AI285" s="7">
        <v>3.5539752299583727E-2</v>
      </c>
      <c r="AJ285" s="7">
        <v>3.1993640686989178E-3</v>
      </c>
      <c r="AK285" s="7">
        <v>1.9639011983522803E-2</v>
      </c>
      <c r="AL285" s="7">
        <v>1.3924536199560578E-2</v>
      </c>
      <c r="AM285" s="7">
        <v>1.4513853054027193E-2</v>
      </c>
      <c r="AN285" s="7">
        <v>3.1138913980379268E-2</v>
      </c>
      <c r="AO285" s="7">
        <v>-1.6805079893182917E-2</v>
      </c>
      <c r="AP285" s="7">
        <v>-6.9324918722502016E-4</v>
      </c>
      <c r="AQ285" s="7">
        <v>-1.4554181654449883E-2</v>
      </c>
      <c r="AR285" s="7">
        <v>1.5945350144206394E-3</v>
      </c>
      <c r="AS285" s="7">
        <v>-1.9606032540702034E-2</v>
      </c>
      <c r="AT285" s="7">
        <v>-3.540101659844308E-3</v>
      </c>
    </row>
    <row r="286" spans="1:46">
      <c r="A286" s="4">
        <v>45169</v>
      </c>
      <c r="B286" s="9">
        <v>1.1392757195864744E-2</v>
      </c>
      <c r="C286" s="9">
        <v>3.8047031530106468E-2</v>
      </c>
      <c r="D286" s="9">
        <f t="shared" si="33"/>
        <v>5.7525787025203279E-3</v>
      </c>
      <c r="E286" s="43">
        <v>-3.1110780000000001E-2</v>
      </c>
      <c r="F286" s="9">
        <v>1.8293120441663646E-3</v>
      </c>
      <c r="G286" s="9">
        <v>-3.4890249079132962E-2</v>
      </c>
      <c r="H286" s="43">
        <f t="shared" si="32"/>
        <v>2.9828045955924143E-3</v>
      </c>
      <c r="I286" s="43">
        <v>-3.3779034927568397E-2</v>
      </c>
      <c r="J286" s="43">
        <f t="shared" si="34"/>
        <v>4.2689103896258684E-2</v>
      </c>
      <c r="K286" s="43">
        <v>4.4719287519272566E-3</v>
      </c>
      <c r="L286" s="43">
        <f t="shared" si="35"/>
        <v>3.7704476009701393E-2</v>
      </c>
      <c r="M286" s="43">
        <v>-3.3E-4</v>
      </c>
      <c r="N286" s="43">
        <f t="shared" si="28"/>
        <v>3.0329839934351455E-2</v>
      </c>
      <c r="O286" s="43">
        <v>-7.4343371363239097E-3</v>
      </c>
      <c r="P286" s="43">
        <f t="shared" si="27"/>
        <v>5.3824252303584785E-3</v>
      </c>
      <c r="Q286" s="43">
        <v>-3.146736641749226E-2</v>
      </c>
      <c r="R286" s="43">
        <f t="shared" si="31"/>
        <v>3.2322889886167605E-2</v>
      </c>
      <c r="S286" s="43">
        <v>-5.5143374722639305E-3</v>
      </c>
      <c r="T286" s="9">
        <v>2.384644254435897E-2</v>
      </c>
      <c r="U286" s="9">
        <v>-1.3680101724114824E-2</v>
      </c>
      <c r="V286" s="9">
        <v>3.6742712527272348E-2</v>
      </c>
      <c r="W286" s="9">
        <v>-1.2565124346162193E-3</v>
      </c>
      <c r="X286" s="43">
        <v>-6.4223715745551635E-3</v>
      </c>
      <c r="Y286" s="43">
        <f t="shared" si="30"/>
        <v>3.1380307781756045E-2</v>
      </c>
      <c r="Z286" s="9">
        <v>-5.0853029834107666E-2</v>
      </c>
      <c r="AA286" s="9">
        <v>-2.833426599515021E-2</v>
      </c>
      <c r="AB286" s="9">
        <v>4.8886831520278395E-3</v>
      </c>
      <c r="AC286" s="9">
        <v>-7.3130669484040567E-3</v>
      </c>
      <c r="AD286" s="9">
        <v>-3.7634540058774091E-3</v>
      </c>
      <c r="AE286" s="9">
        <v>6.1160461191764881E-3</v>
      </c>
      <c r="AF286" s="9">
        <v>-1.2658998872293825E-2</v>
      </c>
      <c r="AG286" s="9">
        <v>7.6145338311470745E-3</v>
      </c>
      <c r="AH286" s="9">
        <v>7.2788929067264529E-3</v>
      </c>
      <c r="AI286" s="9">
        <v>-2.9640409045847305E-2</v>
      </c>
      <c r="AJ286" s="9">
        <v>2.4918858998268512E-3</v>
      </c>
      <c r="AK286" s="9">
        <v>-3.4251960219827682E-2</v>
      </c>
      <c r="AL286" s="9">
        <v>2.3113566255258844E-2</v>
      </c>
      <c r="AM286" s="9">
        <v>1.9656541383450632E-2</v>
      </c>
      <c r="AN286" s="9">
        <v>-1.771643248143373E-2</v>
      </c>
      <c r="AO286" s="9">
        <v>3.1416919877389038E-2</v>
      </c>
      <c r="AP286" s="9">
        <v>-6.3871014042053975E-3</v>
      </c>
      <c r="AQ286" s="9">
        <v>2.8610240334378201E-2</v>
      </c>
      <c r="AR286" s="9">
        <v>-9.0909090909091494E-3</v>
      </c>
      <c r="AS286" s="9">
        <v>3.2667554039296887E-2</v>
      </c>
      <c r="AT286" s="9">
        <v>-5.182306126226166E-3</v>
      </c>
    </row>
    <row r="287" spans="1:46">
      <c r="A287" s="3">
        <v>45198</v>
      </c>
      <c r="B287" s="7">
        <v>9.7468428306386468E-3</v>
      </c>
      <c r="C287" s="7">
        <v>1.7411975050285466E-2</v>
      </c>
      <c r="D287" s="7">
        <f t="shared" si="33"/>
        <v>-5.1813753144111074E-2</v>
      </c>
      <c r="E287" s="42">
        <v>-6.8041000000000004E-2</v>
      </c>
      <c r="F287" s="7">
        <v>-6.0942648189636572E-2</v>
      </c>
      <c r="G287" s="7">
        <v>-7.7013663256764175E-2</v>
      </c>
      <c r="H287" s="42">
        <f t="shared" si="32"/>
        <v>-6.5581462010381397E-2</v>
      </c>
      <c r="I287" s="42">
        <v>-8.1573088479290679E-2</v>
      </c>
      <c r="J287" s="42">
        <f t="shared" si="34"/>
        <v>2.1455006812615807E-2</v>
      </c>
      <c r="K287" s="42">
        <v>3.9738393703598884E-3</v>
      </c>
      <c r="L287" s="42">
        <f t="shared" si="35"/>
        <v>4.3382311708892729E-3</v>
      </c>
      <c r="M287" s="42">
        <v>-1.285E-2</v>
      </c>
      <c r="N287" s="42">
        <f t="shared" si="28"/>
        <v>-1.4547514656488847E-2</v>
      </c>
      <c r="O287" s="42">
        <v>-3.1412535423710475E-2</v>
      </c>
      <c r="P287" s="42">
        <f t="shared" si="27"/>
        <v>-6.3710980058160893E-2</v>
      </c>
      <c r="Q287" s="42">
        <v>-7.9734617930398266E-2</v>
      </c>
      <c r="R287" s="42">
        <f t="shared" si="31"/>
        <v>-3.0730462742480924E-3</v>
      </c>
      <c r="S287" s="42">
        <v>-2.0134440941213749E-2</v>
      </c>
      <c r="T287" s="7">
        <v>-1.2309659485161384E-2</v>
      </c>
      <c r="U287" s="7">
        <v>-2.9212978876111628E-2</v>
      </c>
      <c r="V287" s="7">
        <v>-1.3334206567994222E-4</v>
      </c>
      <c r="W287" s="7">
        <v>-1.724504679149097E-2</v>
      </c>
      <c r="X287" s="42">
        <v>-2.5869586633656239E-2</v>
      </c>
      <c r="Y287" s="42">
        <f t="shared" si="30"/>
        <v>-8.9080521803971413E-3</v>
      </c>
      <c r="Z287" s="7">
        <v>7.1137646801964216E-3</v>
      </c>
      <c r="AA287" s="7">
        <v>1.3234531876907818E-2</v>
      </c>
      <c r="AB287" s="7">
        <v>2.013813453020985E-3</v>
      </c>
      <c r="AC287" s="7">
        <v>5.4046413396680038E-5</v>
      </c>
      <c r="AD287" s="7">
        <v>-9.4567492061234937E-3</v>
      </c>
      <c r="AE287" s="7">
        <v>1.3311984981987379E-3</v>
      </c>
      <c r="AF287" s="7">
        <v>-1.9233164360582311E-2</v>
      </c>
      <c r="AG287" s="7">
        <v>1.7103597981220631E-3</v>
      </c>
      <c r="AH287" s="7">
        <v>-2.6078068275845689E-2</v>
      </c>
      <c r="AI287" s="7">
        <v>-4.2745755301318855E-2</v>
      </c>
      <c r="AJ287" s="7">
        <v>-6.3332368133815153E-2</v>
      </c>
      <c r="AK287" s="7">
        <v>-7.9362485565505403E-2</v>
      </c>
      <c r="AL287" s="7">
        <v>-2.0198167465603212E-2</v>
      </c>
      <c r="AM287" s="7">
        <v>-3.2155615194052634E-2</v>
      </c>
      <c r="AN287" s="7">
        <v>-4.871929116215501E-2</v>
      </c>
      <c r="AO287" s="7">
        <v>-8.4446332139451741E-3</v>
      </c>
      <c r="AP287" s="7">
        <v>-2.5414098613251279E-2</v>
      </c>
      <c r="AQ287" s="7">
        <v>-1.5151657699731258E-3</v>
      </c>
      <c r="AR287" s="7">
        <v>-1.860322198323161E-2</v>
      </c>
      <c r="AS287" s="7">
        <v>-5.0668855578589467E-3</v>
      </c>
      <c r="AT287" s="7">
        <v>-2.209415768576295E-2</v>
      </c>
    </row>
    <row r="288" spans="1:46">
      <c r="A288" s="4">
        <v>45230</v>
      </c>
      <c r="B288" s="9">
        <v>9.9757191050910965E-3</v>
      </c>
      <c r="C288" s="9">
        <v>9.9648534227974039E-3</v>
      </c>
      <c r="D288" s="9">
        <f t="shared" si="33"/>
        <v>-3.4119233759685286E-2</v>
      </c>
      <c r="E288" s="43">
        <v>-4.3649129999999994E-2</v>
      </c>
      <c r="F288" s="9">
        <v>-2.3367883580857285E-2</v>
      </c>
      <c r="G288" s="9">
        <v>-3.3003858392387841E-2</v>
      </c>
      <c r="H288" s="43">
        <f t="shared" si="32"/>
        <v>-1.7140423300881724E-2</v>
      </c>
      <c r="I288" s="43">
        <v>-2.6837841566286769E-2</v>
      </c>
      <c r="J288" s="43">
        <f t="shared" si="34"/>
        <v>1.447142718773553E-2</v>
      </c>
      <c r="K288" s="43">
        <v>4.4621094978356535E-3</v>
      </c>
      <c r="L288" s="43">
        <f t="shared" si="35"/>
        <v>4.2282530553559017E-3</v>
      </c>
      <c r="M288" s="43">
        <v>-5.6800000000000002E-3</v>
      </c>
      <c r="N288" s="43">
        <f t="shared" si="28"/>
        <v>-9.5610882877561476E-3</v>
      </c>
      <c r="O288" s="43">
        <v>-1.9333288326202291E-2</v>
      </c>
      <c r="P288" s="43">
        <f t="shared" si="27"/>
        <v>-4.5370787257916656E-2</v>
      </c>
      <c r="Q288" s="43">
        <v>-5.4789669653533157E-2</v>
      </c>
      <c r="R288" s="43">
        <f t="shared" si="31"/>
        <v>4.0639799102719643E-3</v>
      </c>
      <c r="S288" s="43">
        <v>-5.8426523383732221E-3</v>
      </c>
      <c r="T288" s="9">
        <v>-2.1070089658355995E-3</v>
      </c>
      <c r="U288" s="9">
        <v>-1.1952754937680443E-2</v>
      </c>
      <c r="V288" s="9">
        <v>2.7938608974320545E-3</v>
      </c>
      <c r="W288" s="9">
        <v>-7.1002396777101184E-3</v>
      </c>
      <c r="X288" s="43">
        <v>-1.5752827482718779E-2</v>
      </c>
      <c r="Y288" s="43">
        <f t="shared" si="30"/>
        <v>-5.9449486767813031E-3</v>
      </c>
      <c r="Z288" s="9">
        <v>-2.935267884909365E-2</v>
      </c>
      <c r="AA288" s="9">
        <v>-3.1492751096998228E-2</v>
      </c>
      <c r="AB288" s="9">
        <v>-1.9749757709798588E-2</v>
      </c>
      <c r="AC288" s="9">
        <v>-8.5825223345126211E-3</v>
      </c>
      <c r="AD288" s="9">
        <v>-6.5574057773627459E-3</v>
      </c>
      <c r="AE288" s="9">
        <v>-3.1125559927706048E-3</v>
      </c>
      <c r="AF288" s="9">
        <v>-9.7680453213828677E-3</v>
      </c>
      <c r="AG288" s="9">
        <v>3.7412689173803582E-3</v>
      </c>
      <c r="AH288" s="9">
        <v>-2.1042030151501079E-2</v>
      </c>
      <c r="AI288" s="9">
        <v>-3.0700953076946647E-2</v>
      </c>
      <c r="AJ288" s="9">
        <v>-2.7704616314019437E-2</v>
      </c>
      <c r="AK288" s="9">
        <v>-3.7297802600906427E-2</v>
      </c>
      <c r="AL288" s="9">
        <v>7.8213748088737711E-2</v>
      </c>
      <c r="AM288" s="9">
        <v>-1.2233858680629539E-2</v>
      </c>
      <c r="AN288" s="9">
        <v>-2.1979687736850106E-2</v>
      </c>
      <c r="AO288" s="9">
        <v>-5.9728731897479292E-3</v>
      </c>
      <c r="AP288" s="9">
        <v>-1.5780476477505245E-2</v>
      </c>
      <c r="AQ288" s="9">
        <v>3.0803310469347256E-3</v>
      </c>
      <c r="AR288" s="9">
        <v>-6.8165959959207711E-3</v>
      </c>
      <c r="AS288" s="9">
        <v>-2.2387440562192662E-3</v>
      </c>
      <c r="AT288" s="9">
        <v>-1.2083190259203902E-2</v>
      </c>
    </row>
    <row r="289" spans="1:46">
      <c r="A289" s="3">
        <v>45260</v>
      </c>
      <c r="B289" s="7">
        <v>9.1777257185545746E-3</v>
      </c>
      <c r="C289" s="7">
        <v>-2.4122590212555584E-2</v>
      </c>
      <c r="D289" s="7">
        <f t="shared" si="33"/>
        <v>7.891663618783995E-2</v>
      </c>
      <c r="E289" s="42">
        <v>0.10558624</v>
      </c>
      <c r="F289" s="7">
        <v>8.9636177567486541E-2</v>
      </c>
      <c r="G289" s="7">
        <v>0.11657075636664227</v>
      </c>
      <c r="H289" s="42">
        <f t="shared" si="32"/>
        <v>9.378039606860411E-2</v>
      </c>
      <c r="I289" s="42">
        <v>0.12081741528051171</v>
      </c>
      <c r="J289" s="42">
        <f t="shared" si="34"/>
        <v>-1.9199275248811709E-2</v>
      </c>
      <c r="K289" s="42">
        <v>5.0450137633744063E-3</v>
      </c>
      <c r="L289" s="42">
        <f t="shared" si="35"/>
        <v>1.9284572417201939E-3</v>
      </c>
      <c r="M289" s="42">
        <v>2.6695E-2</v>
      </c>
      <c r="N289" s="42">
        <f t="shared" si="28"/>
        <v>2.0149882964998866E-2</v>
      </c>
      <c r="O289" s="42">
        <v>4.5366838840134038E-2</v>
      </c>
      <c r="P289" s="42">
        <f t="shared" si="27"/>
        <v>7.2437214840985087E-2</v>
      </c>
      <c r="Q289" s="42">
        <v>9.8946654656728139E-2</v>
      </c>
      <c r="R289" s="42">
        <f t="shared" si="31"/>
        <v>2.1465438375689594E-4</v>
      </c>
      <c r="S289" s="42">
        <v>2.493883386604212E-2</v>
      </c>
      <c r="T289" s="7">
        <v>2.5087020824340112E-2</v>
      </c>
      <c r="U289" s="7">
        <v>5.0426017185513095E-2</v>
      </c>
      <c r="V289" s="7">
        <v>9.4309998888080226E-3</v>
      </c>
      <c r="W289" s="7">
        <v>3.4382997049467345E-2</v>
      </c>
      <c r="X289" s="42">
        <v>4.5648247482400484E-2</v>
      </c>
      <c r="Y289" s="42">
        <f t="shared" si="30"/>
        <v>2.0424503301905705E-2</v>
      </c>
      <c r="Z289" s="7">
        <v>0.12539322791986507</v>
      </c>
      <c r="AA289" s="7">
        <v>0.10695473106121378</v>
      </c>
      <c r="AB289" s="7">
        <v>6.6102607979212635E-3</v>
      </c>
      <c r="AC289" s="7">
        <v>2.5201010556330283E-2</v>
      </c>
      <c r="AD289" s="7">
        <v>2.6243055972459128E-2</v>
      </c>
      <c r="AE289" s="7">
        <v>1.8036829458287773E-2</v>
      </c>
      <c r="AF289" s="7">
        <v>3.3941827246936285E-2</v>
      </c>
      <c r="AG289" s="7">
        <v>2.4693162180773998E-2</v>
      </c>
      <c r="AH289" s="7">
        <v>6.4359434557500705E-2</v>
      </c>
      <c r="AI289" s="7">
        <v>9.0669200744516232E-2</v>
      </c>
      <c r="AJ289" s="7">
        <v>9.1231166903236849E-2</v>
      </c>
      <c r="AK289" s="7">
        <v>0.11820517204196546</v>
      </c>
      <c r="AL289" s="7">
        <v>-5.2833523201692989E-3</v>
      </c>
      <c r="AM289" s="7">
        <v>6.2905439560086096E-2</v>
      </c>
      <c r="AN289" s="7">
        <v>8.9179264628737709E-2</v>
      </c>
      <c r="AO289" s="7">
        <v>2.006936048065211E-2</v>
      </c>
      <c r="AP289" s="7">
        <v>4.5284325930685432E-2</v>
      </c>
      <c r="AQ289" s="7">
        <v>1.710596372014539E-3</v>
      </c>
      <c r="AR289" s="7">
        <v>2.6471753855022317E-2</v>
      </c>
      <c r="AS289" s="7">
        <v>9.7692359232646186E-3</v>
      </c>
      <c r="AT289" s="7">
        <v>3.4729593897661948E-2</v>
      </c>
    </row>
    <row r="290" spans="1:46">
      <c r="A290" s="4">
        <v>45289</v>
      </c>
      <c r="B290" s="9">
        <v>8.9631795677775905E-3</v>
      </c>
      <c r="C290" s="9">
        <v>-1.9086212136561587E-2</v>
      </c>
      <c r="D290" s="9">
        <f t="shared" si="33"/>
        <v>7.8219572415358263E-2</v>
      </c>
      <c r="E290" s="43">
        <v>9.9199120000000002E-2</v>
      </c>
      <c r="F290" s="9">
        <v>5.9860037707428315E-2</v>
      </c>
      <c r="G290" s="9">
        <v>8.04823531086718E-2</v>
      </c>
      <c r="H290" s="43">
        <f t="shared" si="32"/>
        <v>6.048616008901031E-2</v>
      </c>
      <c r="I290" s="43">
        <v>8.1120658318903915E-2</v>
      </c>
      <c r="J290" s="43">
        <f t="shared" si="34"/>
        <v>-1.9011563270909471E-2</v>
      </c>
      <c r="K290" s="43">
        <v>7.6101352204149819E-5</v>
      </c>
      <c r="L290" s="43">
        <f t="shared" si="35"/>
        <v>1.1863331172121683E-3</v>
      </c>
      <c r="M290" s="43">
        <v>2.0667000000000001E-2</v>
      </c>
      <c r="N290" s="43">
        <f t="shared" si="28"/>
        <v>1.5028231589246266E-2</v>
      </c>
      <c r="O290" s="43">
        <v>3.4778228370215603E-2</v>
      </c>
      <c r="P290" s="43">
        <f t="shared" si="27"/>
        <v>6.2972875593210187E-2</v>
      </c>
      <c r="Q290" s="43">
        <v>8.365575929818192E-2</v>
      </c>
      <c r="R290" s="43">
        <f t="shared" si="31"/>
        <v>6.7883719679517895E-3</v>
      </c>
      <c r="S290" s="43">
        <v>2.6378040990606921E-2</v>
      </c>
      <c r="T290" s="9">
        <v>2.1681813758131607E-2</v>
      </c>
      <c r="U290" s="9">
        <v>4.1561273171102586E-2</v>
      </c>
      <c r="V290" s="9">
        <v>1.2262151481400752E-2</v>
      </c>
      <c r="W290" s="9">
        <v>3.1958327027131972E-2</v>
      </c>
      <c r="X290" s="43">
        <v>3.4165062312536687E-2</v>
      </c>
      <c r="Y290" s="43">
        <f t="shared" si="30"/>
        <v>1.4426768549019142E-2</v>
      </c>
      <c r="Z290" s="9">
        <v>5.3829103207448492E-2</v>
      </c>
      <c r="AA290" s="9">
        <v>6.903766922758825E-2</v>
      </c>
      <c r="AB290" s="9">
        <v>4.2457878963406914E-2</v>
      </c>
      <c r="AC290" s="9">
        <v>2.6520240907185189E-2</v>
      </c>
      <c r="AD290" s="9">
        <v>2.7506924986913761E-2</v>
      </c>
      <c r="AE290" s="9">
        <v>1.4620712131735658E-2</v>
      </c>
      <c r="AF290" s="9">
        <v>3.9430032874419263E-2</v>
      </c>
      <c r="AG290" s="9">
        <v>1.4812382120128254E-2</v>
      </c>
      <c r="AH290" s="9">
        <v>2.6988680724629566E-2</v>
      </c>
      <c r="AI290" s="9">
        <v>4.6971398945822251E-2</v>
      </c>
      <c r="AJ290" s="9">
        <v>6.5402514920874788E-2</v>
      </c>
      <c r="AK290" s="9">
        <v>8.613267353644205E-2</v>
      </c>
      <c r="AL290" s="9">
        <v>1.6120350268344907E-3</v>
      </c>
      <c r="AM290" s="9">
        <v>2.429878995679835E-2</v>
      </c>
      <c r="AN290" s="9">
        <v>4.4229169403213753E-2</v>
      </c>
      <c r="AO290" s="9">
        <v>1.8463138833089587E-2</v>
      </c>
      <c r="AP290" s="9">
        <v>3.8279970609281122E-2</v>
      </c>
      <c r="AQ290" s="9">
        <v>5.0314438885812329E-3</v>
      </c>
      <c r="AR290" s="9">
        <v>2.4586927336065267E-2</v>
      </c>
      <c r="AS290" s="9">
        <v>1.3921713152284632E-2</v>
      </c>
      <c r="AT290" s="9">
        <v>3.3650179758143661E-2</v>
      </c>
    </row>
    <row r="291" spans="1:46">
      <c r="A291" s="5">
        <v>45322</v>
      </c>
      <c r="B291" s="11">
        <v>9.6669555417827624E-3</v>
      </c>
      <c r="C291" s="11">
        <v>2.3175593332369404E-2</v>
      </c>
      <c r="D291" s="11">
        <f t="shared" si="33"/>
        <v>-1.9291371059426132E-2</v>
      </c>
      <c r="E291" s="11">
        <v>-4.1505060000000003E-2</v>
      </c>
      <c r="F291" s="11">
        <v>-2.7435817321845968E-2</v>
      </c>
      <c r="G291" s="11">
        <v>-4.9465029252095061E-2</v>
      </c>
      <c r="H291" s="11">
        <f t="shared" si="32"/>
        <v>-1.6605555125677185E-2</v>
      </c>
      <c r="I291" s="11">
        <v>-3.8880079545763779E-2</v>
      </c>
      <c r="J291" s="11">
        <f t="shared" si="34"/>
        <v>3.6524261897567412E-2</v>
      </c>
      <c r="K291" s="11">
        <v>1.3046312531481474E-2</v>
      </c>
      <c r="L291" s="11">
        <f t="shared" si="35"/>
        <v>3.1365090781401594E-2</v>
      </c>
      <c r="M291" s="11">
        <v>8.0040000000000007E-3</v>
      </c>
      <c r="N291" s="11">
        <f t="shared" si="28"/>
        <v>2.9693909838774513E-2</v>
      </c>
      <c r="O291" s="11">
        <v>6.3706723937537735E-3</v>
      </c>
      <c r="P291" s="11">
        <f>(1+Q291)*(1+C291)-1</f>
        <v>6.6035347550517098E-3</v>
      </c>
      <c r="Q291" s="11">
        <v>-1.619669066122309E-2</v>
      </c>
      <c r="R291" s="11">
        <f t="shared" si="31"/>
        <v>2.910688460741695E-2</v>
      </c>
      <c r="S291" s="11">
        <v>5.7969436660720852E-3</v>
      </c>
      <c r="T291" s="11">
        <v>9.0575439678373115E-3</v>
      </c>
      <c r="U291" s="11">
        <v>-1.3798266354801192E-2</v>
      </c>
      <c r="V291" s="11">
        <v>2.1170103521965355E-2</v>
      </c>
      <c r="W291" s="11">
        <v>-1.9600641605145297E-3</v>
      </c>
      <c r="X291" s="11">
        <v>4.2165060196686088E-3</v>
      </c>
      <c r="Y291" s="11">
        <f t="shared" si="30"/>
        <v>2.748981938083328E-2</v>
      </c>
      <c r="Z291" s="11">
        <v>-4.7940891263450358E-2</v>
      </c>
      <c r="AA291" s="11">
        <v>-3.5099919438471794E-2</v>
      </c>
      <c r="AB291" s="11">
        <v>6.6678142071552315E-3</v>
      </c>
      <c r="AC291" s="11">
        <v>-3.2313782366076849E-3</v>
      </c>
      <c r="AD291" s="11">
        <v>-4.4947931725383139E-3</v>
      </c>
      <c r="AE291" s="11">
        <v>6.7853679819465107E-3</v>
      </c>
      <c r="AF291" s="11">
        <v>-1.4669589015485984E-2</v>
      </c>
      <c r="AG291" s="11">
        <v>6.6636906146670949E-3</v>
      </c>
      <c r="AH291" s="11">
        <v>2.8582831652226526E-2</v>
      </c>
      <c r="AI291" s="11">
        <v>5.2847608515038669E-3</v>
      </c>
      <c r="AJ291" s="11">
        <v>-2.816552879296097E-2</v>
      </c>
      <c r="AK291" s="11">
        <v>-5.0178212283306878E-2</v>
      </c>
      <c r="AL291" s="11">
        <v>1.0794499138610414E-2</v>
      </c>
      <c r="AM291" s="11">
        <v>3.9439731359607322E-2</v>
      </c>
      <c r="AN291" s="11">
        <v>1.5895744712075555E-2</v>
      </c>
      <c r="AO291" s="11">
        <v>2.0364463348838235E-2</v>
      </c>
      <c r="AP291" s="11">
        <v>-2.7474560592044561E-3</v>
      </c>
      <c r="AQ291" s="11">
        <v>2.7197668417707765E-2</v>
      </c>
      <c r="AR291" s="11">
        <v>3.9309724660643308E-3</v>
      </c>
      <c r="AS291" s="11">
        <v>2.0304344483446313E-2</v>
      </c>
      <c r="AT291" s="11">
        <v>-2.8062131931545498E-3</v>
      </c>
    </row>
    <row r="292" spans="1:46">
      <c r="B292" s="56">
        <v>0</v>
      </c>
      <c r="C292" s="56">
        <v>1</v>
      </c>
      <c r="D292" s="56">
        <v>2</v>
      </c>
      <c r="E292" s="56">
        <v>3</v>
      </c>
      <c r="F292" s="56">
        <v>4</v>
      </c>
      <c r="G292" s="56">
        <v>5</v>
      </c>
      <c r="H292" s="56">
        <v>6</v>
      </c>
      <c r="I292" s="56">
        <v>7</v>
      </c>
      <c r="J292" s="56">
        <v>8</v>
      </c>
      <c r="K292" s="56">
        <v>9</v>
      </c>
      <c r="L292" s="56">
        <v>10</v>
      </c>
      <c r="M292" s="56">
        <v>11</v>
      </c>
      <c r="N292" s="56">
        <v>12</v>
      </c>
      <c r="O292" s="56">
        <v>13</v>
      </c>
      <c r="P292" s="56">
        <v>14</v>
      </c>
      <c r="Q292" s="56">
        <v>15</v>
      </c>
      <c r="R292" s="56">
        <v>16</v>
      </c>
      <c r="S292" s="56">
        <v>17</v>
      </c>
      <c r="T292" s="56">
        <v>18</v>
      </c>
      <c r="U292" s="56">
        <v>19</v>
      </c>
      <c r="V292" s="56">
        <v>20</v>
      </c>
      <c r="W292" s="56">
        <v>21</v>
      </c>
      <c r="X292" s="56">
        <v>22</v>
      </c>
      <c r="Y292" s="56">
        <v>23</v>
      </c>
      <c r="Z292" s="56">
        <v>24</v>
      </c>
      <c r="AA292" s="56">
        <v>25</v>
      </c>
      <c r="AB292" s="56">
        <v>26</v>
      </c>
      <c r="AC292" s="56">
        <v>27</v>
      </c>
      <c r="AD292" s="56">
        <v>28</v>
      </c>
      <c r="AE292" s="56">
        <v>29</v>
      </c>
      <c r="AF292" s="56">
        <v>30</v>
      </c>
      <c r="AG292" s="56">
        <v>31</v>
      </c>
      <c r="AH292" s="56">
        <v>32</v>
      </c>
      <c r="AI292" s="56">
        <v>33</v>
      </c>
      <c r="AJ292" s="56">
        <v>34</v>
      </c>
      <c r="AK292" s="56">
        <v>35</v>
      </c>
      <c r="AL292" s="56">
        <v>36</v>
      </c>
      <c r="AM292" s="56">
        <v>37</v>
      </c>
      <c r="AN292" s="56">
        <v>38</v>
      </c>
      <c r="AO292" s="56">
        <v>39</v>
      </c>
      <c r="AP292" s="56">
        <v>40</v>
      </c>
      <c r="AQ292" s="56">
        <v>41</v>
      </c>
      <c r="AR292" s="56">
        <v>42</v>
      </c>
      <c r="AS292" s="56">
        <v>43</v>
      </c>
      <c r="AT292" s="56">
        <v>44</v>
      </c>
    </row>
    <row r="295" spans="1:46">
      <c r="A295" s="1"/>
    </row>
    <row r="296" spans="1:46">
      <c r="A296" s="1"/>
      <c r="B296" s="12" t="s">
        <v>1</v>
      </c>
      <c r="C296" s="12" t="s">
        <v>7</v>
      </c>
      <c r="D296" s="12" t="s">
        <v>8</v>
      </c>
      <c r="E296" s="12" t="s">
        <v>10</v>
      </c>
      <c r="F296" s="12" t="s">
        <v>11</v>
      </c>
      <c r="G296" s="12" t="s">
        <v>12</v>
      </c>
      <c r="J296" s="12" t="s">
        <v>13</v>
      </c>
      <c r="K296" s="12" t="s">
        <v>14</v>
      </c>
      <c r="L296" s="12" t="s">
        <v>15</v>
      </c>
      <c r="M296" s="12" t="s">
        <v>20</v>
      </c>
    </row>
    <row r="297" spans="1:46">
      <c r="A297" s="1" t="s">
        <v>78</v>
      </c>
      <c r="B297" s="36">
        <f>AVERAGE(B97:B291)</f>
        <v>7.6265385298914896E-3</v>
      </c>
      <c r="C297" s="36">
        <f>AVERAGE(Z97:Z291)</f>
        <v>5.7043533958788242E-3</v>
      </c>
      <c r="D297" s="36">
        <f>AVERAGE(AA97:AA291)</f>
        <v>9.5861032569167816E-3</v>
      </c>
      <c r="E297" s="36">
        <f>AVERAGE(AC97:AC291)</f>
        <v>8.398606108729367E-3</v>
      </c>
      <c r="F297" s="36">
        <f>AVERAGE(AD97:AD291)</f>
        <v>9.7663519923562592E-3</v>
      </c>
      <c r="G297" s="36">
        <f>AVERAGE(AE97:AE291)</f>
        <v>9.3359260461084205E-3</v>
      </c>
      <c r="H297" s="36"/>
      <c r="I297" s="36"/>
      <c r="J297" s="36">
        <f>AVERAGE(AF97:AF291)</f>
        <v>1.024429859502783E-2</v>
      </c>
      <c r="K297" s="36">
        <f>AVERAGE(AG97:AG291)</f>
        <v>8.7576746746439709E-3</v>
      </c>
      <c r="L297" s="36">
        <f>AVERAGE(AH97:AH291)</f>
        <v>9.1632463276352435E-3</v>
      </c>
      <c r="M297" s="36">
        <f>AVERAGE(AM97:AM291)</f>
        <v>1.2459628985926577E-2</v>
      </c>
      <c r="N297" s="36"/>
      <c r="O297" s="36"/>
      <c r="P297" s="36"/>
      <c r="Q297" s="36"/>
      <c r="R297" s="36"/>
      <c r="S297" s="36"/>
      <c r="X297" s="36"/>
      <c r="Y297" s="36"/>
    </row>
    <row r="298" spans="1:46">
      <c r="A298" s="1" t="s">
        <v>79</v>
      </c>
      <c r="B298" s="36">
        <f>_xlfn.STDEV.S(B97:B291)</f>
        <v>2.6930512133826984E-3</v>
      </c>
      <c r="C298" s="36">
        <f>_xlfn.STDEV.S(Z97:Z291)</f>
        <v>6.6369882464640026E-2</v>
      </c>
      <c r="D298" s="36">
        <f>_xlfn.STDEV.S(AA97:AA291)</f>
        <v>6.386014513661141E-2</v>
      </c>
      <c r="E298" s="36">
        <f>_xlfn.STDEV.S(AC97:AC291)</f>
        <v>1.1687503815956412E-2</v>
      </c>
      <c r="F298" s="36">
        <f>_xlfn.STDEV.S(AD97:AD291)</f>
        <v>1.9951046756573054E-2</v>
      </c>
      <c r="G298" s="36">
        <f>_xlfn.STDEV.S(AE97:AE291)</f>
        <v>8.6845792308601674E-3</v>
      </c>
      <c r="H298" s="36"/>
      <c r="I298" s="36"/>
      <c r="J298" s="36">
        <f>_xlfn.STDEV.S(AF97:AF291)</f>
        <v>3.0453375099298543E-2</v>
      </c>
      <c r="K298" s="36">
        <f>_xlfn.STDEV.S(AG97:AG291)</f>
        <v>9.9426147197877249E-3</v>
      </c>
      <c r="L298" s="36">
        <f>_xlfn.STDEV.S(AH97:AH291)</f>
        <v>4.548103515498967E-2</v>
      </c>
      <c r="M298" s="36">
        <f>_xlfn.STDEV.S(AM97:AM291)</f>
        <v>4.9281281888342993E-2</v>
      </c>
      <c r="N298" s="36"/>
      <c r="O298" s="36"/>
      <c r="P298" s="36"/>
      <c r="Q298" s="36"/>
      <c r="R298" s="36"/>
      <c r="S298" s="36"/>
      <c r="X298" s="36"/>
      <c r="Y298" s="36"/>
    </row>
    <row r="299" spans="1:46">
      <c r="A299" s="1" t="s">
        <v>80</v>
      </c>
      <c r="B299" s="37">
        <f t="shared" ref="B299:G299" si="36">B297/B298</f>
        <v>2.8319322306210126</v>
      </c>
      <c r="C299" s="37">
        <f t="shared" si="36"/>
        <v>8.5947920714157369E-2</v>
      </c>
      <c r="D299" s="37">
        <f t="shared" si="36"/>
        <v>0.15011089054699017</v>
      </c>
      <c r="E299" s="37">
        <f t="shared" si="36"/>
        <v>0.71859707949469376</v>
      </c>
      <c r="F299" s="37">
        <f t="shared" si="36"/>
        <v>0.48951576884749898</v>
      </c>
      <c r="G299" s="37">
        <f t="shared" si="36"/>
        <v>1.0750003883819412</v>
      </c>
      <c r="H299" s="37"/>
      <c r="I299" s="37"/>
      <c r="J299" s="37">
        <f>J297/J298</f>
        <v>0.33639288130213835</v>
      </c>
      <c r="K299" s="37">
        <f>K297/K298</f>
        <v>0.8808220897079021</v>
      </c>
      <c r="L299" s="37">
        <f>L297/L298</f>
        <v>0.20147400551480094</v>
      </c>
      <c r="M299" s="37">
        <f>M297/M298</f>
        <v>0.2528268037782877</v>
      </c>
      <c r="N299" s="37"/>
      <c r="O299" s="37"/>
      <c r="P299" s="37"/>
      <c r="Q299" s="37"/>
      <c r="R299" s="37"/>
      <c r="S299" s="37"/>
      <c r="X299" s="37"/>
      <c r="Y299" s="37"/>
    </row>
    <row r="300" spans="1:46">
      <c r="A300" s="1"/>
    </row>
    <row r="301" spans="1:46">
      <c r="A301" s="1"/>
    </row>
    <row r="302" spans="1:46">
      <c r="A302" s="1"/>
    </row>
    <row r="327" spans="1:42">
      <c r="A327" t="s">
        <v>29</v>
      </c>
      <c r="AC327" s="95" t="s">
        <v>83</v>
      </c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</row>
    <row r="328" spans="1:42">
      <c r="A328" s="38" t="s">
        <v>82</v>
      </c>
      <c r="B328" s="12" t="s">
        <v>1</v>
      </c>
      <c r="C328" s="12" t="s">
        <v>7</v>
      </c>
      <c r="F328" s="12" t="s">
        <v>8</v>
      </c>
      <c r="G328" s="12" t="s">
        <v>10</v>
      </c>
      <c r="T328" s="12" t="s">
        <v>11</v>
      </c>
      <c r="U328" s="12" t="s">
        <v>12</v>
      </c>
      <c r="V328" s="12" t="s">
        <v>13</v>
      </c>
      <c r="W328" s="12" t="s">
        <v>14</v>
      </c>
      <c r="Z328" s="12" t="s">
        <v>15</v>
      </c>
      <c r="AA328" s="12" t="s">
        <v>20</v>
      </c>
      <c r="AC328" s="39" t="str">
        <f t="array" ref="AC328:AP338">TRANSPOSE(A328:AA341)</f>
        <v>Ativos</v>
      </c>
      <c r="AD328" s="40">
        <v>2011</v>
      </c>
      <c r="AE328" s="40">
        <v>2012</v>
      </c>
      <c r="AF328" s="40">
        <v>2013</v>
      </c>
      <c r="AG328" s="40">
        <v>2014</v>
      </c>
      <c r="AH328" s="40">
        <v>2015</v>
      </c>
      <c r="AI328" s="40">
        <v>2016</v>
      </c>
      <c r="AJ328" s="40">
        <v>2017</v>
      </c>
      <c r="AK328" s="40">
        <v>2018</v>
      </c>
      <c r="AL328" s="40">
        <v>2019</v>
      </c>
      <c r="AM328" s="40">
        <v>2020</v>
      </c>
      <c r="AN328" s="40">
        <v>2021</v>
      </c>
      <c r="AO328" s="40">
        <v>2022</v>
      </c>
      <c r="AP328" s="40">
        <v>2023</v>
      </c>
    </row>
    <row r="329" spans="1:42">
      <c r="A329">
        <v>2011</v>
      </c>
      <c r="B329" s="36">
        <f ca="1">AVERAGE(OFFSET(B$135:B$146,B346,0))</f>
        <v>9.183807374508246E-3</v>
      </c>
      <c r="C329" s="12">
        <f t="shared" ref="C329:C341" ca="1" si="37">AVERAGE(OFFSET(Z$135:Z$146,B346,0))</f>
        <v>-1.5448369453323877E-2</v>
      </c>
      <c r="F329" s="12">
        <f t="shared" ref="F329:F341" ca="1" si="38">AVERAGE(OFFSET(AA$135:AA$146,B346,0))</f>
        <v>1.1436419614744722E-2</v>
      </c>
      <c r="G329" s="12">
        <f t="shared" ref="G329:G341" ca="1" si="39">AVERAGE(OFFSET(AC$135:AC$146,B346,0))</f>
        <v>8.9637691585177648E-3</v>
      </c>
      <c r="T329" s="12">
        <f t="shared" ref="T329:T341" ca="1" si="40">AVERAGE(OFFSET(AD$135:AD$146,B346,0))</f>
        <v>1.1897490190138535E-2</v>
      </c>
      <c r="U329" s="12">
        <f t="shared" ref="U329:U341" ca="1" si="41">AVERAGE(OFFSET(AE$135:AE$146,B346,0))</f>
        <v>1.2259600440160908E-2</v>
      </c>
      <c r="V329" s="12">
        <f t="shared" ref="V329:V341" ca="1" si="42">AVERAGE(OFFSET(AF$135:AF$146,B346,0))</f>
        <v>1.1549628476549501E-2</v>
      </c>
      <c r="W329" s="12">
        <f t="shared" ref="W329:W341" ca="1" si="43">AVERAGE(OFFSET(AG$135:AG$146,B346,0))</f>
        <v>1.1345136012160981E-2</v>
      </c>
      <c r="Z329" s="12">
        <f t="shared" ref="Z329:Z341" ca="1" si="44">AVERAGE(OFFSET(AH$135:AH$146,B346,0))</f>
        <v>2.1309052750666155E-3</v>
      </c>
      <c r="AA329" s="12">
        <f t="shared" ref="AA329:AA341" ca="1" si="45">AVERAGE(OFFSET(AM$135:AM$146,B346,0))</f>
        <v>1.0619792167047615E-2</v>
      </c>
      <c r="AC329" s="39" t="str">
        <v>CDI</v>
      </c>
      <c r="AD329" s="36">
        <f ca="1"/>
        <v>9.183807374508246E-3</v>
      </c>
      <c r="AE329" s="36">
        <f ca="1"/>
        <v>6.7549243502443472E-3</v>
      </c>
      <c r="AF329" s="36">
        <f ca="1"/>
        <v>6.4758116281461069E-3</v>
      </c>
      <c r="AG329" s="36">
        <f ca="1"/>
        <v>8.5884013953337144E-3</v>
      </c>
      <c r="AH329" s="36">
        <f ca="1"/>
        <v>1.0407764950913037E-2</v>
      </c>
      <c r="AI329" s="36">
        <f ca="1"/>
        <v>1.0979911553298749E-2</v>
      </c>
      <c r="AJ329" s="36">
        <f ca="1"/>
        <v>7.9389832162493068E-3</v>
      </c>
      <c r="AK329" s="36">
        <f ca="1"/>
        <v>5.2013989846290687E-3</v>
      </c>
      <c r="AL329" s="36">
        <f ca="1"/>
        <v>4.8423189444224786E-3</v>
      </c>
      <c r="AM329" s="36">
        <f ca="1"/>
        <v>2.2779508259062977E-3</v>
      </c>
      <c r="AN329" s="36">
        <f ca="1"/>
        <v>3.5924902438682258E-3</v>
      </c>
      <c r="AO329" s="36">
        <f ca="1"/>
        <v>9.7694114717871514E-3</v>
      </c>
      <c r="AP329" s="36">
        <f ca="1"/>
        <v>1.0272647848763103E-2</v>
      </c>
    </row>
    <row r="330" spans="1:42">
      <c r="A330">
        <v>2012</v>
      </c>
      <c r="B330" s="36">
        <f t="shared" ref="B330:B341" ca="1" si="46">AVERAGE(OFFSET(B$135:B$146,B347,0))</f>
        <v>6.7549243502443472E-3</v>
      </c>
      <c r="C330" s="12">
        <f t="shared" ca="1" si="37"/>
        <v>7.5448365781762743E-3</v>
      </c>
      <c r="F330" s="12">
        <f t="shared" ca="1" si="38"/>
        <v>1.7299589950785111E-2</v>
      </c>
      <c r="G330" s="12">
        <f t="shared" ca="1" si="39"/>
        <v>1.1574878504057085E-2</v>
      </c>
      <c r="T330" s="12">
        <f t="shared" ca="1" si="40"/>
        <v>1.997814338637488E-2</v>
      </c>
      <c r="U330" s="12">
        <f t="shared" ca="1" si="41"/>
        <v>1.3167172407001401E-2</v>
      </c>
      <c r="V330" s="12">
        <f t="shared" ca="1" si="42"/>
        <v>2.5035794045383326E-2</v>
      </c>
      <c r="W330" s="12">
        <f t="shared" ca="1" si="43"/>
        <v>1.1204702944211886E-2</v>
      </c>
      <c r="Z330" s="12">
        <f t="shared" ca="1" si="44"/>
        <v>1.8210523645264053E-2</v>
      </c>
      <c r="AA330" s="12">
        <f t="shared" ca="1" si="45"/>
        <v>1.8332614983104411E-2</v>
      </c>
      <c r="AC330" s="39" t="str">
        <v>Ibovespa</v>
      </c>
      <c r="AD330" s="36">
        <f ca="1"/>
        <v>-1.5448369453323877E-2</v>
      </c>
      <c r="AE330" s="36">
        <f ca="1"/>
        <v>7.5448365781762743E-3</v>
      </c>
      <c r="AF330" s="36">
        <f ca="1"/>
        <v>-1.3007698177603185E-2</v>
      </c>
      <c r="AG330" s="36">
        <f ca="1"/>
        <v>-5.0111108909730217E-4</v>
      </c>
      <c r="AH330" s="36">
        <f ca="1"/>
        <v>-1.027594478998268E-2</v>
      </c>
      <c r="AI330" s="36">
        <f ca="1"/>
        <v>3.0782135587499426E-2</v>
      </c>
      <c r="AJ330" s="36">
        <f ca="1"/>
        <v>2.0784508602286127E-2</v>
      </c>
      <c r="AK330" s="36">
        <f ca="1"/>
        <v>1.3649355637839681E-2</v>
      </c>
      <c r="AL330" s="36">
        <f ca="1"/>
        <v>2.3685432304524856E-2</v>
      </c>
      <c r="AM330" s="36">
        <f ca="1"/>
        <v>1.0124845760716686E-2</v>
      </c>
      <c r="AN330" s="36">
        <f ca="1"/>
        <v>-9.6201323828581566E-3</v>
      </c>
      <c r="AO330" s="36">
        <f ca="1"/>
        <v>5.6839200525865179E-3</v>
      </c>
      <c r="AP330" s="36">
        <f ca="1"/>
        <v>1.840792453299897E-2</v>
      </c>
    </row>
    <row r="331" spans="1:42">
      <c r="A331">
        <v>2013</v>
      </c>
      <c r="B331" s="36">
        <f t="shared" ca="1" si="46"/>
        <v>6.4758116281461069E-3</v>
      </c>
      <c r="C331" s="12">
        <f t="shared" ca="1" si="37"/>
        <v>-1.3007698177603185E-2</v>
      </c>
      <c r="F331" s="12">
        <f t="shared" ca="1" si="38"/>
        <v>-2.9251880198653455E-3</v>
      </c>
      <c r="G331" s="12">
        <f t="shared" ca="1" si="39"/>
        <v>6.6950273856470994E-3</v>
      </c>
      <c r="T331" s="12">
        <f t="shared" ca="1" si="40"/>
        <v>-8.5445193634658221E-3</v>
      </c>
      <c r="U331" s="12">
        <f t="shared" ca="1" si="41"/>
        <v>2.3140147316518624E-3</v>
      </c>
      <c r="V331" s="12">
        <f t="shared" ca="1" si="42"/>
        <v>-1.5034884484857134E-2</v>
      </c>
      <c r="W331" s="12">
        <f t="shared" ca="1" si="43"/>
        <v>2.1899199692114735E-3</v>
      </c>
      <c r="Z331" s="12">
        <f t="shared" ca="1" si="44"/>
        <v>2.7493115139731249E-2</v>
      </c>
      <c r="AA331" s="12">
        <f t="shared" ca="1" si="45"/>
        <v>3.4161844545095681E-2</v>
      </c>
      <c r="AC331" s="39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6">
        <v>0</v>
      </c>
      <c r="AJ331" s="36">
        <v>0</v>
      </c>
      <c r="AK331" s="36">
        <v>0</v>
      </c>
      <c r="AL331" s="36">
        <v>0</v>
      </c>
      <c r="AM331" s="36">
        <v>0</v>
      </c>
      <c r="AN331" s="36">
        <v>0</v>
      </c>
      <c r="AO331" s="36">
        <v>0</v>
      </c>
      <c r="AP331" s="36">
        <v>0</v>
      </c>
    </row>
    <row r="332" spans="1:42">
      <c r="A332">
        <f>A331+1</f>
        <v>2014</v>
      </c>
      <c r="B332" s="36">
        <f t="shared" ca="1" si="46"/>
        <v>8.5884013953337144E-3</v>
      </c>
      <c r="C332" s="12">
        <f t="shared" ca="1" si="37"/>
        <v>-5.0111108909730217E-4</v>
      </c>
      <c r="F332" s="12">
        <f t="shared" ca="1" si="38"/>
        <v>-1.4124090011195125E-2</v>
      </c>
      <c r="G332" s="12">
        <f t="shared" ca="1" si="39"/>
        <v>6.0189602281882915E-3</v>
      </c>
      <c r="T332" s="12">
        <f t="shared" ca="1" si="40"/>
        <v>1.1727064925023354E-2</v>
      </c>
      <c r="U332" s="12">
        <f t="shared" ca="1" si="41"/>
        <v>9.2563476323930718E-3</v>
      </c>
      <c r="V332" s="12">
        <f t="shared" ca="1" si="42"/>
        <v>1.3609498794747488E-2</v>
      </c>
      <c r="W332" s="12">
        <f t="shared" ca="1" si="43"/>
        <v>9.0722213955393618E-3</v>
      </c>
      <c r="Z332" s="12">
        <f t="shared" ca="1" si="44"/>
        <v>1.256833545664777E-2</v>
      </c>
      <c r="AA332" s="12">
        <f t="shared" ca="1" si="45"/>
        <v>2.0050452536948631E-2</v>
      </c>
      <c r="AC332" s="39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6">
        <v>0</v>
      </c>
      <c r="AJ332" s="36">
        <v>0</v>
      </c>
      <c r="AK332" s="36">
        <v>0</v>
      </c>
      <c r="AL332" s="36">
        <v>0</v>
      </c>
      <c r="AM332" s="36">
        <v>0</v>
      </c>
      <c r="AN332" s="36">
        <v>0</v>
      </c>
      <c r="AO332" s="36">
        <v>0</v>
      </c>
      <c r="AP332" s="36">
        <v>0</v>
      </c>
    </row>
    <row r="333" spans="1:42">
      <c r="A333">
        <f t="shared" ref="A333:A341" si="47">A332+1</f>
        <v>2015</v>
      </c>
      <c r="B333" s="36">
        <f t="shared" ca="1" si="46"/>
        <v>1.0407764950913037E-2</v>
      </c>
      <c r="C333" s="12">
        <f t="shared" ca="1" si="37"/>
        <v>-1.027594478998268E-2</v>
      </c>
      <c r="F333" s="12">
        <f t="shared" ca="1" si="38"/>
        <v>-2.3665737845574297E-2</v>
      </c>
      <c r="G333" s="12">
        <f t="shared" ca="1" si="39"/>
        <v>1.3624131543577195E-2</v>
      </c>
      <c r="T333" s="12">
        <f t="shared" ca="1" si="40"/>
        <v>7.2704218972214447E-3</v>
      </c>
      <c r="U333" s="12">
        <f t="shared" ca="1" si="41"/>
        <v>1.2081699013493355E-2</v>
      </c>
      <c r="V333" s="12">
        <f t="shared" ca="1" si="42"/>
        <v>4.9359310213781911E-3</v>
      </c>
      <c r="W333" s="12">
        <f t="shared" ca="1" si="43"/>
        <v>5.7866875844841221E-3</v>
      </c>
      <c r="Z333" s="12">
        <f t="shared" ca="1" si="44"/>
        <v>3.0491645132369904E-2</v>
      </c>
      <c r="AA333" s="12">
        <f t="shared" ca="1" si="45"/>
        <v>3.3866552105613505E-2</v>
      </c>
      <c r="AC333" s="39" t="str">
        <v>IDIV</v>
      </c>
      <c r="AD333" s="36">
        <f ca="1"/>
        <v>1.1436419614744722E-2</v>
      </c>
      <c r="AE333" s="36">
        <f ca="1"/>
        <v>1.7299589950785111E-2</v>
      </c>
      <c r="AF333" s="36">
        <f ca="1"/>
        <v>-2.9251880198653455E-3</v>
      </c>
      <c r="AG333" s="36">
        <f ca="1"/>
        <v>-1.4124090011195125E-2</v>
      </c>
      <c r="AH333" s="36">
        <f ca="1"/>
        <v>-2.3665737845574297E-2</v>
      </c>
      <c r="AI333" s="36">
        <f ca="1"/>
        <v>4.4606179088255676E-2</v>
      </c>
      <c r="AJ333" s="36">
        <f ca="1"/>
        <v>2.0173084891693283E-2</v>
      </c>
      <c r="AK333" s="36">
        <f ca="1"/>
        <v>1.4295554068171484E-2</v>
      </c>
      <c r="AL333" s="36">
        <f ca="1"/>
        <v>3.2294154121548201E-2</v>
      </c>
      <c r="AM333" s="36">
        <f ca="1"/>
        <v>4.5700147167871963E-3</v>
      </c>
      <c r="AN333" s="36">
        <f ca="1"/>
        <v>-4.7124689478625177E-3</v>
      </c>
      <c r="AO333" s="36">
        <f ca="1"/>
        <v>1.1244313748469273E-2</v>
      </c>
      <c r="AP333" s="36">
        <f ca="1"/>
        <v>2.1339121098369312E-2</v>
      </c>
    </row>
    <row r="334" spans="1:42">
      <c r="A334">
        <f t="shared" si="47"/>
        <v>2016</v>
      </c>
      <c r="B334" s="36">
        <f t="shared" ca="1" si="46"/>
        <v>1.0979911553298749E-2</v>
      </c>
      <c r="C334" s="12">
        <f t="shared" ca="1" si="37"/>
        <v>3.0782135587499426E-2</v>
      </c>
      <c r="F334" s="12">
        <f t="shared" ca="1" si="38"/>
        <v>4.4606179088255676E-2</v>
      </c>
      <c r="G334" s="12">
        <f t="shared" ca="1" si="39"/>
        <v>1.2384992328539837E-2</v>
      </c>
      <c r="T334" s="12">
        <f t="shared" ca="1" si="40"/>
        <v>1.877813251440652E-2</v>
      </c>
      <c r="U334" s="12">
        <f t="shared" ca="1" si="41"/>
        <v>1.2088027758850225E-2</v>
      </c>
      <c r="V334" s="12">
        <f t="shared" ca="1" si="42"/>
        <v>2.311706919583395E-2</v>
      </c>
      <c r="W334" s="12">
        <f t="shared" ca="1" si="43"/>
        <v>1.7707027625328813E-2</v>
      </c>
      <c r="Z334" s="12">
        <f t="shared" ca="1" si="44"/>
        <v>-9.2927628193689438E-3</v>
      </c>
      <c r="AA334" s="12">
        <f t="shared" ca="1" si="45"/>
        <v>-6.0826779828697013E-3</v>
      </c>
      <c r="AC334" s="39" t="str">
        <v>IHFA</v>
      </c>
      <c r="AD334" s="36">
        <f ca="1"/>
        <v>8.9637691585177648E-3</v>
      </c>
      <c r="AE334" s="36">
        <f ca="1"/>
        <v>1.1574878504057085E-2</v>
      </c>
      <c r="AF334" s="36">
        <f ca="1"/>
        <v>6.6950273856470994E-3</v>
      </c>
      <c r="AG334" s="36">
        <f ca="1"/>
        <v>6.0189602281882915E-3</v>
      </c>
      <c r="AH334" s="36">
        <f ca="1"/>
        <v>1.3624131543577195E-2</v>
      </c>
      <c r="AI334" s="36">
        <f ca="1"/>
        <v>1.2384992328539837E-2</v>
      </c>
      <c r="AJ334" s="36">
        <f ca="1"/>
        <v>9.8376970900102088E-3</v>
      </c>
      <c r="AK334" s="36">
        <f ca="1"/>
        <v>5.7977654154936402E-3</v>
      </c>
      <c r="AL334" s="36">
        <f ca="1"/>
        <v>8.8647125416120767E-3</v>
      </c>
      <c r="AM334" s="36">
        <f ca="1"/>
        <v>4.8270327173350986E-3</v>
      </c>
      <c r="AN334" s="36">
        <f ca="1"/>
        <v>1.719501077194217E-3</v>
      </c>
      <c r="AO334" s="36">
        <f ca="1"/>
        <v>1.0803963080914783E-2</v>
      </c>
      <c r="AP334" s="36">
        <f ca="1"/>
        <v>7.5068228317740444E-3</v>
      </c>
    </row>
    <row r="335" spans="1:42">
      <c r="A335">
        <f t="shared" si="47"/>
        <v>2017</v>
      </c>
      <c r="B335" s="36">
        <f t="shared" ca="1" si="46"/>
        <v>7.9389832162493068E-3</v>
      </c>
      <c r="C335" s="12">
        <f t="shared" ca="1" si="37"/>
        <v>2.0784508602286127E-2</v>
      </c>
      <c r="F335" s="12">
        <f t="shared" ca="1" si="38"/>
        <v>2.0173084891693283E-2</v>
      </c>
      <c r="G335" s="12">
        <f t="shared" ca="1" si="39"/>
        <v>9.8376970900102088E-3</v>
      </c>
      <c r="T335" s="12">
        <f t="shared" ca="1" si="40"/>
        <v>1.0210007563904481E-2</v>
      </c>
      <c r="U335" s="12">
        <f t="shared" ca="1" si="41"/>
        <v>9.946832043335371E-3</v>
      </c>
      <c r="V335" s="12">
        <f t="shared" ca="1" si="42"/>
        <v>1.0277839199677683E-2</v>
      </c>
      <c r="W335" s="12">
        <f t="shared" ca="1" si="43"/>
        <v>1.1888929152087521E-2</v>
      </c>
      <c r="Z335" s="12">
        <f t="shared" ca="1" si="44"/>
        <v>1.7925982251614386E-2</v>
      </c>
      <c r="AA335" s="12">
        <f t="shared" ca="1" si="45"/>
        <v>1.643435080442197E-2</v>
      </c>
      <c r="AC335" s="39">
        <v>0</v>
      </c>
      <c r="AD335" s="36">
        <v>0</v>
      </c>
      <c r="AE335" s="36">
        <v>0</v>
      </c>
      <c r="AF335" s="36">
        <v>0</v>
      </c>
      <c r="AG335" s="36">
        <v>0</v>
      </c>
      <c r="AH335" s="36">
        <v>0</v>
      </c>
      <c r="AI335" s="36">
        <v>0</v>
      </c>
      <c r="AJ335" s="36">
        <v>0</v>
      </c>
      <c r="AK335" s="36">
        <v>0</v>
      </c>
      <c r="AL335" s="36">
        <v>0</v>
      </c>
      <c r="AM335" s="36">
        <v>0</v>
      </c>
      <c r="AN335" s="36">
        <v>0</v>
      </c>
      <c r="AO335" s="36">
        <v>0</v>
      </c>
      <c r="AP335" s="36">
        <v>0</v>
      </c>
    </row>
    <row r="336" spans="1:42">
      <c r="A336">
        <f t="shared" si="47"/>
        <v>2018</v>
      </c>
      <c r="B336" s="36">
        <f t="shared" ca="1" si="46"/>
        <v>5.2013989846290687E-3</v>
      </c>
      <c r="C336" s="12">
        <f t="shared" ca="1" si="37"/>
        <v>1.3649355637839681E-2</v>
      </c>
      <c r="F336" s="12">
        <f t="shared" ca="1" si="38"/>
        <v>1.4295554068171484E-2</v>
      </c>
      <c r="G336" s="12">
        <f t="shared" ca="1" si="39"/>
        <v>5.7977654154936402E-3</v>
      </c>
      <c r="T336" s="12">
        <f t="shared" ca="1" si="40"/>
        <v>1.0563363268068393E-2</v>
      </c>
      <c r="U336" s="12">
        <f t="shared" ca="1" si="41"/>
        <v>7.9311779146646055E-3</v>
      </c>
      <c r="V336" s="12">
        <f t="shared" ca="1" si="42"/>
        <v>1.2652955632665996E-2</v>
      </c>
      <c r="W336" s="12">
        <f t="shared" ca="1" si="43"/>
        <v>8.6158385019236648E-3</v>
      </c>
      <c r="Z336" s="12">
        <f t="shared" ca="1" si="44"/>
        <v>5.414500485362711E-3</v>
      </c>
      <c r="AA336" s="12">
        <f t="shared" ca="1" si="45"/>
        <v>1.0448446747937509E-2</v>
      </c>
      <c r="AC336" s="39">
        <v>0</v>
      </c>
      <c r="AD336" s="36">
        <v>0</v>
      </c>
      <c r="AE336" s="36">
        <v>0</v>
      </c>
      <c r="AF336" s="36">
        <v>0</v>
      </c>
      <c r="AG336" s="36">
        <v>0</v>
      </c>
      <c r="AH336" s="36">
        <v>0</v>
      </c>
      <c r="AI336" s="36">
        <v>0</v>
      </c>
      <c r="AJ336" s="36">
        <v>0</v>
      </c>
      <c r="AK336" s="36">
        <v>0</v>
      </c>
      <c r="AL336" s="36">
        <v>0</v>
      </c>
      <c r="AM336" s="36">
        <v>0</v>
      </c>
      <c r="AN336" s="36">
        <v>0</v>
      </c>
      <c r="AO336" s="36">
        <v>0</v>
      </c>
      <c r="AP336" s="36">
        <v>0</v>
      </c>
    </row>
    <row r="337" spans="1:42">
      <c r="A337">
        <f t="shared" si="47"/>
        <v>2019</v>
      </c>
      <c r="B337" s="36">
        <f t="shared" ca="1" si="46"/>
        <v>4.8423189444224786E-3</v>
      </c>
      <c r="C337" s="12">
        <f t="shared" ca="1" si="37"/>
        <v>2.3685432304524856E-2</v>
      </c>
      <c r="F337" s="12">
        <f t="shared" ca="1" si="38"/>
        <v>3.2294154121548201E-2</v>
      </c>
      <c r="G337" s="12">
        <f t="shared" ca="1" si="39"/>
        <v>8.8647125416120767E-3</v>
      </c>
      <c r="T337" s="12">
        <f t="shared" ca="1" si="40"/>
        <v>1.7547168810101738E-2</v>
      </c>
      <c r="U337" s="12">
        <f t="shared" ca="1" si="41"/>
        <v>1.0371386708771311E-2</v>
      </c>
      <c r="V337" s="12">
        <f t="shared" ca="1" si="42"/>
        <v>2.275668885686033E-2</v>
      </c>
      <c r="W337" s="12">
        <f t="shared" ca="1" si="43"/>
        <v>9.5378376919667829E-3</v>
      </c>
      <c r="Z337" s="12">
        <f t="shared" ca="1" si="44"/>
        <v>2.227253197493741E-2</v>
      </c>
      <c r="AA337" s="12">
        <f t="shared" ca="1" si="45"/>
        <v>2.5701897479733875E-2</v>
      </c>
      <c r="AC337" s="39">
        <v>0</v>
      </c>
      <c r="AD337" s="36">
        <v>0</v>
      </c>
      <c r="AE337" s="36">
        <v>0</v>
      </c>
      <c r="AF337" s="36">
        <v>0</v>
      </c>
      <c r="AG337" s="36">
        <v>0</v>
      </c>
      <c r="AH337" s="36">
        <v>0</v>
      </c>
      <c r="AI337" s="36">
        <v>0</v>
      </c>
      <c r="AJ337" s="36">
        <v>0</v>
      </c>
      <c r="AK337" s="36">
        <v>0</v>
      </c>
      <c r="AL337" s="36">
        <v>0</v>
      </c>
      <c r="AM337" s="36">
        <v>0</v>
      </c>
      <c r="AN337" s="36">
        <v>0</v>
      </c>
      <c r="AO337" s="36">
        <v>0</v>
      </c>
      <c r="AP337" s="36">
        <v>0</v>
      </c>
    </row>
    <row r="338" spans="1:42">
      <c r="A338">
        <f t="shared" si="47"/>
        <v>2020</v>
      </c>
      <c r="B338" s="36">
        <f t="shared" ca="1" si="46"/>
        <v>2.2779508259062977E-3</v>
      </c>
      <c r="C338" s="12">
        <f t="shared" ca="1" si="37"/>
        <v>1.0124845760716686E-2</v>
      </c>
      <c r="F338" s="12">
        <f t="shared" ca="1" si="38"/>
        <v>4.5700147167871963E-3</v>
      </c>
      <c r="G338" s="12">
        <f t="shared" ca="1" si="39"/>
        <v>4.8270327173350986E-3</v>
      </c>
      <c r="T338" s="12">
        <f t="shared" ca="1" si="40"/>
        <v>5.634341797822906E-3</v>
      </c>
      <c r="U338" s="12">
        <f t="shared" ca="1" si="41"/>
        <v>6.510082553135778E-3</v>
      </c>
      <c r="V338" s="12">
        <f t="shared" ca="1" si="42"/>
        <v>5.6010161973320356E-3</v>
      </c>
      <c r="W338" s="12">
        <f t="shared" ca="1" si="43"/>
        <v>5.4466050122685961E-3</v>
      </c>
      <c r="Z338" s="12">
        <f t="shared" ca="1" si="44"/>
        <v>3.408298805019741E-2</v>
      </c>
      <c r="AA338" s="12">
        <f t="shared" ca="1" si="45"/>
        <v>3.5827390431674655E-2</v>
      </c>
      <c r="AC338" s="39">
        <v>0</v>
      </c>
      <c r="AD338" s="36">
        <v>0</v>
      </c>
      <c r="AE338" s="36">
        <v>0</v>
      </c>
      <c r="AF338" s="36">
        <v>0</v>
      </c>
      <c r="AG338" s="36">
        <v>0</v>
      </c>
      <c r="AH338" s="36">
        <v>0</v>
      </c>
      <c r="AI338" s="36">
        <v>0</v>
      </c>
      <c r="AJ338" s="36">
        <v>0</v>
      </c>
      <c r="AK338" s="36">
        <v>0</v>
      </c>
      <c r="AL338" s="36">
        <v>0</v>
      </c>
      <c r="AM338" s="36">
        <v>0</v>
      </c>
      <c r="AN338" s="36">
        <v>0</v>
      </c>
      <c r="AO338" s="36">
        <v>0</v>
      </c>
      <c r="AP338" s="36">
        <v>0</v>
      </c>
    </row>
    <row r="339" spans="1:42">
      <c r="A339">
        <f>A338+1</f>
        <v>2021</v>
      </c>
      <c r="B339" s="36">
        <f t="shared" ca="1" si="46"/>
        <v>3.5924902438682258E-3</v>
      </c>
      <c r="C339" s="12">
        <f t="shared" ca="1" si="37"/>
        <v>-9.6201323828581566E-3</v>
      </c>
      <c r="F339" s="12">
        <f t="shared" ca="1" si="38"/>
        <v>-4.7124689478625177E-3</v>
      </c>
      <c r="G339" s="12">
        <f t="shared" ca="1" si="39"/>
        <v>1.719501077194217E-3</v>
      </c>
      <c r="T339" s="12">
        <f t="shared" ca="1" si="40"/>
        <v>-9.5729453007240006E-4</v>
      </c>
      <c r="U339" s="12">
        <f t="shared" ca="1" si="41"/>
        <v>3.7664131969355938E-3</v>
      </c>
      <c r="V339" s="12">
        <f t="shared" ca="1" si="42"/>
        <v>-5.418241538216767E-3</v>
      </c>
      <c r="W339" s="12">
        <f t="shared" ca="1" si="43"/>
        <v>-1.6021841938099006E-3</v>
      </c>
      <c r="Z339" s="12">
        <f t="shared" ca="1" si="44"/>
        <v>1.967022651645246E-2</v>
      </c>
      <c r="AA339" s="12">
        <f t="shared" ca="1" si="45"/>
        <v>2.683976906942509E-2</v>
      </c>
    </row>
    <row r="340" spans="1:42">
      <c r="A340">
        <f t="shared" si="47"/>
        <v>2022</v>
      </c>
      <c r="B340" s="36">
        <f t="shared" ca="1" si="46"/>
        <v>9.7694114717871514E-3</v>
      </c>
      <c r="C340" s="12">
        <f t="shared" ca="1" si="37"/>
        <v>5.6839200525865179E-3</v>
      </c>
      <c r="F340" s="12">
        <f t="shared" ca="1" si="38"/>
        <v>1.1244313748469273E-2</v>
      </c>
      <c r="G340" s="12">
        <f t="shared" ca="1" si="39"/>
        <v>1.0803963080914783E-2</v>
      </c>
      <c r="T340" s="12">
        <f t="shared" ca="1" si="40"/>
        <v>5.2211450913074347E-3</v>
      </c>
      <c r="U340" s="12">
        <f t="shared" ca="1" si="41"/>
        <v>7.842836778853288E-3</v>
      </c>
      <c r="V340" s="12">
        <f t="shared" ca="1" si="42"/>
        <v>2.8536820173959143E-3</v>
      </c>
      <c r="W340" s="12">
        <f t="shared" ca="1" si="43"/>
        <v>7.0989611933859609E-3</v>
      </c>
      <c r="Z340" s="12">
        <f t="shared" ca="1" si="44"/>
        <v>-2.2338332460369675E-2</v>
      </c>
      <c r="AA340" s="12">
        <f t="shared" ca="1" si="45"/>
        <v>-2.1812316382116854E-2</v>
      </c>
    </row>
    <row r="341" spans="1:42">
      <c r="A341">
        <f t="shared" si="47"/>
        <v>2023</v>
      </c>
      <c r="B341" s="36">
        <f t="shared" ca="1" si="46"/>
        <v>1.0272647848763103E-2</v>
      </c>
      <c r="C341" s="12">
        <f t="shared" ca="1" si="37"/>
        <v>1.840792453299897E-2</v>
      </c>
      <c r="F341" s="12">
        <f t="shared" ca="1" si="38"/>
        <v>2.1339121098369312E-2</v>
      </c>
      <c r="G341" s="12">
        <f t="shared" ca="1" si="39"/>
        <v>7.5068228317740444E-3</v>
      </c>
      <c r="T341" s="12">
        <f t="shared" ca="1" si="40"/>
        <v>1.2577677167152254E-2</v>
      </c>
      <c r="U341" s="12">
        <f t="shared" ca="1" si="41"/>
        <v>9.6003603744574673E-3</v>
      </c>
      <c r="V341" s="12">
        <f t="shared" ca="1" si="42"/>
        <v>1.504986994648457E-2</v>
      </c>
      <c r="W341" s="12">
        <f t="shared" ca="1" si="43"/>
        <v>1.284192513046358E-2</v>
      </c>
      <c r="Z341" s="12">
        <f t="shared" ca="1" si="44"/>
        <v>9.369177918734992E-3</v>
      </c>
      <c r="AA341" s="12">
        <f t="shared" ca="1" si="45"/>
        <v>1.2182586949423415E-2</v>
      </c>
    </row>
    <row r="345" spans="1:42">
      <c r="A345" t="s">
        <v>81</v>
      </c>
    </row>
    <row r="346" spans="1:42">
      <c r="A346">
        <v>2011</v>
      </c>
      <c r="B346" s="35">
        <v>0</v>
      </c>
    </row>
    <row r="347" spans="1:42">
      <c r="A347">
        <v>2012</v>
      </c>
      <c r="B347" s="35">
        <v>12</v>
      </c>
    </row>
    <row r="348" spans="1:42">
      <c r="A348">
        <v>2013</v>
      </c>
      <c r="B348" s="35">
        <f>B347+12</f>
        <v>24</v>
      </c>
    </row>
    <row r="349" spans="1:42">
      <c r="A349">
        <f>A348+1</f>
        <v>2014</v>
      </c>
      <c r="B349" s="35">
        <f t="shared" ref="B349:B357" si="48">B348+12</f>
        <v>36</v>
      </c>
    </row>
    <row r="350" spans="1:42">
      <c r="A350">
        <f t="shared" ref="A350:A358" si="49">A349+1</f>
        <v>2015</v>
      </c>
      <c r="B350" s="35">
        <f t="shared" si="48"/>
        <v>48</v>
      </c>
    </row>
    <row r="351" spans="1:42">
      <c r="A351">
        <f t="shared" si="49"/>
        <v>2016</v>
      </c>
      <c r="B351" s="35">
        <f t="shared" si="48"/>
        <v>60</v>
      </c>
    </row>
    <row r="352" spans="1:42">
      <c r="A352">
        <f t="shared" si="49"/>
        <v>2017</v>
      </c>
      <c r="B352" s="35">
        <f t="shared" si="48"/>
        <v>72</v>
      </c>
    </row>
    <row r="353" spans="1:42">
      <c r="A353">
        <f t="shared" si="49"/>
        <v>2018</v>
      </c>
      <c r="B353" s="35">
        <f t="shared" si="48"/>
        <v>84</v>
      </c>
    </row>
    <row r="354" spans="1:42">
      <c r="A354">
        <f t="shared" si="49"/>
        <v>2019</v>
      </c>
      <c r="B354" s="35">
        <f t="shared" si="48"/>
        <v>96</v>
      </c>
    </row>
    <row r="355" spans="1:42">
      <c r="A355">
        <f t="shared" si="49"/>
        <v>2020</v>
      </c>
      <c r="B355" s="35">
        <f t="shared" si="48"/>
        <v>108</v>
      </c>
    </row>
    <row r="356" spans="1:42">
      <c r="A356">
        <f>A355+1</f>
        <v>2021</v>
      </c>
      <c r="B356" s="35">
        <f t="shared" si="48"/>
        <v>120</v>
      </c>
    </row>
    <row r="357" spans="1:42">
      <c r="A357">
        <f t="shared" si="49"/>
        <v>2022</v>
      </c>
      <c r="B357" s="35">
        <f t="shared" si="48"/>
        <v>132</v>
      </c>
    </row>
    <row r="358" spans="1:42">
      <c r="A358">
        <f t="shared" si="49"/>
        <v>2023</v>
      </c>
      <c r="B358" s="35">
        <f>B357+12</f>
        <v>144</v>
      </c>
    </row>
    <row r="362" spans="1:42">
      <c r="A362" t="s">
        <v>29</v>
      </c>
      <c r="AC362" s="95" t="s">
        <v>84</v>
      </c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</row>
    <row r="363" spans="1:42">
      <c r="A363" s="38" t="s">
        <v>82</v>
      </c>
      <c r="B363" s="12" t="s">
        <v>1</v>
      </c>
      <c r="C363" s="12" t="s">
        <v>7</v>
      </c>
      <c r="F363" s="12" t="s">
        <v>8</v>
      </c>
      <c r="G363" s="12" t="s">
        <v>10</v>
      </c>
      <c r="T363" s="12" t="s">
        <v>11</v>
      </c>
      <c r="U363" s="12" t="s">
        <v>12</v>
      </c>
      <c r="V363" s="12" t="s">
        <v>13</v>
      </c>
      <c r="W363" s="12" t="s">
        <v>14</v>
      </c>
      <c r="Z363" s="12" t="s">
        <v>15</v>
      </c>
      <c r="AA363" s="12" t="s">
        <v>20</v>
      </c>
      <c r="AC363" s="39" t="str">
        <f t="array" ref="AC363:AP373">TRANSPOSE(A363:AA376)</f>
        <v>Ativos</v>
      </c>
      <c r="AD363" s="40">
        <v>2011</v>
      </c>
      <c r="AE363" s="40">
        <v>2012</v>
      </c>
      <c r="AF363" s="40">
        <v>2013</v>
      </c>
      <c r="AG363" s="40">
        <v>2014</v>
      </c>
      <c r="AH363" s="40">
        <v>2015</v>
      </c>
      <c r="AI363" s="40">
        <v>2016</v>
      </c>
      <c r="AJ363" s="40">
        <v>2017</v>
      </c>
      <c r="AK363" s="40">
        <v>2018</v>
      </c>
      <c r="AL363" s="40">
        <v>2019</v>
      </c>
      <c r="AM363" s="40">
        <v>2020</v>
      </c>
      <c r="AN363" s="40">
        <v>2021</v>
      </c>
      <c r="AO363" s="40">
        <v>2022</v>
      </c>
      <c r="AP363" s="40">
        <v>2023</v>
      </c>
    </row>
    <row r="364" spans="1:42">
      <c r="A364">
        <v>2011</v>
      </c>
      <c r="B364" s="36">
        <f t="shared" ref="B364:B376" ca="1" si="50">_xlfn.STDEV.S(OFFSET(B$135:B$146,B381,0))</f>
        <v>6.9351648889393557E-4</v>
      </c>
      <c r="C364" s="12">
        <f t="shared" ref="C364:C376" ca="1" si="51">_xlfn.STDEV.S(OFFSET(Z$135:Z$146,B381,0))</f>
        <v>4.8885265093365278E-2</v>
      </c>
      <c r="F364" s="12">
        <f t="shared" ref="F364:F376" ca="1" si="52">_xlfn.STDEV.S(OFFSET(AA$135:AA$146,B381,0))</f>
        <v>3.2647281990772922E-2</v>
      </c>
      <c r="G364" s="12">
        <f t="shared" ref="G364:G376" ca="1" si="53">_xlfn.STDEV.S(OFFSET(AC$135:AC$146,B381,0))</f>
        <v>4.8012612000852576E-3</v>
      </c>
      <c r="T364" s="12">
        <f t="shared" ref="T364:T376" ca="1" si="54">_xlfn.STDEV.S(OFFSET(AD$135:AD$146,B381,0))</f>
        <v>1.5229150518584318E-2</v>
      </c>
      <c r="U364" s="12">
        <f t="shared" ref="U364:U376" ca="1" si="55">_xlfn.STDEV.S(OFFSET(AE$135:AE$146,B381,0))</f>
        <v>9.6544871833052649E-3</v>
      </c>
      <c r="V364" s="12">
        <f t="shared" ref="V364:V376" ca="1" si="56">_xlfn.STDEV.S(OFFSET(AF$135:AF$146,B381,0))</f>
        <v>2.2162499141859252E-2</v>
      </c>
      <c r="W364" s="12">
        <f t="shared" ref="W364:W376" ca="1" si="57">_xlfn.STDEV.S(OFFSET(AG$135:AG$146,B381,0))</f>
        <v>8.2607351101010983E-3</v>
      </c>
      <c r="Z364" s="12">
        <f t="shared" ref="Z364:Z376" ca="1" si="58">_xlfn.STDEV.S(OFFSET(AH$135:AH$146,B381,0))</f>
        <v>3.2828313648468999E-2</v>
      </c>
      <c r="AA364" s="12">
        <f t="shared" ref="AA364:AA376" ca="1" si="59">_xlfn.STDEV.S(OFFSET(AM$135:AM$146,B381,0))</f>
        <v>3.9523928276624973E-2</v>
      </c>
      <c r="AC364" s="39" t="str">
        <v>CDI</v>
      </c>
      <c r="AD364" s="36">
        <f ca="1"/>
        <v>6.9351648889393557E-4</v>
      </c>
      <c r="AE364" s="36">
        <f ca="1"/>
        <v>1.1031837375893513E-3</v>
      </c>
      <c r="AF364" s="36">
        <f ca="1"/>
        <v>9.8284530515617636E-4</v>
      </c>
      <c r="AG364" s="36">
        <f ca="1"/>
        <v>6.394298535020742E-4</v>
      </c>
      <c r="AH364" s="36">
        <f ca="1"/>
        <v>1.0499058097514912E-3</v>
      </c>
      <c r="AI364" s="36">
        <f ca="1"/>
        <v>6.1293162935576536E-4</v>
      </c>
      <c r="AJ364" s="36">
        <f ca="1"/>
        <v>1.7477930078617077E-3</v>
      </c>
      <c r="AK364" s="36">
        <f ca="1"/>
        <v>3.6232538596287037E-4</v>
      </c>
      <c r="AL364" s="36">
        <f ca="1"/>
        <v>5.9332650100358446E-4</v>
      </c>
      <c r="AM364" s="36">
        <f ca="1"/>
        <v>7.8966740086235424E-4</v>
      </c>
      <c r="AN364" s="36">
        <f ca="1"/>
        <v>1.8952693358839166E-3</v>
      </c>
      <c r="AO364" s="36">
        <f ca="1"/>
        <v>1.3915574556765536E-3</v>
      </c>
      <c r="AP364" s="36">
        <f ca="1"/>
        <v>1.0149987668758951E-3</v>
      </c>
    </row>
    <row r="365" spans="1:42">
      <c r="A365">
        <v>2012</v>
      </c>
      <c r="B365" s="36">
        <f t="shared" ca="1" si="50"/>
        <v>1.1031837375893513E-3</v>
      </c>
      <c r="C365" s="12">
        <f t="shared" ca="1" si="51"/>
        <v>5.8361544849907104E-2</v>
      </c>
      <c r="F365" s="12">
        <f t="shared" ca="1" si="52"/>
        <v>4.5217287429033533E-2</v>
      </c>
      <c r="G365" s="12">
        <f t="shared" ca="1" si="53"/>
        <v>4.2831436095856637E-3</v>
      </c>
      <c r="T365" s="12">
        <f t="shared" ca="1" si="54"/>
        <v>1.3072514523961893E-2</v>
      </c>
      <c r="U365" s="12">
        <f t="shared" ca="1" si="55"/>
        <v>4.4856537389567569E-3</v>
      </c>
      <c r="V365" s="12">
        <f t="shared" ca="1" si="56"/>
        <v>2.1789970652951674E-2</v>
      </c>
      <c r="W365" s="12">
        <f t="shared" ca="1" si="57"/>
        <v>4.1393356563397933E-3</v>
      </c>
      <c r="Z365" s="12">
        <f t="shared" ca="1" si="58"/>
        <v>3.0289877140300819E-2</v>
      </c>
      <c r="AA365" s="12">
        <f t="shared" ca="1" si="59"/>
        <v>3.5407333026570502E-2</v>
      </c>
      <c r="AC365" s="39" t="str">
        <v>Ibovespa</v>
      </c>
      <c r="AD365" s="36">
        <f ca="1"/>
        <v>4.8885265093365278E-2</v>
      </c>
      <c r="AE365" s="36">
        <f ca="1"/>
        <v>5.8361544849907104E-2</v>
      </c>
      <c r="AF365" s="36">
        <f ca="1"/>
        <v>4.4177279023789311E-2</v>
      </c>
      <c r="AG365" s="36">
        <f ca="1"/>
        <v>6.4721527218016661E-2</v>
      </c>
      <c r="AH365" s="36">
        <f ca="1"/>
        <v>5.8954400170166725E-2</v>
      </c>
      <c r="AI365" s="36">
        <f ca="1"/>
        <v>8.1962756089931726E-2</v>
      </c>
      <c r="AJ365" s="36">
        <f ca="1"/>
        <v>4.1137702560783654E-2</v>
      </c>
      <c r="AK365" s="36">
        <f ca="1"/>
        <v>6.479403453927611E-2</v>
      </c>
      <c r="AL365" s="36">
        <f ca="1"/>
        <v>3.5464394360879489E-2</v>
      </c>
      <c r="AM365" s="36">
        <f ca="1"/>
        <v>0.12261588489735391</v>
      </c>
      <c r="AN365" s="36">
        <f ca="1"/>
        <v>4.4479281983288273E-2</v>
      </c>
      <c r="AO365" s="36">
        <f ca="1"/>
        <v>6.2702503942921456E-2</v>
      </c>
      <c r="AP365" s="36">
        <f ca="1"/>
        <v>5.7869875056832311E-2</v>
      </c>
    </row>
    <row r="366" spans="1:42">
      <c r="A366">
        <v>2013</v>
      </c>
      <c r="B366" s="36">
        <f t="shared" ca="1" si="50"/>
        <v>9.8284530515617636E-4</v>
      </c>
      <c r="C366" s="12">
        <f t="shared" ca="1" si="51"/>
        <v>4.4177279023789311E-2</v>
      </c>
      <c r="F366" s="12">
        <f t="shared" ca="1" si="52"/>
        <v>3.7990605689382922E-2</v>
      </c>
      <c r="G366" s="12">
        <f t="shared" ca="1" si="53"/>
        <v>5.7114297285017941E-3</v>
      </c>
      <c r="T366" s="12">
        <f t="shared" ca="1" si="54"/>
        <v>2.1440195696806778E-2</v>
      </c>
      <c r="U366" s="12">
        <f t="shared" ca="1" si="55"/>
        <v>7.8549352547300725E-3</v>
      </c>
      <c r="V366" s="12">
        <f t="shared" ca="1" si="56"/>
        <v>3.0638459800693626E-2</v>
      </c>
      <c r="W366" s="12">
        <f t="shared" ca="1" si="57"/>
        <v>9.4255812537926611E-3</v>
      </c>
      <c r="Z366" s="12">
        <f t="shared" ca="1" si="58"/>
        <v>2.9388283563965799E-2</v>
      </c>
      <c r="AA366" s="12">
        <f t="shared" ca="1" si="59"/>
        <v>3.7456843394045015E-2</v>
      </c>
      <c r="AC366" s="39">
        <v>0</v>
      </c>
      <c r="AD366" s="36">
        <v>0</v>
      </c>
      <c r="AE366" s="36">
        <v>0</v>
      </c>
      <c r="AF366" s="36">
        <v>0</v>
      </c>
      <c r="AG366" s="36">
        <v>0</v>
      </c>
      <c r="AH366" s="36">
        <v>0</v>
      </c>
      <c r="AI366" s="36">
        <v>0</v>
      </c>
      <c r="AJ366" s="36">
        <v>0</v>
      </c>
      <c r="AK366" s="36">
        <v>0</v>
      </c>
      <c r="AL366" s="36">
        <v>0</v>
      </c>
      <c r="AM366" s="36">
        <v>0</v>
      </c>
      <c r="AN366" s="36">
        <v>0</v>
      </c>
      <c r="AO366" s="36">
        <v>0</v>
      </c>
      <c r="AP366" s="36">
        <v>0</v>
      </c>
    </row>
    <row r="367" spans="1:42">
      <c r="A367">
        <f>A366+1</f>
        <v>2014</v>
      </c>
      <c r="B367" s="36">
        <f t="shared" ca="1" si="50"/>
        <v>6.394298535020742E-4</v>
      </c>
      <c r="C367" s="12">
        <f t="shared" ca="1" si="51"/>
        <v>6.4721527218016661E-2</v>
      </c>
      <c r="F367" s="12">
        <f t="shared" ca="1" si="52"/>
        <v>7.0115685588729076E-2</v>
      </c>
      <c r="G367" s="12">
        <f t="shared" ca="1" si="53"/>
        <v>6.3045083418173898E-3</v>
      </c>
      <c r="T367" s="12">
        <f t="shared" ca="1" si="54"/>
        <v>2.7600888632385408E-2</v>
      </c>
      <c r="U367" s="12">
        <f t="shared" ca="1" si="55"/>
        <v>9.0595594667355825E-3</v>
      </c>
      <c r="V367" s="12">
        <f t="shared" ca="1" si="56"/>
        <v>3.9924521533339426E-2</v>
      </c>
      <c r="W367" s="12">
        <f t="shared" ca="1" si="57"/>
        <v>8.6108758722291071E-3</v>
      </c>
      <c r="Z367" s="12">
        <f t="shared" ca="1" si="58"/>
        <v>2.5630718184661349E-2</v>
      </c>
      <c r="AA367" s="12">
        <f t="shared" ca="1" si="59"/>
        <v>3.0074803678061424E-2</v>
      </c>
      <c r="AC367" s="39">
        <v>0</v>
      </c>
      <c r="AD367" s="36">
        <v>0</v>
      </c>
      <c r="AE367" s="36">
        <v>0</v>
      </c>
      <c r="AF367" s="36">
        <v>0</v>
      </c>
      <c r="AG367" s="36">
        <v>0</v>
      </c>
      <c r="AH367" s="36">
        <v>0</v>
      </c>
      <c r="AI367" s="36">
        <v>0</v>
      </c>
      <c r="AJ367" s="36">
        <v>0</v>
      </c>
      <c r="AK367" s="36">
        <v>0</v>
      </c>
      <c r="AL367" s="36">
        <v>0</v>
      </c>
      <c r="AM367" s="36">
        <v>0</v>
      </c>
      <c r="AN367" s="36">
        <v>0</v>
      </c>
      <c r="AO367" s="36">
        <v>0</v>
      </c>
      <c r="AP367" s="36">
        <v>0</v>
      </c>
    </row>
    <row r="368" spans="1:42">
      <c r="A368">
        <f t="shared" ref="A368:A376" si="60">A367+1</f>
        <v>2015</v>
      </c>
      <c r="B368" s="36">
        <f t="shared" ca="1" si="50"/>
        <v>1.0499058097514912E-3</v>
      </c>
      <c r="C368" s="12">
        <f t="shared" ca="1" si="51"/>
        <v>5.8954400170166725E-2</v>
      </c>
      <c r="F368" s="12">
        <f t="shared" ca="1" si="52"/>
        <v>7.7434739153949231E-2</v>
      </c>
      <c r="G368" s="12">
        <f t="shared" ca="1" si="53"/>
        <v>1.4704899138946266E-2</v>
      </c>
      <c r="T368" s="12">
        <f t="shared" ca="1" si="54"/>
        <v>1.8362236663723015E-2</v>
      </c>
      <c r="U368" s="12">
        <f t="shared" ca="1" si="55"/>
        <v>8.4442003869985415E-3</v>
      </c>
      <c r="V368" s="12">
        <f t="shared" ca="1" si="56"/>
        <v>2.5572176222506769E-2</v>
      </c>
      <c r="W368" s="12">
        <f t="shared" ca="1" si="57"/>
        <v>8.7101237608785843E-3</v>
      </c>
      <c r="Z368" s="12">
        <f t="shared" ca="1" si="58"/>
        <v>6.0295353701544235E-2</v>
      </c>
      <c r="AA368" s="12">
        <f t="shared" ca="1" si="59"/>
        <v>6.4956275940010855E-2</v>
      </c>
      <c r="AC368" s="39" t="str">
        <v>IDIV</v>
      </c>
      <c r="AD368" s="36">
        <f ca="1"/>
        <v>3.2647281990772922E-2</v>
      </c>
      <c r="AE368" s="36">
        <f ca="1"/>
        <v>4.5217287429033533E-2</v>
      </c>
      <c r="AF368" s="36">
        <f ca="1"/>
        <v>3.7990605689382922E-2</v>
      </c>
      <c r="AG368" s="36">
        <f ca="1"/>
        <v>7.0115685588729076E-2</v>
      </c>
      <c r="AH368" s="36">
        <f ca="1"/>
        <v>7.7434739153949231E-2</v>
      </c>
      <c r="AI368" s="36">
        <f ca="1"/>
        <v>9.9416299023225532E-2</v>
      </c>
      <c r="AJ368" s="36">
        <f ca="1"/>
        <v>5.1367852427558224E-2</v>
      </c>
      <c r="AK368" s="36">
        <f ca="1"/>
        <v>6.4449833621494257E-2</v>
      </c>
      <c r="AL368" s="36">
        <f ca="1"/>
        <v>4.1652078382908825E-2</v>
      </c>
      <c r="AM368" s="36">
        <f ca="1"/>
        <v>0.10376352500209794</v>
      </c>
      <c r="AN368" s="36">
        <f ca="1"/>
        <v>4.1850083796828065E-2</v>
      </c>
      <c r="AO368" s="36">
        <f ca="1"/>
        <v>5.2758608207987154E-2</v>
      </c>
      <c r="AP368" s="36">
        <f ca="1"/>
        <v>5.4265826220037526E-2</v>
      </c>
    </row>
    <row r="369" spans="1:42">
      <c r="A369">
        <f t="shared" si="60"/>
        <v>2016</v>
      </c>
      <c r="B369" s="36">
        <f t="shared" ca="1" si="50"/>
        <v>6.1293162935576536E-4</v>
      </c>
      <c r="C369" s="12">
        <f t="shared" ca="1" si="51"/>
        <v>8.1962756089931726E-2</v>
      </c>
      <c r="F369" s="12">
        <f t="shared" ca="1" si="52"/>
        <v>9.9416299023225532E-2</v>
      </c>
      <c r="G369" s="12">
        <f t="shared" ca="1" si="53"/>
        <v>8.6741223299438668E-3</v>
      </c>
      <c r="T369" s="12">
        <f t="shared" ca="1" si="54"/>
        <v>1.7502613341703565E-2</v>
      </c>
      <c r="U369" s="12">
        <f t="shared" ca="1" si="55"/>
        <v>6.7928027177158665E-3</v>
      </c>
      <c r="V369" s="12">
        <f t="shared" ca="1" si="56"/>
        <v>2.745264624187398E-2</v>
      </c>
      <c r="W369" s="12">
        <f t="shared" ca="1" si="57"/>
        <v>1.060691523737722E-2</v>
      </c>
      <c r="Z369" s="12">
        <f t="shared" ca="1" si="58"/>
        <v>4.9642553546475503E-2</v>
      </c>
      <c r="AA369" s="12">
        <f t="shared" ca="1" si="59"/>
        <v>5.4608345612060787E-2</v>
      </c>
      <c r="AC369" s="39" t="str">
        <v>IHFA</v>
      </c>
      <c r="AD369" s="36">
        <f ca="1"/>
        <v>4.8012612000852576E-3</v>
      </c>
      <c r="AE369" s="36">
        <f ca="1"/>
        <v>4.2831436095856637E-3</v>
      </c>
      <c r="AF369" s="36">
        <f ca="1"/>
        <v>5.7114297285017941E-3</v>
      </c>
      <c r="AG369" s="36">
        <f ca="1"/>
        <v>6.3045083418173898E-3</v>
      </c>
      <c r="AH369" s="36">
        <f ca="1"/>
        <v>1.4704899138946266E-2</v>
      </c>
      <c r="AI369" s="36">
        <f ca="1"/>
        <v>8.6741223299438668E-3</v>
      </c>
      <c r="AJ369" s="36">
        <f ca="1"/>
        <v>9.7915470151751036E-3</v>
      </c>
      <c r="AK369" s="36">
        <f ca="1"/>
        <v>1.2518359954206471E-2</v>
      </c>
      <c r="AL369" s="36">
        <f ca="1"/>
        <v>9.7040770337303746E-3</v>
      </c>
      <c r="AM369" s="36">
        <f ca="1"/>
        <v>2.7186439777338277E-2</v>
      </c>
      <c r="AN369" s="36">
        <f ca="1"/>
        <v>9.1672161406160697E-3</v>
      </c>
      <c r="AO369" s="36">
        <f ca="1"/>
        <v>1.2728225252865504E-2</v>
      </c>
      <c r="AP369" s="36">
        <f ca="1"/>
        <v>1.1696071360191965E-2</v>
      </c>
    </row>
    <row r="370" spans="1:42">
      <c r="A370">
        <f t="shared" si="60"/>
        <v>2017</v>
      </c>
      <c r="B370" s="36">
        <f t="shared" ca="1" si="50"/>
        <v>1.7477930078617077E-3</v>
      </c>
      <c r="C370" s="12">
        <f t="shared" ca="1" si="51"/>
        <v>4.1137702560783654E-2</v>
      </c>
      <c r="F370" s="12">
        <f t="shared" ca="1" si="52"/>
        <v>5.1367852427558224E-2</v>
      </c>
      <c r="G370" s="12">
        <f t="shared" ca="1" si="53"/>
        <v>9.7915470151751036E-3</v>
      </c>
      <c r="T370" s="12">
        <f t="shared" ca="1" si="54"/>
        <v>1.6759904050286017E-2</v>
      </c>
      <c r="U370" s="12">
        <f t="shared" ca="1" si="55"/>
        <v>7.4631116949205262E-3</v>
      </c>
      <c r="V370" s="12">
        <f t="shared" ca="1" si="56"/>
        <v>2.247268898063301E-2</v>
      </c>
      <c r="W370" s="12">
        <f t="shared" ca="1" si="57"/>
        <v>7.9602204983892869E-3</v>
      </c>
      <c r="Z370" s="12">
        <f t="shared" ca="1" si="58"/>
        <v>2.2068739901107807E-2</v>
      </c>
      <c r="AA370" s="12">
        <f t="shared" ca="1" si="59"/>
        <v>2.4503048337262877E-2</v>
      </c>
      <c r="AC370" s="39">
        <v>0</v>
      </c>
      <c r="AD370" s="36">
        <v>0</v>
      </c>
      <c r="AE370" s="36">
        <v>0</v>
      </c>
      <c r="AF370" s="36">
        <v>0</v>
      </c>
      <c r="AG370" s="36">
        <v>0</v>
      </c>
      <c r="AH370" s="36">
        <v>0</v>
      </c>
      <c r="AI370" s="36">
        <v>0</v>
      </c>
      <c r="AJ370" s="36">
        <v>0</v>
      </c>
      <c r="AK370" s="36">
        <v>0</v>
      </c>
      <c r="AL370" s="36">
        <v>0</v>
      </c>
      <c r="AM370" s="36">
        <v>0</v>
      </c>
      <c r="AN370" s="36">
        <v>0</v>
      </c>
      <c r="AO370" s="36">
        <v>0</v>
      </c>
      <c r="AP370" s="36">
        <v>0</v>
      </c>
    </row>
    <row r="371" spans="1:42">
      <c r="A371">
        <f t="shared" si="60"/>
        <v>2018</v>
      </c>
      <c r="B371" s="36">
        <f t="shared" ca="1" si="50"/>
        <v>3.6232538596287037E-4</v>
      </c>
      <c r="C371" s="12">
        <f t="shared" ca="1" si="51"/>
        <v>6.479403453927611E-2</v>
      </c>
      <c r="F371" s="12">
        <f t="shared" ca="1" si="52"/>
        <v>6.4449833621494257E-2</v>
      </c>
      <c r="G371" s="12">
        <f t="shared" ca="1" si="53"/>
        <v>1.2518359954206471E-2</v>
      </c>
      <c r="T371" s="12">
        <f t="shared" ca="1" si="54"/>
        <v>2.5142579616826061E-2</v>
      </c>
      <c r="U371" s="12">
        <f t="shared" ca="1" si="55"/>
        <v>1.1465065049434972E-2</v>
      </c>
      <c r="V371" s="12">
        <f t="shared" ca="1" si="56"/>
        <v>3.8108246547595252E-2</v>
      </c>
      <c r="W371" s="12">
        <f t="shared" ca="1" si="57"/>
        <v>1.3607444922230027E-2</v>
      </c>
      <c r="Z371" s="12">
        <f t="shared" ca="1" si="58"/>
        <v>6.6954032105342273E-2</v>
      </c>
      <c r="AA371" s="12">
        <f t="shared" ca="1" si="59"/>
        <v>7.5059487184930371E-2</v>
      </c>
      <c r="AC371" s="39">
        <v>0</v>
      </c>
      <c r="AD371" s="36">
        <v>0</v>
      </c>
      <c r="AE371" s="36">
        <v>0</v>
      </c>
      <c r="AF371" s="36">
        <v>0</v>
      </c>
      <c r="AG371" s="36">
        <v>0</v>
      </c>
      <c r="AH371" s="36">
        <v>0</v>
      </c>
      <c r="AI371" s="36">
        <v>0</v>
      </c>
      <c r="AJ371" s="36">
        <v>0</v>
      </c>
      <c r="AK371" s="36">
        <v>0</v>
      </c>
      <c r="AL371" s="36">
        <v>0</v>
      </c>
      <c r="AM371" s="36">
        <v>0</v>
      </c>
      <c r="AN371" s="36">
        <v>0</v>
      </c>
      <c r="AO371" s="36">
        <v>0</v>
      </c>
      <c r="AP371" s="36">
        <v>0</v>
      </c>
    </row>
    <row r="372" spans="1:42">
      <c r="A372">
        <f t="shared" si="60"/>
        <v>2019</v>
      </c>
      <c r="B372" s="36">
        <f t="shared" ca="1" si="50"/>
        <v>5.9332650100358446E-4</v>
      </c>
      <c r="C372" s="12">
        <f t="shared" ca="1" si="51"/>
        <v>3.5464394360879489E-2</v>
      </c>
      <c r="F372" s="12">
        <f t="shared" ca="1" si="52"/>
        <v>4.1652078382908825E-2</v>
      </c>
      <c r="G372" s="12">
        <f t="shared" ca="1" si="53"/>
        <v>9.7040770337303746E-3</v>
      </c>
      <c r="T372" s="12">
        <f t="shared" ca="1" si="54"/>
        <v>1.9942334316698365E-2</v>
      </c>
      <c r="U372" s="12">
        <f t="shared" ca="1" si="55"/>
        <v>6.5878424353143445E-3</v>
      </c>
      <c r="V372" s="12">
        <f t="shared" ca="1" si="56"/>
        <v>3.0116021451945283E-2</v>
      </c>
      <c r="W372" s="12">
        <f t="shared" ca="1" si="57"/>
        <v>7.6207639433591903E-3</v>
      </c>
      <c r="Z372" s="12">
        <f t="shared" ca="1" si="58"/>
        <v>4.1895590946691173E-2</v>
      </c>
      <c r="AA372" s="12">
        <f t="shared" ca="1" si="59"/>
        <v>4.6305695224269833E-2</v>
      </c>
      <c r="AC372" s="39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</row>
    <row r="373" spans="1:42">
      <c r="A373">
        <f t="shared" si="60"/>
        <v>2020</v>
      </c>
      <c r="B373" s="36">
        <f t="shared" ca="1" si="50"/>
        <v>7.8966740086235424E-4</v>
      </c>
      <c r="C373" s="12">
        <f t="shared" ca="1" si="51"/>
        <v>0.12261588489735391</v>
      </c>
      <c r="F373" s="12">
        <f t="shared" ca="1" si="52"/>
        <v>0.10376352500209794</v>
      </c>
      <c r="G373" s="12">
        <f t="shared" ca="1" si="53"/>
        <v>2.7186439777338277E-2</v>
      </c>
      <c r="T373" s="12">
        <f t="shared" ca="1" si="54"/>
        <v>3.099149396587602E-2</v>
      </c>
      <c r="U373" s="12">
        <f t="shared" ca="1" si="55"/>
        <v>1.0001778433336311E-2</v>
      </c>
      <c r="V373" s="12">
        <f t="shared" ca="1" si="56"/>
        <v>4.914348177777482E-2</v>
      </c>
      <c r="W373" s="12">
        <f t="shared" ca="1" si="57"/>
        <v>8.3686941507503092E-3</v>
      </c>
      <c r="Z373" s="12">
        <f t="shared" ca="1" si="58"/>
        <v>5.3303969319990478E-2</v>
      </c>
      <c r="AA373" s="12">
        <f t="shared" ca="1" si="59"/>
        <v>5.9991972982659778E-2</v>
      </c>
      <c r="AC373" s="39">
        <v>0</v>
      </c>
      <c r="AD373" s="36">
        <v>0</v>
      </c>
      <c r="AE373" s="36">
        <v>0</v>
      </c>
      <c r="AF373" s="36">
        <v>0</v>
      </c>
      <c r="AG373" s="36">
        <v>0</v>
      </c>
      <c r="AH373" s="36">
        <v>0</v>
      </c>
      <c r="AI373" s="36">
        <v>0</v>
      </c>
      <c r="AJ373" s="36">
        <v>0</v>
      </c>
      <c r="AK373" s="36">
        <v>0</v>
      </c>
      <c r="AL373" s="36">
        <v>0</v>
      </c>
      <c r="AM373" s="36">
        <v>0</v>
      </c>
      <c r="AN373" s="36">
        <v>0</v>
      </c>
      <c r="AO373" s="36">
        <v>0</v>
      </c>
      <c r="AP373" s="36">
        <v>0</v>
      </c>
    </row>
    <row r="374" spans="1:42">
      <c r="A374">
        <f>A373+1</f>
        <v>2021</v>
      </c>
      <c r="B374" s="36">
        <f t="shared" ca="1" si="50"/>
        <v>1.8952693358839166E-3</v>
      </c>
      <c r="C374" s="12">
        <f t="shared" ca="1" si="51"/>
        <v>4.4479281983288273E-2</v>
      </c>
      <c r="F374" s="12">
        <f t="shared" ca="1" si="52"/>
        <v>4.1850083796828065E-2</v>
      </c>
      <c r="G374" s="12">
        <f t="shared" ca="1" si="53"/>
        <v>9.1672161406160697E-3</v>
      </c>
      <c r="T374" s="12">
        <f t="shared" ca="1" si="54"/>
        <v>1.4994698878451129E-2</v>
      </c>
      <c r="U374" s="12">
        <f t="shared" ca="1" si="55"/>
        <v>9.2768510555020934E-3</v>
      </c>
      <c r="V374" s="12">
        <f t="shared" ca="1" si="56"/>
        <v>2.1565857961486613E-2</v>
      </c>
      <c r="W374" s="12">
        <f t="shared" ca="1" si="57"/>
        <v>1.2642101882224317E-2</v>
      </c>
      <c r="Z374" s="12">
        <f t="shared" ca="1" si="58"/>
        <v>3.6981633322033171E-2</v>
      </c>
      <c r="AA374" s="12">
        <f t="shared" ca="1" si="59"/>
        <v>4.033294344911606E-2</v>
      </c>
    </row>
    <row r="375" spans="1:42">
      <c r="A375">
        <f t="shared" si="60"/>
        <v>2022</v>
      </c>
      <c r="B375" s="36">
        <f t="shared" ca="1" si="50"/>
        <v>1.3915574556765536E-3</v>
      </c>
      <c r="C375" s="12">
        <f t="shared" ca="1" si="51"/>
        <v>6.2702503942921456E-2</v>
      </c>
      <c r="F375" s="12">
        <f t="shared" ca="1" si="52"/>
        <v>5.2758608207987154E-2</v>
      </c>
      <c r="G375" s="12">
        <f t="shared" ca="1" si="53"/>
        <v>1.2728225252865504E-2</v>
      </c>
      <c r="T375" s="12">
        <f t="shared" ca="1" si="54"/>
        <v>1.172117888350393E-2</v>
      </c>
      <c r="U375" s="12">
        <f t="shared" ca="1" si="55"/>
        <v>8.8139888819774477E-3</v>
      </c>
      <c r="V375" s="12">
        <f t="shared" ca="1" si="56"/>
        <v>1.7926306393347077E-2</v>
      </c>
      <c r="W375" s="12">
        <f t="shared" ca="1" si="57"/>
        <v>7.6612156943541999E-3</v>
      </c>
      <c r="Z375" s="12">
        <f t="shared" ca="1" si="58"/>
        <v>5.4662290756183222E-2</v>
      </c>
      <c r="AA375" s="12">
        <f t="shared" ca="1" si="59"/>
        <v>5.7836772029380791E-2</v>
      </c>
    </row>
    <row r="376" spans="1:42">
      <c r="A376">
        <f t="shared" si="60"/>
        <v>2023</v>
      </c>
      <c r="B376" s="36">
        <f t="shared" ca="1" si="50"/>
        <v>1.0149987668758951E-3</v>
      </c>
      <c r="C376" s="12">
        <f t="shared" ca="1" si="51"/>
        <v>5.7869875056832311E-2</v>
      </c>
      <c r="F376" s="12">
        <f t="shared" ca="1" si="52"/>
        <v>5.4265826220037526E-2</v>
      </c>
      <c r="G376" s="12">
        <f t="shared" ca="1" si="53"/>
        <v>1.1696071360191965E-2</v>
      </c>
      <c r="T376" s="12">
        <f t="shared" ca="1" si="54"/>
        <v>1.4312926320827599E-2</v>
      </c>
      <c r="U376" s="12">
        <f t="shared" ca="1" si="55"/>
        <v>6.2148209117220306E-3</v>
      </c>
      <c r="V376" s="12">
        <f t="shared" ca="1" si="56"/>
        <v>2.3572022510684236E-2</v>
      </c>
      <c r="W376" s="12">
        <f t="shared" ca="1" si="57"/>
        <v>7.7682589435068153E-3</v>
      </c>
      <c r="Z376" s="12">
        <f t="shared" ca="1" si="58"/>
        <v>2.6397279779388771E-2</v>
      </c>
      <c r="AA376" s="12">
        <f t="shared" ca="1" si="59"/>
        <v>2.4501905913390128E-2</v>
      </c>
    </row>
    <row r="380" spans="1:42">
      <c r="A380" t="s">
        <v>81</v>
      </c>
    </row>
    <row r="381" spans="1:42">
      <c r="A381">
        <v>2011</v>
      </c>
      <c r="B381" s="35">
        <v>0</v>
      </c>
    </row>
    <row r="382" spans="1:42">
      <c r="A382">
        <v>2012</v>
      </c>
      <c r="B382" s="35">
        <v>12</v>
      </c>
    </row>
    <row r="383" spans="1:42">
      <c r="A383">
        <v>2013</v>
      </c>
      <c r="B383" s="35">
        <f>B382+12</f>
        <v>24</v>
      </c>
    </row>
    <row r="384" spans="1:42">
      <c r="A384">
        <f>A383+1</f>
        <v>2014</v>
      </c>
      <c r="B384" s="35">
        <f t="shared" ref="B384:B392" si="61">B383+12</f>
        <v>36</v>
      </c>
    </row>
    <row r="385" spans="1:2">
      <c r="A385">
        <f t="shared" ref="A385:A393" si="62">A384+1</f>
        <v>2015</v>
      </c>
      <c r="B385" s="35">
        <f t="shared" si="61"/>
        <v>48</v>
      </c>
    </row>
    <row r="386" spans="1:2">
      <c r="A386">
        <f t="shared" si="62"/>
        <v>2016</v>
      </c>
      <c r="B386" s="35">
        <f t="shared" si="61"/>
        <v>60</v>
      </c>
    </row>
    <row r="387" spans="1:2">
      <c r="A387">
        <f t="shared" si="62"/>
        <v>2017</v>
      </c>
      <c r="B387" s="35">
        <f t="shared" si="61"/>
        <v>72</v>
      </c>
    </row>
    <row r="388" spans="1:2">
      <c r="A388">
        <f t="shared" si="62"/>
        <v>2018</v>
      </c>
      <c r="B388" s="35">
        <f t="shared" si="61"/>
        <v>84</v>
      </c>
    </row>
    <row r="389" spans="1:2">
      <c r="A389">
        <f t="shared" si="62"/>
        <v>2019</v>
      </c>
      <c r="B389" s="35">
        <f t="shared" si="61"/>
        <v>96</v>
      </c>
    </row>
    <row r="390" spans="1:2">
      <c r="A390">
        <f t="shared" si="62"/>
        <v>2020</v>
      </c>
      <c r="B390" s="35">
        <f t="shared" si="61"/>
        <v>108</v>
      </c>
    </row>
    <row r="391" spans="1:2">
      <c r="A391">
        <f>A390+1</f>
        <v>2021</v>
      </c>
      <c r="B391" s="35">
        <f t="shared" si="61"/>
        <v>120</v>
      </c>
    </row>
    <row r="392" spans="1:2">
      <c r="A392">
        <f t="shared" si="62"/>
        <v>2022</v>
      </c>
      <c r="B392" s="35">
        <f t="shared" si="61"/>
        <v>132</v>
      </c>
    </row>
    <row r="393" spans="1:2">
      <c r="A393">
        <f t="shared" si="62"/>
        <v>2023</v>
      </c>
      <c r="B393" s="35">
        <f>B392+12</f>
        <v>144</v>
      </c>
    </row>
  </sheetData>
  <mergeCells count="2">
    <mergeCell ref="AC327:AP327"/>
    <mergeCell ref="AC362:AP362"/>
  </mergeCells>
  <conditionalFormatting sqref="AD329:AD338">
    <cfRule type="colorScale" priority="26">
      <colorScale>
        <cfvo type="min"/>
        <cfvo type="max"/>
        <color rgb="FFFCFCFF"/>
        <color rgb="FF63BE7B"/>
      </colorScale>
    </cfRule>
  </conditionalFormatting>
  <conditionalFormatting sqref="AD364:AD37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29:AE3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AE364:AE37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29:AF3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AF364:AF373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29:AG338">
    <cfRule type="colorScale" priority="23">
      <colorScale>
        <cfvo type="min"/>
        <cfvo type="max"/>
        <color rgb="FFFCFCFF"/>
        <color rgb="FF63BE7B"/>
      </colorScale>
    </cfRule>
  </conditionalFormatting>
  <conditionalFormatting sqref="AG364:AG373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29:AH3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AH364:AH373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29:AI338">
    <cfRule type="colorScale" priority="21">
      <colorScale>
        <cfvo type="min"/>
        <cfvo type="max"/>
        <color rgb="FFFCFCFF"/>
        <color rgb="FF63BE7B"/>
      </colorScale>
    </cfRule>
  </conditionalFormatting>
  <conditionalFormatting sqref="AI364:AI373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29:AJ338">
    <cfRule type="colorScale" priority="20">
      <colorScale>
        <cfvo type="min"/>
        <cfvo type="max"/>
        <color rgb="FFFCFCFF"/>
        <color rgb="FF63BE7B"/>
      </colorScale>
    </cfRule>
  </conditionalFormatting>
  <conditionalFormatting sqref="AJ364:AJ373">
    <cfRule type="colorScale" priority="7">
      <colorScale>
        <cfvo type="min"/>
        <cfvo type="max"/>
        <color rgb="FFFCFCFF"/>
        <color rgb="FF63BE7B"/>
      </colorScale>
    </cfRule>
  </conditionalFormatting>
  <conditionalFormatting sqref="AK329:AK33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K364:AK373">
    <cfRule type="colorScale" priority="6">
      <colorScale>
        <cfvo type="min"/>
        <cfvo type="max"/>
        <color rgb="FFFCFCFF"/>
        <color rgb="FF63BE7B"/>
      </colorScale>
    </cfRule>
  </conditionalFormatting>
  <conditionalFormatting sqref="AL329:AL3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AL364:AL373">
    <cfRule type="colorScale" priority="5">
      <colorScale>
        <cfvo type="min"/>
        <cfvo type="max"/>
        <color rgb="FFFCFCFF"/>
        <color rgb="FF63BE7B"/>
      </colorScale>
    </cfRule>
  </conditionalFormatting>
  <conditionalFormatting sqref="AM329:AM3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AM364:AM373">
    <cfRule type="colorScale" priority="4">
      <colorScale>
        <cfvo type="min"/>
        <cfvo type="max"/>
        <color rgb="FFFCFCFF"/>
        <color rgb="FF63BE7B"/>
      </colorScale>
    </cfRule>
  </conditionalFormatting>
  <conditionalFormatting sqref="AN329:AN338">
    <cfRule type="colorScale" priority="16">
      <colorScale>
        <cfvo type="min"/>
        <cfvo type="max"/>
        <color rgb="FFFCFCFF"/>
        <color rgb="FF63BE7B"/>
      </colorScale>
    </cfRule>
  </conditionalFormatting>
  <conditionalFormatting sqref="AN364:AN373">
    <cfRule type="colorScale" priority="3">
      <colorScale>
        <cfvo type="min"/>
        <cfvo type="max"/>
        <color rgb="FFFCFCFF"/>
        <color rgb="FF63BE7B"/>
      </colorScale>
    </cfRule>
  </conditionalFormatting>
  <conditionalFormatting sqref="AO329:AO338">
    <cfRule type="colorScale" priority="15">
      <colorScale>
        <cfvo type="min"/>
        <cfvo type="max"/>
        <color rgb="FFFCFCFF"/>
        <color rgb="FF63BE7B"/>
      </colorScale>
    </cfRule>
  </conditionalFormatting>
  <conditionalFormatting sqref="AO364:AO373">
    <cfRule type="colorScale" priority="2">
      <colorScale>
        <cfvo type="min"/>
        <cfvo type="max"/>
        <color rgb="FFFCFCFF"/>
        <color rgb="FF63BE7B"/>
      </colorScale>
    </cfRule>
  </conditionalFormatting>
  <conditionalFormatting sqref="AP329:AP3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AP364:AP37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A77A-DB1B-4FA6-9683-DBF41983BC7B}">
  <dimension ref="A1:AD245"/>
  <sheetViews>
    <sheetView workbookViewId="0">
      <pane xSplit="1" ySplit="1" topLeftCell="N229" activePane="bottomRight" state="frozen"/>
      <selection pane="topRight" activeCell="B1" sqref="B1"/>
      <selection pane="bottomLeft" activeCell="A2" sqref="A2"/>
      <selection pane="bottomRight" activeCell="P245" sqref="P245"/>
    </sheetView>
  </sheetViews>
  <sheetFormatPr defaultRowHeight="15"/>
  <cols>
    <col min="1" max="1" width="10.42578125" bestFit="1" customWidth="1"/>
    <col min="2" max="2" width="12" bestFit="1" customWidth="1"/>
    <col min="3" max="3" width="12.7109375" bestFit="1" customWidth="1"/>
    <col min="4" max="4" width="13.85546875" bestFit="1" customWidth="1"/>
    <col min="5" max="5" width="13.140625" bestFit="1" customWidth="1"/>
    <col min="6" max="14" width="12.7109375" bestFit="1" customWidth="1"/>
    <col min="30" max="30" width="9.140625" style="49"/>
  </cols>
  <sheetData>
    <row r="1" spans="1:28">
      <c r="A1" t="s">
        <v>183</v>
      </c>
      <c r="B1" t="s">
        <v>1</v>
      </c>
      <c r="C1" t="s">
        <v>174</v>
      </c>
      <c r="D1" t="s">
        <v>184</v>
      </c>
      <c r="E1" t="s">
        <v>185</v>
      </c>
      <c r="F1" t="s">
        <v>175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176</v>
      </c>
      <c r="N1" t="s">
        <v>186</v>
      </c>
      <c r="P1" t="s">
        <v>1</v>
      </c>
      <c r="Q1" t="s">
        <v>174</v>
      </c>
      <c r="R1" t="s">
        <v>184</v>
      </c>
      <c r="S1" t="s">
        <v>185</v>
      </c>
      <c r="T1" t="s">
        <v>175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176</v>
      </c>
      <c r="AB1" t="s">
        <v>186</v>
      </c>
    </row>
    <row r="2" spans="1:28">
      <c r="A2" s="64">
        <v>37925</v>
      </c>
      <c r="B2" s="12">
        <v>1.63642899972711E-2</v>
      </c>
      <c r="C2" s="12">
        <v>-5.3357343817176297E-3</v>
      </c>
      <c r="D2" s="12">
        <v>-3.6600493088793498E-2</v>
      </c>
      <c r="E2" s="12">
        <v>-5.23289281354411E-2</v>
      </c>
      <c r="F2" s="12">
        <v>0.11546373495293701</v>
      </c>
      <c r="G2" s="12">
        <v>2.5977622672910601E-2</v>
      </c>
      <c r="H2" s="12">
        <v>2.4293908314853001E-2</v>
      </c>
      <c r="I2" s="12">
        <v>2.0071869279663701E-2</v>
      </c>
      <c r="J2" s="12">
        <v>2.47829343141001E-2</v>
      </c>
      <c r="K2" s="12">
        <v>1.8140469854262799E-2</v>
      </c>
      <c r="L2" s="12">
        <v>3.50832823353186E-2</v>
      </c>
      <c r="M2" s="12">
        <v>-2.7393564124247399E-2</v>
      </c>
      <c r="N2" s="12">
        <v>3.0711157567393899E-2</v>
      </c>
    </row>
    <row r="3" spans="1:28">
      <c r="A3" s="64">
        <v>37953</v>
      </c>
      <c r="B3" s="12">
        <v>1.34320689804436E-2</v>
      </c>
      <c r="C3" s="12">
        <v>7.7648284330350495E-2</v>
      </c>
      <c r="D3" s="12">
        <v>3.8223251215592398E-2</v>
      </c>
      <c r="E3" s="12">
        <v>3.6214955296564197E-2</v>
      </c>
      <c r="F3" s="12">
        <v>0.102344301257251</v>
      </c>
      <c r="G3" s="12">
        <v>1.8149157536712202E-2</v>
      </c>
      <c r="H3" s="12">
        <v>4.1060730020620897E-2</v>
      </c>
      <c r="I3" s="12">
        <v>2.0375624299037099E-2</v>
      </c>
      <c r="J3" s="12">
        <v>4.3732914004533698E-2</v>
      </c>
      <c r="K3" s="12">
        <v>2.1333941729445999E-2</v>
      </c>
      <c r="L3" s="12">
        <v>4.6745342614008499E-2</v>
      </c>
      <c r="M3" s="12">
        <v>6.49798485280077E-2</v>
      </c>
      <c r="N3" s="12">
        <v>3.9991880262196799E-2</v>
      </c>
    </row>
    <row r="4" spans="1:28">
      <c r="A4" s="64">
        <v>37986</v>
      </c>
      <c r="B4" s="12">
        <v>1.36912494013374E-2</v>
      </c>
      <c r="C4" s="12">
        <v>1.38551861807285E-2</v>
      </c>
      <c r="D4" s="12">
        <v>-1.29747847472233E-2</v>
      </c>
      <c r="E4" s="12">
        <v>-1.2695606226555699E-2</v>
      </c>
      <c r="F4" s="12">
        <v>0.111615909390315</v>
      </c>
      <c r="G4" s="12">
        <v>2.0803960432642401E-2</v>
      </c>
      <c r="H4" s="12">
        <v>4.0035891598878499E-2</v>
      </c>
      <c r="I4" s="12">
        <v>2.3194056678653902E-2</v>
      </c>
      <c r="J4" s="12">
        <v>4.2108685529265298E-2</v>
      </c>
      <c r="K4" s="12">
        <v>1.41575379973892E-2</v>
      </c>
      <c r="L4" s="12">
        <v>4.05254224520019E-2</v>
      </c>
      <c r="M4" s="12">
        <v>2.3607254815923798E-2</v>
      </c>
      <c r="N4" s="12">
        <v>2.9318438126113702E-2</v>
      </c>
    </row>
    <row r="5" spans="1:28">
      <c r="A5" s="64">
        <v>38016</v>
      </c>
      <c r="B5" s="12">
        <v>1.2607430786871E-2</v>
      </c>
      <c r="C5" s="12">
        <v>6.1929387602909197E-2</v>
      </c>
      <c r="D5" s="12">
        <v>4.4748756217493302E-2</v>
      </c>
      <c r="E5" s="12">
        <v>4.6828063604481697E-2</v>
      </c>
      <c r="F5" s="12">
        <v>-2.8942065265383801E-2</v>
      </c>
      <c r="G5" s="12">
        <v>1.13810656765581E-2</v>
      </c>
      <c r="H5" s="12">
        <v>5.8709992170827299E-2</v>
      </c>
      <c r="I5" s="12">
        <v>2.8314369891375701E-2</v>
      </c>
      <c r="J5" s="12">
        <v>6.2566869238345396E-2</v>
      </c>
      <c r="K5" s="12">
        <v>1.13784976904725E-2</v>
      </c>
      <c r="L5" s="12">
        <v>3.4366594335201998E-2</v>
      </c>
      <c r="M5" s="12">
        <v>-2.2454733565075501E-2</v>
      </c>
      <c r="N5" s="12">
        <v>3.5479761500851303E-2</v>
      </c>
    </row>
    <row r="6" spans="1:28">
      <c r="A6" s="64">
        <v>38044</v>
      </c>
      <c r="B6" s="12">
        <v>1.0795648981984001E-2</v>
      </c>
      <c r="C6" s="12">
        <v>8.1096730844936096E-3</v>
      </c>
      <c r="D6" s="12">
        <v>3.75431137511639E-3</v>
      </c>
      <c r="E6" s="12">
        <v>9.2249485813602396E-3</v>
      </c>
      <c r="F6" s="12">
        <v>-4.4791441796996701E-3</v>
      </c>
      <c r="G6" s="12">
        <v>9.4899049004005791E-3</v>
      </c>
      <c r="H6" s="12">
        <v>1.45223703386574E-2</v>
      </c>
      <c r="I6" s="12">
        <v>1.20579331477521E-2</v>
      </c>
      <c r="J6" s="12">
        <v>1.49333329092335E-2</v>
      </c>
      <c r="K6" s="12">
        <v>1.06121831322734E-2</v>
      </c>
      <c r="L6" s="12">
        <v>7.5418439163803504E-3</v>
      </c>
      <c r="M6" s="12">
        <v>-1.8881062624764602E-2</v>
      </c>
      <c r="N6" s="12">
        <v>2.8816029061633401E-3</v>
      </c>
    </row>
    <row r="7" spans="1:28">
      <c r="A7" s="64">
        <v>38077</v>
      </c>
      <c r="B7" s="12">
        <v>1.37517311609809E-2</v>
      </c>
      <c r="C7" s="12">
        <v>5.3381335654339702E-2</v>
      </c>
      <c r="D7" s="12">
        <v>1.12475490320869E-2</v>
      </c>
      <c r="E7" s="12">
        <v>1.24001615118594E-2</v>
      </c>
      <c r="F7" s="12">
        <v>2.29989745666579E-2</v>
      </c>
      <c r="G7" s="12">
        <v>1.12228340644328E-2</v>
      </c>
      <c r="H7" s="12">
        <v>1.46182308152451E-2</v>
      </c>
      <c r="I7" s="12">
        <v>1.29706282660797E-2</v>
      </c>
      <c r="J7" s="12">
        <v>1.4945623032717599E-2</v>
      </c>
      <c r="K7" s="12">
        <v>1.5747392700036399E-2</v>
      </c>
      <c r="L7" s="12">
        <v>-9.7892283991616296E-3</v>
      </c>
      <c r="M7" s="12">
        <v>6.8444765065601196E-2</v>
      </c>
      <c r="N7" s="12">
        <v>-1.8114335909375098E-2</v>
      </c>
    </row>
    <row r="8" spans="1:28">
      <c r="A8" s="64">
        <v>38107</v>
      </c>
      <c r="B8" s="12">
        <v>1.17564824864007E-2</v>
      </c>
      <c r="C8" s="12">
        <v>-0.135212333480831</v>
      </c>
      <c r="D8" s="12">
        <v>-3.16175290360238E-2</v>
      </c>
      <c r="E8" s="12">
        <v>-5.0592217947696798E-2</v>
      </c>
      <c r="F8" s="12">
        <v>-0.120553007775896</v>
      </c>
      <c r="G8" s="12">
        <v>6.7655741274682201E-4</v>
      </c>
      <c r="H8" s="12">
        <v>1.0013893412189299E-2</v>
      </c>
      <c r="I8" s="12">
        <v>9.3361481032361304E-3</v>
      </c>
      <c r="J8" s="12">
        <v>1.0143397513964999E-2</v>
      </c>
      <c r="K8" s="12">
        <v>7.7482648516642404E-3</v>
      </c>
      <c r="L8" s="12">
        <v>-1.31436318673788E-2</v>
      </c>
      <c r="M8" s="12">
        <v>-7.1697295549494694E-2</v>
      </c>
      <c r="N8" s="12">
        <v>-4.5876805512997604E-3</v>
      </c>
    </row>
    <row r="9" spans="1:28">
      <c r="A9" s="64">
        <v>38138</v>
      </c>
      <c r="B9" s="12">
        <v>1.2246115581089999E-2</v>
      </c>
      <c r="C9" s="12">
        <v>0.13836458431800999</v>
      </c>
      <c r="D9" s="12">
        <v>5.6674875252300902E-2</v>
      </c>
      <c r="E9" s="12">
        <v>5.9880012256086898E-2</v>
      </c>
      <c r="F9" s="12">
        <v>9.2988176737951699E-3</v>
      </c>
      <c r="G9" s="12">
        <v>1.4792997285067199E-2</v>
      </c>
      <c r="H9" s="12">
        <v>-3.7135177012240701E-3</v>
      </c>
      <c r="I9" s="12">
        <v>6.9172304424660602E-3</v>
      </c>
      <c r="J9" s="12">
        <v>-6.1662132049674599E-3</v>
      </c>
      <c r="K9" s="12">
        <v>-1.87162914757954E-4</v>
      </c>
      <c r="L9" s="12">
        <v>6.8320882187446502E-2</v>
      </c>
      <c r="M9" s="12">
        <v>7.5613128470804994E-2</v>
      </c>
      <c r="N9" s="12">
        <v>7.5461107865895105E-2</v>
      </c>
    </row>
    <row r="10" spans="1:28">
      <c r="A10" s="64">
        <v>38168</v>
      </c>
      <c r="B10" s="12">
        <v>1.2238827432887E-2</v>
      </c>
      <c r="C10" s="12">
        <v>2.2219939698650201E-2</v>
      </c>
      <c r="D10" s="12">
        <v>-5.7645964299535204E-4</v>
      </c>
      <c r="E10" s="12">
        <v>3.5688810598537499E-3</v>
      </c>
      <c r="F10" s="12">
        <v>7.7284218769319096E-2</v>
      </c>
      <c r="G10" s="12">
        <v>1.9416874877456601E-2</v>
      </c>
      <c r="H10" s="12">
        <v>1.3757952884713801E-2</v>
      </c>
      <c r="I10" s="12">
        <v>1.7591589265846402E-2</v>
      </c>
      <c r="J10" s="12">
        <v>1.1433487493095E-2</v>
      </c>
      <c r="K10" s="12">
        <v>2.1178619389196698E-2</v>
      </c>
      <c r="L10" s="12">
        <v>1.12719633543039E-2</v>
      </c>
      <c r="M10" s="12">
        <v>-4.6328028815012501E-4</v>
      </c>
      <c r="N10" s="12">
        <v>1.09618781857008E-2</v>
      </c>
    </row>
    <row r="11" spans="1:28">
      <c r="A11" s="64">
        <v>38198</v>
      </c>
      <c r="B11" s="12">
        <v>1.28171314833571E-2</v>
      </c>
      <c r="C11" s="12">
        <v>-2.27608955166302E-2</v>
      </c>
      <c r="D11" s="12">
        <v>-1.40847897465032E-2</v>
      </c>
      <c r="E11" s="12">
        <v>-1.1193253940508499E-2</v>
      </c>
      <c r="F11" s="12">
        <v>7.0942666064044799E-2</v>
      </c>
      <c r="G11" s="12">
        <v>1.79397109734072E-2</v>
      </c>
      <c r="H11" s="12">
        <v>1.6832911213469502E-2</v>
      </c>
      <c r="I11" s="12">
        <v>1.6013481065610201E-2</v>
      </c>
      <c r="J11" s="12">
        <v>1.73813197875229E-2</v>
      </c>
      <c r="K11" s="12">
        <v>1.11317335308733E-2</v>
      </c>
      <c r="L11" s="12">
        <v>-5.7985287978000899E-2</v>
      </c>
      <c r="M11" s="12">
        <v>-3.6797459405820597E-2</v>
      </c>
      <c r="N11" s="12">
        <v>-5.93694429820735E-2</v>
      </c>
    </row>
    <row r="12" spans="1:28">
      <c r="A12" s="64">
        <v>38230</v>
      </c>
      <c r="B12" s="12">
        <v>1.2858110753877799E-2</v>
      </c>
      <c r="C12" s="12">
        <v>4.6201266965573799E-2</v>
      </c>
      <c r="D12" s="12">
        <v>-3.2701028142847399E-3</v>
      </c>
      <c r="E12" s="12">
        <v>9.7691107231161391E-3</v>
      </c>
      <c r="F12" s="12">
        <v>2.9455374010876299E-2</v>
      </c>
      <c r="G12" s="12">
        <v>1.1531728332749199E-2</v>
      </c>
      <c r="H12" s="12">
        <v>9.3556680223916208E-3</v>
      </c>
      <c r="I12" s="12">
        <v>1.12033056627349E-2</v>
      </c>
      <c r="J12" s="12">
        <v>8.1280998255079898E-3</v>
      </c>
      <c r="K12" s="12">
        <v>1.3795606832029499E-2</v>
      </c>
      <c r="L12" s="12">
        <v>-2.6605777373346299E-2</v>
      </c>
      <c r="M12" s="12">
        <v>8.5258878630074496E-3</v>
      </c>
      <c r="N12" s="12">
        <v>-2.8508448703096101E-2</v>
      </c>
    </row>
    <row r="13" spans="1:28">
      <c r="A13" s="64">
        <v>38260</v>
      </c>
      <c r="B13" s="12">
        <v>1.2429113737143499E-2</v>
      </c>
      <c r="C13" s="12">
        <v>-2.6212385776983399E-2</v>
      </c>
      <c r="D13" s="12">
        <v>-2.2331879311068999E-2</v>
      </c>
      <c r="E13" s="12">
        <v>-1.64672496226669E-2</v>
      </c>
      <c r="F13" s="12">
        <v>2.49240366586331E-2</v>
      </c>
      <c r="G13" s="12">
        <v>1.1909656905118301E-2</v>
      </c>
      <c r="H13" s="12">
        <v>1.30277158596829E-2</v>
      </c>
      <c r="I13" s="12">
        <v>1.32707028033978E-2</v>
      </c>
      <c r="J13" s="12">
        <v>1.2868371762760599E-2</v>
      </c>
      <c r="K13" s="12">
        <v>1.4703918603567699E-2</v>
      </c>
      <c r="L13" s="12">
        <v>-6.6297195223525797E-3</v>
      </c>
      <c r="M13" s="12">
        <v>-5.5348301569804097E-3</v>
      </c>
      <c r="N13" s="12">
        <v>-1.65084277898466E-2</v>
      </c>
    </row>
    <row r="14" spans="1:28">
      <c r="A14" s="64">
        <v>38289</v>
      </c>
      <c r="B14" s="12">
        <v>1.20642333469731E-2</v>
      </c>
      <c r="C14" s="12">
        <v>5.2818548016790597E-2</v>
      </c>
      <c r="D14" s="12">
        <v>9.2564805123620496E-3</v>
      </c>
      <c r="E14" s="12">
        <v>1.6794988365367001E-2</v>
      </c>
      <c r="F14" s="12">
        <v>-2.65054401221432E-2</v>
      </c>
      <c r="G14" s="12">
        <v>8.6232694992929206E-3</v>
      </c>
      <c r="H14" s="12">
        <v>9.5124501687449108E-3</v>
      </c>
      <c r="I14" s="12">
        <v>9.4885483654503205E-3</v>
      </c>
      <c r="J14" s="12">
        <v>9.5254168917964198E-3</v>
      </c>
      <c r="K14" s="12">
        <v>1.06308852728029E-2</v>
      </c>
      <c r="L14" s="12">
        <v>2.2859025872698599E-2</v>
      </c>
      <c r="M14" s="12">
        <v>2.30659934707209E-2</v>
      </c>
      <c r="N14" s="12">
        <v>1.3269323087524E-2</v>
      </c>
    </row>
    <row r="15" spans="1:28">
      <c r="A15" s="64">
        <v>38321</v>
      </c>
      <c r="B15" s="12">
        <v>1.2469005269093799E-2</v>
      </c>
      <c r="C15" s="12">
        <v>-2.9032792637697599E-3</v>
      </c>
      <c r="D15" s="12">
        <v>-6.3014996703235404E-2</v>
      </c>
      <c r="E15" s="12">
        <v>-6.6944032956757493E-2</v>
      </c>
      <c r="F15" s="12">
        <v>7.8190964359727999E-2</v>
      </c>
      <c r="G15" s="12">
        <v>1.6451945277001698E-2</v>
      </c>
      <c r="H15" s="12">
        <v>1.18780509686577E-2</v>
      </c>
      <c r="I15" s="12">
        <v>1.13448313213559E-2</v>
      </c>
      <c r="J15" s="12">
        <v>1.22035880010229E-2</v>
      </c>
      <c r="K15" s="12">
        <v>1.29679236297393E-2</v>
      </c>
      <c r="L15" s="12">
        <v>6.59261367116759E-3</v>
      </c>
      <c r="M15" s="12">
        <v>1.8522630169628601E-2</v>
      </c>
      <c r="N15" s="12">
        <v>-7.1446901071143803E-3</v>
      </c>
    </row>
    <row r="16" spans="1:28">
      <c r="A16" s="64">
        <v>38352</v>
      </c>
      <c r="B16" s="12">
        <v>1.47795606834804E-2</v>
      </c>
      <c r="C16" s="12">
        <v>1.92365488330896E-2</v>
      </c>
      <c r="D16" s="12">
        <v>-1.9761241092836099E-2</v>
      </c>
      <c r="E16" s="12">
        <v>-5.8723109144961302E-3</v>
      </c>
      <c r="F16" s="12">
        <v>5.77960129611573E-2</v>
      </c>
      <c r="G16" s="12">
        <v>1.7393658749707001E-2</v>
      </c>
      <c r="H16" s="12">
        <v>1.50708439397233E-2</v>
      </c>
      <c r="I16" s="12">
        <v>1.4639643241758499E-2</v>
      </c>
      <c r="J16" s="12">
        <v>1.5326188331546701E-2</v>
      </c>
      <c r="K16" s="12">
        <v>1.4851548409861901E-2</v>
      </c>
      <c r="L16" s="12">
        <v>8.7574908686902601E-3</v>
      </c>
      <c r="M16" s="12">
        <v>-6.6103530396728005E-2</v>
      </c>
      <c r="N16" s="12">
        <v>3.60972671987913E-3</v>
      </c>
    </row>
    <row r="17" spans="1:14">
      <c r="A17" s="64">
        <v>38383</v>
      </c>
      <c r="B17" s="12">
        <v>1.3811168091967E-2</v>
      </c>
      <c r="C17" s="12">
        <v>-9.4184725213286802E-2</v>
      </c>
      <c r="D17" s="12">
        <v>3.7609509578160299E-3</v>
      </c>
      <c r="E17" s="12">
        <v>3.2250944664113899E-2</v>
      </c>
      <c r="F17" s="12">
        <v>-7.2138576429665105E-2</v>
      </c>
      <c r="G17" s="12">
        <v>6.4833903528311396E-3</v>
      </c>
      <c r="H17" s="12">
        <v>1.2081317194356501E-2</v>
      </c>
      <c r="I17" s="12">
        <v>1.2823168611624899E-2</v>
      </c>
      <c r="J17" s="12">
        <v>1.1651437056733299E-2</v>
      </c>
      <c r="K17" s="12">
        <v>1.0539509422857E-2</v>
      </c>
      <c r="L17" s="12">
        <v>-3.2775768800081297E-2</v>
      </c>
      <c r="M17" s="12">
        <v>-4.1683929270235502E-2</v>
      </c>
      <c r="N17" s="12">
        <v>-3.6159741793313299E-2</v>
      </c>
    </row>
    <row r="18" spans="1:14">
      <c r="A18" s="64">
        <v>38411</v>
      </c>
      <c r="B18" s="12">
        <v>1.21445850531727E-2</v>
      </c>
      <c r="C18" s="12">
        <v>1.8967679672552099E-2</v>
      </c>
      <c r="D18" s="12">
        <v>-2.78526765649066E-2</v>
      </c>
      <c r="E18" s="12">
        <v>-2.95715149189936E-2</v>
      </c>
      <c r="F18" s="12">
        <v>0.13165905489169299</v>
      </c>
      <c r="G18" s="12">
        <v>1.07041971709821E-2</v>
      </c>
      <c r="H18" s="12">
        <v>5.4741370251174502E-3</v>
      </c>
      <c r="I18" s="12">
        <v>-6.1051453752349804E-3</v>
      </c>
      <c r="J18" s="12">
        <v>1.19157683621786E-2</v>
      </c>
      <c r="K18" s="12">
        <v>1.35823649967299E-2</v>
      </c>
      <c r="L18" s="12">
        <v>2.1311646486392902E-2</v>
      </c>
      <c r="M18" s="12">
        <v>1.9794454686776E-2</v>
      </c>
      <c r="N18" s="12">
        <v>7.3354860306429296E-3</v>
      </c>
    </row>
    <row r="19" spans="1:14">
      <c r="A19" s="64">
        <v>38442</v>
      </c>
      <c r="B19" s="12">
        <v>1.52018043393589E-2</v>
      </c>
      <c r="C19" s="12">
        <v>1.1513424201040101E-2</v>
      </c>
      <c r="D19" s="12">
        <v>2.3605683371212601E-2</v>
      </c>
      <c r="E19" s="12">
        <v>2.34118505828406E-2</v>
      </c>
      <c r="F19" s="12">
        <v>-4.9353341307475401E-2</v>
      </c>
      <c r="G19" s="12">
        <v>7.2421491802694398E-3</v>
      </c>
      <c r="H19" s="12">
        <v>9.7994982508253694E-3</v>
      </c>
      <c r="I19" s="12">
        <v>1.02373411199734E-2</v>
      </c>
      <c r="J19" s="12">
        <v>9.5641055539654705E-3</v>
      </c>
      <c r="K19" s="12">
        <v>1.2791290428647999E-2</v>
      </c>
      <c r="L19" s="12">
        <v>2.4853187184883298E-3</v>
      </c>
      <c r="M19" s="12">
        <v>8.6794804656933292E-3</v>
      </c>
      <c r="N19" s="12">
        <v>7.7951852481417099E-3</v>
      </c>
    </row>
    <row r="20" spans="1:14">
      <c r="A20" s="64">
        <v>38471</v>
      </c>
      <c r="B20" s="12">
        <v>1.4071770206441601E-2</v>
      </c>
      <c r="C20" s="12">
        <v>-9.4282726295635805E-5</v>
      </c>
      <c r="D20" s="12">
        <v>-2.72838155986098E-2</v>
      </c>
      <c r="E20" s="12">
        <v>-1.4456174966573299E-2</v>
      </c>
      <c r="F20" s="12">
        <v>-6.8464372457421999E-2</v>
      </c>
      <c r="G20" s="12">
        <v>5.7929465246120502E-3</v>
      </c>
      <c r="H20" s="12">
        <v>1.36358144999999E-2</v>
      </c>
      <c r="I20" s="12">
        <v>1.33161496E-2</v>
      </c>
      <c r="J20" s="12">
        <v>1.3801703499999899E-2</v>
      </c>
      <c r="K20" s="12">
        <v>1.42328115465428E-2</v>
      </c>
      <c r="L20" s="12">
        <v>-7.3645061108229701E-2</v>
      </c>
      <c r="M20" s="12">
        <v>-3.2385570983694302E-2</v>
      </c>
      <c r="N20" s="12">
        <v>-6.9687515284924298E-2</v>
      </c>
    </row>
    <row r="21" spans="1:14">
      <c r="A21" s="64">
        <v>38503</v>
      </c>
      <c r="B21" s="12">
        <v>1.4993960816850701E-2</v>
      </c>
      <c r="C21" s="12">
        <v>-1.7455624456296E-2</v>
      </c>
      <c r="D21" s="12">
        <v>-3.2707372268516999E-2</v>
      </c>
      <c r="E21" s="12">
        <v>-2.04506097507051E-2</v>
      </c>
      <c r="F21" s="12">
        <v>-6.1908116492765198E-3</v>
      </c>
      <c r="G21" s="12">
        <v>1.44401415599418E-2</v>
      </c>
      <c r="H21" s="12">
        <v>1.4516353891124101E-2</v>
      </c>
      <c r="I21" s="12">
        <v>1.33047443340579E-2</v>
      </c>
      <c r="J21" s="12">
        <v>1.51211118970071E-2</v>
      </c>
      <c r="K21" s="12">
        <v>1.6338140105726501E-2</v>
      </c>
      <c r="L21" s="12">
        <v>-3.5200377419493202E-2</v>
      </c>
      <c r="M21" s="12">
        <v>-9.6684846552015397E-2</v>
      </c>
      <c r="N21" s="12">
        <v>-2.1925994936867699E-2</v>
      </c>
    </row>
    <row r="22" spans="1:14">
      <c r="A22" s="64">
        <v>38533</v>
      </c>
      <c r="B22" s="12">
        <v>1.58455348128465E-2</v>
      </c>
      <c r="C22" s="12">
        <v>2.69415524608482E-2</v>
      </c>
      <c r="D22" s="12">
        <v>-1.74571559250917E-2</v>
      </c>
      <c r="E22" s="12">
        <v>-1.15151625683607E-3</v>
      </c>
      <c r="F22" s="12">
        <v>1.11808470063848E-2</v>
      </c>
      <c r="G22" s="12">
        <v>3.9154419184235E-3</v>
      </c>
      <c r="H22" s="12">
        <v>5.1572245141200401E-3</v>
      </c>
      <c r="I22" s="12">
        <v>2.81029416306122E-3</v>
      </c>
      <c r="J22" s="12">
        <v>6.2488382892658097E-3</v>
      </c>
      <c r="K22" s="12">
        <v>1.7537973900284699E-2</v>
      </c>
      <c r="L22" s="12">
        <v>-1.39023480114114E-2</v>
      </c>
      <c r="M22" s="12">
        <v>3.12218586706891E-2</v>
      </c>
      <c r="N22" s="12">
        <v>-2.2354370232863501E-2</v>
      </c>
    </row>
    <row r="23" spans="1:14">
      <c r="A23" s="64">
        <v>38562</v>
      </c>
      <c r="B23" s="12">
        <v>1.50997229437739E-2</v>
      </c>
      <c r="C23" s="12">
        <v>8.9644557944437805E-2</v>
      </c>
      <c r="D23" s="12">
        <v>-5.1761135798537002E-3</v>
      </c>
      <c r="E23" s="12">
        <v>-1.7088424699318702E-2</v>
      </c>
      <c r="F23" s="12">
        <v>2.71090804381411E-2</v>
      </c>
      <c r="G23" s="12">
        <v>1.1731364073813399E-2</v>
      </c>
      <c r="H23" s="12">
        <v>7.3088824107760903E-3</v>
      </c>
      <c r="I23" s="12">
        <v>3.8277549972187599E-3</v>
      </c>
      <c r="J23" s="12">
        <v>9.7835499904179706E-3</v>
      </c>
      <c r="K23" s="12">
        <v>1.26607423839801E-2</v>
      </c>
      <c r="L23" s="12">
        <v>5.3806521261977602E-2</v>
      </c>
      <c r="M23" s="12">
        <v>-1.7864626672578999E-3</v>
      </c>
      <c r="N23" s="12">
        <v>5.3642819014678898E-2</v>
      </c>
    </row>
    <row r="24" spans="1:14">
      <c r="A24" s="64">
        <v>38595</v>
      </c>
      <c r="B24" s="12">
        <v>1.6527529577211101E-2</v>
      </c>
      <c r="C24" s="12">
        <v>-4.7367730135935503E-2</v>
      </c>
      <c r="D24" s="12">
        <v>8.4076513985169507E-3</v>
      </c>
      <c r="E24" s="12">
        <v>2.2885627826177899E-2</v>
      </c>
      <c r="F24" s="12">
        <v>7.2377703745727995E-2</v>
      </c>
      <c r="G24" s="12">
        <v>1.7375832087302302E-2</v>
      </c>
      <c r="H24" s="12">
        <v>1.06169530037403E-2</v>
      </c>
      <c r="I24" s="12">
        <v>1.1229163975113801E-2</v>
      </c>
      <c r="J24" s="12">
        <v>9.9914831163350204E-3</v>
      </c>
      <c r="K24" s="12">
        <v>1.5160134848121801E-2</v>
      </c>
      <c r="L24" s="12">
        <v>-5.6574642789135599E-3</v>
      </c>
      <c r="M24" s="12">
        <v>-1.41534892632999E-3</v>
      </c>
      <c r="N24" s="12">
        <v>-2.23072590516495E-2</v>
      </c>
    </row>
    <row r="25" spans="1:14">
      <c r="A25" s="64">
        <v>38625</v>
      </c>
      <c r="B25" s="12">
        <v>1.5003379419632199E-2</v>
      </c>
      <c r="C25" s="12">
        <v>-5.4262578255605397E-2</v>
      </c>
      <c r="D25" s="12">
        <v>-7.6321028652570705E-2</v>
      </c>
      <c r="E25" s="12">
        <v>-9.3625227517010301E-2</v>
      </c>
      <c r="F25" s="12">
        <v>0.113641060532034</v>
      </c>
      <c r="G25" s="12">
        <v>1.4124472005498399E-2</v>
      </c>
      <c r="H25" s="12">
        <v>5.6963235624936104E-3</v>
      </c>
      <c r="I25" s="12">
        <v>3.3588066675374001E-3</v>
      </c>
      <c r="J25" s="12">
        <v>8.3425563530046196E-3</v>
      </c>
      <c r="K25" s="12">
        <v>1.7445023766781999E-2</v>
      </c>
      <c r="L25" s="12">
        <v>-3.2831019597255602E-2</v>
      </c>
      <c r="M25" s="12">
        <v>2.6934724698953898E-2</v>
      </c>
      <c r="N25" s="12">
        <v>-5.3330822626100997E-2</v>
      </c>
    </row>
    <row r="26" spans="1:14">
      <c r="A26" s="64">
        <v>38656</v>
      </c>
      <c r="B26" s="12">
        <v>1.4053053476250099E-2</v>
      </c>
      <c r="C26" s="12">
        <v>-9.5589787364118699E-3</v>
      </c>
      <c r="D26" s="12">
        <v>1.77102703904874E-3</v>
      </c>
      <c r="E26" s="12">
        <v>-8.7322900105285504E-3</v>
      </c>
      <c r="F26" s="12">
        <v>-6.0709413605814701E-2</v>
      </c>
      <c r="G26" s="12">
        <v>5.5973881593784696E-3</v>
      </c>
      <c r="H26" s="12">
        <v>8.97594074676333E-3</v>
      </c>
      <c r="I26" s="12">
        <v>7.0779462634047398E-3</v>
      </c>
      <c r="J26" s="12">
        <v>1.10634423097952E-2</v>
      </c>
      <c r="K26" s="12">
        <v>1.34028238298538E-2</v>
      </c>
      <c r="L26" s="12">
        <v>-1.3514157559773299E-2</v>
      </c>
      <c r="M26" s="12">
        <v>9.0862160602587193E-3</v>
      </c>
      <c r="N26" s="12">
        <v>-3.5518641577315601E-3</v>
      </c>
    </row>
    <row r="27" spans="1:14">
      <c r="A27" s="64">
        <v>38686</v>
      </c>
      <c r="B27" s="12">
        <v>1.3779962851131901E-2</v>
      </c>
      <c r="C27" s="12">
        <v>2.02676722027848E-2</v>
      </c>
      <c r="D27" s="12">
        <v>-1.50420449802232E-2</v>
      </c>
      <c r="E27" s="12">
        <v>-1.47136589259132E-2</v>
      </c>
      <c r="F27" s="12">
        <v>6.2711884344479801E-2</v>
      </c>
      <c r="G27" s="12">
        <v>1.9565242523073598E-2</v>
      </c>
      <c r="H27" s="12">
        <v>1.9439682116952201E-2</v>
      </c>
      <c r="I27" s="12">
        <v>2.25410295372876E-2</v>
      </c>
      <c r="J27" s="12">
        <v>1.46008656417193E-2</v>
      </c>
      <c r="K27" s="12">
        <v>1.8581126135073602E-2</v>
      </c>
      <c r="L27" s="12">
        <v>1.2887751260155501E-2</v>
      </c>
      <c r="M27" s="12">
        <v>3.0802359444341999E-2</v>
      </c>
      <c r="N27" s="12">
        <v>1.34657185001272E-2</v>
      </c>
    </row>
    <row r="28" spans="1:14">
      <c r="A28" s="64">
        <v>38716</v>
      </c>
      <c r="B28" s="12">
        <v>1.4683282929821099E-2</v>
      </c>
      <c r="C28" s="12">
        <v>5.8464386002840402E-2</v>
      </c>
      <c r="D28" s="12">
        <v>7.1417161352608394E-2</v>
      </c>
      <c r="E28" s="12">
        <v>8.7779482768865297E-2</v>
      </c>
      <c r="F28" s="12">
        <v>6.2289857796253199E-2</v>
      </c>
      <c r="G28" s="12">
        <v>1.71552205754631E-2</v>
      </c>
      <c r="H28" s="12">
        <v>1.8229832496905199E-2</v>
      </c>
      <c r="I28" s="12">
        <v>2.0266828918943099E-2</v>
      </c>
      <c r="J28" s="12">
        <v>1.2985089796462901E-2</v>
      </c>
      <c r="K28" s="12">
        <v>1.7583585293934299E-2</v>
      </c>
      <c r="L28" s="12">
        <v>8.5822191376338994E-2</v>
      </c>
      <c r="M28" s="12">
        <v>9.7705086358249094E-2</v>
      </c>
      <c r="N28" s="12">
        <v>5.9569880481245202E-2</v>
      </c>
    </row>
    <row r="29" spans="1:14">
      <c r="A29" s="64">
        <v>38748</v>
      </c>
      <c r="B29" s="12">
        <v>1.42866485125661E-2</v>
      </c>
      <c r="C29" s="12">
        <v>1.58835338414384E-2</v>
      </c>
      <c r="D29" s="12">
        <v>-5.3450246976419702E-2</v>
      </c>
      <c r="E29" s="12">
        <v>-5.79815683393523E-2</v>
      </c>
      <c r="F29" s="12">
        <v>0.15589040841190599</v>
      </c>
      <c r="G29" s="12">
        <v>2.6511972841366901E-2</v>
      </c>
      <c r="H29" s="12">
        <v>2.68728089080227E-2</v>
      </c>
      <c r="I29" s="12">
        <v>2.97998630304021E-2</v>
      </c>
      <c r="J29" s="12">
        <v>1.6971367117131798E-2</v>
      </c>
      <c r="K29" s="12">
        <v>1.79787399895057E-2</v>
      </c>
      <c r="L29" s="12">
        <v>-7.3250170502363599E-3</v>
      </c>
      <c r="M29" s="12">
        <v>4.9610207239616198E-2</v>
      </c>
      <c r="N29" s="12">
        <v>-2.9164559996701499E-2</v>
      </c>
    </row>
    <row r="30" spans="1:14">
      <c r="A30" s="64">
        <v>38772</v>
      </c>
      <c r="B30" s="12">
        <v>1.1394199220796999E-2</v>
      </c>
      <c r="C30" s="12">
        <v>-1.9085121047940998E-2</v>
      </c>
      <c r="D30" s="12">
        <v>-4.0374708621485698E-2</v>
      </c>
      <c r="E30" s="12">
        <v>-2.9100085086621499E-2</v>
      </c>
      <c r="F30" s="12">
        <v>5.0228105650469397E-3</v>
      </c>
      <c r="G30" s="12">
        <v>6.5831321002155496E-2</v>
      </c>
      <c r="H30" s="12">
        <v>5.2999950211424202E-2</v>
      </c>
      <c r="I30" s="12">
        <v>3.1255433476260697E-2</v>
      </c>
      <c r="J30" s="12">
        <v>0.13543772538764501</v>
      </c>
      <c r="K30" s="12">
        <v>1.6260379246087302E-2</v>
      </c>
      <c r="L30" s="12">
        <v>-3.6187206012490002E-2</v>
      </c>
      <c r="M30" s="12">
        <v>-6.1064525726980602E-2</v>
      </c>
      <c r="N30" s="12">
        <v>-2.9287822531737E-2</v>
      </c>
    </row>
    <row r="31" spans="1:14">
      <c r="A31" s="64">
        <v>38807</v>
      </c>
      <c r="B31" s="12">
        <v>1.42102501757079E-2</v>
      </c>
      <c r="C31" s="12">
        <v>6.8658859304144101E-2</v>
      </c>
      <c r="D31" s="12">
        <v>3.41540925395111E-3</v>
      </c>
      <c r="E31" s="12">
        <v>-2.9173228327728E-2</v>
      </c>
      <c r="F31" s="12">
        <v>-1.21396906616047E-2</v>
      </c>
      <c r="G31" s="12">
        <v>-3.3776894961644499E-3</v>
      </c>
      <c r="H31" s="12">
        <v>-3.8384006193864502E-3</v>
      </c>
      <c r="I31" s="12">
        <v>3.8991405581902902E-3</v>
      </c>
      <c r="J31" s="12">
        <v>-2.0566995243715799E-2</v>
      </c>
      <c r="K31" s="12">
        <v>1.3773340940427E-2</v>
      </c>
      <c r="L31" s="12">
        <v>3.3213427871245697E-2</v>
      </c>
      <c r="M31" s="12">
        <v>6.8404885948900998E-2</v>
      </c>
      <c r="N31" s="12">
        <v>2.1539586698398502E-2</v>
      </c>
    </row>
    <row r="32" spans="1:14">
      <c r="A32" s="64">
        <v>38835</v>
      </c>
      <c r="B32" s="12">
        <v>1.07815124085588E-2</v>
      </c>
      <c r="C32" s="12">
        <v>-7.4039257298840006E-2</v>
      </c>
      <c r="D32" s="12">
        <v>-4.4299794971872697E-2</v>
      </c>
      <c r="E32" s="12">
        <v>-6.5024711735142404E-2</v>
      </c>
      <c r="F32" s="12">
        <v>8.1478268035739501E-2</v>
      </c>
      <c r="G32" s="12">
        <v>6.9709860544770203E-3</v>
      </c>
      <c r="H32" s="12">
        <v>4.5585651341410998E-3</v>
      </c>
      <c r="I32" s="12">
        <v>6.9750888877770896E-3</v>
      </c>
      <c r="J32" s="12">
        <v>-1.6523274961190899E-3</v>
      </c>
      <c r="K32" s="12">
        <v>1.08475937765386E-2</v>
      </c>
      <c r="L32" s="12">
        <v>-7.9742010501744308E-3</v>
      </c>
      <c r="M32" s="12">
        <v>6.4150628218683406E-2</v>
      </c>
      <c r="N32" s="12">
        <v>-2.6578470812808001E-2</v>
      </c>
    </row>
    <row r="33" spans="1:14">
      <c r="A33" s="64">
        <v>38868</v>
      </c>
      <c r="B33" s="12">
        <v>1.2783778194162199E-2</v>
      </c>
      <c r="C33" s="12">
        <v>6.9793899521347999E-2</v>
      </c>
      <c r="D33" s="12">
        <v>9.9465528759844699E-2</v>
      </c>
      <c r="E33" s="12">
        <v>9.8877587440842907E-2</v>
      </c>
      <c r="F33" s="12">
        <v>-0.103424805484483</v>
      </c>
      <c r="G33" s="12">
        <v>-3.5736394502640698E-2</v>
      </c>
      <c r="H33" s="12">
        <v>-3.3841294620612798E-2</v>
      </c>
      <c r="I33" s="12">
        <v>-1.7584501452205002E-2</v>
      </c>
      <c r="J33" s="12">
        <v>-8.1737432820610301E-2</v>
      </c>
      <c r="K33" s="12">
        <v>3.6434359343076E-3</v>
      </c>
      <c r="L33" s="12">
        <v>5.4360440151595801E-2</v>
      </c>
      <c r="M33" s="12">
        <v>0.116527783228267</v>
      </c>
      <c r="N33" s="12">
        <v>6.7095380328262094E-2</v>
      </c>
    </row>
    <row r="34" spans="1:14">
      <c r="A34" s="64">
        <v>38898</v>
      </c>
      <c r="B34" s="12">
        <v>1.1838032244213001E-2</v>
      </c>
      <c r="C34" s="12">
        <v>-1.02587610089113E-2</v>
      </c>
      <c r="D34" s="12">
        <v>-5.7061003459512302E-2</v>
      </c>
      <c r="E34" s="12">
        <v>-4.8163864695309297E-2</v>
      </c>
      <c r="F34" s="12">
        <v>2.1519160167021802E-2</v>
      </c>
      <c r="G34" s="12">
        <v>1.12107185708423E-2</v>
      </c>
      <c r="H34" s="12">
        <v>1.7846929504795599E-2</v>
      </c>
      <c r="I34" s="12">
        <v>1.9377969469707299E-2</v>
      </c>
      <c r="J34" s="12">
        <v>1.25508007958687E-2</v>
      </c>
      <c r="K34" s="12">
        <v>1.81503804063682E-2</v>
      </c>
      <c r="L34" s="12">
        <v>-6.10240847983895E-2</v>
      </c>
      <c r="M34" s="12">
        <v>-0.11611328251764901</v>
      </c>
      <c r="N34" s="12">
        <v>-5.9123040307950597E-2</v>
      </c>
    </row>
    <row r="35" spans="1:14">
      <c r="A35" s="64">
        <v>38929</v>
      </c>
      <c r="B35" s="12">
        <v>1.16888741607934E-2</v>
      </c>
      <c r="C35" s="12">
        <v>3.9413821933188702E-2</v>
      </c>
      <c r="D35" s="12">
        <v>2.21281723630069E-2</v>
      </c>
      <c r="E35" s="12">
        <v>2.7342979186795398E-2</v>
      </c>
      <c r="F35" s="12">
        <v>2.4233427673857E-2</v>
      </c>
      <c r="G35" s="12">
        <v>3.6672329605579E-2</v>
      </c>
      <c r="H35" s="12">
        <v>3.4084755098353403E-2</v>
      </c>
      <c r="I35" s="12">
        <v>2.3783586582775101E-2</v>
      </c>
      <c r="J35" s="12">
        <v>6.9707329167774695E-2</v>
      </c>
      <c r="K35" s="12">
        <v>1.5504755811658701E-2</v>
      </c>
      <c r="L35" s="12">
        <v>1.14643502036051E-2</v>
      </c>
      <c r="M35" s="12">
        <v>3.6638440612260098E-2</v>
      </c>
      <c r="N35" s="12">
        <v>1.06120901961492E-2</v>
      </c>
    </row>
    <row r="36" spans="1:14">
      <c r="A36" s="64">
        <v>38960</v>
      </c>
      <c r="B36" s="12">
        <v>1.2531485869306601E-2</v>
      </c>
      <c r="C36" s="12">
        <v>2.0012825905707E-2</v>
      </c>
      <c r="D36" s="12">
        <v>1.09283373527446E-4</v>
      </c>
      <c r="E36" s="12">
        <v>1.27404479115891E-2</v>
      </c>
      <c r="F36" s="12">
        <v>-2.3783890790065002E-2</v>
      </c>
      <c r="G36" s="12">
        <v>1.79452756890205E-2</v>
      </c>
      <c r="H36" s="12">
        <v>2.2160924650528501E-2</v>
      </c>
      <c r="I36" s="12">
        <v>1.89829748604066E-2</v>
      </c>
      <c r="J36" s="12">
        <v>3.2464986758607303E-2</v>
      </c>
      <c r="K36" s="12">
        <v>1.71236517798318E-2</v>
      </c>
      <c r="L36" s="12">
        <v>6.1705530960414201E-3</v>
      </c>
      <c r="M36" s="12">
        <v>-3.1170626682548198E-2</v>
      </c>
      <c r="N36" s="12">
        <v>3.7227243344213302E-3</v>
      </c>
    </row>
    <row r="37" spans="1:14">
      <c r="A37" s="64">
        <v>38989</v>
      </c>
      <c r="B37" s="12">
        <v>1.0529266737782299E-2</v>
      </c>
      <c r="C37" s="12">
        <v>3.5338557923134603E-2</v>
      </c>
      <c r="D37" s="12">
        <v>2.8969768082547798E-2</v>
      </c>
      <c r="E37" s="12">
        <v>3.60312962194742E-2</v>
      </c>
      <c r="F37" s="12">
        <v>-6.5346338443659504E-4</v>
      </c>
      <c r="G37" s="12">
        <v>7.5243746233551404E-3</v>
      </c>
      <c r="H37" s="12">
        <v>5.8209984139987398E-3</v>
      </c>
      <c r="I37" s="12">
        <v>6.7949602659655899E-3</v>
      </c>
      <c r="J37" s="12">
        <v>3.0745193159229501E-3</v>
      </c>
      <c r="K37" s="12">
        <v>1.3300567377664401E-2</v>
      </c>
      <c r="L37" s="12">
        <v>2.70778866223302E-2</v>
      </c>
      <c r="M37" s="12">
        <v>-2.2985743678975799E-2</v>
      </c>
      <c r="N37" s="12">
        <v>4.1524216376893401E-2</v>
      </c>
    </row>
    <row r="38" spans="1:14">
      <c r="A38" s="64">
        <v>39021</v>
      </c>
      <c r="B38" s="12">
        <v>1.09198546881941E-2</v>
      </c>
      <c r="C38" s="12">
        <v>4.7392058232913002E-2</v>
      </c>
      <c r="D38" s="12">
        <v>-9.0597564083625404E-3</v>
      </c>
      <c r="E38" s="12">
        <v>-5.9909408253125901E-3</v>
      </c>
      <c r="F38" s="12">
        <v>6.8639913303707806E-2</v>
      </c>
      <c r="G38" s="12">
        <v>2.6216430314850402E-2</v>
      </c>
      <c r="H38" s="12">
        <v>2.76032592654584E-2</v>
      </c>
      <c r="I38" s="12">
        <v>2.6918183862134799E-2</v>
      </c>
      <c r="J38" s="12">
        <v>2.9475098197239501E-2</v>
      </c>
      <c r="K38" s="12">
        <v>1.5462666024642399E-2</v>
      </c>
      <c r="L38" s="12">
        <v>2.1995945309592799E-2</v>
      </c>
      <c r="M38" s="12">
        <v>-6.9484795466323501E-3</v>
      </c>
      <c r="N38" s="12">
        <v>1.6705779266526301E-2</v>
      </c>
    </row>
    <row r="39" spans="1:14">
      <c r="A39" s="64">
        <v>39051</v>
      </c>
      <c r="B39" s="12">
        <v>1.0191243359078001E-2</v>
      </c>
      <c r="C39" s="12">
        <v>5.81085401362577E-2</v>
      </c>
      <c r="D39" s="12">
        <v>2.44709287574165E-2</v>
      </c>
      <c r="E39" s="12">
        <v>3.4566725960817501E-2</v>
      </c>
      <c r="F39" s="12">
        <v>6.8211973409318602E-2</v>
      </c>
      <c r="G39" s="12">
        <v>2.2650999110755101E-2</v>
      </c>
      <c r="H39" s="12">
        <v>2.0589559274430499E-2</v>
      </c>
      <c r="I39" s="12">
        <v>1.6733923097751201E-2</v>
      </c>
      <c r="J39" s="12">
        <v>3.0667683794527199E-2</v>
      </c>
      <c r="K39" s="12">
        <v>1.2372487880936501E-2</v>
      </c>
      <c r="L39" s="12">
        <v>3.7894828261152202E-2</v>
      </c>
      <c r="M39" s="12">
        <v>8.3034703966595499E-2</v>
      </c>
      <c r="N39" s="12">
        <v>2.7755412800096899E-2</v>
      </c>
    </row>
    <row r="40" spans="1:14">
      <c r="A40" s="64">
        <v>39080</v>
      </c>
      <c r="B40" s="12">
        <v>9.8416320155449901E-3</v>
      </c>
      <c r="C40" s="12">
        <v>-2.8716092135868398E-2</v>
      </c>
      <c r="D40" s="12">
        <v>-2.85998221408344E-2</v>
      </c>
      <c r="E40" s="12">
        <v>-4.3034119328772102E-2</v>
      </c>
      <c r="F40" s="12">
        <v>7.5627950965800494E-2</v>
      </c>
      <c r="G40" s="12">
        <v>2.6670319393863801E-2</v>
      </c>
      <c r="H40" s="12">
        <v>2.89967706983182E-2</v>
      </c>
      <c r="I40" s="12">
        <v>2.4616457041686E-2</v>
      </c>
      <c r="J40" s="12">
        <v>3.9949007921156798E-2</v>
      </c>
      <c r="K40" s="12">
        <v>1.4880982749782201E-2</v>
      </c>
      <c r="L40" s="12">
        <v>7.9229501257893596E-3</v>
      </c>
      <c r="M40" s="12">
        <v>-3.5720150803818199E-2</v>
      </c>
      <c r="N40" s="12">
        <v>-8.4342040280027599E-4</v>
      </c>
    </row>
    <row r="41" spans="1:14">
      <c r="A41" s="64">
        <v>39113</v>
      </c>
      <c r="B41" s="12">
        <v>1.0793225240427E-2</v>
      </c>
      <c r="C41" s="12">
        <v>7.7468363470533305E-2</v>
      </c>
      <c r="D41" s="12">
        <v>-3.7406291482342501E-3</v>
      </c>
      <c r="E41" s="12">
        <v>-9.0715153953091401E-3</v>
      </c>
      <c r="F41" s="12">
        <v>2.0428531843773901E-2</v>
      </c>
      <c r="G41" s="12">
        <v>1.27570417573313E-2</v>
      </c>
      <c r="H41" s="12">
        <v>1.4703870281370801E-2</v>
      </c>
      <c r="I41" s="12">
        <v>1.45553395654161E-2</v>
      </c>
      <c r="J41" s="12">
        <v>1.50793152043884E-2</v>
      </c>
      <c r="K41" s="12">
        <v>1.04009610687123E-2</v>
      </c>
      <c r="L41" s="12">
        <v>3.01491859713398E-3</v>
      </c>
      <c r="M41" s="12">
        <v>2.28692895880451E-2</v>
      </c>
      <c r="N41" s="12">
        <v>7.7508594559145801E-3</v>
      </c>
    </row>
    <row r="42" spans="1:14">
      <c r="A42" s="64">
        <v>39141</v>
      </c>
      <c r="B42" s="12">
        <v>8.6982270966002792E-3</v>
      </c>
      <c r="C42" s="12">
        <v>-2.5382782485056699E-2</v>
      </c>
      <c r="D42" s="12">
        <v>1.35747488317028E-2</v>
      </c>
      <c r="E42" s="12">
        <v>2.65475144749505E-2</v>
      </c>
      <c r="F42" s="12">
        <v>-5.8020820388594001E-3</v>
      </c>
      <c r="G42" s="12">
        <v>9.0808604889236998E-3</v>
      </c>
      <c r="H42" s="12">
        <v>1.3818424870897199E-2</v>
      </c>
      <c r="I42" s="12">
        <v>1.07237191616986E-2</v>
      </c>
      <c r="J42" s="12">
        <v>2.1103693558683401E-2</v>
      </c>
      <c r="K42" s="12">
        <v>1.12958045367628E-2</v>
      </c>
      <c r="L42" s="12">
        <v>-9.5721010059356404E-3</v>
      </c>
      <c r="M42" s="12">
        <v>1.7937036967230001E-2</v>
      </c>
      <c r="N42" s="12">
        <v>-2.4838567774506898E-2</v>
      </c>
    </row>
    <row r="43" spans="1:14">
      <c r="A43" s="64">
        <v>39171</v>
      </c>
      <c r="B43" s="12">
        <v>1.04941044292872E-2</v>
      </c>
      <c r="C43" s="12">
        <v>-5.5113147736757601E-2</v>
      </c>
      <c r="D43" s="12">
        <v>-3.2867410212485203E-2</v>
      </c>
      <c r="E43" s="12">
        <v>-4.8228952283757703E-2</v>
      </c>
      <c r="F43" s="12">
        <v>5.3665799983835499E-2</v>
      </c>
      <c r="G43" s="12">
        <v>2.12877911726949E-2</v>
      </c>
      <c r="H43" s="12">
        <v>2.1709725403088E-2</v>
      </c>
      <c r="I43" s="12">
        <v>1.3915861776395699E-2</v>
      </c>
      <c r="J43" s="12">
        <v>3.8803735408816799E-2</v>
      </c>
      <c r="K43" s="12">
        <v>1.38737771433674E-2</v>
      </c>
      <c r="L43" s="12">
        <v>-1.4899406156621799E-2</v>
      </c>
      <c r="M43" s="12">
        <v>-3.5578889554461701E-2</v>
      </c>
      <c r="N43" s="12">
        <v>-2.2347795626090398E-2</v>
      </c>
    </row>
    <row r="44" spans="1:14">
      <c r="A44" s="64">
        <v>39202</v>
      </c>
      <c r="B44" s="12">
        <v>9.4179686855308999E-3</v>
      </c>
      <c r="C44" s="12">
        <v>-8.2437128746244408E-3</v>
      </c>
      <c r="D44" s="12">
        <v>-2.6127587866282501E-3</v>
      </c>
      <c r="E44" s="12">
        <v>1.0432918163385499E-3</v>
      </c>
      <c r="F44" s="12">
        <v>7.2108294402257897E-2</v>
      </c>
      <c r="G44" s="12">
        <v>3.9368936082388298E-2</v>
      </c>
      <c r="H44" s="12">
        <v>4.3289411843698597E-2</v>
      </c>
      <c r="I44" s="12">
        <v>2.3610822087717101E-2</v>
      </c>
      <c r="J44" s="12">
        <v>8.4091427967878593E-2</v>
      </c>
      <c r="K44" s="12">
        <v>1.7835893735126101E-2</v>
      </c>
      <c r="L44" s="12">
        <v>3.3925665172010303E-2</v>
      </c>
      <c r="M44" s="12">
        <v>1.4812298642401901E-2</v>
      </c>
      <c r="N44" s="12">
        <v>3.48951035759699E-2</v>
      </c>
    </row>
    <row r="45" spans="1:14">
      <c r="A45" s="64">
        <v>39233</v>
      </c>
      <c r="B45" s="12">
        <v>1.02190870644072E-2</v>
      </c>
      <c r="C45" s="12">
        <v>-5.1129221997364603E-2</v>
      </c>
      <c r="D45" s="12">
        <v>-6.47434893738221E-2</v>
      </c>
      <c r="E45" s="12">
        <v>-7.3529776137344904E-2</v>
      </c>
      <c r="F45" s="12">
        <v>6.0190078573711898E-2</v>
      </c>
      <c r="G45" s="12">
        <v>2.4055959444236399E-2</v>
      </c>
      <c r="H45" s="12">
        <v>2.5966137456306399E-2</v>
      </c>
      <c r="I45" s="12">
        <v>1.43581289442109E-2</v>
      </c>
      <c r="J45" s="12">
        <v>4.5353268523343503E-2</v>
      </c>
      <c r="K45" s="12">
        <v>1.4465955593908999E-2</v>
      </c>
      <c r="L45" s="12">
        <v>-2.6556386787255099E-2</v>
      </c>
      <c r="M45" s="12">
        <v>-7.6700161218600196E-2</v>
      </c>
      <c r="N45" s="12">
        <v>-2.0756080905244199E-2</v>
      </c>
    </row>
    <row r="46" spans="1:14">
      <c r="A46" s="64">
        <v>39262</v>
      </c>
      <c r="B46" s="12">
        <v>9.0326013986272696E-3</v>
      </c>
      <c r="C46" s="12">
        <v>-9.1959721488931501E-2</v>
      </c>
      <c r="D46" s="12">
        <v>-6.3186846160065901E-3</v>
      </c>
      <c r="E46" s="12">
        <v>-1.17812828816373E-2</v>
      </c>
      <c r="F46" s="12">
        <v>6.1468213051468198E-2</v>
      </c>
      <c r="G46" s="12">
        <v>1.00960364454467E-2</v>
      </c>
      <c r="H46" s="12">
        <v>4.7060028665908398E-3</v>
      </c>
      <c r="I46" s="12">
        <v>1.14625615577528E-2</v>
      </c>
      <c r="J46" s="12">
        <v>-3.8690809517618599E-3</v>
      </c>
      <c r="K46" s="12">
        <v>5.4831420417513696E-3</v>
      </c>
      <c r="L46" s="12">
        <v>-5.7098725099501398E-3</v>
      </c>
      <c r="M46" s="12">
        <v>-1.4429593187882299E-2</v>
      </c>
      <c r="N46" s="12">
        <v>-1.9191132667981298E-2</v>
      </c>
    </row>
    <row r="47" spans="1:14">
      <c r="A47" s="64">
        <v>39294</v>
      </c>
      <c r="B47" s="12">
        <v>9.7001195237984492E-3</v>
      </c>
      <c r="C47" s="12">
        <v>-0.10128437181600999</v>
      </c>
      <c r="D47" s="12">
        <v>-3.0705239614993102E-3</v>
      </c>
      <c r="E47" s="12">
        <v>7.2087530310926901E-3</v>
      </c>
      <c r="F47" s="12">
        <v>1.4206463904033E-2</v>
      </c>
      <c r="G47" s="12">
        <v>-6.6355346854725297E-4</v>
      </c>
      <c r="H47" s="12">
        <v>-9.53646489504433E-3</v>
      </c>
      <c r="I47" s="12">
        <v>2.2699315994716401E-3</v>
      </c>
      <c r="J47" s="12">
        <v>-2.3091629308798701E-2</v>
      </c>
      <c r="K47" s="12">
        <v>4.5643798658216899E-3</v>
      </c>
      <c r="L47" s="12">
        <v>-4.09406778443809E-2</v>
      </c>
      <c r="M47" s="12">
        <v>-2.75364644865161E-3</v>
      </c>
      <c r="N47" s="12">
        <v>-5.64059955988577E-2</v>
      </c>
    </row>
    <row r="48" spans="1:14">
      <c r="A48" s="64">
        <v>39325</v>
      </c>
      <c r="B48" s="12">
        <v>9.8763884338941496E-3</v>
      </c>
      <c r="C48" s="12">
        <v>0.113618148561994</v>
      </c>
      <c r="D48" s="12">
        <v>6.8558003905317896E-2</v>
      </c>
      <c r="E48" s="12">
        <v>6.3564980039701097E-2</v>
      </c>
      <c r="F48" s="12">
        <v>7.8285648297794705E-3</v>
      </c>
      <c r="G48" s="12">
        <v>8.6648505723896097E-3</v>
      </c>
      <c r="H48" s="12">
        <v>-5.7339791096087103E-3</v>
      </c>
      <c r="I48" s="12">
        <v>5.8481467986863898E-3</v>
      </c>
      <c r="J48" s="12">
        <v>-1.7252670973802599E-2</v>
      </c>
      <c r="K48" s="12">
        <v>5.7258985840635802E-4</v>
      </c>
      <c r="L48" s="12">
        <v>4.0036260171028001E-2</v>
      </c>
      <c r="M48" s="12">
        <v>5.5157134273431802E-2</v>
      </c>
      <c r="N48" s="12">
        <v>5.8392824956258603E-2</v>
      </c>
    </row>
    <row r="49" spans="1:30">
      <c r="A49" s="64">
        <v>39353</v>
      </c>
      <c r="B49" s="12">
        <v>8.0164259646340295E-3</v>
      </c>
      <c r="C49" s="12">
        <v>-2.1448738120795102E-2</v>
      </c>
      <c r="D49" s="12">
        <v>-6.1981820828222303E-2</v>
      </c>
      <c r="E49" s="12">
        <v>-6.0775544734051799E-2</v>
      </c>
      <c r="F49" s="12">
        <v>0.110244692942777</v>
      </c>
      <c r="G49" s="12">
        <v>2.1316809979070601E-2</v>
      </c>
      <c r="H49" s="12">
        <v>2.4721733566591401E-2</v>
      </c>
      <c r="I49" s="12">
        <v>1.3497485912629101E-2</v>
      </c>
      <c r="J49" s="12">
        <v>4.05863698770592E-2</v>
      </c>
      <c r="K49" s="12">
        <v>1.39797946524347E-2</v>
      </c>
      <c r="L49" s="12">
        <v>-1.3833339648905501E-2</v>
      </c>
      <c r="M49" s="12">
        <v>3.6283660380563999E-2</v>
      </c>
      <c r="N49" s="12">
        <v>-2.9193889388237301E-2</v>
      </c>
    </row>
    <row r="50" spans="1:30">
      <c r="A50" s="64">
        <v>39386</v>
      </c>
      <c r="B50" s="12">
        <v>9.2418545156505091E-3</v>
      </c>
      <c r="C50" s="12">
        <v>-4.0979530806460301E-2</v>
      </c>
      <c r="D50" s="12">
        <v>-4.1130218161932103E-2</v>
      </c>
      <c r="E50" s="12">
        <v>-3.4204344409458298E-2</v>
      </c>
      <c r="F50" s="12">
        <v>8.0277402133998102E-2</v>
      </c>
      <c r="G50" s="12">
        <v>7.0736520613675097E-3</v>
      </c>
      <c r="H50" s="12">
        <v>-2.45771504428216E-3</v>
      </c>
      <c r="I50" s="12">
        <v>1.08819028230744E-3</v>
      </c>
      <c r="J50" s="12">
        <v>-7.1080849820042103E-3</v>
      </c>
      <c r="K50" s="12">
        <v>5.8000068400794096E-3</v>
      </c>
      <c r="L50" s="12">
        <v>-1.5434197311295901E-2</v>
      </c>
      <c r="M50" s="12">
        <v>7.7474047295669202E-3</v>
      </c>
      <c r="N50" s="12">
        <v>-3.7549539243969698E-2</v>
      </c>
    </row>
    <row r="51" spans="1:30">
      <c r="A51" s="64">
        <v>39416</v>
      </c>
      <c r="B51" s="12">
        <v>8.3972840212778108E-3</v>
      </c>
      <c r="C51" s="12">
        <v>-6.9996513813073299E-2</v>
      </c>
      <c r="D51" s="12">
        <v>6.4352829466693004E-2</v>
      </c>
      <c r="E51" s="12">
        <v>7.6964895567394706E-2</v>
      </c>
      <c r="F51" s="12">
        <v>-2.3913119792968E-2</v>
      </c>
      <c r="G51" s="12">
        <v>-1.7331721080210401E-3</v>
      </c>
      <c r="H51" s="12">
        <v>-4.8345537139279299E-3</v>
      </c>
      <c r="I51" s="12">
        <v>7.2732647817996803E-3</v>
      </c>
      <c r="J51" s="12">
        <v>-2.06591472002506E-2</v>
      </c>
      <c r="K51" s="12">
        <v>1.4084508769911499E-3</v>
      </c>
      <c r="L51" s="12">
        <v>-2.39462985642123E-2</v>
      </c>
      <c r="M51" s="12">
        <v>1.4991015972250299E-2</v>
      </c>
      <c r="N51" s="12">
        <v>-2.2282256347345E-2</v>
      </c>
    </row>
    <row r="52" spans="1:30">
      <c r="A52" s="64">
        <v>39447</v>
      </c>
      <c r="B52" s="12">
        <v>8.3944021807373908E-3</v>
      </c>
      <c r="C52" s="12">
        <v>-5.6885659580646897E-2</v>
      </c>
      <c r="D52" s="12">
        <v>-9.9327611375211698E-3</v>
      </c>
      <c r="E52" s="12">
        <v>-1.6746020690194999E-2</v>
      </c>
      <c r="F52" s="12">
        <v>3.8904734889845798E-2</v>
      </c>
      <c r="G52" s="12">
        <v>9.1149513465498197E-3</v>
      </c>
      <c r="H52" s="12">
        <v>7.14833750643317E-3</v>
      </c>
      <c r="I52" s="12">
        <v>6.0077384073586801E-3</v>
      </c>
      <c r="J52" s="12">
        <v>8.6827850032187293E-3</v>
      </c>
      <c r="K52" s="12">
        <v>2.87612800420022E-3</v>
      </c>
      <c r="L52" s="12">
        <v>-1.8760894658035699E-2</v>
      </c>
      <c r="M52" s="12">
        <v>5.6737590301796502E-2</v>
      </c>
      <c r="N52" s="12">
        <v>-1.55203466555795E-2</v>
      </c>
    </row>
    <row r="53" spans="1:30">
      <c r="A53" s="64">
        <v>39478</v>
      </c>
      <c r="B53" s="12">
        <v>9.2202251942738993E-3</v>
      </c>
      <c r="C53" s="12">
        <v>-1.6403281801501701E-2</v>
      </c>
      <c r="D53" s="12">
        <v>3.4391276817307102E-2</v>
      </c>
      <c r="E53" s="12">
        <v>2.2770173887794499E-2</v>
      </c>
      <c r="F53" s="12">
        <v>-5.4898029880490702E-2</v>
      </c>
      <c r="G53" s="12">
        <v>-1.4304148202979299E-3</v>
      </c>
      <c r="H53" s="12">
        <v>1.3793957372879501E-2</v>
      </c>
      <c r="I53" s="12">
        <v>1.36443672225008E-2</v>
      </c>
      <c r="J53" s="12">
        <v>1.4006177999847399E-2</v>
      </c>
      <c r="K53" s="12">
        <v>1.09544938793249E-2</v>
      </c>
      <c r="L53" s="12">
        <v>-8.8314128145867796E-2</v>
      </c>
      <c r="M53" s="12">
        <v>0.10046956423555201</v>
      </c>
      <c r="N53" s="12">
        <v>-6.6993770034143293E-2</v>
      </c>
    </row>
    <row r="54" spans="1:30">
      <c r="A54" s="64">
        <v>39507</v>
      </c>
      <c r="B54" s="12">
        <v>7.9509607598684494E-3</v>
      </c>
      <c r="C54" s="12">
        <v>-7.7768345315003096E-2</v>
      </c>
      <c r="D54" s="12">
        <v>-3.4916705957366401E-2</v>
      </c>
      <c r="E54" s="12">
        <v>-5.1393541536057297E-2</v>
      </c>
      <c r="F54" s="12">
        <v>8.9391561227006394E-2</v>
      </c>
      <c r="G54" s="12">
        <v>1.7349841727771698E-2</v>
      </c>
      <c r="H54" s="12">
        <v>2.16461479794209E-2</v>
      </c>
      <c r="I54" s="12">
        <v>1.45615095324529E-2</v>
      </c>
      <c r="J54" s="12">
        <v>3.03255083380609E-2</v>
      </c>
      <c r="K54" s="12">
        <v>1.30760192233374E-2</v>
      </c>
      <c r="L54" s="12">
        <v>-4.2512102128910698E-2</v>
      </c>
      <c r="M54" s="12">
        <v>6.2324599145895301E-3</v>
      </c>
      <c r="N54" s="12">
        <v>-7.69831643169408E-2</v>
      </c>
    </row>
    <row r="55" spans="1:30">
      <c r="A55" s="64">
        <v>39538</v>
      </c>
      <c r="B55" s="12">
        <v>8.38287746168076E-3</v>
      </c>
      <c r="C55" s="12">
        <v>0.103839584462662</v>
      </c>
      <c r="D55" s="12">
        <v>5.30278002638482E-2</v>
      </c>
      <c r="E55" s="12">
        <v>6.1070194771365202E-2</v>
      </c>
      <c r="F55" s="12">
        <v>-3.2601871427173502E-2</v>
      </c>
      <c r="G55" s="12">
        <v>-1.5360378101614801E-2</v>
      </c>
      <c r="H55" s="12">
        <v>-1.9985059291940301E-2</v>
      </c>
      <c r="I55" s="12">
        <v>-7.5527841285202204E-3</v>
      </c>
      <c r="J55" s="12">
        <v>-3.4434205385747797E-2</v>
      </c>
      <c r="K55" s="12">
        <v>-4.1413710148596701E-4</v>
      </c>
      <c r="L55" s="12">
        <v>2.1063248514656002E-2</v>
      </c>
      <c r="M55" s="12">
        <v>-1.5538798243860299E-3</v>
      </c>
      <c r="N55" s="12">
        <v>3.2897340509192102E-2</v>
      </c>
    </row>
    <row r="56" spans="1:30">
      <c r="A56" s="64">
        <v>39568</v>
      </c>
      <c r="B56" s="12">
        <v>8.9631256794451206E-3</v>
      </c>
      <c r="C56" s="12">
        <v>2.1129169168143599E-2</v>
      </c>
      <c r="D56" s="12">
        <v>-5.8998203987810298E-2</v>
      </c>
      <c r="E56" s="12">
        <v>-5.9883109163018297E-2</v>
      </c>
      <c r="F56" s="12">
        <v>0.12916455287408701</v>
      </c>
      <c r="G56" s="12">
        <v>1.50299999999998E-2</v>
      </c>
      <c r="H56" s="12">
        <v>2.5711015274443302E-2</v>
      </c>
      <c r="I56" s="12">
        <v>1.78812529393397E-2</v>
      </c>
      <c r="J56" s="12">
        <v>3.4774618154800097E-2</v>
      </c>
      <c r="K56" s="12">
        <v>5.24861930490572E-3</v>
      </c>
      <c r="L56" s="12">
        <v>1.5795693101647398E-2</v>
      </c>
      <c r="M56" s="12">
        <v>-9.9972540779025398E-2</v>
      </c>
      <c r="N56" s="12">
        <v>1.0474396325964501E-2</v>
      </c>
    </row>
    <row r="57" spans="1:30">
      <c r="A57" s="64">
        <v>39598</v>
      </c>
      <c r="B57" s="12">
        <v>8.7129138576400502E-3</v>
      </c>
      <c r="C57" s="12">
        <v>-2.6813803427927999E-2</v>
      </c>
      <c r="D57" s="12">
        <v>-5.1184223308772002E-2</v>
      </c>
      <c r="E57" s="12">
        <v>-5.9629616748722601E-2</v>
      </c>
      <c r="F57" s="12">
        <v>5.3952571674754098E-2</v>
      </c>
      <c r="G57" s="12">
        <v>1.8679250859580498E-2</v>
      </c>
      <c r="H57" s="12">
        <v>1.23268133617784E-2</v>
      </c>
      <c r="I57" s="12">
        <v>5.2245442458032001E-3</v>
      </c>
      <c r="J57" s="12">
        <v>2.1345411068759999E-2</v>
      </c>
      <c r="K57" s="12">
        <v>6.6678525153482902E-3</v>
      </c>
      <c r="L57" s="12">
        <v>-2.3048334891006501E-2</v>
      </c>
      <c r="M57" s="12">
        <v>-1.7903527280982101E-2</v>
      </c>
      <c r="N57" s="12">
        <v>-2.39494634284085E-2</v>
      </c>
    </row>
    <row r="58" spans="1:30">
      <c r="A58" s="64">
        <v>39629</v>
      </c>
      <c r="B58" s="12">
        <v>9.4628962056357794E-3</v>
      </c>
      <c r="C58" s="12">
        <v>-0.129266887538971</v>
      </c>
      <c r="D58" s="12">
        <v>-1.21921103660045E-2</v>
      </c>
      <c r="E58" s="12">
        <v>2.8982046275065599E-3</v>
      </c>
      <c r="F58" s="12">
        <v>-0.103165834341003</v>
      </c>
      <c r="G58" s="12">
        <v>9.0426406444936696E-3</v>
      </c>
      <c r="H58" s="12">
        <v>1.77166220915192E-3</v>
      </c>
      <c r="I58" s="12">
        <v>8.0531179921805498E-3</v>
      </c>
      <c r="J58" s="12">
        <v>-6.4030909568053504E-3</v>
      </c>
      <c r="K58" s="12">
        <v>-1.97203136332013E-3</v>
      </c>
      <c r="L58" s="12">
        <v>-0.10451572469909701</v>
      </c>
      <c r="M58" s="12">
        <v>2.6069051320290498E-2</v>
      </c>
      <c r="N58" s="12">
        <v>-0.106998597846785</v>
      </c>
    </row>
    <row r="59" spans="1:30">
      <c r="A59" s="64">
        <v>39660</v>
      </c>
      <c r="B59" s="12">
        <v>1.0615336025266001E-2</v>
      </c>
      <c r="C59" s="12">
        <v>1.8266145245304299E-2</v>
      </c>
      <c r="D59" s="12">
        <v>-8.6046043799409208E-3</v>
      </c>
      <c r="E59" s="12">
        <v>-1.94825026871751E-2</v>
      </c>
      <c r="F59" s="12">
        <v>-5.8722642448649699E-2</v>
      </c>
      <c r="G59" s="12">
        <v>-4.6006095807693499E-4</v>
      </c>
      <c r="H59" s="12">
        <v>8.6428808898564302E-3</v>
      </c>
      <c r="I59" s="12">
        <v>1.07662004211974E-2</v>
      </c>
      <c r="J59" s="12">
        <v>5.7459281791081198E-3</v>
      </c>
      <c r="K59" s="12">
        <v>2.0985666980463499E-2</v>
      </c>
      <c r="L59" s="12">
        <v>-4.2619617137336599E-2</v>
      </c>
      <c r="M59" s="12">
        <v>-2.8852174723087199E-2</v>
      </c>
      <c r="N59" s="12">
        <v>-2.5595638466612201E-2</v>
      </c>
      <c r="P59" s="96" t="s">
        <v>187</v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</row>
    <row r="60" spans="1:30">
      <c r="A60" s="64">
        <v>39689</v>
      </c>
      <c r="B60" s="12">
        <v>1.01292861638018E-2</v>
      </c>
      <c r="C60" s="12">
        <v>6.6326482022213501E-2</v>
      </c>
      <c r="D60" s="12">
        <v>5.9075294103522601E-2</v>
      </c>
      <c r="E60" s="12">
        <v>7.1827920906690296E-2</v>
      </c>
      <c r="F60" s="12">
        <v>-6.3023436464344093E-2</v>
      </c>
      <c r="G60" s="12">
        <v>-4.4397138637974898E-3</v>
      </c>
      <c r="H60" s="12">
        <v>5.5954997171940796E-3</v>
      </c>
      <c r="I60" s="12">
        <v>1.00902068590853E-2</v>
      </c>
      <c r="J60" s="12">
        <v>-2.0564549525592301E-4</v>
      </c>
      <c r="K60" s="12">
        <v>1.3493322650463199E-2</v>
      </c>
      <c r="L60" s="12">
        <v>1.8731312936100999E-2</v>
      </c>
      <c r="M60" s="12">
        <v>-5.3321417932677799E-2</v>
      </c>
      <c r="N60" s="12">
        <v>5.5996526554457499E-2</v>
      </c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</row>
    <row r="61" spans="1:30">
      <c r="A61" s="64">
        <v>39721</v>
      </c>
      <c r="B61" s="12">
        <v>1.09579363640102E-2</v>
      </c>
      <c r="C61" s="12">
        <v>0.168991814062775</v>
      </c>
      <c r="D61" s="12">
        <v>0.169777804194436</v>
      </c>
      <c r="E61" s="12">
        <v>0.18854136909399499</v>
      </c>
      <c r="F61" s="12">
        <v>-0.122892187574243</v>
      </c>
      <c r="G61" s="12">
        <v>-1.6239176290417299E-2</v>
      </c>
      <c r="H61" s="12">
        <v>-1.6666816408250001E-2</v>
      </c>
      <c r="I61" s="12">
        <v>-2.6412577498854299E-3</v>
      </c>
      <c r="J61" s="12">
        <v>-3.4671291784976702E-2</v>
      </c>
      <c r="K61" s="12">
        <v>8.8892227208379193E-3</v>
      </c>
      <c r="L61" s="12">
        <v>2.2698936921343001E-2</v>
      </c>
      <c r="M61" s="12">
        <v>0.24366806193843099</v>
      </c>
      <c r="N61" s="12">
        <v>6.4915517011002705E-2</v>
      </c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</row>
    <row r="62" spans="1:30">
      <c r="A62" s="64">
        <v>39752</v>
      </c>
      <c r="B62" s="12">
        <v>1.17386077876631E-2</v>
      </c>
      <c r="C62" s="12">
        <v>-0.24493414543174999</v>
      </c>
      <c r="D62" s="12">
        <v>9.5322952063016497E-2</v>
      </c>
      <c r="E62" s="12">
        <v>8.5055782614727501E-2</v>
      </c>
      <c r="F62" s="12">
        <v>-0.24166235561866201</v>
      </c>
      <c r="G62" s="12">
        <v>-2.0198361024897901E-2</v>
      </c>
      <c r="H62" s="12">
        <v>-3.8344609651901798E-2</v>
      </c>
      <c r="I62" s="12">
        <v>-5.6884533060135301E-3</v>
      </c>
      <c r="J62" s="12">
        <v>-8.16556651822576E-2</v>
      </c>
      <c r="K62" s="12">
        <v>-1.8137476030949E-2</v>
      </c>
      <c r="L62" s="12">
        <v>-0.11495481532945501</v>
      </c>
      <c r="M62" s="12">
        <v>-8.7079505481445801E-2</v>
      </c>
      <c r="N62" s="12">
        <v>-8.2214761385407897E-2</v>
      </c>
      <c r="P62" s="12">
        <v>0.89449000000000001</v>
      </c>
      <c r="Q62" s="12">
        <v>0</v>
      </c>
      <c r="R62" s="12">
        <v>0</v>
      </c>
      <c r="S62" s="12">
        <v>0</v>
      </c>
      <c r="T62" s="12">
        <v>5.6000000000000001E-2</v>
      </c>
      <c r="U62" s="12">
        <v>0</v>
      </c>
      <c r="V62" s="12">
        <v>0</v>
      </c>
      <c r="W62" s="12">
        <v>0</v>
      </c>
      <c r="X62" s="12">
        <v>4.9500000000000002E-2</v>
      </c>
      <c r="Y62" s="12">
        <v>0</v>
      </c>
      <c r="Z62" s="12">
        <v>0</v>
      </c>
      <c r="AA62" s="12">
        <v>0</v>
      </c>
      <c r="AB62" s="12">
        <v>0</v>
      </c>
      <c r="AD62" s="49">
        <f>SUMPRODUCT(P62:AB62,B62:N62)</f>
        <v>-7.0749800611800574E-3</v>
      </c>
    </row>
    <row r="63" spans="1:30">
      <c r="A63" s="64">
        <v>39780</v>
      </c>
      <c r="B63" s="12">
        <v>9.9664382080151201E-3</v>
      </c>
      <c r="C63" s="12">
        <v>-0.15132833993759701</v>
      </c>
      <c r="D63" s="12">
        <v>0.188232637104636</v>
      </c>
      <c r="E63" s="12">
        <v>0.25996873899272799</v>
      </c>
      <c r="F63" s="12">
        <v>-1.95105636946632E-2</v>
      </c>
      <c r="G63" s="12">
        <v>1.7087355357035799E-2</v>
      </c>
      <c r="H63" s="12">
        <v>3.3569216511535098E-2</v>
      </c>
      <c r="I63" s="12">
        <v>2.2789107016642801E-2</v>
      </c>
      <c r="J63" s="12">
        <v>4.9132524645069502E-2</v>
      </c>
      <c r="K63" s="12">
        <v>2.587300477072E-2</v>
      </c>
      <c r="L63" s="12">
        <v>2.7937090140533801E-2</v>
      </c>
      <c r="M63" s="12">
        <v>0.22937293817445401</v>
      </c>
      <c r="N63" s="12">
        <v>2.0408321674802301E-2</v>
      </c>
      <c r="P63" s="79">
        <f>P62</f>
        <v>0.89449000000000001</v>
      </c>
      <c r="Q63" s="79">
        <f t="shared" ref="Q63:AB63" si="0">Q62</f>
        <v>0</v>
      </c>
      <c r="R63" s="79">
        <f t="shared" si="0"/>
        <v>0</v>
      </c>
      <c r="S63" s="79">
        <f t="shared" si="0"/>
        <v>0</v>
      </c>
      <c r="T63" s="79">
        <f t="shared" si="0"/>
        <v>5.6000000000000001E-2</v>
      </c>
      <c r="U63" s="79">
        <f t="shared" si="0"/>
        <v>0</v>
      </c>
      <c r="V63" s="79">
        <f t="shared" si="0"/>
        <v>0</v>
      </c>
      <c r="W63" s="79">
        <f t="shared" si="0"/>
        <v>0</v>
      </c>
      <c r="X63" s="79">
        <f t="shared" si="0"/>
        <v>4.9500000000000002E-2</v>
      </c>
      <c r="Y63" s="79">
        <f t="shared" si="0"/>
        <v>0</v>
      </c>
      <c r="Z63" s="79">
        <f t="shared" si="0"/>
        <v>0</v>
      </c>
      <c r="AA63" s="79">
        <f t="shared" si="0"/>
        <v>0</v>
      </c>
      <c r="AB63" s="79">
        <f t="shared" si="0"/>
        <v>0</v>
      </c>
      <c r="AD63" s="49">
        <f>SUMPRODUCT(P63:AB63,B63:N63)</f>
        <v>1.0254347715717246E-2</v>
      </c>
    </row>
    <row r="64" spans="1:30">
      <c r="A64" s="64">
        <v>39813</v>
      </c>
      <c r="B64" s="12">
        <v>1.1101356031452301E-2</v>
      </c>
      <c r="C64" s="12">
        <v>0.165868809052333</v>
      </c>
      <c r="D64" s="12">
        <v>4.9759997537249301E-2</v>
      </c>
      <c r="E64" s="12">
        <v>0.13533708990872401</v>
      </c>
      <c r="F64" s="12">
        <v>2.31892652633146E-2</v>
      </c>
      <c r="G64" s="12">
        <v>1.9669103198930799E-2</v>
      </c>
      <c r="H64" s="12">
        <v>6.0768119814893398E-2</v>
      </c>
      <c r="I64" s="12">
        <v>4.3832600733018499E-2</v>
      </c>
      <c r="J64" s="12">
        <v>8.5080242419710503E-2</v>
      </c>
      <c r="K64" s="12">
        <v>4.7449385001786699E-2</v>
      </c>
      <c r="L64" s="12">
        <v>3.6417150333204598E-2</v>
      </c>
      <c r="M64" s="12">
        <v>6.9618011524909401E-2</v>
      </c>
      <c r="N64" s="12">
        <v>9.5062358788129409E-3</v>
      </c>
      <c r="P64" s="79">
        <f t="shared" ref="P64:P71" si="1">P63</f>
        <v>0.89449000000000001</v>
      </c>
      <c r="Q64" s="79">
        <f t="shared" ref="Q64:Q71" si="2">Q63</f>
        <v>0</v>
      </c>
      <c r="R64" s="79">
        <f t="shared" ref="R64:R71" si="3">R63</f>
        <v>0</v>
      </c>
      <c r="S64" s="79">
        <f t="shared" ref="S64:S71" si="4">S63</f>
        <v>0</v>
      </c>
      <c r="T64" s="79">
        <f t="shared" ref="T64:T71" si="5">T63</f>
        <v>5.6000000000000001E-2</v>
      </c>
      <c r="U64" s="79">
        <f t="shared" ref="U64:U71" si="6">U63</f>
        <v>0</v>
      </c>
      <c r="V64" s="79">
        <f t="shared" ref="V64:V71" si="7">V63</f>
        <v>0</v>
      </c>
      <c r="W64" s="79">
        <f t="shared" ref="W64:W71" si="8">W63</f>
        <v>0</v>
      </c>
      <c r="X64" s="79">
        <f t="shared" ref="X64:X71" si="9">X63</f>
        <v>4.9500000000000002E-2</v>
      </c>
      <c r="Y64" s="79">
        <f t="shared" ref="Y64:Y71" si="10">Y63</f>
        <v>0</v>
      </c>
      <c r="Z64" s="79">
        <f t="shared" ref="Z64:Z71" si="11">Z63</f>
        <v>0</v>
      </c>
      <c r="AA64" s="79">
        <f t="shared" ref="AA64:AA71" si="12">AA63</f>
        <v>0</v>
      </c>
      <c r="AB64" s="79">
        <f t="shared" ref="AB64:AB71" si="13">AB63</f>
        <v>0</v>
      </c>
      <c r="AD64" s="49">
        <f t="shared" ref="AD64:AD71" si="14">SUMPRODUCT(P64:AB64,B64:N64)</f>
        <v>1.5440122811095056E-2</v>
      </c>
    </row>
    <row r="65" spans="1:30">
      <c r="A65" s="64">
        <v>39843</v>
      </c>
      <c r="B65" s="12">
        <v>1.04636885168909E-2</v>
      </c>
      <c r="C65" s="12">
        <v>-0.18043824992725699</v>
      </c>
      <c r="D65" s="12">
        <v>-4.0702588032407103E-2</v>
      </c>
      <c r="E65" s="12">
        <v>-0.13264584569444901</v>
      </c>
      <c r="F65" s="12">
        <v>4.8664475854905603E-2</v>
      </c>
      <c r="G65" s="12">
        <v>2.0908407685044299E-2</v>
      </c>
      <c r="H65" s="12">
        <v>4.3150653449135899E-2</v>
      </c>
      <c r="I65" s="12">
        <v>2.7675852090025699E-2</v>
      </c>
      <c r="J65" s="12">
        <v>6.4384635627498105E-2</v>
      </c>
      <c r="K65" s="12">
        <v>1.9151796599839101E-2</v>
      </c>
      <c r="L65" s="12">
        <v>-9.44798997245552E-2</v>
      </c>
      <c r="M65" s="12">
        <v>4.7790945194364297E-2</v>
      </c>
      <c r="N65" s="12">
        <v>-9.3795271934976304E-2</v>
      </c>
      <c r="P65" s="79">
        <f t="shared" si="1"/>
        <v>0.89449000000000001</v>
      </c>
      <c r="Q65" s="79">
        <f t="shared" si="2"/>
        <v>0</v>
      </c>
      <c r="R65" s="79">
        <f t="shared" si="3"/>
        <v>0</v>
      </c>
      <c r="S65" s="79">
        <f t="shared" si="4"/>
        <v>0</v>
      </c>
      <c r="T65" s="79">
        <f t="shared" si="5"/>
        <v>5.6000000000000001E-2</v>
      </c>
      <c r="U65" s="79">
        <f t="shared" si="6"/>
        <v>0</v>
      </c>
      <c r="V65" s="79">
        <f t="shared" si="7"/>
        <v>0</v>
      </c>
      <c r="W65" s="79">
        <f t="shared" si="8"/>
        <v>0</v>
      </c>
      <c r="X65" s="79">
        <f t="shared" si="9"/>
        <v>4.9500000000000002E-2</v>
      </c>
      <c r="Y65" s="79">
        <f t="shared" si="10"/>
        <v>0</v>
      </c>
      <c r="Z65" s="79">
        <f t="shared" si="11"/>
        <v>0</v>
      </c>
      <c r="AA65" s="79">
        <f t="shared" si="12"/>
        <v>0</v>
      </c>
      <c r="AB65" s="79">
        <f t="shared" si="13"/>
        <v>0</v>
      </c>
      <c r="AD65" s="49">
        <f t="shared" si="14"/>
        <v>1.5271914852909612E-2</v>
      </c>
    </row>
    <row r="66" spans="1:30">
      <c r="A66" s="64">
        <v>39871</v>
      </c>
      <c r="B66" s="12">
        <v>8.5274915354309703E-3</v>
      </c>
      <c r="C66" s="12">
        <v>-0.186981922804593</v>
      </c>
      <c r="D66" s="12">
        <v>1.6444696044477701E-2</v>
      </c>
      <c r="E66" s="12">
        <v>8.3461558034803006E-3</v>
      </c>
      <c r="F66" s="12">
        <v>-2.7960503618199999E-2</v>
      </c>
      <c r="G66" s="12">
        <v>1.1391521008720699E-2</v>
      </c>
      <c r="H66" s="12">
        <v>1.35480059429575E-2</v>
      </c>
      <c r="I66" s="12">
        <v>1.5816668122479598E-2</v>
      </c>
      <c r="J66" s="12">
        <v>1.06228739164015E-2</v>
      </c>
      <c r="K66" s="12">
        <v>1.31374786312408E-2</v>
      </c>
      <c r="L66" s="12">
        <v>-7.60912432449765E-2</v>
      </c>
      <c r="M66" s="12">
        <v>6.3148800990766099E-2</v>
      </c>
      <c r="N66" s="12">
        <v>-8.6029023937214594E-2</v>
      </c>
      <c r="P66" s="79">
        <f t="shared" si="1"/>
        <v>0.89449000000000001</v>
      </c>
      <c r="Q66" s="79">
        <f t="shared" si="2"/>
        <v>0</v>
      </c>
      <c r="R66" s="79">
        <f t="shared" si="3"/>
        <v>0</v>
      </c>
      <c r="S66" s="79">
        <f t="shared" si="4"/>
        <v>0</v>
      </c>
      <c r="T66" s="79">
        <f t="shared" si="5"/>
        <v>5.6000000000000001E-2</v>
      </c>
      <c r="U66" s="79">
        <f t="shared" si="6"/>
        <v>0</v>
      </c>
      <c r="V66" s="79">
        <f t="shared" si="7"/>
        <v>0</v>
      </c>
      <c r="W66" s="79">
        <f t="shared" si="8"/>
        <v>0</v>
      </c>
      <c r="X66" s="79">
        <f t="shared" si="9"/>
        <v>4.9500000000000002E-2</v>
      </c>
      <c r="Y66" s="79">
        <f t="shared" si="10"/>
        <v>0</v>
      </c>
      <c r="Z66" s="79">
        <f t="shared" si="11"/>
        <v>0</v>
      </c>
      <c r="AA66" s="79">
        <f t="shared" si="12"/>
        <v>0</v>
      </c>
      <c r="AB66" s="79">
        <f t="shared" si="13"/>
        <v>0</v>
      </c>
      <c r="AD66" s="49">
        <f t="shared" si="14"/>
        <v>6.5877999597703223E-3</v>
      </c>
    </row>
    <row r="67" spans="1:30">
      <c r="A67" s="64">
        <v>39903</v>
      </c>
      <c r="B67" s="12">
        <v>9.7198869264354393E-3</v>
      </c>
      <c r="C67" s="12">
        <v>1.2966504567776699E-2</v>
      </c>
      <c r="D67" s="12">
        <v>5.84696656509575E-3</v>
      </c>
      <c r="E67" s="12">
        <v>1.28035450027823E-2</v>
      </c>
      <c r="F67" s="12">
        <v>6.8249305824481299E-2</v>
      </c>
      <c r="G67" s="12">
        <v>1.39320474417474E-2</v>
      </c>
      <c r="H67" s="12">
        <v>1.62026417572711E-2</v>
      </c>
      <c r="I67" s="12">
        <v>1.58033288093655E-2</v>
      </c>
      <c r="J67" s="12">
        <v>1.6695540424169E-2</v>
      </c>
      <c r="K67" s="12">
        <v>1.8193043759690799E-2</v>
      </c>
      <c r="L67" s="12">
        <v>5.0753340732230902E-2</v>
      </c>
      <c r="M67" s="12">
        <v>-6.2871515912116704E-2</v>
      </c>
      <c r="N67" s="12">
        <v>5.65626125111355E-2</v>
      </c>
      <c r="P67" s="79">
        <f t="shared" si="1"/>
        <v>0.89449000000000001</v>
      </c>
      <c r="Q67" s="79">
        <f t="shared" si="2"/>
        <v>0</v>
      </c>
      <c r="R67" s="79">
        <f t="shared" si="3"/>
        <v>0</v>
      </c>
      <c r="S67" s="79">
        <f t="shared" si="4"/>
        <v>0</v>
      </c>
      <c r="T67" s="79">
        <f t="shared" si="5"/>
        <v>5.6000000000000001E-2</v>
      </c>
      <c r="U67" s="79">
        <f t="shared" si="6"/>
        <v>0</v>
      </c>
      <c r="V67" s="79">
        <f t="shared" si="7"/>
        <v>0</v>
      </c>
      <c r="W67" s="79">
        <f t="shared" si="8"/>
        <v>0</v>
      </c>
      <c r="X67" s="79">
        <f t="shared" si="9"/>
        <v>4.9500000000000002E-2</v>
      </c>
      <c r="Y67" s="79">
        <f t="shared" si="10"/>
        <v>0</v>
      </c>
      <c r="Z67" s="79">
        <f t="shared" si="11"/>
        <v>0</v>
      </c>
      <c r="AA67" s="79">
        <f t="shared" si="12"/>
        <v>0</v>
      </c>
      <c r="AB67" s="79">
        <f t="shared" si="13"/>
        <v>0</v>
      </c>
      <c r="AD67" s="49">
        <f t="shared" si="14"/>
        <v>1.3342732033994555E-2</v>
      </c>
    </row>
    <row r="68" spans="1:30">
      <c r="A68" s="64">
        <v>39933</v>
      </c>
      <c r="B68" s="12">
        <v>8.3907956183160107E-3</v>
      </c>
      <c r="C68" s="12">
        <v>0.23272247558742201</v>
      </c>
      <c r="D68" s="12">
        <v>-8.5153246883353906E-2</v>
      </c>
      <c r="E68" s="12">
        <v>-0.12461823777224799</v>
      </c>
      <c r="F68" s="12">
        <v>0.15819443516870901</v>
      </c>
      <c r="G68" s="12">
        <v>2.9551980562509201E-2</v>
      </c>
      <c r="H68" s="12">
        <v>-2.0020475957166399E-3</v>
      </c>
      <c r="I68" s="12">
        <v>5.9267861208385196E-3</v>
      </c>
      <c r="J68" s="12">
        <v>-1.19187902275246E-2</v>
      </c>
      <c r="K68" s="12">
        <v>2.7024183046717699E-3</v>
      </c>
      <c r="L68" s="12">
        <v>4.89332757610456E-2</v>
      </c>
      <c r="M68" s="12">
        <v>-9.3265052871961504E-2</v>
      </c>
      <c r="N68" s="12">
        <v>2.9240234965089901E-2</v>
      </c>
      <c r="P68" s="79">
        <f t="shared" si="1"/>
        <v>0.89449000000000001</v>
      </c>
      <c r="Q68" s="79">
        <f t="shared" si="2"/>
        <v>0</v>
      </c>
      <c r="R68" s="79">
        <f t="shared" si="3"/>
        <v>0</v>
      </c>
      <c r="S68" s="79">
        <f t="shared" si="4"/>
        <v>0</v>
      </c>
      <c r="T68" s="79">
        <f t="shared" si="5"/>
        <v>5.6000000000000001E-2</v>
      </c>
      <c r="U68" s="79">
        <f t="shared" si="6"/>
        <v>0</v>
      </c>
      <c r="V68" s="79">
        <f t="shared" si="7"/>
        <v>0</v>
      </c>
      <c r="W68" s="79">
        <f t="shared" si="8"/>
        <v>0</v>
      </c>
      <c r="X68" s="79">
        <f t="shared" si="9"/>
        <v>4.9500000000000002E-2</v>
      </c>
      <c r="Y68" s="79">
        <f t="shared" si="10"/>
        <v>0</v>
      </c>
      <c r="Z68" s="79">
        <f t="shared" si="11"/>
        <v>0</v>
      </c>
      <c r="AA68" s="79">
        <f t="shared" si="12"/>
        <v>0</v>
      </c>
      <c r="AB68" s="79">
        <f t="shared" si="13"/>
        <v>0</v>
      </c>
      <c r="AD68" s="49">
        <f t="shared" si="14"/>
        <v>1.5774391025812726E-2</v>
      </c>
    </row>
    <row r="69" spans="1:30">
      <c r="A69" s="64">
        <v>39962</v>
      </c>
      <c r="B69" s="12">
        <v>7.6689106073242197E-3</v>
      </c>
      <c r="C69" s="12">
        <v>-7.4712589932516199E-2</v>
      </c>
      <c r="D69" s="12">
        <v>-0.113180236258105</v>
      </c>
      <c r="E69" s="12">
        <v>-0.12786449400529601</v>
      </c>
      <c r="F69" s="12">
        <v>0.13110683391335901</v>
      </c>
      <c r="G69" s="12">
        <v>2.3527939428070702E-2</v>
      </c>
      <c r="H69" s="12">
        <v>4.5129470500736998E-2</v>
      </c>
      <c r="I69" s="12">
        <v>2.1554483219070102E-2</v>
      </c>
      <c r="J69" s="12">
        <v>7.1513808450672303E-2</v>
      </c>
      <c r="K69" s="12">
        <v>1.78750588508584E-2</v>
      </c>
      <c r="L69" s="12">
        <v>-7.9797582496398105E-3</v>
      </c>
      <c r="M69" s="12">
        <v>3.5240687293325301E-4</v>
      </c>
      <c r="N69" s="12">
        <v>-4.6169189371005101E-2</v>
      </c>
      <c r="P69" s="79">
        <f t="shared" si="1"/>
        <v>0.89449000000000001</v>
      </c>
      <c r="Q69" s="79">
        <f t="shared" si="2"/>
        <v>0</v>
      </c>
      <c r="R69" s="79">
        <f t="shared" si="3"/>
        <v>0</v>
      </c>
      <c r="S69" s="79">
        <f t="shared" si="4"/>
        <v>0</v>
      </c>
      <c r="T69" s="79">
        <f t="shared" si="5"/>
        <v>5.6000000000000001E-2</v>
      </c>
      <c r="U69" s="79">
        <f t="shared" si="6"/>
        <v>0</v>
      </c>
      <c r="V69" s="79">
        <f t="shared" si="7"/>
        <v>0</v>
      </c>
      <c r="W69" s="79">
        <f t="shared" si="8"/>
        <v>0</v>
      </c>
      <c r="X69" s="79">
        <f t="shared" si="9"/>
        <v>4.9500000000000002E-2</v>
      </c>
      <c r="Y69" s="79">
        <f t="shared" si="10"/>
        <v>0</v>
      </c>
      <c r="Z69" s="79">
        <f t="shared" si="11"/>
        <v>0</v>
      </c>
      <c r="AA69" s="79">
        <f t="shared" si="12"/>
        <v>0</v>
      </c>
      <c r="AB69" s="79">
        <f t="shared" si="13"/>
        <v>0</v>
      </c>
      <c r="AD69" s="49">
        <f t="shared" si="14"/>
        <v>1.7741680066601824E-2</v>
      </c>
    </row>
    <row r="70" spans="1:30">
      <c r="A70" s="64">
        <v>39994</v>
      </c>
      <c r="B70" s="12">
        <v>7.5526799799347996E-3</v>
      </c>
      <c r="C70" s="12">
        <v>-4.7764051649265102E-2</v>
      </c>
      <c r="D70" s="12">
        <v>-1.6342502743844401E-2</v>
      </c>
      <c r="E70" s="12">
        <v>-3.6279400940326602E-3</v>
      </c>
      <c r="F70" s="12">
        <v>-2.8536684888416399E-2</v>
      </c>
      <c r="G70" s="12">
        <v>1.27250019650826E-2</v>
      </c>
      <c r="H70" s="12">
        <v>4.6685213437756001E-3</v>
      </c>
      <c r="I70" s="12">
        <v>4.2966858680355503E-3</v>
      </c>
      <c r="J70" s="12">
        <v>5.0891382837363599E-3</v>
      </c>
      <c r="K70" s="12">
        <v>3.6163720041530998E-3</v>
      </c>
      <c r="L70" s="12">
        <v>-1.8019668682540301E-2</v>
      </c>
      <c r="M70" s="12">
        <v>-5.2420282735431603E-2</v>
      </c>
      <c r="N70" s="12">
        <v>-1.0652715636548699E-2</v>
      </c>
      <c r="P70" s="79">
        <f t="shared" si="1"/>
        <v>0.89449000000000001</v>
      </c>
      <c r="Q70" s="79">
        <f t="shared" si="2"/>
        <v>0</v>
      </c>
      <c r="R70" s="79">
        <f t="shared" si="3"/>
        <v>0</v>
      </c>
      <c r="S70" s="79">
        <f t="shared" si="4"/>
        <v>0</v>
      </c>
      <c r="T70" s="79">
        <f t="shared" si="5"/>
        <v>5.6000000000000001E-2</v>
      </c>
      <c r="U70" s="79">
        <f t="shared" si="6"/>
        <v>0</v>
      </c>
      <c r="V70" s="79">
        <f t="shared" si="7"/>
        <v>0</v>
      </c>
      <c r="W70" s="79">
        <f t="shared" si="8"/>
        <v>0</v>
      </c>
      <c r="X70" s="79">
        <f t="shared" si="9"/>
        <v>4.9500000000000002E-2</v>
      </c>
      <c r="Y70" s="79">
        <f t="shared" si="10"/>
        <v>0</v>
      </c>
      <c r="Z70" s="79">
        <f t="shared" si="11"/>
        <v>0</v>
      </c>
      <c r="AA70" s="79">
        <f t="shared" si="12"/>
        <v>0</v>
      </c>
      <c r="AB70" s="79">
        <f t="shared" si="13"/>
        <v>0</v>
      </c>
      <c r="AD70" s="49">
        <f t="shared" si="14"/>
        <v>5.4096547065455103E-3</v>
      </c>
    </row>
    <row r="71" spans="1:30">
      <c r="A71" s="64">
        <v>40025</v>
      </c>
      <c r="B71" s="12">
        <v>7.8536847218964E-3</v>
      </c>
      <c r="C71" s="12">
        <v>6.0009170033818497E-2</v>
      </c>
      <c r="D71" s="12">
        <v>-3.2310333357027397E-2</v>
      </c>
      <c r="E71" s="12">
        <v>-3.4918977244588499E-2</v>
      </c>
      <c r="F71" s="12">
        <v>5.7767234045823998E-2</v>
      </c>
      <c r="G71" s="12">
        <v>2.0318051674773099E-2</v>
      </c>
      <c r="H71" s="12">
        <v>1.2693362262667001E-2</v>
      </c>
      <c r="I71" s="12">
        <v>1.3722997050596E-2</v>
      </c>
      <c r="J71" s="12">
        <v>1.17747909391088E-2</v>
      </c>
      <c r="K71" s="12">
        <v>9.6968776249759508E-3</v>
      </c>
      <c r="L71" s="12">
        <v>4.2725450983312999E-2</v>
      </c>
      <c r="M71" s="12">
        <v>-3.5859123040830297E-2</v>
      </c>
      <c r="N71" s="12">
        <v>3.06609213291908E-2</v>
      </c>
      <c r="P71" s="79">
        <f t="shared" si="1"/>
        <v>0.89449000000000001</v>
      </c>
      <c r="Q71" s="79">
        <f t="shared" si="2"/>
        <v>0</v>
      </c>
      <c r="R71" s="79">
        <f t="shared" si="3"/>
        <v>0</v>
      </c>
      <c r="S71" s="79">
        <f t="shared" si="4"/>
        <v>0</v>
      </c>
      <c r="T71" s="79">
        <f t="shared" si="5"/>
        <v>5.6000000000000001E-2</v>
      </c>
      <c r="U71" s="79">
        <f t="shared" si="6"/>
        <v>0</v>
      </c>
      <c r="V71" s="79">
        <f t="shared" si="7"/>
        <v>0</v>
      </c>
      <c r="W71" s="79">
        <f t="shared" si="8"/>
        <v>0</v>
      </c>
      <c r="X71" s="79">
        <f t="shared" si="9"/>
        <v>4.9500000000000002E-2</v>
      </c>
      <c r="Y71" s="79">
        <f t="shared" si="10"/>
        <v>0</v>
      </c>
      <c r="Z71" s="79">
        <f t="shared" si="11"/>
        <v>0</v>
      </c>
      <c r="AA71" s="79">
        <f t="shared" si="12"/>
        <v>0</v>
      </c>
      <c r="AB71" s="79">
        <f t="shared" si="13"/>
        <v>0</v>
      </c>
      <c r="AD71" s="49">
        <f t="shared" si="14"/>
        <v>1.0842859704941142E-2</v>
      </c>
    </row>
    <row r="72" spans="1:30">
      <c r="A72" s="64">
        <v>40056</v>
      </c>
      <c r="B72" s="12">
        <v>6.9142408665170399E-3</v>
      </c>
      <c r="C72" s="12">
        <v>0.14225130412047399</v>
      </c>
      <c r="D72" s="12">
        <v>1.49415646720421E-2</v>
      </c>
      <c r="E72" s="12">
        <v>2.96883190237597E-2</v>
      </c>
      <c r="F72" s="12">
        <v>3.6140193853663197E-2</v>
      </c>
      <c r="G72" s="12">
        <v>1.22134694705524E-2</v>
      </c>
      <c r="H72" s="12">
        <v>1.6928896791517701E-2</v>
      </c>
      <c r="I72" s="12">
        <v>6.7039717018118001E-3</v>
      </c>
      <c r="J72" s="12">
        <v>2.6192496404017399E-2</v>
      </c>
      <c r="K72" s="12">
        <v>8.0122684239898306E-3</v>
      </c>
      <c r="L72" s="12">
        <v>4.12610617862929E-2</v>
      </c>
      <c r="M72" s="12">
        <v>2.50708126849652E-2</v>
      </c>
      <c r="N72" s="12">
        <v>4.1176925689575698E-2</v>
      </c>
      <c r="P72" s="79">
        <f t="shared" ref="P72:P73" si="15">P71</f>
        <v>0.89449000000000001</v>
      </c>
      <c r="Q72" s="79">
        <f t="shared" ref="Q72:Q73" si="16">Q71</f>
        <v>0</v>
      </c>
      <c r="R72" s="79">
        <f t="shared" ref="R72:R73" si="17">R71</f>
        <v>0</v>
      </c>
      <c r="S72" s="79">
        <f t="shared" ref="S72:S73" si="18">S71</f>
        <v>0</v>
      </c>
      <c r="T72" s="79">
        <f t="shared" ref="T72:T73" si="19">T71</f>
        <v>5.6000000000000001E-2</v>
      </c>
      <c r="U72" s="79">
        <f t="shared" ref="U72:U73" si="20">U71</f>
        <v>0</v>
      </c>
      <c r="V72" s="79">
        <f t="shared" ref="V72:V73" si="21">V71</f>
        <v>0</v>
      </c>
      <c r="W72" s="79">
        <f t="shared" ref="W72:W73" si="22">W71</f>
        <v>0</v>
      </c>
      <c r="X72" s="79">
        <f t="shared" ref="X72:X73" si="23">X71</f>
        <v>4.9500000000000002E-2</v>
      </c>
      <c r="Y72" s="79">
        <f t="shared" ref="Y72:Y73" si="24">Y71</f>
        <v>0</v>
      </c>
      <c r="Z72" s="79">
        <f t="shared" ref="Z72:Z73" si="25">Z71</f>
        <v>0</v>
      </c>
      <c r="AA72" s="79">
        <f t="shared" ref="AA72:AA73" si="26">AA71</f>
        <v>0</v>
      </c>
      <c r="AB72" s="79">
        <f t="shared" ref="AB72:AB73" si="27">AB71</f>
        <v>0</v>
      </c>
      <c r="AD72" s="49">
        <f t="shared" ref="AD72:AD75" si="28">SUMPRODUCT(P72:AB72,B72:N72)</f>
        <v>9.5050987404948269E-3</v>
      </c>
    </row>
    <row r="73" spans="1:30" s="92" customFormat="1">
      <c r="A73" s="90">
        <v>40086</v>
      </c>
      <c r="B73" s="91">
        <v>6.9160799801135601E-3</v>
      </c>
      <c r="C73" s="91">
        <v>2.8691275333969598E-3</v>
      </c>
      <c r="D73" s="91">
        <v>-4.6727473699000703E-2</v>
      </c>
      <c r="E73" s="91">
        <v>-3.4070485930884603E-2</v>
      </c>
      <c r="F73" s="91">
        <v>8.0053123622286504E-2</v>
      </c>
      <c r="G73" s="91">
        <v>1.60992676837261E-2</v>
      </c>
      <c r="H73" s="91">
        <v>8.9312978577016297E-3</v>
      </c>
      <c r="I73" s="91">
        <v>6.4802057396004999E-3</v>
      </c>
      <c r="J73" s="91">
        <v>1.1230678173973401E-2</v>
      </c>
      <c r="K73" s="91">
        <v>4.9755425407083101E-3</v>
      </c>
      <c r="L73" s="91">
        <v>-1.5828145600025899E-2</v>
      </c>
      <c r="M73" s="91">
        <v>-1.7704808973892899E-2</v>
      </c>
      <c r="N73" s="91">
        <v>-2.3738470748434399E-2</v>
      </c>
      <c r="P73" s="93">
        <f t="shared" si="15"/>
        <v>0.89449000000000001</v>
      </c>
      <c r="Q73" s="93">
        <f t="shared" si="16"/>
        <v>0</v>
      </c>
      <c r="R73" s="93">
        <f t="shared" si="17"/>
        <v>0</v>
      </c>
      <c r="S73" s="93">
        <f t="shared" si="18"/>
        <v>0</v>
      </c>
      <c r="T73" s="93">
        <f t="shared" si="19"/>
        <v>5.6000000000000001E-2</v>
      </c>
      <c r="U73" s="93">
        <f t="shared" si="20"/>
        <v>0</v>
      </c>
      <c r="V73" s="93">
        <f t="shared" si="21"/>
        <v>0</v>
      </c>
      <c r="W73" s="93">
        <f t="shared" si="22"/>
        <v>0</v>
      </c>
      <c r="X73" s="93">
        <f t="shared" si="23"/>
        <v>4.9500000000000002E-2</v>
      </c>
      <c r="Y73" s="93">
        <f t="shared" si="24"/>
        <v>0</v>
      </c>
      <c r="Z73" s="93">
        <f t="shared" si="25"/>
        <v>0</v>
      </c>
      <c r="AA73" s="93">
        <f t="shared" si="26"/>
        <v>0</v>
      </c>
      <c r="AB73" s="93">
        <f t="shared" si="27"/>
        <v>0</v>
      </c>
      <c r="AD73" s="94">
        <f t="shared" si="28"/>
        <v>1.1225257873871505E-2</v>
      </c>
    </row>
    <row r="74" spans="1:30">
      <c r="A74" s="64">
        <v>40116</v>
      </c>
      <c r="B74" s="12">
        <v>6.9112979259331403E-3</v>
      </c>
      <c r="C74" s="12">
        <v>-6.3357753827118807E-2</v>
      </c>
      <c r="D74" s="12">
        <v>-2.0463500565100899E-2</v>
      </c>
      <c r="E74" s="12">
        <v>-4.47738553618671E-2</v>
      </c>
      <c r="F74" s="12">
        <v>-3.1133040601868099E-3</v>
      </c>
      <c r="G74" s="12">
        <v>8.3165550396515596E-3</v>
      </c>
      <c r="H74" s="12">
        <v>-1.12273955814748E-2</v>
      </c>
      <c r="I74" s="12">
        <v>5.1449799959883899E-3</v>
      </c>
      <c r="J74" s="12">
        <v>-2.65369450892659E-2</v>
      </c>
      <c r="K74" s="12">
        <v>5.2887570991006997E-3</v>
      </c>
      <c r="L74" s="12">
        <v>-3.5035820546295997E-2</v>
      </c>
      <c r="M74" s="12">
        <v>2.4408852634099299E-2</v>
      </c>
      <c r="N74" s="12">
        <v>-3.8560768977321601E-2</v>
      </c>
      <c r="P74" s="12">
        <v>0.81559000000000004</v>
      </c>
      <c r="Q74" s="79">
        <v>0</v>
      </c>
      <c r="R74" s="79">
        <v>0</v>
      </c>
      <c r="S74" s="79">
        <v>0</v>
      </c>
      <c r="T74" s="79">
        <v>3.8679999999999999E-2</v>
      </c>
      <c r="U74" s="79">
        <v>0</v>
      </c>
      <c r="V74" s="79">
        <v>0.14573</v>
      </c>
      <c r="W74" s="79">
        <v>0</v>
      </c>
      <c r="X74" s="79">
        <v>0</v>
      </c>
      <c r="Y74" s="79">
        <f t="shared" ref="Y74:Y75" si="29">Y73</f>
        <v>0</v>
      </c>
      <c r="Z74" s="79">
        <f t="shared" ref="Z74:Z75" si="30">Z73</f>
        <v>0</v>
      </c>
      <c r="AA74" s="79">
        <f t="shared" ref="AA74:AA75" si="31">AA73</f>
        <v>0</v>
      </c>
      <c r="AB74" s="79">
        <f t="shared" ref="AB74:AB75" si="32">AB73</f>
        <v>0</v>
      </c>
      <c r="AD74" s="49">
        <f t="shared" si="28"/>
        <v>3.8801945162754616E-3</v>
      </c>
    </row>
    <row r="75" spans="1:30">
      <c r="A75" s="64">
        <v>40147</v>
      </c>
      <c r="B75" s="12">
        <v>6.59016084141605E-3</v>
      </c>
      <c r="C75" s="12">
        <v>7.3090365751146497E-2</v>
      </c>
      <c r="D75" s="12">
        <v>1.81897139525759E-2</v>
      </c>
      <c r="E75" s="12">
        <v>1.5796743929040898E-2</v>
      </c>
      <c r="F75" s="12">
        <v>9.1185933085226906E-2</v>
      </c>
      <c r="G75" s="12">
        <v>1.14265222458576E-2</v>
      </c>
      <c r="H75" s="12">
        <v>1.0405036618789901E-2</v>
      </c>
      <c r="I75" s="12">
        <v>7.4248077564900098E-3</v>
      </c>
      <c r="J75" s="12">
        <v>1.30914550625127E-2</v>
      </c>
      <c r="K75" s="12">
        <v>6.9416421829957501E-3</v>
      </c>
      <c r="L75" s="12">
        <v>4.3078672018445903E-2</v>
      </c>
      <c r="M75" s="12">
        <v>0.13474239976623101</v>
      </c>
      <c r="N75" s="12">
        <v>6.1304860471110098E-2</v>
      </c>
      <c r="P75" s="79">
        <f t="shared" ref="P75" si="33">P74</f>
        <v>0.81559000000000004</v>
      </c>
      <c r="Q75" s="79">
        <f t="shared" ref="Q75" si="34">Q74</f>
        <v>0</v>
      </c>
      <c r="R75" s="79">
        <f t="shared" ref="R75" si="35">R74</f>
        <v>0</v>
      </c>
      <c r="S75" s="79">
        <f t="shared" ref="S75" si="36">S74</f>
        <v>0</v>
      </c>
      <c r="T75" s="79">
        <f t="shared" ref="T75" si="37">T74</f>
        <v>3.8679999999999999E-2</v>
      </c>
      <c r="U75" s="79">
        <f t="shared" ref="U75" si="38">U74</f>
        <v>0</v>
      </c>
      <c r="V75" s="79">
        <f t="shared" ref="V75" si="39">V74</f>
        <v>0.14573</v>
      </c>
      <c r="W75" s="79">
        <f t="shared" ref="W75" si="40">W74</f>
        <v>0</v>
      </c>
      <c r="X75" s="79">
        <f t="shared" ref="X75" si="41">X74</f>
        <v>0</v>
      </c>
      <c r="Y75" s="79">
        <f t="shared" si="29"/>
        <v>0</v>
      </c>
      <c r="Z75" s="79">
        <f t="shared" si="30"/>
        <v>0</v>
      </c>
      <c r="AA75" s="79">
        <f t="shared" si="31"/>
        <v>0</v>
      </c>
      <c r="AB75" s="79">
        <f t="shared" si="32"/>
        <v>0</v>
      </c>
      <c r="AD75" s="49">
        <f t="shared" si="28"/>
        <v>1.0418267158843347E-2</v>
      </c>
    </row>
    <row r="76" spans="1:30">
      <c r="A76" s="64">
        <v>40178</v>
      </c>
      <c r="B76" s="12">
        <v>7.24136682435139E-3</v>
      </c>
      <c r="C76" s="12">
        <v>6.5804584198800406E-2</v>
      </c>
      <c r="D76" s="12">
        <v>-4.4989919643090702E-2</v>
      </c>
      <c r="E76" s="12">
        <v>-7.1708225058674593E-2</v>
      </c>
      <c r="F76" s="12">
        <v>7.1358587305977196E-3</v>
      </c>
      <c r="G76" s="12">
        <v>1.1442477376933E-2</v>
      </c>
      <c r="H76" s="12">
        <v>1.7770794929055901E-2</v>
      </c>
      <c r="I76" s="12">
        <v>1.0041838867332E-2</v>
      </c>
      <c r="J76" s="12">
        <v>2.4987792142013798E-2</v>
      </c>
      <c r="K76" s="12">
        <v>8.7090238744908996E-3</v>
      </c>
      <c r="L76" s="12">
        <v>1.42241769746205E-2</v>
      </c>
      <c r="M76" s="12">
        <v>-7.9972472856848206E-2</v>
      </c>
      <c r="N76" s="12">
        <v>1.23634188985468E-2</v>
      </c>
      <c r="P76" s="79">
        <f t="shared" ref="P76:P84" si="42">P75</f>
        <v>0.81559000000000004</v>
      </c>
      <c r="Q76" s="79">
        <f t="shared" ref="Q76:Q84" si="43">Q75</f>
        <v>0</v>
      </c>
      <c r="R76" s="79">
        <f t="shared" ref="R76:R84" si="44">R75</f>
        <v>0</v>
      </c>
      <c r="S76" s="79">
        <f t="shared" ref="S76:S84" si="45">S75</f>
        <v>0</v>
      </c>
      <c r="T76" s="79">
        <f t="shared" ref="T76:T84" si="46">T75</f>
        <v>3.8679999999999999E-2</v>
      </c>
      <c r="U76" s="79">
        <f t="shared" ref="U76:U84" si="47">U75</f>
        <v>0</v>
      </c>
      <c r="V76" s="79">
        <f t="shared" ref="V76:V84" si="48">V75</f>
        <v>0.14573</v>
      </c>
      <c r="W76" s="79">
        <f t="shared" ref="W76:W84" si="49">W75</f>
        <v>0</v>
      </c>
      <c r="X76" s="79">
        <f t="shared" ref="X76:X84" si="50">X75</f>
        <v>0</v>
      </c>
      <c r="Y76" s="79">
        <f t="shared" ref="Y76:Y84" si="51">Y75</f>
        <v>0</v>
      </c>
      <c r="Z76" s="79">
        <f t="shared" ref="Z76:Z84" si="52">Z75</f>
        <v>0</v>
      </c>
      <c r="AA76" s="79">
        <f t="shared" ref="AA76:AA84" si="53">AA75</f>
        <v>0</v>
      </c>
      <c r="AB76" s="79">
        <f t="shared" ref="AB76:AB84" si="54">AB75</f>
        <v>0</v>
      </c>
      <c r="AD76" s="49">
        <f t="shared" ref="AD76:AD86" si="55">SUMPRODUCT(P76:AB76,B76:N76)</f>
        <v>8.7717393289835875E-3</v>
      </c>
    </row>
    <row r="77" spans="1:30">
      <c r="A77" s="64">
        <v>40207</v>
      </c>
      <c r="B77" s="12">
        <v>6.5791284270975102E-3</v>
      </c>
      <c r="C77" s="12">
        <v>2.0625087509763301E-2</v>
      </c>
      <c r="D77" s="12">
        <v>0.106762543905395</v>
      </c>
      <c r="E77" s="12">
        <v>0.113197130344058</v>
      </c>
      <c r="F77" s="12">
        <v>-4.2883315753427902E-2</v>
      </c>
      <c r="G77" s="12">
        <v>1.0755343812490501E-2</v>
      </c>
      <c r="H77" s="12">
        <v>1.1836082638272599E-2</v>
      </c>
      <c r="I77" s="12">
        <v>1.2044667370970799E-2</v>
      </c>
      <c r="J77" s="12">
        <v>1.1662523592855099E-2</v>
      </c>
      <c r="K77" s="12">
        <v>1.09801641296274E-2</v>
      </c>
      <c r="L77" s="12">
        <v>2.95940569380241E-2</v>
      </c>
      <c r="M77" s="12">
        <v>6.78178347077322E-2</v>
      </c>
      <c r="N77" s="12">
        <v>3.6917443634416597E-2</v>
      </c>
      <c r="P77" s="79">
        <f t="shared" si="42"/>
        <v>0.81559000000000004</v>
      </c>
      <c r="Q77" s="79">
        <f t="shared" si="43"/>
        <v>0</v>
      </c>
      <c r="R77" s="79">
        <f t="shared" si="44"/>
        <v>0</v>
      </c>
      <c r="S77" s="79">
        <f t="shared" si="45"/>
        <v>0</v>
      </c>
      <c r="T77" s="79">
        <f t="shared" si="46"/>
        <v>3.8679999999999999E-2</v>
      </c>
      <c r="U77" s="79">
        <f t="shared" si="47"/>
        <v>0</v>
      </c>
      <c r="V77" s="79">
        <f t="shared" si="48"/>
        <v>0.14573</v>
      </c>
      <c r="W77" s="79">
        <f t="shared" si="49"/>
        <v>0</v>
      </c>
      <c r="X77" s="79">
        <f t="shared" si="50"/>
        <v>0</v>
      </c>
      <c r="Y77" s="79">
        <f t="shared" si="51"/>
        <v>0</v>
      </c>
      <c r="Z77" s="79">
        <f t="shared" si="52"/>
        <v>0</v>
      </c>
      <c r="AA77" s="79">
        <f t="shared" si="53"/>
        <v>0</v>
      </c>
      <c r="AB77" s="79">
        <f t="shared" si="54"/>
        <v>0</v>
      </c>
      <c r="AD77" s="49">
        <f t="shared" si="55"/>
        <v>5.4320170233893329E-3</v>
      </c>
    </row>
    <row r="78" spans="1:30">
      <c r="A78" s="64">
        <v>40235</v>
      </c>
      <c r="B78" s="12">
        <v>5.9254103688295397E-3</v>
      </c>
      <c r="C78" s="12">
        <v>1.7538179587155801E-2</v>
      </c>
      <c r="D78" s="12">
        <v>-3.4030296564966901E-2</v>
      </c>
      <c r="E78" s="12">
        <v>-4.0727814776215898E-2</v>
      </c>
      <c r="F78" s="12">
        <v>1.5033644420922801E-2</v>
      </c>
      <c r="G78" s="12">
        <v>2.8769833450250598E-3</v>
      </c>
      <c r="H78" s="12">
        <v>1.7540851871296E-2</v>
      </c>
      <c r="I78" s="12">
        <v>1.2430318713534999E-2</v>
      </c>
      <c r="J78" s="12">
        <v>2.2091030538354098E-2</v>
      </c>
      <c r="K78" s="12">
        <v>9.0453153362206606E-3</v>
      </c>
      <c r="L78" s="12">
        <v>-2.3335797059544399E-2</v>
      </c>
      <c r="M78" s="12">
        <v>-7.3844007122156798E-3</v>
      </c>
      <c r="N78" s="12">
        <v>-6.4869325458765097E-3</v>
      </c>
      <c r="P78" s="79">
        <f t="shared" si="42"/>
        <v>0.81559000000000004</v>
      </c>
      <c r="Q78" s="79">
        <f t="shared" si="43"/>
        <v>0</v>
      </c>
      <c r="R78" s="79">
        <f t="shared" si="44"/>
        <v>0</v>
      </c>
      <c r="S78" s="79">
        <f t="shared" si="45"/>
        <v>0</v>
      </c>
      <c r="T78" s="79">
        <f t="shared" si="46"/>
        <v>3.8679999999999999E-2</v>
      </c>
      <c r="U78" s="79">
        <f t="shared" si="47"/>
        <v>0</v>
      </c>
      <c r="V78" s="79">
        <f t="shared" si="48"/>
        <v>0.14573</v>
      </c>
      <c r="W78" s="79">
        <f t="shared" si="49"/>
        <v>0</v>
      </c>
      <c r="X78" s="79">
        <f t="shared" si="50"/>
        <v>0</v>
      </c>
      <c r="Y78" s="79">
        <f t="shared" si="51"/>
        <v>0</v>
      </c>
      <c r="Z78" s="79">
        <f t="shared" si="52"/>
        <v>0</v>
      </c>
      <c r="AA78" s="79">
        <f t="shared" si="53"/>
        <v>0</v>
      </c>
      <c r="AB78" s="79">
        <f t="shared" si="54"/>
        <v>0</v>
      </c>
      <c r="AD78" s="49">
        <f t="shared" si="55"/>
        <v>7.9704351521189439E-3</v>
      </c>
    </row>
    <row r="79" spans="1:30">
      <c r="A79" s="64">
        <v>40268</v>
      </c>
      <c r="B79" s="12">
        <v>7.5697057455221799E-3</v>
      </c>
      <c r="C79" s="12">
        <v>8.3591830568746597E-2</v>
      </c>
      <c r="D79" s="12">
        <v>-2.6356406922473801E-2</v>
      </c>
      <c r="E79" s="12">
        <v>-3.6452452730280901E-2</v>
      </c>
      <c r="F79" s="12">
        <v>6.5905646339860902E-2</v>
      </c>
      <c r="G79" s="12">
        <v>5.6903029064558899E-3</v>
      </c>
      <c r="H79" s="12">
        <v>1.9725469578382102E-2</v>
      </c>
      <c r="I79" s="12">
        <v>1.4252468593456399E-2</v>
      </c>
      <c r="J79" s="12">
        <v>2.4423282381283301E-2</v>
      </c>
      <c r="K79" s="12">
        <v>1.2008978043923599E-2</v>
      </c>
      <c r="L79" s="12">
        <v>4.4265465590293797E-2</v>
      </c>
      <c r="M79" s="12">
        <v>-1.0131956712886799E-2</v>
      </c>
      <c r="N79" s="12">
        <v>4.1256946777542498E-2</v>
      </c>
      <c r="P79" s="79">
        <f t="shared" si="42"/>
        <v>0.81559000000000004</v>
      </c>
      <c r="Q79" s="79">
        <f t="shared" si="43"/>
        <v>0</v>
      </c>
      <c r="R79" s="79">
        <f t="shared" si="44"/>
        <v>0</v>
      </c>
      <c r="S79" s="79">
        <f t="shared" si="45"/>
        <v>0</v>
      </c>
      <c r="T79" s="79">
        <f t="shared" si="46"/>
        <v>3.8679999999999999E-2</v>
      </c>
      <c r="U79" s="79">
        <f t="shared" si="47"/>
        <v>0</v>
      </c>
      <c r="V79" s="79">
        <f t="shared" si="48"/>
        <v>0.14573</v>
      </c>
      <c r="W79" s="79">
        <f t="shared" si="49"/>
        <v>0</v>
      </c>
      <c r="X79" s="79">
        <f t="shared" si="50"/>
        <v>0</v>
      </c>
      <c r="Y79" s="79">
        <f t="shared" si="51"/>
        <v>0</v>
      </c>
      <c r="Z79" s="79">
        <f t="shared" si="52"/>
        <v>0</v>
      </c>
      <c r="AA79" s="79">
        <f t="shared" si="53"/>
        <v>0</v>
      </c>
      <c r="AB79" s="79">
        <f t="shared" si="54"/>
        <v>0</v>
      </c>
      <c r="AD79" s="49">
        <f t="shared" si="55"/>
        <v>1.1597599391073878E-2</v>
      </c>
    </row>
    <row r="80" spans="1:30">
      <c r="A80" s="64">
        <v>40298</v>
      </c>
      <c r="B80" s="12">
        <v>6.6113930064997098E-3</v>
      </c>
      <c r="C80" s="12">
        <v>3.91567270398651E-2</v>
      </c>
      <c r="D80" s="12">
        <v>-1.23959747903825E-2</v>
      </c>
      <c r="E80" s="12">
        <v>3.42911207212526E-3</v>
      </c>
      <c r="F80" s="12">
        <v>-2.9961604896412801E-2</v>
      </c>
      <c r="G80" s="12">
        <v>2.0397317869926801E-3</v>
      </c>
      <c r="H80" s="12">
        <v>6.7773444247507496E-3</v>
      </c>
      <c r="I80" s="12">
        <v>1.7161648552552701E-3</v>
      </c>
      <c r="J80" s="12">
        <v>1.10854369701069E-2</v>
      </c>
      <c r="K80" s="12">
        <v>1.98200689231509E-3</v>
      </c>
      <c r="L80" s="12">
        <v>-2.8475724089237799E-2</v>
      </c>
      <c r="M80" s="12">
        <v>2.72333015638202E-2</v>
      </c>
      <c r="N80" s="12">
        <v>-1.3957051296335E-2</v>
      </c>
      <c r="P80" s="79">
        <f t="shared" si="42"/>
        <v>0.81559000000000004</v>
      </c>
      <c r="Q80" s="79">
        <f t="shared" si="43"/>
        <v>0</v>
      </c>
      <c r="R80" s="79">
        <f t="shared" si="44"/>
        <v>0</v>
      </c>
      <c r="S80" s="79">
        <f t="shared" si="45"/>
        <v>0</v>
      </c>
      <c r="T80" s="79">
        <f t="shared" si="46"/>
        <v>3.8679999999999999E-2</v>
      </c>
      <c r="U80" s="79">
        <f t="shared" si="47"/>
        <v>0</v>
      </c>
      <c r="V80" s="79">
        <f t="shared" si="48"/>
        <v>0.14573</v>
      </c>
      <c r="W80" s="79">
        <f t="shared" si="49"/>
        <v>0</v>
      </c>
      <c r="X80" s="79">
        <f t="shared" si="50"/>
        <v>0</v>
      </c>
      <c r="Y80" s="79">
        <f t="shared" si="51"/>
        <v>0</v>
      </c>
      <c r="Z80" s="79">
        <f t="shared" si="52"/>
        <v>0</v>
      </c>
      <c r="AA80" s="79">
        <f t="shared" si="53"/>
        <v>0</v>
      </c>
      <c r="AB80" s="79">
        <f t="shared" si="54"/>
        <v>0</v>
      </c>
      <c r="AD80" s="49">
        <f t="shared" si="55"/>
        <v>5.2209335477967781E-3</v>
      </c>
    </row>
    <row r="81" spans="1:30">
      <c r="A81" s="64">
        <v>40329</v>
      </c>
      <c r="B81" s="12">
        <v>7.5012975444836904E-3</v>
      </c>
      <c r="C81" s="12">
        <v>-8.46057134750932E-3</v>
      </c>
      <c r="D81" s="12">
        <v>8.0368886991944999E-2</v>
      </c>
      <c r="E81" s="12">
        <v>0.103639053425296</v>
      </c>
      <c r="F81" s="12">
        <v>-7.7211245039132195E-2</v>
      </c>
      <c r="G81" s="12">
        <v>6.6604793361357802E-3</v>
      </c>
      <c r="H81" s="12">
        <v>-3.43760550317817E-3</v>
      </c>
      <c r="I81" s="12">
        <v>7.8371661975142892E-3</v>
      </c>
      <c r="J81" s="12">
        <v>-1.39800853295746E-2</v>
      </c>
      <c r="K81" s="12">
        <v>1.1588836948576301E-2</v>
      </c>
      <c r="L81" s="12">
        <v>-5.3311616883274703E-2</v>
      </c>
      <c r="M81" s="12">
        <v>7.48992783527304E-2</v>
      </c>
      <c r="N81" s="12">
        <v>-3.30139244470588E-2</v>
      </c>
      <c r="P81" s="79">
        <f t="shared" si="42"/>
        <v>0.81559000000000004</v>
      </c>
      <c r="Q81" s="79">
        <f t="shared" si="43"/>
        <v>0</v>
      </c>
      <c r="R81" s="79">
        <f t="shared" si="44"/>
        <v>0</v>
      </c>
      <c r="S81" s="79">
        <f t="shared" si="45"/>
        <v>0</v>
      </c>
      <c r="T81" s="79">
        <f t="shared" si="46"/>
        <v>3.8679999999999999E-2</v>
      </c>
      <c r="U81" s="79">
        <f t="shared" si="47"/>
        <v>0</v>
      </c>
      <c r="V81" s="79">
        <f t="shared" si="48"/>
        <v>0.14573</v>
      </c>
      <c r="W81" s="79">
        <f t="shared" si="49"/>
        <v>0</v>
      </c>
      <c r="X81" s="79">
        <f t="shared" si="50"/>
        <v>0</v>
      </c>
      <c r="Y81" s="79">
        <f t="shared" si="51"/>
        <v>0</v>
      </c>
      <c r="Z81" s="79">
        <f t="shared" si="52"/>
        <v>0</v>
      </c>
      <c r="AA81" s="79">
        <f t="shared" si="53"/>
        <v>0</v>
      </c>
      <c r="AB81" s="79">
        <f t="shared" si="54"/>
        <v>0</v>
      </c>
      <c r="AD81" s="49">
        <f t="shared" si="55"/>
        <v>2.6304900562136649E-3</v>
      </c>
    </row>
    <row r="82" spans="1:30">
      <c r="A82" s="64">
        <v>40359</v>
      </c>
      <c r="B82" s="12">
        <v>7.8809522819967004E-3</v>
      </c>
      <c r="C82" s="12">
        <v>-5.8117184562668497E-2</v>
      </c>
      <c r="D82" s="12">
        <v>2.2082720329866301E-2</v>
      </c>
      <c r="E82" s="12">
        <v>4.92257092736876E-2</v>
      </c>
      <c r="F82" s="12">
        <v>-4.2339993542899801E-2</v>
      </c>
      <c r="G82" s="12">
        <v>8.5223090809076699E-3</v>
      </c>
      <c r="H82" s="12">
        <v>1.27485403119032E-2</v>
      </c>
      <c r="I82" s="12">
        <v>9.3469245155013408E-3</v>
      </c>
      <c r="J82" s="12">
        <v>1.74418461046221E-2</v>
      </c>
      <c r="K82" s="12">
        <v>9.3897356131380505E-3</v>
      </c>
      <c r="L82" s="12">
        <v>-4.0301090239233998E-2</v>
      </c>
      <c r="M82" s="12">
        <v>2.1608014258328801E-2</v>
      </c>
      <c r="N82" s="12">
        <v>-6.4989358507770406E-2</v>
      </c>
      <c r="P82" s="79">
        <f t="shared" si="42"/>
        <v>0.81559000000000004</v>
      </c>
      <c r="Q82" s="79">
        <f t="shared" si="43"/>
        <v>0</v>
      </c>
      <c r="R82" s="79">
        <f t="shared" si="44"/>
        <v>0</v>
      </c>
      <c r="S82" s="79">
        <f t="shared" si="45"/>
        <v>0</v>
      </c>
      <c r="T82" s="79">
        <f t="shared" si="46"/>
        <v>3.8679999999999999E-2</v>
      </c>
      <c r="U82" s="79">
        <f t="shared" si="47"/>
        <v>0</v>
      </c>
      <c r="V82" s="79">
        <f t="shared" si="48"/>
        <v>0.14573</v>
      </c>
      <c r="W82" s="79">
        <f t="shared" si="49"/>
        <v>0</v>
      </c>
      <c r="X82" s="79">
        <f t="shared" si="50"/>
        <v>0</v>
      </c>
      <c r="Y82" s="79">
        <f t="shared" si="51"/>
        <v>0</v>
      </c>
      <c r="Z82" s="79">
        <f t="shared" si="52"/>
        <v>0</v>
      </c>
      <c r="AA82" s="79">
        <f t="shared" si="53"/>
        <v>0</v>
      </c>
      <c r="AB82" s="79">
        <f t="shared" si="54"/>
        <v>0</v>
      </c>
      <c r="AD82" s="49">
        <f t="shared" si="55"/>
        <v>6.6477597010879781E-3</v>
      </c>
    </row>
    <row r="83" spans="1:30">
      <c r="A83" s="64">
        <v>40389</v>
      </c>
      <c r="B83" s="12">
        <v>8.5736410096999196E-3</v>
      </c>
      <c r="C83" s="12">
        <v>6.8292358974188103E-2</v>
      </c>
      <c r="D83" s="12">
        <v>-1.55196448598671E-2</v>
      </c>
      <c r="E83" s="12">
        <v>-3.3500126123036503E-2</v>
      </c>
      <c r="F83" s="12">
        <v>0.116094553424335</v>
      </c>
      <c r="G83" s="12">
        <v>9.9098891475191096E-3</v>
      </c>
      <c r="H83" s="12">
        <v>1.58143376483748E-2</v>
      </c>
      <c r="I83" s="12">
        <v>1.34930560132051E-2</v>
      </c>
      <c r="J83" s="12">
        <v>1.90124907589601E-2</v>
      </c>
      <c r="K83" s="12">
        <v>1.6312554619287701E-2</v>
      </c>
      <c r="L83" s="12">
        <v>5.3602998634835801E-2</v>
      </c>
      <c r="M83" s="12">
        <v>-8.33974546041929E-2</v>
      </c>
      <c r="N83" s="12">
        <v>4.2495924351346699E-2</v>
      </c>
      <c r="P83" s="79">
        <f t="shared" si="42"/>
        <v>0.81559000000000004</v>
      </c>
      <c r="Q83" s="79">
        <f t="shared" si="43"/>
        <v>0</v>
      </c>
      <c r="R83" s="79">
        <f t="shared" si="44"/>
        <v>0</v>
      </c>
      <c r="S83" s="79">
        <f t="shared" si="45"/>
        <v>0</v>
      </c>
      <c r="T83" s="79">
        <f t="shared" si="46"/>
        <v>3.8679999999999999E-2</v>
      </c>
      <c r="U83" s="79">
        <f t="shared" si="47"/>
        <v>0</v>
      </c>
      <c r="V83" s="79">
        <f t="shared" si="48"/>
        <v>0.14573</v>
      </c>
      <c r="W83" s="79">
        <f t="shared" si="49"/>
        <v>0</v>
      </c>
      <c r="X83" s="79">
        <f t="shared" si="50"/>
        <v>0</v>
      </c>
      <c r="Y83" s="79">
        <f t="shared" si="51"/>
        <v>0</v>
      </c>
      <c r="Z83" s="79">
        <f t="shared" si="52"/>
        <v>0</v>
      </c>
      <c r="AA83" s="79">
        <f t="shared" si="53"/>
        <v>0</v>
      </c>
      <c r="AB83" s="79">
        <f t="shared" si="54"/>
        <v>0</v>
      </c>
      <c r="AD83" s="49">
        <f t="shared" si="55"/>
        <v>1.3787736623052094E-2</v>
      </c>
    </row>
    <row r="84" spans="1:30">
      <c r="A84" s="64">
        <v>40421</v>
      </c>
      <c r="B84" s="12">
        <v>8.8630122690185296E-3</v>
      </c>
      <c r="C84" s="12">
        <v>-1.4553325973139099E-2</v>
      </c>
      <c r="D84" s="12">
        <v>3.2817515441098503E-2</v>
      </c>
      <c r="E84" s="12">
        <v>8.2975880620457201E-2</v>
      </c>
      <c r="F84" s="12">
        <v>-2.77403092602964E-2</v>
      </c>
      <c r="G84" s="12">
        <v>1.00028144801198E-2</v>
      </c>
      <c r="H84" s="12">
        <v>1.9994088118835601E-2</v>
      </c>
      <c r="I84" s="12">
        <v>9.8939878112924706E-3</v>
      </c>
      <c r="J84" s="12">
        <v>3.32186702269021E-2</v>
      </c>
      <c r="K84" s="12">
        <v>1.3939174286542601E-2</v>
      </c>
      <c r="L84" s="12">
        <v>-3.7541109763732802E-2</v>
      </c>
      <c r="M84" s="12">
        <v>6.5140377110563794E-2</v>
      </c>
      <c r="N84" s="12">
        <v>-4.80996662181747E-2</v>
      </c>
      <c r="P84" s="79">
        <f t="shared" si="42"/>
        <v>0.81559000000000004</v>
      </c>
      <c r="Q84" s="79">
        <f t="shared" si="43"/>
        <v>0</v>
      </c>
      <c r="R84" s="79">
        <f t="shared" si="44"/>
        <v>0</v>
      </c>
      <c r="S84" s="79">
        <f t="shared" si="45"/>
        <v>0</v>
      </c>
      <c r="T84" s="79">
        <f t="shared" si="46"/>
        <v>3.8679999999999999E-2</v>
      </c>
      <c r="U84" s="79">
        <f t="shared" si="47"/>
        <v>0</v>
      </c>
      <c r="V84" s="79">
        <f t="shared" si="48"/>
        <v>0.14573</v>
      </c>
      <c r="W84" s="79">
        <f t="shared" si="49"/>
        <v>0</v>
      </c>
      <c r="X84" s="79">
        <f t="shared" si="50"/>
        <v>0</v>
      </c>
      <c r="Y84" s="79">
        <f t="shared" si="51"/>
        <v>0</v>
      </c>
      <c r="Z84" s="79">
        <f t="shared" si="52"/>
        <v>0</v>
      </c>
      <c r="AA84" s="79">
        <f t="shared" si="53"/>
        <v>0</v>
      </c>
      <c r="AB84" s="79">
        <f t="shared" si="54"/>
        <v>0</v>
      </c>
      <c r="AD84" s="49">
        <f t="shared" si="55"/>
        <v>9.069327475858471E-3</v>
      </c>
    </row>
    <row r="85" spans="1:30" s="92" customFormat="1">
      <c r="A85" s="90">
        <v>40451</v>
      </c>
      <c r="B85" s="91">
        <v>8.4463635661737799E-3</v>
      </c>
      <c r="C85" s="91">
        <v>7.9069226127561603E-3</v>
      </c>
      <c r="D85" s="91">
        <v>-3.50881673512397E-2</v>
      </c>
      <c r="E85" s="91">
        <v>-5.9266404888082297E-2</v>
      </c>
      <c r="F85" s="91">
        <v>7.3703713012623198E-2</v>
      </c>
      <c r="G85" s="91">
        <v>7.7648405609362899E-3</v>
      </c>
      <c r="H85" s="91">
        <v>5.1819638888694897E-3</v>
      </c>
      <c r="I85" s="91">
        <v>7.3071715822250402E-3</v>
      </c>
      <c r="J85" s="91">
        <v>2.7132488630574598E-3</v>
      </c>
      <c r="K85" s="91">
        <v>4.7722343063527602E-3</v>
      </c>
      <c r="L85" s="91">
        <v>5.5041759511473103E-2</v>
      </c>
      <c r="M85" s="91">
        <v>1.20400772220534E-2</v>
      </c>
      <c r="N85" s="91">
        <v>4.9276241720310497E-2</v>
      </c>
      <c r="P85" s="93">
        <f t="shared" ref="P85" si="56">P84</f>
        <v>0.81559000000000004</v>
      </c>
      <c r="Q85" s="93">
        <f t="shared" ref="Q85" si="57">Q84</f>
        <v>0</v>
      </c>
      <c r="R85" s="93">
        <f t="shared" ref="R85" si="58">R84</f>
        <v>0</v>
      </c>
      <c r="S85" s="93">
        <f t="shared" ref="S85" si="59">S84</f>
        <v>0</v>
      </c>
      <c r="T85" s="93">
        <f t="shared" ref="T85" si="60">T84</f>
        <v>3.8679999999999999E-2</v>
      </c>
      <c r="U85" s="93">
        <f t="shared" ref="U85" si="61">U84</f>
        <v>0</v>
      </c>
      <c r="V85" s="93">
        <f t="shared" ref="V85" si="62">V84</f>
        <v>0.14573</v>
      </c>
      <c r="W85" s="93">
        <f t="shared" ref="W85" si="63">W84</f>
        <v>0</v>
      </c>
      <c r="X85" s="93">
        <f t="shared" ref="X85" si="64">X84</f>
        <v>0</v>
      </c>
      <c r="Y85" s="93">
        <f t="shared" ref="Y85" si="65">Y84</f>
        <v>0</v>
      </c>
      <c r="Z85" s="93">
        <f t="shared" ref="Z85" si="66">Z84</f>
        <v>0</v>
      </c>
      <c r="AA85" s="93">
        <f t="shared" ref="AA85" si="67">AA84</f>
        <v>0</v>
      </c>
      <c r="AB85" s="93">
        <f t="shared" ref="AB85" si="68">AB84</f>
        <v>0</v>
      </c>
      <c r="AD85" s="94">
        <f t="shared" ref="AD85" si="69">SUMPRODUCT(P85:AB85,B85:N85)</f>
        <v>1.0494796877788889E-2</v>
      </c>
    </row>
    <row r="86" spans="1:30">
      <c r="A86" s="64">
        <v>40480</v>
      </c>
      <c r="B86" s="12">
        <v>8.0555603392713504E-3</v>
      </c>
      <c r="C86" s="12">
        <v>5.1462900267973101E-2</v>
      </c>
      <c r="D86" s="12">
        <v>4.3144367255687401E-3</v>
      </c>
      <c r="E86" s="12">
        <v>-4.1353917757043397E-2</v>
      </c>
      <c r="F86" s="12">
        <v>2.5776497018184501E-2</v>
      </c>
      <c r="G86" s="12">
        <v>1.45206974119826E-2</v>
      </c>
      <c r="H86" s="12">
        <v>1.9946520861221201E-2</v>
      </c>
      <c r="I86" s="12">
        <v>1.6225078537223901E-2</v>
      </c>
      <c r="J86" s="12">
        <v>2.4009030428695899E-2</v>
      </c>
      <c r="K86" s="12">
        <v>9.9461300519056994E-3</v>
      </c>
      <c r="L86" s="12">
        <v>3.9735058786096199E-2</v>
      </c>
      <c r="M86" s="12">
        <v>3.4792202967647901E-2</v>
      </c>
      <c r="N86" s="12">
        <v>4.1262364663208602E-2</v>
      </c>
      <c r="P86" s="79">
        <v>0.72363999999999995</v>
      </c>
      <c r="Q86" s="12">
        <v>0</v>
      </c>
      <c r="R86" s="12">
        <v>0</v>
      </c>
      <c r="S86" s="12">
        <v>0</v>
      </c>
      <c r="T86" s="12">
        <v>3.2419999999999997E-2</v>
      </c>
      <c r="U86" s="12">
        <v>0</v>
      </c>
      <c r="V86" s="12">
        <v>0.12792999999999999</v>
      </c>
      <c r="W86" s="12">
        <v>6.9099999999999995E-2</v>
      </c>
      <c r="X86" s="12">
        <v>0</v>
      </c>
      <c r="Y86" s="12">
        <v>4.2099999999999999E-2</v>
      </c>
      <c r="Z86" s="12">
        <v>0</v>
      </c>
      <c r="AA86" s="12">
        <v>4.7999999999999996E-3</v>
      </c>
      <c r="AB86" s="12">
        <v>0</v>
      </c>
      <c r="AD86" s="49">
        <f t="shared" si="55"/>
        <v>1.0923645707368E-2</v>
      </c>
    </row>
    <row r="87" spans="1:30">
      <c r="A87" s="64">
        <v>40512</v>
      </c>
      <c r="B87" s="12">
        <v>8.0562835759136996E-3</v>
      </c>
      <c r="C87" s="12">
        <v>-1.11102351592806E-2</v>
      </c>
      <c r="D87" s="12">
        <v>-4.4448550369102698E-4</v>
      </c>
      <c r="E87" s="12">
        <v>-7.86201946533149E-3</v>
      </c>
      <c r="F87" s="12">
        <v>-4.3027934554073097E-2</v>
      </c>
      <c r="G87" s="12">
        <v>9.6867817785373199E-3</v>
      </c>
      <c r="H87" s="12">
        <v>8.7200884782654402E-3</v>
      </c>
      <c r="I87" s="12">
        <v>4.8601642737291497E-3</v>
      </c>
      <c r="J87" s="12">
        <v>1.3242490112163699E-2</v>
      </c>
      <c r="K87" s="12">
        <v>1.2085304564226601E-3</v>
      </c>
      <c r="L87" s="12">
        <v>-1.5514012034065701E-2</v>
      </c>
      <c r="M87" s="12">
        <v>3.6163624976593901E-2</v>
      </c>
      <c r="N87" s="12">
        <v>6.3298728838154699E-3</v>
      </c>
      <c r="P87" s="79">
        <f t="shared" ref="P87" si="70">P86</f>
        <v>0.72363999999999995</v>
      </c>
      <c r="Q87" s="79">
        <f t="shared" ref="Q87" si="71">Q86</f>
        <v>0</v>
      </c>
      <c r="R87" s="79">
        <f t="shared" ref="R87" si="72">R86</f>
        <v>0</v>
      </c>
      <c r="S87" s="79">
        <f t="shared" ref="S87" si="73">S86</f>
        <v>0</v>
      </c>
      <c r="T87" s="79">
        <f t="shared" ref="T87" si="74">T86</f>
        <v>3.2419999999999997E-2</v>
      </c>
      <c r="U87" s="79">
        <f t="shared" ref="U87" si="75">U86</f>
        <v>0</v>
      </c>
      <c r="V87" s="79">
        <f t="shared" ref="V87" si="76">V86</f>
        <v>0.12792999999999999</v>
      </c>
      <c r="W87" s="79">
        <f t="shared" ref="W87" si="77">W86</f>
        <v>6.9099999999999995E-2</v>
      </c>
      <c r="X87" s="79">
        <f t="shared" ref="X87" si="78">X86</f>
        <v>0</v>
      </c>
      <c r="Y87" s="79">
        <f t="shared" ref="Y87" si="79">Y86</f>
        <v>4.2099999999999999E-2</v>
      </c>
      <c r="Z87" s="79">
        <f t="shared" ref="Z87" si="80">Z86</f>
        <v>0</v>
      </c>
      <c r="AA87" s="79">
        <f t="shared" ref="AA87" si="81">AA86</f>
        <v>4.7999999999999996E-3</v>
      </c>
      <c r="AB87" s="79">
        <f t="shared" ref="AB87" si="82">AB86</f>
        <v>0</v>
      </c>
      <c r="AD87" s="49">
        <f t="shared" ref="AD87" si="83">SUMPRODUCT(P87:AB87,B87:N87)</f>
        <v>6.1107462110733665E-3</v>
      </c>
    </row>
    <row r="88" spans="1:30">
      <c r="A88" s="64">
        <v>40543</v>
      </c>
      <c r="B88" s="12">
        <v>9.2715059103849404E-3</v>
      </c>
      <c r="C88" s="12">
        <v>1.6244342616397602E-2</v>
      </c>
      <c r="D88" s="12">
        <v>-6.4935395850306901E-2</v>
      </c>
      <c r="E88" s="12">
        <v>-6.8444419308991797E-2</v>
      </c>
      <c r="F88" s="12">
        <v>3.28004832566718E-2</v>
      </c>
      <c r="G88" s="12">
        <v>1.11332414074869E-2</v>
      </c>
      <c r="H88" s="12">
        <v>2.3906186901226398E-2</v>
      </c>
      <c r="I88" s="12">
        <v>1.3847603592240699E-2</v>
      </c>
      <c r="J88" s="12">
        <v>3.5354058153070599E-2</v>
      </c>
      <c r="K88" s="12">
        <v>1.1607112696580799E-2</v>
      </c>
      <c r="L88" s="12">
        <v>4.0991215443849399E-2</v>
      </c>
      <c r="M88" s="12">
        <v>-1.36382435804771E-2</v>
      </c>
      <c r="N88" s="12">
        <v>3.4323745683214599E-2</v>
      </c>
      <c r="P88" s="79">
        <f t="shared" ref="P88:P97" si="84">P87</f>
        <v>0.72363999999999995</v>
      </c>
      <c r="Q88" s="79">
        <f t="shared" ref="Q88:Q97" si="85">Q87</f>
        <v>0</v>
      </c>
      <c r="R88" s="79">
        <f t="shared" ref="R88:R97" si="86">R87</f>
        <v>0</v>
      </c>
      <c r="S88" s="79">
        <f t="shared" ref="S88:S97" si="87">S87</f>
        <v>0</v>
      </c>
      <c r="T88" s="79">
        <f t="shared" ref="T88:T97" si="88">T87</f>
        <v>3.2419999999999997E-2</v>
      </c>
      <c r="U88" s="79">
        <f t="shared" ref="U88:U97" si="89">U87</f>
        <v>0</v>
      </c>
      <c r="V88" s="79">
        <f t="shared" ref="V88:V97" si="90">V87</f>
        <v>0.12792999999999999</v>
      </c>
      <c r="W88" s="79">
        <f t="shared" ref="W88:W97" si="91">W87</f>
        <v>6.9099999999999995E-2</v>
      </c>
      <c r="X88" s="79">
        <f t="shared" ref="X88:X97" si="92">X87</f>
        <v>0</v>
      </c>
      <c r="Y88" s="79">
        <f t="shared" ref="Y88:Y97" si="93">Y87</f>
        <v>4.2099999999999999E-2</v>
      </c>
      <c r="Z88" s="79">
        <f t="shared" ref="Z88:Z97" si="94">Z87</f>
        <v>0</v>
      </c>
      <c r="AA88" s="79">
        <f t="shared" ref="AA88:AA97" si="95">AA87</f>
        <v>4.7999999999999996E-3</v>
      </c>
      <c r="AB88" s="79">
        <f t="shared" ref="AB88:AB97" si="96">AB87</f>
        <v>0</v>
      </c>
      <c r="AD88" s="49">
        <f t="shared" ref="AD88:AD97" si="97">SUMPRODUCT(P88:AB88,B88:N88)</f>
        <v>1.2211007978009746E-2</v>
      </c>
    </row>
    <row r="89" spans="1:30">
      <c r="A89" s="64">
        <v>40574</v>
      </c>
      <c r="B89" s="12">
        <v>8.5878739222866596E-3</v>
      </c>
      <c r="C89" s="12">
        <v>3.6920150709398497E-2</v>
      </c>
      <c r="D89" s="12">
        <v>9.2415004225256895E-3</v>
      </c>
      <c r="E89" s="12">
        <v>-1.9904039584618002E-2</v>
      </c>
      <c r="F89" s="12">
        <v>-3.2012506948760101E-2</v>
      </c>
      <c r="G89" s="12">
        <v>4.0550388547761999E-3</v>
      </c>
      <c r="H89" s="12">
        <v>-3.1124209116370999E-3</v>
      </c>
      <c r="I89" s="12">
        <v>7.9014625336657398E-3</v>
      </c>
      <c r="J89" s="12">
        <v>-1.4868881756904E-2</v>
      </c>
      <c r="K89" s="12">
        <v>-7.6720517361861197E-4</v>
      </c>
      <c r="L89" s="12">
        <v>1.93418622063741E-2</v>
      </c>
      <c r="M89" s="12">
        <v>-5.1772148282628903E-2</v>
      </c>
      <c r="N89" s="12">
        <v>2.7064656441006401E-2</v>
      </c>
      <c r="P89" s="79">
        <f t="shared" si="84"/>
        <v>0.72363999999999995</v>
      </c>
      <c r="Q89" s="79">
        <f t="shared" si="85"/>
        <v>0</v>
      </c>
      <c r="R89" s="79">
        <f t="shared" si="86"/>
        <v>0</v>
      </c>
      <c r="S89" s="79">
        <f t="shared" si="87"/>
        <v>0</v>
      </c>
      <c r="T89" s="79">
        <f t="shared" si="88"/>
        <v>3.2419999999999997E-2</v>
      </c>
      <c r="U89" s="79">
        <f t="shared" si="89"/>
        <v>0</v>
      </c>
      <c r="V89" s="79">
        <f t="shared" si="90"/>
        <v>0.12792999999999999</v>
      </c>
      <c r="W89" s="79">
        <f t="shared" si="91"/>
        <v>6.9099999999999995E-2</v>
      </c>
      <c r="X89" s="79">
        <f t="shared" si="92"/>
        <v>0</v>
      </c>
      <c r="Y89" s="79">
        <f t="shared" si="93"/>
        <v>4.2099999999999999E-2</v>
      </c>
      <c r="Z89" s="79">
        <f t="shared" si="94"/>
        <v>0</v>
      </c>
      <c r="AA89" s="79">
        <f t="shared" si="95"/>
        <v>4.7999999999999996E-3</v>
      </c>
      <c r="AB89" s="79">
        <f t="shared" si="96"/>
        <v>0</v>
      </c>
      <c r="AD89" s="49">
        <f t="shared" si="97"/>
        <v>5.0436970141293216E-3</v>
      </c>
    </row>
    <row r="90" spans="1:30">
      <c r="A90" s="64">
        <v>40602</v>
      </c>
      <c r="B90" s="12">
        <v>8.4239306028679392E-3</v>
      </c>
      <c r="C90" s="12">
        <v>3.8565939710768202E-2</v>
      </c>
      <c r="D90" s="12">
        <v>-1.18410169228954E-2</v>
      </c>
      <c r="E90" s="12">
        <v>5.55150409254823E-3</v>
      </c>
      <c r="F90" s="12">
        <v>2.4647874695641801E-2</v>
      </c>
      <c r="G90" s="12">
        <v>7.6389637454636799E-3</v>
      </c>
      <c r="H90" s="12">
        <v>6.4254719464602499E-3</v>
      </c>
      <c r="I90" s="12">
        <v>7.8252024261957695E-3</v>
      </c>
      <c r="J90" s="12">
        <v>4.9626918942378096E-3</v>
      </c>
      <c r="K90" s="12">
        <v>1.27188834371991E-2</v>
      </c>
      <c r="L90" s="12">
        <v>2.00489657935356E-2</v>
      </c>
      <c r="M90" s="12">
        <v>5.55486355095271E-2</v>
      </c>
      <c r="N90" s="12">
        <v>2.4433055454563899E-2</v>
      </c>
      <c r="P90" s="79">
        <f t="shared" si="84"/>
        <v>0.72363999999999995</v>
      </c>
      <c r="Q90" s="79">
        <f t="shared" si="85"/>
        <v>0</v>
      </c>
      <c r="R90" s="79">
        <f t="shared" si="86"/>
        <v>0</v>
      </c>
      <c r="S90" s="79">
        <f t="shared" si="87"/>
        <v>0</v>
      </c>
      <c r="T90" s="79">
        <f t="shared" si="88"/>
        <v>3.2419999999999997E-2</v>
      </c>
      <c r="U90" s="79">
        <f t="shared" si="89"/>
        <v>0</v>
      </c>
      <c r="V90" s="79">
        <f t="shared" si="90"/>
        <v>0.12792999999999999</v>
      </c>
      <c r="W90" s="79">
        <f t="shared" si="91"/>
        <v>6.9099999999999995E-2</v>
      </c>
      <c r="X90" s="79">
        <f t="shared" si="92"/>
        <v>0</v>
      </c>
      <c r="Y90" s="79">
        <f t="shared" si="93"/>
        <v>4.2099999999999999E-2</v>
      </c>
      <c r="Z90" s="79">
        <f t="shared" si="94"/>
        <v>0</v>
      </c>
      <c r="AA90" s="79">
        <f t="shared" si="95"/>
        <v>4.7999999999999996E-3</v>
      </c>
      <c r="AB90" s="79">
        <f t="shared" si="96"/>
        <v>0</v>
      </c>
      <c r="AD90" s="49">
        <f t="shared" si="97"/>
        <v>9.0598077960046611E-3</v>
      </c>
    </row>
    <row r="91" spans="1:30">
      <c r="A91" s="64">
        <v>40633</v>
      </c>
      <c r="B91" s="12">
        <v>9.1701721332391097E-3</v>
      </c>
      <c r="C91" s="12">
        <v>-3.4757357050324997E-2</v>
      </c>
      <c r="D91" s="12">
        <v>-2.0891079648405898E-2</v>
      </c>
      <c r="E91" s="12">
        <v>-1.89883905583977E-2</v>
      </c>
      <c r="F91" s="12">
        <v>1.01766570888027E-2</v>
      </c>
      <c r="G91" s="12">
        <v>1.5333266770314701E-2</v>
      </c>
      <c r="H91" s="12">
        <v>1.55845381638834E-2</v>
      </c>
      <c r="I91" s="12">
        <v>1.7843983486174698E-2</v>
      </c>
      <c r="J91" s="12">
        <v>1.32060320050517E-2</v>
      </c>
      <c r="K91" s="12">
        <v>8.2160187327111594E-3</v>
      </c>
      <c r="L91" s="12">
        <v>-2.2927796415733601E-2</v>
      </c>
      <c r="M91" s="12">
        <v>-1.08321275356426E-4</v>
      </c>
      <c r="N91" s="12">
        <v>-2.05909827657813E-2</v>
      </c>
      <c r="P91" s="79">
        <f t="shared" si="84"/>
        <v>0.72363999999999995</v>
      </c>
      <c r="Q91" s="79">
        <f t="shared" si="85"/>
        <v>0</v>
      </c>
      <c r="R91" s="79">
        <f t="shared" si="86"/>
        <v>0</v>
      </c>
      <c r="S91" s="79">
        <f t="shared" si="87"/>
        <v>0</v>
      </c>
      <c r="T91" s="79">
        <f t="shared" si="88"/>
        <v>3.2419999999999997E-2</v>
      </c>
      <c r="U91" s="79">
        <f t="shared" si="89"/>
        <v>0</v>
      </c>
      <c r="V91" s="79">
        <f t="shared" si="90"/>
        <v>0.12792999999999999</v>
      </c>
      <c r="W91" s="79">
        <f t="shared" si="91"/>
        <v>6.9099999999999995E-2</v>
      </c>
      <c r="X91" s="79">
        <f t="shared" si="92"/>
        <v>0</v>
      </c>
      <c r="Y91" s="79">
        <f t="shared" si="93"/>
        <v>4.2099999999999999E-2</v>
      </c>
      <c r="Z91" s="79">
        <f t="shared" si="94"/>
        <v>0</v>
      </c>
      <c r="AA91" s="79">
        <f t="shared" si="95"/>
        <v>4.7999999999999996E-3</v>
      </c>
      <c r="AB91" s="79">
        <f t="shared" si="96"/>
        <v>0</v>
      </c>
      <c r="AD91" s="49">
        <f t="shared" si="97"/>
        <v>1.0537954258041835E-2</v>
      </c>
    </row>
    <row r="92" spans="1:30">
      <c r="A92" s="64">
        <v>40662</v>
      </c>
      <c r="B92" s="12">
        <v>8.3790540145640604E-3</v>
      </c>
      <c r="C92" s="12">
        <v>2.1071535782525699E-2</v>
      </c>
      <c r="D92" s="12">
        <v>-1.6576912093039301E-2</v>
      </c>
      <c r="E92" s="12">
        <v>-1.2386261093461101E-2</v>
      </c>
      <c r="F92" s="12">
        <v>-3.3073896158567297E-2</v>
      </c>
      <c r="G92" s="12">
        <v>1.0339402112834401E-2</v>
      </c>
      <c r="H92" s="12">
        <v>5.4882074184559003E-3</v>
      </c>
      <c r="I92" s="12">
        <v>7.3212890877904996E-3</v>
      </c>
      <c r="J92" s="12">
        <v>3.5612233031971901E-3</v>
      </c>
      <c r="K92" s="12">
        <v>1.0693341089648801E-2</v>
      </c>
      <c r="L92" s="12">
        <v>3.2651291472709501E-3</v>
      </c>
      <c r="M92" s="12">
        <v>3.0764548165372399E-2</v>
      </c>
      <c r="N92" s="12">
        <v>-6.4887664078913101E-3</v>
      </c>
      <c r="P92" s="79">
        <f t="shared" si="84"/>
        <v>0.72363999999999995</v>
      </c>
      <c r="Q92" s="79">
        <f t="shared" si="85"/>
        <v>0</v>
      </c>
      <c r="R92" s="79">
        <f t="shared" si="86"/>
        <v>0</v>
      </c>
      <c r="S92" s="79">
        <f t="shared" si="87"/>
        <v>0</v>
      </c>
      <c r="T92" s="79">
        <f t="shared" si="88"/>
        <v>3.2419999999999997E-2</v>
      </c>
      <c r="U92" s="79">
        <f t="shared" si="89"/>
        <v>0</v>
      </c>
      <c r="V92" s="79">
        <f t="shared" si="90"/>
        <v>0.12792999999999999</v>
      </c>
      <c r="W92" s="79">
        <f t="shared" si="91"/>
        <v>6.9099999999999995E-2</v>
      </c>
      <c r="X92" s="79">
        <f t="shared" si="92"/>
        <v>0</v>
      </c>
      <c r="Y92" s="79">
        <f t="shared" si="93"/>
        <v>4.2099999999999999E-2</v>
      </c>
      <c r="Z92" s="79">
        <f t="shared" si="94"/>
        <v>0</v>
      </c>
      <c r="AA92" s="79">
        <f t="shared" si="95"/>
        <v>4.7999999999999996E-3</v>
      </c>
      <c r="AB92" s="79">
        <f t="shared" si="96"/>
        <v>0</v>
      </c>
      <c r="AD92" s="49">
        <f t="shared" si="97"/>
        <v>6.7970298757157746E-3</v>
      </c>
    </row>
    <row r="93" spans="1:30">
      <c r="A93" s="64">
        <v>40694</v>
      </c>
      <c r="B93" s="12">
        <v>9.8548121611836594E-3</v>
      </c>
      <c r="C93" s="12">
        <v>1.8113779531557999E-2</v>
      </c>
      <c r="D93" s="12">
        <v>2.9474747668165598E-2</v>
      </c>
      <c r="E93" s="12">
        <v>3.8492784338794703E-2</v>
      </c>
      <c r="F93" s="12">
        <v>-1.6860118640908701E-2</v>
      </c>
      <c r="G93" s="12">
        <v>6.3681868743046197E-3</v>
      </c>
      <c r="H93" s="12">
        <v>1.4916881422729801E-2</v>
      </c>
      <c r="I93" s="12">
        <v>9.0157738609357701E-3</v>
      </c>
      <c r="J93" s="12">
        <v>2.0920206808348201E-2</v>
      </c>
      <c r="K93" s="12">
        <v>1.2696746794537099E-2</v>
      </c>
      <c r="L93" s="12">
        <v>-2.1144669524651601E-2</v>
      </c>
      <c r="M93" s="12">
        <v>4.8489898065535702E-3</v>
      </c>
      <c r="N93" s="12">
        <v>-9.3625600005735592E-3</v>
      </c>
      <c r="P93" s="79">
        <f t="shared" si="84"/>
        <v>0.72363999999999995</v>
      </c>
      <c r="Q93" s="79">
        <f t="shared" si="85"/>
        <v>0</v>
      </c>
      <c r="R93" s="79">
        <f t="shared" si="86"/>
        <v>0</v>
      </c>
      <c r="S93" s="79">
        <f t="shared" si="87"/>
        <v>0</v>
      </c>
      <c r="T93" s="79">
        <f t="shared" si="88"/>
        <v>3.2419999999999997E-2</v>
      </c>
      <c r="U93" s="79">
        <f t="shared" si="89"/>
        <v>0</v>
      </c>
      <c r="V93" s="79">
        <f t="shared" si="90"/>
        <v>0.12792999999999999</v>
      </c>
      <c r="W93" s="79">
        <f t="shared" si="91"/>
        <v>6.9099999999999995E-2</v>
      </c>
      <c r="X93" s="79">
        <f t="shared" si="92"/>
        <v>0</v>
      </c>
      <c r="Y93" s="79">
        <f t="shared" si="93"/>
        <v>4.2099999999999999E-2</v>
      </c>
      <c r="Z93" s="79">
        <f t="shared" si="94"/>
        <v>0</v>
      </c>
      <c r="AA93" s="79">
        <f t="shared" si="95"/>
        <v>4.7999999999999996E-3</v>
      </c>
      <c r="AB93" s="79">
        <f t="shared" si="96"/>
        <v>0</v>
      </c>
      <c r="AD93" s="49">
        <f t="shared" si="97"/>
        <v>9.6738460313026374E-3</v>
      </c>
    </row>
    <row r="94" spans="1:30">
      <c r="A94" s="64">
        <v>40724</v>
      </c>
      <c r="B94" s="12">
        <v>9.5159334954579792E-3</v>
      </c>
      <c r="C94" s="12">
        <v>-4.4563037028293E-2</v>
      </c>
      <c r="D94" s="12">
        <v>-1.6858753767168898E-2</v>
      </c>
      <c r="E94" s="12">
        <v>-3.4252921176047599E-2</v>
      </c>
      <c r="F94" s="12">
        <v>-4.1740494105673598E-2</v>
      </c>
      <c r="G94" s="12">
        <v>5.04296885794031E-3</v>
      </c>
      <c r="H94" s="12">
        <v>-3.0165607431459299E-3</v>
      </c>
      <c r="I94" s="12">
        <v>6.5765410933082899E-3</v>
      </c>
      <c r="J94" s="12">
        <v>-1.11802289263988E-2</v>
      </c>
      <c r="K94" s="12">
        <v>7.9535566624575598E-3</v>
      </c>
      <c r="L94" s="12">
        <v>-2.9165173079342899E-2</v>
      </c>
      <c r="M94" s="12">
        <v>-3.1835130585217301E-2</v>
      </c>
      <c r="N94" s="12">
        <v>-2.9939740499691302E-2</v>
      </c>
      <c r="P94" s="79">
        <f t="shared" si="84"/>
        <v>0.72363999999999995</v>
      </c>
      <c r="Q94" s="79">
        <f t="shared" si="85"/>
        <v>0</v>
      </c>
      <c r="R94" s="79">
        <f t="shared" si="86"/>
        <v>0</v>
      </c>
      <c r="S94" s="79">
        <f t="shared" si="87"/>
        <v>0</v>
      </c>
      <c r="T94" s="79">
        <f t="shared" si="88"/>
        <v>3.2419999999999997E-2</v>
      </c>
      <c r="U94" s="79">
        <f t="shared" si="89"/>
        <v>0</v>
      </c>
      <c r="V94" s="79">
        <f t="shared" si="90"/>
        <v>0.12792999999999999</v>
      </c>
      <c r="W94" s="79">
        <f t="shared" si="91"/>
        <v>6.9099999999999995E-2</v>
      </c>
      <c r="X94" s="79">
        <f t="shared" si="92"/>
        <v>0</v>
      </c>
      <c r="Y94" s="79">
        <f t="shared" si="93"/>
        <v>4.2099999999999999E-2</v>
      </c>
      <c r="Z94" s="79">
        <f t="shared" si="94"/>
        <v>0</v>
      </c>
      <c r="AA94" s="79">
        <f t="shared" si="95"/>
        <v>4.7999999999999996E-3</v>
      </c>
      <c r="AB94" s="79">
        <f t="shared" si="96"/>
        <v>0</v>
      </c>
      <c r="AD94" s="49">
        <f t="shared" si="97"/>
        <v>5.7834497781046375E-3</v>
      </c>
    </row>
    <row r="95" spans="1:30">
      <c r="A95" s="64">
        <v>40753</v>
      </c>
      <c r="B95" s="12">
        <v>9.6570591655618099E-3</v>
      </c>
      <c r="C95" s="12">
        <v>1.22881621228623E-2</v>
      </c>
      <c r="D95" s="12">
        <v>2.8643567978511902E-2</v>
      </c>
      <c r="E95" s="12">
        <v>4.1185830008875601E-2</v>
      </c>
      <c r="F95" s="12">
        <v>-5.5663953709129702E-2</v>
      </c>
      <c r="G95" s="12">
        <v>2.8800021995243302E-3</v>
      </c>
      <c r="H95" s="12">
        <v>6.7380163735997201E-3</v>
      </c>
      <c r="I95" s="12">
        <v>1.25980158008147E-2</v>
      </c>
      <c r="J95" s="12">
        <v>1.70750073243142E-3</v>
      </c>
      <c r="K95" s="12">
        <v>7.2362362723212802E-3</v>
      </c>
      <c r="L95" s="12">
        <v>-2.0343628020014801E-2</v>
      </c>
      <c r="M95" s="12">
        <v>7.8374467960356603E-2</v>
      </c>
      <c r="N95" s="12">
        <v>-2.4483162986243E-2</v>
      </c>
      <c r="P95" s="79">
        <f t="shared" si="84"/>
        <v>0.72363999999999995</v>
      </c>
      <c r="Q95" s="79">
        <f t="shared" si="85"/>
        <v>0</v>
      </c>
      <c r="R95" s="79">
        <f t="shared" si="86"/>
        <v>0</v>
      </c>
      <c r="S95" s="79">
        <f t="shared" si="87"/>
        <v>0</v>
      </c>
      <c r="T95" s="79">
        <f t="shared" si="88"/>
        <v>3.2419999999999997E-2</v>
      </c>
      <c r="U95" s="79">
        <f t="shared" si="89"/>
        <v>0</v>
      </c>
      <c r="V95" s="79">
        <f t="shared" si="90"/>
        <v>0.12792999999999999</v>
      </c>
      <c r="W95" s="79">
        <f t="shared" si="91"/>
        <v>6.9099999999999995E-2</v>
      </c>
      <c r="X95" s="79">
        <f t="shared" si="92"/>
        <v>0</v>
      </c>
      <c r="Y95" s="79">
        <f t="shared" si="93"/>
        <v>4.2099999999999999E-2</v>
      </c>
      <c r="Z95" s="79">
        <f t="shared" si="94"/>
        <v>0</v>
      </c>
      <c r="AA95" s="79">
        <f t="shared" si="95"/>
        <v>4.7999999999999996E-3</v>
      </c>
      <c r="AB95" s="79">
        <f t="shared" si="96"/>
        <v>0</v>
      </c>
      <c r="AD95" s="49">
        <f t="shared" si="97"/>
        <v>7.5969692351025089E-3</v>
      </c>
    </row>
    <row r="96" spans="1:30">
      <c r="A96" s="64">
        <v>40786</v>
      </c>
      <c r="B96" s="12">
        <v>1.07242052371814E-2</v>
      </c>
      <c r="C96" s="12">
        <v>-3.7942508112831799E-2</v>
      </c>
      <c r="D96" s="12">
        <v>6.7289173305947497E-2</v>
      </c>
      <c r="E96" s="12">
        <v>0.11854084599909399</v>
      </c>
      <c r="F96" s="12">
        <v>-4.00755118819284E-2</v>
      </c>
      <c r="G96" s="12">
        <v>1.9252253178438001E-2</v>
      </c>
      <c r="H96" s="12">
        <v>5.4263460768518797E-2</v>
      </c>
      <c r="I96" s="12">
        <v>3.9053009823285897E-2</v>
      </c>
      <c r="J96" s="12">
        <v>6.88767353253458E-2</v>
      </c>
      <c r="K96" s="12">
        <v>3.2224611751919797E-2</v>
      </c>
      <c r="L96" s="12">
        <v>-5.6894832838700199E-2</v>
      </c>
      <c r="M96" s="12">
        <v>0.135711790229501</v>
      </c>
      <c r="N96" s="12">
        <v>-3.8063889092070202E-2</v>
      </c>
      <c r="P96" s="79">
        <f t="shared" si="84"/>
        <v>0.72363999999999995</v>
      </c>
      <c r="Q96" s="79">
        <f t="shared" si="85"/>
        <v>0</v>
      </c>
      <c r="R96" s="79">
        <f t="shared" si="86"/>
        <v>0</v>
      </c>
      <c r="S96" s="79">
        <f t="shared" si="87"/>
        <v>0</v>
      </c>
      <c r="T96" s="79">
        <f t="shared" si="88"/>
        <v>3.2419999999999997E-2</v>
      </c>
      <c r="U96" s="79">
        <f t="shared" si="89"/>
        <v>0</v>
      </c>
      <c r="V96" s="79">
        <f t="shared" si="90"/>
        <v>0.12792999999999999</v>
      </c>
      <c r="W96" s="79">
        <f t="shared" si="91"/>
        <v>6.9099999999999995E-2</v>
      </c>
      <c r="X96" s="79">
        <f t="shared" si="92"/>
        <v>0</v>
      </c>
      <c r="Y96" s="79">
        <f t="shared" si="93"/>
        <v>4.2099999999999999E-2</v>
      </c>
      <c r="Z96" s="79">
        <f t="shared" si="94"/>
        <v>0</v>
      </c>
      <c r="AA96" s="79">
        <f t="shared" si="95"/>
        <v>4.7999999999999996E-3</v>
      </c>
      <c r="AB96" s="79">
        <f t="shared" si="96"/>
        <v>0</v>
      </c>
      <c r="AD96" s="49">
        <f t="shared" si="97"/>
        <v>1.8109776045384923E-2</v>
      </c>
    </row>
    <row r="97" spans="1:30" s="92" customFormat="1">
      <c r="A97" s="90">
        <v>40816</v>
      </c>
      <c r="B97" s="91">
        <v>9.4161174213633902E-3</v>
      </c>
      <c r="C97" s="91">
        <v>4.0331999556451698E-2</v>
      </c>
      <c r="D97" s="91">
        <v>0.19470828244455801</v>
      </c>
      <c r="E97" s="91">
        <v>0.32305278663479198</v>
      </c>
      <c r="F97" s="91">
        <v>-4.5014425377309798E-2</v>
      </c>
      <c r="G97" s="91">
        <v>1.29039633121292E-2</v>
      </c>
      <c r="H97" s="91">
        <v>6.5674627446827803E-3</v>
      </c>
      <c r="I97" s="91">
        <v>1.6646654512438599E-2</v>
      </c>
      <c r="J97" s="91">
        <v>-2.7816343068679502E-3</v>
      </c>
      <c r="K97" s="91">
        <v>1.5009944505725899E-2</v>
      </c>
      <c r="L97" s="91">
        <v>5.5584899661008803E-2</v>
      </c>
      <c r="M97" s="91">
        <v>4.3684463299447703E-2</v>
      </c>
      <c r="N97" s="91">
        <v>8.4503857819872394E-2</v>
      </c>
      <c r="P97" s="93">
        <f t="shared" si="84"/>
        <v>0.72363999999999995</v>
      </c>
      <c r="Q97" s="93">
        <f t="shared" si="85"/>
        <v>0</v>
      </c>
      <c r="R97" s="93">
        <f t="shared" si="86"/>
        <v>0</v>
      </c>
      <c r="S97" s="93">
        <f t="shared" si="87"/>
        <v>0</v>
      </c>
      <c r="T97" s="93">
        <f t="shared" si="88"/>
        <v>3.2419999999999997E-2</v>
      </c>
      <c r="U97" s="93">
        <f t="shared" si="89"/>
        <v>0</v>
      </c>
      <c r="V97" s="93">
        <f t="shared" si="90"/>
        <v>0.12792999999999999</v>
      </c>
      <c r="W97" s="93">
        <f t="shared" si="91"/>
        <v>6.9099999999999995E-2</v>
      </c>
      <c r="X97" s="93">
        <f t="shared" si="92"/>
        <v>0</v>
      </c>
      <c r="Y97" s="93">
        <f t="shared" si="93"/>
        <v>4.2099999999999999E-2</v>
      </c>
      <c r="Z97" s="93">
        <f t="shared" si="94"/>
        <v>0</v>
      </c>
      <c r="AA97" s="93">
        <f t="shared" si="95"/>
        <v>4.7999999999999996E-3</v>
      </c>
      <c r="AB97" s="93">
        <f t="shared" si="96"/>
        <v>0</v>
      </c>
      <c r="AD97" s="94">
        <f t="shared" si="97"/>
        <v>8.1865749633282039E-3</v>
      </c>
    </row>
    <row r="98" spans="1:30">
      <c r="A98" s="64">
        <v>40847</v>
      </c>
      <c r="B98" s="12">
        <v>8.8249836163880602E-3</v>
      </c>
      <c r="C98" s="12">
        <v>4.1666007306945599E-2</v>
      </c>
      <c r="D98" s="12">
        <v>-0.10098266051693</v>
      </c>
      <c r="E98" s="12">
        <v>-0.12391196494038199</v>
      </c>
      <c r="F98" s="12">
        <v>0.11754604801514899</v>
      </c>
      <c r="G98" s="12">
        <v>7.9995751263004494E-3</v>
      </c>
      <c r="H98" s="12">
        <v>1.55488938697601E-2</v>
      </c>
      <c r="I98" s="12">
        <v>6.8168808108861603E-3</v>
      </c>
      <c r="J98" s="12">
        <v>2.38365079207443E-2</v>
      </c>
      <c r="K98" s="12">
        <v>9.5203722513645898E-3</v>
      </c>
      <c r="L98" s="12">
        <v>7.2073888377277504E-3</v>
      </c>
      <c r="M98" s="12">
        <v>-3.2132785287444399E-2</v>
      </c>
      <c r="N98" s="12">
        <v>8.6229239535271507E-3</v>
      </c>
    </row>
    <row r="99" spans="1:30">
      <c r="A99" s="64">
        <v>40877</v>
      </c>
      <c r="B99" s="12">
        <v>8.5872299971407797E-3</v>
      </c>
      <c r="C99" s="12">
        <v>3.1993589918863002E-2</v>
      </c>
      <c r="D99" s="12">
        <v>7.8697923058495795E-2</v>
      </c>
      <c r="E99" s="12">
        <v>9.3771093351569995E-2</v>
      </c>
      <c r="F99" s="12">
        <v>-3.3606005020520302E-2</v>
      </c>
      <c r="G99" s="12">
        <v>7.0206404193941998E-3</v>
      </c>
      <c r="H99" s="12">
        <v>2.0238910406781701E-2</v>
      </c>
      <c r="I99" s="12">
        <v>1.41164674781493E-2</v>
      </c>
      <c r="J99" s="12">
        <v>2.5776262810691002E-2</v>
      </c>
      <c r="K99" s="12">
        <v>1.7626941945498999E-2</v>
      </c>
      <c r="L99" s="12">
        <v>3.7987192189438503E-2</v>
      </c>
      <c r="M99" s="12">
        <v>8.7437977133694805E-2</v>
      </c>
      <c r="N99" s="12">
        <v>6.7065027805420702E-2</v>
      </c>
    </row>
    <row r="100" spans="1:30">
      <c r="A100" s="64">
        <v>40907</v>
      </c>
      <c r="B100" s="12">
        <v>9.0643167268640301E-3</v>
      </c>
      <c r="C100" s="12">
        <v>8.41948114617041E-2</v>
      </c>
      <c r="D100" s="12">
        <v>5.46168896589505E-2</v>
      </c>
      <c r="E100" s="12">
        <v>6.8208145645244495E-2</v>
      </c>
      <c r="F100" s="12">
        <v>-1.05208460709209E-2</v>
      </c>
      <c r="G100" s="12">
        <v>8.7309684507927907E-3</v>
      </c>
      <c r="H100" s="12">
        <v>3.1270208215727902E-3</v>
      </c>
      <c r="I100" s="12">
        <v>1.39992436828517E-3</v>
      </c>
      <c r="J100" s="12">
        <v>4.5791259087171101E-3</v>
      </c>
      <c r="K100" s="12">
        <v>3.0121838761658598E-3</v>
      </c>
      <c r="L100" s="12">
        <v>3.2611525343886699E-2</v>
      </c>
      <c r="M100" s="12">
        <v>-9.1713176104203306E-2</v>
      </c>
      <c r="N100" s="12">
        <v>4.46770862824315E-2</v>
      </c>
    </row>
    <row r="101" spans="1:30">
      <c r="A101" s="64">
        <v>40939</v>
      </c>
      <c r="B101" s="12">
        <v>8.87327396757253E-3</v>
      </c>
      <c r="C101" s="12">
        <v>-1.2615832258769499E-2</v>
      </c>
      <c r="D101" s="12">
        <v>-6.1383497783885001E-2</v>
      </c>
      <c r="E101" s="12">
        <v>-7.0669676533477804E-2</v>
      </c>
      <c r="F101" s="12">
        <v>0.13541358835617801</v>
      </c>
      <c r="G101" s="12">
        <v>1.6156743754822001E-2</v>
      </c>
      <c r="H101" s="12">
        <v>1.6314799097360399E-2</v>
      </c>
      <c r="I101" s="12">
        <v>1.8535468622218301E-2</v>
      </c>
      <c r="J101" s="12">
        <v>1.4447602644284499E-2</v>
      </c>
      <c r="K101" s="12">
        <v>1.2931360183694601E-2</v>
      </c>
      <c r="L101" s="12">
        <v>-1.98070007326572E-2</v>
      </c>
      <c r="M101" s="12">
        <v>5.6110385717247503E-2</v>
      </c>
      <c r="N101" s="12">
        <v>-3.2468695036174E-2</v>
      </c>
    </row>
    <row r="102" spans="1:30">
      <c r="A102" s="64">
        <v>40968</v>
      </c>
      <c r="B102" s="12">
        <v>7.4173666533014996E-3</v>
      </c>
      <c r="C102" s="12">
        <v>-2.7700248169742901E-2</v>
      </c>
      <c r="D102" s="12">
        <v>-2.9745121804192601E-2</v>
      </c>
      <c r="E102" s="12">
        <v>-4.5005465532886799E-2</v>
      </c>
      <c r="F102" s="12">
        <v>5.1762274295522298E-2</v>
      </c>
      <c r="G102" s="12">
        <v>1.5765866357006601E-2</v>
      </c>
      <c r="H102" s="12">
        <v>2.1733088254085101E-2</v>
      </c>
      <c r="I102" s="12">
        <v>1.4630566849770999E-2</v>
      </c>
      <c r="J102" s="12">
        <v>2.76995094221743E-2</v>
      </c>
      <c r="K102" s="12">
        <v>1.0709712975582399E-2</v>
      </c>
      <c r="L102" s="12">
        <v>3.0207150319087901E-2</v>
      </c>
      <c r="M102" s="12">
        <v>-2.54085868521047E-3</v>
      </c>
      <c r="N102" s="12">
        <v>2.26988027387591E-2</v>
      </c>
    </row>
    <row r="103" spans="1:30">
      <c r="A103" s="64">
        <v>40998</v>
      </c>
      <c r="B103" s="12">
        <v>8.1102520028242201E-3</v>
      </c>
      <c r="C103" s="12">
        <v>0.121011749263398</v>
      </c>
      <c r="D103" s="12">
        <v>4.9275867816538803E-2</v>
      </c>
      <c r="E103" s="12">
        <v>2.1016903360496102E-2</v>
      </c>
      <c r="F103" s="12">
        <v>-4.4592430568192003E-2</v>
      </c>
      <c r="G103" s="12">
        <v>1.2393060388688501E-2</v>
      </c>
      <c r="H103" s="12">
        <v>1.9131267476296E-2</v>
      </c>
      <c r="I103" s="12">
        <v>1.1239126119499E-2</v>
      </c>
      <c r="J103" s="12">
        <v>2.5411061446596502E-2</v>
      </c>
      <c r="K103" s="12">
        <v>1.14412763153941E-2</v>
      </c>
      <c r="L103" s="12">
        <v>7.0454341354825506E-2</v>
      </c>
      <c r="M103" s="12">
        <v>1.3080590119802699E-3</v>
      </c>
      <c r="N103" s="12">
        <v>9.9456308976525201E-2</v>
      </c>
    </row>
    <row r="104" spans="1:30">
      <c r="A104" s="64">
        <v>41029</v>
      </c>
      <c r="B104" s="12">
        <v>7.0291182151103098E-3</v>
      </c>
      <c r="C104" s="12">
        <v>6.8147335234070405E-2</v>
      </c>
      <c r="D104" s="12">
        <v>6.4201346626972994E-2</v>
      </c>
      <c r="E104" s="12">
        <v>8.8104800108751796E-2</v>
      </c>
      <c r="F104" s="12">
        <v>-2.7494911380495399E-2</v>
      </c>
      <c r="G104" s="12">
        <v>1.87311928028541E-2</v>
      </c>
      <c r="H104" s="12">
        <v>4.4200638065335598E-2</v>
      </c>
      <c r="I104" s="12">
        <v>1.71145547075706E-2</v>
      </c>
      <c r="J104" s="12">
        <v>6.5258337274511899E-2</v>
      </c>
      <c r="K104" s="12">
        <v>1.7376663032772698E-2</v>
      </c>
      <c r="L104" s="12">
        <v>2.38483560703397E-2</v>
      </c>
      <c r="M104" s="12">
        <v>3.1226796479151199E-2</v>
      </c>
      <c r="N104" s="12">
        <v>3.0468269928975101E-2</v>
      </c>
    </row>
    <row r="105" spans="1:30">
      <c r="A105" s="64">
        <v>41060</v>
      </c>
      <c r="B105" s="12">
        <v>7.3384621534857697E-3</v>
      </c>
      <c r="C105" s="12">
        <v>2.0415411498572601E-2</v>
      </c>
      <c r="D105" s="12">
        <v>9.9793670032252299E-2</v>
      </c>
      <c r="E105" s="12">
        <v>0.165662982214305</v>
      </c>
      <c r="F105" s="12">
        <v>-0.111262962883575</v>
      </c>
      <c r="G105" s="12">
        <v>8.6056737761428508E-3</v>
      </c>
      <c r="H105" s="12">
        <v>1.9659891314721199E-2</v>
      </c>
      <c r="I105" s="12">
        <v>6.9841237110244104E-3</v>
      </c>
      <c r="J105" s="12">
        <v>2.6978594271749898E-2</v>
      </c>
      <c r="K105" s="12">
        <v>1.46760343331953E-2</v>
      </c>
      <c r="L105" s="12">
        <v>-3.0828276064865399E-2</v>
      </c>
      <c r="M105" s="12">
        <v>8.6139799808551097E-3</v>
      </c>
      <c r="N105" s="12">
        <v>2.0094868960316399E-3</v>
      </c>
    </row>
    <row r="106" spans="1:30">
      <c r="A106" s="64">
        <v>41089</v>
      </c>
      <c r="B106" s="12">
        <v>6.3839963446425899E-3</v>
      </c>
      <c r="C106" s="12">
        <v>5.5562190541957199E-2</v>
      </c>
      <c r="D106" s="12">
        <v>-4.6211974117979998E-3</v>
      </c>
      <c r="E106" s="12">
        <v>-1.6922670989302498E-2</v>
      </c>
      <c r="F106" s="12">
        <v>2.9141183957758E-3</v>
      </c>
      <c r="G106" s="12">
        <v>7.59025886586939E-3</v>
      </c>
      <c r="H106" s="12">
        <v>-4.9963671130821502E-3</v>
      </c>
      <c r="I106" s="12">
        <v>7.8895149856494894E-3</v>
      </c>
      <c r="J106" s="12">
        <v>-1.7155307019741401E-2</v>
      </c>
      <c r="K106" s="12">
        <v>1.29183415763765E-2</v>
      </c>
      <c r="L106" s="12">
        <v>4.6887143082883803E-2</v>
      </c>
      <c r="M106" s="12">
        <v>2.5487524626727799E-2</v>
      </c>
      <c r="N106" s="12">
        <v>3.9040875429953603E-2</v>
      </c>
    </row>
    <row r="107" spans="1:30">
      <c r="A107" s="64">
        <v>41121</v>
      </c>
      <c r="B107" s="12">
        <v>6.7744784748484596E-3</v>
      </c>
      <c r="C107" s="12">
        <v>3.3975482631969298E-2</v>
      </c>
      <c r="D107" s="12">
        <v>2.8454264980737099E-2</v>
      </c>
      <c r="E107" s="12">
        <v>5.27698590553453E-2</v>
      </c>
      <c r="F107" s="12">
        <v>2.57712295035957E-2</v>
      </c>
      <c r="G107" s="12">
        <v>1.4646658356505599E-2</v>
      </c>
      <c r="H107" s="12">
        <v>2.8801091945866299E-2</v>
      </c>
      <c r="I107" s="12">
        <v>1.6687227419226399E-2</v>
      </c>
      <c r="J107" s="12">
        <v>4.0062017988357498E-2</v>
      </c>
      <c r="K107" s="12">
        <v>1.18757563714511E-2</v>
      </c>
      <c r="L107" s="12">
        <v>2.6863908981314001E-2</v>
      </c>
      <c r="M107" s="12">
        <v>2.9058605303006801E-2</v>
      </c>
      <c r="N107" s="12">
        <v>2.6925196792179501E-2</v>
      </c>
    </row>
    <row r="108" spans="1:30">
      <c r="A108" s="64">
        <v>41152</v>
      </c>
      <c r="B108" s="12">
        <v>6.8822702477468996E-3</v>
      </c>
      <c r="C108" s="12">
        <v>-5.9899367849749396E-3</v>
      </c>
      <c r="D108" s="12">
        <v>-7.3608490593480803E-3</v>
      </c>
      <c r="E108" s="12">
        <v>-1.9259536416860599E-2</v>
      </c>
      <c r="F108" s="12">
        <v>4.3475116093019801E-2</v>
      </c>
      <c r="G108" s="12">
        <v>5.9654593994378198E-3</v>
      </c>
      <c r="H108" s="12">
        <v>1.8085309892403801E-2</v>
      </c>
      <c r="I108" s="12">
        <v>6.3139451133147296E-3</v>
      </c>
      <c r="J108" s="12">
        <v>2.77660956838632E-2</v>
      </c>
      <c r="K108" s="12">
        <v>6.9051525470975499E-3</v>
      </c>
      <c r="L108" s="12">
        <v>1.3028202431158899E-2</v>
      </c>
      <c r="M108" s="12">
        <v>1.00412103949734E-2</v>
      </c>
      <c r="N108" s="12">
        <v>1.34454950810074E-2</v>
      </c>
    </row>
    <row r="109" spans="1:30">
      <c r="A109" s="64">
        <v>41180</v>
      </c>
      <c r="B109" s="12">
        <v>5.3725684756447097E-3</v>
      </c>
      <c r="C109" s="12">
        <v>-2.1006653542116501E-2</v>
      </c>
      <c r="D109" s="12">
        <v>-6.6148553841627296E-3</v>
      </c>
      <c r="E109" s="12">
        <v>-2.85100189575439E-2</v>
      </c>
      <c r="F109" s="12">
        <v>2.6334786186698201E-2</v>
      </c>
      <c r="G109" s="12">
        <v>7.70910884345754E-3</v>
      </c>
      <c r="H109" s="12">
        <v>1.4350922231357499E-2</v>
      </c>
      <c r="I109" s="12">
        <v>1.6547143032681101E-2</v>
      </c>
      <c r="J109" s="12">
        <v>1.26025486267826E-2</v>
      </c>
      <c r="K109" s="12">
        <v>5.8517726847253596E-3</v>
      </c>
      <c r="L109" s="12">
        <v>2.59727172542818E-2</v>
      </c>
      <c r="M109" s="12">
        <v>7.3852726904686694E-2</v>
      </c>
      <c r="N109" s="12">
        <v>2.0917830903178301E-2</v>
      </c>
    </row>
    <row r="110" spans="1:30">
      <c r="A110" s="64">
        <v>41213</v>
      </c>
      <c r="B110" s="12">
        <v>6.0829091861638301E-3</v>
      </c>
      <c r="C110" s="12">
        <v>-8.0493889730129907E-3</v>
      </c>
      <c r="D110" s="12">
        <v>-3.5313817912651E-3</v>
      </c>
      <c r="E110" s="12">
        <v>-4.4607270823869803E-3</v>
      </c>
      <c r="F110" s="12">
        <v>-2.29126596638967E-2</v>
      </c>
      <c r="G110" s="12">
        <v>1.1565509727263701E-2</v>
      </c>
      <c r="H110" s="12">
        <v>3.7956586645907897E-2</v>
      </c>
      <c r="I110" s="12">
        <v>1.80963682433819E-2</v>
      </c>
      <c r="J110" s="12">
        <v>5.27220397187739E-2</v>
      </c>
      <c r="K110" s="12">
        <v>1.6467431243385199E-2</v>
      </c>
      <c r="L110" s="12">
        <v>-7.2307636487297603E-3</v>
      </c>
      <c r="M110" s="12">
        <v>-3.17609327292427E-2</v>
      </c>
      <c r="N110" s="12">
        <v>-1.9451499760495299E-2</v>
      </c>
    </row>
    <row r="111" spans="1:30">
      <c r="A111" s="64">
        <v>41243</v>
      </c>
      <c r="B111" s="12">
        <v>5.44604444997709E-3</v>
      </c>
      <c r="C111" s="12">
        <v>3.4505431877910699E-2</v>
      </c>
      <c r="D111" s="12">
        <v>4.7575984533180397E-2</v>
      </c>
      <c r="E111" s="12">
        <v>5.1691778946949901E-2</v>
      </c>
      <c r="F111" s="12">
        <v>4.5708133832083296E-3</v>
      </c>
      <c r="G111" s="12">
        <v>6.3415814210672199E-3</v>
      </c>
      <c r="H111" s="12">
        <v>5.3124836824878204E-3</v>
      </c>
      <c r="I111" s="12">
        <v>1.00984778930084E-2</v>
      </c>
      <c r="J111" s="12">
        <v>1.7365860554947501E-3</v>
      </c>
      <c r="K111" s="12">
        <v>3.8799650469385398E-3</v>
      </c>
      <c r="L111" s="12">
        <v>4.8734749561333897E-2</v>
      </c>
      <c r="M111" s="12">
        <v>4.1688385378483697E-2</v>
      </c>
      <c r="N111" s="12">
        <v>4.0417044129529199E-2</v>
      </c>
    </row>
    <row r="112" spans="1:30">
      <c r="A112" s="64">
        <v>41274</v>
      </c>
      <c r="B112" s="12">
        <v>5.3483520316142102E-3</v>
      </c>
      <c r="C112" s="12">
        <v>6.0000102899306898E-3</v>
      </c>
      <c r="D112" s="12">
        <v>-4.0707921426392103E-2</v>
      </c>
      <c r="E112" s="12">
        <v>-5.8373411713365103E-2</v>
      </c>
      <c r="F112" s="12">
        <v>7.6579925157907305E-2</v>
      </c>
      <c r="G112" s="12">
        <v>1.34274283555693E-2</v>
      </c>
      <c r="H112" s="12">
        <v>1.9188009143758601E-2</v>
      </c>
      <c r="I112" s="12">
        <v>1.3869552186671101E-2</v>
      </c>
      <c r="J112" s="12">
        <v>2.2900442431751801E-2</v>
      </c>
      <c r="K112" s="12">
        <v>9.4229690199289992E-3</v>
      </c>
      <c r="L112" s="12">
        <v>-9.6042448658048007E-3</v>
      </c>
      <c r="M112" s="12">
        <v>-6.8805478922092295E-2</v>
      </c>
      <c r="N112" s="12">
        <v>-2.34677362822171E-2</v>
      </c>
    </row>
    <row r="113" spans="1:14">
      <c r="A113" s="64">
        <v>41305</v>
      </c>
      <c r="B113" s="12">
        <v>5.8644772294083004E-3</v>
      </c>
      <c r="C113" s="12">
        <v>9.3972009542453404E-3</v>
      </c>
      <c r="D113" s="12">
        <v>-3.7031030619554199E-2</v>
      </c>
      <c r="E113" s="12">
        <v>-5.4074599206150903E-2</v>
      </c>
      <c r="F113" s="12">
        <v>-1.3719483156238801E-2</v>
      </c>
      <c r="G113" s="12">
        <v>1.02392933588608E-2</v>
      </c>
      <c r="H113" s="12">
        <v>5.3824956459251798E-3</v>
      </c>
      <c r="I113" s="12">
        <v>2.3187750924731302E-3</v>
      </c>
      <c r="J113" s="12">
        <v>7.7924425277158199E-3</v>
      </c>
      <c r="K113" s="12">
        <v>1.1255567027901299E-4</v>
      </c>
      <c r="L113" s="12">
        <v>1.69560906066001E-2</v>
      </c>
      <c r="M113" s="12">
        <v>-2.2756575405001402E-2</v>
      </c>
      <c r="N113" s="12">
        <v>2.2053398003461101E-2</v>
      </c>
    </row>
    <row r="114" spans="1:14">
      <c r="A114" s="64">
        <v>41333</v>
      </c>
      <c r="B114" s="12">
        <v>4.81463771273382E-3</v>
      </c>
      <c r="C114" s="12">
        <v>6.05098215963395E-3</v>
      </c>
      <c r="D114" s="12">
        <v>3.4377097031554802E-3</v>
      </c>
      <c r="E114" s="12">
        <v>3.5891338236830801E-3</v>
      </c>
      <c r="F114" s="12">
        <v>-2.5347929528918602E-2</v>
      </c>
      <c r="G114" s="12">
        <v>3.9468682215613102E-3</v>
      </c>
      <c r="H114" s="12">
        <v>-8.7694574888179597E-3</v>
      </c>
      <c r="I114" s="12">
        <v>-5.0406390166530804E-3</v>
      </c>
      <c r="J114" s="12">
        <v>-1.11735196600959E-2</v>
      </c>
      <c r="K114" s="12">
        <v>3.8636249281509501E-4</v>
      </c>
      <c r="L114" s="12">
        <v>-8.3680906485856799E-3</v>
      </c>
      <c r="M114" s="12">
        <v>-5.19934619476181E-2</v>
      </c>
      <c r="N114" s="12">
        <v>4.5008878029013603E-3</v>
      </c>
    </row>
    <row r="115" spans="1:14">
      <c r="A115" s="64">
        <v>41361</v>
      </c>
      <c r="B115" s="12">
        <v>5.3759734913028101E-3</v>
      </c>
      <c r="C115" s="12">
        <v>4.9912113380580797E-2</v>
      </c>
      <c r="D115" s="12">
        <v>2.2500669174260801E-2</v>
      </c>
      <c r="E115" s="12">
        <v>1.52375210455006E-2</v>
      </c>
      <c r="F115" s="12">
        <v>2.3702293317977699E-2</v>
      </c>
      <c r="G115" s="12">
        <v>6.8102593801160297E-3</v>
      </c>
      <c r="H115" s="12">
        <v>-1.88328716031229E-2</v>
      </c>
      <c r="I115" s="12">
        <v>6.5796864159026703E-3</v>
      </c>
      <c r="J115" s="12">
        <v>-3.4909967110428201E-2</v>
      </c>
      <c r="K115" s="12">
        <v>1.41177251222335E-3</v>
      </c>
      <c r="L115" s="12">
        <v>3.5408194665102803E-2</v>
      </c>
      <c r="M115" s="12">
        <v>2.5696281447832699E-2</v>
      </c>
      <c r="N115" s="12">
        <v>5.6126470810019501E-2</v>
      </c>
    </row>
    <row r="116" spans="1:14">
      <c r="A116" s="64">
        <v>41394</v>
      </c>
      <c r="B116" s="12">
        <v>6.0002150176272596E-3</v>
      </c>
      <c r="C116" s="12">
        <v>6.0402135566590603E-2</v>
      </c>
      <c r="D116" s="12">
        <v>8.9849987873786806E-3</v>
      </c>
      <c r="E116" s="12">
        <v>4.0536378102462099E-2</v>
      </c>
      <c r="F116" s="12">
        <v>7.9514156835139294E-3</v>
      </c>
      <c r="G116" s="12">
        <v>5.3980808052873598E-3</v>
      </c>
      <c r="H116" s="12">
        <v>1.58183370880868E-2</v>
      </c>
      <c r="I116" s="12">
        <v>9.2022607073873799E-3</v>
      </c>
      <c r="J116" s="12">
        <v>2.00562862225197E-2</v>
      </c>
      <c r="K116" s="12">
        <v>1.35368679352141E-2</v>
      </c>
      <c r="L116" s="12">
        <v>2.0057427154912301E-2</v>
      </c>
      <c r="M116" s="12">
        <v>-8.6392333381444905E-2</v>
      </c>
      <c r="N116" s="12">
        <v>1.19685538705749E-2</v>
      </c>
    </row>
    <row r="117" spans="1:14">
      <c r="A117" s="64">
        <v>41425</v>
      </c>
      <c r="B117" s="12">
        <v>5.8303861410196004E-3</v>
      </c>
      <c r="C117" s="12">
        <v>1.93981166708301E-3</v>
      </c>
      <c r="D117" s="12">
        <v>3.20889201082563E-2</v>
      </c>
      <c r="E117" s="12">
        <v>-6.91909401790591E-3</v>
      </c>
      <c r="F117" s="12">
        <v>-3.8877056407115397E-2</v>
      </c>
      <c r="G117" s="12">
        <v>5.2480732309756403E-3</v>
      </c>
      <c r="H117" s="12">
        <v>-4.5157189998761602E-2</v>
      </c>
      <c r="I117" s="12">
        <v>-1.1893530984397899E-2</v>
      </c>
      <c r="J117" s="12">
        <v>-6.2697124770762905E-2</v>
      </c>
      <c r="K117" s="12">
        <v>-8.6842133826185997E-3</v>
      </c>
      <c r="L117" s="12">
        <v>5.8624264448062499E-2</v>
      </c>
      <c r="M117" s="12">
        <v>1.10312123054832E-2</v>
      </c>
      <c r="N117" s="12">
        <v>8.7158004743708994E-2</v>
      </c>
    </row>
    <row r="118" spans="1:14">
      <c r="A118" s="64">
        <v>41453</v>
      </c>
      <c r="B118" s="12">
        <v>5.9194416931846999E-3</v>
      </c>
      <c r="C118" s="12">
        <v>1.92789387776162E-2</v>
      </c>
      <c r="D118" s="12">
        <v>1.26901528859442E-2</v>
      </c>
      <c r="E118" s="12">
        <v>4.9798719051821197E-3</v>
      </c>
      <c r="F118" s="12">
        <v>-9.6483778755134794E-2</v>
      </c>
      <c r="G118" s="12">
        <v>-1.95912113169338E-3</v>
      </c>
      <c r="H118" s="12">
        <v>-2.79021175092917E-2</v>
      </c>
      <c r="I118" s="12">
        <v>-6.3334070353444601E-3</v>
      </c>
      <c r="J118" s="12">
        <v>-3.9473068528563901E-2</v>
      </c>
      <c r="K118" s="12">
        <v>-9.7621007158472592E-3</v>
      </c>
      <c r="L118" s="12">
        <v>7.0409670585307397E-3</v>
      </c>
      <c r="M118" s="12">
        <v>-0.111653769841653</v>
      </c>
      <c r="N118" s="12">
        <v>2.3672543042213098E-2</v>
      </c>
    </row>
    <row r="119" spans="1:14">
      <c r="A119" s="64">
        <v>41486</v>
      </c>
      <c r="B119" s="12">
        <v>7.0694340973833604E-3</v>
      </c>
      <c r="C119" s="12">
        <v>4.3568565782677197E-2</v>
      </c>
      <c r="D119" s="12">
        <v>3.0061690153361902E-2</v>
      </c>
      <c r="E119" s="12">
        <v>1.04973315461265E-2</v>
      </c>
      <c r="F119" s="12">
        <v>1.48493540858006E-2</v>
      </c>
      <c r="G119" s="12">
        <v>8.6140247947932291E-3</v>
      </c>
      <c r="H119" s="12">
        <v>1.2909515915830999E-2</v>
      </c>
      <c r="I119" s="12">
        <v>8.7282272009312403E-3</v>
      </c>
      <c r="J119" s="12">
        <v>1.5081721989876401E-2</v>
      </c>
      <c r="K119" s="12">
        <v>1.33503481738639E-2</v>
      </c>
      <c r="L119" s="12">
        <v>8.21719289316271E-2</v>
      </c>
      <c r="M119" s="12">
        <v>0.13994881550712299</v>
      </c>
      <c r="N119" s="12">
        <v>8.4845221751331301E-2</v>
      </c>
    </row>
    <row r="120" spans="1:14">
      <c r="A120" s="64">
        <v>41516</v>
      </c>
      <c r="B120" s="12">
        <v>6.9394693438753399E-3</v>
      </c>
      <c r="C120" s="12">
        <v>-3.6269108861284399E-2</v>
      </c>
      <c r="D120" s="12">
        <v>2.1127597442711799E-2</v>
      </c>
      <c r="E120" s="12">
        <v>2.1774922910843202E-2</v>
      </c>
      <c r="F120" s="12">
        <v>3.2662408571748E-2</v>
      </c>
      <c r="G120" s="12">
        <v>9.4863765846870899E-3</v>
      </c>
      <c r="H120" s="12">
        <v>-2.6132708569926E-2</v>
      </c>
      <c r="I120" s="12">
        <v>-4.4015466418429999E-3</v>
      </c>
      <c r="J120" s="12">
        <v>-3.8819367142776701E-2</v>
      </c>
      <c r="K120" s="12">
        <v>-1.08959271116401E-2</v>
      </c>
      <c r="L120" s="12">
        <v>1.2213156587059701E-2</v>
      </c>
      <c r="M120" s="12">
        <v>9.9131432085109703E-2</v>
      </c>
      <c r="N120" s="12">
        <v>3.46918019025799E-3</v>
      </c>
    </row>
    <row r="121" spans="1:14">
      <c r="A121" s="64">
        <v>41547</v>
      </c>
      <c r="B121" s="12">
        <v>6.9918248598899099E-3</v>
      </c>
      <c r="C121" s="12">
        <v>-3.01378557639621E-2</v>
      </c>
      <c r="D121" s="12">
        <v>-4.2826462206576203E-2</v>
      </c>
      <c r="E121" s="12">
        <v>-5.4056132407819299E-2</v>
      </c>
      <c r="F121" s="12">
        <v>2.9703686619778E-2</v>
      </c>
      <c r="G121" s="12">
        <v>-3.72119573704987E-3</v>
      </c>
      <c r="H121" s="12">
        <v>3.8622605835541002E-3</v>
      </c>
      <c r="I121" s="12">
        <v>1.21072803587285E-2</v>
      </c>
      <c r="J121" s="12">
        <v>-1.85599844232697E-3</v>
      </c>
      <c r="K121" s="12">
        <v>1.5437899294573299E-2</v>
      </c>
      <c r="L121" s="12">
        <v>-1.33370226728782E-2</v>
      </c>
      <c r="M121" s="12">
        <v>-0.10605762124299099</v>
      </c>
      <c r="N121" s="12">
        <v>-3.2100598950680702E-2</v>
      </c>
    </row>
    <row r="122" spans="1:14">
      <c r="A122" s="64">
        <v>41578</v>
      </c>
      <c r="B122" s="12">
        <v>8.0113000565951095E-3</v>
      </c>
      <c r="C122" s="12">
        <v>3.1982558150672698E-2</v>
      </c>
      <c r="D122" s="12">
        <v>-4.5994453802718997E-3</v>
      </c>
      <c r="E122" s="12">
        <v>1.8613180325168701E-3</v>
      </c>
      <c r="F122" s="12">
        <v>2.50706492033324E-2</v>
      </c>
      <c r="G122" s="12">
        <v>7.2539756326959097E-3</v>
      </c>
      <c r="H122" s="12">
        <v>9.1033194105762903E-3</v>
      </c>
      <c r="I122" s="12">
        <v>4.85895785595302E-3</v>
      </c>
      <c r="J122" s="12">
        <v>1.20491479570288E-2</v>
      </c>
      <c r="K122" s="12">
        <v>7.3803694532805697E-3</v>
      </c>
      <c r="L122" s="12">
        <v>2.6591262066526501E-2</v>
      </c>
      <c r="M122" s="12">
        <v>-1.41484975972713E-2</v>
      </c>
      <c r="N122" s="12">
        <v>3.1760816447242698E-2</v>
      </c>
    </row>
    <row r="123" spans="1:14">
      <c r="A123" s="64">
        <v>41607</v>
      </c>
      <c r="B123" s="12">
        <v>7.0887771068031099E-3</v>
      </c>
      <c r="C123" s="12">
        <v>7.2631021565450204E-4</v>
      </c>
      <c r="D123" s="12">
        <v>4.6203653108620901E-2</v>
      </c>
      <c r="E123" s="12">
        <v>2.6927506433538299E-2</v>
      </c>
      <c r="F123" s="12">
        <v>-3.4506808718555798E-2</v>
      </c>
      <c r="G123" s="12">
        <v>1.7473060576138601E-2</v>
      </c>
      <c r="H123" s="12">
        <v>-3.5866995387988397E-2</v>
      </c>
      <c r="I123" s="12">
        <v>-5.7235427942225998E-5</v>
      </c>
      <c r="J123" s="12">
        <v>-6.0518210367541299E-2</v>
      </c>
      <c r="K123" s="12">
        <v>-4.3581995365323803E-3</v>
      </c>
      <c r="L123" s="12">
        <v>6.8650611251322505E-2</v>
      </c>
      <c r="M123" s="12">
        <v>-1.07765390147251E-3</v>
      </c>
      <c r="N123" s="12">
        <v>8.5132203569044204E-2</v>
      </c>
    </row>
    <row r="124" spans="1:14">
      <c r="A124" s="64">
        <v>41639</v>
      </c>
      <c r="B124" s="12">
        <v>7.80380278792991E-3</v>
      </c>
      <c r="C124" s="12">
        <v>9.9360854877201792E-3</v>
      </c>
      <c r="D124" s="12">
        <v>-1.5119236872864599E-2</v>
      </c>
      <c r="E124" s="12">
        <v>-1.4736075897829701E-2</v>
      </c>
      <c r="F124" s="12">
        <v>-1.646414174267E-2</v>
      </c>
      <c r="G124" s="12">
        <v>1.15506329113923E-2</v>
      </c>
      <c r="H124" s="12">
        <v>1.3051179552345299E-2</v>
      </c>
      <c r="I124" s="12">
        <v>1.1699348254627E-2</v>
      </c>
      <c r="J124" s="12">
        <v>1.4049043507069699E-2</v>
      </c>
      <c r="K124" s="12">
        <v>8.36330484492653E-3</v>
      </c>
      <c r="L124" s="12">
        <v>2.3908592228494199E-2</v>
      </c>
      <c r="M124" s="12">
        <v>-3.1388558379927801E-2</v>
      </c>
      <c r="N124" s="12">
        <v>3.13554532610733E-2</v>
      </c>
    </row>
    <row r="125" spans="1:14">
      <c r="A125" s="64">
        <v>41670</v>
      </c>
      <c r="B125" s="12">
        <v>8.3795638638277607E-3</v>
      </c>
      <c r="C125" s="12">
        <v>7.8647459812601406E-2</v>
      </c>
      <c r="D125" s="12">
        <v>7.0941602415500904E-2</v>
      </c>
      <c r="E125" s="12">
        <v>0.107895365202095</v>
      </c>
      <c r="F125" s="12">
        <v>-9.1515438971211102E-2</v>
      </c>
      <c r="G125" s="12">
        <v>1.5329266385106699E-3</v>
      </c>
      <c r="H125" s="12">
        <v>-2.5506539041081199E-2</v>
      </c>
      <c r="I125" s="12">
        <v>-7.9014141672494303E-3</v>
      </c>
      <c r="J125" s="12">
        <v>-3.82072229362862E-2</v>
      </c>
      <c r="K125" s="12">
        <v>-1.7774467817579501E-3</v>
      </c>
      <c r="L125" s="12">
        <v>-6.4248018408666896E-3</v>
      </c>
      <c r="M125" s="12">
        <v>7.5714108463108706E-2</v>
      </c>
      <c r="N125" s="12">
        <v>-1.12472398110985E-3</v>
      </c>
    </row>
    <row r="126" spans="1:14">
      <c r="A126" s="64">
        <v>41698</v>
      </c>
      <c r="B126" s="12">
        <v>7.8151381656772403E-3</v>
      </c>
      <c r="C126" s="12">
        <v>9.9226306400692597E-3</v>
      </c>
      <c r="D126" s="12">
        <v>-3.6502391083745499E-2</v>
      </c>
      <c r="E126" s="12">
        <v>-3.5712868597378301E-2</v>
      </c>
      <c r="F126" s="12">
        <v>-1.3767590744927401E-2</v>
      </c>
      <c r="G126" s="12">
        <v>4.16484454717869E-4</v>
      </c>
      <c r="H126" s="12">
        <v>4.4390339858328701E-2</v>
      </c>
      <c r="I126" s="12">
        <v>2.86676425227343E-2</v>
      </c>
      <c r="J126" s="12">
        <v>5.5915476962354799E-2</v>
      </c>
      <c r="K126" s="12">
        <v>2.1798658255285801E-2</v>
      </c>
      <c r="L126" s="12">
        <v>6.3907579797226602E-3</v>
      </c>
      <c r="M126" s="12">
        <v>1.9752174191076201E-2</v>
      </c>
      <c r="N126" s="12">
        <v>3.177387570928E-3</v>
      </c>
    </row>
    <row r="127" spans="1:14">
      <c r="A127" s="64">
        <v>41729</v>
      </c>
      <c r="B127" s="12">
        <v>7.6009201647562197E-3</v>
      </c>
      <c r="C127" s="12">
        <v>-2.4705965629553499E-2</v>
      </c>
      <c r="D127" s="12">
        <v>-3.5523634400910199E-2</v>
      </c>
      <c r="E127" s="12">
        <v>-2.2945593270844201E-2</v>
      </c>
      <c r="F127" s="12">
        <v>8.6357961291008895E-2</v>
      </c>
      <c r="G127" s="12">
        <v>3.4345663079449098E-4</v>
      </c>
      <c r="H127" s="12">
        <v>7.0989328446098201E-3</v>
      </c>
      <c r="I127" s="12">
        <v>8.9986422083991793E-3</v>
      </c>
      <c r="J127" s="12">
        <v>5.5126182375806396E-3</v>
      </c>
      <c r="K127" s="12">
        <v>6.2627067023404096E-3</v>
      </c>
      <c r="L127" s="12">
        <v>-2.80612598380066E-2</v>
      </c>
      <c r="M127" s="12">
        <v>-5.5576953899534799E-2</v>
      </c>
      <c r="N127" s="12">
        <v>-2.3447556311834299E-2</v>
      </c>
    </row>
    <row r="128" spans="1:14">
      <c r="A128" s="64">
        <v>41759</v>
      </c>
      <c r="B128" s="12">
        <v>8.1455161579564398E-3</v>
      </c>
      <c r="C128" s="12">
        <v>2.0791515492708901E-2</v>
      </c>
      <c r="D128" s="12">
        <v>-4.6851689104272501E-3</v>
      </c>
      <c r="E128" s="12">
        <v>8.6253777220985893E-3</v>
      </c>
      <c r="F128" s="12">
        <v>3.8681016255741899E-2</v>
      </c>
      <c r="G128" s="12">
        <v>-6.6066690943145101E-4</v>
      </c>
      <c r="H128" s="12">
        <v>2.4185317745709999E-2</v>
      </c>
      <c r="I128" s="12">
        <v>1.31631032878229E-2</v>
      </c>
      <c r="J128" s="12">
        <v>3.1745966190344498E-2</v>
      </c>
      <c r="K128" s="12">
        <v>1.2790938038232001E-2</v>
      </c>
      <c r="L128" s="12">
        <v>-4.5437639748978596E-3</v>
      </c>
      <c r="M128" s="12">
        <v>-1.4417013507574499E-2</v>
      </c>
      <c r="N128" s="12">
        <v>-5.8042502043764701E-3</v>
      </c>
    </row>
    <row r="129" spans="1:14">
      <c r="A129" s="64">
        <v>41789</v>
      </c>
      <c r="B129" s="12">
        <v>8.5830069477093006E-3</v>
      </c>
      <c r="C129" s="12">
        <v>2.54773205277278E-2</v>
      </c>
      <c r="D129" s="12">
        <v>1.9590493146717399E-2</v>
      </c>
      <c r="E129" s="12">
        <v>3.10268160592366E-2</v>
      </c>
      <c r="F129" s="12">
        <v>-7.5257278144245897E-3</v>
      </c>
      <c r="G129" s="12">
        <v>8.44859268205078E-3</v>
      </c>
      <c r="H129" s="12">
        <v>4.26547291912409E-2</v>
      </c>
      <c r="I129" s="12">
        <v>1.4679449472399599E-2</v>
      </c>
      <c r="J129" s="12">
        <v>6.1870212303475697E-2</v>
      </c>
      <c r="K129" s="12">
        <v>1.8360386150813202E-2</v>
      </c>
      <c r="L129" s="12">
        <v>1.9332722523667401E-2</v>
      </c>
      <c r="M129" s="12">
        <v>-2.8189543803968299E-2</v>
      </c>
      <c r="N129" s="12">
        <v>2.2400179636274699E-2</v>
      </c>
    </row>
    <row r="130" spans="1:14">
      <c r="A130" s="64">
        <v>41820</v>
      </c>
      <c r="B130" s="12">
        <v>8.1740708707243002E-3</v>
      </c>
      <c r="C130" s="12">
        <v>-5.3606697521213498E-3</v>
      </c>
      <c r="D130" s="12">
        <v>-1.8224918733485699E-2</v>
      </c>
      <c r="E130" s="12">
        <v>-1.8927247382044599E-2</v>
      </c>
      <c r="F130" s="12">
        <v>3.7474153481025001E-2</v>
      </c>
      <c r="G130" s="12">
        <v>6.1426963856168098E-3</v>
      </c>
      <c r="H130" s="12">
        <v>5.9077078247926596E-4</v>
      </c>
      <c r="I130" s="12">
        <v>1.10932948933577E-2</v>
      </c>
      <c r="J130" s="12">
        <v>-6.4194469394420698E-3</v>
      </c>
      <c r="K130" s="12">
        <v>9.1926277227618505E-3</v>
      </c>
      <c r="L130" s="12">
        <v>5.2811112083794799E-4</v>
      </c>
      <c r="M130" s="12">
        <v>3.4436604991768503E-2</v>
      </c>
      <c r="N130" s="12">
        <v>2.4457058375040299E-3</v>
      </c>
    </row>
    <row r="131" spans="1:14">
      <c r="A131" s="64">
        <v>41851</v>
      </c>
      <c r="B131" s="12">
        <v>9.4042683715753698E-3</v>
      </c>
      <c r="C131" s="12">
        <v>2.9824919664099801E-2</v>
      </c>
      <c r="D131" s="12">
        <v>2.70211585296606E-2</v>
      </c>
      <c r="E131" s="12">
        <v>3.6307980287601398E-2</v>
      </c>
      <c r="F131" s="12">
        <v>4.4123422856557203E-2</v>
      </c>
      <c r="G131" s="12">
        <v>7.4647540478975901E-3</v>
      </c>
      <c r="H131" s="12">
        <v>1.12686277387661E-2</v>
      </c>
      <c r="I131" s="12">
        <v>8.5644528616379799E-3</v>
      </c>
      <c r="J131" s="12">
        <v>1.3101283707135101E-2</v>
      </c>
      <c r="K131" s="12">
        <v>1.1348187345982801E-2</v>
      </c>
      <c r="L131" s="12">
        <v>1.5772982236563499E-2</v>
      </c>
      <c r="M131" s="12">
        <v>6.1763032848083299E-3</v>
      </c>
      <c r="N131" s="12">
        <v>1.39423012297608E-2</v>
      </c>
    </row>
    <row r="132" spans="1:14">
      <c r="A132" s="64">
        <v>41880</v>
      </c>
      <c r="B132" s="12">
        <v>8.5949258807140796E-3</v>
      </c>
      <c r="C132" s="12">
        <v>1.6887150092617001E-2</v>
      </c>
      <c r="D132" s="12">
        <v>6.2645997629240304E-3</v>
      </c>
      <c r="E132" s="12">
        <v>3.4336687693572898E-2</v>
      </c>
      <c r="F132" s="12">
        <v>8.4526142348338204E-2</v>
      </c>
      <c r="G132" s="12">
        <v>8.8353168237671406E-3</v>
      </c>
      <c r="H132" s="12">
        <v>4.8191089473664302E-2</v>
      </c>
      <c r="I132" s="12">
        <v>1.35275750838772E-2</v>
      </c>
      <c r="J132" s="12">
        <v>6.9108857640172106E-2</v>
      </c>
      <c r="K132" s="12">
        <v>1.59115822165374E-2</v>
      </c>
      <c r="L132" s="12">
        <v>7.5994408861386198E-3</v>
      </c>
      <c r="M132" s="12">
        <v>-1.1876479588560101E-2</v>
      </c>
      <c r="N132" s="12">
        <v>2.4932900476905401E-2</v>
      </c>
    </row>
    <row r="133" spans="1:14">
      <c r="A133" s="64">
        <v>41912</v>
      </c>
      <c r="B133" s="12">
        <v>9.0058393068961299E-3</v>
      </c>
      <c r="C133" s="12">
        <v>2.9232038198785601E-2</v>
      </c>
      <c r="D133" s="12">
        <v>8.3096088933301407E-2</v>
      </c>
      <c r="E133" s="12">
        <v>7.1656446069619795E-2</v>
      </c>
      <c r="F133" s="12">
        <v>-0.103144402631604</v>
      </c>
      <c r="G133" s="12">
        <v>1.39773656527313E-2</v>
      </c>
      <c r="H133" s="12">
        <v>-3.5334677518182298E-2</v>
      </c>
      <c r="I133" s="12">
        <v>3.3236427595007001E-5</v>
      </c>
      <c r="J133" s="12">
        <v>-5.4307192663883702E-2</v>
      </c>
      <c r="K133" s="12">
        <v>-7.3853958917868799E-3</v>
      </c>
      <c r="L133" s="12">
        <v>5.7115750572374897E-2</v>
      </c>
      <c r="M133" s="12">
        <v>3.54483316702933E-2</v>
      </c>
      <c r="N133" s="12">
        <v>7.7413614587371796E-2</v>
      </c>
    </row>
    <row r="134" spans="1:14">
      <c r="A134" s="64">
        <v>41943</v>
      </c>
      <c r="B134" s="12">
        <v>9.4389565642625205E-3</v>
      </c>
      <c r="C134" s="12">
        <v>9.6375557517747804E-2</v>
      </c>
      <c r="D134" s="12">
        <v>1.24459965003302E-2</v>
      </c>
      <c r="E134" s="12">
        <v>2.5118137648978099E-2</v>
      </c>
      <c r="F134" s="12">
        <v>1.0410986216572099E-2</v>
      </c>
      <c r="G134" s="12">
        <v>-1.7174859987554301E-3</v>
      </c>
      <c r="H134" s="12">
        <v>2.0802683935255702E-2</v>
      </c>
      <c r="I134" s="12">
        <v>9.3724454345767098E-3</v>
      </c>
      <c r="J134" s="12">
        <v>2.7297589398252501E-2</v>
      </c>
      <c r="K134" s="12">
        <v>1.1377820200373799E-2</v>
      </c>
      <c r="L134" s="12">
        <v>3.4479655879198199E-3</v>
      </c>
      <c r="M134" s="12">
        <v>-4.5606304446728502E-2</v>
      </c>
      <c r="N134" s="12">
        <v>2.03627087652751E-2</v>
      </c>
    </row>
    <row r="135" spans="1:14">
      <c r="A135" s="64">
        <v>41971</v>
      </c>
      <c r="B135" s="12">
        <v>8.3785548141304105E-3</v>
      </c>
      <c r="C135" s="12">
        <v>6.7998829585958598E-2</v>
      </c>
      <c r="D135" s="12">
        <v>6.1022801203136599E-2</v>
      </c>
      <c r="E135" s="12">
        <v>7.8557269496892707E-2</v>
      </c>
      <c r="F135" s="12">
        <v>1.2826296016615699E-3</v>
      </c>
      <c r="G135" s="12">
        <v>1.8775245599162299E-2</v>
      </c>
      <c r="H135" s="12">
        <v>2.1446483718953399E-2</v>
      </c>
      <c r="I135" s="12">
        <v>1.0467960668259099E-2</v>
      </c>
      <c r="J135" s="12">
        <v>2.7289448581322401E-2</v>
      </c>
      <c r="K135" s="12">
        <v>1.15839266798336E-2</v>
      </c>
      <c r="L135" s="12">
        <v>6.33250158519644E-2</v>
      </c>
      <c r="M135" s="12">
        <v>6.4061916957502699E-2</v>
      </c>
      <c r="N135" s="12">
        <v>7.3115305385993201E-2</v>
      </c>
    </row>
    <row r="136" spans="1:14">
      <c r="A136" s="64">
        <v>42004</v>
      </c>
      <c r="B136" s="12">
        <v>9.5400556357747492E-3</v>
      </c>
      <c r="C136" s="12">
        <v>5.6960372615913503E-2</v>
      </c>
      <c r="D136" s="12">
        <v>3.7370902417773501E-2</v>
      </c>
      <c r="E136" s="12">
        <v>6.9191012246363398E-2</v>
      </c>
      <c r="F136" s="12">
        <v>-7.2590255437089801E-2</v>
      </c>
      <c r="G136" s="12">
        <v>8.6688367311973293E-3</v>
      </c>
      <c r="H136" s="12">
        <v>-1.9062979629464599E-2</v>
      </c>
      <c r="I136" s="12">
        <v>4.0978289530624302E-4</v>
      </c>
      <c r="J136" s="12">
        <v>-2.95936049440562E-2</v>
      </c>
      <c r="K136" s="12">
        <v>-5.9733389214400301E-4</v>
      </c>
      <c r="L136" s="12">
        <v>1.6337104374354899E-2</v>
      </c>
      <c r="M136" s="12">
        <v>5.79330720797335E-2</v>
      </c>
      <c r="N136" s="12">
        <v>3.3191857450690997E-2</v>
      </c>
    </row>
    <row r="137" spans="1:14">
      <c r="A137" s="64">
        <v>42034</v>
      </c>
      <c r="B137" s="12">
        <v>9.2751936145358798E-3</v>
      </c>
      <c r="C137" s="12">
        <v>6.9523327382727096E-2</v>
      </c>
      <c r="D137" s="12">
        <v>4.8746823373053201E-2</v>
      </c>
      <c r="E137" s="12">
        <v>0.105509880517202</v>
      </c>
      <c r="F137" s="12">
        <v>-7.3004260811874E-2</v>
      </c>
      <c r="G137" s="12">
        <v>1.16176370677356E-2</v>
      </c>
      <c r="H137" s="12">
        <v>3.1173726294439999E-2</v>
      </c>
      <c r="I137" s="12">
        <v>2.05380082395503E-2</v>
      </c>
      <c r="J137" s="12">
        <v>3.71144764848974E-2</v>
      </c>
      <c r="K137" s="12">
        <v>1.7857487265468399E-2</v>
      </c>
      <c r="L137" s="12">
        <v>-1.4023964515267899E-2</v>
      </c>
      <c r="M137" s="12">
        <v>4.7383235105750099E-2</v>
      </c>
      <c r="N137" s="12">
        <v>-2.8815618971664798E-2</v>
      </c>
    </row>
    <row r="138" spans="1:14">
      <c r="A138" s="64">
        <v>42062</v>
      </c>
      <c r="B138" s="12">
        <v>8.1848874547942804E-3</v>
      </c>
      <c r="C138" s="12">
        <v>4.3451728397250401E-2</v>
      </c>
      <c r="D138" s="12">
        <v>5.2637469775063499E-2</v>
      </c>
      <c r="E138" s="12">
        <v>1.2686284620486901E-2</v>
      </c>
      <c r="F138" s="12">
        <v>0.10945077090696501</v>
      </c>
      <c r="G138" s="12">
        <v>2.9185455243212199E-2</v>
      </c>
      <c r="H138" s="12">
        <v>5.4332543696962096E-3</v>
      </c>
      <c r="I138" s="12">
        <v>1.2209969516185901E-2</v>
      </c>
      <c r="J138" s="12">
        <v>1.7125250118605799E-3</v>
      </c>
      <c r="K138" s="12">
        <v>2.8993094389551102E-3</v>
      </c>
      <c r="L138" s="12">
        <v>0.139443581670741</v>
      </c>
      <c r="M138" s="12">
        <v>4.1420104234411302E-2</v>
      </c>
      <c r="N138" s="12">
        <v>0.140439323135261</v>
      </c>
    </row>
    <row r="139" spans="1:14">
      <c r="A139" s="64">
        <v>42094</v>
      </c>
      <c r="B139" s="12">
        <v>1.03430411213265E-2</v>
      </c>
      <c r="C139" s="12">
        <v>0.13363445100409899</v>
      </c>
      <c r="D139" s="12">
        <v>0.12420271116463601</v>
      </c>
      <c r="E139" s="12">
        <v>0.12684138010965401</v>
      </c>
      <c r="F139" s="12">
        <v>3.4852086976585699E-3</v>
      </c>
      <c r="G139" s="12">
        <v>3.2329032739205101E-2</v>
      </c>
      <c r="H139" s="12">
        <v>-2.83564938985647E-3</v>
      </c>
      <c r="I139" s="12">
        <v>1.02942347504144E-2</v>
      </c>
      <c r="J139" s="12">
        <v>-1.02056879280193E-2</v>
      </c>
      <c r="K139" s="12">
        <v>-3.33811477344792E-4</v>
      </c>
      <c r="L139" s="12">
        <v>9.4699588554062006E-2</v>
      </c>
      <c r="M139" s="12">
        <v>8.9796535611619696E-2</v>
      </c>
      <c r="N139" s="12">
        <v>9.5196112892222698E-2</v>
      </c>
    </row>
    <row r="140" spans="1:14">
      <c r="A140" s="64">
        <v>42124</v>
      </c>
      <c r="B140" s="12">
        <v>9.4646464803764801E-3</v>
      </c>
      <c r="C140" s="12">
        <v>-0.118090805710723</v>
      </c>
      <c r="D140" s="12">
        <v>-7.27729492651705E-2</v>
      </c>
      <c r="E140" s="12">
        <v>-9.8925301650845995E-2</v>
      </c>
      <c r="F140" s="12">
        <v>9.7031454795004607E-2</v>
      </c>
      <c r="G140" s="12">
        <v>-7.85172476070084E-3</v>
      </c>
      <c r="H140" s="12">
        <v>2.4388841968467401E-2</v>
      </c>
      <c r="I140" s="12">
        <v>4.5970920327416103E-3</v>
      </c>
      <c r="J140" s="12">
        <v>3.5537773824636701E-2</v>
      </c>
      <c r="K140" s="12">
        <v>1.09240369421932E-2</v>
      </c>
      <c r="L140" s="12">
        <v>-4.1484644581954097E-2</v>
      </c>
      <c r="M140" s="12">
        <v>-7.2139470195614702E-2</v>
      </c>
      <c r="N140" s="12">
        <v>-5.8881622428895303E-2</v>
      </c>
    </row>
    <row r="141" spans="1:14">
      <c r="A141" s="64">
        <v>42153</v>
      </c>
      <c r="B141" s="12">
        <v>9.8377368856701307E-3</v>
      </c>
      <c r="C141" s="12">
        <v>6.05525463141234E-2</v>
      </c>
      <c r="D141" s="12">
        <v>5.7549010227476202E-2</v>
      </c>
      <c r="E141" s="12">
        <v>3.6714932765442798E-2</v>
      </c>
      <c r="F141" s="12">
        <v>-4.89672856104151E-2</v>
      </c>
      <c r="G141" s="12">
        <v>2.2094192708688801E-2</v>
      </c>
      <c r="H141" s="12">
        <v>2.5714101105200001E-2</v>
      </c>
      <c r="I141" s="12">
        <v>1.63133494519456E-2</v>
      </c>
      <c r="J141" s="12">
        <v>3.1447301906645901E-2</v>
      </c>
      <c r="K141" s="12">
        <v>1.62979126952464E-2</v>
      </c>
      <c r="L141" s="12">
        <v>5.7530681769971601E-2</v>
      </c>
      <c r="M141" s="12">
        <v>7.1896914646465804E-2</v>
      </c>
      <c r="N141" s="12">
        <v>7.3005807337944706E-2</v>
      </c>
    </row>
    <row r="142" spans="1:14">
      <c r="A142" s="64">
        <v>42185</v>
      </c>
      <c r="B142" s="12">
        <v>1.06402606439885E-2</v>
      </c>
      <c r="C142" s="12">
        <v>-6.887513002265E-2</v>
      </c>
      <c r="D142" s="12">
        <v>-3.9951103943684597E-2</v>
      </c>
      <c r="E142" s="12">
        <v>-6.38118914286772E-2</v>
      </c>
      <c r="F142" s="12">
        <v>6.9409632906929399E-3</v>
      </c>
      <c r="G142" s="12">
        <v>-1.5093768366310999E-3</v>
      </c>
      <c r="H142" s="12">
        <v>-2.6770257004356999E-3</v>
      </c>
      <c r="I142" s="12">
        <v>8.4693935959223501E-3</v>
      </c>
      <c r="J142" s="12">
        <v>-7.2978065876124704E-3</v>
      </c>
      <c r="K142" s="12">
        <v>3.2187456667631602E-3</v>
      </c>
      <c r="L142" s="12">
        <v>-4.8693521504237502E-2</v>
      </c>
      <c r="M142" s="12">
        <v>-4.0683568848421801E-2</v>
      </c>
      <c r="N142" s="12">
        <v>-4.4479403065461297E-2</v>
      </c>
    </row>
    <row r="143" spans="1:14">
      <c r="A143" s="64">
        <v>42216</v>
      </c>
      <c r="B143" s="12">
        <v>1.17558895364422E-2</v>
      </c>
      <c r="C143" s="12">
        <v>0.15561124127505899</v>
      </c>
      <c r="D143" s="12">
        <v>0.110573112131443</v>
      </c>
      <c r="E143" s="12">
        <v>0.14359919900953</v>
      </c>
      <c r="F143" s="12">
        <v>-5.6371014219856401E-2</v>
      </c>
      <c r="G143" s="12">
        <v>3.7305412985993699E-2</v>
      </c>
      <c r="H143" s="12">
        <v>-7.2518352729343798E-3</v>
      </c>
      <c r="I143" s="12">
        <v>1.7808978167386001E-2</v>
      </c>
      <c r="J143" s="12">
        <v>-1.7995609675772701E-2</v>
      </c>
      <c r="K143" s="12">
        <v>1.23272586538389E-2</v>
      </c>
      <c r="L143" s="12">
        <v>0.102372783891125</v>
      </c>
      <c r="M143" s="12">
        <v>2.6099979615454801E-2</v>
      </c>
      <c r="N143" s="12">
        <v>0.115517463908479</v>
      </c>
    </row>
    <row r="144" spans="1:14">
      <c r="A144" s="64">
        <v>42247</v>
      </c>
      <c r="B144" s="12">
        <v>1.10748743250865E-2</v>
      </c>
      <c r="C144" s="12">
        <v>7.9548424678843599E-3</v>
      </c>
      <c r="D144" s="12">
        <v>7.5306222992195901E-2</v>
      </c>
      <c r="E144" s="12">
        <v>6.7065680449706497E-2</v>
      </c>
      <c r="F144" s="12">
        <v>-6.9759488475322207E-2</v>
      </c>
      <c r="G144" s="12">
        <v>-7.11881456261842E-3</v>
      </c>
      <c r="H144" s="12">
        <v>-3.11422950208501E-2</v>
      </c>
      <c r="I144" s="12">
        <v>-4.68667173341641E-3</v>
      </c>
      <c r="J144" s="12">
        <v>-4.5856320264956001E-2</v>
      </c>
      <c r="K144" s="12">
        <v>-8.4583648768853294E-3</v>
      </c>
      <c r="L144" s="12">
        <v>-1.1932959666982601E-3</v>
      </c>
      <c r="M144" s="12">
        <v>0.110257041795619</v>
      </c>
      <c r="N144" s="12">
        <v>7.2146669940864596E-3</v>
      </c>
    </row>
    <row r="145" spans="1:14">
      <c r="A145" s="64">
        <v>42277</v>
      </c>
      <c r="B145" s="12">
        <v>1.10748743250863E-2</v>
      </c>
      <c r="C145" s="12">
        <v>0.121335930660048</v>
      </c>
      <c r="D145" s="12">
        <v>0.106622584168857</v>
      </c>
      <c r="E145" s="12">
        <v>0.110892530238142</v>
      </c>
      <c r="F145" s="12">
        <v>-2.9638966130950399E-2</v>
      </c>
      <c r="G145" s="12">
        <v>1.19627479250283E-2</v>
      </c>
      <c r="H145" s="12">
        <v>-6.8478171494846798E-3</v>
      </c>
      <c r="I145" s="12">
        <v>7.8945704594166593E-3</v>
      </c>
      <c r="J145" s="12">
        <v>-1.6328111735879398E-2</v>
      </c>
      <c r="K145" s="12">
        <v>-9.3868469186849605E-3</v>
      </c>
      <c r="L145" s="12">
        <v>4.8034731047849902E-2</v>
      </c>
      <c r="M145" s="12">
        <v>6.9293497989673505E-2</v>
      </c>
      <c r="N145" s="12">
        <v>6.06425869767237E-2</v>
      </c>
    </row>
    <row r="146" spans="1:14">
      <c r="A146" s="64">
        <v>42307</v>
      </c>
      <c r="B146" s="12">
        <v>1.1076983514766801E-2</v>
      </c>
      <c r="C146" s="12">
        <v>2.82997582926829E-2</v>
      </c>
      <c r="D146" s="12">
        <v>-3.4832365031728901E-2</v>
      </c>
      <c r="E146" s="12">
        <v>-3.2573903487813E-2</v>
      </c>
      <c r="F146" s="12">
        <v>2.5859197820156998E-2</v>
      </c>
      <c r="G146" s="12">
        <v>8.9718906430495907E-3</v>
      </c>
      <c r="H146" s="12">
        <v>2.57533308977329E-2</v>
      </c>
      <c r="I146" s="12">
        <v>2.4888281360555899E-2</v>
      </c>
      <c r="J146" s="12">
        <v>2.63373335471484E-2</v>
      </c>
      <c r="K146" s="12">
        <v>9.1941019862411492E-3</v>
      </c>
      <c r="L146" s="12">
        <v>4.6632800140214301E-2</v>
      </c>
      <c r="M146" s="12">
        <v>-3.9758106684457603E-3</v>
      </c>
      <c r="N146" s="12">
        <v>5.1907523772774598E-2</v>
      </c>
    </row>
    <row r="147" spans="1:14">
      <c r="A147" s="64">
        <v>42338</v>
      </c>
      <c r="B147" s="12">
        <v>1.05517557722523E-2</v>
      </c>
      <c r="C147" s="12">
        <v>-7.3483058986240002E-3</v>
      </c>
      <c r="D147" s="12">
        <v>-6.4210102120699697E-3</v>
      </c>
      <c r="E147" s="12">
        <v>-1.09103487274836E-2</v>
      </c>
      <c r="F147" s="12">
        <v>-1.0134821031221901E-2</v>
      </c>
      <c r="G147" s="12">
        <v>1.4798984000983799E-2</v>
      </c>
      <c r="H147" s="12">
        <v>1.03161646574703E-2</v>
      </c>
      <c r="I147" s="12">
        <v>5.4515031291919496E-3</v>
      </c>
      <c r="J147" s="12">
        <v>1.34770422787997E-2</v>
      </c>
      <c r="K147" s="12">
        <v>9.2492078527994792E-3</v>
      </c>
      <c r="L147" s="12">
        <v>-1.19825911550436E-2</v>
      </c>
      <c r="M147" s="12">
        <v>-7.2424397940724805E-2</v>
      </c>
      <c r="N147" s="12">
        <v>-1.64699505552357E-3</v>
      </c>
    </row>
    <row r="148" spans="1:14">
      <c r="A148" s="64">
        <v>42369</v>
      </c>
      <c r="B148" s="12">
        <v>1.16130357366301E-2</v>
      </c>
      <c r="C148" s="12">
        <v>3.2754100848698599E-2</v>
      </c>
      <c r="D148" s="12">
        <v>7.8903869620008393E-3</v>
      </c>
      <c r="E148" s="12">
        <v>9.00540598088506E-3</v>
      </c>
      <c r="F148" s="12">
        <v>-4.4895785423452801E-2</v>
      </c>
      <c r="G148" s="12">
        <v>1.17041413689791E-2</v>
      </c>
      <c r="H148" s="12">
        <v>1.52202660072118E-2</v>
      </c>
      <c r="I148" s="12">
        <v>2.1201679192025698E-2</v>
      </c>
      <c r="J148" s="12">
        <v>1.12882553947895E-2</v>
      </c>
      <c r="K148" s="12">
        <v>5.6512137852184896E-3</v>
      </c>
      <c r="L148" s="12">
        <v>-5.4364077623241204E-3</v>
      </c>
      <c r="M148" s="12">
        <v>1.22612978297171E-2</v>
      </c>
      <c r="N148" s="12">
        <v>-3.7012202285868702E-3</v>
      </c>
    </row>
    <row r="149" spans="1:14">
      <c r="A149" s="64">
        <v>42398</v>
      </c>
      <c r="B149" s="12">
        <v>1.0549647678240201E-2</v>
      </c>
      <c r="C149" s="12">
        <v>6.28294778733717E-4</v>
      </c>
      <c r="D149" s="12">
        <v>7.3179129156614106E-2</v>
      </c>
      <c r="E149" s="12">
        <v>9.7656186475763407E-2</v>
      </c>
      <c r="F149" s="12">
        <v>-4.4350649330878497E-2</v>
      </c>
      <c r="G149" s="12">
        <v>1.4075781230639701E-2</v>
      </c>
      <c r="H149" s="12">
        <v>1.91168762374469E-2</v>
      </c>
      <c r="I149" s="12">
        <v>2.9708896244932101E-2</v>
      </c>
      <c r="J149" s="12">
        <v>1.2068055421814199E-2</v>
      </c>
      <c r="K149" s="12">
        <v>2.7937042297607E-2</v>
      </c>
      <c r="L149" s="12">
        <v>-2.7772997223749499E-2</v>
      </c>
      <c r="M149" s="12">
        <v>8.5936090269160798E-2</v>
      </c>
      <c r="N149" s="12">
        <v>-1.7187269686222899E-2</v>
      </c>
    </row>
    <row r="150" spans="1:14">
      <c r="A150" s="64">
        <v>42429</v>
      </c>
      <c r="B150" s="12">
        <v>1.00148612692623E-2</v>
      </c>
      <c r="C150" s="12">
        <v>-1.97606512984069E-2</v>
      </c>
      <c r="D150" s="12">
        <v>-2.46076472169587E-3</v>
      </c>
      <c r="E150" s="12">
        <v>1.28234693617044E-2</v>
      </c>
      <c r="F150" s="12">
        <v>6.55205945428637E-2</v>
      </c>
      <c r="G150" s="12">
        <v>8.6508149849708893E-3</v>
      </c>
      <c r="H150" s="12">
        <v>2.2605018827989799E-2</v>
      </c>
      <c r="I150" s="12">
        <v>1.53823173297973E-2</v>
      </c>
      <c r="J150" s="12">
        <v>2.7480271289568901E-2</v>
      </c>
      <c r="K150" s="12">
        <v>1.5390920346901101E-2</v>
      </c>
      <c r="L150" s="12">
        <v>-2.4439136411601399E-2</v>
      </c>
      <c r="M150" s="12">
        <v>9.3357745980217205E-2</v>
      </c>
      <c r="N150" s="12">
        <v>-1.9696547584069898E-2</v>
      </c>
    </row>
    <row r="151" spans="1:14">
      <c r="A151" s="64">
        <v>42460</v>
      </c>
      <c r="B151" s="12">
        <v>1.1605297962411E-2</v>
      </c>
      <c r="C151" s="12">
        <v>-1.5020374362749901E-2</v>
      </c>
      <c r="D151" s="12">
        <v>-0.106272693029706</v>
      </c>
      <c r="E151" s="12">
        <v>-0.10654866369350401</v>
      </c>
      <c r="F151" s="12">
        <v>0.16059036855929201</v>
      </c>
      <c r="G151" s="12">
        <v>-3.9975772259237497E-3</v>
      </c>
      <c r="H151" s="12">
        <v>5.3110804789087099E-2</v>
      </c>
      <c r="I151" s="12">
        <v>7.58315370340212E-3</v>
      </c>
      <c r="J151" s="12">
        <v>8.2973713233403995E-2</v>
      </c>
      <c r="K151" s="12">
        <v>3.4228940596016499E-2</v>
      </c>
      <c r="L151" s="12">
        <v>-4.1726584025073302E-2</v>
      </c>
      <c r="M151" s="12">
        <v>-0.104193370968032</v>
      </c>
      <c r="N151" s="12">
        <v>-4.6699226851985097E-2</v>
      </c>
    </row>
    <row r="152" spans="1:14">
      <c r="A152" s="64">
        <v>42489</v>
      </c>
      <c r="B152" s="12">
        <v>1.0544728809313401E-2</v>
      </c>
      <c r="C152" s="12">
        <v>-5.3505637992638001E-2</v>
      </c>
      <c r="D152" s="12">
        <v>-3.1987383875690702E-2</v>
      </c>
      <c r="E152" s="12">
        <v>-3.7684254115618897E-2</v>
      </c>
      <c r="F152" s="12">
        <v>9.4646137616682599E-2</v>
      </c>
      <c r="G152" s="12">
        <v>2.3700640557852998E-2</v>
      </c>
      <c r="H152" s="12">
        <v>3.9262634413350199E-2</v>
      </c>
      <c r="I152" s="12">
        <v>1.5399348772296E-2</v>
      </c>
      <c r="J152" s="12">
        <v>5.3675620994723998E-2</v>
      </c>
      <c r="K152" s="12">
        <v>3.4604643054441102E-2</v>
      </c>
      <c r="L152" s="12">
        <v>-1.7994181075505499E-2</v>
      </c>
      <c r="M152" s="12">
        <v>7.7598663970930197E-3</v>
      </c>
      <c r="N152" s="12">
        <v>-2.7757176266119801E-2</v>
      </c>
    </row>
    <row r="153" spans="1:14">
      <c r="A153" s="64">
        <v>42521</v>
      </c>
      <c r="B153" s="12">
        <v>1.10748743250863E-2</v>
      </c>
      <c r="C153" s="12">
        <v>6.7108629421003693E-2</v>
      </c>
      <c r="D153" s="12">
        <v>4.0844313379085E-2</v>
      </c>
      <c r="E153" s="12">
        <v>5.0268707051453997E-2</v>
      </c>
      <c r="F153" s="12">
        <v>-9.9995702031696401E-2</v>
      </c>
      <c r="G153" s="12">
        <v>8.5463315723190904E-3</v>
      </c>
      <c r="H153" s="12">
        <v>-9.8229485752476808E-4</v>
      </c>
      <c r="I153" s="12">
        <v>7.9858305807967104E-3</v>
      </c>
      <c r="J153" s="12">
        <v>-7.3213087758468003E-3</v>
      </c>
      <c r="K153" s="12">
        <v>2.6082792339832098E-3</v>
      </c>
      <c r="L153" s="12">
        <v>3.9837832969171302E-2</v>
      </c>
      <c r="M153" s="12">
        <v>-1.7784275030889099E-2</v>
      </c>
      <c r="N153" s="12">
        <v>5.7786906511330297E-2</v>
      </c>
    </row>
    <row r="154" spans="1:14">
      <c r="A154" s="64">
        <v>42551</v>
      </c>
      <c r="B154" s="12">
        <v>1.1605297962411E-2</v>
      </c>
      <c r="C154" s="12">
        <v>-4.4896140425579302E-2</v>
      </c>
      <c r="D154" s="12">
        <v>-7.9627259956002797E-2</v>
      </c>
      <c r="E154" s="12">
        <v>-4.5303599682191699E-2</v>
      </c>
      <c r="F154" s="12">
        <v>6.4727225489370696E-2</v>
      </c>
      <c r="G154" s="12">
        <v>1.2840448591084901E-2</v>
      </c>
      <c r="H154" s="12">
        <v>1.92926054167963E-2</v>
      </c>
      <c r="I154" s="12">
        <v>9.3812914820789999E-3</v>
      </c>
      <c r="J154" s="12">
        <v>2.5711989576746301E-2</v>
      </c>
      <c r="K154" s="12">
        <v>2.1336663590519798E-2</v>
      </c>
      <c r="L154" s="12">
        <v>-0.11445688970833399</v>
      </c>
      <c r="M154" s="12">
        <v>-2.71426468413308E-2</v>
      </c>
      <c r="N154" s="12">
        <v>-0.106364686686339</v>
      </c>
    </row>
    <row r="155" spans="1:14">
      <c r="A155" s="64">
        <v>42580</v>
      </c>
      <c r="B155" s="12">
        <v>1.10748743250863E-2</v>
      </c>
      <c r="C155" s="12">
        <v>5.0993622163374601E-2</v>
      </c>
      <c r="D155" s="12">
        <v>1.16721592054065E-2</v>
      </c>
      <c r="E155" s="12">
        <v>3.0535359713234698E-2</v>
      </c>
      <c r="F155" s="12">
        <v>9.7440154184122496E-2</v>
      </c>
      <c r="G155" s="12">
        <v>1.6058371521396799E-2</v>
      </c>
      <c r="H155" s="12">
        <v>2.5074227283985399E-2</v>
      </c>
      <c r="I155" s="12">
        <v>1.2068497366338899E-2</v>
      </c>
      <c r="J155" s="12">
        <v>3.3429825948314701E-2</v>
      </c>
      <c r="K155" s="12">
        <v>1.32072377139353E-2</v>
      </c>
      <c r="L155" s="12">
        <v>5.1549527390993097E-2</v>
      </c>
      <c r="M155" s="12">
        <v>2.53328501924714E-2</v>
      </c>
      <c r="N155" s="12">
        <v>4.5030894639452201E-2</v>
      </c>
    </row>
    <row r="156" spans="1:14">
      <c r="A156" s="64">
        <v>42613</v>
      </c>
      <c r="B156" s="12">
        <v>1.21359998671928E-2</v>
      </c>
      <c r="C156" s="12">
        <v>-3.62956442988576E-2</v>
      </c>
      <c r="D156" s="12">
        <v>-9.71538447125719E-3</v>
      </c>
      <c r="E156" s="12">
        <v>-9.7231921739561102E-3</v>
      </c>
      <c r="F156" s="12">
        <v>1.5953765865870599E-2</v>
      </c>
      <c r="G156" s="12">
        <v>1.50070971779179E-2</v>
      </c>
      <c r="H156" s="12">
        <v>8.8650055636434397E-3</v>
      </c>
      <c r="I156" s="12">
        <v>1.09381074776711E-2</v>
      </c>
      <c r="J156" s="12">
        <v>8.7459215881739993E-3</v>
      </c>
      <c r="K156" s="12">
        <v>9.7599962452212807E-3</v>
      </c>
      <c r="L156" s="12">
        <v>1.66361718053686E-3</v>
      </c>
      <c r="M156" s="12">
        <v>-2.4012311070968701E-2</v>
      </c>
      <c r="N156" s="12">
        <v>-8.1830644372282702E-4</v>
      </c>
    </row>
    <row r="157" spans="1:14">
      <c r="A157" s="64">
        <v>42643</v>
      </c>
      <c r="B157" s="12">
        <v>1.10748743250865E-2</v>
      </c>
      <c r="C157" s="12">
        <v>-1.5812499667931901E-2</v>
      </c>
      <c r="D157" s="12">
        <v>4.2102894423172704E-3</v>
      </c>
      <c r="E157" s="12">
        <v>-1.32845624814633E-2</v>
      </c>
      <c r="F157" s="12">
        <v>8.3224380366515392E-3</v>
      </c>
      <c r="G157" s="12">
        <v>1.38980260066388E-2</v>
      </c>
      <c r="H157" s="12">
        <v>1.5705400618239499E-2</v>
      </c>
      <c r="I157" s="12">
        <v>1.4094311146013E-2</v>
      </c>
      <c r="J157" s="12">
        <v>1.6663512607647899E-2</v>
      </c>
      <c r="K157" s="12">
        <v>1.9599491685262399E-2</v>
      </c>
      <c r="L157" s="12">
        <v>6.1997407726999097E-3</v>
      </c>
      <c r="M157" s="12">
        <v>1.19595441717028E-2</v>
      </c>
      <c r="N157" s="12">
        <v>5.8408869073311998E-4</v>
      </c>
    </row>
    <row r="158" spans="1:14">
      <c r="A158" s="64">
        <v>42674</v>
      </c>
      <c r="B158" s="12">
        <v>1.0483174835288701E-2</v>
      </c>
      <c r="C158" s="12">
        <v>-7.5477481248228798E-2</v>
      </c>
      <c r="D158" s="12">
        <v>-3.4656870626993602E-2</v>
      </c>
      <c r="E158" s="12">
        <v>-6.2963604175810303E-2</v>
      </c>
      <c r="F158" s="12">
        <v>0.129961646948174</v>
      </c>
      <c r="G158" s="12">
        <v>1.93432849102355E-2</v>
      </c>
      <c r="H158" s="12">
        <v>6.4158468739274801E-3</v>
      </c>
      <c r="I158" s="12">
        <v>4.5934105231058E-3</v>
      </c>
      <c r="J158" s="12">
        <v>7.2914185560120004E-3</v>
      </c>
      <c r="K158" s="12">
        <v>1.2173046291970401E-2</v>
      </c>
      <c r="L158" s="12">
        <v>-3.7429042808018197E-2</v>
      </c>
      <c r="M158" s="12">
        <v>-5.7473697034042703E-2</v>
      </c>
      <c r="N158" s="12">
        <v>-3.9090276571592301E-2</v>
      </c>
    </row>
    <row r="159" spans="1:14">
      <c r="A159" s="64">
        <v>42704</v>
      </c>
      <c r="B159" s="12">
        <v>1.03688702591973E-2</v>
      </c>
      <c r="C159" s="12">
        <v>4.9777742330326002E-2</v>
      </c>
      <c r="D159" s="12">
        <v>2.2577831124815699E-2</v>
      </c>
      <c r="E159" s="12">
        <v>-2.0035326276762501E-2</v>
      </c>
      <c r="F159" s="12">
        <v>-3.2706565520133103E-2</v>
      </c>
      <c r="G159" s="12">
        <v>-2.3861226597993099E-3</v>
      </c>
      <c r="H159" s="12">
        <v>-1.22016228364604E-2</v>
      </c>
      <c r="I159" s="12">
        <v>3.9743851979379104E-3</v>
      </c>
      <c r="J159" s="12">
        <v>-2.0445996652812298E-2</v>
      </c>
      <c r="K159" s="12">
        <v>3.2227379228546502E-3</v>
      </c>
      <c r="L159" s="12">
        <v>7.4049222999994196E-2</v>
      </c>
      <c r="M159" s="12">
        <v>-1.10486805027096E-2</v>
      </c>
      <c r="N159" s="12">
        <v>0.104265927931722</v>
      </c>
    </row>
    <row r="160" spans="1:14">
      <c r="A160" s="64">
        <v>42734</v>
      </c>
      <c r="B160" s="12">
        <v>1.12264370210086E-2</v>
      </c>
      <c r="C160" s="12">
        <v>4.5175529552212703E-3</v>
      </c>
      <c r="D160" s="12">
        <v>-4.3181799041227702E-2</v>
      </c>
      <c r="E160" s="12">
        <v>-4.75533410692284E-2</v>
      </c>
      <c r="F160" s="12">
        <v>-2.2656110404048201E-2</v>
      </c>
      <c r="G160" s="12">
        <v>2.2882811275144199E-2</v>
      </c>
      <c r="H160" s="12">
        <v>2.9073087842397E-2</v>
      </c>
      <c r="I160" s="12">
        <v>1.3946783281832501E-2</v>
      </c>
      <c r="J160" s="12">
        <v>3.7131806562260103E-2</v>
      </c>
      <c r="K160" s="12">
        <v>1.8415332525232499E-2</v>
      </c>
      <c r="L160" s="12">
        <v>-2.09942638935398E-2</v>
      </c>
      <c r="M160" s="12">
        <v>-6.6734829011017294E-2</v>
      </c>
      <c r="N160" s="12">
        <v>-2.30464634776224E-2</v>
      </c>
    </row>
    <row r="161" spans="1:14">
      <c r="A161" s="64">
        <v>42766</v>
      </c>
      <c r="B161" s="12">
        <v>1.0872220965562E-2</v>
      </c>
      <c r="C161" s="12">
        <v>-3.9431414085637197E-2</v>
      </c>
      <c r="D161" s="12">
        <v>-3.5535041967886802E-2</v>
      </c>
      <c r="E161" s="12">
        <v>-2.8224249661889099E-2</v>
      </c>
      <c r="F161" s="12">
        <v>9.6058289841009906E-2</v>
      </c>
      <c r="G161" s="12">
        <v>1.85034023304806E-2</v>
      </c>
      <c r="H161" s="12">
        <v>1.86684261624754E-2</v>
      </c>
      <c r="I161" s="12">
        <v>1.1564047933656001E-2</v>
      </c>
      <c r="J161" s="12">
        <v>2.2369759649953198E-2</v>
      </c>
      <c r="K161" s="12">
        <v>2.28424899321584E-2</v>
      </c>
      <c r="L161" s="12">
        <v>-1.48559782198594E-2</v>
      </c>
      <c r="M161" s="12">
        <v>1.54830151423683E-2</v>
      </c>
      <c r="N161" s="12">
        <v>-2.3373220987757699E-2</v>
      </c>
    </row>
    <row r="162" spans="1:14">
      <c r="A162" s="64">
        <v>42790</v>
      </c>
      <c r="B162" s="12">
        <v>8.6648072995929495E-3</v>
      </c>
      <c r="C162" s="12">
        <v>2.4931433248480898E-2</v>
      </c>
      <c r="D162" s="12">
        <v>-3.1976149321499801E-3</v>
      </c>
      <c r="E162" s="12">
        <v>4.6759984457467301E-3</v>
      </c>
      <c r="F162" s="12">
        <v>2.7738259552208801E-2</v>
      </c>
      <c r="G162" s="12">
        <v>1.6567856817879499E-2</v>
      </c>
      <c r="H162" s="12">
        <v>3.8490538489622098E-2</v>
      </c>
      <c r="I162" s="12">
        <v>1.4921151483524299E-2</v>
      </c>
      <c r="J162" s="12">
        <v>5.0582137749465197E-2</v>
      </c>
      <c r="K162" s="12">
        <v>2.01336091803976E-2</v>
      </c>
      <c r="L162" s="12">
        <v>1.9045618085413898E-2</v>
      </c>
      <c r="M162" s="12">
        <v>2.45256874650354E-2</v>
      </c>
      <c r="N162" s="12">
        <v>2.9619644593827699E-2</v>
      </c>
    </row>
    <row r="163" spans="1:14">
      <c r="A163" s="64">
        <v>42825</v>
      </c>
      <c r="B163" s="12">
        <v>1.05041531957734E-2</v>
      </c>
      <c r="C163" s="12">
        <v>-1.06491995095669E-3</v>
      </c>
      <c r="D163" s="12">
        <v>2.3263440367625E-2</v>
      </c>
      <c r="E163" s="12">
        <v>1.5836671036019101E-2</v>
      </c>
      <c r="F163" s="12">
        <v>-2.37928446151057E-2</v>
      </c>
      <c r="G163" s="12">
        <v>1.12645799193027E-2</v>
      </c>
      <c r="H163" s="12">
        <v>1.0448022356648099E-2</v>
      </c>
      <c r="I163" s="12">
        <v>1.3909327677809899E-2</v>
      </c>
      <c r="J163" s="12">
        <v>8.75077372648758E-3</v>
      </c>
      <c r="K163" s="12">
        <v>1.50417658767951E-2</v>
      </c>
      <c r="L163" s="12">
        <v>3.0431076215387601E-2</v>
      </c>
      <c r="M163" s="12">
        <v>1.511935163841E-2</v>
      </c>
      <c r="N163" s="12">
        <v>2.03002889019239E-2</v>
      </c>
    </row>
    <row r="164" spans="1:14">
      <c r="A164" s="64">
        <v>42853</v>
      </c>
      <c r="B164" s="12">
        <v>7.8887833265601694E-3</v>
      </c>
      <c r="C164" s="12">
        <v>1.0702745276101201E-2</v>
      </c>
      <c r="D164" s="12">
        <v>2.05255623675741E-2</v>
      </c>
      <c r="E164" s="12">
        <v>2.5154440349754101E-2</v>
      </c>
      <c r="F164" s="12">
        <v>7.1550091176609699E-3</v>
      </c>
      <c r="G164" s="12">
        <v>2.6043439776672799E-3</v>
      </c>
      <c r="H164" s="12">
        <v>-3.2188268766939398E-3</v>
      </c>
      <c r="I164" s="12">
        <v>7.0982808051389601E-3</v>
      </c>
      <c r="J164" s="12">
        <v>-8.1552322180734604E-3</v>
      </c>
      <c r="K164" s="12">
        <v>5.3472187755583198E-3</v>
      </c>
      <c r="L164" s="12">
        <v>2.3652507009523899E-2</v>
      </c>
      <c r="M164" s="12">
        <v>2.6984282173497701E-2</v>
      </c>
      <c r="N164" s="12">
        <v>1.86457985548307E-2</v>
      </c>
    </row>
    <row r="165" spans="1:14">
      <c r="A165" s="64">
        <v>42886</v>
      </c>
      <c r="B165" s="12">
        <v>9.2555503991658093E-3</v>
      </c>
      <c r="C165" s="12">
        <v>6.3385991035518298E-3</v>
      </c>
      <c r="D165" s="12">
        <v>2.25523250537456E-2</v>
      </c>
      <c r="E165" s="12">
        <v>3.33383755949581E-2</v>
      </c>
      <c r="F165" s="12">
        <v>-2.71048149955029E-2</v>
      </c>
      <c r="G165" s="12">
        <v>-1.0006621279774501E-2</v>
      </c>
      <c r="H165" s="12">
        <v>-1.1882483576578701E-2</v>
      </c>
      <c r="I165" s="12">
        <v>8.4288240746510602E-4</v>
      </c>
      <c r="J165" s="12">
        <v>-1.77596756524608E-2</v>
      </c>
      <c r="K165" s="12">
        <v>3.01959463668444E-3</v>
      </c>
      <c r="L165" s="12">
        <v>3.3371637260169999E-2</v>
      </c>
      <c r="M165" s="12">
        <v>1.39631336059677E-2</v>
      </c>
      <c r="N165" s="12">
        <v>2.5903499417689799E-2</v>
      </c>
    </row>
    <row r="166" spans="1:14">
      <c r="A166" s="64">
        <v>42916</v>
      </c>
      <c r="B166" s="12">
        <v>8.1167815904941102E-3</v>
      </c>
      <c r="C166" s="12">
        <v>4.2201337221691101E-2</v>
      </c>
      <c r="D166" s="12">
        <v>1.4661108696467799E-2</v>
      </c>
      <c r="E166" s="12">
        <v>2.7930179463685201E-2</v>
      </c>
      <c r="F166" s="12">
        <v>1.01765699162267E-2</v>
      </c>
      <c r="G166" s="12">
        <v>1.18604188531956E-2</v>
      </c>
      <c r="H166" s="12">
        <v>1.64461991643238E-3</v>
      </c>
      <c r="I166" s="12">
        <v>5.2461409292858798E-3</v>
      </c>
      <c r="J166" s="12">
        <v>-5.5491415422714797E-4</v>
      </c>
      <c r="K166" s="12">
        <v>1.3515614843477399E-2</v>
      </c>
      <c r="L166" s="12">
        <v>2.2730210296595301E-2</v>
      </c>
      <c r="M166" s="12">
        <v>5.9371982519906797E-4</v>
      </c>
      <c r="N166" s="12">
        <v>2.47942531671419E-2</v>
      </c>
    </row>
    <row r="167" spans="1:14">
      <c r="A167" s="64">
        <v>42947</v>
      </c>
      <c r="B167" s="12">
        <v>8.0080146679644103E-3</v>
      </c>
      <c r="C167" s="12">
        <v>-4.2105554273320599E-2</v>
      </c>
      <c r="D167" s="12">
        <v>-5.0073045545084002E-2</v>
      </c>
      <c r="E167" s="12">
        <v>-5.9835657058803303E-2</v>
      </c>
      <c r="F167" s="12">
        <v>4.1724530835337698E-2</v>
      </c>
      <c r="G167" s="12">
        <v>2.3303820809718701E-2</v>
      </c>
      <c r="H167" s="12">
        <v>3.99759277233879E-2</v>
      </c>
      <c r="I167" s="12">
        <v>2.8463873243555302E-2</v>
      </c>
      <c r="J167" s="12">
        <v>4.6736022915364599E-2</v>
      </c>
      <c r="K167" s="12">
        <v>2.30672460312191E-2</v>
      </c>
      <c r="L167" s="12">
        <v>-2.8230148931897899E-2</v>
      </c>
      <c r="M167" s="12">
        <v>-3.4381027675986102E-2</v>
      </c>
      <c r="N167" s="12">
        <v>-3.5343936054766101E-2</v>
      </c>
    </row>
    <row r="168" spans="1:14">
      <c r="A168" s="64">
        <v>42978</v>
      </c>
      <c r="B168" s="12">
        <v>8.0145224690806299E-3</v>
      </c>
      <c r="C168" s="12">
        <v>2.6794236398888201E-3</v>
      </c>
      <c r="D168" s="12">
        <v>1.9836395262127601E-2</v>
      </c>
      <c r="E168" s="12">
        <v>3.93929839470719E-2</v>
      </c>
      <c r="F168" s="12">
        <v>6.3446020338435896E-2</v>
      </c>
      <c r="G168" s="12">
        <v>1.3928868366397101E-2</v>
      </c>
      <c r="H168" s="12">
        <v>1.3428149253060699E-2</v>
      </c>
      <c r="I168" s="12">
        <v>1.2546141473745101E-2</v>
      </c>
      <c r="J168" s="12">
        <v>1.3625609079499E-2</v>
      </c>
      <c r="K168" s="12">
        <v>1.0573158996554701E-2</v>
      </c>
      <c r="L168" s="12">
        <v>6.9707329513726199E-3</v>
      </c>
      <c r="M168" s="12">
        <v>4.0291531165382401E-2</v>
      </c>
      <c r="N168" s="12">
        <v>5.7878001750972796E-3</v>
      </c>
    </row>
    <row r="169" spans="1:14">
      <c r="A169" s="64">
        <v>43007</v>
      </c>
      <c r="B169" s="12">
        <v>6.4139494931692003E-3</v>
      </c>
      <c r="C169" s="12">
        <v>6.38024974764084E-3</v>
      </c>
      <c r="D169" s="12">
        <v>-7.8227484273977101E-3</v>
      </c>
      <c r="E169" s="12">
        <v>-1.6629784818845202E-2</v>
      </c>
      <c r="F169" s="12">
        <v>7.0625139947030499E-2</v>
      </c>
      <c r="G169" s="12">
        <v>1.71155454497935E-2</v>
      </c>
      <c r="H169" s="12">
        <v>1.8108091416995299E-2</v>
      </c>
      <c r="I169" s="12">
        <v>1.0066301545072501E-2</v>
      </c>
      <c r="J169" s="12">
        <v>2.39869500772091E-2</v>
      </c>
      <c r="K169" s="12">
        <v>1.47890664544605E-2</v>
      </c>
      <c r="L169" s="12">
        <v>2.44695515662702E-2</v>
      </c>
      <c r="M169" s="12">
        <v>-1.53450646087472E-2</v>
      </c>
      <c r="N169" s="12">
        <v>2.6072120623119501E-2</v>
      </c>
    </row>
    <row r="170" spans="1:14">
      <c r="A170" s="64">
        <v>43039</v>
      </c>
      <c r="B170" s="12">
        <v>6.4592940985472797E-3</v>
      </c>
      <c r="C170" s="12">
        <v>2.4412089290624699E-2</v>
      </c>
      <c r="D170" s="12">
        <v>3.2424781404093397E-2</v>
      </c>
      <c r="E170" s="12">
        <v>3.4012216844300398E-2</v>
      </c>
      <c r="F170" s="12">
        <v>-1.08200361230674E-2</v>
      </c>
      <c r="G170" s="12">
        <v>2.54388359805357E-3</v>
      </c>
      <c r="H170" s="12">
        <v>-3.8176157111549001E-3</v>
      </c>
      <c r="I170" s="12">
        <v>4.8393686122820603E-3</v>
      </c>
      <c r="J170" s="12">
        <v>-1.01119017801456E-2</v>
      </c>
      <c r="K170" s="12">
        <v>1.0254358897194801E-3</v>
      </c>
      <c r="L170" s="12">
        <v>5.5080388299762299E-2</v>
      </c>
      <c r="M170" s="12">
        <v>2.3935317785052E-2</v>
      </c>
      <c r="N170" s="12">
        <v>5.7325893282420701E-2</v>
      </c>
    </row>
    <row r="171" spans="1:14">
      <c r="A171" s="64">
        <v>43069</v>
      </c>
      <c r="B171" s="12">
        <v>5.6745221409388799E-3</v>
      </c>
      <c r="C171" s="12">
        <v>2.2313449513869901E-2</v>
      </c>
      <c r="D171" s="12">
        <v>-7.5007360526220196E-3</v>
      </c>
      <c r="E171" s="12">
        <v>2.6340567228364501E-3</v>
      </c>
      <c r="F171" s="12">
        <v>-3.11600953884828E-2</v>
      </c>
      <c r="G171" s="12">
        <v>-3.0147984634458702E-3</v>
      </c>
      <c r="H171" s="12">
        <v>-7.6066302069279701E-3</v>
      </c>
      <c r="I171" s="12">
        <v>1.0274242180994199E-3</v>
      </c>
      <c r="J171" s="12">
        <v>-1.3993181531435001E-2</v>
      </c>
      <c r="K171" s="12">
        <v>8.6220690319649396E-4</v>
      </c>
      <c r="L171" s="12">
        <v>1.3001897938799099E-2</v>
      </c>
      <c r="M171" s="12">
        <v>3.2064607135013899E-3</v>
      </c>
      <c r="N171" s="12">
        <v>2.3282435418594E-2</v>
      </c>
    </row>
    <row r="172" spans="1:14">
      <c r="A172" s="64">
        <v>43098</v>
      </c>
      <c r="B172" s="12">
        <v>5.3951989481426602E-3</v>
      </c>
      <c r="C172" s="12">
        <v>1.20694992408634E-2</v>
      </c>
      <c r="D172" s="12">
        <v>1.4545788784324901E-2</v>
      </c>
      <c r="E172" s="12">
        <v>3.0508225510389401E-2</v>
      </c>
      <c r="F172" s="12">
        <v>5.826641438039E-2</v>
      </c>
      <c r="G172" s="12">
        <v>1.3381064700854E-2</v>
      </c>
      <c r="H172" s="12">
        <v>8.2818718195871704E-3</v>
      </c>
      <c r="I172" s="12">
        <v>8.8370441903895501E-3</v>
      </c>
      <c r="J172" s="12">
        <v>7.8577225344953396E-3</v>
      </c>
      <c r="K172" s="12">
        <v>1.24497423048284E-2</v>
      </c>
      <c r="L172" s="12">
        <v>2.9444294547834499E-2</v>
      </c>
      <c r="M172" s="12">
        <v>2.2782342883403001E-2</v>
      </c>
      <c r="N172" s="12">
        <v>2.4197632560941599E-2</v>
      </c>
    </row>
    <row r="173" spans="1:14">
      <c r="A173" s="64">
        <v>43131</v>
      </c>
      <c r="B173" s="12">
        <v>5.8338630306453698E-3</v>
      </c>
      <c r="C173" s="12">
        <v>-8.3954781010882704E-2</v>
      </c>
      <c r="D173" s="12">
        <v>-6.1687688097285399E-2</v>
      </c>
      <c r="E173" s="12">
        <v>-7.1288330499447605E-2</v>
      </c>
      <c r="F173" s="12">
        <v>0.11789850955855399</v>
      </c>
      <c r="G173" s="12">
        <v>3.12034247661328E-2</v>
      </c>
      <c r="H173" s="12">
        <v>3.4012868649650099E-2</v>
      </c>
      <c r="I173" s="12">
        <v>1.3335673437399E-2</v>
      </c>
      <c r="J173" s="12">
        <v>4.9485275006679201E-2</v>
      </c>
      <c r="K173" s="12">
        <v>1.29850635251755E-2</v>
      </c>
      <c r="L173" s="12">
        <v>9.3670265719931704E-3</v>
      </c>
      <c r="M173" s="12">
        <v>-3.9904857084250801E-3</v>
      </c>
      <c r="N173" s="12">
        <v>9.6915353142603602E-3</v>
      </c>
    </row>
    <row r="174" spans="1:14">
      <c r="A174" s="64">
        <v>43159</v>
      </c>
      <c r="B174" s="12">
        <v>4.6586049078412E-3</v>
      </c>
      <c r="C174" s="12">
        <v>-5.3038177484821702E-2</v>
      </c>
      <c r="D174" s="12">
        <v>1.48637178841373E-2</v>
      </c>
      <c r="E174" s="12">
        <v>-7.1868559338255002E-3</v>
      </c>
      <c r="F174" s="12">
        <v>2.4392704753764899E-2</v>
      </c>
      <c r="G174" s="12">
        <v>5.90116547249297E-3</v>
      </c>
      <c r="H174" s="12">
        <v>5.4859998892702296E-3</v>
      </c>
      <c r="I174" s="12">
        <v>5.39156457491785E-3</v>
      </c>
      <c r="J174" s="12">
        <v>5.5655671964569501E-3</v>
      </c>
      <c r="K174" s="12">
        <v>1.10229638463299E-2</v>
      </c>
      <c r="L174" s="12">
        <v>-1.8606185435829699E-2</v>
      </c>
      <c r="M174" s="12">
        <v>5.3379300099840599E-3</v>
      </c>
      <c r="N174" s="12">
        <v>-1.38756488987832E-2</v>
      </c>
    </row>
    <row r="175" spans="1:14">
      <c r="A175" s="64">
        <v>43188</v>
      </c>
      <c r="B175" s="12">
        <v>5.3249322663779797E-3</v>
      </c>
      <c r="C175" s="12">
        <v>6.3345703736941095E-2</v>
      </c>
      <c r="D175" s="12">
        <v>3.62261232641896E-2</v>
      </c>
      <c r="E175" s="12">
        <v>5.3675265474390103E-2</v>
      </c>
      <c r="F175" s="12">
        <v>2.6720335736251499E-2</v>
      </c>
      <c r="G175" s="12">
        <v>6.0407998557054903E-3</v>
      </c>
      <c r="H175" s="12">
        <v>9.3552382260153593E-3</v>
      </c>
      <c r="I175" s="12">
        <v>1.6201932842992699E-2</v>
      </c>
      <c r="J175" s="12">
        <v>3.8206822860558098E-3</v>
      </c>
      <c r="K175" s="12">
        <v>1.32340356650939E-2</v>
      </c>
      <c r="L175" s="12">
        <v>-6.7400231706660197E-4</v>
      </c>
      <c r="M175" s="12">
        <v>2.89786526513107E-2</v>
      </c>
      <c r="N175" s="12">
        <v>-3.2231337986654502E-3</v>
      </c>
    </row>
    <row r="176" spans="1:14">
      <c r="A176" s="64">
        <v>43220</v>
      </c>
      <c r="B176" s="12">
        <v>5.1751284173127098E-3</v>
      </c>
      <c r="C176" s="12">
        <v>6.2311445156748302E-2</v>
      </c>
      <c r="D176" s="12">
        <v>3.3811020262298902E-2</v>
      </c>
      <c r="E176" s="12">
        <v>2.5332452907395001E-2</v>
      </c>
      <c r="F176" s="12">
        <v>3.2461943973078597E-2</v>
      </c>
      <c r="G176" s="12">
        <v>5.7644681465276399E-3</v>
      </c>
      <c r="H176" s="12">
        <v>-1.4380779679222799E-3</v>
      </c>
      <c r="I176" s="12">
        <v>4.2149667697839403E-3</v>
      </c>
      <c r="J176" s="12">
        <v>-6.2895135403844204E-3</v>
      </c>
      <c r="K176" s="12">
        <v>4.6622688945767701E-3</v>
      </c>
      <c r="L176" s="12">
        <v>5.6140090216423501E-2</v>
      </c>
      <c r="M176" s="12">
        <v>3.88999133435061E-2</v>
      </c>
      <c r="N176" s="12">
        <v>5.01728197139499E-2</v>
      </c>
    </row>
    <row r="177" spans="1:14">
      <c r="A177" s="64">
        <v>43250</v>
      </c>
      <c r="B177" s="12">
        <v>5.1751284173127098E-3</v>
      </c>
      <c r="C177" s="12">
        <v>0.115893191341817</v>
      </c>
      <c r="D177" s="12">
        <v>8.3899727984528299E-2</v>
      </c>
      <c r="E177" s="12">
        <v>9.4955100203412496E-2</v>
      </c>
      <c r="F177" s="12">
        <v>-0.114158038865523</v>
      </c>
      <c r="G177" s="12">
        <v>-2.1992132502673799E-2</v>
      </c>
      <c r="H177" s="12">
        <v>-3.1569250629640999E-2</v>
      </c>
      <c r="I177" s="12">
        <v>-1.5573338159573199E-2</v>
      </c>
      <c r="J177" s="12">
        <v>-4.65298447766078E-2</v>
      </c>
      <c r="K177" s="12">
        <v>-1.8533289454676801E-2</v>
      </c>
      <c r="L177" s="12">
        <v>7.4073598567736904E-2</v>
      </c>
      <c r="M177" s="12">
        <v>6.3292779661230106E-2</v>
      </c>
      <c r="N177" s="12">
        <v>0.104305194550287</v>
      </c>
    </row>
    <row r="178" spans="1:14">
      <c r="A178" s="64">
        <v>43280</v>
      </c>
      <c r="B178" s="12">
        <v>5.1751284173129301E-3</v>
      </c>
      <c r="C178" s="12">
        <v>7.6816055179555795E-2</v>
      </c>
      <c r="D178" s="12">
        <v>3.3731681306807502E-2</v>
      </c>
      <c r="E178" s="12">
        <v>3.8330829940291501E-2</v>
      </c>
      <c r="F178" s="12">
        <v>-7.0434460436850393E-2</v>
      </c>
      <c r="G178" s="12">
        <v>5.1714071231962998E-3</v>
      </c>
      <c r="H178" s="12">
        <v>-3.2006941142289601E-3</v>
      </c>
      <c r="I178" s="12">
        <v>4.4966981620593299E-3</v>
      </c>
      <c r="J178" s="12">
        <v>-1.0784763538602001E-2</v>
      </c>
      <c r="K178" s="12">
        <v>4.4201049542613702E-4</v>
      </c>
      <c r="L178" s="12">
        <v>2.2153357834915701E-2</v>
      </c>
      <c r="M178" s="12">
        <v>-8.0709901189659396E-3</v>
      </c>
      <c r="N178" s="12">
        <v>2.96539081771727E-2</v>
      </c>
    </row>
    <row r="179" spans="1:14">
      <c r="A179" s="64">
        <v>43312</v>
      </c>
      <c r="B179" s="12">
        <v>5.4222300397115397E-3</v>
      </c>
      <c r="C179" s="12">
        <v>-1.8365969355594002E-2</v>
      </c>
      <c r="D179" s="12">
        <v>-3.1194052041033701E-2</v>
      </c>
      <c r="E179" s="12">
        <v>-4.0104719909822201E-2</v>
      </c>
      <c r="F179" s="12">
        <v>9.25577277998305E-2</v>
      </c>
      <c r="G179" s="12">
        <v>1.0719872640045199E-2</v>
      </c>
      <c r="H179" s="12">
        <v>2.3152531786777501E-2</v>
      </c>
      <c r="I179" s="12">
        <v>1.47649084571186E-2</v>
      </c>
      <c r="J179" s="12">
        <v>3.1461562097517798E-2</v>
      </c>
      <c r="K179" s="12">
        <v>1.4744418197025501E-2</v>
      </c>
      <c r="L179" s="12">
        <v>2.0134885418312499E-3</v>
      </c>
      <c r="M179" s="12">
        <v>-4.9142525507042102E-2</v>
      </c>
      <c r="N179" s="12">
        <v>8.9105905438562304E-3</v>
      </c>
    </row>
    <row r="180" spans="1:14">
      <c r="A180" s="64">
        <v>43343</v>
      </c>
      <c r="B180" s="12">
        <v>5.66939240695951E-3</v>
      </c>
      <c r="C180" s="12">
        <v>0.13479082358757799</v>
      </c>
      <c r="D180" s="12">
        <v>0.11235079667204501</v>
      </c>
      <c r="E180" s="12">
        <v>0.11578932877804</v>
      </c>
      <c r="F180" s="12">
        <v>-2.5198347440571901E-2</v>
      </c>
      <c r="G180" s="12">
        <v>6.9329360071756997E-4</v>
      </c>
      <c r="H180" s="12">
        <v>-4.4769409858780298E-3</v>
      </c>
      <c r="I180" s="12">
        <v>-2.55645757868616E-3</v>
      </c>
      <c r="J180" s="12">
        <v>-5.2053544870383998E-3</v>
      </c>
      <c r="K180" s="12">
        <v>-9.3020409459855201E-3</v>
      </c>
      <c r="L180" s="12">
        <v>0.107797021481953</v>
      </c>
      <c r="M180" s="12">
        <v>8.4620462201554905E-2</v>
      </c>
      <c r="N180" s="12">
        <v>0.134636738130781</v>
      </c>
    </row>
    <row r="181" spans="1:14">
      <c r="A181" s="64">
        <v>43371</v>
      </c>
      <c r="B181" s="12">
        <v>4.6811073473507197E-3</v>
      </c>
      <c r="C181" s="12">
        <v>-5.6351247082920199E-2</v>
      </c>
      <c r="D181" s="12">
        <v>-4.3483626631743301E-2</v>
      </c>
      <c r="E181" s="12">
        <v>-5.9524383402544602E-2</v>
      </c>
      <c r="F181" s="12">
        <v>3.8014956349193899E-2</v>
      </c>
      <c r="G181" s="12">
        <v>4.6673736603330901E-3</v>
      </c>
      <c r="H181" s="12">
        <v>-1.49369356141582E-3</v>
      </c>
      <c r="I181" s="12">
        <v>8.8545570282834093E-3</v>
      </c>
      <c r="J181" s="12">
        <v>-1.03419371993603E-2</v>
      </c>
      <c r="K181" s="12">
        <v>1.29575501664815E-2</v>
      </c>
      <c r="L181" s="12">
        <v>-2.92346554627291E-2</v>
      </c>
      <c r="M181" s="12">
        <v>-4.4014396135260703E-2</v>
      </c>
      <c r="N181" s="12">
        <v>-2.7617355102135699E-2</v>
      </c>
    </row>
    <row r="182" spans="1:14">
      <c r="A182" s="64">
        <v>43404</v>
      </c>
      <c r="B182" s="12">
        <v>5.4301049881599799E-3</v>
      </c>
      <c r="C182" s="12">
        <v>-9.9023543475111706E-2</v>
      </c>
      <c r="D182" s="12">
        <v>-7.4302707384864303E-2</v>
      </c>
      <c r="E182" s="12">
        <v>-9.8670913507080293E-2</v>
      </c>
      <c r="F182" s="12">
        <v>9.5372228859924094E-2</v>
      </c>
      <c r="G182" s="12">
        <v>2.00042948440699E-2</v>
      </c>
      <c r="H182" s="12">
        <v>7.1393700427550597E-2</v>
      </c>
      <c r="I182" s="12">
        <v>3.09848786447799E-2</v>
      </c>
      <c r="J182" s="12">
        <v>0.10663873097894901</v>
      </c>
      <c r="K182" s="12">
        <v>3.5942771440590798E-2</v>
      </c>
      <c r="L182" s="12">
        <v>-0.14176224780476901</v>
      </c>
      <c r="M182" s="12">
        <v>-4.9816802380576099E-2</v>
      </c>
      <c r="N182" s="12">
        <v>-0.13592269229482601</v>
      </c>
    </row>
    <row r="183" spans="1:14">
      <c r="A183" s="64">
        <v>43434</v>
      </c>
      <c r="B183" s="12">
        <v>4.9355837882820702E-3</v>
      </c>
      <c r="C183" s="12">
        <v>8.8396752613443694E-2</v>
      </c>
      <c r="D183" s="12">
        <v>5.2849403858157902E-2</v>
      </c>
      <c r="E183" s="12">
        <v>5.7528982726184202E-2</v>
      </c>
      <c r="F183" s="12">
        <v>3.7395319585020702E-2</v>
      </c>
      <c r="G183" s="12">
        <v>1.04968820701989E-3</v>
      </c>
      <c r="H183" s="12">
        <v>9.0444368161610705E-3</v>
      </c>
      <c r="I183" s="12">
        <v>1.42797690923579E-3</v>
      </c>
      <c r="J183" s="12">
        <v>1.5230343602527801E-2</v>
      </c>
      <c r="K183" s="12">
        <v>9.8953915179289496E-3</v>
      </c>
      <c r="L183" s="12">
        <v>5.2644345572287997E-2</v>
      </c>
      <c r="M183" s="12">
        <v>4.1387816192433702E-2</v>
      </c>
      <c r="N183" s="12">
        <v>5.7722825861316898E-2</v>
      </c>
    </row>
    <row r="184" spans="1:14">
      <c r="A184" s="64">
        <v>43465</v>
      </c>
      <c r="B184" s="12">
        <v>4.9355837882820702E-3</v>
      </c>
      <c r="C184" s="12">
        <v>-7.9523482237465304E-2</v>
      </c>
      <c r="D184" s="12">
        <v>2.90320269286388E-2</v>
      </c>
      <c r="E184" s="12">
        <v>5.9285854057583798E-2</v>
      </c>
      <c r="F184" s="12">
        <v>-2.5782579205301401E-2</v>
      </c>
      <c r="G184" s="12">
        <v>3.4952917235653302E-4</v>
      </c>
      <c r="H184" s="12">
        <v>1.6494240680481699E-2</v>
      </c>
      <c r="I184" s="12">
        <v>1.36307738876639E-2</v>
      </c>
      <c r="J184" s="12">
        <v>1.8784719965797499E-2</v>
      </c>
      <c r="K184" s="12">
        <v>1.53389186751169E-2</v>
      </c>
      <c r="L184" s="12">
        <v>-6.8937831942394195E-2</v>
      </c>
      <c r="M184" s="12">
        <v>5.3597172465982001E-2</v>
      </c>
      <c r="N184" s="12">
        <v>-8.9073421221963905E-2</v>
      </c>
    </row>
    <row r="185" spans="1:14">
      <c r="A185" s="64">
        <v>43496</v>
      </c>
      <c r="B185" s="12">
        <v>5.4304799872433298E-3</v>
      </c>
      <c r="C185" s="12">
        <v>5.31942564214926E-2</v>
      </c>
      <c r="D185" s="12">
        <v>-4.74224482832524E-2</v>
      </c>
      <c r="E185" s="12">
        <v>-4.9513005989707197E-2</v>
      </c>
      <c r="F185" s="12">
        <v>0.127121563476644</v>
      </c>
      <c r="G185" s="12">
        <v>2.6113734954029199E-2</v>
      </c>
      <c r="H185" s="12">
        <v>4.3661039317928398E-2</v>
      </c>
      <c r="I185" s="12">
        <v>1.5396055541767499E-2</v>
      </c>
      <c r="J185" s="12">
        <v>6.6111495224438599E-2</v>
      </c>
      <c r="K185" s="12">
        <v>1.38750726251635E-2</v>
      </c>
      <c r="L185" s="12">
        <v>1.5967526670676E-2</v>
      </c>
      <c r="M185" s="12">
        <v>-2.49184391307181E-2</v>
      </c>
      <c r="N185" s="12">
        <v>1.6632491389819901E-2</v>
      </c>
    </row>
    <row r="186" spans="1:14">
      <c r="A186" s="64">
        <v>43524</v>
      </c>
      <c r="B186" s="12">
        <v>4.9355837882820702E-3</v>
      </c>
      <c r="C186" s="12">
        <v>3.11708478118242E-2</v>
      </c>
      <c r="D186" s="12">
        <v>1.6198211825394701E-2</v>
      </c>
      <c r="E186" s="12">
        <v>7.3470694560337996E-3</v>
      </c>
      <c r="F186" s="12">
        <v>-3.17062811502253E-2</v>
      </c>
      <c r="G186" s="12">
        <v>-2.2941471832490499E-3</v>
      </c>
      <c r="H186" s="12">
        <v>5.4652363908302901E-3</v>
      </c>
      <c r="I186" s="12">
        <v>5.4625721564143196E-3</v>
      </c>
      <c r="J186" s="12">
        <v>5.4975099149119303E-3</v>
      </c>
      <c r="K186" s="12">
        <v>2.9314376961482301E-3</v>
      </c>
      <c r="L186" s="12">
        <v>4.9321426922156603E-2</v>
      </c>
      <c r="M186" s="12">
        <v>2.0541776164417099E-2</v>
      </c>
      <c r="N186" s="12">
        <v>5.4147595865176701E-2</v>
      </c>
    </row>
    <row r="187" spans="1:14">
      <c r="A187" s="64">
        <v>43553</v>
      </c>
      <c r="B187" s="12">
        <v>4.6882270460664099E-3</v>
      </c>
      <c r="C187" s="12">
        <v>7.7233193439346995E-2</v>
      </c>
      <c r="D187" s="12">
        <v>7.0190915726124903E-2</v>
      </c>
      <c r="E187" s="12">
        <v>0.100552621135688</v>
      </c>
      <c r="F187" s="12">
        <v>7.59470344425513E-4</v>
      </c>
      <c r="G187" s="12">
        <v>-1.9783709676951498E-3</v>
      </c>
      <c r="H187" s="12">
        <v>5.7988153898043101E-3</v>
      </c>
      <c r="I187" s="12">
        <v>7.8446819848745301E-3</v>
      </c>
      <c r="J187" s="12">
        <v>4.3168286823673796E-3</v>
      </c>
      <c r="K187" s="12">
        <v>5.8704661560551302E-3</v>
      </c>
      <c r="L187" s="12">
        <v>5.2806241826309698E-2</v>
      </c>
      <c r="M187" s="12">
        <v>2.35505534512843E-2</v>
      </c>
      <c r="N187" s="12">
        <v>6.0999216819480097E-2</v>
      </c>
    </row>
    <row r="188" spans="1:14">
      <c r="A188" s="64">
        <v>43585</v>
      </c>
      <c r="B188" s="12">
        <v>5.1830014303428902E-3</v>
      </c>
      <c r="C188" s="12">
        <v>1.00893045126646E-2</v>
      </c>
      <c r="D188" s="12">
        <v>7.0884747399151404E-3</v>
      </c>
      <c r="E188" s="12">
        <v>-7.7774890244699498E-3</v>
      </c>
      <c r="F188" s="12">
        <v>-1.6683277241618399E-3</v>
      </c>
      <c r="G188" s="12">
        <v>5.1817826143656298E-3</v>
      </c>
      <c r="H188" s="12">
        <v>1.5053118645779099E-2</v>
      </c>
      <c r="I188" s="12">
        <v>1.10559613108167E-2</v>
      </c>
      <c r="J188" s="12">
        <v>1.79247454674786E-2</v>
      </c>
      <c r="K188" s="12">
        <v>6.0587602574733099E-3</v>
      </c>
      <c r="L188" s="12">
        <v>4.4915922455525101E-2</v>
      </c>
      <c r="M188" s="12">
        <v>2.2332586665265702E-3</v>
      </c>
      <c r="N188" s="12">
        <v>5.2275847480489399E-2</v>
      </c>
    </row>
    <row r="189" spans="1:14">
      <c r="A189" s="64">
        <v>43616</v>
      </c>
      <c r="B189" s="12">
        <v>5.4304799872431E-3</v>
      </c>
      <c r="C189" s="12">
        <v>1.04254872625664E-3</v>
      </c>
      <c r="D189" s="12">
        <v>2.93279382844902E-2</v>
      </c>
      <c r="E189" s="12">
        <v>6.7258290713312505E-2</v>
      </c>
      <c r="F189" s="12">
        <v>2.1420851942159602E-2</v>
      </c>
      <c r="G189" s="12">
        <v>9.3039213707641899E-3</v>
      </c>
      <c r="H189" s="12">
        <v>3.6639981176559401E-2</v>
      </c>
      <c r="I189" s="12">
        <v>1.38541424885445E-2</v>
      </c>
      <c r="J189" s="12">
        <v>5.1989511779260797E-2</v>
      </c>
      <c r="K189" s="12">
        <v>1.7693180372123599E-2</v>
      </c>
      <c r="L189" s="12">
        <v>-6.3452718661846402E-2</v>
      </c>
      <c r="M189" s="12">
        <v>9.1550034137877195E-3</v>
      </c>
      <c r="N189" s="12">
        <v>-6.6866977604824102E-2</v>
      </c>
    </row>
    <row r="190" spans="1:14">
      <c r="A190" s="64">
        <v>43644</v>
      </c>
      <c r="B190" s="12">
        <v>4.6882270460666398E-3</v>
      </c>
      <c r="C190" s="12">
        <v>-1.5287099205724901E-2</v>
      </c>
      <c r="D190" s="12">
        <v>-1.56513922888772E-2</v>
      </c>
      <c r="E190" s="12">
        <v>-1.8248184887123702E-2</v>
      </c>
      <c r="F190" s="12">
        <v>3.9696650244179003E-2</v>
      </c>
      <c r="G190" s="12">
        <v>1.51255463193076E-2</v>
      </c>
      <c r="H190" s="12">
        <v>3.73445297830741E-2</v>
      </c>
      <c r="I190" s="12">
        <v>1.7159698651508501E-2</v>
      </c>
      <c r="J190" s="12">
        <v>5.0588605204451E-2</v>
      </c>
      <c r="K190" s="12">
        <v>2.1567523720046299E-2</v>
      </c>
      <c r="L190" s="12">
        <v>3.4372001496977E-2</v>
      </c>
      <c r="M190" s="12">
        <v>5.7624754156472197E-2</v>
      </c>
      <c r="N190" s="12">
        <v>3.9499136724571997E-2</v>
      </c>
    </row>
    <row r="191" spans="1:14">
      <c r="A191" s="64">
        <v>43677</v>
      </c>
      <c r="B191" s="12">
        <v>5.6780194739802703E-3</v>
      </c>
      <c r="C191" s="12">
        <v>-4.9800688651425703E-3</v>
      </c>
      <c r="D191" s="12">
        <v>-1.6978769452040798E-2</v>
      </c>
      <c r="E191" s="12">
        <v>-1.49520132880694E-2</v>
      </c>
      <c r="F191" s="12">
        <v>1.50304970809069E-2</v>
      </c>
      <c r="G191" s="12">
        <v>8.4532804299803904E-3</v>
      </c>
      <c r="H191" s="12">
        <v>1.28724793908019E-2</v>
      </c>
      <c r="I191" s="12">
        <v>9.7405946101420896E-3</v>
      </c>
      <c r="J191" s="12">
        <v>1.50941711437935E-2</v>
      </c>
      <c r="K191" s="12">
        <v>1.0870640671603701E-2</v>
      </c>
      <c r="L191" s="12">
        <v>-1.5857506051153401E-2</v>
      </c>
      <c r="M191" s="12">
        <v>-4.6275547729746E-3</v>
      </c>
      <c r="N191" s="12">
        <v>-4.6640721429983501E-3</v>
      </c>
    </row>
    <row r="192" spans="1:14">
      <c r="A192" s="64">
        <v>43707</v>
      </c>
      <c r="B192" s="12">
        <v>5.0358987990297699E-3</v>
      </c>
      <c r="C192" s="12">
        <v>0.13657841882254401</v>
      </c>
      <c r="D192" s="12">
        <v>0.142646668806617</v>
      </c>
      <c r="E192" s="12">
        <v>0.22065229668940101</v>
      </c>
      <c r="F192" s="12">
        <v>-5.0464138526776399E-3</v>
      </c>
      <c r="G192" s="12">
        <v>5.24319904902492E-3</v>
      </c>
      <c r="H192" s="12">
        <v>-4.01879860787757E-3</v>
      </c>
      <c r="I192" s="12">
        <v>4.97817292625102E-4</v>
      </c>
      <c r="J192" s="12">
        <v>-7.6887286549035504E-3</v>
      </c>
      <c r="K192" s="12">
        <v>2.5973462894870402E-3</v>
      </c>
      <c r="L192" s="12">
        <v>7.0987970436922204E-2</v>
      </c>
      <c r="M192" s="12">
        <v>0.176888217352758</v>
      </c>
      <c r="N192" s="12">
        <v>7.9345452767968602E-2</v>
      </c>
    </row>
    <row r="193" spans="1:14">
      <c r="A193" s="64">
        <v>43738</v>
      </c>
      <c r="B193" s="12">
        <v>4.6564349717017599E-3</v>
      </c>
      <c r="C193" s="12">
        <v>3.5791323304579001E-2</v>
      </c>
      <c r="D193" s="12">
        <v>-5.5779944612239698E-3</v>
      </c>
      <c r="E193" s="12">
        <v>-2.0491182823064499E-2</v>
      </c>
      <c r="F193" s="12">
        <v>4.6461126010783997E-2</v>
      </c>
      <c r="G193" s="12">
        <v>4.5746263685018098E-3</v>
      </c>
      <c r="H193" s="12">
        <v>2.8612487717294601E-2</v>
      </c>
      <c r="I193" s="12">
        <v>1.7394330415498802E-2</v>
      </c>
      <c r="J193" s="12">
        <v>3.72626109729568E-2</v>
      </c>
      <c r="K193" s="12">
        <v>1.4401526132280899E-2</v>
      </c>
      <c r="L193" s="12">
        <v>2.55098455304902E-2</v>
      </c>
      <c r="M193" s="12">
        <v>-2.2117598715023602E-2</v>
      </c>
      <c r="N193" s="12">
        <v>2.3546998847643101E-2</v>
      </c>
    </row>
    <row r="194" spans="1:14">
      <c r="A194" s="64">
        <v>43769</v>
      </c>
      <c r="B194" s="12">
        <v>4.8116435316758396E-3</v>
      </c>
      <c r="C194" s="12">
        <v>-2.53656477276436E-2</v>
      </c>
      <c r="D194" s="12">
        <v>-3.65452932229198E-2</v>
      </c>
      <c r="E194" s="12">
        <v>-4.9179562816288901E-2</v>
      </c>
      <c r="F194" s="12">
        <v>1.92712526379301E-2</v>
      </c>
      <c r="G194" s="12">
        <v>1.33684815527113E-2</v>
      </c>
      <c r="H194" s="12">
        <v>3.3626976039567297E-2</v>
      </c>
      <c r="I194" s="12">
        <v>1.65203762643455E-2</v>
      </c>
      <c r="J194" s="12">
        <v>4.6660633810459103E-2</v>
      </c>
      <c r="K194" s="12">
        <v>1.6965122028591299E-2</v>
      </c>
      <c r="L194" s="12">
        <v>-1.3081796911078599E-2</v>
      </c>
      <c r="M194" s="12">
        <v>-2.1888445387406901E-2</v>
      </c>
      <c r="N194" s="12">
        <v>-1.88476707104848E-2</v>
      </c>
    </row>
    <row r="195" spans="1:14">
      <c r="A195" s="64">
        <v>43798</v>
      </c>
      <c r="B195" s="12">
        <v>3.8038297119624598E-3</v>
      </c>
      <c r="C195" s="12">
        <v>3.9034902824604603E-2</v>
      </c>
      <c r="D195" s="12">
        <v>4.7697824424050898E-2</v>
      </c>
      <c r="E195" s="12">
        <v>5.06299154812919E-2</v>
      </c>
      <c r="F195" s="12">
        <v>1.8693473862983902E-2</v>
      </c>
      <c r="G195" s="12">
        <v>-2.0668931705268801E-3</v>
      </c>
      <c r="H195" s="12">
        <v>-2.4545621312016899E-2</v>
      </c>
      <c r="I195" s="12">
        <v>-2.82140543780007E-3</v>
      </c>
      <c r="J195" s="12">
        <v>-4.0713311691451599E-2</v>
      </c>
      <c r="K195" s="12">
        <v>-4.5986244793535499E-3</v>
      </c>
      <c r="L195" s="12">
        <v>7.9167126513435701E-2</v>
      </c>
      <c r="M195" s="12">
        <v>1.9451042032656098E-2</v>
      </c>
      <c r="N195" s="12">
        <v>9.08355931969793E-2</v>
      </c>
    </row>
    <row r="196" spans="1:14">
      <c r="A196" s="64">
        <v>43830</v>
      </c>
      <c r="B196" s="12">
        <v>3.76600155947515E-3</v>
      </c>
      <c r="C196" s="12">
        <v>-5.1468901998910799E-2</v>
      </c>
      <c r="D196" s="12">
        <v>-5.5898683940690197E-2</v>
      </c>
      <c r="E196" s="12">
        <v>-7.7726592153865195E-2</v>
      </c>
      <c r="F196" s="12">
        <v>6.3805411950817806E-2</v>
      </c>
      <c r="G196" s="12">
        <v>2.53513891621308E-2</v>
      </c>
      <c r="H196" s="12">
        <v>2.0055781789475698E-2</v>
      </c>
      <c r="I196" s="12">
        <v>1.23518152265178E-2</v>
      </c>
      <c r="J196" s="12">
        <v>2.6036194428561199E-2</v>
      </c>
      <c r="K196" s="12">
        <v>6.22160083398171E-3</v>
      </c>
      <c r="L196" s="12">
        <v>-1.33856565291654E-2</v>
      </c>
      <c r="M196" s="12">
        <v>-1.0080101352963999E-2</v>
      </c>
      <c r="N196" s="12">
        <v>-1.8480842877015399E-2</v>
      </c>
    </row>
    <row r="197" spans="1:14">
      <c r="A197" s="64">
        <v>43861</v>
      </c>
      <c r="B197" s="12">
        <v>3.76623628889638E-3</v>
      </c>
      <c r="C197" s="12">
        <v>7.2035975875157796E-2</v>
      </c>
      <c r="D197" s="12">
        <v>9.9084202465438295E-2</v>
      </c>
      <c r="E197" s="12">
        <v>0.14450381848328001</v>
      </c>
      <c r="F197" s="12">
        <v>-2.4851413385703802E-2</v>
      </c>
      <c r="G197" s="12">
        <v>5.5828851924295498E-3</v>
      </c>
      <c r="H197" s="12">
        <v>2.61357120721528E-3</v>
      </c>
      <c r="I197" s="12">
        <v>5.56492861520774E-3</v>
      </c>
      <c r="J197" s="12">
        <v>3.47115293666933E-4</v>
      </c>
      <c r="K197" s="12">
        <v>8.7708810567057593E-3</v>
      </c>
      <c r="L197" s="12">
        <v>4.6834047730100803E-2</v>
      </c>
      <c r="M197" s="12">
        <v>0.107810788704368</v>
      </c>
      <c r="N197" s="12">
        <v>5.75207459129638E-2</v>
      </c>
    </row>
    <row r="198" spans="1:14">
      <c r="A198" s="64">
        <v>43889</v>
      </c>
      <c r="B198" s="12">
        <v>2.94681629623849E-3</v>
      </c>
      <c r="C198" s="12">
        <v>-3.06791618641526E-2</v>
      </c>
      <c r="D198" s="12">
        <v>8.3434320497480702E-2</v>
      </c>
      <c r="E198" s="12">
        <v>0.12164113203222</v>
      </c>
      <c r="F198" s="12">
        <v>-9.0087592965843996E-2</v>
      </c>
      <c r="G198" s="12">
        <v>-1.5653943696683902E-2</v>
      </c>
      <c r="H198" s="12">
        <v>4.4940523147205501E-3</v>
      </c>
      <c r="I198" s="12">
        <v>6.4200500187203604E-3</v>
      </c>
      <c r="J198" s="12">
        <v>3.1732800501451598E-3</v>
      </c>
      <c r="K198" s="12">
        <v>6.5061289414904896E-3</v>
      </c>
      <c r="L198" s="12">
        <v>-3.2826574988866403E-2</v>
      </c>
      <c r="M198" s="12">
        <v>7.0743429018188697E-2</v>
      </c>
      <c r="N198" s="12">
        <v>-3.4942678752477599E-2</v>
      </c>
    </row>
    <row r="199" spans="1:14">
      <c r="A199" s="64">
        <v>43921</v>
      </c>
      <c r="B199" s="12">
        <v>3.4028598297477499E-3</v>
      </c>
      <c r="C199" s="12">
        <v>-9.7709435481361295E-2</v>
      </c>
      <c r="D199" s="12">
        <v>0.19879756034028601</v>
      </c>
      <c r="E199" s="12">
        <v>0.22951635922572799</v>
      </c>
      <c r="F199" s="12">
        <v>-0.29414738533263501</v>
      </c>
      <c r="G199" s="12">
        <v>-6.23865906386461E-2</v>
      </c>
      <c r="H199" s="12">
        <v>-6.9721485243254694E-2</v>
      </c>
      <c r="I199" s="12">
        <v>-1.75483235699498E-2</v>
      </c>
      <c r="J199" s="12">
        <v>-0.109302828851275</v>
      </c>
      <c r="K199" s="12">
        <v>-1.0677249355982501E-3</v>
      </c>
      <c r="L199" s="12">
        <v>-3.08477156481856E-3</v>
      </c>
      <c r="M199" s="12">
        <v>0.154954458761315</v>
      </c>
      <c r="N199" s="12">
        <v>1.10125562429395E-2</v>
      </c>
    </row>
    <row r="200" spans="1:14">
      <c r="A200" s="64">
        <v>43951</v>
      </c>
      <c r="B200" s="12">
        <v>2.8492620001478999E-3</v>
      </c>
      <c r="C200" s="12">
        <v>0.13058808717179199</v>
      </c>
      <c r="D200" s="12">
        <v>4.6797230476292202E-2</v>
      </c>
      <c r="E200" s="12">
        <v>5.6673485565692502E-2</v>
      </c>
      <c r="F200" s="12">
        <v>0.12082948463332099</v>
      </c>
      <c r="G200" s="12">
        <v>2.8989086022586E-2</v>
      </c>
      <c r="H200" s="12">
        <v>1.3142262706549101E-2</v>
      </c>
      <c r="I200" s="12">
        <v>4.8817048388922696E-3</v>
      </c>
      <c r="J200" s="12">
        <v>2.0147672164564499E-2</v>
      </c>
      <c r="K200" s="12">
        <v>1.14919917620939E-2</v>
      </c>
      <c r="L200" s="12">
        <v>0.15441480416228701</v>
      </c>
      <c r="M200" s="12">
        <v>0.104773901010267</v>
      </c>
      <c r="N200" s="12">
        <v>0.17632926435805599</v>
      </c>
    </row>
    <row r="201" spans="1:14">
      <c r="A201" s="64">
        <v>43980</v>
      </c>
      <c r="B201" s="12">
        <v>2.3869630059243298E-3</v>
      </c>
      <c r="C201" s="12">
        <v>1.7796270804129001E-3</v>
      </c>
      <c r="D201" s="12">
        <v>3.2789828003807401E-3</v>
      </c>
      <c r="E201" s="12">
        <v>-1.76010048363467E-2</v>
      </c>
      <c r="F201" s="12">
        <v>7.59203105791557E-2</v>
      </c>
      <c r="G201" s="12">
        <v>1.8740669429213101E-2</v>
      </c>
      <c r="H201" s="12">
        <v>1.5183731188866499E-2</v>
      </c>
      <c r="I201" s="12">
        <v>2.1203953324699699E-2</v>
      </c>
      <c r="J201" s="12">
        <v>1.02279692596978E-2</v>
      </c>
      <c r="K201" s="12">
        <v>1.41840439294356E-2</v>
      </c>
      <c r="L201" s="12">
        <v>4.1366656844124799E-2</v>
      </c>
      <c r="M201" s="12">
        <v>1.51091024158371E-2</v>
      </c>
      <c r="N201" s="12">
        <v>4.5146949650077303E-2</v>
      </c>
    </row>
    <row r="202" spans="1:14">
      <c r="A202" s="64">
        <v>44012</v>
      </c>
      <c r="B202" s="12">
        <v>2.1523686670399298E-3</v>
      </c>
      <c r="C202" s="12">
        <v>3.99905609052209E-2</v>
      </c>
      <c r="D202" s="12">
        <v>9.6417154208729896E-3</v>
      </c>
      <c r="E202" s="12">
        <v>1.2567851757341E-2</v>
      </c>
      <c r="F202" s="12">
        <v>9.8380263982789803E-2</v>
      </c>
      <c r="G202" s="12">
        <v>1.8105571092442398E-2</v>
      </c>
      <c r="H202" s="12">
        <v>2.04818396516106E-2</v>
      </c>
      <c r="I202" s="12">
        <v>1.11688966225604E-2</v>
      </c>
      <c r="J202" s="12">
        <v>2.84344717797375E-2</v>
      </c>
      <c r="K202" s="12">
        <v>7.8566423276738E-3</v>
      </c>
      <c r="L202" s="12">
        <v>3.9738713779536597E-2</v>
      </c>
      <c r="M202" s="12">
        <v>3.2159539990939699E-2</v>
      </c>
      <c r="N202" s="12">
        <v>2.77159199418501E-2</v>
      </c>
    </row>
    <row r="203" spans="1:14">
      <c r="A203" s="64">
        <v>44043</v>
      </c>
      <c r="B203" s="12">
        <v>1.9433903500789499E-3</v>
      </c>
      <c r="C203" s="12">
        <v>-1.1337262945033E-2</v>
      </c>
      <c r="D203" s="12">
        <v>-4.1589143343488399E-2</v>
      </c>
      <c r="E203" s="12">
        <v>-7.54440236062237E-3</v>
      </c>
      <c r="F203" s="12">
        <v>7.3823729430023993E-2</v>
      </c>
      <c r="G203" s="12">
        <v>2.6842188807369501E-2</v>
      </c>
      <c r="H203" s="12">
        <v>4.3860740689022501E-2</v>
      </c>
      <c r="I203" s="12">
        <v>9.8972641879890803E-3</v>
      </c>
      <c r="J203" s="12">
        <v>7.3245027554660502E-2</v>
      </c>
      <c r="K203" s="12">
        <v>1.0837729229935301E-2</v>
      </c>
      <c r="L203" s="12">
        <v>-9.4842798373195804E-4</v>
      </c>
      <c r="M203" s="12">
        <v>5.5963860832233897E-2</v>
      </c>
      <c r="N203" s="12">
        <v>2.5581772374596501E-3</v>
      </c>
    </row>
    <row r="204" spans="1:14">
      <c r="A204" s="64">
        <v>44074</v>
      </c>
      <c r="B204" s="12">
        <v>1.6086669758630301E-3</v>
      </c>
      <c r="C204" s="12">
        <v>5.9725892136451797E-2</v>
      </c>
      <c r="D204" s="12">
        <v>4.14000864824235E-2</v>
      </c>
      <c r="E204" s="12">
        <v>-1.49903573532261E-3</v>
      </c>
      <c r="F204" s="12">
        <v>-4.0927630600600298E-2</v>
      </c>
      <c r="G204" s="12">
        <v>2.5440959158220498E-3</v>
      </c>
      <c r="H204" s="12">
        <v>-1.7974684716032301E-2</v>
      </c>
      <c r="I204" s="12">
        <v>4.2637327410182096E-3</v>
      </c>
      <c r="J204" s="12">
        <v>-3.62246187366696E-2</v>
      </c>
      <c r="K204" s="12">
        <v>-7.5007392725996401E-3</v>
      </c>
      <c r="L204" s="12">
        <v>0.114322449049164</v>
      </c>
      <c r="M204" s="12">
        <v>4.7465432872306298E-2</v>
      </c>
      <c r="N204" s="12">
        <v>0.12517919853881199</v>
      </c>
    </row>
    <row r="205" spans="1:14">
      <c r="A205" s="64">
        <v>44104</v>
      </c>
      <c r="B205" s="12">
        <v>1.5697102274148101E-3</v>
      </c>
      <c r="C205" s="12">
        <v>-2.6987649397767202E-3</v>
      </c>
      <c r="D205" s="12">
        <v>3.4434149216944598E-2</v>
      </c>
      <c r="E205" s="12">
        <v>3.89172108233495E-2</v>
      </c>
      <c r="F205" s="12">
        <v>-5.8925452038872998E-2</v>
      </c>
      <c r="G205" s="12">
        <v>-1.9012698653299701E-2</v>
      </c>
      <c r="H205" s="12">
        <v>-1.5118065851924101E-2</v>
      </c>
      <c r="I205" s="12">
        <v>-1.2354176174916799E-3</v>
      </c>
      <c r="J205" s="12">
        <v>-2.59927518593439E-2</v>
      </c>
      <c r="K205" s="12">
        <v>-5.6030341723019E-3</v>
      </c>
      <c r="L205" s="12">
        <v>-3.7925646931367099E-3</v>
      </c>
      <c r="M205" s="12">
        <v>-6.1453631960565096E-3</v>
      </c>
      <c r="N205" s="12">
        <v>-9.4809498047000399E-3</v>
      </c>
    </row>
    <row r="206" spans="1:14">
      <c r="A206" s="64">
        <v>44134</v>
      </c>
      <c r="B206" s="12">
        <v>1.5697102274154699E-3</v>
      </c>
      <c r="C206" s="12">
        <v>-3.4997890552590501E-3</v>
      </c>
      <c r="D206" s="12">
        <v>9.1890473333804401E-3</v>
      </c>
      <c r="E206" s="12">
        <v>-1.1304636365454901E-2</v>
      </c>
      <c r="F206" s="12">
        <v>-4.06419945026445E-3</v>
      </c>
      <c r="G206" s="12">
        <v>-2.7813002845238298E-3</v>
      </c>
      <c r="H206" s="12">
        <v>2.11954221684251E-3</v>
      </c>
      <c r="I206" s="12">
        <v>2.0094778775026001E-3</v>
      </c>
      <c r="J206" s="12">
        <v>2.1988960092462701E-3</v>
      </c>
      <c r="K206" s="12">
        <v>-3.2815542804058798E-3</v>
      </c>
      <c r="L206" s="12">
        <v>-2.3832456024259702E-3</v>
      </c>
      <c r="M206" s="12">
        <v>2.05032456607343E-2</v>
      </c>
      <c r="N206" s="12">
        <v>-5.0669806710068599E-3</v>
      </c>
    </row>
    <row r="207" spans="1:14">
      <c r="A207" s="64">
        <v>44165</v>
      </c>
      <c r="B207" s="12">
        <v>1.49490627915671E-3</v>
      </c>
      <c r="C207" s="12">
        <v>2.4591868945043002E-2</v>
      </c>
      <c r="D207" s="12">
        <v>-7.3109645791571698E-2</v>
      </c>
      <c r="E207" s="12">
        <v>-6.0915091114735198E-2</v>
      </c>
      <c r="F207" s="12">
        <v>0.16913073805536899</v>
      </c>
      <c r="G207" s="12">
        <v>2.9880850609104601E-2</v>
      </c>
      <c r="H207" s="12">
        <v>1.99974597214129E-2</v>
      </c>
      <c r="I207" s="12">
        <v>1.3198341951677199E-2</v>
      </c>
      <c r="J207" s="12">
        <v>2.5859596152767599E-2</v>
      </c>
      <c r="K207" s="12">
        <v>3.6198045281847701E-3</v>
      </c>
      <c r="L207" s="12">
        <v>3.6530623182422901E-2</v>
      </c>
      <c r="M207" s="12">
        <v>-0.134811230354793</v>
      </c>
      <c r="N207" s="12">
        <v>2.3095253652203301E-2</v>
      </c>
    </row>
    <row r="208" spans="1:14">
      <c r="A208" s="64">
        <v>44196</v>
      </c>
      <c r="B208" s="12">
        <v>1.64451976295176E-3</v>
      </c>
      <c r="C208" s="12">
        <v>6.7141744948140403E-3</v>
      </c>
      <c r="D208" s="12">
        <v>-2.8267584136158899E-2</v>
      </c>
      <c r="E208" s="12">
        <v>-3.8236894993704702E-2</v>
      </c>
      <c r="F208" s="12">
        <v>9.6586022395273294E-2</v>
      </c>
      <c r="G208" s="12">
        <v>2.7073578812207399E-2</v>
      </c>
      <c r="H208" s="12">
        <v>4.8533137688845797E-2</v>
      </c>
      <c r="I208" s="12">
        <v>1.8296381646803101E-2</v>
      </c>
      <c r="J208" s="12">
        <v>7.5098365550787E-2</v>
      </c>
      <c r="K208" s="12">
        <v>1.95450910326091E-2</v>
      </c>
      <c r="L208" s="12">
        <v>1.8824146687711402E-2</v>
      </c>
      <c r="M208" s="12">
        <v>4.3831657502299802E-2</v>
      </c>
      <c r="N208" s="12">
        <v>1.08612288739184E-2</v>
      </c>
    </row>
    <row r="209" spans="1:14">
      <c r="A209" s="64">
        <v>44225</v>
      </c>
      <c r="B209" s="12">
        <v>1.4949062791564901E-3</v>
      </c>
      <c r="C209" s="12">
        <v>5.4816025414484201E-2</v>
      </c>
      <c r="D209" s="12">
        <v>4.3547101141960101E-2</v>
      </c>
      <c r="E209" s="12">
        <v>1.7542489245818398E-2</v>
      </c>
      <c r="F209" s="12">
        <v>-2.2780504975056799E-2</v>
      </c>
      <c r="G209" s="12">
        <v>-8.7083461719140703E-3</v>
      </c>
      <c r="H209" s="12">
        <v>-8.5144652333405402E-3</v>
      </c>
      <c r="I209" s="12">
        <v>1.0590256016087499E-3</v>
      </c>
      <c r="J209" s="12">
        <v>-1.6874164260004699E-2</v>
      </c>
      <c r="K209" s="12">
        <v>-8.0256168607886202E-3</v>
      </c>
      <c r="L209" s="12">
        <v>4.8246363370601099E-2</v>
      </c>
      <c r="M209" s="12">
        <v>4.0440384859133198E-2</v>
      </c>
      <c r="N209" s="12">
        <v>4.19914315154368E-2</v>
      </c>
    </row>
    <row r="210" spans="1:14">
      <c r="A210" s="64">
        <v>44253</v>
      </c>
      <c r="B210" s="12">
        <v>1.3453151428044401E-3</v>
      </c>
      <c r="C210" s="12">
        <v>5.0394870879307101E-2</v>
      </c>
      <c r="D210" s="12">
        <v>-1.4599589271256101E-2</v>
      </c>
      <c r="E210" s="12">
        <v>-4.9084308479842298E-2</v>
      </c>
      <c r="F210" s="12">
        <v>-1.9129020030193698E-2</v>
      </c>
      <c r="G210" s="12">
        <v>4.9758722426329598E-3</v>
      </c>
      <c r="H210" s="12">
        <v>-1.51679095071577E-2</v>
      </c>
      <c r="I210" s="12">
        <v>-5.96654570987453E-3</v>
      </c>
      <c r="J210" s="12">
        <v>-2.3277155409199699E-2</v>
      </c>
      <c r="K210" s="12">
        <v>-1.17886800513842E-2</v>
      </c>
      <c r="L210" s="12">
        <v>3.2283637936389303E-2</v>
      </c>
      <c r="M210" s="12">
        <v>-5.5621627261239301E-2</v>
      </c>
      <c r="N210" s="12">
        <v>3.6266380848837897E-2</v>
      </c>
    </row>
    <row r="211" spans="1:14">
      <c r="A211" s="64">
        <v>44286</v>
      </c>
      <c r="B211" s="12">
        <v>1.9817196535716298E-3</v>
      </c>
      <c r="C211" s="12">
        <v>7.7284172728111195E-2</v>
      </c>
      <c r="D211" s="12">
        <v>5.6913973606067501E-3</v>
      </c>
      <c r="E211" s="12">
        <v>-2.3864412865421399E-2</v>
      </c>
      <c r="F211" s="12">
        <v>5.41242471991066E-2</v>
      </c>
      <c r="G211" s="12">
        <v>4.7585607191840103E-3</v>
      </c>
      <c r="H211" s="12">
        <v>-4.6100117021211596E-3</v>
      </c>
      <c r="I211" s="12">
        <v>3.4306982239358198E-3</v>
      </c>
      <c r="J211" s="12">
        <v>-1.16962901655587E-2</v>
      </c>
      <c r="K211" s="12">
        <v>-8.4303732575730095E-3</v>
      </c>
      <c r="L211" s="12">
        <v>5.5521918279515199E-2</v>
      </c>
      <c r="M211" s="12">
        <v>-4.03587908599845E-4</v>
      </c>
      <c r="N211" s="12">
        <v>7.3936861150481495E-2</v>
      </c>
    </row>
    <row r="212" spans="1:14">
      <c r="A212" s="64">
        <v>44316</v>
      </c>
      <c r="B212" s="12">
        <v>2.0779462200812798E-3</v>
      </c>
      <c r="C212" s="12">
        <v>2.48603976283501E-2</v>
      </c>
      <c r="D212" s="12">
        <v>-4.2069233071790203E-2</v>
      </c>
      <c r="E212" s="12">
        <v>-2.8045849592719399E-2</v>
      </c>
      <c r="F212" s="12">
        <v>1.41692717059423E-2</v>
      </c>
      <c r="G212" s="12">
        <v>1.28405042339097E-2</v>
      </c>
      <c r="H212" s="12">
        <v>6.5107724993800301E-3</v>
      </c>
      <c r="I212" s="12">
        <v>8.7433835284871295E-3</v>
      </c>
      <c r="J212" s="12">
        <v>4.53067198757861E-3</v>
      </c>
      <c r="K212" s="12">
        <v>8.4086572573760492E-3</v>
      </c>
      <c r="L212" s="12">
        <v>-1.13441083684464E-2</v>
      </c>
      <c r="M212" s="12">
        <v>-8.5885431786690801E-3</v>
      </c>
      <c r="N212" s="12">
        <v>-1.8279853743393599E-3</v>
      </c>
    </row>
    <row r="213" spans="1:14">
      <c r="A213" s="64">
        <v>44347</v>
      </c>
      <c r="B213" s="12">
        <v>2.6742481033443701E-3</v>
      </c>
      <c r="C213" s="12">
        <v>-2.1808082456140399E-2</v>
      </c>
      <c r="D213" s="12">
        <v>-2.7634102200184401E-2</v>
      </c>
      <c r="E213" s="12">
        <v>-3.1793926548041397E-2</v>
      </c>
      <c r="F213" s="12">
        <v>4.95521237595185E-2</v>
      </c>
      <c r="G213" s="12">
        <v>1.21445992033142E-2</v>
      </c>
      <c r="H213" s="12">
        <v>1.0580405882245099E-2</v>
      </c>
      <c r="I213" s="12">
        <v>6.9006346158235702E-3</v>
      </c>
      <c r="J213" s="12">
        <v>1.3828750691569001E-2</v>
      </c>
      <c r="K213" s="12">
        <v>1.9925450020110702E-3</v>
      </c>
      <c r="L213" s="12">
        <v>-1.8447352487642701E-2</v>
      </c>
      <c r="M213" s="12">
        <v>4.0751481755520701E-2</v>
      </c>
      <c r="N213" s="12">
        <v>-2.6407121398963E-2</v>
      </c>
    </row>
    <row r="214" spans="1:14">
      <c r="A214" s="64">
        <v>44377</v>
      </c>
      <c r="B214" s="12">
        <v>3.0489845542591701E-3</v>
      </c>
      <c r="C214" s="12">
        <v>-1.89636066503573E-2</v>
      </c>
      <c r="D214" s="12">
        <v>-3.4222309401700103E-2</v>
      </c>
      <c r="E214" s="12">
        <v>-1.6832446383127E-3</v>
      </c>
      <c r="F214" s="12">
        <v>4.7717520544212303E-3</v>
      </c>
      <c r="G214" s="12">
        <v>6.9679636120190099E-3</v>
      </c>
      <c r="H214" s="12">
        <v>4.2033197546120704E-3</v>
      </c>
      <c r="I214" s="12">
        <v>-1.3026921896805901E-3</v>
      </c>
      <c r="J214" s="12">
        <v>8.2874507612702396E-3</v>
      </c>
      <c r="K214" s="12">
        <v>2.1427936361582099E-3</v>
      </c>
      <c r="L214" s="12">
        <v>-3.2509449042264701E-2</v>
      </c>
      <c r="M214" s="12">
        <v>-0.11279535914186201</v>
      </c>
      <c r="N214" s="12">
        <v>-2.2721082457903299E-2</v>
      </c>
    </row>
    <row r="215" spans="1:14">
      <c r="A215" s="64">
        <v>44407</v>
      </c>
      <c r="B215" s="12">
        <v>3.55616374627754E-3</v>
      </c>
      <c r="C215" s="12">
        <v>7.3104340659709596E-2</v>
      </c>
      <c r="D215" s="12">
        <v>4.4271597121655397E-2</v>
      </c>
      <c r="E215" s="12">
        <v>6.2067089061290201E-2</v>
      </c>
      <c r="F215" s="12">
        <v>-4.6127933029297102E-2</v>
      </c>
      <c r="G215" s="12">
        <v>-1.54111639889616E-2</v>
      </c>
      <c r="H215" s="12">
        <v>-3.7337816064438802E-3</v>
      </c>
      <c r="I215" s="12">
        <v>2.8537050779320301E-4</v>
      </c>
      <c r="J215" s="12">
        <v>-7.6315221106004697E-3</v>
      </c>
      <c r="K215" s="12">
        <v>-4.7400892458751001E-3</v>
      </c>
      <c r="L215" s="12">
        <v>2.9897780265653401E-2</v>
      </c>
      <c r="M215" s="12">
        <v>6.0221611840533401E-2</v>
      </c>
      <c r="N215" s="12">
        <v>4.7160592724890302E-2</v>
      </c>
    </row>
    <row r="216" spans="1:14">
      <c r="A216" s="64">
        <v>44439</v>
      </c>
      <c r="B216" s="12">
        <v>4.24137729521079E-3</v>
      </c>
      <c r="C216" s="12">
        <v>2.2729649369532999E-2</v>
      </c>
      <c r="D216" s="12">
        <v>2.96920787539622E-4</v>
      </c>
      <c r="E216" s="12">
        <v>9.0586081907972904E-4</v>
      </c>
      <c r="F216" s="12">
        <v>-7.4928587459961796E-3</v>
      </c>
      <c r="G216" s="12">
        <v>1.2263724696759399E-3</v>
      </c>
      <c r="H216" s="12">
        <v>-1.0896104087386199E-2</v>
      </c>
      <c r="I216" s="12">
        <v>1.5123853188669901E-3</v>
      </c>
      <c r="J216" s="12">
        <v>-2.21965090755313E-2</v>
      </c>
      <c r="K216" s="12">
        <v>-5.9651219350761401E-3</v>
      </c>
      <c r="L216" s="12">
        <v>2.7896275110154099E-2</v>
      </c>
      <c r="M216" s="12">
        <v>-1.75848731972771E-3</v>
      </c>
      <c r="N216" s="12">
        <v>3.3350109343531997E-2</v>
      </c>
    </row>
    <row r="217" spans="1:14">
      <c r="A217" s="64">
        <v>44469</v>
      </c>
      <c r="B217" s="12">
        <v>4.3821867949409496E-3</v>
      </c>
      <c r="C217" s="12">
        <v>4.7553747593953501E-4</v>
      </c>
      <c r="D217" s="12">
        <v>4.0641455976996699E-2</v>
      </c>
      <c r="E217" s="12">
        <v>2.6772275458083E-2</v>
      </c>
      <c r="F217" s="12">
        <v>-7.4057642083123001E-2</v>
      </c>
      <c r="G217" s="12">
        <v>1.5422456286511199E-3</v>
      </c>
      <c r="H217" s="12">
        <v>-1.3305486132798501E-3</v>
      </c>
      <c r="I217" s="12">
        <v>1.00162097138591E-2</v>
      </c>
      <c r="J217" s="12">
        <v>-1.25950379937219E-2</v>
      </c>
      <c r="K217" s="12">
        <v>-3.2939015453451398E-3</v>
      </c>
      <c r="L217" s="12">
        <v>1.2259532682088599E-2</v>
      </c>
      <c r="M217" s="12">
        <v>1.5584246746476601E-2</v>
      </c>
      <c r="N217" s="12">
        <v>7.2623447189759096E-3</v>
      </c>
    </row>
    <row r="218" spans="1:14">
      <c r="A218" s="64">
        <v>44498</v>
      </c>
      <c r="B218" s="12">
        <v>4.80393093868691E-3</v>
      </c>
      <c r="C218" s="12">
        <v>0.116287337930654</v>
      </c>
      <c r="D218" s="12">
        <v>3.2823555967880003E-2</v>
      </c>
      <c r="E218" s="12">
        <v>6.3005533591270702E-2</v>
      </c>
      <c r="F218" s="12">
        <v>-5.3084652115250902E-2</v>
      </c>
      <c r="G218" s="12">
        <v>-7.3081969648206499E-3</v>
      </c>
      <c r="H218" s="12">
        <v>-2.54418345520038E-2</v>
      </c>
      <c r="I218" s="12">
        <v>-1.23560620671271E-2</v>
      </c>
      <c r="J218" s="12">
        <v>-3.8743260373909801E-2</v>
      </c>
      <c r="K218" s="12">
        <v>-2.62768211196042E-2</v>
      </c>
      <c r="L218" s="12">
        <v>8.9655097918974705E-2</v>
      </c>
      <c r="M218" s="12">
        <v>5.3115873396606297E-2</v>
      </c>
      <c r="N218" s="12">
        <v>0.10916256885665</v>
      </c>
    </row>
    <row r="219" spans="1:14">
      <c r="A219" s="64">
        <v>44530</v>
      </c>
      <c r="B219" s="12">
        <v>5.8675468388833503E-3</v>
      </c>
      <c r="C219" s="12">
        <v>-1.0812471909941499E-2</v>
      </c>
      <c r="D219" s="12">
        <v>6.7702527349233696E-3</v>
      </c>
      <c r="E219" s="12">
        <v>2.3502855991596398E-2</v>
      </c>
      <c r="F219" s="12">
        <v>1.8607842439027501E-3</v>
      </c>
      <c r="G219" s="12">
        <v>-4.9154816473722098E-3</v>
      </c>
      <c r="H219" s="12">
        <v>3.46648996853096E-2</v>
      </c>
      <c r="I219" s="12">
        <v>2.5007663641640698E-2</v>
      </c>
      <c r="J219" s="12">
        <v>4.4746796844238303E-2</v>
      </c>
      <c r="K219" s="12">
        <v>1.78935629680936E-2</v>
      </c>
      <c r="L219" s="12">
        <v>-2.9079796414711499E-2</v>
      </c>
      <c r="M219" s="12">
        <v>1.57496918019739E-2</v>
      </c>
      <c r="N219" s="12">
        <v>-1.2393183979916201E-2</v>
      </c>
    </row>
    <row r="220" spans="1:14">
      <c r="A220" s="64">
        <v>44561</v>
      </c>
      <c r="B220" s="12">
        <v>7.6355573592017303E-3</v>
      </c>
      <c r="C220" s="12">
        <v>8.0688426307407399E-2</v>
      </c>
      <c r="D220" s="12">
        <v>-1.31735125931209E-2</v>
      </c>
      <c r="E220" s="12">
        <v>-2.8045305854847501E-2</v>
      </c>
      <c r="F220" s="12">
        <v>3.5124286160613902E-2</v>
      </c>
      <c r="G220" s="12">
        <v>1.2521083590012199E-2</v>
      </c>
      <c r="H220" s="12">
        <v>2.2477231193176401E-3</v>
      </c>
      <c r="I220" s="12">
        <v>7.8668871778939595E-3</v>
      </c>
      <c r="J220" s="12">
        <v>-3.3986293547305598E-3</v>
      </c>
      <c r="K220" s="12">
        <v>1.88568348262887E-2</v>
      </c>
      <c r="L220" s="12">
        <v>3.1662818947118199E-2</v>
      </c>
      <c r="M220" s="12">
        <v>-6.21284350053386E-3</v>
      </c>
      <c r="N220" s="12">
        <v>3.6296312885417903E-2</v>
      </c>
    </row>
    <row r="221" spans="1:14">
      <c r="A221" s="64">
        <v>44592</v>
      </c>
      <c r="B221" s="12">
        <v>7.3227559539161798E-3</v>
      </c>
      <c r="C221" s="12">
        <v>-0.10571412575790599</v>
      </c>
      <c r="D221" s="12">
        <v>-5.8685541126919101E-2</v>
      </c>
      <c r="E221" s="12">
        <v>-7.53910494118612E-2</v>
      </c>
      <c r="F221" s="12">
        <v>7.6312484894868998E-2</v>
      </c>
      <c r="G221" s="12">
        <v>1.26162429486909E-2</v>
      </c>
      <c r="H221" s="12">
        <v>-7.3408971512843799E-3</v>
      </c>
      <c r="I221" s="12">
        <v>1.1266071918343201E-3</v>
      </c>
      <c r="J221" s="12">
        <v>-1.6060344400646999E-2</v>
      </c>
      <c r="K221" s="12">
        <v>-8.0264020840869999E-4</v>
      </c>
      <c r="L221" s="12">
        <v>-8.7612772661992397E-2</v>
      </c>
      <c r="M221" s="12">
        <v>-4.5613642291588E-2</v>
      </c>
      <c r="N221" s="12">
        <v>-9.0461312854016707E-2</v>
      </c>
    </row>
    <row r="222" spans="1:14">
      <c r="A222" s="64">
        <v>44617</v>
      </c>
      <c r="B222" s="12">
        <v>7.4957662692651797E-3</v>
      </c>
      <c r="C222" s="12">
        <v>-7.0718900711912405E-2</v>
      </c>
      <c r="D222" s="12">
        <v>-4.4526383033346703E-2</v>
      </c>
      <c r="E222" s="12">
        <v>-5.7669070836555703E-2</v>
      </c>
      <c r="F222" s="12">
        <v>-2.3238385099244902E-3</v>
      </c>
      <c r="G222" s="12">
        <v>1.20581764849669E-2</v>
      </c>
      <c r="H222" s="12">
        <v>5.4452986992752301E-3</v>
      </c>
      <c r="I222" s="12">
        <v>1.06255539035919E-2</v>
      </c>
      <c r="J222" s="12">
        <v>1.0178721968268E-4</v>
      </c>
      <c r="K222" s="12">
        <v>5.8430608494073298E-3</v>
      </c>
      <c r="L222" s="12">
        <v>-6.58878157843312E-2</v>
      </c>
      <c r="M222" s="12">
        <v>7.1604994840672696E-3</v>
      </c>
      <c r="N222" s="12">
        <v>-6.8500506020733196E-2</v>
      </c>
    </row>
    <row r="223" spans="1:14">
      <c r="A223" s="64">
        <v>44651</v>
      </c>
      <c r="B223" s="12">
        <v>9.2344822591881003E-3</v>
      </c>
      <c r="C223" s="12">
        <v>-1.7795853849087599E-2</v>
      </c>
      <c r="D223" s="12">
        <v>-0.11552541367552401</v>
      </c>
      <c r="E223" s="12">
        <v>-0.128271732747402</v>
      </c>
      <c r="F223" s="12">
        <v>6.8331364067554606E-2</v>
      </c>
      <c r="G223" s="12">
        <v>3.5502001048225602E-2</v>
      </c>
      <c r="H223" s="12">
        <v>3.07092684897587E-2</v>
      </c>
      <c r="I223" s="12">
        <v>2.6075961898379602E-2</v>
      </c>
      <c r="J223" s="12">
        <v>3.5589836708610698E-2</v>
      </c>
      <c r="K223" s="12">
        <v>8.4448807060648595E-3</v>
      </c>
      <c r="L223" s="12">
        <v>-6.0952239337636903E-2</v>
      </c>
      <c r="M223" s="12">
        <v>-5.0091443963354298E-2</v>
      </c>
      <c r="N223" s="12">
        <v>-4.7495845343860803E-2</v>
      </c>
    </row>
    <row r="224" spans="1:14">
      <c r="A224" s="64">
        <v>44680</v>
      </c>
      <c r="B224" s="12">
        <v>8.34325163831795E-3</v>
      </c>
      <c r="C224" s="12">
        <v>-7.3365218004136602E-3</v>
      </c>
      <c r="D224" s="12">
        <v>-5.8579800248501597E-3</v>
      </c>
      <c r="E224" s="12">
        <v>-5.9772729144980198E-2</v>
      </c>
      <c r="F224" s="12">
        <v>-0.117534761539879</v>
      </c>
      <c r="G224" s="12">
        <v>1.3630892958771601E-2</v>
      </c>
      <c r="H224" s="12">
        <v>8.3105441197495102E-3</v>
      </c>
      <c r="I224" s="12">
        <v>1.5560248574419899E-2</v>
      </c>
      <c r="J224" s="12">
        <v>7.8462030037185204E-4</v>
      </c>
      <c r="K224" s="12">
        <v>-1.2257982240861901E-3</v>
      </c>
      <c r="L224" s="12">
        <v>-4.6204690335694597E-2</v>
      </c>
      <c r="M224" s="12">
        <v>2.1774402236773401E-2</v>
      </c>
      <c r="N224" s="12">
        <v>-5.3055827001148102E-2</v>
      </c>
    </row>
    <row r="225" spans="1:22">
      <c r="A225" s="64">
        <v>44712</v>
      </c>
      <c r="B225" s="12">
        <v>1.0310223643963799E-2</v>
      </c>
      <c r="C225" s="12">
        <v>-9.8604222392510696E-2</v>
      </c>
      <c r="D225" s="12">
        <v>-3.2807663663705598E-2</v>
      </c>
      <c r="E225" s="12">
        <v>-6.0487548948987301E-2</v>
      </c>
      <c r="F225" s="12">
        <v>4.8659933560278999E-2</v>
      </c>
      <c r="G225" s="12">
        <v>1.10291410478258E-2</v>
      </c>
      <c r="H225" s="12">
        <v>9.6493944039817096E-3</v>
      </c>
      <c r="I225" s="12">
        <v>7.8189601399851708E-3</v>
      </c>
      <c r="J225" s="12">
        <v>1.15876609305507E-2</v>
      </c>
      <c r="K225" s="12">
        <v>5.8154342714440404E-3</v>
      </c>
      <c r="L225" s="12">
        <v>-3.9920098828731897E-2</v>
      </c>
      <c r="M225" s="12">
        <v>-7.5181528960907407E-2</v>
      </c>
      <c r="N225" s="12">
        <v>-3.8614424386331302E-2</v>
      </c>
    </row>
    <row r="226" spans="1:22">
      <c r="A226" s="64">
        <v>44742</v>
      </c>
      <c r="B226" s="12">
        <v>1.01354776219737E-2</v>
      </c>
      <c r="C226" s="12">
        <v>2.5551397246717102E-2</v>
      </c>
      <c r="D226" s="12">
        <v>9.8056794271843301E-2</v>
      </c>
      <c r="E226" s="12">
        <v>9.3455617796295007E-2</v>
      </c>
      <c r="F226" s="12">
        <v>-0.11611350033165201</v>
      </c>
      <c r="G226" s="12">
        <v>-3.9465688293892597E-3</v>
      </c>
      <c r="H226" s="12">
        <v>-3.6374683519166898E-3</v>
      </c>
      <c r="I226" s="12">
        <v>3.3426190026335499E-3</v>
      </c>
      <c r="J226" s="12">
        <v>-1.1036147070199599E-2</v>
      </c>
      <c r="K226" s="12">
        <v>3.68035434005586E-3</v>
      </c>
      <c r="L226" s="12">
        <v>1.25717295867964E-2</v>
      </c>
      <c r="M226" s="12">
        <v>9.4584805170096306E-2</v>
      </c>
      <c r="N226" s="12">
        <v>1.4702589501446E-2</v>
      </c>
    </row>
    <row r="227" spans="1:22">
      <c r="A227" s="64">
        <v>44771</v>
      </c>
      <c r="B227" s="12">
        <v>1.0348528288470301E-2</v>
      </c>
      <c r="C227" s="12">
        <v>8.0247483911416395E-2</v>
      </c>
      <c r="D227" s="12">
        <v>1.9592767177535698E-2</v>
      </c>
      <c r="E227" s="12">
        <v>1.44071009956561E-2</v>
      </c>
      <c r="F227" s="12">
        <v>6.0244853143606898E-2</v>
      </c>
      <c r="G227" s="12">
        <v>7.1909239434686497E-3</v>
      </c>
      <c r="H227" s="12">
        <v>-8.7728464837354397E-3</v>
      </c>
      <c r="I227" s="12">
        <v>1.09280248087317E-4</v>
      </c>
      <c r="J227" s="12">
        <v>-1.8357437936646299E-2</v>
      </c>
      <c r="K227" s="12">
        <v>1.1465037631344901E-2</v>
      </c>
      <c r="L227" s="12">
        <v>5.8488288628524503E-2</v>
      </c>
      <c r="M227" s="12">
        <v>-4.4140564601049398E-2</v>
      </c>
      <c r="N227" s="12">
        <v>8.0784279888304E-2</v>
      </c>
      <c r="V227" s="49"/>
    </row>
    <row r="228" spans="1:22">
      <c r="A228" s="64">
        <v>44804</v>
      </c>
      <c r="B228" s="12">
        <v>1.16759340323944E-2</v>
      </c>
      <c r="C228" s="12">
        <v>-6.1430574348546499E-2</v>
      </c>
      <c r="D228" s="12">
        <v>-4.05054902049473E-2</v>
      </c>
      <c r="E228" s="12">
        <v>-4.7105247377435898E-2</v>
      </c>
      <c r="F228" s="12">
        <v>7.1129672891996301E-2</v>
      </c>
      <c r="G228" s="12">
        <v>2.4352174090593599E-2</v>
      </c>
      <c r="H228" s="12">
        <v>1.10492605509897E-2</v>
      </c>
      <c r="I228" s="12">
        <v>5.2911049548409699E-6</v>
      </c>
      <c r="J228" s="12">
        <v>2.48545204273855E-2</v>
      </c>
      <c r="K228" s="12">
        <v>2.05427547044587E-2</v>
      </c>
      <c r="L228" s="12">
        <v>-4.03326032025512E-2</v>
      </c>
      <c r="M228" s="12">
        <v>-2.3160005785251001E-2</v>
      </c>
      <c r="N228" s="12">
        <v>-4.4174962883328298E-2</v>
      </c>
    </row>
    <row r="229" spans="1:22">
      <c r="A229" s="64">
        <v>44834</v>
      </c>
      <c r="B229" s="12">
        <v>1.07198303920537E-2</v>
      </c>
      <c r="C229" s="12">
        <v>-8.3157603789148493E-2</v>
      </c>
      <c r="D229" s="12">
        <v>-5.5076081230970297E-3</v>
      </c>
      <c r="E229" s="12">
        <v>-4.2307067823466799E-2</v>
      </c>
      <c r="F229" s="12">
        <v>3.8780134042800597E-2</v>
      </c>
      <c r="G229" s="12">
        <v>1.49385625315603E-2</v>
      </c>
      <c r="H229" s="12">
        <v>1.4790202400221501E-2</v>
      </c>
      <c r="I229" s="12">
        <v>4.2264346212832404E-3</v>
      </c>
      <c r="J229" s="12">
        <v>2.3946064082925399E-2</v>
      </c>
      <c r="K229" s="12">
        <v>1.3955379184303601E-2</v>
      </c>
      <c r="L229" s="12">
        <v>-5.7766697045614199E-2</v>
      </c>
      <c r="M229" s="12">
        <v>1.7086024163829299E-2</v>
      </c>
      <c r="N229" s="12">
        <v>-5.3553427400210102E-2</v>
      </c>
    </row>
    <row r="230" spans="1:22">
      <c r="A230" s="64">
        <v>44865</v>
      </c>
      <c r="B230" s="12">
        <v>1.0206766202562801E-2</v>
      </c>
      <c r="C230" s="12">
        <v>1.9919645729293799E-2</v>
      </c>
      <c r="D230" s="12">
        <v>-4.1975280908614597E-2</v>
      </c>
      <c r="E230" s="12">
        <v>-8.5912911479041495E-2</v>
      </c>
      <c r="F230" s="12">
        <v>5.8236683817490101E-2</v>
      </c>
      <c r="G230" s="12">
        <v>1.34377570860273E-2</v>
      </c>
      <c r="H230" s="12">
        <v>1.2325382983338899E-2</v>
      </c>
      <c r="I230" s="12">
        <v>1.9149763643100799E-2</v>
      </c>
      <c r="J230" s="12">
        <v>6.5236404451265396E-3</v>
      </c>
      <c r="K230" s="12">
        <v>9.2703731158847395E-3</v>
      </c>
      <c r="L230" s="12">
        <v>3.03198015059475E-2</v>
      </c>
      <c r="M230" s="12">
        <v>-4.67180747372163E-2</v>
      </c>
      <c r="N230" s="12">
        <v>4.9983757021182899E-2</v>
      </c>
    </row>
    <row r="231" spans="1:22">
      <c r="A231" s="64">
        <v>44895</v>
      </c>
      <c r="B231" s="12">
        <v>1.02067662025633E-2</v>
      </c>
      <c r="C231" s="12">
        <v>6.5134843165113504E-2</v>
      </c>
      <c r="D231" s="12">
        <v>4.32232824252523E-2</v>
      </c>
      <c r="E231" s="12">
        <v>7.8992296693284503E-2</v>
      </c>
      <c r="F231" s="12">
        <v>-5.3364497870695603E-2</v>
      </c>
      <c r="G231" s="12">
        <v>-1.51737977989702E-2</v>
      </c>
      <c r="H231" s="12">
        <v>-7.9287105202578909E-3</v>
      </c>
      <c r="I231" s="12">
        <v>-3.33054766784701E-3</v>
      </c>
      <c r="J231" s="12">
        <v>-1.1779808702225499E-2</v>
      </c>
      <c r="K231" s="12">
        <v>-6.56970463941897E-3</v>
      </c>
      <c r="L231" s="12">
        <v>8.3558531698276706E-2</v>
      </c>
      <c r="M231" s="12">
        <v>7.7409945169710698E-2</v>
      </c>
      <c r="N231" s="12">
        <v>6.1189465033455598E-2</v>
      </c>
    </row>
    <row r="232" spans="1:22">
      <c r="A232" s="64">
        <v>44925</v>
      </c>
      <c r="B232" s="12">
        <v>1.1233155156776101E-2</v>
      </c>
      <c r="C232" s="12">
        <v>-6.5084321951795407E-2</v>
      </c>
      <c r="D232" s="12">
        <v>-3.08246668242304E-2</v>
      </c>
      <c r="E232" s="12">
        <v>-4.2492400163470501E-2</v>
      </c>
      <c r="F232" s="12">
        <v>-1.67200693772609E-2</v>
      </c>
      <c r="G232" s="12">
        <v>4.0120514592059103E-3</v>
      </c>
      <c r="H232" s="12">
        <v>-1.94568804443184E-3</v>
      </c>
      <c r="I232" s="12">
        <v>9.4038686858155494E-3</v>
      </c>
      <c r="J232" s="12">
        <v>-1.1910207796184E-2</v>
      </c>
      <c r="K232" s="12">
        <v>1.4768402589581099E-2</v>
      </c>
      <c r="L232" s="12">
        <v>-5.4321423747428703E-2</v>
      </c>
      <c r="M232" s="12">
        <v>1.9432840019298001E-2</v>
      </c>
      <c r="N232" s="12">
        <v>-7.2551582140162205E-2</v>
      </c>
    </row>
    <row r="233" spans="1:22">
      <c r="A233" s="64">
        <v>44957</v>
      </c>
      <c r="B233" s="12">
        <v>1.12331551567763E-2</v>
      </c>
      <c r="C233" s="12">
        <v>8.1597055146137298E-2</v>
      </c>
      <c r="D233" s="12">
        <v>1.6296095637309198E-2</v>
      </c>
      <c r="E233" s="12">
        <v>5.7065592456922103E-2</v>
      </c>
      <c r="F233" s="12">
        <v>3.1363739308215101E-2</v>
      </c>
      <c r="G233" s="12">
        <v>1.15394582399659E-2</v>
      </c>
      <c r="H233" s="12">
        <v>-8.4643777242821E-6</v>
      </c>
      <c r="I233" s="12">
        <v>1.39639688539232E-2</v>
      </c>
      <c r="J233" s="12">
        <v>-1.26127657453065E-2</v>
      </c>
      <c r="K233" s="12">
        <v>8.3705493737222803E-3</v>
      </c>
      <c r="L233" s="12">
        <v>4.6698295347912901E-2</v>
      </c>
      <c r="M233" s="12">
        <v>3.6660443306036197E-2</v>
      </c>
      <c r="N233" s="12">
        <v>3.76595469761744E-2</v>
      </c>
    </row>
    <row r="234" spans="1:22">
      <c r="A234" s="64">
        <v>44985</v>
      </c>
      <c r="B234" s="12">
        <v>9.18141902024904E-3</v>
      </c>
      <c r="C234" s="12">
        <v>-2.77380957727533E-2</v>
      </c>
      <c r="D234" s="12">
        <v>-1.42370325886977E-2</v>
      </c>
      <c r="E234" s="12">
        <v>-3.0753886249623601E-2</v>
      </c>
      <c r="F234" s="12">
        <v>-6.1437459513042199E-2</v>
      </c>
      <c r="G234" s="12">
        <v>-1.9289309502998799E-3</v>
      </c>
      <c r="H234" s="12">
        <v>1.28169527135786E-2</v>
      </c>
      <c r="I234" s="12">
        <v>1.40730959296155E-2</v>
      </c>
      <c r="J234" s="12">
        <v>1.16524642064541E-2</v>
      </c>
      <c r="K234" s="12">
        <v>8.6217079927426409E-3</v>
      </c>
      <c r="L234" s="12">
        <v>-9.1892791883597599E-3</v>
      </c>
      <c r="M234" s="12">
        <v>-3.1434690364502298E-2</v>
      </c>
      <c r="N234" s="12">
        <v>-5.3906221729973502E-3</v>
      </c>
    </row>
    <row r="235" spans="1:22">
      <c r="A235" s="64">
        <v>45016</v>
      </c>
      <c r="B235" s="12">
        <v>1.17467406290721E-2</v>
      </c>
      <c r="C235" s="12">
        <v>-4.9235381487768203E-2</v>
      </c>
      <c r="D235" s="12">
        <v>1.19284866647497E-2</v>
      </c>
      <c r="E235" s="12">
        <v>2.28572319482198E-2</v>
      </c>
      <c r="F235" s="12">
        <v>-2.10891083422441E-2</v>
      </c>
      <c r="G235" s="12">
        <v>-1.4840059532796801E-3</v>
      </c>
      <c r="H235" s="12">
        <v>2.6636642461364199E-2</v>
      </c>
      <c r="I235" s="12">
        <v>1.51748325506386E-2</v>
      </c>
      <c r="J235" s="12">
        <v>3.7252095199774501E-2</v>
      </c>
      <c r="K235" s="12">
        <v>2.14560855107577E-2</v>
      </c>
      <c r="L235" s="12">
        <v>3.0476849084115601E-3</v>
      </c>
      <c r="M235" s="12">
        <v>5.8462125949517198E-2</v>
      </c>
      <c r="N235" s="12">
        <v>9.7307900094623003E-3</v>
      </c>
    </row>
    <row r="236" spans="1:22">
      <c r="A236" s="64">
        <v>45044</v>
      </c>
      <c r="B236" s="12">
        <v>9.1814190202494893E-3</v>
      </c>
      <c r="C236" s="12">
        <v>-7.4814402480709499E-3</v>
      </c>
      <c r="D236" s="12">
        <v>-7.5989551511030902E-3</v>
      </c>
      <c r="E236" s="12">
        <v>-1.24276267430623E-2</v>
      </c>
      <c r="F236" s="12">
        <v>1.6398646752086701E-2</v>
      </c>
      <c r="G236" s="12">
        <v>8.1460807652260492E-3</v>
      </c>
      <c r="H236" s="12">
        <v>2.02033047495409E-2</v>
      </c>
      <c r="I236" s="12">
        <v>9.0223453989135508E-3</v>
      </c>
      <c r="J236" s="12">
        <v>3.02952356691026E-2</v>
      </c>
      <c r="K236" s="12">
        <v>1.09932026992305E-2</v>
      </c>
      <c r="L236" s="12">
        <v>-3.1548287811828898E-3</v>
      </c>
      <c r="M236" s="12">
        <v>-1.42707133216651E-2</v>
      </c>
      <c r="N236" s="12">
        <v>-1.2750858067335201E-3</v>
      </c>
    </row>
    <row r="237" spans="1:22">
      <c r="A237" s="64">
        <v>45077</v>
      </c>
      <c r="B237" s="12">
        <v>1.12331551567765E-2</v>
      </c>
      <c r="C237" s="12">
        <v>-1.37759527370167E-2</v>
      </c>
      <c r="D237" s="12">
        <v>3.9585336667971004E-3</v>
      </c>
      <c r="E237" s="12">
        <v>-1.1678175225770001E-2</v>
      </c>
      <c r="F237" s="12">
        <v>3.4026584959593799E-2</v>
      </c>
      <c r="G237" s="12">
        <v>8.1445404152191703E-3</v>
      </c>
      <c r="H237" s="12">
        <v>2.5310963498944499E-2</v>
      </c>
      <c r="I237" s="12">
        <v>5.7220452527184601E-3</v>
      </c>
      <c r="J237" s="12">
        <v>4.1338718960981E-2</v>
      </c>
      <c r="K237" s="12">
        <v>2.19900272317183E-2</v>
      </c>
      <c r="L237" s="12">
        <v>5.6233192884593804E-3</v>
      </c>
      <c r="M237" s="12">
        <v>9.7081740326043706E-3</v>
      </c>
      <c r="N237" s="12">
        <v>2.1566915539774401E-2</v>
      </c>
    </row>
    <row r="238" spans="1:22">
      <c r="A238" s="64">
        <v>45107</v>
      </c>
      <c r="B238" s="12">
        <v>1.07198303920534E-2</v>
      </c>
      <c r="C238" s="12">
        <v>-5.5677119692302199E-3</v>
      </c>
      <c r="D238" s="12">
        <v>-6.6141154222309304E-2</v>
      </c>
      <c r="E238" s="12">
        <v>-5.2372034448038E-2</v>
      </c>
      <c r="F238" s="12">
        <v>0.113992864967032</v>
      </c>
      <c r="G238" s="12">
        <v>1.51181524100201E-2</v>
      </c>
      <c r="H238" s="12">
        <v>2.3915258559586702E-2</v>
      </c>
      <c r="I238" s="12">
        <v>1.0512028853954599E-2</v>
      </c>
      <c r="J238" s="12">
        <v>3.3699753339943898E-2</v>
      </c>
      <c r="K238" s="12">
        <v>2.1236482878594899E-2</v>
      </c>
      <c r="L238" s="12">
        <v>-9.4570293387596905E-4</v>
      </c>
      <c r="M238" s="12">
        <v>-7.9404606693106894E-2</v>
      </c>
      <c r="N238" s="12">
        <v>6.9143487677205597E-3</v>
      </c>
    </row>
    <row r="239" spans="1:22">
      <c r="A239" s="64">
        <v>45138</v>
      </c>
      <c r="B239" s="12">
        <v>1.07198303920534E-2</v>
      </c>
      <c r="C239" s="12">
        <v>1.1923655213520901E-2</v>
      </c>
      <c r="D239" s="12">
        <v>-2.2569570656815498E-2</v>
      </c>
      <c r="E239" s="12">
        <v>-4.1203401124107898E-2</v>
      </c>
      <c r="F239" s="12">
        <v>4.7817950095889697E-2</v>
      </c>
      <c r="G239" s="12">
        <v>1.46668704604413E-2</v>
      </c>
      <c r="H239" s="12">
        <v>8.0850964305270098E-3</v>
      </c>
      <c r="I239" s="12">
        <v>9.7437774390973699E-3</v>
      </c>
      <c r="J239" s="12">
        <v>7.2612861597685097E-3</v>
      </c>
      <c r="K239" s="12">
        <v>8.8633390312446905E-3</v>
      </c>
      <c r="L239" s="12">
        <v>1.88437366219447E-2</v>
      </c>
      <c r="M239" s="12">
        <v>1.39245361995605E-2</v>
      </c>
      <c r="N239" s="12">
        <v>1.4513853054027101E-2</v>
      </c>
    </row>
    <row r="240" spans="1:22">
      <c r="A240" s="64">
        <v>45169</v>
      </c>
      <c r="B240" s="12">
        <v>1.1392757195864699E-2</v>
      </c>
      <c r="C240" s="12">
        <v>5.7525787025203201E-3</v>
      </c>
      <c r="D240" s="12">
        <v>3.0329839934351399E-2</v>
      </c>
      <c r="E240" s="12">
        <v>5.3824252303584699E-3</v>
      </c>
      <c r="F240" s="12">
        <v>-2.7574224787243001E-2</v>
      </c>
      <c r="G240" s="12">
        <v>-7.3130669484040497E-3</v>
      </c>
      <c r="H240" s="12">
        <v>-3.7634540058774E-3</v>
      </c>
      <c r="I240" s="12">
        <v>6.1160461191764803E-3</v>
      </c>
      <c r="J240" s="12">
        <v>-1.2658998872293801E-2</v>
      </c>
      <c r="K240" s="12">
        <v>7.6145338311470702E-3</v>
      </c>
      <c r="L240" s="12">
        <v>7.2788929067264503E-3</v>
      </c>
      <c r="M240" s="12">
        <v>2.3113566255258799E-2</v>
      </c>
      <c r="N240" s="12">
        <v>1.9656541383450601E-2</v>
      </c>
    </row>
    <row r="241" spans="1:30">
      <c r="A241" s="64">
        <v>45198</v>
      </c>
      <c r="B241" s="12">
        <v>9.7468428306386398E-3</v>
      </c>
      <c r="C241" s="12">
        <v>-5.1813753144110998E-2</v>
      </c>
      <c r="D241" s="12">
        <v>-1.45475146564888E-2</v>
      </c>
      <c r="E241" s="12">
        <v>-6.3710980058160893E-2</v>
      </c>
      <c r="F241" s="12">
        <v>2.1387889477356401E-2</v>
      </c>
      <c r="G241" s="12">
        <v>5.4046413396679997E-5</v>
      </c>
      <c r="H241" s="12">
        <v>-9.4567492061234902E-3</v>
      </c>
      <c r="I241" s="12">
        <v>1.3311984981987299E-3</v>
      </c>
      <c r="J241" s="12">
        <v>-1.9233164360582301E-2</v>
      </c>
      <c r="K241" s="12">
        <v>1.71035979812206E-3</v>
      </c>
      <c r="L241" s="12">
        <v>-2.6078068275845599E-2</v>
      </c>
      <c r="M241" s="12">
        <v>-2.0198167465603201E-2</v>
      </c>
      <c r="N241" s="12">
        <v>-3.2155615194052599E-2</v>
      </c>
    </row>
    <row r="242" spans="1:30">
      <c r="A242" s="64">
        <v>45230</v>
      </c>
      <c r="B242" s="12">
        <v>9.9757191050910896E-3</v>
      </c>
      <c r="C242" s="12">
        <v>-3.4119233759685202E-2</v>
      </c>
      <c r="D242" s="12">
        <v>-9.5610882877561407E-3</v>
      </c>
      <c r="E242" s="12">
        <v>-4.53707872579166E-2</v>
      </c>
      <c r="F242" s="12">
        <v>-3.19849213644317E-2</v>
      </c>
      <c r="G242" s="12">
        <v>-8.5825223345126194E-3</v>
      </c>
      <c r="H242" s="12">
        <v>-6.5574057773627398E-3</v>
      </c>
      <c r="I242" s="12">
        <v>-3.1125559927706E-3</v>
      </c>
      <c r="J242" s="12">
        <v>-9.7680453213828608E-3</v>
      </c>
      <c r="K242" s="12">
        <v>3.7412689173803499E-3</v>
      </c>
      <c r="L242" s="12">
        <v>-2.1042030151500999E-2</v>
      </c>
      <c r="M242" s="12">
        <v>7.8213748088737697E-2</v>
      </c>
      <c r="N242" s="12">
        <v>-1.2233858680629499E-2</v>
      </c>
      <c r="P242" s="93">
        <v>0.45362999999999998</v>
      </c>
      <c r="Q242" s="93">
        <f t="shared" ref="Q242:Q243" si="98">Q241</f>
        <v>0</v>
      </c>
      <c r="R242" s="93">
        <f t="shared" ref="R242:R243" si="99">R241</f>
        <v>0</v>
      </c>
      <c r="S242" s="93">
        <f t="shared" ref="S242:S243" si="100">S241</f>
        <v>0</v>
      </c>
      <c r="T242" s="93">
        <v>7.6099999999999996E-3</v>
      </c>
      <c r="U242" s="93">
        <f t="shared" ref="U242:U243" si="101">U241</f>
        <v>0</v>
      </c>
      <c r="V242" s="93">
        <f t="shared" ref="V242:V243" si="102">V241</f>
        <v>0</v>
      </c>
      <c r="W242" s="93">
        <v>0.48799999999999999</v>
      </c>
      <c r="X242" s="93">
        <v>0</v>
      </c>
      <c r="Y242" s="93">
        <f t="shared" ref="Y242:Y243" si="103">Y241</f>
        <v>0</v>
      </c>
      <c r="Z242" s="93">
        <f t="shared" ref="Z242:Z243" si="104">Z241</f>
        <v>0</v>
      </c>
      <c r="AA242" s="93">
        <v>1.438E-2</v>
      </c>
      <c r="AB242" s="93">
        <v>3.5799999999999998E-2</v>
      </c>
      <c r="AC242" s="92"/>
      <c r="AD242" s="94">
        <f t="shared" ref="AD242:AD243" si="105">SUMPRODUCT(P242:AB242,B242:N242)</f>
        <v>3.449694438336605E-3</v>
      </c>
    </row>
    <row r="243" spans="1:30">
      <c r="A243" s="64">
        <v>45260</v>
      </c>
      <c r="B243" s="12">
        <v>9.1777257185545694E-3</v>
      </c>
      <c r="C243" s="12">
        <v>7.8916636187839895E-2</v>
      </c>
      <c r="D243" s="12">
        <v>2.0149882964998801E-2</v>
      </c>
      <c r="E243" s="12">
        <v>7.2437214840985004E-2</v>
      </c>
      <c r="F243" s="12">
        <v>0.103448744399232</v>
      </c>
      <c r="G243" s="12">
        <v>2.52010105563302E-2</v>
      </c>
      <c r="H243" s="12">
        <v>2.6243055972459101E-2</v>
      </c>
      <c r="I243" s="12">
        <v>1.80368294582877E-2</v>
      </c>
      <c r="J243" s="12">
        <v>3.3941827246936201E-2</v>
      </c>
      <c r="K243" s="12">
        <v>2.46931621807739E-2</v>
      </c>
      <c r="L243" s="12">
        <v>6.4359434557500705E-2</v>
      </c>
      <c r="M243" s="12">
        <v>-5.2833523201692902E-3</v>
      </c>
      <c r="N243" s="12">
        <v>6.2905439560086096E-2</v>
      </c>
      <c r="P243" s="50">
        <f>P242</f>
        <v>0.45362999999999998</v>
      </c>
      <c r="Q243" s="50">
        <f t="shared" si="98"/>
        <v>0</v>
      </c>
      <c r="R243" s="50">
        <f t="shared" si="99"/>
        <v>0</v>
      </c>
      <c r="S243" s="50">
        <f t="shared" si="100"/>
        <v>0</v>
      </c>
      <c r="T243" s="50">
        <f t="shared" ref="T243" si="106">T242</f>
        <v>7.6099999999999996E-3</v>
      </c>
      <c r="U243" s="50">
        <f t="shared" si="101"/>
        <v>0</v>
      </c>
      <c r="V243" s="50">
        <f t="shared" si="102"/>
        <v>0</v>
      </c>
      <c r="W243" s="50">
        <f t="shared" ref="W243:X243" si="107">W242</f>
        <v>0.48799999999999999</v>
      </c>
      <c r="X243" s="50">
        <f t="shared" si="107"/>
        <v>0</v>
      </c>
      <c r="Y243" s="50">
        <f t="shared" si="103"/>
        <v>0</v>
      </c>
      <c r="Z243" s="50">
        <f t="shared" si="104"/>
        <v>0</v>
      </c>
      <c r="AA243" s="50">
        <f t="shared" ref="AA243:AB243" si="108">AA242</f>
        <v>1.438E-2</v>
      </c>
      <c r="AB243" s="50">
        <f t="shared" si="108"/>
        <v>3.5799999999999998E-2</v>
      </c>
      <c r="AD243" s="49">
        <f t="shared" si="105"/>
        <v>1.5928549568117508E-2</v>
      </c>
    </row>
    <row r="244" spans="1:30">
      <c r="A244" s="64">
        <v>45289</v>
      </c>
      <c r="B244" s="12">
        <v>8.9631795677775905E-3</v>
      </c>
      <c r="C244" s="12">
        <v>7.8219572415358193E-2</v>
      </c>
      <c r="D244" s="12">
        <v>1.50282315892462E-2</v>
      </c>
      <c r="E244" s="12">
        <v>6.2972875593210104E-2</v>
      </c>
      <c r="F244" s="12">
        <v>5.2528245759078399E-2</v>
      </c>
      <c r="G244" s="12">
        <v>2.6520240907185098E-2</v>
      </c>
      <c r="H244" s="12">
        <v>2.7506924986913699E-2</v>
      </c>
      <c r="I244" s="12">
        <v>1.4620712131735601E-2</v>
      </c>
      <c r="J244" s="12">
        <v>3.9430032874419201E-2</v>
      </c>
      <c r="K244" s="12">
        <v>1.48123821201282E-2</v>
      </c>
      <c r="L244" s="12">
        <v>2.69886807246295E-2</v>
      </c>
      <c r="M244" s="12">
        <v>1.6120350268344901E-3</v>
      </c>
      <c r="N244" s="12">
        <v>2.4298789956798302E-2</v>
      </c>
      <c r="P244" s="50">
        <f t="shared" ref="P244:P245" si="109">P243</f>
        <v>0.45362999999999998</v>
      </c>
      <c r="Q244" s="50">
        <f t="shared" ref="Q244:Q245" si="110">Q243</f>
        <v>0</v>
      </c>
      <c r="R244" s="50">
        <f t="shared" ref="R244:R245" si="111">R243</f>
        <v>0</v>
      </c>
      <c r="S244" s="50">
        <f t="shared" ref="S244:S245" si="112">S243</f>
        <v>0</v>
      </c>
      <c r="T244" s="50">
        <f t="shared" ref="T244:T245" si="113">T243</f>
        <v>7.6099999999999996E-3</v>
      </c>
      <c r="U244" s="50">
        <f t="shared" ref="U244:U245" si="114">U243</f>
        <v>0</v>
      </c>
      <c r="V244" s="50">
        <f t="shared" ref="V244:V245" si="115">V243</f>
        <v>0</v>
      </c>
      <c r="W244" s="50">
        <f t="shared" ref="W244:W245" si="116">W243</f>
        <v>0.48799999999999999</v>
      </c>
      <c r="X244" s="50">
        <f t="shared" ref="X244:X245" si="117">X243</f>
        <v>0</v>
      </c>
      <c r="Y244" s="50">
        <f t="shared" ref="Y244:Y245" si="118">Y243</f>
        <v>0</v>
      </c>
      <c r="Z244" s="50">
        <f t="shared" ref="Z244:Z245" si="119">Z243</f>
        <v>0</v>
      </c>
      <c r="AA244" s="50">
        <f t="shared" ref="AA244:AA245" si="120">AA243</f>
        <v>1.438E-2</v>
      </c>
      <c r="AB244" s="50">
        <f t="shared" ref="AB244:AB245" si="121">AB243</f>
        <v>3.5799999999999998E-2</v>
      </c>
      <c r="AD244" s="49">
        <f t="shared" ref="AD244:AD245" si="122">SUMPRODUCT(P244:AB244,B244:N244)</f>
        <v>1.2493692361983767E-2</v>
      </c>
    </row>
    <row r="245" spans="1:30">
      <c r="A245" s="64">
        <v>45322</v>
      </c>
      <c r="B245" s="12">
        <v>9.6669555417827607E-3</v>
      </c>
      <c r="C245" s="12">
        <v>-1.9291371059426101E-2</v>
      </c>
      <c r="D245" s="12">
        <v>2.9693909838774499E-2</v>
      </c>
      <c r="E245" s="12">
        <v>6.6035347550517098E-3</v>
      </c>
      <c r="F245" s="12">
        <v>-6.0332150608274598E-2</v>
      </c>
      <c r="G245" s="12">
        <v>-3.2313782366076801E-3</v>
      </c>
      <c r="H245" s="12">
        <v>-4.4947931725383104E-3</v>
      </c>
      <c r="I245" s="12">
        <v>6.7853679819465098E-3</v>
      </c>
      <c r="J245" s="12">
        <v>-1.4669589015485899E-2</v>
      </c>
      <c r="K245" s="12">
        <v>6.6636906146670897E-3</v>
      </c>
      <c r="L245" s="12">
        <v>2.8582831652226501E-2</v>
      </c>
      <c r="M245" s="12">
        <v>1.07944991386104E-2</v>
      </c>
      <c r="N245" s="12">
        <v>3.9439731359607301E-2</v>
      </c>
      <c r="P245" s="50">
        <f t="shared" si="109"/>
        <v>0.45362999999999998</v>
      </c>
      <c r="Q245" s="50">
        <f t="shared" si="110"/>
        <v>0</v>
      </c>
      <c r="R245" s="50">
        <f t="shared" si="111"/>
        <v>0</v>
      </c>
      <c r="S245" s="50">
        <f t="shared" si="112"/>
        <v>0</v>
      </c>
      <c r="T245" s="50">
        <f t="shared" si="113"/>
        <v>7.6099999999999996E-3</v>
      </c>
      <c r="U245" s="50">
        <f t="shared" si="114"/>
        <v>0</v>
      </c>
      <c r="V245" s="50">
        <f t="shared" si="115"/>
        <v>0</v>
      </c>
      <c r="W245" s="50">
        <f t="shared" si="116"/>
        <v>0.48799999999999999</v>
      </c>
      <c r="X245" s="50">
        <f t="shared" si="117"/>
        <v>0</v>
      </c>
      <c r="Y245" s="50">
        <f t="shared" si="118"/>
        <v>0</v>
      </c>
      <c r="Z245" s="50">
        <f t="shared" si="119"/>
        <v>0</v>
      </c>
      <c r="AA245" s="50">
        <f t="shared" si="120"/>
        <v>1.438E-2</v>
      </c>
      <c r="AB245" s="50">
        <f t="shared" si="121"/>
        <v>3.5799999999999998E-2</v>
      </c>
      <c r="AD245" s="49">
        <f t="shared" si="122"/>
        <v>8.8045202317669994E-3</v>
      </c>
    </row>
  </sheetData>
  <mergeCells count="1">
    <mergeCell ref="P59:AB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E213-408D-4DF8-9C45-3F3BC501CD82}">
  <dimension ref="A1:BK3146"/>
  <sheetViews>
    <sheetView showGridLines="0" zoomScaleNormal="100"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A3" sqref="A3:A18"/>
    </sheetView>
  </sheetViews>
  <sheetFormatPr defaultRowHeight="15"/>
  <cols>
    <col min="1" max="1" width="8.28515625" customWidth="1"/>
    <col min="3" max="3" width="11.42578125" customWidth="1"/>
    <col min="4" max="4" width="12.140625" bestFit="1" customWidth="1"/>
    <col min="5" max="5" width="12.85546875" bestFit="1" customWidth="1"/>
    <col min="6" max="6" width="11.85546875" bestFit="1" customWidth="1"/>
    <col min="7" max="7" width="10.140625" bestFit="1" customWidth="1"/>
    <col min="8" max="8" width="16.140625" bestFit="1" customWidth="1"/>
    <col min="9" max="9" width="10.7109375" customWidth="1"/>
    <col min="10" max="10" width="12.5703125" customWidth="1"/>
    <col min="11" max="11" width="13.85546875" customWidth="1"/>
    <col min="13" max="13" width="10.5703125" bestFit="1" customWidth="1"/>
    <col min="14" max="14" width="13.140625" customWidth="1"/>
    <col min="15" max="15" width="11.42578125" customWidth="1"/>
    <col min="17" max="17" width="10.85546875" customWidth="1"/>
    <col min="18" max="20" width="12.85546875" customWidth="1"/>
    <col min="21" max="21" width="9.140625" customWidth="1"/>
    <col min="24" max="24" width="10.5703125" bestFit="1" customWidth="1"/>
    <col min="34" max="34" width="9.140625" customWidth="1"/>
    <col min="39" max="39" width="10.7109375" customWidth="1"/>
    <col min="40" max="42" width="11.140625" customWidth="1"/>
    <col min="44" max="44" width="17.85546875" bestFit="1" customWidth="1"/>
  </cols>
  <sheetData>
    <row r="1" spans="1:46" ht="42" customHeight="1">
      <c r="A1" s="2" t="s">
        <v>0</v>
      </c>
      <c r="B1" s="6" t="s">
        <v>1</v>
      </c>
      <c r="C1" s="6" t="s">
        <v>2</v>
      </c>
      <c r="D1" s="46" t="s">
        <v>86</v>
      </c>
      <c r="E1" s="46" t="s">
        <v>85</v>
      </c>
      <c r="F1" s="6" t="s">
        <v>87</v>
      </c>
      <c r="G1" s="6" t="s">
        <v>88</v>
      </c>
      <c r="H1" s="46" t="s">
        <v>100</v>
      </c>
      <c r="I1" s="46" t="s">
        <v>101</v>
      </c>
      <c r="J1" s="46" t="s">
        <v>95</v>
      </c>
      <c r="K1" s="46" t="s">
        <v>96</v>
      </c>
      <c r="L1" s="46" t="s">
        <v>97</v>
      </c>
      <c r="M1" s="46" t="s">
        <v>98</v>
      </c>
      <c r="N1" s="46" t="s">
        <v>89</v>
      </c>
      <c r="O1" s="46" t="s">
        <v>93</v>
      </c>
      <c r="P1" s="46" t="s">
        <v>90</v>
      </c>
      <c r="Q1" s="46" t="s">
        <v>92</v>
      </c>
      <c r="R1" s="46" t="s">
        <v>99</v>
      </c>
      <c r="S1" s="46" t="s">
        <v>94</v>
      </c>
      <c r="T1" s="6" t="s">
        <v>3</v>
      </c>
      <c r="U1" s="6" t="s">
        <v>4</v>
      </c>
      <c r="V1" s="6" t="s">
        <v>5</v>
      </c>
      <c r="W1" s="6" t="s">
        <v>6</v>
      </c>
      <c r="X1" s="46" t="s">
        <v>102</v>
      </c>
      <c r="Y1" s="46" t="s">
        <v>91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6" t="s">
        <v>23</v>
      </c>
      <c r="AQ1" s="6" t="s">
        <v>24</v>
      </c>
      <c r="AR1" s="6" t="s">
        <v>25</v>
      </c>
      <c r="AS1" s="6" t="s">
        <v>26</v>
      </c>
      <c r="AT1" s="6" t="s">
        <v>27</v>
      </c>
    </row>
    <row r="2" spans="1:46">
      <c r="A2" s="2" t="s">
        <v>28</v>
      </c>
      <c r="B2" s="6" t="s">
        <v>29</v>
      </c>
      <c r="C2" s="6" t="s">
        <v>29</v>
      </c>
      <c r="D2" s="46" t="s">
        <v>29</v>
      </c>
      <c r="E2" s="46" t="s">
        <v>29</v>
      </c>
      <c r="F2" s="6" t="s">
        <v>29</v>
      </c>
      <c r="G2" s="6" t="s">
        <v>29</v>
      </c>
      <c r="H2" s="46" t="s">
        <v>29</v>
      </c>
      <c r="I2" s="46" t="s">
        <v>29</v>
      </c>
      <c r="J2" s="46" t="s">
        <v>29</v>
      </c>
      <c r="K2" s="46" t="s">
        <v>29</v>
      </c>
      <c r="L2" s="46" t="s">
        <v>29</v>
      </c>
      <c r="M2" s="46" t="s">
        <v>29</v>
      </c>
      <c r="N2" s="46" t="s">
        <v>29</v>
      </c>
      <c r="O2" s="46" t="s">
        <v>29</v>
      </c>
      <c r="P2" s="46" t="s">
        <v>29</v>
      </c>
      <c r="Q2" s="46" t="s">
        <v>29</v>
      </c>
      <c r="R2" s="46" t="s">
        <v>29</v>
      </c>
      <c r="S2" s="46" t="s">
        <v>29</v>
      </c>
      <c r="T2" s="6" t="s">
        <v>29</v>
      </c>
      <c r="U2" s="6" t="s">
        <v>29</v>
      </c>
      <c r="V2" s="6" t="s">
        <v>29</v>
      </c>
      <c r="W2" s="6" t="s">
        <v>29</v>
      </c>
      <c r="X2" s="46" t="s">
        <v>29</v>
      </c>
      <c r="Y2" s="46" t="s">
        <v>29</v>
      </c>
      <c r="Z2" s="6" t="s">
        <v>29</v>
      </c>
      <c r="AA2" s="6" t="s">
        <v>29</v>
      </c>
      <c r="AB2" s="6" t="s">
        <v>29</v>
      </c>
      <c r="AC2" s="6" t="s">
        <v>29</v>
      </c>
      <c r="AD2" s="6" t="s">
        <v>29</v>
      </c>
      <c r="AE2" s="6" t="s">
        <v>29</v>
      </c>
      <c r="AF2" s="6" t="s">
        <v>29</v>
      </c>
      <c r="AG2" s="6" t="s">
        <v>29</v>
      </c>
      <c r="AH2" s="6" t="s">
        <v>29</v>
      </c>
      <c r="AI2" s="6" t="s">
        <v>29</v>
      </c>
      <c r="AJ2" s="6" t="s">
        <v>29</v>
      </c>
      <c r="AK2" s="6" t="s">
        <v>29</v>
      </c>
      <c r="AL2" s="6" t="s">
        <v>29</v>
      </c>
      <c r="AM2" s="6" t="s">
        <v>29</v>
      </c>
      <c r="AN2" s="6" t="s">
        <v>29</v>
      </c>
      <c r="AO2" s="6" t="s">
        <v>29</v>
      </c>
      <c r="AP2" s="6" t="s">
        <v>29</v>
      </c>
      <c r="AQ2" s="6" t="s">
        <v>29</v>
      </c>
      <c r="AR2" s="6" t="s">
        <v>29</v>
      </c>
      <c r="AS2" s="6" t="s">
        <v>29</v>
      </c>
      <c r="AT2" s="6" t="s">
        <v>29</v>
      </c>
    </row>
    <row r="3" spans="1:46">
      <c r="A3" s="57">
        <v>39722</v>
      </c>
      <c r="B3" s="82">
        <f>(1+Y30/100)^(1/12)-1</f>
        <v>1.0898314214334848E-2</v>
      </c>
      <c r="C3" s="12">
        <f>(1+H30)^(1/12)-1</f>
        <v>-2.0149024856386255E-4</v>
      </c>
      <c r="D3" s="12">
        <f>(1+E3)*(1+C3)-1</f>
        <v>3.460111519865583E-3</v>
      </c>
      <c r="E3" s="79">
        <f>AVERAGE(AN3,O3)</f>
        <v>3.6623396941648512E-3</v>
      </c>
      <c r="N3" s="12">
        <f>(1+O3)*(1+C3)-1</f>
        <v>2.5314852809013022E-3</v>
      </c>
      <c r="O3" s="49">
        <f>((VLOOKUP(MONTH(A3)&amp;YEAR(A3),$F$1308:$G$2744,2,0)*0.75+VLOOKUP(MONTH(A3)&amp;YEAR(A3),$L$1308:$M$2744,2,0)*0.25)+1)^(1/12)-1</f>
        <v>2.7335263083605454E-3</v>
      </c>
      <c r="P3" s="49">
        <f>(VLOOKUP(MONTH(A3)&amp;YEAR(A3),$I$1308:$J$2744,2,0)+1)^(1/12)-1</f>
        <v>3.6347816898771867E-3</v>
      </c>
      <c r="Q3" s="12">
        <f>(1+P3)*(1+C3)-1</f>
        <v>3.4325590682471319E-3</v>
      </c>
      <c r="Z3" s="12">
        <f>(1+AN68/100)^(1/12)-1</f>
        <v>9.9968401338681456E-3</v>
      </c>
      <c r="AC3" s="79">
        <f>AVERAGE(AD3:AG3,Z3,B3)</f>
        <v>1.125671418713925E-2</v>
      </c>
      <c r="AD3" s="12">
        <f>(1+W49)^(1/12)-1</f>
        <v>1.1813681296294565E-2</v>
      </c>
      <c r="AE3" s="12">
        <f>(1+S49)^(1/12)-1</f>
        <v>1.1621552775142208E-2</v>
      </c>
      <c r="AF3" s="12">
        <f>(1+AA49)^(1/12)-1</f>
        <v>1.1429022031134384E-2</v>
      </c>
      <c r="AG3" s="12">
        <f t="shared" ref="AG3:AG10" si="0">(1+M30/100)^(1/12)-1</f>
        <v>1.1780874672061348E-2</v>
      </c>
      <c r="AH3" s="12">
        <f>(1+AI3)*(1+C3)-1</f>
        <v>4.9181881853972431E-3</v>
      </c>
      <c r="AI3" s="12">
        <f>(1+BI68/100)^(1/12)-1</f>
        <v>5.1207102071335608E-3</v>
      </c>
      <c r="AL3" s="12">
        <f>(1+O68/100)^(1/12)*(1+C3)-1</f>
        <v>1.3223622950744307E-3</v>
      </c>
      <c r="AM3" s="12">
        <f>(1+AN3)*(1+C3)-1</f>
        <v>4.3887377588300858E-3</v>
      </c>
      <c r="AN3" s="12">
        <f t="shared" ref="AN3:AN18" si="1">(1+R68/100)^(1/12)-1</f>
        <v>4.5911530799691569E-3</v>
      </c>
    </row>
    <row r="4" spans="1:46">
      <c r="A4" s="57">
        <f>DATE(YEAR(A3)+1,10,1)</f>
        <v>40087</v>
      </c>
      <c r="B4" s="12">
        <f t="shared" ref="B4:B18" si="2">(1+Y31/100)^(1/12)-1</f>
        <v>7.5801423967201131E-3</v>
      </c>
      <c r="C4" s="12">
        <f t="shared" ref="C4:C18" si="3">(1+H31)^(1/12)-1</f>
        <v>-8.0529269450113627E-4</v>
      </c>
      <c r="D4" s="12">
        <f t="shared" ref="D4:D18" si="4">(1+E4)*(1+C4)-1</f>
        <v>2.8661199449484531E-3</v>
      </c>
      <c r="E4" s="79">
        <f t="shared" ref="E4:E18" si="5">AVERAGE(AN4,O4)</f>
        <v>3.6743715840430458E-3</v>
      </c>
      <c r="N4" s="12">
        <f t="shared" ref="N4:N18" si="6">(1+O4)*(1+C4)-1</f>
        <v>1.7663062421746645E-3</v>
      </c>
      <c r="O4" s="49">
        <f t="shared" ref="O4:O18" si="7">((VLOOKUP(MONTH(A4)&amp;YEAR(A4),$F$1308:$G$2744,2,0)*0.75+VLOOKUP(MONTH(A4)&amp;YEAR(A4),$L$1308:$M$2744,2,0)*0.25)+1)^(1/12)-1</f>
        <v>2.5736714955291173E-3</v>
      </c>
      <c r="P4" s="49">
        <f t="shared" ref="P4:P18" si="8">(VLOOKUP(MONTH(A4)&amp;YEAR(A4),$I$1308:$J$2744,2,0)+1)^(1/12)-1</f>
        <v>3.4022740126777862E-3</v>
      </c>
      <c r="Q4" s="12">
        <f t="shared" ref="Q4:Q18" si="9">(1+P4)*(1+C4)-1</f>
        <v>2.5942414917694556E-3</v>
      </c>
      <c r="Z4" s="12">
        <f t="shared" ref="Z4:Z18" si="10">(1+AN69/100)^(1/12)-1</f>
        <v>9.064513049052092E-3</v>
      </c>
      <c r="AC4" s="79">
        <f t="shared" ref="AC4:AC18" si="11">AVERAGE(AD4:AG4,Z4,B4)</f>
        <v>8.4777206098763189E-3</v>
      </c>
      <c r="AD4" s="12">
        <f t="shared" ref="AD4:AD18" si="12">(1+W50)^(1/12)-1</f>
        <v>8.8993435657289677E-3</v>
      </c>
      <c r="AE4" s="12">
        <f t="shared" ref="AE4:AE18" si="13">(1+S50)^(1/12)-1</f>
        <v>8.6384834667330157E-3</v>
      </c>
      <c r="AF4" s="12">
        <f t="shared" ref="AF4:AF18" si="14">(1+AA50)^(1/12)-1</f>
        <v>8.7097007521199643E-3</v>
      </c>
      <c r="AG4" s="12">
        <f t="shared" si="0"/>
        <v>7.9741404289037643E-3</v>
      </c>
      <c r="AH4" s="12">
        <f t="shared" ref="AH4:AH18" si="15">(1+AI4)*(1+C4)-1</f>
        <v>3.4842756496373806E-3</v>
      </c>
      <c r="AI4" s="12">
        <f t="shared" ref="AI4:AI18" si="16">(1+BI69/100)^(1/12)-1</f>
        <v>4.2930254861999195E-3</v>
      </c>
      <c r="AL4" s="12">
        <f t="shared" ref="AL4:AL18" si="17">(1+O69/100)^(1/12)*(1+C4)-1</f>
        <v>6.1702557779574896E-4</v>
      </c>
      <c r="AM4" s="12">
        <f t="shared" ref="AM4:AM18" si="18">(1+AN4)*(1+C4)-1</f>
        <v>3.9659336477222418E-3</v>
      </c>
      <c r="AN4" s="12">
        <f t="shared" si="1"/>
        <v>4.7750716725569742E-3</v>
      </c>
    </row>
    <row r="5" spans="1:46">
      <c r="A5" s="57">
        <f t="shared" ref="A5:A18" si="19">DATE(YEAR(A4)+1,10,1)</f>
        <v>40452</v>
      </c>
      <c r="B5" s="12">
        <f t="shared" si="2"/>
        <v>8.8397110982794125E-3</v>
      </c>
      <c r="C5" s="12">
        <f t="shared" si="3"/>
        <v>5.4026290711437497E-3</v>
      </c>
      <c r="D5" s="12">
        <f t="shared" si="4"/>
        <v>8.5932447236971576E-3</v>
      </c>
      <c r="E5" s="79">
        <f t="shared" si="5"/>
        <v>3.1734705682050501E-3</v>
      </c>
      <c r="N5" s="12">
        <f t="shared" si="6"/>
        <v>7.3629506956489621E-3</v>
      </c>
      <c r="O5" s="49">
        <f t="shared" si="7"/>
        <v>1.9497876450913498E-3</v>
      </c>
      <c r="P5" s="49">
        <f t="shared" si="8"/>
        <v>2.8870465787962374E-3</v>
      </c>
      <c r="Q5" s="12">
        <f t="shared" si="9"/>
        <v>8.3052732917163752E-3</v>
      </c>
      <c r="Z5" s="12">
        <f t="shared" si="10"/>
        <v>8.9793798905348776E-3</v>
      </c>
      <c r="AC5" s="79">
        <f t="shared" si="11"/>
        <v>8.8381802026164715E-3</v>
      </c>
      <c r="AD5" s="12">
        <f t="shared" si="12"/>
        <v>8.6674990358019954E-3</v>
      </c>
      <c r="AE5" s="12">
        <f t="shared" si="13"/>
        <v>8.7549820816785751E-3</v>
      </c>
      <c r="AF5" s="12">
        <f t="shared" si="14"/>
        <v>8.6674990358019954E-3</v>
      </c>
      <c r="AG5" s="12">
        <f t="shared" si="0"/>
        <v>9.1200100736019696E-3</v>
      </c>
      <c r="AH5" s="12">
        <f t="shared" si="15"/>
        <v>1.0187823141403207E-2</v>
      </c>
      <c r="AI5" s="12">
        <f t="shared" si="16"/>
        <v>4.7594803632853289E-3</v>
      </c>
      <c r="AL5" s="12">
        <f t="shared" si="17"/>
        <v>6.2017860717491491E-3</v>
      </c>
      <c r="AM5" s="12">
        <f t="shared" si="18"/>
        <v>9.8235387517449091E-3</v>
      </c>
      <c r="AN5" s="12">
        <f t="shared" si="1"/>
        <v>4.3971534913187504E-3</v>
      </c>
    </row>
    <row r="6" spans="1:46">
      <c r="A6" s="57">
        <f t="shared" si="19"/>
        <v>40817</v>
      </c>
      <c r="B6" s="12">
        <f t="shared" si="2"/>
        <v>8.4669439158453486E-3</v>
      </c>
      <c r="C6" s="12">
        <f t="shared" si="3"/>
        <v>-5.9226895745668751E-3</v>
      </c>
      <c r="D6" s="12">
        <f t="shared" si="4"/>
        <v>-3.0388388165158986E-3</v>
      </c>
      <c r="E6" s="79">
        <f t="shared" si="5"/>
        <v>2.9010326740247505E-3</v>
      </c>
      <c r="N6" s="12">
        <f t="shared" si="6"/>
        <v>-4.4661498777122111E-3</v>
      </c>
      <c r="O6" s="49">
        <f t="shared" si="7"/>
        <v>1.4652177266085697E-3</v>
      </c>
      <c r="P6" s="49">
        <f t="shared" si="8"/>
        <v>2.3607713389290907E-3</v>
      </c>
      <c r="Q6" s="12">
        <f t="shared" si="9"/>
        <v>-3.5759003514348464E-3</v>
      </c>
      <c r="Z6" s="12">
        <f t="shared" si="10"/>
        <v>1.0084161229245936E-2</v>
      </c>
      <c r="AC6" s="79">
        <f t="shared" si="11"/>
        <v>8.8669038441499728E-3</v>
      </c>
      <c r="AD6" s="12">
        <f t="shared" si="12"/>
        <v>8.867489901873693E-3</v>
      </c>
      <c r="AE6" s="12">
        <f t="shared" si="13"/>
        <v>8.3227517948527563E-3</v>
      </c>
      <c r="AF6" s="12">
        <f t="shared" si="14"/>
        <v>8.9074167461595799E-3</v>
      </c>
      <c r="AG6" s="12">
        <f t="shared" si="0"/>
        <v>8.5526594769225195E-3</v>
      </c>
      <c r="AH6" s="12">
        <f t="shared" si="15"/>
        <v>-1.1119155589108809E-3</v>
      </c>
      <c r="AI6" s="12">
        <f t="shared" si="16"/>
        <v>4.8394364957360381E-3</v>
      </c>
      <c r="AL6" s="12">
        <f t="shared" si="17"/>
        <v>-4.9264775473311095E-3</v>
      </c>
      <c r="AM6" s="12">
        <f t="shared" si="18"/>
        <v>-1.6115277553199192E-3</v>
      </c>
      <c r="AN6" s="12">
        <f t="shared" si="1"/>
        <v>4.3368476214409313E-3</v>
      </c>
    </row>
    <row r="7" spans="1:46">
      <c r="A7" s="57">
        <f t="shared" si="19"/>
        <v>41183</v>
      </c>
      <c r="B7" s="12">
        <f t="shared" si="2"/>
        <v>6.0572193234880167E-3</v>
      </c>
      <c r="C7" s="12">
        <f t="shared" si="3"/>
        <v>-1.0922063700787854E-3</v>
      </c>
      <c r="D7" s="12">
        <f t="shared" si="4"/>
        <v>1.9543173969398531E-3</v>
      </c>
      <c r="E7" s="79">
        <f t="shared" si="5"/>
        <v>3.0498548379004342E-3</v>
      </c>
      <c r="N7" s="12">
        <f t="shared" si="6"/>
        <v>7.8101722887247149E-5</v>
      </c>
      <c r="O7" s="49">
        <f t="shared" si="7"/>
        <v>1.1715877085243243E-3</v>
      </c>
      <c r="P7" s="49">
        <f t="shared" si="8"/>
        <v>2.067982733513718E-3</v>
      </c>
      <c r="Q7" s="12">
        <f t="shared" si="9"/>
        <v>9.7351769952025435E-4</v>
      </c>
      <c r="Z7" s="12">
        <f t="shared" si="10"/>
        <v>9.4020968694201734E-3</v>
      </c>
      <c r="AC7" s="79">
        <f t="shared" si="11"/>
        <v>6.9299859943179332E-3</v>
      </c>
      <c r="AD7" s="12">
        <f t="shared" si="12"/>
        <v>7.0562578103250395E-3</v>
      </c>
      <c r="AE7" s="12">
        <f t="shared" si="13"/>
        <v>5.4071290643356029E-3</v>
      </c>
      <c r="AF7" s="12">
        <f t="shared" si="14"/>
        <v>7.3241925580926903E-3</v>
      </c>
      <c r="AG7" s="12">
        <f t="shared" si="0"/>
        <v>6.3330203402460761E-3</v>
      </c>
      <c r="AH7" s="12">
        <f t="shared" si="15"/>
        <v>3.5118299845009471E-3</v>
      </c>
      <c r="AI7" s="12">
        <f t="shared" si="16"/>
        <v>4.6090704106422908E-3</v>
      </c>
      <c r="AL7" s="12">
        <f t="shared" si="17"/>
        <v>3.6830438557622358E-4</v>
      </c>
      <c r="AM7" s="12">
        <f t="shared" si="18"/>
        <v>3.830533070992681E-3</v>
      </c>
      <c r="AN7" s="12">
        <f t="shared" si="1"/>
        <v>4.9281219672765442E-3</v>
      </c>
    </row>
    <row r="8" spans="1:46">
      <c r="A8" s="57">
        <f t="shared" si="19"/>
        <v>41548</v>
      </c>
      <c r="B8" s="12">
        <f t="shared" si="2"/>
        <v>7.8015600803391649E-3</v>
      </c>
      <c r="C8" s="12">
        <f t="shared" si="3"/>
        <v>6.6313747344566298E-3</v>
      </c>
      <c r="D8" s="12">
        <f t="shared" si="4"/>
        <v>1.0095484455274084E-2</v>
      </c>
      <c r="E8" s="79">
        <f t="shared" si="5"/>
        <v>3.4412892422822638E-3</v>
      </c>
      <c r="N8" s="12">
        <f t="shared" si="6"/>
        <v>8.6084598670841395E-3</v>
      </c>
      <c r="O8" s="49">
        <f t="shared" si="7"/>
        <v>1.9640607100579466E-3</v>
      </c>
      <c r="P8" s="49">
        <f t="shared" si="8"/>
        <v>2.7739514514073527E-3</v>
      </c>
      <c r="Q8" s="12">
        <f t="shared" si="9"/>
        <v>9.4237212974335183E-3</v>
      </c>
      <c r="Z8" s="12">
        <f t="shared" si="10"/>
        <v>8.5610622651106638E-3</v>
      </c>
      <c r="AC8" s="79">
        <f t="shared" si="11"/>
        <v>8.7261463936008834E-3</v>
      </c>
      <c r="AD8" s="12">
        <f t="shared" si="12"/>
        <v>9.4647242868732828E-3</v>
      </c>
      <c r="AE8" s="12">
        <f t="shared" si="13"/>
        <v>8.3112520648238597E-3</v>
      </c>
      <c r="AF8" s="12">
        <f t="shared" si="14"/>
        <v>9.5442905233669162E-3</v>
      </c>
      <c r="AG8" s="12">
        <f t="shared" si="0"/>
        <v>8.6739891410914094E-3</v>
      </c>
      <c r="AH8" s="12">
        <f t="shared" si="15"/>
        <v>1.1425082361400607E-2</v>
      </c>
      <c r="AI8" s="12">
        <f t="shared" si="16"/>
        <v>4.7621281705116925E-3</v>
      </c>
      <c r="AL8" s="12">
        <f t="shared" si="17"/>
        <v>7.8905259215624746E-3</v>
      </c>
      <c r="AM8" s="12">
        <f t="shared" si="18"/>
        <v>1.1582509043464029E-2</v>
      </c>
      <c r="AN8" s="12">
        <f t="shared" si="1"/>
        <v>4.9185177745065811E-3</v>
      </c>
    </row>
    <row r="9" spans="1:46">
      <c r="A9" s="57">
        <f t="shared" si="19"/>
        <v>41913</v>
      </c>
      <c r="B9" s="12">
        <f t="shared" si="2"/>
        <v>9.0288091882677612E-3</v>
      </c>
      <c r="C9" s="12">
        <f t="shared" si="3"/>
        <v>1.7906692214100239E-3</v>
      </c>
      <c r="D9" s="12">
        <f t="shared" si="4"/>
        <v>5.5430131980735986E-3</v>
      </c>
      <c r="E9" s="79">
        <f t="shared" si="5"/>
        <v>3.7456367801665946E-3</v>
      </c>
      <c r="N9" s="12">
        <f t="shared" si="6"/>
        <v>3.5558149828041064E-3</v>
      </c>
      <c r="O9" s="49">
        <f t="shared" si="7"/>
        <v>1.7619906190242673E-3</v>
      </c>
      <c r="P9" s="49">
        <f t="shared" si="8"/>
        <v>2.2795355034983533E-3</v>
      </c>
      <c r="Q9" s="12">
        <f t="shared" si="9"/>
        <v>4.0742866189735771E-3</v>
      </c>
      <c r="Z9" s="12">
        <f t="shared" si="10"/>
        <v>8.191761001059561E-3</v>
      </c>
      <c r="AC9" s="79">
        <f t="shared" si="11"/>
        <v>9.2567011954456744E-3</v>
      </c>
      <c r="AD9" s="12">
        <f t="shared" si="12"/>
        <v>9.6784768168343138E-3</v>
      </c>
      <c r="AE9" s="12">
        <f t="shared" si="13"/>
        <v>9.51100050307363E-3</v>
      </c>
      <c r="AF9" s="12">
        <f t="shared" si="14"/>
        <v>9.6864442620412383E-3</v>
      </c>
      <c r="AG9" s="12">
        <f t="shared" si="0"/>
        <v>9.4437154013975455E-3</v>
      </c>
      <c r="AH9" s="12">
        <f t="shared" si="15"/>
        <v>6.6772396687124758E-3</v>
      </c>
      <c r="AI9" s="12">
        <f t="shared" si="16"/>
        <v>4.8778358567667102E-3</v>
      </c>
      <c r="AL9" s="12">
        <f t="shared" si="17"/>
        <v>3.5486419198460517E-3</v>
      </c>
      <c r="AM9" s="12">
        <f t="shared" si="18"/>
        <v>7.5302114133426468E-3</v>
      </c>
      <c r="AN9" s="12">
        <f t="shared" si="1"/>
        <v>5.7292829413089219E-3</v>
      </c>
    </row>
    <row r="10" spans="1:46">
      <c r="A10" s="57">
        <f t="shared" si="19"/>
        <v>42278</v>
      </c>
      <c r="B10" s="12">
        <f t="shared" si="2"/>
        <v>1.0518882769041005E-2</v>
      </c>
      <c r="C10" s="12">
        <f t="shared" si="3"/>
        <v>3.7733461982556449E-3</v>
      </c>
      <c r="D10" s="12">
        <f t="shared" si="4"/>
        <v>7.0460025853253949E-3</v>
      </c>
      <c r="E10" s="79">
        <f t="shared" si="5"/>
        <v>3.2603539429143513E-3</v>
      </c>
      <c r="N10" s="12">
        <f t="shared" si="6"/>
        <v>5.4660636271317564E-3</v>
      </c>
      <c r="O10" s="49">
        <f t="shared" si="7"/>
        <v>1.6863542305514123E-3</v>
      </c>
      <c r="P10" s="49">
        <f t="shared" si="8"/>
        <v>2.0598362698427408E-3</v>
      </c>
      <c r="Q10" s="12">
        <f t="shared" si="9"/>
        <v>5.8409549434561558E-3</v>
      </c>
      <c r="Z10" s="12">
        <f t="shared" si="10"/>
        <v>6.2923952759752488E-3</v>
      </c>
      <c r="AC10" s="79">
        <f t="shared" si="11"/>
        <v>1.0198388283021739E-2</v>
      </c>
      <c r="AD10" s="12">
        <f t="shared" si="12"/>
        <v>1.0919578246386452E-2</v>
      </c>
      <c r="AE10" s="12">
        <f t="shared" si="13"/>
        <v>1.029752196166478E-2</v>
      </c>
      <c r="AF10" s="12">
        <f t="shared" si="14"/>
        <v>1.0935271978192551E-2</v>
      </c>
      <c r="AG10" s="12">
        <f t="shared" si="0"/>
        <v>1.2226679466870394E-2</v>
      </c>
      <c r="AH10" s="12">
        <f t="shared" si="15"/>
        <v>8.1324437464067589E-3</v>
      </c>
      <c r="AI10" s="12">
        <f t="shared" si="16"/>
        <v>4.3427109961238219E-3</v>
      </c>
      <c r="AL10" s="12">
        <f t="shared" si="17"/>
        <v>4.7297622672706208E-3</v>
      </c>
      <c r="AM10" s="12">
        <f t="shared" si="18"/>
        <v>8.6259415435190334E-3</v>
      </c>
      <c r="AN10" s="12">
        <f t="shared" si="1"/>
        <v>4.8343536552772903E-3</v>
      </c>
    </row>
    <row r="11" spans="1:46">
      <c r="A11" s="57">
        <f t="shared" si="19"/>
        <v>42644</v>
      </c>
      <c r="B11" s="12">
        <f t="shared" si="2"/>
        <v>9.5534087160344949E-3</v>
      </c>
      <c r="C11" s="12">
        <f t="shared" si="3"/>
        <v>3.4486254377865677E-3</v>
      </c>
      <c r="D11" s="12">
        <f t="shared" si="4"/>
        <v>6.8664973377647875E-3</v>
      </c>
      <c r="E11" s="79">
        <f t="shared" si="5"/>
        <v>3.4061254491102311E-3</v>
      </c>
      <c r="N11" s="12">
        <f t="shared" si="6"/>
        <v>5.0422399680654095E-3</v>
      </c>
      <c r="O11" s="49">
        <f t="shared" si="7"/>
        <v>1.5881376384203616E-3</v>
      </c>
      <c r="P11" s="49">
        <f t="shared" si="8"/>
        <v>1.7905934192179451E-3</v>
      </c>
      <c r="Q11" s="12">
        <f t="shared" si="9"/>
        <v>5.2453939430188168E-3</v>
      </c>
      <c r="Z11" s="12">
        <f t="shared" si="10"/>
        <v>5.992467064981355E-3</v>
      </c>
      <c r="AC11" s="79">
        <f t="shared" si="11"/>
        <v>8.5575698050222027E-3</v>
      </c>
      <c r="AD11" s="12">
        <f t="shared" si="12"/>
        <v>8.8982285341172584E-3</v>
      </c>
      <c r="AE11" s="12">
        <f t="shared" si="13"/>
        <v>8.9775924810764351E-3</v>
      </c>
      <c r="AF11" s="12">
        <f t="shared" si="14"/>
        <v>8.8187958537568889E-3</v>
      </c>
      <c r="AG11" s="12">
        <f t="shared" ref="AG11:AG18" si="20">(1+M38/100)^(1/12)-1</f>
        <v>9.1049261801667836E-3</v>
      </c>
      <c r="AH11" s="12">
        <f t="shared" si="15"/>
        <v>7.8700125734665338E-3</v>
      </c>
      <c r="AI11" s="12">
        <f t="shared" si="16"/>
        <v>4.4061918304496572E-3</v>
      </c>
      <c r="AL11" s="12">
        <f t="shared" si="17"/>
        <v>5.3813172815520005E-3</v>
      </c>
      <c r="AM11" s="12">
        <f t="shared" si="18"/>
        <v>8.6907547074643876E-3</v>
      </c>
      <c r="AN11" s="12">
        <f t="shared" si="1"/>
        <v>5.2241132598001006E-3</v>
      </c>
    </row>
    <row r="12" spans="1:46">
      <c r="A12" s="57">
        <f t="shared" si="19"/>
        <v>43009</v>
      </c>
      <c r="B12" s="12">
        <f t="shared" si="2"/>
        <v>5.5757898442876375E-3</v>
      </c>
      <c r="C12" s="12">
        <f t="shared" si="3"/>
        <v>3.5529312850515193E-3</v>
      </c>
      <c r="D12" s="12">
        <f t="shared" si="4"/>
        <v>6.9188279308560752E-3</v>
      </c>
      <c r="E12" s="79">
        <f t="shared" si="5"/>
        <v>3.3539801846769191E-3</v>
      </c>
      <c r="N12" s="12">
        <f t="shared" si="6"/>
        <v>5.4216082036131485E-3</v>
      </c>
      <c r="O12" s="49">
        <f t="shared" si="7"/>
        <v>1.8620611432709211E-3</v>
      </c>
      <c r="P12" s="49">
        <f t="shared" si="8"/>
        <v>2.18195680041533E-3</v>
      </c>
      <c r="Q12" s="12">
        <f t="shared" si="9"/>
        <v>5.74264042804562E-3</v>
      </c>
      <c r="Z12" s="12">
        <f t="shared" si="10"/>
        <v>6.0276091592570413E-3</v>
      </c>
      <c r="AC12" s="79">
        <f t="shared" si="11"/>
        <v>6.5510807812612466E-3</v>
      </c>
      <c r="AD12" s="12">
        <f t="shared" si="12"/>
        <v>7.3374300971544848E-3</v>
      </c>
      <c r="AE12" s="12">
        <f t="shared" si="13"/>
        <v>6.3562749001864205E-3</v>
      </c>
      <c r="AF12" s="12">
        <f t="shared" si="14"/>
        <v>7.51324610129811E-3</v>
      </c>
      <c r="AG12" s="12">
        <f t="shared" si="20"/>
        <v>6.4961345853837837E-3</v>
      </c>
      <c r="AH12" s="12">
        <f t="shared" si="15"/>
        <v>7.8197929037129299E-3</v>
      </c>
      <c r="AI12" s="12">
        <f t="shared" si="16"/>
        <v>4.2517554237997413E-3</v>
      </c>
      <c r="AL12" s="12">
        <f t="shared" si="17"/>
        <v>5.3135201609526561E-3</v>
      </c>
      <c r="AM12" s="12">
        <f t="shared" si="18"/>
        <v>8.4160476580990018E-3</v>
      </c>
      <c r="AN12" s="12">
        <f t="shared" si="1"/>
        <v>4.845899226082917E-3</v>
      </c>
    </row>
    <row r="13" spans="1:46">
      <c r="A13" s="57">
        <f t="shared" si="19"/>
        <v>43374</v>
      </c>
      <c r="B13" s="12">
        <f t="shared" si="2"/>
        <v>5.7411217135410197E-3</v>
      </c>
      <c r="C13" s="12">
        <f t="shared" si="3"/>
        <v>-5.2955799164650097E-3</v>
      </c>
      <c r="D13" s="12">
        <f t="shared" si="4"/>
        <v>-1.5152409197454197E-3</v>
      </c>
      <c r="E13" s="79">
        <f t="shared" si="5"/>
        <v>3.8004646610519943E-3</v>
      </c>
      <c r="N13" s="12">
        <f t="shared" si="6"/>
        <v>-2.7697909700296064E-3</v>
      </c>
      <c r="O13" s="49">
        <f t="shared" si="7"/>
        <v>2.5392356718625386E-3</v>
      </c>
      <c r="P13" s="49">
        <f t="shared" si="8"/>
        <v>2.6849924609559928E-3</v>
      </c>
      <c r="Q13" s="12">
        <f t="shared" si="9"/>
        <v>-2.6248060476611323E-3</v>
      </c>
      <c r="Z13" s="12">
        <f t="shared" si="10"/>
        <v>6.6014262153895054E-3</v>
      </c>
      <c r="AC13" s="79">
        <f t="shared" si="11"/>
        <v>6.9845230184428786E-3</v>
      </c>
      <c r="AD13" s="12">
        <f t="shared" si="12"/>
        <v>7.9215342804279665E-3</v>
      </c>
      <c r="AE13" s="12">
        <f t="shared" si="13"/>
        <v>6.9208101170270542E-3</v>
      </c>
      <c r="AF13" s="12">
        <f t="shared" si="14"/>
        <v>8.0090768717238081E-3</v>
      </c>
      <c r="AG13" s="12">
        <f t="shared" si="20"/>
        <v>6.7131689125479177E-3</v>
      </c>
      <c r="AH13" s="12">
        <f t="shared" si="15"/>
        <v>-7.6050187623943888E-4</v>
      </c>
      <c r="AI13" s="12">
        <f t="shared" si="16"/>
        <v>4.5592217634307097E-3</v>
      </c>
      <c r="AL13" s="12">
        <f t="shared" si="17"/>
        <v>-3.5334934220048186E-3</v>
      </c>
      <c r="AM13" s="12">
        <f t="shared" si="18"/>
        <v>-2.6069086946112208E-4</v>
      </c>
      <c r="AN13" s="12">
        <f t="shared" si="1"/>
        <v>5.06169365024145E-3</v>
      </c>
    </row>
    <row r="14" spans="1:46">
      <c r="A14" s="57">
        <f t="shared" si="19"/>
        <v>43739</v>
      </c>
      <c r="B14" s="12">
        <f t="shared" si="2"/>
        <v>3.6934647211854799E-3</v>
      </c>
      <c r="C14" s="12">
        <f t="shared" si="3"/>
        <v>-3.2031339146058047E-3</v>
      </c>
      <c r="D14" s="12">
        <f t="shared" si="4"/>
        <v>-1.6989635527653313E-5</v>
      </c>
      <c r="E14" s="79">
        <f t="shared" si="5"/>
        <v>3.1963827209757767E-3</v>
      </c>
      <c r="N14" s="12">
        <f t="shared" si="6"/>
        <v>-1.7712227374273581E-3</v>
      </c>
      <c r="O14" s="49">
        <f t="shared" si="7"/>
        <v>1.4365125191473371E-3</v>
      </c>
      <c r="P14" s="49">
        <f t="shared" si="8"/>
        <v>1.6515813019202241E-3</v>
      </c>
      <c r="Q14" s="12">
        <f t="shared" si="9"/>
        <v>-1.5568428487664487E-3</v>
      </c>
      <c r="Z14" s="12">
        <f t="shared" si="10"/>
        <v>5.7762548383568646E-3</v>
      </c>
      <c r="AC14" s="79">
        <f t="shared" si="11"/>
        <v>4.7756704987133762E-3</v>
      </c>
      <c r="AD14" s="12">
        <f t="shared" si="12"/>
        <v>5.3026774240283459E-3</v>
      </c>
      <c r="AE14" s="12">
        <f t="shared" si="13"/>
        <v>4.1709782851946375E-3</v>
      </c>
      <c r="AF14" s="12">
        <f t="shared" si="14"/>
        <v>5.6524630159255906E-3</v>
      </c>
      <c r="AG14" s="12">
        <f t="shared" si="20"/>
        <v>4.0581847075893407E-3</v>
      </c>
      <c r="AH14" s="12">
        <f t="shared" si="15"/>
        <v>9.7742793450272814E-4</v>
      </c>
      <c r="AI14" s="12">
        <f t="shared" si="16"/>
        <v>4.1939957792267446E-3</v>
      </c>
      <c r="AL14" s="12">
        <f t="shared" si="17"/>
        <v>-1.3402506829454097E-3</v>
      </c>
      <c r="AM14" s="12">
        <f t="shared" si="18"/>
        <v>1.7372434663720515E-3</v>
      </c>
      <c r="AN14" s="12">
        <f t="shared" si="1"/>
        <v>4.9562529228042163E-3</v>
      </c>
    </row>
    <row r="15" spans="1:46">
      <c r="A15" s="57">
        <f t="shared" si="19"/>
        <v>44105</v>
      </c>
      <c r="B15" s="12">
        <f t="shared" si="2"/>
        <v>1.8520246444677646E-3</v>
      </c>
      <c r="C15" s="12">
        <f t="shared" si="3"/>
        <v>-7.9110565530090549E-3</v>
      </c>
      <c r="D15" s="12">
        <f t="shared" si="4"/>
        <v>-4.6750489630765779E-3</v>
      </c>
      <c r="E15" s="79">
        <f t="shared" si="5"/>
        <v>3.2618119688836433E-3</v>
      </c>
      <c r="N15" s="12">
        <f t="shared" si="6"/>
        <v>-7.3033865492629912E-3</v>
      </c>
      <c r="O15" s="49">
        <f t="shared" si="7"/>
        <v>6.1251564969033723E-4</v>
      </c>
      <c r="P15" s="49">
        <f t="shared" si="8"/>
        <v>1.1098666182609573E-3</v>
      </c>
      <c r="Q15" s="12">
        <f t="shared" si="9"/>
        <v>-6.8099701523314238E-3</v>
      </c>
      <c r="Z15" s="12">
        <f t="shared" si="10"/>
        <v>6.7946658007369543E-3</v>
      </c>
      <c r="AC15" s="79">
        <f t="shared" si="11"/>
        <v>4.1237084081552355E-3</v>
      </c>
      <c r="AD15" s="12">
        <f t="shared" si="12"/>
        <v>5.0686407160185354E-3</v>
      </c>
      <c r="AE15" s="12">
        <f t="shared" si="13"/>
        <v>1.8453615031319703E-3</v>
      </c>
      <c r="AF15" s="12">
        <f t="shared" si="14"/>
        <v>5.5788109115288975E-3</v>
      </c>
      <c r="AG15" s="12">
        <f t="shared" si="20"/>
        <v>3.6027468730472911E-3</v>
      </c>
      <c r="AH15" s="12">
        <f t="shared" si="15"/>
        <v>-2.231003978819146E-3</v>
      </c>
      <c r="AI15" s="12">
        <f t="shared" si="16"/>
        <v>5.7253461110600146E-3</v>
      </c>
      <c r="AL15" s="12">
        <f t="shared" si="17"/>
        <v>-5.653956455887843E-3</v>
      </c>
      <c r="AM15" s="12">
        <f t="shared" si="18"/>
        <v>-2.0467113768900536E-3</v>
      </c>
      <c r="AN15" s="12">
        <f t="shared" si="1"/>
        <v>5.9111082880769494E-3</v>
      </c>
    </row>
    <row r="16" spans="1:46">
      <c r="A16" s="57">
        <f t="shared" si="19"/>
        <v>44470</v>
      </c>
      <c r="B16" s="12">
        <f t="shared" si="2"/>
        <v>6.7412858052502411E-3</v>
      </c>
      <c r="C16" s="12">
        <f t="shared" si="3"/>
        <v>-2.2161705676230214E-3</v>
      </c>
      <c r="D16" s="12">
        <f t="shared" si="4"/>
        <v>2.205318811002055E-3</v>
      </c>
      <c r="E16" s="79">
        <f t="shared" si="5"/>
        <v>4.431309917239834E-3</v>
      </c>
      <c r="N16" s="12">
        <f t="shared" si="6"/>
        <v>-1.0205057290790798E-3</v>
      </c>
      <c r="O16" s="49">
        <f t="shared" si="7"/>
        <v>1.1983205212136028E-3</v>
      </c>
      <c r="P16" s="49">
        <f t="shared" si="8"/>
        <v>1.6761282769228725E-3</v>
      </c>
      <c r="Q16" s="12">
        <f t="shared" si="9"/>
        <v>-5.4375687685503937E-4</v>
      </c>
      <c r="Z16" s="12">
        <f t="shared" si="10"/>
        <v>8.6055331314545125E-3</v>
      </c>
      <c r="AC16" s="79">
        <f t="shared" si="11"/>
        <v>7.3939143248141397E-3</v>
      </c>
      <c r="AD16" s="12">
        <f t="shared" si="12"/>
        <v>7.2261564641546983E-3</v>
      </c>
      <c r="AE16" s="12">
        <f t="shared" si="13"/>
        <v>6.6628782783662022E-3</v>
      </c>
      <c r="AF16" s="12">
        <f t="shared" si="14"/>
        <v>7.3063426128625597E-3</v>
      </c>
      <c r="AG16" s="12">
        <f t="shared" si="20"/>
        <v>7.8212896567966261E-3</v>
      </c>
      <c r="AH16" s="12">
        <f t="shared" si="15"/>
        <v>4.0736808862347207E-3</v>
      </c>
      <c r="AI16" s="12">
        <f t="shared" si="16"/>
        <v>6.3038217981903344E-3</v>
      </c>
      <c r="AL16" s="12">
        <f t="shared" si="17"/>
        <v>6.1295388980031618E-4</v>
      </c>
      <c r="AM16" s="12">
        <f t="shared" si="18"/>
        <v>5.4311433510836338E-3</v>
      </c>
      <c r="AN16" s="12">
        <f t="shared" si="1"/>
        <v>7.6642993132660653E-3</v>
      </c>
    </row>
    <row r="17" spans="1:40">
      <c r="A17" s="57">
        <f t="shared" si="19"/>
        <v>44835</v>
      </c>
      <c r="B17" s="12">
        <f t="shared" si="2"/>
        <v>9.7418247237042177E-3</v>
      </c>
      <c r="C17" s="12">
        <f t="shared" si="3"/>
        <v>-3.3781633485520102E-3</v>
      </c>
      <c r="D17" s="12">
        <f t="shared" si="4"/>
        <v>8.0166891378175009E-4</v>
      </c>
      <c r="E17" s="79">
        <f t="shared" si="5"/>
        <v>4.1940002803645404E-3</v>
      </c>
      <c r="N17" s="12">
        <f t="shared" si="6"/>
        <v>-1.4553236743408693E-4</v>
      </c>
      <c r="O17" s="49">
        <f t="shared" si="7"/>
        <v>3.2435883524077891E-3</v>
      </c>
      <c r="P17" s="49">
        <f t="shared" si="8"/>
        <v>3.4985559667248811E-3</v>
      </c>
      <c r="Q17" s="12">
        <f t="shared" si="9"/>
        <v>1.0857392463314852E-4</v>
      </c>
      <c r="Z17" s="12">
        <f t="shared" si="10"/>
        <v>9.8685480102975731E-3</v>
      </c>
      <c r="AC17" s="79">
        <f t="shared" si="11"/>
        <v>9.2100080231775818E-3</v>
      </c>
      <c r="AD17" s="12">
        <f t="shared" si="12"/>
        <v>8.5718402464898258E-3</v>
      </c>
      <c r="AE17" s="12">
        <f t="shared" si="13"/>
        <v>9.0008279885240849E-3</v>
      </c>
      <c r="AF17" s="12">
        <f t="shared" si="14"/>
        <v>8.5957256201856236E-3</v>
      </c>
      <c r="AG17" s="12">
        <f t="shared" si="20"/>
        <v>9.4812815498641623E-3</v>
      </c>
      <c r="AH17" s="12">
        <f t="shared" si="15"/>
        <v>2.5123104875084401E-3</v>
      </c>
      <c r="AI17" s="12">
        <f t="shared" si="16"/>
        <v>5.9104402687502056E-3</v>
      </c>
      <c r="AL17" s="12">
        <f t="shared" si="17"/>
        <v>-5.1227108578555391E-4</v>
      </c>
      <c r="AM17" s="12">
        <f t="shared" si="18"/>
        <v>1.748870194997254E-3</v>
      </c>
      <c r="AN17" s="12">
        <f t="shared" si="1"/>
        <v>5.1444122083212918E-3</v>
      </c>
    </row>
    <row r="18" spans="1:40">
      <c r="A18" s="57">
        <f t="shared" si="19"/>
        <v>45200</v>
      </c>
      <c r="B18" s="12">
        <f t="shared" si="2"/>
        <v>8.1141432846709716E-3</v>
      </c>
      <c r="C18" s="12">
        <f t="shared" si="3"/>
        <v>3.5892176935004017E-4</v>
      </c>
      <c r="D18" s="12">
        <f t="shared" si="4"/>
        <v>4.5634326618573251E-3</v>
      </c>
      <c r="E18" s="79">
        <f t="shared" si="5"/>
        <v>4.2030023434695973E-3</v>
      </c>
      <c r="N18" s="12">
        <f t="shared" si="6"/>
        <v>4.0890790942005317E-3</v>
      </c>
      <c r="O18" s="49">
        <f t="shared" si="7"/>
        <v>3.7288189705479979E-3</v>
      </c>
      <c r="P18" s="49">
        <f t="shared" si="8"/>
        <v>4.1776599933629477E-3</v>
      </c>
      <c r="Q18" s="12">
        <f t="shared" si="9"/>
        <v>4.538081215829548E-3</v>
      </c>
      <c r="Z18" s="12">
        <f t="shared" si="10"/>
        <v>9.0801889633971289E-3</v>
      </c>
      <c r="AC18" s="79">
        <f t="shared" si="11"/>
        <v>7.8722499783188127E-3</v>
      </c>
      <c r="AD18" s="12">
        <f t="shared" si="12"/>
        <v>7.2243087387562355E-3</v>
      </c>
      <c r="AE18" s="12">
        <f t="shared" si="13"/>
        <v>6.5661409813337901E-3</v>
      </c>
      <c r="AF18" s="12">
        <f t="shared" si="14"/>
        <v>7.7188256215905415E-3</v>
      </c>
      <c r="AG18" s="12">
        <f t="shared" si="20"/>
        <v>8.5298922801642085E-3</v>
      </c>
      <c r="AH18" s="12">
        <f t="shared" si="15"/>
        <v>5.0191999726405534E-3</v>
      </c>
      <c r="AI18" s="12">
        <f t="shared" si="16"/>
        <v>4.6586061281364E-3</v>
      </c>
      <c r="AL18" s="12">
        <f t="shared" si="17"/>
        <v>2.5009584600999002E-3</v>
      </c>
      <c r="AM18" s="12">
        <f t="shared" si="18"/>
        <v>5.0377862295141185E-3</v>
      </c>
      <c r="AN18" s="12">
        <f t="shared" si="1"/>
        <v>4.6771857163911967E-3</v>
      </c>
    </row>
    <row r="19" spans="1:40">
      <c r="A19" s="57"/>
      <c r="O19" s="49"/>
    </row>
    <row r="20" spans="1:40">
      <c r="A20" s="57"/>
    </row>
    <row r="21" spans="1:40">
      <c r="A21" s="57"/>
    </row>
    <row r="22" spans="1:40">
      <c r="A22" s="57"/>
    </row>
    <row r="23" spans="1:40">
      <c r="A23" s="57"/>
    </row>
    <row r="24" spans="1:40">
      <c r="A24" s="57"/>
    </row>
    <row r="25" spans="1:40">
      <c r="A25" s="57"/>
      <c r="K25" t="e">
        <f>VLOOKUP(YEAR(A3)&amp;MONTH(A3),$F$1308:$G$2744,2,0)</f>
        <v>#N/A</v>
      </c>
    </row>
    <row r="26" spans="1:40">
      <c r="A26" s="57"/>
    </row>
    <row r="27" spans="1:40">
      <c r="A27" s="57"/>
    </row>
    <row r="28" spans="1:40">
      <c r="A28" s="57"/>
      <c r="B28" t="s">
        <v>112</v>
      </c>
      <c r="M28" s="38" t="s">
        <v>14</v>
      </c>
      <c r="N28" s="59">
        <f>505/252</f>
        <v>2.003968253968254</v>
      </c>
      <c r="R28" t="s">
        <v>112</v>
      </c>
    </row>
    <row r="29" spans="1:40">
      <c r="A29" s="57"/>
      <c r="B29" s="38" t="s">
        <v>2</v>
      </c>
      <c r="C29" s="38" t="s">
        <v>103</v>
      </c>
      <c r="D29" s="38" t="s">
        <v>104</v>
      </c>
      <c r="E29" s="38" t="s">
        <v>105</v>
      </c>
      <c r="F29" s="38" t="s">
        <v>106</v>
      </c>
      <c r="H29" s="38" t="s">
        <v>107</v>
      </c>
      <c r="I29" s="38" t="s">
        <v>108</v>
      </c>
      <c r="J29" s="38" t="s">
        <v>109</v>
      </c>
      <c r="L29" s="38"/>
      <c r="M29" s="38">
        <v>720</v>
      </c>
      <c r="N29" s="38">
        <f>720+1080</f>
        <v>1800</v>
      </c>
      <c r="O29" s="38">
        <f>720+1800</f>
        <v>2520</v>
      </c>
      <c r="R29" s="38" t="s">
        <v>114</v>
      </c>
      <c r="S29" s="38" t="s">
        <v>107</v>
      </c>
      <c r="T29" s="38" t="s">
        <v>108</v>
      </c>
      <c r="U29" s="38" t="s">
        <v>109</v>
      </c>
      <c r="X29" s="38" t="s">
        <v>1</v>
      </c>
      <c r="Y29" s="38" t="s">
        <v>107</v>
      </c>
      <c r="Z29" s="38" t="s">
        <v>108</v>
      </c>
      <c r="AA29" s="38" t="s">
        <v>109</v>
      </c>
    </row>
    <row r="30" spans="1:40">
      <c r="A30" s="98" t="s">
        <v>113</v>
      </c>
      <c r="B30" s="38">
        <v>2008</v>
      </c>
      <c r="C30" s="35">
        <v>1.9045999999999998</v>
      </c>
      <c r="D30" s="58">
        <v>1.9</v>
      </c>
      <c r="E30" s="58">
        <v>2.0099999999999998</v>
      </c>
      <c r="F30" s="58">
        <v>2.0699999999999998</v>
      </c>
      <c r="H30" s="12">
        <f>D30/C30-1</f>
        <v>-2.4152052924498735E-3</v>
      </c>
      <c r="I30" s="12">
        <f>(E30/C30)^(1/3)-1</f>
        <v>1.8116382684385313E-2</v>
      </c>
      <c r="J30" s="12">
        <f>(F30/C30)^(1/5)-1</f>
        <v>1.6794791970638379E-2</v>
      </c>
      <c r="M30" s="58">
        <v>15.09</v>
      </c>
      <c r="N30" s="58">
        <v>15.71</v>
      </c>
      <c r="O30" s="58">
        <v>15.7</v>
      </c>
      <c r="S30" s="58">
        <f>GEOMEAN(14.5,13.5)</f>
        <v>13.991068579633222</v>
      </c>
      <c r="T30" s="58">
        <f>GEOMEAN(14.5,13.5,12,11)</f>
        <v>12.678530667842617</v>
      </c>
      <c r="U30" s="58">
        <f>GEOMEAN(14.5,13.5,12,11,10)</f>
        <v>12.090802868711634</v>
      </c>
      <c r="Y30" s="60">
        <f>S30-0.1</f>
        <v>13.891068579633222</v>
      </c>
      <c r="Z30" s="60">
        <f>T30-0.1</f>
        <v>12.578530667842617</v>
      </c>
      <c r="AA30" s="60">
        <f>U30-0.1</f>
        <v>11.990802868711635</v>
      </c>
    </row>
    <row r="31" spans="1:40">
      <c r="A31" s="98"/>
      <c r="B31" s="38">
        <v>2009</v>
      </c>
      <c r="C31" s="35">
        <v>1.7669999999999999</v>
      </c>
      <c r="D31" s="58">
        <v>1.75</v>
      </c>
      <c r="E31" s="58">
        <v>1.9</v>
      </c>
      <c r="F31" s="58">
        <v>1.94</v>
      </c>
      <c r="H31" s="12">
        <f t="shared" ref="H31:H45" si="21">D31/C31-1</f>
        <v>-9.6208262591963578E-3</v>
      </c>
      <c r="I31" s="12">
        <f t="shared" ref="I31:I45" si="22">(E31/C31)^(1/3)-1</f>
        <v>2.4485188140280112E-2</v>
      </c>
      <c r="J31" s="12">
        <f t="shared" ref="J31:J45" si="23">(F31/C31)^(1/5)-1</f>
        <v>1.8856536639314969E-2</v>
      </c>
      <c r="M31" s="58">
        <v>10</v>
      </c>
      <c r="N31" s="38">
        <v>12.29</v>
      </c>
      <c r="O31" s="38">
        <v>12.63</v>
      </c>
      <c r="S31" s="58">
        <f>GEOMEAN(8.75,10.5)</f>
        <v>9.5851447563404069</v>
      </c>
      <c r="T31" s="58">
        <f>GEOMEAN(8.75,10.5,10.25,10)</f>
        <v>9.8509996665862491</v>
      </c>
      <c r="U31" s="58">
        <f>GEOMEAN(8.75,10.5,10.25,10,9.63)</f>
        <v>9.8063976723038397</v>
      </c>
      <c r="X31" s="47"/>
      <c r="Y31" s="60">
        <f t="shared" ref="Y31:Y45" si="24">S31-0.1</f>
        <v>9.4851447563404072</v>
      </c>
      <c r="Z31" s="60">
        <f t="shared" ref="Z31:Z45" si="25">T31-0.1</f>
        <v>9.7509996665862495</v>
      </c>
      <c r="AA31" s="60">
        <f t="shared" ref="AA31:AA45" si="26">U31-0.1</f>
        <v>9.7063976723038401</v>
      </c>
      <c r="AH31" s="49"/>
    </row>
    <row r="32" spans="1:40">
      <c r="A32" s="98"/>
      <c r="B32" s="38">
        <f>B31+1</f>
        <v>2010</v>
      </c>
      <c r="C32" s="35">
        <v>1.6873</v>
      </c>
      <c r="D32" s="58">
        <v>1.8</v>
      </c>
      <c r="E32" s="58">
        <v>1.9</v>
      </c>
      <c r="F32" s="58">
        <v>1.94</v>
      </c>
      <c r="H32" s="12">
        <f t="shared" si="21"/>
        <v>6.6793101404611033E-2</v>
      </c>
      <c r="I32" s="12">
        <f t="shared" si="22"/>
        <v>4.0368269731119399E-2</v>
      </c>
      <c r="J32" s="12">
        <f t="shared" si="23"/>
        <v>2.8304851240460227E-2</v>
      </c>
      <c r="M32" s="38">
        <v>11.51</v>
      </c>
      <c r="N32" s="38">
        <v>11.38</v>
      </c>
      <c r="O32" s="38">
        <v>11.21</v>
      </c>
      <c r="S32" s="58">
        <f>GEOMEAN(10.75,11.75)</f>
        <v>11.238883396494511</v>
      </c>
      <c r="T32" s="58">
        <f>GEOMEAN(10.75,11.75,10.5,10,10)</f>
        <v>10.581010028052878</v>
      </c>
      <c r="U32" s="58">
        <f>GEOMEAN(10.75,11.75,10.5,10,10,10)</f>
        <v>10.481882128877466</v>
      </c>
      <c r="X32" s="47"/>
      <c r="Y32" s="60">
        <f t="shared" si="24"/>
        <v>11.138883396494512</v>
      </c>
      <c r="Z32" s="60">
        <f t="shared" si="25"/>
        <v>10.481010028052879</v>
      </c>
      <c r="AA32" s="60">
        <f t="shared" si="26"/>
        <v>10.381882128877466</v>
      </c>
      <c r="AH32" s="49"/>
    </row>
    <row r="33" spans="1:34">
      <c r="A33" s="98"/>
      <c r="B33" s="38">
        <f t="shared" ref="B33:B44" si="27">B32+1</f>
        <v>2011</v>
      </c>
      <c r="C33" s="35">
        <v>1.8793</v>
      </c>
      <c r="D33" s="58">
        <v>1.75</v>
      </c>
      <c r="E33" s="58">
        <v>1.75</v>
      </c>
      <c r="F33" s="58">
        <v>1.8</v>
      </c>
      <c r="H33" s="12">
        <f t="shared" si="21"/>
        <v>-6.8802213590166583E-2</v>
      </c>
      <c r="I33" s="12">
        <f t="shared" si="22"/>
        <v>-2.3481118587388328E-2</v>
      </c>
      <c r="J33" s="12">
        <f t="shared" si="23"/>
        <v>-8.5854729490204562E-3</v>
      </c>
      <c r="M33" s="38">
        <v>10.76</v>
      </c>
      <c r="N33" s="38">
        <v>11.32</v>
      </c>
      <c r="O33" s="38">
        <v>11.35</v>
      </c>
      <c r="S33" s="58">
        <f>GEOMEAN(11,10.5)</f>
        <v>10.747092630102339</v>
      </c>
      <c r="T33" s="58">
        <f>GEOMEAN(11,10.5,10.5,10)</f>
        <v>10.494042550793566</v>
      </c>
      <c r="U33" s="58">
        <f>GEOMEAN(11,10.5,10.5,10,9.75)</f>
        <v>10.340824792090807</v>
      </c>
      <c r="Y33" s="60">
        <f t="shared" si="24"/>
        <v>10.647092630102339</v>
      </c>
      <c r="Z33" s="60">
        <f t="shared" si="25"/>
        <v>10.394042550793566</v>
      </c>
      <c r="AA33" s="60">
        <f t="shared" si="26"/>
        <v>10.240824792090807</v>
      </c>
      <c r="AH33" s="49"/>
    </row>
    <row r="34" spans="1:34">
      <c r="A34" s="98"/>
      <c r="B34" s="38">
        <f t="shared" si="27"/>
        <v>2012</v>
      </c>
      <c r="C34" s="35">
        <v>2.0264000000000002</v>
      </c>
      <c r="D34" s="58">
        <v>2</v>
      </c>
      <c r="E34" s="58">
        <v>2</v>
      </c>
      <c r="F34" s="58">
        <v>2.04</v>
      </c>
      <c r="G34" s="38"/>
      <c r="H34" s="12">
        <f t="shared" si="21"/>
        <v>-1.3028030003948032E-2</v>
      </c>
      <c r="I34" s="12">
        <f t="shared" si="22"/>
        <v>-4.3616732019993165E-3</v>
      </c>
      <c r="J34" s="12">
        <f t="shared" si="23"/>
        <v>1.3386928805856346E-3</v>
      </c>
      <c r="M34" s="38">
        <v>7.87</v>
      </c>
      <c r="N34" s="38">
        <v>8.91</v>
      </c>
      <c r="O34" s="38">
        <v>9.23</v>
      </c>
      <c r="S34" s="58">
        <f>GEOMEAN(7.25,8)</f>
        <v>7.6157731058639087</v>
      </c>
      <c r="T34" s="58">
        <f>GEOMEAN(7.25,8,9,8.88)</f>
        <v>8.2512713064121552</v>
      </c>
      <c r="U34" s="58">
        <f>GEOMEAN(7.25,8,9,8.88,8.5)</f>
        <v>8.3004278500816486</v>
      </c>
      <c r="Y34" s="60">
        <f t="shared" si="24"/>
        <v>7.515773105863909</v>
      </c>
      <c r="Z34" s="60">
        <f t="shared" si="25"/>
        <v>8.1512713064121556</v>
      </c>
      <c r="AA34" s="60">
        <f t="shared" si="26"/>
        <v>8.200427850081649</v>
      </c>
      <c r="AH34" s="49"/>
    </row>
    <row r="35" spans="1:34">
      <c r="A35" s="98"/>
      <c r="B35" s="38">
        <f t="shared" si="27"/>
        <v>2013</v>
      </c>
      <c r="C35" s="35">
        <v>2.2170000000000001</v>
      </c>
      <c r="D35" s="58">
        <v>2.4</v>
      </c>
      <c r="E35" s="58">
        <v>2.4500000000000002</v>
      </c>
      <c r="F35" s="58">
        <v>2.5</v>
      </c>
      <c r="H35" s="12">
        <f t="shared" si="21"/>
        <v>8.2543978349120417E-2</v>
      </c>
      <c r="I35" s="12">
        <f t="shared" si="22"/>
        <v>3.3872055815147739E-2</v>
      </c>
      <c r="J35" s="12">
        <f t="shared" si="23"/>
        <v>2.431813824747775E-2</v>
      </c>
      <c r="M35" s="38">
        <v>10.92</v>
      </c>
      <c r="N35" s="38">
        <v>11.62</v>
      </c>
      <c r="O35" s="38">
        <v>11.77</v>
      </c>
      <c r="S35" s="58">
        <f>GEOMEAN(9.75,10)</f>
        <v>9.8742088290657488</v>
      </c>
      <c r="T35" s="58">
        <f>GEOMEAN(9.75,10,10.25)</f>
        <v>9.9979162324881212</v>
      </c>
      <c r="U35" s="58">
        <f>GEOMEAN(9.75,10,10.25,9.5,9)</f>
        <v>9.6903378574638648</v>
      </c>
      <c r="Y35" s="60">
        <f t="shared" si="24"/>
        <v>9.7742088290657492</v>
      </c>
      <c r="Z35" s="60">
        <f t="shared" si="25"/>
        <v>9.8979162324881216</v>
      </c>
      <c r="AA35" s="60">
        <f t="shared" si="26"/>
        <v>9.5903378574638651</v>
      </c>
      <c r="AH35" s="49"/>
    </row>
    <row r="36" spans="1:34">
      <c r="A36" s="98"/>
      <c r="B36" s="38">
        <f t="shared" si="27"/>
        <v>2014</v>
      </c>
      <c r="C36" s="35">
        <v>2.4468999999999999</v>
      </c>
      <c r="D36" s="58">
        <v>2.5</v>
      </c>
      <c r="E36" s="58">
        <v>2.65</v>
      </c>
      <c r="F36" s="58">
        <v>2.67</v>
      </c>
      <c r="H36" s="12">
        <f t="shared" si="21"/>
        <v>2.170092770444243E-2</v>
      </c>
      <c r="I36" s="12">
        <f t="shared" si="22"/>
        <v>2.6935619353925189E-2</v>
      </c>
      <c r="J36" s="12">
        <f t="shared" si="23"/>
        <v>1.7604474831564909E-2</v>
      </c>
      <c r="M36" s="38">
        <v>11.94</v>
      </c>
      <c r="N36" s="38">
        <v>11.63</v>
      </c>
      <c r="O36" s="38">
        <v>11.37</v>
      </c>
      <c r="S36" s="58">
        <f>GEOMEAN(11,12)</f>
        <v>11.489125293076057</v>
      </c>
      <c r="T36" s="58">
        <f>GEOMEAN(11,12,10.88,10)</f>
        <v>10.947140868321446</v>
      </c>
      <c r="U36" s="58">
        <f>GEOMEAN(11,12,10.88,10,10)</f>
        <v>10.750794620204868</v>
      </c>
      <c r="Y36" s="60">
        <f t="shared" si="24"/>
        <v>11.389125293076058</v>
      </c>
      <c r="Z36" s="60">
        <f t="shared" si="25"/>
        <v>10.847140868321446</v>
      </c>
      <c r="AA36" s="60">
        <f t="shared" si="26"/>
        <v>10.650794620204868</v>
      </c>
      <c r="AH36" s="49"/>
    </row>
    <row r="37" spans="1:34">
      <c r="A37" s="98"/>
      <c r="B37" s="38">
        <f t="shared" si="27"/>
        <v>2015</v>
      </c>
      <c r="C37" s="35">
        <v>3.9474999999999998</v>
      </c>
      <c r="D37" s="58">
        <v>4.13</v>
      </c>
      <c r="E37" s="58">
        <v>4</v>
      </c>
      <c r="F37" s="58">
        <v>4.1100000000000003</v>
      </c>
      <c r="H37" s="12">
        <f t="shared" si="21"/>
        <v>4.6231792273590866E-2</v>
      </c>
      <c r="I37" s="12">
        <f t="shared" si="22"/>
        <v>4.4136763611950514E-3</v>
      </c>
      <c r="J37" s="12">
        <f t="shared" si="23"/>
        <v>8.1007471982887935E-3</v>
      </c>
      <c r="M37" s="38">
        <v>15.7</v>
      </c>
      <c r="N37" s="38">
        <v>15.73</v>
      </c>
      <c r="O37" s="38">
        <v>15.72</v>
      </c>
      <c r="S37" s="58">
        <f>GEOMEAN(14.25,12.75)</f>
        <v>13.479150566708572</v>
      </c>
      <c r="T37" s="58">
        <f>GEOMEAN(14.25,12.75,11,10)</f>
        <v>11.889933717301229</v>
      </c>
      <c r="U37" s="58">
        <f>GEOMEAN(14.25,12.75,11,10,10)</f>
        <v>11.485331821144717</v>
      </c>
      <c r="Y37" s="60">
        <f t="shared" si="24"/>
        <v>13.379150566708573</v>
      </c>
      <c r="Z37" s="60">
        <f t="shared" si="25"/>
        <v>11.78993371730123</v>
      </c>
      <c r="AA37" s="60">
        <f t="shared" si="26"/>
        <v>11.385331821144717</v>
      </c>
    </row>
    <row r="38" spans="1:34">
      <c r="A38" s="98"/>
      <c r="B38" s="38">
        <f t="shared" si="27"/>
        <v>2016</v>
      </c>
      <c r="C38" s="35">
        <v>3.2624</v>
      </c>
      <c r="D38" s="58">
        <v>3.4</v>
      </c>
      <c r="E38" s="58">
        <v>3.6</v>
      </c>
      <c r="F38" s="58">
        <v>3.67</v>
      </c>
      <c r="H38" s="12">
        <f t="shared" si="21"/>
        <v>4.2177538008827842E-2</v>
      </c>
      <c r="I38" s="12">
        <f t="shared" si="22"/>
        <v>3.3368211041995721E-2</v>
      </c>
      <c r="J38" s="12">
        <f t="shared" si="23"/>
        <v>2.3825096926204381E-2</v>
      </c>
      <c r="M38" s="38">
        <v>11.49</v>
      </c>
      <c r="N38" s="38">
        <v>11.28</v>
      </c>
      <c r="O38" s="38">
        <v>11.44</v>
      </c>
      <c r="S38" s="58">
        <f>GEOMEAN(13.5,11)</f>
        <v>12.186057606953941</v>
      </c>
      <c r="T38" s="58">
        <f>GEOMEAN(13.5,11,10,10)</f>
        <v>11.039047788171741</v>
      </c>
      <c r="U38" s="58">
        <f>GEOMEAN(13.5,11,10,10,9.5)</f>
        <v>10.712479696013485</v>
      </c>
      <c r="Y38" s="60">
        <f t="shared" si="24"/>
        <v>12.086057606953942</v>
      </c>
      <c r="Z38" s="60">
        <f t="shared" si="25"/>
        <v>10.939047788171742</v>
      </c>
      <c r="AA38" s="60">
        <f t="shared" si="26"/>
        <v>10.612479696013486</v>
      </c>
    </row>
    <row r="39" spans="1:34">
      <c r="A39" s="98"/>
      <c r="B39" s="38">
        <f t="shared" si="27"/>
        <v>2017</v>
      </c>
      <c r="C39" s="35">
        <v>3.1625000000000001</v>
      </c>
      <c r="D39" s="58">
        <v>3.3</v>
      </c>
      <c r="E39" s="58">
        <v>3.4</v>
      </c>
      <c r="F39" s="58">
        <v>3.5</v>
      </c>
      <c r="H39" s="12">
        <f t="shared" si="21"/>
        <v>4.3478260869565188E-2</v>
      </c>
      <c r="I39" s="12">
        <f t="shared" si="22"/>
        <v>2.4431193980375188E-2</v>
      </c>
      <c r="J39" s="12">
        <f t="shared" si="23"/>
        <v>2.0487059754849213E-2</v>
      </c>
      <c r="M39" s="38">
        <v>8.08</v>
      </c>
      <c r="N39" s="38">
        <v>9.65</v>
      </c>
      <c r="O39" s="38">
        <v>9.99</v>
      </c>
      <c r="S39" s="58">
        <f>GEOMEAN(7,7)</f>
        <v>7</v>
      </c>
      <c r="T39" s="58">
        <f>GEOMEAN(7,7,8,8)</f>
        <v>7.4833147735478827</v>
      </c>
      <c r="U39" s="58">
        <f>GEOMEAN(7,7,8,8,8)</f>
        <v>7.5839106585589269</v>
      </c>
      <c r="Y39" s="60">
        <f t="shared" si="24"/>
        <v>6.9</v>
      </c>
      <c r="Z39" s="60">
        <f t="shared" si="25"/>
        <v>7.383314773547883</v>
      </c>
      <c r="AA39" s="60">
        <f t="shared" si="26"/>
        <v>7.4839106585589272</v>
      </c>
    </row>
    <row r="40" spans="1:34">
      <c r="A40" s="98"/>
      <c r="B40" s="38">
        <f>B39+1</f>
        <v>2018</v>
      </c>
      <c r="C40" s="35">
        <v>4.05</v>
      </c>
      <c r="D40" s="58">
        <v>3.8</v>
      </c>
      <c r="E40" s="58">
        <v>3.8</v>
      </c>
      <c r="F40" s="58">
        <v>3.93</v>
      </c>
      <c r="H40" s="12">
        <f t="shared" si="21"/>
        <v>-6.1728395061728447E-2</v>
      </c>
      <c r="I40" s="12">
        <f t="shared" si="22"/>
        <v>-2.1014653898851376E-2</v>
      </c>
      <c r="J40" s="12">
        <f t="shared" si="23"/>
        <v>-5.9974342062496522E-3</v>
      </c>
      <c r="M40" s="38">
        <v>8.36</v>
      </c>
      <c r="N40" s="38">
        <v>10.119999999999999</v>
      </c>
      <c r="O40" s="38">
        <v>10.57</v>
      </c>
      <c r="S40" s="58">
        <f>GEOMEAN(6.5,8)</f>
        <v>7.2111025509279791</v>
      </c>
      <c r="T40" s="58">
        <f>GEOMEAN(6.5,8,8.5,8)</f>
        <v>7.7113082540690865</v>
      </c>
      <c r="U40" s="58">
        <f>GEOMEAN(6.5,8,8.5,8,8)</f>
        <v>7.7682008993785896</v>
      </c>
      <c r="Y40" s="60">
        <f t="shared" si="24"/>
        <v>7.1111025509279795</v>
      </c>
      <c r="Z40" s="60">
        <f t="shared" si="25"/>
        <v>7.6113082540690868</v>
      </c>
      <c r="AA40" s="60">
        <f t="shared" si="26"/>
        <v>7.66820089937859</v>
      </c>
    </row>
    <row r="41" spans="1:34">
      <c r="A41" s="98"/>
      <c r="B41" s="38">
        <f t="shared" si="27"/>
        <v>2019</v>
      </c>
      <c r="C41" s="35">
        <v>4.157</v>
      </c>
      <c r="D41" s="58">
        <v>4</v>
      </c>
      <c r="E41" s="58">
        <v>3.95</v>
      </c>
      <c r="F41" s="58">
        <v>4.0999999999999996</v>
      </c>
      <c r="H41" s="12">
        <f t="shared" si="21"/>
        <v>-3.7767620880442609E-2</v>
      </c>
      <c r="I41" s="12">
        <f t="shared" si="22"/>
        <v>-1.6881903429925127E-2</v>
      </c>
      <c r="J41" s="12">
        <f t="shared" si="23"/>
        <v>-2.7575283269430928E-3</v>
      </c>
      <c r="M41" s="38">
        <v>4.9800000000000004</v>
      </c>
      <c r="N41" s="38">
        <v>6.26</v>
      </c>
      <c r="O41" s="38">
        <v>6.63</v>
      </c>
      <c r="S41" s="58">
        <f>GEOMEAN(4.5,4.75)</f>
        <v>4.6233105022267322</v>
      </c>
      <c r="T41" s="58">
        <f>GEOMEAN(4.5,4.75,6.5,7)</f>
        <v>5.5844367960822767</v>
      </c>
      <c r="U41" s="58">
        <f>GEOMEAN(4.5,4.75,6.5,7,7)</f>
        <v>5.8425590711059741</v>
      </c>
      <c r="Y41" s="60">
        <f t="shared" si="24"/>
        <v>4.5233105022267326</v>
      </c>
      <c r="Z41" s="60">
        <f t="shared" si="25"/>
        <v>5.4844367960822771</v>
      </c>
      <c r="AA41" s="60">
        <f t="shared" si="26"/>
        <v>5.7425590711059744</v>
      </c>
    </row>
    <row r="42" spans="1:34">
      <c r="A42" s="98"/>
      <c r="B42" s="38">
        <f t="shared" si="27"/>
        <v>2020</v>
      </c>
      <c r="C42" s="35">
        <v>5.61</v>
      </c>
      <c r="D42" s="58">
        <v>5.0999999999999996</v>
      </c>
      <c r="E42" s="58">
        <v>4.9000000000000004</v>
      </c>
      <c r="F42" s="58">
        <v>4.95</v>
      </c>
      <c r="H42" s="12">
        <f t="shared" si="21"/>
        <v>-9.090909090909105E-2</v>
      </c>
      <c r="I42" s="12">
        <f t="shared" si="22"/>
        <v>-4.4103056542960539E-2</v>
      </c>
      <c r="J42" s="12">
        <f t="shared" si="23"/>
        <v>-2.4721910440527295E-2</v>
      </c>
      <c r="M42" s="38">
        <v>4.41</v>
      </c>
      <c r="N42" s="38">
        <v>6.99</v>
      </c>
      <c r="O42" s="38">
        <v>7.77</v>
      </c>
      <c r="S42" s="58">
        <f>GEOMEAN(2,2.75)</f>
        <v>2.3452078799117149</v>
      </c>
      <c r="T42" s="58">
        <f>GEOMEAN(2,2.75,4.5,5.75)</f>
        <v>3.4539079736495801</v>
      </c>
      <c r="U42" s="58">
        <f>GEOMEAN(2,2.75,4.5,5.75,6)</f>
        <v>3.8572595207439102</v>
      </c>
      <c r="Y42" s="60">
        <f t="shared" si="24"/>
        <v>2.2452078799117148</v>
      </c>
      <c r="Z42" s="60">
        <f t="shared" si="25"/>
        <v>3.35390797364958</v>
      </c>
      <c r="AA42" s="60">
        <f t="shared" si="26"/>
        <v>3.7572595207439101</v>
      </c>
    </row>
    <row r="43" spans="1:34">
      <c r="A43" s="98"/>
      <c r="B43" s="38">
        <f>B42+1</f>
        <v>2021</v>
      </c>
      <c r="C43" s="35">
        <v>5.4429999999999996</v>
      </c>
      <c r="D43" s="58">
        <v>5.3</v>
      </c>
      <c r="E43" s="58">
        <v>5.05</v>
      </c>
      <c r="F43" s="58">
        <v>5.0750000000000002</v>
      </c>
      <c r="H43" s="12">
        <f t="shared" si="21"/>
        <v>-2.6272276318206833E-2</v>
      </c>
      <c r="I43" s="12">
        <f t="shared" si="22"/>
        <v>-2.4671276066238423E-2</v>
      </c>
      <c r="J43" s="12">
        <f t="shared" si="23"/>
        <v>-1.390321592421695E-2</v>
      </c>
      <c r="M43" s="38">
        <v>9.8000000000000007</v>
      </c>
      <c r="N43" s="38">
        <v>10.53</v>
      </c>
      <c r="O43" s="38">
        <v>10.81</v>
      </c>
      <c r="S43" s="58">
        <f>GEOMEAN(8.25,8.75)</f>
        <v>8.4963227339832148</v>
      </c>
      <c r="T43" s="58">
        <f>GEOMEAN(8.25,8.75,6.5,6.5)</f>
        <v>7.4314263618023482</v>
      </c>
      <c r="U43" s="58">
        <f>GEOMEAN(8.25,8.75,6.5,6.5,6.5)</f>
        <v>7.2350313001299886</v>
      </c>
      <c r="Y43" s="60">
        <f t="shared" si="24"/>
        <v>8.3963227339832152</v>
      </c>
      <c r="Z43" s="60">
        <f t="shared" si="25"/>
        <v>7.3314263618023485</v>
      </c>
      <c r="AA43" s="60">
        <f t="shared" si="26"/>
        <v>7.135031300129989</v>
      </c>
    </row>
    <row r="44" spans="1:34">
      <c r="A44" s="98"/>
      <c r="B44" s="38">
        <f t="shared" si="27"/>
        <v>2022</v>
      </c>
      <c r="C44" s="35">
        <v>5.4154999999999998</v>
      </c>
      <c r="D44" s="58">
        <v>5.2</v>
      </c>
      <c r="E44" s="58">
        <v>5.15</v>
      </c>
      <c r="F44" s="58">
        <v>5.2</v>
      </c>
      <c r="H44" s="12">
        <f t="shared" si="21"/>
        <v>-3.9793186224725274E-2</v>
      </c>
      <c r="I44" s="12">
        <f t="shared" si="22"/>
        <v>-1.6616562153887737E-2</v>
      </c>
      <c r="J44" s="12">
        <f t="shared" si="23"/>
        <v>-8.0884285372704312E-3</v>
      </c>
      <c r="M44" s="38">
        <v>11.99</v>
      </c>
      <c r="N44" s="38">
        <v>11.6</v>
      </c>
      <c r="O44" s="38">
        <v>11.76</v>
      </c>
      <c r="S44" s="58">
        <f>GEOMEAN(13.75,11.25)</f>
        <v>12.43734296383275</v>
      </c>
      <c r="T44" s="58">
        <f>GEOMEAN(13.75,11.25,8,7.75)</f>
        <v>9.8960465049940254</v>
      </c>
      <c r="U44" s="58">
        <f>GEOMEAN(13.75,11.25,8,7.75,7.5)</f>
        <v>9.3622801975454895</v>
      </c>
      <c r="Y44" s="60">
        <f t="shared" si="24"/>
        <v>12.33734296383275</v>
      </c>
      <c r="Z44" s="60">
        <f t="shared" si="25"/>
        <v>9.7960465049940257</v>
      </c>
      <c r="AA44" s="60">
        <f t="shared" si="26"/>
        <v>9.2622801975454898</v>
      </c>
    </row>
    <row r="45" spans="1:34">
      <c r="A45" s="98"/>
      <c r="B45" s="38">
        <v>2023</v>
      </c>
      <c r="C45" s="35">
        <v>5.0282999999999998</v>
      </c>
      <c r="D45" s="58">
        <v>5.05</v>
      </c>
      <c r="E45" s="58">
        <v>5.18</v>
      </c>
      <c r="F45" s="58">
        <v>5.2</v>
      </c>
      <c r="H45" s="12">
        <f t="shared" si="21"/>
        <v>4.3155738519977671E-3</v>
      </c>
      <c r="I45" s="12">
        <f t="shared" si="22"/>
        <v>9.9569442449576329E-3</v>
      </c>
      <c r="J45" s="12">
        <f t="shared" si="23"/>
        <v>6.7379325670151591E-3</v>
      </c>
      <c r="M45" s="38">
        <v>10.73</v>
      </c>
      <c r="N45" s="38">
        <v>11.28</v>
      </c>
      <c r="O45" s="38">
        <v>11.58</v>
      </c>
      <c r="S45" s="58">
        <f>GEOMEAN(11.75,9)</f>
        <v>10.283481900601567</v>
      </c>
      <c r="T45" s="58">
        <f>GEOMEAN(11.75,9,8.5,8.5)</f>
        <v>9.3493099293537867</v>
      </c>
      <c r="U45" s="58">
        <f>GEOMEAN(11.75,9,8.5,8.5,8.5)</f>
        <v>9.1729162981834822</v>
      </c>
      <c r="Y45" s="60">
        <f t="shared" si="24"/>
        <v>10.183481900601567</v>
      </c>
      <c r="Z45" s="60">
        <f t="shared" si="25"/>
        <v>9.249309929353787</v>
      </c>
      <c r="AA45" s="60">
        <f t="shared" si="26"/>
        <v>9.0729162981834826</v>
      </c>
    </row>
    <row r="46" spans="1:34">
      <c r="G46" t="s">
        <v>111</v>
      </c>
    </row>
    <row r="47" spans="1:34">
      <c r="B47" t="s">
        <v>112</v>
      </c>
      <c r="G47" t="s">
        <v>12</v>
      </c>
      <c r="H47" s="56">
        <f>523/252</f>
        <v>2.0753968253968256</v>
      </c>
      <c r="K47" t="s">
        <v>11</v>
      </c>
      <c r="L47" s="56">
        <f>1677/252</f>
        <v>6.6547619047619051</v>
      </c>
      <c r="O47" t="s">
        <v>13</v>
      </c>
      <c r="P47" s="56">
        <f>2730/252</f>
        <v>10.833333333333334</v>
      </c>
      <c r="S47" t="s">
        <v>12</v>
      </c>
      <c r="T47" s="56">
        <f>523/252</f>
        <v>2.0753968253968256</v>
      </c>
      <c r="W47" t="s">
        <v>11</v>
      </c>
      <c r="X47" s="56">
        <f>1677/252</f>
        <v>6.6547619047619051</v>
      </c>
      <c r="AA47" t="s">
        <v>13</v>
      </c>
      <c r="AB47" s="56">
        <f>2730/252</f>
        <v>10.833333333333334</v>
      </c>
    </row>
    <row r="48" spans="1:34">
      <c r="B48" s="38" t="s">
        <v>110</v>
      </c>
      <c r="C48" s="38" t="s">
        <v>107</v>
      </c>
      <c r="D48" s="38" t="s">
        <v>108</v>
      </c>
      <c r="E48" s="38" t="s">
        <v>109</v>
      </c>
      <c r="F48" s="38"/>
      <c r="G48" s="38">
        <v>720</v>
      </c>
      <c r="H48" s="38">
        <f>720+1080</f>
        <v>1800</v>
      </c>
      <c r="I48" s="38">
        <f>720+1800</f>
        <v>2520</v>
      </c>
      <c r="J48" s="38"/>
      <c r="K48" s="38">
        <f>7*360</f>
        <v>2520</v>
      </c>
      <c r="L48" s="38">
        <f>2520+1080</f>
        <v>3600</v>
      </c>
      <c r="M48" s="38">
        <f>2520+1800</f>
        <v>4320</v>
      </c>
      <c r="O48" s="38">
        <f>11*360</f>
        <v>3960</v>
      </c>
      <c r="P48" s="38">
        <f>O48+1080</f>
        <v>5040</v>
      </c>
      <c r="Q48" s="38">
        <f>O48+1800</f>
        <v>5760</v>
      </c>
      <c r="S48" s="38">
        <v>720</v>
      </c>
      <c r="T48" s="38">
        <f>720+1080</f>
        <v>1800</v>
      </c>
      <c r="U48" s="38">
        <f>720+1800</f>
        <v>2520</v>
      </c>
      <c r="W48" s="38">
        <f>7*360</f>
        <v>2520</v>
      </c>
      <c r="X48" s="38">
        <f>2520+1080</f>
        <v>3600</v>
      </c>
      <c r="Y48" s="38">
        <f>2520+1800</f>
        <v>4320</v>
      </c>
      <c r="AA48" s="38">
        <f>11*360</f>
        <v>3960</v>
      </c>
      <c r="AB48" s="38">
        <f>AA48+1080</f>
        <v>5040</v>
      </c>
      <c r="AC48" s="38">
        <f>AA48+1800</f>
        <v>5760</v>
      </c>
    </row>
    <row r="49" spans="1:29">
      <c r="A49" s="98" t="s">
        <v>113</v>
      </c>
      <c r="B49" s="38">
        <v>2008</v>
      </c>
      <c r="C49" s="35">
        <v>4.83</v>
      </c>
      <c r="D49" s="58">
        <f>GEOMEAN(4.83,4.5,4.5)</f>
        <v>4.607415575295617</v>
      </c>
      <c r="E49" s="58">
        <f>GEOMEAN(4.83,4.5,4.5,4.5,4.5)</f>
        <v>4.5641450414510709</v>
      </c>
      <c r="F49" s="58"/>
      <c r="G49" s="58">
        <v>9.58</v>
      </c>
      <c r="H49" s="35">
        <v>9.67</v>
      </c>
      <c r="I49" s="35">
        <v>9.83</v>
      </c>
      <c r="J49" s="35"/>
      <c r="K49" s="35">
        <v>9.83</v>
      </c>
      <c r="L49" s="35">
        <v>9.33</v>
      </c>
      <c r="M49" s="35">
        <v>9.33</v>
      </c>
      <c r="O49" s="35">
        <v>9.33</v>
      </c>
      <c r="P49" s="35">
        <v>9.33</v>
      </c>
      <c r="Q49" s="35">
        <v>9.33</v>
      </c>
      <c r="S49" s="12">
        <f>(1+C49/100)*(1+G49/100)-1</f>
        <v>0.14872714000000009</v>
      </c>
      <c r="T49" s="12">
        <f>(1+D49/100)*(1+H49/100)-1</f>
        <v>0.14722952661426714</v>
      </c>
      <c r="U49" s="12">
        <f>(1+E49/100)*(1+I49/100)-1</f>
        <v>0.1484280049902571</v>
      </c>
      <c r="W49" s="12">
        <f>(1+C49/100)*(1+K49/100)-1</f>
        <v>0.15134789000000004</v>
      </c>
      <c r="X49" s="12">
        <f>(1+D49/100)*(1+L49/100)-1</f>
        <v>0.14367287448470711</v>
      </c>
      <c r="Y49" s="12">
        <f>(1+E49/100)*(1+M49/100)-1</f>
        <v>0.14319979773818448</v>
      </c>
      <c r="AA49" s="12">
        <f>(1+C49/100)*(1+O49/100)-1</f>
        <v>0.14610638999999992</v>
      </c>
      <c r="AB49" s="12">
        <f>(1+D49/100)*(1+P49/100)-1</f>
        <v>0.14367287448470711</v>
      </c>
      <c r="AC49" s="12">
        <f>(1+E49/100)*(1+Q49/100)-1</f>
        <v>0.14319979773818448</v>
      </c>
    </row>
    <row r="50" spans="1:29">
      <c r="A50" s="98"/>
      <c r="B50" s="38">
        <v>2009</v>
      </c>
      <c r="C50" s="35">
        <v>4.42</v>
      </c>
      <c r="D50" s="58">
        <f>GEOMEAN(4.42,4.5,4.5)</f>
        <v>4.473173729162113</v>
      </c>
      <c r="E50" s="58">
        <f>GEOMEAN(4.42,4.5,4.5,4.5,4.5)</f>
        <v>4.4838849932826434</v>
      </c>
      <c r="F50" s="58"/>
      <c r="G50" s="58">
        <v>6.18</v>
      </c>
      <c r="H50" s="35">
        <v>6.37</v>
      </c>
      <c r="I50" s="35">
        <v>6.51</v>
      </c>
      <c r="J50" s="35"/>
      <c r="K50" s="58">
        <v>6.51</v>
      </c>
      <c r="L50" s="58">
        <v>6.42</v>
      </c>
      <c r="M50" s="58">
        <v>6.27</v>
      </c>
      <c r="N50" s="58"/>
      <c r="O50" s="58">
        <v>6.27</v>
      </c>
      <c r="P50" s="58">
        <v>6.27</v>
      </c>
      <c r="Q50" s="58">
        <v>6.27</v>
      </c>
      <c r="S50" s="12">
        <f t="shared" ref="S50:S64" si="28">(1+C50/100)*(1+G50/100)-1</f>
        <v>0.10873156000000006</v>
      </c>
      <c r="T50" s="12">
        <f t="shared" ref="T50:T64" si="29">(1+D50/100)*(1+H50/100)-1</f>
        <v>0.11128114895709751</v>
      </c>
      <c r="U50" s="12">
        <f t="shared" ref="U50:U64" si="30">(1+E50/100)*(1+I50/100)-1</f>
        <v>0.11285785906345347</v>
      </c>
      <c r="W50" s="12">
        <f t="shared" ref="W50:W64" si="31">(1+C50/100)*(1+K50/100)-1</f>
        <v>0.11217741999999986</v>
      </c>
      <c r="X50" s="12">
        <f t="shared" ref="X50:X64" si="32">(1+D50/100)*(1+L50/100)-1</f>
        <v>0.11180351482574324</v>
      </c>
      <c r="Y50" s="12">
        <f t="shared" ref="Y50:Y64" si="33">(1+E50/100)*(1+M50/100)-1</f>
        <v>0.11035024582361475</v>
      </c>
      <c r="AA50" s="12">
        <f t="shared" ref="AA50:AA64" si="34">(1+C50/100)*(1+O50/100)-1</f>
        <v>0.10967134000000001</v>
      </c>
      <c r="AB50" s="12">
        <f t="shared" ref="AB50:AB64" si="35">(1+D50/100)*(1+P50/100)-1</f>
        <v>0.11023641721980582</v>
      </c>
      <c r="AC50" s="12">
        <f t="shared" ref="AC50:AC64" si="36">(1+E50/100)*(1+Q50/100)-1</f>
        <v>0.11035024582361475</v>
      </c>
    </row>
    <row r="51" spans="1:29">
      <c r="A51" s="98"/>
      <c r="B51" s="38">
        <f>B50+1</f>
        <v>2010</v>
      </c>
      <c r="C51" s="35">
        <v>4.99</v>
      </c>
      <c r="D51" s="58">
        <f>GEOMEAN(4.99,4.5,4.5)</f>
        <v>4.6577394526317706</v>
      </c>
      <c r="E51" s="58">
        <f>GEOMEAN(4.99,4.5,4.5,4.5,4.5)</f>
        <v>4.5939907895298644</v>
      </c>
      <c r="F51" s="58"/>
      <c r="G51" s="58">
        <v>5.75</v>
      </c>
      <c r="H51" s="35">
        <v>5.62</v>
      </c>
      <c r="I51" s="35">
        <v>5.64</v>
      </c>
      <c r="J51" s="35"/>
      <c r="K51" s="58">
        <v>5.64</v>
      </c>
      <c r="L51" s="58">
        <v>5.64</v>
      </c>
      <c r="M51" s="58">
        <v>5.64</v>
      </c>
      <c r="N51" s="58"/>
      <c r="O51" s="58">
        <v>5.64</v>
      </c>
      <c r="P51" s="58">
        <v>5.64</v>
      </c>
      <c r="Q51" s="58">
        <v>5.64</v>
      </c>
      <c r="S51" s="12">
        <f t="shared" si="28"/>
        <v>0.11026925000000021</v>
      </c>
      <c r="T51" s="12">
        <f t="shared" si="29"/>
        <v>0.10539504409869682</v>
      </c>
      <c r="U51" s="12">
        <f t="shared" si="30"/>
        <v>0.10493091870059357</v>
      </c>
      <c r="W51" s="12">
        <f t="shared" si="31"/>
        <v>0.10911435999999997</v>
      </c>
      <c r="X51" s="12">
        <f t="shared" si="32"/>
        <v>0.10560435957760195</v>
      </c>
      <c r="Y51" s="12">
        <f t="shared" si="33"/>
        <v>0.10493091870059357</v>
      </c>
      <c r="AA51" s="12">
        <f t="shared" si="34"/>
        <v>0.10911435999999997</v>
      </c>
      <c r="AB51" s="12">
        <f t="shared" si="35"/>
        <v>0.10560435957760195</v>
      </c>
      <c r="AC51" s="12">
        <f t="shared" si="36"/>
        <v>0.10493091870059357</v>
      </c>
    </row>
    <row r="52" spans="1:29">
      <c r="A52" s="98"/>
      <c r="B52" s="38">
        <f t="shared" ref="B52:B58" si="37">B51+1</f>
        <v>2011</v>
      </c>
      <c r="C52" s="35">
        <v>5.62</v>
      </c>
      <c r="D52" s="58">
        <f>GEOMEAN(5.62,4.9,4.5)</f>
        <v>4.9855717384349685</v>
      </c>
      <c r="E52" s="58">
        <f>GEOMEAN(5.62,4.9,4.5,4.5,4.5)</f>
        <v>4.7853530836552052</v>
      </c>
      <c r="F52" s="58"/>
      <c r="G52" s="58">
        <v>4.58</v>
      </c>
      <c r="H52" s="35">
        <v>5.22</v>
      </c>
      <c r="I52" s="35">
        <v>5.26</v>
      </c>
      <c r="J52" s="35"/>
      <c r="K52" s="58">
        <v>5.26</v>
      </c>
      <c r="L52" s="58">
        <v>5.33</v>
      </c>
      <c r="M52" s="58">
        <v>5.31</v>
      </c>
      <c r="N52" s="58"/>
      <c r="O52" s="58">
        <v>5.31</v>
      </c>
      <c r="P52" s="58">
        <v>5.31</v>
      </c>
      <c r="Q52" s="58">
        <v>5.31</v>
      </c>
      <c r="S52" s="12">
        <f t="shared" si="28"/>
        <v>0.10457396000000019</v>
      </c>
      <c r="T52" s="12">
        <f t="shared" si="29"/>
        <v>0.10465818583181274</v>
      </c>
      <c r="U52" s="12">
        <f t="shared" si="30"/>
        <v>0.1029706265585546</v>
      </c>
      <c r="W52" s="12">
        <f t="shared" si="31"/>
        <v>0.1117561199999999</v>
      </c>
      <c r="X52" s="12">
        <f t="shared" si="32"/>
        <v>0.10581302712093543</v>
      </c>
      <c r="Y52" s="12">
        <f t="shared" si="33"/>
        <v>0.10349455332397284</v>
      </c>
      <c r="AA52" s="12">
        <f t="shared" si="34"/>
        <v>0.11228422000000005</v>
      </c>
      <c r="AB52" s="12">
        <f t="shared" si="35"/>
        <v>0.10560305597745856</v>
      </c>
      <c r="AC52" s="12">
        <f t="shared" si="36"/>
        <v>0.10349455332397284</v>
      </c>
    </row>
    <row r="53" spans="1:29">
      <c r="A53" s="98"/>
      <c r="B53" s="38">
        <f t="shared" si="37"/>
        <v>2012</v>
      </c>
      <c r="C53" s="35">
        <v>5.42</v>
      </c>
      <c r="D53" s="58">
        <f>GEOMEAN(5.42,5.3,5)</f>
        <v>5.2369897050311671</v>
      </c>
      <c r="E53" s="58">
        <f>GEOMEAN(5.42,5.3,5,5,5)</f>
        <v>5.1408748777517905</v>
      </c>
      <c r="F53" s="58"/>
      <c r="G53" s="58">
        <v>1.2</v>
      </c>
      <c r="H53" s="35">
        <v>2.94</v>
      </c>
      <c r="I53" s="35">
        <v>3.21</v>
      </c>
      <c r="J53" s="35"/>
      <c r="K53" s="58">
        <v>3.21</v>
      </c>
      <c r="L53" s="58">
        <v>3.46</v>
      </c>
      <c r="M53" s="58">
        <v>3.6</v>
      </c>
      <c r="N53" s="58"/>
      <c r="O53" s="58">
        <v>3.54</v>
      </c>
      <c r="P53" s="58">
        <v>3.6</v>
      </c>
      <c r="Q53" s="58">
        <v>3.6</v>
      </c>
      <c r="S53" s="12">
        <f t="shared" si="28"/>
        <v>6.6850400000000088E-2</v>
      </c>
      <c r="T53" s="12">
        <f t="shared" si="29"/>
        <v>8.3309572023591016E-2</v>
      </c>
      <c r="U53" s="12">
        <f t="shared" si="30"/>
        <v>8.5158969613276181E-2</v>
      </c>
      <c r="W53" s="12">
        <f t="shared" si="31"/>
        <v>8.8039820000000102E-2</v>
      </c>
      <c r="X53" s="12">
        <f t="shared" si="32"/>
        <v>8.8781895488252438E-2</v>
      </c>
      <c r="Y53" s="12">
        <f t="shared" si="33"/>
        <v>8.925946373350846E-2</v>
      </c>
      <c r="AA53" s="12">
        <f t="shared" si="34"/>
        <v>9.1518680000000074E-2</v>
      </c>
      <c r="AB53" s="12">
        <f t="shared" si="35"/>
        <v>9.0255213344123009E-2</v>
      </c>
      <c r="AC53" s="12">
        <f t="shared" si="36"/>
        <v>8.925946373350846E-2</v>
      </c>
    </row>
    <row r="54" spans="1:29">
      <c r="A54" s="98"/>
      <c r="B54" s="38">
        <f t="shared" si="37"/>
        <v>2013</v>
      </c>
      <c r="C54" s="35">
        <v>5.95</v>
      </c>
      <c r="D54" s="58">
        <f>GEOMEAN(5.95,5.5,5.5)</f>
        <v>5.6460854708121486</v>
      </c>
      <c r="E54" s="58">
        <f>GEOMEAN(5.95,5.5,5.5,5.5,5.5)</f>
        <v>5.5871913425238509</v>
      </c>
      <c r="F54" s="58"/>
      <c r="G54" s="58">
        <v>4.24</v>
      </c>
      <c r="H54" s="35">
        <v>5.46</v>
      </c>
      <c r="I54" s="35">
        <v>5.68</v>
      </c>
      <c r="J54" s="35"/>
      <c r="K54" s="58">
        <v>5.68</v>
      </c>
      <c r="L54" s="58">
        <v>5.76</v>
      </c>
      <c r="M54" s="58">
        <v>5.78</v>
      </c>
      <c r="N54" s="58"/>
      <c r="O54" s="58">
        <v>5.78</v>
      </c>
      <c r="P54" s="58">
        <v>5.78</v>
      </c>
      <c r="Q54" s="58">
        <v>5.78</v>
      </c>
      <c r="S54" s="12">
        <f t="shared" si="28"/>
        <v>0.10442280000000004</v>
      </c>
      <c r="T54" s="12">
        <f t="shared" si="29"/>
        <v>0.11414361737518508</v>
      </c>
      <c r="U54" s="12">
        <f t="shared" si="30"/>
        <v>0.11584543810779202</v>
      </c>
      <c r="W54" s="12">
        <f t="shared" si="31"/>
        <v>0.1196796</v>
      </c>
      <c r="X54" s="12">
        <f t="shared" si="32"/>
        <v>0.11731299993930944</v>
      </c>
      <c r="Y54" s="12">
        <f t="shared" si="33"/>
        <v>0.11690131002121751</v>
      </c>
      <c r="AA54" s="12">
        <f t="shared" si="34"/>
        <v>0.12073910000000021</v>
      </c>
      <c r="AB54" s="12">
        <f t="shared" si="35"/>
        <v>0.11752429211025106</v>
      </c>
      <c r="AC54" s="12">
        <f t="shared" si="36"/>
        <v>0.11690131002121751</v>
      </c>
    </row>
    <row r="55" spans="1:29">
      <c r="A55" s="98"/>
      <c r="B55" s="38">
        <f t="shared" si="37"/>
        <v>2014</v>
      </c>
      <c r="C55" s="35">
        <v>6.3</v>
      </c>
      <c r="D55" s="58">
        <f>GEOMEAN(6.3,5.5,5.5)</f>
        <v>5.7546905645642967</v>
      </c>
      <c r="E55" s="58">
        <f>GEOMEAN(6.3,5.5,5.5,5,5)</f>
        <v>5.4400286562582467</v>
      </c>
      <c r="F55" s="58"/>
      <c r="G55" s="58">
        <v>5.39</v>
      </c>
      <c r="H55" s="35">
        <v>5.57</v>
      </c>
      <c r="I55" s="35">
        <v>5.6</v>
      </c>
      <c r="J55" s="35"/>
      <c r="K55" s="58">
        <v>5.6</v>
      </c>
      <c r="L55" s="58">
        <v>5.6</v>
      </c>
      <c r="M55" s="58">
        <v>5.62</v>
      </c>
      <c r="N55" s="58"/>
      <c r="O55" s="58">
        <v>5.61</v>
      </c>
      <c r="P55" s="58">
        <v>5.63</v>
      </c>
      <c r="Q55" s="58">
        <v>5.64</v>
      </c>
      <c r="S55" s="12">
        <f t="shared" si="28"/>
        <v>0.12029570000000001</v>
      </c>
      <c r="T55" s="12">
        <f t="shared" si="29"/>
        <v>0.11645226829010547</v>
      </c>
      <c r="U55" s="12">
        <f t="shared" si="30"/>
        <v>0.11344670261008716</v>
      </c>
      <c r="W55" s="12">
        <f t="shared" si="31"/>
        <v>0.12252799999999997</v>
      </c>
      <c r="X55" s="12">
        <f t="shared" si="32"/>
        <v>0.11676953236179899</v>
      </c>
      <c r="Y55" s="12">
        <f t="shared" si="33"/>
        <v>0.11365758266739978</v>
      </c>
      <c r="AA55" s="12">
        <f t="shared" si="34"/>
        <v>0.12263430000000008</v>
      </c>
      <c r="AB55" s="12">
        <f t="shared" si="35"/>
        <v>0.11708679643349273</v>
      </c>
      <c r="AC55" s="12">
        <f t="shared" si="36"/>
        <v>0.11386846272471218</v>
      </c>
    </row>
    <row r="56" spans="1:29">
      <c r="A56" s="98"/>
      <c r="B56" s="38">
        <f t="shared" si="37"/>
        <v>2015</v>
      </c>
      <c r="C56" s="35">
        <v>6.12</v>
      </c>
      <c r="D56" s="58">
        <f>GEOMEAN(6.12,5,4.7)</f>
        <v>5.2392979266438449</v>
      </c>
      <c r="E56" s="58">
        <f>GEOMEAN(6.12,5,4.7,4.5,4.5)</f>
        <v>4.9300220578098939</v>
      </c>
      <c r="F56" s="58"/>
      <c r="G56" s="58">
        <v>6.56</v>
      </c>
      <c r="H56" s="35">
        <v>7.26</v>
      </c>
      <c r="I56" s="35">
        <v>7.35</v>
      </c>
      <c r="J56" s="35"/>
      <c r="K56" s="58">
        <v>7.35</v>
      </c>
      <c r="L56" s="58">
        <v>7.39</v>
      </c>
      <c r="M56" s="58">
        <v>7.36</v>
      </c>
      <c r="N56" s="58"/>
      <c r="O56" s="58">
        <v>7.37</v>
      </c>
      <c r="P56" s="58">
        <v>7.35</v>
      </c>
      <c r="Q56" s="58">
        <v>7.34</v>
      </c>
      <c r="S56" s="12">
        <f t="shared" si="28"/>
        <v>0.13081471999999983</v>
      </c>
      <c r="T56" s="12">
        <f t="shared" si="29"/>
        <v>0.12879670956118172</v>
      </c>
      <c r="U56" s="12">
        <f t="shared" si="30"/>
        <v>0.1264237867905893</v>
      </c>
      <c r="W56" s="12">
        <f t="shared" si="31"/>
        <v>0.13919819999999983</v>
      </c>
      <c r="X56" s="12">
        <f t="shared" si="32"/>
        <v>0.13016482043422828</v>
      </c>
      <c r="Y56" s="12">
        <f t="shared" si="33"/>
        <v>0.12652871681264699</v>
      </c>
      <c r="AA56" s="12">
        <f t="shared" si="34"/>
        <v>0.13941044000000002</v>
      </c>
      <c r="AB56" s="12">
        <f t="shared" si="35"/>
        <v>0.12974386324252141</v>
      </c>
      <c r="AC56" s="12">
        <f t="shared" si="36"/>
        <v>0.12631885676853138</v>
      </c>
    </row>
    <row r="57" spans="1:29">
      <c r="A57" s="98"/>
      <c r="B57" s="38">
        <f t="shared" si="37"/>
        <v>2016</v>
      </c>
      <c r="C57" s="35">
        <v>5.03</v>
      </c>
      <c r="D57" s="58">
        <f>GEOMEAN(5.03,4.5,4.5)</f>
        <v>4.6701518749507747</v>
      </c>
      <c r="E57" s="58">
        <f>GEOMEAN(5.03,4.5,4.5,4.5,4.5)</f>
        <v>4.6013324023718889</v>
      </c>
      <c r="F57" s="58"/>
      <c r="G57" s="58">
        <v>5.99</v>
      </c>
      <c r="H57" s="35">
        <v>6.02</v>
      </c>
      <c r="I57" s="35">
        <v>5.89</v>
      </c>
      <c r="J57" s="35"/>
      <c r="K57" s="58">
        <v>5.89</v>
      </c>
      <c r="L57" s="58">
        <v>5.8</v>
      </c>
      <c r="M57" s="58">
        <v>5.77</v>
      </c>
      <c r="N57" s="58"/>
      <c r="O57" s="58">
        <v>5.79</v>
      </c>
      <c r="P57" s="58">
        <v>5.75</v>
      </c>
      <c r="Q57" s="58">
        <v>5.75</v>
      </c>
      <c r="S57" s="12">
        <f t="shared" si="28"/>
        <v>0.11321297000000019</v>
      </c>
      <c r="T57" s="12">
        <f t="shared" si="29"/>
        <v>0.10971295017822813</v>
      </c>
      <c r="U57" s="12">
        <f t="shared" si="30"/>
        <v>0.10762350880871585</v>
      </c>
      <c r="W57" s="12">
        <f t="shared" si="31"/>
        <v>0.11216267000000002</v>
      </c>
      <c r="X57" s="12">
        <f t="shared" si="32"/>
        <v>0.10741020683697911</v>
      </c>
      <c r="Y57" s="12">
        <f t="shared" si="33"/>
        <v>0.10636829281988747</v>
      </c>
      <c r="AA57" s="12">
        <f t="shared" si="34"/>
        <v>0.11111237000000007</v>
      </c>
      <c r="AB57" s="12">
        <f t="shared" si="35"/>
        <v>0.1068868560776044</v>
      </c>
      <c r="AC57" s="12">
        <f t="shared" si="36"/>
        <v>0.10615909015508285</v>
      </c>
    </row>
    <row r="58" spans="1:29">
      <c r="A58" s="98"/>
      <c r="B58" s="38">
        <f t="shared" si="37"/>
        <v>2017</v>
      </c>
      <c r="C58" s="35">
        <v>4.03</v>
      </c>
      <c r="D58" s="58">
        <f>GEOMEAN(4.03,4.25,4)</f>
        <v>4.0918338350922969</v>
      </c>
      <c r="E58" s="58">
        <f>GEOMEAN(4.03,4.25,4,4,4)</f>
        <v>4.0548499713582418</v>
      </c>
      <c r="F58" s="58"/>
      <c r="G58" s="58">
        <v>3.72</v>
      </c>
      <c r="H58" s="35">
        <v>4.8099999999999996</v>
      </c>
      <c r="I58" s="35">
        <v>4.9400000000000004</v>
      </c>
      <c r="J58" s="35"/>
      <c r="K58" s="58">
        <v>4.9400000000000004</v>
      </c>
      <c r="L58" s="58">
        <v>5.13</v>
      </c>
      <c r="M58" s="58">
        <v>5.19</v>
      </c>
      <c r="N58" s="58"/>
      <c r="O58" s="58">
        <v>5.16</v>
      </c>
      <c r="P58" s="58">
        <v>5.22</v>
      </c>
      <c r="Q58" s="58">
        <v>5.22</v>
      </c>
      <c r="S58" s="12">
        <f t="shared" si="28"/>
        <v>7.8999159999999957E-2</v>
      </c>
      <c r="T58" s="12">
        <f t="shared" si="29"/>
        <v>9.0986510425602463E-2</v>
      </c>
      <c r="U58" s="12">
        <f t="shared" si="30"/>
        <v>9.1951595599433444E-2</v>
      </c>
      <c r="W58" s="12">
        <f t="shared" si="31"/>
        <v>9.1690820000000173E-2</v>
      </c>
      <c r="X58" s="12">
        <f t="shared" si="32"/>
        <v>9.4317449108325402E-2</v>
      </c>
      <c r="Y58" s="12">
        <f t="shared" si="33"/>
        <v>9.4552966848717279E-2</v>
      </c>
      <c r="AA58" s="12">
        <f t="shared" si="34"/>
        <v>9.3979480000000004E-2</v>
      </c>
      <c r="AB58" s="12">
        <f t="shared" si="35"/>
        <v>9.5254275612841166E-2</v>
      </c>
      <c r="AC58" s="12">
        <f t="shared" si="36"/>
        <v>9.4865131398631286E-2</v>
      </c>
    </row>
    <row r="59" spans="1:29">
      <c r="A59" s="98"/>
      <c r="B59" s="38">
        <f>B58+1</f>
        <v>2018</v>
      </c>
      <c r="C59" s="35">
        <v>4.21</v>
      </c>
      <c r="D59" s="58">
        <f>GEOMEAN(4.32,4,3.81)</f>
        <v>4.037906309853037</v>
      </c>
      <c r="E59" s="58">
        <f>GEOMEAN(4.32,4,3.81,3.75,3.75)</f>
        <v>3.9201821771914647</v>
      </c>
      <c r="F59" s="58"/>
      <c r="G59" s="58">
        <v>4.24</v>
      </c>
      <c r="H59" s="35">
        <v>5.39</v>
      </c>
      <c r="I59" s="35">
        <v>5.49</v>
      </c>
      <c r="J59" s="35"/>
      <c r="K59" s="58">
        <v>5.49</v>
      </c>
      <c r="L59" s="58">
        <v>5.56</v>
      </c>
      <c r="M59" s="58">
        <v>5.63</v>
      </c>
      <c r="N59" s="58"/>
      <c r="O59" s="58">
        <v>5.6</v>
      </c>
      <c r="P59" s="58">
        <v>5.64</v>
      </c>
      <c r="Q59" s="58">
        <v>5.64</v>
      </c>
      <c r="S59" s="12">
        <f t="shared" si="28"/>
        <v>8.6285039999999924E-2</v>
      </c>
      <c r="T59" s="12">
        <f t="shared" si="29"/>
        <v>9.645549459954128E-2</v>
      </c>
      <c r="U59" s="12">
        <f t="shared" si="30"/>
        <v>9.6254001787192678E-2</v>
      </c>
      <c r="W59" s="12">
        <f t="shared" si="31"/>
        <v>9.9311289999999941E-2</v>
      </c>
      <c r="X59" s="12">
        <f t="shared" si="32"/>
        <v>9.8224139006808819E-2</v>
      </c>
      <c r="Y59" s="12">
        <f t="shared" si="33"/>
        <v>9.7708884337673441E-2</v>
      </c>
      <c r="AA59" s="12">
        <f t="shared" si="34"/>
        <v>0.10045760000000015</v>
      </c>
      <c r="AB59" s="12">
        <f t="shared" si="35"/>
        <v>9.9056442257287491E-2</v>
      </c>
      <c r="AC59" s="12">
        <f t="shared" si="36"/>
        <v>9.7812804519850527E-2</v>
      </c>
    </row>
    <row r="60" spans="1:29">
      <c r="A60" s="98"/>
      <c r="B60" s="38">
        <f>B59+1</f>
        <v>2019</v>
      </c>
      <c r="C60" s="35">
        <v>3.66</v>
      </c>
      <c r="D60" s="58">
        <f>GEOMEAN(3.66,3.75,3.5)</f>
        <v>3.6351873562838746</v>
      </c>
      <c r="E60" s="58">
        <f>GEOMEAN(3.66,3.75,3.5,3.5,3.5)</f>
        <v>3.5804968603020391</v>
      </c>
      <c r="F60" s="58"/>
      <c r="G60" s="58">
        <v>1.41</v>
      </c>
      <c r="H60" s="35">
        <v>2.4300000000000002</v>
      </c>
      <c r="I60" s="35">
        <v>2.79</v>
      </c>
      <c r="J60" s="35"/>
      <c r="K60" s="58">
        <v>2.79</v>
      </c>
      <c r="L60" s="58">
        <v>3.15</v>
      </c>
      <c r="M60" s="58">
        <v>3.31</v>
      </c>
      <c r="N60" s="58"/>
      <c r="O60" s="58">
        <v>3.22</v>
      </c>
      <c r="P60" s="58">
        <v>3.45</v>
      </c>
      <c r="Q60" s="58">
        <v>3.54</v>
      </c>
      <c r="S60" s="12">
        <f t="shared" si="28"/>
        <v>5.1216060000000008E-2</v>
      </c>
      <c r="T60" s="12">
        <f t="shared" si="29"/>
        <v>6.1535224090415674E-2</v>
      </c>
      <c r="U60" s="12">
        <f t="shared" si="30"/>
        <v>6.4703927227044655E-2</v>
      </c>
      <c r="W60" s="12">
        <f t="shared" si="31"/>
        <v>6.5521139999999978E-2</v>
      </c>
      <c r="X60" s="12">
        <f t="shared" si="32"/>
        <v>6.8996957580068186E-2</v>
      </c>
      <c r="Y60" s="12">
        <f t="shared" si="33"/>
        <v>7.0090113063780324E-2</v>
      </c>
      <c r="AA60" s="12">
        <f t="shared" si="34"/>
        <v>6.9978520000000044E-2</v>
      </c>
      <c r="AB60" s="12">
        <f t="shared" si="35"/>
        <v>7.2106013200756713E-2</v>
      </c>
      <c r="AC60" s="12">
        <f t="shared" si="36"/>
        <v>7.2472464491567523E-2</v>
      </c>
    </row>
    <row r="61" spans="1:29">
      <c r="A61" s="98"/>
      <c r="B61" s="38">
        <f>B60+1</f>
        <v>2020</v>
      </c>
      <c r="C61" s="35">
        <v>3.02</v>
      </c>
      <c r="D61" s="58">
        <f>GEOMEAN(3.02,3.5,3.25)</f>
        <v>3.2507690487745635</v>
      </c>
      <c r="E61" s="58">
        <f>GEOMEAN(3.02,3.5,3.25,3.25,3.25)</f>
        <v>3.250461407429512</v>
      </c>
      <c r="F61" s="58"/>
      <c r="G61" s="58">
        <v>-0.76</v>
      </c>
      <c r="H61" s="35">
        <v>2.5099999999999998</v>
      </c>
      <c r="I61" s="35">
        <v>3.14</v>
      </c>
      <c r="J61" s="35"/>
      <c r="K61" s="58">
        <v>3.14</v>
      </c>
      <c r="L61" s="58">
        <v>3.65</v>
      </c>
      <c r="M61" s="58">
        <v>3.86</v>
      </c>
      <c r="N61" s="58"/>
      <c r="O61" s="58">
        <v>3.77</v>
      </c>
      <c r="P61" s="58">
        <v>4.01</v>
      </c>
      <c r="Q61" s="58">
        <v>4.0599999999999996</v>
      </c>
      <c r="S61" s="12">
        <f t="shared" si="28"/>
        <v>2.237047999999997E-2</v>
      </c>
      <c r="T61" s="12">
        <f t="shared" si="29"/>
        <v>5.842363351898805E-2</v>
      </c>
      <c r="U61" s="12">
        <f t="shared" si="30"/>
        <v>6.4925258956227916E-2</v>
      </c>
      <c r="W61" s="12">
        <f t="shared" si="31"/>
        <v>6.2548280000000123E-2</v>
      </c>
      <c r="X61" s="12">
        <f t="shared" si="32"/>
        <v>7.0194221190548411E-2</v>
      </c>
      <c r="Y61" s="12">
        <f t="shared" si="33"/>
        <v>7.2359292177562873E-2</v>
      </c>
      <c r="AA61" s="12">
        <f t="shared" si="34"/>
        <v>6.9038539999999982E-2</v>
      </c>
      <c r="AB61" s="12">
        <f t="shared" si="35"/>
        <v>7.3911248876304292E-2</v>
      </c>
      <c r="AC61" s="12">
        <f t="shared" si="36"/>
        <v>7.4424301405711324E-2</v>
      </c>
    </row>
    <row r="62" spans="1:29">
      <c r="A62" s="98"/>
      <c r="B62" s="38">
        <f>B61+1</f>
        <v>2021</v>
      </c>
      <c r="C62" s="35">
        <v>4.2</v>
      </c>
      <c r="D62" s="58">
        <f>GEOMEAN(4.2,3.25,3)</f>
        <v>3.4468149558684407</v>
      </c>
      <c r="E62" s="58">
        <f>GEOMEAN(4.2,3.25,3,3,3)</f>
        <v>3.2606132054686188</v>
      </c>
      <c r="F62" s="58"/>
      <c r="G62" s="58">
        <v>3.93</v>
      </c>
      <c r="H62" s="35">
        <v>4.5199999999999996</v>
      </c>
      <c r="I62" s="35">
        <v>4.63</v>
      </c>
      <c r="J62" s="35"/>
      <c r="K62" s="58">
        <v>4.63</v>
      </c>
      <c r="L62" s="58">
        <v>4.72</v>
      </c>
      <c r="M62" s="58">
        <v>4.7300000000000004</v>
      </c>
      <c r="N62" s="58"/>
      <c r="O62" s="58">
        <v>4.7300000000000004</v>
      </c>
      <c r="P62" s="58">
        <v>4.74</v>
      </c>
      <c r="Q62" s="58">
        <v>4.74</v>
      </c>
      <c r="S62" s="12">
        <f t="shared" si="28"/>
        <v>8.2950599999999985E-2</v>
      </c>
      <c r="T62" s="12">
        <f t="shared" si="29"/>
        <v>8.1226109918737022E-2</v>
      </c>
      <c r="U62" s="12">
        <f t="shared" si="30"/>
        <v>8.0415795968818093E-2</v>
      </c>
      <c r="W62" s="12">
        <f t="shared" si="31"/>
        <v>9.0244600000000119E-2</v>
      </c>
      <c r="X62" s="12">
        <f t="shared" si="32"/>
        <v>8.3295046217854329E-2</v>
      </c>
      <c r="Y62" s="12">
        <f t="shared" si="33"/>
        <v>8.1448402100872785E-2</v>
      </c>
      <c r="AA62" s="12">
        <f t="shared" si="34"/>
        <v>9.1286599999999885E-2</v>
      </c>
      <c r="AB62" s="12">
        <f t="shared" si="35"/>
        <v>8.3501939847766327E-2</v>
      </c>
      <c r="AC62" s="12">
        <f t="shared" si="36"/>
        <v>8.1551662714078432E-2</v>
      </c>
    </row>
    <row r="63" spans="1:29">
      <c r="A63" s="98"/>
      <c r="B63" s="38">
        <f>B62+1</f>
        <v>2022</v>
      </c>
      <c r="C63" s="35">
        <v>4.96</v>
      </c>
      <c r="D63" s="58">
        <f>GEOMEAN(4.96,3.47,3)</f>
        <v>3.7237238695792509</v>
      </c>
      <c r="E63" s="58">
        <f>GEOMEAN(4.96,3.47,3,3,3)</f>
        <v>3.4153481671523687</v>
      </c>
      <c r="F63" s="58"/>
      <c r="G63" s="58">
        <v>6.09</v>
      </c>
      <c r="H63" s="35">
        <v>5.56</v>
      </c>
      <c r="I63" s="35">
        <v>5.55</v>
      </c>
      <c r="J63" s="35"/>
      <c r="K63" s="58">
        <v>5.55</v>
      </c>
      <c r="L63" s="58">
        <v>5.57</v>
      </c>
      <c r="M63" s="58">
        <v>5.59</v>
      </c>
      <c r="N63" s="58"/>
      <c r="O63" s="58">
        <v>5.58</v>
      </c>
      <c r="P63" s="58">
        <v>5.6</v>
      </c>
      <c r="Q63" s="58">
        <v>5.6</v>
      </c>
      <c r="S63" s="12">
        <f t="shared" si="28"/>
        <v>0.11352063999999995</v>
      </c>
      <c r="T63" s="12">
        <f t="shared" si="29"/>
        <v>9.4907629167278573E-2</v>
      </c>
      <c r="U63" s="12">
        <f t="shared" si="30"/>
        <v>9.1548999904293327E-2</v>
      </c>
      <c r="W63" s="12">
        <f t="shared" si="31"/>
        <v>0.1078528000000003</v>
      </c>
      <c r="X63" s="12">
        <f t="shared" si="32"/>
        <v>9.501135289114826E-2</v>
      </c>
      <c r="Y63" s="12">
        <f t="shared" si="33"/>
        <v>9.1962661296961956E-2</v>
      </c>
      <c r="AA63" s="12">
        <f t="shared" si="34"/>
        <v>0.10816768000000021</v>
      </c>
      <c r="AB63" s="12">
        <f t="shared" si="35"/>
        <v>9.5322524062756875E-2</v>
      </c>
      <c r="AC63" s="12">
        <f t="shared" si="36"/>
        <v>9.2066076645129113E-2</v>
      </c>
    </row>
    <row r="64" spans="1:29">
      <c r="A64" s="98"/>
      <c r="B64" s="38">
        <v>2023</v>
      </c>
      <c r="C64" s="35">
        <v>3.88</v>
      </c>
      <c r="D64" s="58">
        <f>GEOMEAN(3.88,3.5,3.5)</f>
        <v>3.622340498784367</v>
      </c>
      <c r="E64" s="58">
        <f>GEOMEAN(3.88,3.5,3.5,3.5,3.5)</f>
        <v>3.5728993374384093</v>
      </c>
      <c r="F64" s="58"/>
      <c r="G64" s="58">
        <v>4.13</v>
      </c>
      <c r="H64" s="35">
        <v>5.54</v>
      </c>
      <c r="I64" s="35">
        <v>4.95</v>
      </c>
      <c r="J64" s="35"/>
      <c r="K64" s="58">
        <v>4.95</v>
      </c>
      <c r="L64" s="58">
        <v>5.24</v>
      </c>
      <c r="M64" s="58">
        <v>5.73</v>
      </c>
      <c r="N64" s="58"/>
      <c r="O64" s="58">
        <v>5.57</v>
      </c>
      <c r="P64" s="58">
        <v>5.43</v>
      </c>
      <c r="Q64" s="58">
        <v>5.22</v>
      </c>
      <c r="S64" s="12">
        <f t="shared" si="28"/>
        <v>8.1702439999999932E-2</v>
      </c>
      <c r="T64" s="12">
        <f t="shared" si="29"/>
        <v>9.3630181624170028E-2</v>
      </c>
      <c r="U64" s="12">
        <f t="shared" si="30"/>
        <v>8.6997578546416099E-2</v>
      </c>
      <c r="W64" s="12">
        <f t="shared" si="31"/>
        <v>9.0220600000000095E-2</v>
      </c>
      <c r="X64" s="12">
        <f t="shared" si="32"/>
        <v>9.0521511409206612E-2</v>
      </c>
      <c r="Y64" s="12">
        <f t="shared" si="33"/>
        <v>9.5076264694736068E-2</v>
      </c>
      <c r="AA64" s="12">
        <f t="shared" si="34"/>
        <v>9.6661160000000024E-2</v>
      </c>
      <c r="AB64" s="12">
        <f t="shared" si="35"/>
        <v>9.2490335878683494E-2</v>
      </c>
      <c r="AC64" s="12">
        <f t="shared" si="36"/>
        <v>8.9794046828526985E-2</v>
      </c>
    </row>
    <row r="65" spans="1:63">
      <c r="S65" s="12"/>
      <c r="T65" s="12"/>
      <c r="U65" s="12"/>
      <c r="W65" s="12"/>
      <c r="X65" s="12"/>
      <c r="Y65" s="12"/>
      <c r="AA65" s="12"/>
      <c r="AB65" s="12"/>
      <c r="AC65" s="12"/>
    </row>
    <row r="66" spans="1:63">
      <c r="A66" t="s">
        <v>20</v>
      </c>
      <c r="B66" t="s">
        <v>138</v>
      </c>
      <c r="E66" t="s">
        <v>129</v>
      </c>
      <c r="F66" s="97" t="s">
        <v>123</v>
      </c>
      <c r="G66" s="97"/>
      <c r="H66" s="97"/>
      <c r="I66" s="97"/>
      <c r="J66" s="97"/>
      <c r="K66" s="97"/>
      <c r="L66" s="97" t="s">
        <v>124</v>
      </c>
      <c r="M66" s="97"/>
      <c r="N66" s="97"/>
      <c r="O66" s="97"/>
      <c r="P66" s="97"/>
      <c r="Q66" s="97"/>
      <c r="R66" s="97" t="s">
        <v>131</v>
      </c>
      <c r="S66" s="97"/>
      <c r="T66" s="97"/>
      <c r="W66" t="s">
        <v>132</v>
      </c>
      <c r="AA66" t="s">
        <v>140</v>
      </c>
      <c r="AB66" s="97" t="s">
        <v>141</v>
      </c>
      <c r="AC66" s="97"/>
      <c r="AD66" s="97"/>
      <c r="AE66" s="97"/>
      <c r="AF66" s="97"/>
      <c r="AG66" s="97"/>
      <c r="AH66" s="97" t="s">
        <v>142</v>
      </c>
      <c r="AI66" s="97"/>
      <c r="AJ66" s="97"/>
      <c r="AK66" s="97"/>
      <c r="AL66" s="97"/>
      <c r="AM66" s="97"/>
      <c r="AN66" s="97" t="s">
        <v>131</v>
      </c>
      <c r="AO66" s="97"/>
      <c r="AP66" s="97"/>
      <c r="AR66" t="s">
        <v>180</v>
      </c>
      <c r="AS66" t="s">
        <v>182</v>
      </c>
      <c r="AW66" s="97" t="s">
        <v>123</v>
      </c>
      <c r="AX66" s="97"/>
      <c r="AY66" s="97"/>
      <c r="AZ66" s="97"/>
      <c r="BA66" s="97"/>
      <c r="BB66" s="97"/>
      <c r="BC66" s="97" t="s">
        <v>124</v>
      </c>
      <c r="BD66" s="97"/>
      <c r="BE66" s="97"/>
      <c r="BF66" s="97"/>
      <c r="BG66" s="97"/>
      <c r="BH66" s="97"/>
      <c r="BI66" s="97" t="s">
        <v>131</v>
      </c>
      <c r="BJ66" s="97"/>
      <c r="BK66" s="97"/>
    </row>
    <row r="67" spans="1:63">
      <c r="B67" s="63" t="s">
        <v>135</v>
      </c>
      <c r="C67" s="67" t="s">
        <v>115</v>
      </c>
      <c r="D67" s="67" t="s">
        <v>130</v>
      </c>
      <c r="E67" s="63" t="s">
        <v>116</v>
      </c>
      <c r="F67" s="63" t="s">
        <v>117</v>
      </c>
      <c r="G67" s="63" t="s">
        <v>118</v>
      </c>
      <c r="H67" s="63" t="s">
        <v>119</v>
      </c>
      <c r="I67" s="63" t="s">
        <v>122</v>
      </c>
      <c r="J67" s="63" t="s">
        <v>120</v>
      </c>
      <c r="K67" s="63" t="s">
        <v>121</v>
      </c>
      <c r="L67" s="63" t="s">
        <v>117</v>
      </c>
      <c r="M67" s="63" t="s">
        <v>118</v>
      </c>
      <c r="N67" s="63" t="s">
        <v>119</v>
      </c>
      <c r="O67" s="63" t="s">
        <v>122</v>
      </c>
      <c r="P67" s="63" t="s">
        <v>120</v>
      </c>
      <c r="Q67" s="63" t="s">
        <v>121</v>
      </c>
      <c r="R67" s="63">
        <v>1</v>
      </c>
      <c r="S67" s="63">
        <v>2</v>
      </c>
      <c r="T67" s="63">
        <v>3</v>
      </c>
      <c r="X67" s="63" t="s">
        <v>139</v>
      </c>
      <c r="Y67" s="67" t="s">
        <v>115</v>
      </c>
      <c r="Z67" s="67" t="s">
        <v>130</v>
      </c>
      <c r="AA67" s="63" t="s">
        <v>116</v>
      </c>
      <c r="AB67" s="63" t="s">
        <v>117</v>
      </c>
      <c r="AC67" s="63" t="s">
        <v>118</v>
      </c>
      <c r="AD67" s="63" t="s">
        <v>119</v>
      </c>
      <c r="AE67" s="63" t="s">
        <v>122</v>
      </c>
      <c r="AF67" s="63" t="s">
        <v>120</v>
      </c>
      <c r="AG67" s="63" t="s">
        <v>121</v>
      </c>
      <c r="AH67" s="63" t="s">
        <v>117</v>
      </c>
      <c r="AI67" s="63" t="s">
        <v>118</v>
      </c>
      <c r="AJ67" s="63" t="s">
        <v>119</v>
      </c>
      <c r="AK67" s="63" t="s">
        <v>122</v>
      </c>
      <c r="AL67" s="63" t="s">
        <v>120</v>
      </c>
      <c r="AM67" s="63" t="s">
        <v>121</v>
      </c>
      <c r="AN67" s="63">
        <v>1</v>
      </c>
      <c r="AO67" s="63">
        <v>2</v>
      </c>
      <c r="AP67" s="63">
        <v>3</v>
      </c>
      <c r="AS67" s="63" t="s">
        <v>139</v>
      </c>
      <c r="AT67" s="67" t="s">
        <v>115</v>
      </c>
      <c r="AU67" s="67" t="s">
        <v>130</v>
      </c>
      <c r="AV67" s="63" t="s">
        <v>116</v>
      </c>
      <c r="AW67" s="63" t="s">
        <v>117</v>
      </c>
      <c r="AX67" s="63" t="s">
        <v>118</v>
      </c>
      <c r="AY67" s="63" t="s">
        <v>119</v>
      </c>
      <c r="AZ67" s="63" t="s">
        <v>122</v>
      </c>
      <c r="BA67" s="63" t="s">
        <v>120</v>
      </c>
      <c r="BB67" s="63" t="s">
        <v>121</v>
      </c>
      <c r="BC67" s="63" t="s">
        <v>117</v>
      </c>
      <c r="BD67" s="63" t="s">
        <v>118</v>
      </c>
      <c r="BE67" s="63" t="s">
        <v>119</v>
      </c>
      <c r="BF67" s="63" t="s">
        <v>122</v>
      </c>
      <c r="BG67" s="63" t="s">
        <v>120</v>
      </c>
      <c r="BH67" s="63" t="s">
        <v>121</v>
      </c>
      <c r="BI67" s="63">
        <v>1</v>
      </c>
      <c r="BJ67" s="63">
        <v>2</v>
      </c>
      <c r="BK67" s="63">
        <v>3</v>
      </c>
    </row>
    <row r="68" spans="1:63">
      <c r="A68" s="38">
        <v>2008</v>
      </c>
      <c r="B68" s="58">
        <f>VLOOKUP(10&amp;A68,$D$102:$H$1251,5,FALSE)</f>
        <v>16.39</v>
      </c>
      <c r="C68" s="58">
        <f>VLOOKUP(10&amp;A68,$D$102:$J$1251,7,FALSE)</f>
        <v>29.600991735537189</v>
      </c>
      <c r="D68" s="35">
        <f>((C68/B68)^(1/75)-1)*100</f>
        <v>0.7912962943145363</v>
      </c>
      <c r="E68" s="38">
        <v>2.96</v>
      </c>
      <c r="F68" s="61">
        <v>5.495599627449721E-2</v>
      </c>
      <c r="G68" s="61">
        <v>2.0422434235731535</v>
      </c>
      <c r="H68" s="61">
        <v>3.1439377302263427</v>
      </c>
      <c r="I68" s="58">
        <f>F68</f>
        <v>5.495599627449721E-2</v>
      </c>
      <c r="J68" s="58">
        <f>GEOMEAN(F68:G68)</f>
        <v>0.33501271912794989</v>
      </c>
      <c r="K68" s="58">
        <f>GEOMEAN(F68:H68)</f>
        <v>0.70664101695828385</v>
      </c>
      <c r="L68" s="61">
        <v>1.8444019532755096</v>
      </c>
      <c r="M68" s="61">
        <v>1.7433762562772293</v>
      </c>
      <c r="N68" s="61">
        <v>2.0979016486533775</v>
      </c>
      <c r="O68" s="58">
        <f>L68</f>
        <v>1.8444019532755096</v>
      </c>
      <c r="P68" s="58">
        <f>GEOMEAN(L68:M68)</f>
        <v>1.7931777860468456</v>
      </c>
      <c r="Q68" s="58">
        <f>GEOMEAN(L68:N68)</f>
        <v>1.8894871448364505</v>
      </c>
      <c r="R68" s="58">
        <f>D68+E68+F68+L68</f>
        <v>5.6506542438645431</v>
      </c>
      <c r="S68" s="58">
        <f>(E68+D68+J68+P68)</f>
        <v>5.8794867994893316</v>
      </c>
      <c r="T68" s="58">
        <f>(E68+D68+K68+Q68)</f>
        <v>6.3474244561092705</v>
      </c>
      <c r="W68" s="38">
        <v>2008</v>
      </c>
      <c r="X68" s="58">
        <f t="shared" ref="X68:X83" si="38">VLOOKUP(10&amp;W68,$R$102:$S$325,2,0)</f>
        <v>5.5454294855951112</v>
      </c>
      <c r="Y68" s="58">
        <f t="shared" ref="Y68:Y83" si="39">VLOOKUP(10&amp;W68,$R$102:$U$325,4,0)</f>
        <v>7.4714217276557715</v>
      </c>
      <c r="Z68" s="35">
        <f>((Y68/X68)^(1/75)-1)*100</f>
        <v>0.39827265084253494</v>
      </c>
      <c r="AA68" s="58">
        <v>4.03</v>
      </c>
      <c r="AB68" s="61">
        <v>3.42</v>
      </c>
      <c r="AC68" s="61">
        <v>4.2</v>
      </c>
      <c r="AD68" s="61">
        <v>4.5</v>
      </c>
      <c r="AE68" s="58">
        <f>AB68</f>
        <v>3.42</v>
      </c>
      <c r="AF68" s="58">
        <f>GEOMEAN(AB68:AC68)</f>
        <v>3.7899868073649015</v>
      </c>
      <c r="AG68" s="58">
        <f>GEOMEAN(AB68:AD68)</f>
        <v>4.0132477425581454</v>
      </c>
      <c r="AH68" s="61">
        <f>C49</f>
        <v>4.83</v>
      </c>
      <c r="AI68" s="61">
        <v>4.5</v>
      </c>
      <c r="AJ68" s="61">
        <v>4.5</v>
      </c>
      <c r="AK68" s="58">
        <f>AH68</f>
        <v>4.83</v>
      </c>
      <c r="AL68" s="58">
        <f>GEOMEAN(AH68:AI68)</f>
        <v>4.6620810803760158</v>
      </c>
      <c r="AM68" s="58">
        <f>GEOMEAN(AH68:AJ68)</f>
        <v>4.607415575295617</v>
      </c>
      <c r="AN68" s="58">
        <f>Z68+AA68+AB68+AH68</f>
        <v>12.678272650842535</v>
      </c>
      <c r="AO68" s="58">
        <f>(AA68+Z68+AF68+AL68)</f>
        <v>12.880340538583452</v>
      </c>
      <c r="AP68" s="58">
        <f>(AA68+Z68+AG68+AM68)</f>
        <v>13.048935968696297</v>
      </c>
      <c r="AR68" s="38">
        <v>2008</v>
      </c>
      <c r="AS68" s="58">
        <v>15.861736363636455</v>
      </c>
      <c r="AT68" s="58">
        <v>33.083150937957193</v>
      </c>
      <c r="AU68" s="35">
        <f>((AT68/AS68)^(1/75)-1)*100</f>
        <v>0.98497179672021318</v>
      </c>
      <c r="AV68" s="58">
        <v>2.8382954545454546</v>
      </c>
      <c r="AW68" s="61">
        <v>0.47314793326191928</v>
      </c>
      <c r="AX68" s="61">
        <v>2.0046025619417929</v>
      </c>
      <c r="AY68" s="61">
        <v>2.8864493641274969</v>
      </c>
      <c r="AZ68" s="58">
        <f>AW68</f>
        <v>0.47314793326191928</v>
      </c>
      <c r="BA68" s="58">
        <f>GEOMEAN(AW68:AX68)</f>
        <v>0.97389607207047912</v>
      </c>
      <c r="BB68" s="58">
        <f>GEOMEAN(AW68:AY68)</f>
        <v>1.3989313105852086</v>
      </c>
      <c r="BC68" s="61">
        <v>2.0244884404978292</v>
      </c>
      <c r="BD68" s="61">
        <v>1.8201674883915331</v>
      </c>
      <c r="BE68" s="61">
        <v>1.9931723101816345</v>
      </c>
      <c r="BF68" s="58">
        <f>BC68</f>
        <v>2.0244884404978292</v>
      </c>
      <c r="BG68" s="58">
        <f>GEOMEAN(BC68:BD68)</f>
        <v>1.9196114294352973</v>
      </c>
      <c r="BH68" s="58">
        <f>GEOMEAN(BC68:BE68)</f>
        <v>1.9438250136503001</v>
      </c>
      <c r="BI68" s="58">
        <f>AU68+AV68+AW68+BC68</f>
        <v>6.3209036250254167</v>
      </c>
      <c r="BJ68" s="58">
        <f>(AV68+AU68+BA68+BG68)</f>
        <v>6.7167747527714443</v>
      </c>
      <c r="BK68" s="58">
        <f>(AV68+AU68+BB68+BH68)</f>
        <v>7.1660235755011765</v>
      </c>
    </row>
    <row r="69" spans="1:63">
      <c r="A69" s="38">
        <v>2009</v>
      </c>
      <c r="B69" s="58">
        <f t="shared" ref="B69:B82" si="40">VLOOKUP(10&amp;A69,$D$102:$H$1251,5,FALSE)</f>
        <v>19.36</v>
      </c>
      <c r="C69" s="58">
        <f t="shared" ref="C69:C82" si="41">VLOOKUP(10&amp;A69,$D$102:$J$1251,7,FALSE)</f>
        <v>27.177768595041343</v>
      </c>
      <c r="D69" s="35">
        <f t="shared" ref="D69:D83" si="42">((C69/B69)^(1/75)-1)*100</f>
        <v>0.45327784510096336</v>
      </c>
      <c r="E69" s="38">
        <v>2.19</v>
      </c>
      <c r="F69" s="61">
        <v>1.51812363978161</v>
      </c>
      <c r="G69" s="61">
        <v>2.7677588051889801</v>
      </c>
      <c r="H69" s="61">
        <v>2.6178392349241131</v>
      </c>
      <c r="I69" s="58">
        <f t="shared" ref="I69:I83" si="43">F69</f>
        <v>1.51812363978161</v>
      </c>
      <c r="J69" s="58">
        <f t="shared" ref="J69:J83" si="44">GEOMEAN(F69:G69)</f>
        <v>2.0498292785915355</v>
      </c>
      <c r="K69" s="58">
        <f t="shared" ref="K69:K83" si="45">GEOMEAN(F69:H69)</f>
        <v>2.2239556321899605</v>
      </c>
      <c r="L69" s="61">
        <v>1.7215944110088754</v>
      </c>
      <c r="M69" s="61">
        <v>1.7779596599228009</v>
      </c>
      <c r="N69" s="61">
        <v>2.19341676269873</v>
      </c>
      <c r="O69" s="58">
        <f t="shared" ref="O69:O83" si="46">L69</f>
        <v>1.7215944110088754</v>
      </c>
      <c r="P69" s="58">
        <f t="shared" ref="P69:P83" si="47">GEOMEAN(L69:M69)</f>
        <v>1.7495500603076022</v>
      </c>
      <c r="Q69" s="58">
        <f t="shared" ref="Q69:Q83" si="48">GEOMEAN(L69:N69)</f>
        <v>1.8865050340358043</v>
      </c>
      <c r="R69" s="58">
        <f>D69+E69+F69+L69</f>
        <v>5.8829958958914483</v>
      </c>
      <c r="S69" s="58">
        <f>(E69+D69+J69+P69)</f>
        <v>6.442657184000101</v>
      </c>
      <c r="T69" s="58">
        <f>(E69+D69+K69+Q69)</f>
        <v>6.7537385113267279</v>
      </c>
      <c r="W69" s="38">
        <v>2009</v>
      </c>
      <c r="X69" s="58">
        <f t="shared" si="38"/>
        <v>7.9196282471303743</v>
      </c>
      <c r="Y69" s="58">
        <f t="shared" si="39"/>
        <v>7.2182370859160523</v>
      </c>
      <c r="Z69" s="35">
        <f t="shared" ref="Z69:Z83" si="49">((Y69/X69)^(1/75)-1)*100</f>
        <v>-0.12356827687597383</v>
      </c>
      <c r="AA69" s="58">
        <v>2.34</v>
      </c>
      <c r="AB69" s="61">
        <v>4.8</v>
      </c>
      <c r="AC69" s="61">
        <v>4.5</v>
      </c>
      <c r="AD69" s="61">
        <v>4.3</v>
      </c>
      <c r="AE69" s="58">
        <f t="shared" ref="AE69:AE83" si="50">AB69</f>
        <v>4.8</v>
      </c>
      <c r="AF69" s="58">
        <f t="shared" ref="AF69:AF83" si="51">GEOMEAN(AB69:AC69)</f>
        <v>4.6475800154489004</v>
      </c>
      <c r="AG69" s="58">
        <f t="shared" ref="AG69:AG83" si="52">GEOMEAN(AB69:AD69)</f>
        <v>4.5287053885725443</v>
      </c>
      <c r="AH69" s="61">
        <f t="shared" ref="AH69:AH83" si="53">C50</f>
        <v>4.42</v>
      </c>
      <c r="AI69" s="61">
        <v>4.5</v>
      </c>
      <c r="AJ69" s="61">
        <v>4.5</v>
      </c>
      <c r="AK69" s="58">
        <f t="shared" ref="AK69:AK83" si="54">AH69</f>
        <v>4.42</v>
      </c>
      <c r="AL69" s="58">
        <f t="shared" ref="AL69:AL83" si="55">GEOMEAN(AH69:AI69)</f>
        <v>4.4598206241955518</v>
      </c>
      <c r="AM69" s="58">
        <f t="shared" ref="AM69:AM83" si="56">GEOMEAN(AH69:AJ69)</f>
        <v>4.473173729162113</v>
      </c>
      <c r="AN69" s="58">
        <f>Z69+AA69+AB69+AH69</f>
        <v>11.436431723124025</v>
      </c>
      <c r="AO69" s="58">
        <f>(AA69+Z69+AF69+AL69)</f>
        <v>11.323832362768478</v>
      </c>
      <c r="AP69" s="58">
        <f>(AA69+Z69+AG69+AM69)</f>
        <v>11.218310840858683</v>
      </c>
      <c r="AR69" s="38">
        <v>2009</v>
      </c>
      <c r="AS69" s="58">
        <v>18.027172727272848</v>
      </c>
      <c r="AT69" s="58">
        <v>30.385450153082601</v>
      </c>
      <c r="AU69" s="35">
        <f t="shared" ref="AU69:AU83" si="57">((AT69/AS69)^(1/75)-1)*100</f>
        <v>0.69854004138916181</v>
      </c>
      <c r="AV69" s="58">
        <v>2.1086113636363635</v>
      </c>
      <c r="AW69" s="61">
        <v>1.322756651946122</v>
      </c>
      <c r="AX69" s="61">
        <v>2.4529887320862809</v>
      </c>
      <c r="AY69" s="61">
        <v>2.5603774307458194</v>
      </c>
      <c r="AZ69" s="58">
        <f t="shared" ref="AZ69:AZ83" si="58">AW69</f>
        <v>1.322756651946122</v>
      </c>
      <c r="BA69" s="58">
        <f t="shared" ref="BA69:BA74" si="59">GEOMEAN(AW69:AX69)</f>
        <v>1.8013070705784762</v>
      </c>
      <c r="BB69" s="58">
        <f t="shared" ref="BB69:BB74" si="60">GEOMEAN(AW69:AY69)</f>
        <v>2.0253177361129167</v>
      </c>
      <c r="BC69" s="61">
        <v>1.1451185602402658</v>
      </c>
      <c r="BD69" s="61">
        <v>1.2996052646710332</v>
      </c>
      <c r="BE69" s="61">
        <v>1.6354536472446446</v>
      </c>
      <c r="BF69" s="58">
        <f t="shared" ref="BF69:BF83" si="61">BC69</f>
        <v>1.1451185602402658</v>
      </c>
      <c r="BG69" s="58">
        <f t="shared" ref="BG69:BG83" si="62">GEOMEAN(BC69:BD69)</f>
        <v>1.2199188946650359</v>
      </c>
      <c r="BH69" s="58">
        <f t="shared" ref="BH69:BH83" si="63">GEOMEAN(BC69:BE69)</f>
        <v>1.3451376186062167</v>
      </c>
      <c r="BI69" s="58">
        <f>AU69+AV69+AW69+BC69</f>
        <v>5.2750266172119131</v>
      </c>
      <c r="BJ69" s="58">
        <f>(AV69+AU69+BA69+BG69)</f>
        <v>5.8283773702690373</v>
      </c>
      <c r="BK69" s="58">
        <f>(AV69+AU69+BB69+BH69)</f>
        <v>6.1776067597446591</v>
      </c>
    </row>
    <row r="70" spans="1:63">
      <c r="A70" s="38">
        <f>A69+1</f>
        <v>2010</v>
      </c>
      <c r="B70" s="58">
        <f t="shared" si="40"/>
        <v>21.24</v>
      </c>
      <c r="C70" s="58">
        <f t="shared" si="41"/>
        <v>24.960909090909116</v>
      </c>
      <c r="D70" s="35">
        <f t="shared" si="42"/>
        <v>0.21546481704324272</v>
      </c>
      <c r="E70" s="38">
        <v>1.92</v>
      </c>
      <c r="F70" s="61">
        <v>2.3126029749517274</v>
      </c>
      <c r="G70" s="61">
        <v>3.039256572783855</v>
      </c>
      <c r="H70" s="61">
        <v>2.9020245598420091</v>
      </c>
      <c r="I70" s="58">
        <f t="shared" si="43"/>
        <v>2.3126029749517274</v>
      </c>
      <c r="J70" s="58">
        <f t="shared" si="44"/>
        <v>2.6511495227281192</v>
      </c>
      <c r="K70" s="58">
        <f t="shared" si="45"/>
        <v>2.7322672469121443</v>
      </c>
      <c r="L70" s="61">
        <v>0.95801617501143355</v>
      </c>
      <c r="M70" s="61">
        <v>1.3577582195221982</v>
      </c>
      <c r="N70" s="61">
        <v>1.5797434230356622</v>
      </c>
      <c r="O70" s="58">
        <f t="shared" si="46"/>
        <v>0.95801617501143355</v>
      </c>
      <c r="P70" s="58">
        <f t="shared" si="47"/>
        <v>1.1405061753699497</v>
      </c>
      <c r="Q70" s="58">
        <f t="shared" si="48"/>
        <v>1.2713367839595899</v>
      </c>
      <c r="R70" s="58">
        <f t="shared" ref="R70:R83" si="64">D70+E70+F70+L70</f>
        <v>5.4060839670064036</v>
      </c>
      <c r="S70" s="58">
        <f t="shared" ref="S70:S83" si="65">(E70+D70+J70+P70)</f>
        <v>5.9271205151413113</v>
      </c>
      <c r="T70" s="58">
        <f t="shared" ref="T70:T83" si="66">(E70+D70+K70+Q70)</f>
        <v>6.1390688479149773</v>
      </c>
      <c r="W70" s="38">
        <f>W69+1</f>
        <v>2010</v>
      </c>
      <c r="X70" s="58">
        <f t="shared" si="38"/>
        <v>8.3003620070213948</v>
      </c>
      <c r="Y70" s="58">
        <f t="shared" si="39"/>
        <v>7.3813385934533855</v>
      </c>
      <c r="Z70" s="35">
        <f t="shared" si="49"/>
        <v>-0.15633650132592658</v>
      </c>
      <c r="AA70" s="58">
        <v>1.99</v>
      </c>
      <c r="AB70" s="61">
        <v>4.5</v>
      </c>
      <c r="AC70" s="61">
        <v>4.5</v>
      </c>
      <c r="AD70" s="61">
        <v>4.5</v>
      </c>
      <c r="AE70" s="58">
        <f t="shared" si="50"/>
        <v>4.5</v>
      </c>
      <c r="AF70" s="58">
        <f t="shared" si="51"/>
        <v>4.5</v>
      </c>
      <c r="AG70" s="58">
        <f t="shared" si="52"/>
        <v>4.5</v>
      </c>
      <c r="AH70" s="61">
        <f t="shared" si="53"/>
        <v>4.99</v>
      </c>
      <c r="AI70" s="61">
        <v>4.5</v>
      </c>
      <c r="AJ70" s="61">
        <v>4.5</v>
      </c>
      <c r="AK70" s="58">
        <f t="shared" si="54"/>
        <v>4.99</v>
      </c>
      <c r="AL70" s="58">
        <f t="shared" si="55"/>
        <v>4.7386706996793944</v>
      </c>
      <c r="AM70" s="58">
        <f t="shared" si="56"/>
        <v>4.6577394526317706</v>
      </c>
      <c r="AN70" s="58">
        <f t="shared" ref="AN70:AN83" si="67">Z70+AA70+AB70+AH70</f>
        <v>11.323663498674073</v>
      </c>
      <c r="AO70" s="58">
        <f t="shared" ref="AO70:AO83" si="68">(AA70+Z70+AF70+AL70)</f>
        <v>11.072334198353467</v>
      </c>
      <c r="AP70" s="58">
        <f t="shared" ref="AP70:AP83" si="69">(AA70+Z70+AG70+AM70)</f>
        <v>10.991402951305844</v>
      </c>
      <c r="AR70" s="38">
        <v>2010</v>
      </c>
      <c r="AS70" s="58">
        <v>19.23835454545469</v>
      </c>
      <c r="AT70" s="58">
        <v>27.49135164158837</v>
      </c>
      <c r="AU70" s="35">
        <f t="shared" si="57"/>
        <v>0.4770885277687098</v>
      </c>
      <c r="AV70" s="58">
        <v>1.9130045454545455</v>
      </c>
      <c r="AW70" s="61">
        <v>2.1671818233900186</v>
      </c>
      <c r="AX70" s="61">
        <v>2.6358830357075425</v>
      </c>
      <c r="AY70" s="61">
        <v>2.5845008538644354</v>
      </c>
      <c r="AZ70" s="58">
        <f t="shared" si="58"/>
        <v>2.1671818233900186</v>
      </c>
      <c r="BA70" s="58">
        <f t="shared" si="59"/>
        <v>2.3900706691576068</v>
      </c>
      <c r="BB70" s="58">
        <f t="shared" si="60"/>
        <v>2.4531986753596291</v>
      </c>
      <c r="BC70" s="61">
        <v>1.3060065732602322</v>
      </c>
      <c r="BD70" s="61">
        <v>1.4646613473946912</v>
      </c>
      <c r="BE70" s="61">
        <v>1.6230277216004563</v>
      </c>
      <c r="BF70" s="58">
        <f t="shared" si="61"/>
        <v>1.3060065732602322</v>
      </c>
      <c r="BG70" s="58">
        <f t="shared" si="62"/>
        <v>1.3830608617474702</v>
      </c>
      <c r="BH70" s="58">
        <f t="shared" si="63"/>
        <v>1.4588238012566384</v>
      </c>
      <c r="BI70" s="58">
        <f t="shared" ref="BI70:BI83" si="70">AU70+AV70+AW70+BC70</f>
        <v>5.8632814698735061</v>
      </c>
      <c r="BJ70" s="58">
        <f t="shared" ref="BJ70:BJ83" si="71">(AV70+AU70+BA70+BG70)</f>
        <v>6.1632246041283327</v>
      </c>
      <c r="BK70" s="58">
        <f t="shared" ref="BK70:BK83" si="72">(AV70+AU70+BB70+BH70)</f>
        <v>6.3021155498395229</v>
      </c>
    </row>
    <row r="71" spans="1:63">
      <c r="A71" s="38">
        <f t="shared" ref="A71:A77" si="73">A70+1</f>
        <v>2011</v>
      </c>
      <c r="B71" s="58">
        <f t="shared" si="40"/>
        <v>20.16</v>
      </c>
      <c r="C71" s="58">
        <f t="shared" si="41"/>
        <v>23.747685950413228</v>
      </c>
      <c r="D71" s="35">
        <f t="shared" si="42"/>
        <v>0.21861815358661385</v>
      </c>
      <c r="E71" s="38">
        <v>2.12</v>
      </c>
      <c r="F71" s="61">
        <v>1.7823180729690913</v>
      </c>
      <c r="G71" s="61">
        <v>2.5383797158774257</v>
      </c>
      <c r="H71" s="61">
        <v>3.0767128685522671</v>
      </c>
      <c r="I71" s="58">
        <f t="shared" si="43"/>
        <v>1.7823180729690913</v>
      </c>
      <c r="J71" s="58">
        <f t="shared" si="44"/>
        <v>2.127016700373197</v>
      </c>
      <c r="K71" s="58">
        <f t="shared" si="45"/>
        <v>2.4055234182333027</v>
      </c>
      <c r="L71" s="61">
        <v>1.2092274911095435</v>
      </c>
      <c r="M71" s="61">
        <v>0.90260167819908865</v>
      </c>
      <c r="N71" s="61">
        <v>1.1180973588999388</v>
      </c>
      <c r="O71" s="58">
        <f t="shared" si="46"/>
        <v>1.2092274911095435</v>
      </c>
      <c r="P71" s="58">
        <f t="shared" si="47"/>
        <v>1.0447252092296555</v>
      </c>
      <c r="Q71" s="58">
        <f t="shared" si="48"/>
        <v>1.0686313812306403</v>
      </c>
      <c r="R71" s="58">
        <f t="shared" si="64"/>
        <v>5.3301637176652488</v>
      </c>
      <c r="S71" s="58">
        <f t="shared" si="65"/>
        <v>5.5103600631894665</v>
      </c>
      <c r="T71" s="58">
        <f t="shared" si="66"/>
        <v>5.8127729530505565</v>
      </c>
      <c r="W71" s="38">
        <f t="shared" ref="W71:W77" si="74">W70+1</f>
        <v>2011</v>
      </c>
      <c r="X71" s="58">
        <f t="shared" si="38"/>
        <v>6.1728224008736641</v>
      </c>
      <c r="Y71" s="58">
        <f t="shared" si="39"/>
        <v>7.3074081142770213</v>
      </c>
      <c r="Z71" s="35">
        <f t="shared" si="49"/>
        <v>0.2252298904007688</v>
      </c>
      <c r="AA71" s="58">
        <v>3.35</v>
      </c>
      <c r="AB71" s="61">
        <v>3.6</v>
      </c>
      <c r="AC71" s="61">
        <v>4.4000000000000004</v>
      </c>
      <c r="AD71" s="61">
        <v>4.5</v>
      </c>
      <c r="AE71" s="58">
        <f t="shared" si="50"/>
        <v>3.6</v>
      </c>
      <c r="AF71" s="58">
        <f t="shared" si="51"/>
        <v>3.9799497484264799</v>
      </c>
      <c r="AG71" s="58">
        <f t="shared" si="52"/>
        <v>4.1462539380067103</v>
      </c>
      <c r="AH71" s="61">
        <f t="shared" si="53"/>
        <v>5.62</v>
      </c>
      <c r="AI71" s="61">
        <v>4.9000000000000004</v>
      </c>
      <c r="AJ71" s="61">
        <v>4.5</v>
      </c>
      <c r="AK71" s="58">
        <f t="shared" si="54"/>
        <v>5.62</v>
      </c>
      <c r="AL71" s="58">
        <f t="shared" si="55"/>
        <v>5.2476661479175677</v>
      </c>
      <c r="AM71" s="58">
        <f t="shared" si="56"/>
        <v>4.9855717384349685</v>
      </c>
      <c r="AN71" s="58">
        <f t="shared" si="67"/>
        <v>12.795229890400769</v>
      </c>
      <c r="AO71" s="58">
        <f t="shared" si="68"/>
        <v>12.802845786744816</v>
      </c>
      <c r="AP71" s="58">
        <f t="shared" si="69"/>
        <v>12.707055566842447</v>
      </c>
      <c r="AR71" s="38">
        <v>2011</v>
      </c>
      <c r="AS71" s="58">
        <v>17.952627272727426</v>
      </c>
      <c r="AT71" s="58">
        <v>25.648943693181895</v>
      </c>
      <c r="AU71" s="35">
        <f t="shared" si="57"/>
        <v>0.47682108272204538</v>
      </c>
      <c r="AV71" s="58">
        <v>2.1246090909090909</v>
      </c>
      <c r="AW71" s="61">
        <v>1.9229508863394917</v>
      </c>
      <c r="AX71" s="61">
        <v>2.3809567755533223</v>
      </c>
      <c r="AY71" s="61">
        <v>2.6264132104490301</v>
      </c>
      <c r="AZ71" s="58">
        <f t="shared" si="58"/>
        <v>1.9229508863394917</v>
      </c>
      <c r="BA71" s="58">
        <f t="shared" si="59"/>
        <v>2.1397343157238655</v>
      </c>
      <c r="BB71" s="58">
        <f t="shared" si="60"/>
        <v>2.2910131704155301</v>
      </c>
      <c r="BC71" s="61">
        <v>1.4400365449427133</v>
      </c>
      <c r="BD71" s="61">
        <v>1.3728518642274645</v>
      </c>
      <c r="BE71" s="61">
        <v>1.5045547999240627</v>
      </c>
      <c r="BF71" s="58">
        <f t="shared" si="61"/>
        <v>1.4400365449427133</v>
      </c>
      <c r="BG71" s="58">
        <f t="shared" si="62"/>
        <v>1.4060429777500689</v>
      </c>
      <c r="BH71" s="58">
        <f t="shared" si="63"/>
        <v>1.4381418815941278</v>
      </c>
      <c r="BI71" s="58">
        <f t="shared" si="70"/>
        <v>5.9644176049133408</v>
      </c>
      <c r="BJ71" s="58">
        <f t="shared" si="71"/>
        <v>6.1472074671050709</v>
      </c>
      <c r="BK71" s="58">
        <f t="shared" si="72"/>
        <v>6.3305852256407942</v>
      </c>
    </row>
    <row r="72" spans="1:63">
      <c r="A72" s="38">
        <f t="shared" si="73"/>
        <v>2012</v>
      </c>
      <c r="B72" s="58">
        <f t="shared" si="40"/>
        <v>21.58</v>
      </c>
      <c r="C72" s="58">
        <f t="shared" si="41"/>
        <v>23.11363636363637</v>
      </c>
      <c r="D72" s="35">
        <f t="shared" si="42"/>
        <v>9.1582981358784288E-2</v>
      </c>
      <c r="E72" s="38">
        <v>2.1</v>
      </c>
      <c r="F72" s="61">
        <v>2.116408639890377</v>
      </c>
      <c r="G72" s="61">
        <v>2.9371329421568504</v>
      </c>
      <c r="H72" s="61">
        <v>3.3570166415669123</v>
      </c>
      <c r="I72" s="58">
        <f t="shared" si="43"/>
        <v>2.116408639890377</v>
      </c>
      <c r="J72" s="58">
        <f t="shared" si="44"/>
        <v>2.4932255283642917</v>
      </c>
      <c r="K72" s="58">
        <f t="shared" si="45"/>
        <v>2.7531225359769489</v>
      </c>
      <c r="L72" s="61">
        <v>1.7687074139656422</v>
      </c>
      <c r="M72" s="61">
        <v>1.7497692557256972</v>
      </c>
      <c r="N72" s="61">
        <v>1.8161406095642318</v>
      </c>
      <c r="O72" s="58">
        <f t="shared" si="46"/>
        <v>1.7687074139656422</v>
      </c>
      <c r="P72" s="58">
        <f t="shared" si="47"/>
        <v>1.7592128510590139</v>
      </c>
      <c r="Q72" s="58">
        <f t="shared" si="48"/>
        <v>1.7779876871918814</v>
      </c>
      <c r="R72" s="58">
        <f t="shared" si="64"/>
        <v>6.076699035214804</v>
      </c>
      <c r="S72" s="58">
        <f t="shared" si="65"/>
        <v>6.4440213607820906</v>
      </c>
      <c r="T72" s="58">
        <f t="shared" si="66"/>
        <v>6.7226932045276149</v>
      </c>
      <c r="W72" s="38">
        <f t="shared" si="74"/>
        <v>2012</v>
      </c>
      <c r="X72" s="58">
        <f t="shared" si="38"/>
        <v>6.0940833700277679</v>
      </c>
      <c r="Y72" s="58">
        <f t="shared" si="39"/>
        <v>7.1571977773479443</v>
      </c>
      <c r="Z72" s="35">
        <f t="shared" si="49"/>
        <v>0.21463023009353766</v>
      </c>
      <c r="AA72" s="58">
        <v>2.25</v>
      </c>
      <c r="AB72" s="61">
        <v>4</v>
      </c>
      <c r="AC72" s="61">
        <v>4</v>
      </c>
      <c r="AD72" s="61">
        <v>3.97</v>
      </c>
      <c r="AE72" s="58">
        <f t="shared" si="50"/>
        <v>4</v>
      </c>
      <c r="AF72" s="58">
        <f t="shared" si="51"/>
        <v>4</v>
      </c>
      <c r="AG72" s="58">
        <f t="shared" si="52"/>
        <v>3.9899748953096186</v>
      </c>
      <c r="AH72" s="61">
        <f t="shared" si="53"/>
        <v>5.42</v>
      </c>
      <c r="AI72" s="61">
        <v>5.3</v>
      </c>
      <c r="AJ72" s="61">
        <v>5</v>
      </c>
      <c r="AK72" s="58">
        <f t="shared" si="54"/>
        <v>5.42</v>
      </c>
      <c r="AL72" s="58">
        <f t="shared" si="55"/>
        <v>5.3596641685836994</v>
      </c>
      <c r="AM72" s="58">
        <f t="shared" si="56"/>
        <v>5.2369897050311671</v>
      </c>
      <c r="AN72" s="58">
        <f t="shared" si="67"/>
        <v>11.884630230093538</v>
      </c>
      <c r="AO72" s="58">
        <f t="shared" si="68"/>
        <v>11.824294398677237</v>
      </c>
      <c r="AP72" s="58">
        <f t="shared" si="69"/>
        <v>11.691594830434322</v>
      </c>
      <c r="AR72" s="38">
        <v>2012</v>
      </c>
      <c r="AS72" s="58">
        <v>18.169897727272897</v>
      </c>
      <c r="AT72" s="58">
        <v>24.301345160984944</v>
      </c>
      <c r="AU72" s="35">
        <f t="shared" si="57"/>
        <v>0.38843974786575419</v>
      </c>
      <c r="AV72" s="58">
        <v>2.1170795454545459</v>
      </c>
      <c r="AW72" s="61">
        <v>1.5378993464592927</v>
      </c>
      <c r="AX72" s="61">
        <v>2.2766272510940988</v>
      </c>
      <c r="AY72" s="61">
        <v>2.5971033436287483</v>
      </c>
      <c r="AZ72" s="58">
        <f t="shared" si="58"/>
        <v>1.5378993464592927</v>
      </c>
      <c r="BA72" s="58">
        <f t="shared" si="59"/>
        <v>1.8711556754019776</v>
      </c>
      <c r="BB72" s="58">
        <f t="shared" si="60"/>
        <v>2.0872270344672055</v>
      </c>
      <c r="BC72" s="61">
        <v>1.6298497400512257</v>
      </c>
      <c r="BD72" s="61">
        <v>1.8268634239735793</v>
      </c>
      <c r="BE72" s="61">
        <v>1.8237939634329514</v>
      </c>
      <c r="BF72" s="58">
        <f t="shared" si="61"/>
        <v>1.6298497400512257</v>
      </c>
      <c r="BG72" s="58">
        <f t="shared" si="62"/>
        <v>1.7255471238631619</v>
      </c>
      <c r="BH72" s="58">
        <f t="shared" si="63"/>
        <v>1.7576934759069367</v>
      </c>
      <c r="BI72" s="58">
        <f t="shared" si="70"/>
        <v>5.6732683798308186</v>
      </c>
      <c r="BJ72" s="58">
        <f t="shared" si="71"/>
        <v>6.10222209258544</v>
      </c>
      <c r="BK72" s="58">
        <f t="shared" si="72"/>
        <v>6.3504398036944423</v>
      </c>
    </row>
    <row r="73" spans="1:63">
      <c r="A73" s="38">
        <f t="shared" si="73"/>
        <v>2013</v>
      </c>
      <c r="B73" s="58">
        <f t="shared" si="40"/>
        <v>23.83</v>
      </c>
      <c r="C73" s="58">
        <f t="shared" si="41"/>
        <v>23.048677685950416</v>
      </c>
      <c r="D73" s="35">
        <f t="shared" si="42"/>
        <v>-4.4439310168797874E-2</v>
      </c>
      <c r="E73" s="38">
        <v>2.0099999999999998</v>
      </c>
      <c r="F73" s="61">
        <v>2.5875762041731587</v>
      </c>
      <c r="G73" s="61">
        <v>3.3500412904382992</v>
      </c>
      <c r="H73" s="61">
        <v>3.4756567990431586</v>
      </c>
      <c r="I73" s="58">
        <f t="shared" si="43"/>
        <v>2.5875762041731587</v>
      </c>
      <c r="J73" s="58">
        <f t="shared" si="44"/>
        <v>2.9442294622083525</v>
      </c>
      <c r="K73" s="58">
        <f t="shared" si="45"/>
        <v>3.1116690350715217</v>
      </c>
      <c r="L73" s="61">
        <v>1.5113973605360709</v>
      </c>
      <c r="M73" s="61">
        <v>1.7768270313312184</v>
      </c>
      <c r="N73" s="61">
        <v>1.9496801072090619</v>
      </c>
      <c r="O73" s="58">
        <f t="shared" si="46"/>
        <v>1.5113973605360709</v>
      </c>
      <c r="P73" s="58">
        <f t="shared" si="47"/>
        <v>1.6387469863536428</v>
      </c>
      <c r="Q73" s="58">
        <f t="shared" si="48"/>
        <v>1.7364504329711314</v>
      </c>
      <c r="R73" s="58">
        <f t="shared" si="64"/>
        <v>6.0645342545404315</v>
      </c>
      <c r="S73" s="58">
        <f t="shared" si="65"/>
        <v>6.548537138393197</v>
      </c>
      <c r="T73" s="58">
        <f t="shared" si="66"/>
        <v>6.8136801578738551</v>
      </c>
      <c r="W73" s="38">
        <f t="shared" si="74"/>
        <v>2013</v>
      </c>
      <c r="X73" s="58">
        <f t="shared" si="38"/>
        <v>6.2689082791686213</v>
      </c>
      <c r="Y73" s="58">
        <f t="shared" si="39"/>
        <v>7.0204147964854098</v>
      </c>
      <c r="Z73" s="35">
        <f t="shared" si="49"/>
        <v>0.15107411250792069</v>
      </c>
      <c r="AA73" s="58">
        <v>2.4700000000000002</v>
      </c>
      <c r="AB73" s="61">
        <v>2.2000000000000002</v>
      </c>
      <c r="AC73" s="61">
        <v>2.5</v>
      </c>
      <c r="AD73" s="61">
        <v>3</v>
      </c>
      <c r="AE73" s="58">
        <f t="shared" si="50"/>
        <v>2.2000000000000002</v>
      </c>
      <c r="AF73" s="58">
        <f t="shared" si="51"/>
        <v>2.3452078799117149</v>
      </c>
      <c r="AG73" s="58">
        <f t="shared" si="52"/>
        <v>2.5458216848297446</v>
      </c>
      <c r="AH73" s="61">
        <f t="shared" si="53"/>
        <v>5.95</v>
      </c>
      <c r="AI73" s="61">
        <v>5.5</v>
      </c>
      <c r="AJ73" s="61">
        <v>5.5</v>
      </c>
      <c r="AK73" s="58">
        <f t="shared" si="54"/>
        <v>5.95</v>
      </c>
      <c r="AL73" s="58">
        <f t="shared" si="55"/>
        <v>5.7205768939854309</v>
      </c>
      <c r="AM73" s="58">
        <f t="shared" si="56"/>
        <v>5.6460854708121486</v>
      </c>
      <c r="AN73" s="58">
        <f t="shared" si="67"/>
        <v>10.771074112507922</v>
      </c>
      <c r="AO73" s="58">
        <f t="shared" si="68"/>
        <v>10.686858886405066</v>
      </c>
      <c r="AP73" s="58">
        <f t="shared" si="69"/>
        <v>10.812981268149814</v>
      </c>
      <c r="AR73" s="38">
        <v>2013</v>
      </c>
      <c r="AS73" s="58">
        <v>21.98737500000022</v>
      </c>
      <c r="AT73" s="58">
        <v>23.496912159091018</v>
      </c>
      <c r="AU73" s="35">
        <f t="shared" si="57"/>
        <v>8.8573323063245724E-2</v>
      </c>
      <c r="AV73" s="58">
        <v>1.9526249999999996</v>
      </c>
      <c r="AW73" s="61">
        <v>2.0331457642150053</v>
      </c>
      <c r="AX73" s="61">
        <v>2.4755024385241464</v>
      </c>
      <c r="AY73" s="61">
        <v>2.5967367370318239</v>
      </c>
      <c r="AZ73" s="58">
        <f t="shared" si="58"/>
        <v>2.0331457642150053</v>
      </c>
      <c r="BA73" s="58">
        <f t="shared" si="59"/>
        <v>2.2434476363822902</v>
      </c>
      <c r="BB73" s="58">
        <f t="shared" si="60"/>
        <v>2.3555189305572628</v>
      </c>
      <c r="BC73" s="61">
        <v>1.7922851643870308</v>
      </c>
      <c r="BD73" s="61">
        <v>1.8222782065197229</v>
      </c>
      <c r="BE73" s="61">
        <v>1.9036781368671818</v>
      </c>
      <c r="BF73" s="58">
        <f t="shared" si="61"/>
        <v>1.7922851643870308</v>
      </c>
      <c r="BG73" s="58">
        <f t="shared" si="62"/>
        <v>1.8072194650708877</v>
      </c>
      <c r="BH73" s="58">
        <f t="shared" si="63"/>
        <v>1.8388166935502126</v>
      </c>
      <c r="BI73" s="58">
        <f t="shared" si="70"/>
        <v>5.8666292516652812</v>
      </c>
      <c r="BJ73" s="58">
        <f t="shared" si="71"/>
        <v>6.0918654245164232</v>
      </c>
      <c r="BK73" s="58">
        <f t="shared" si="72"/>
        <v>6.2355339471707207</v>
      </c>
    </row>
    <row r="74" spans="1:63">
      <c r="A74" s="38">
        <f t="shared" si="73"/>
        <v>2014</v>
      </c>
      <c r="B74" s="58">
        <f t="shared" si="40"/>
        <v>25.16</v>
      </c>
      <c r="C74" s="58">
        <f t="shared" si="41"/>
        <v>22.928925619834715</v>
      </c>
      <c r="D74" s="35">
        <f t="shared" si="42"/>
        <v>-0.12373164365774292</v>
      </c>
      <c r="E74" s="38">
        <v>2</v>
      </c>
      <c r="F74" s="61">
        <v>3.0934652243874927</v>
      </c>
      <c r="G74" s="61">
        <v>3.0344614899659783</v>
      </c>
      <c r="H74" s="61">
        <v>2.9495122803402607</v>
      </c>
      <c r="I74" s="58">
        <f t="shared" si="43"/>
        <v>3.0934652243874927</v>
      </c>
      <c r="J74" s="58">
        <f t="shared" si="44"/>
        <v>3.0638213221323483</v>
      </c>
      <c r="K74" s="58">
        <f t="shared" si="45"/>
        <v>3.0252343693714074</v>
      </c>
      <c r="L74" s="61">
        <v>2.1262400449583607</v>
      </c>
      <c r="M74" s="61">
        <v>2.1380370105804625</v>
      </c>
      <c r="N74" s="61">
        <v>2.2091852771301212</v>
      </c>
      <c r="O74" s="58">
        <f t="shared" si="46"/>
        <v>2.1262400449583607</v>
      </c>
      <c r="P74" s="58">
        <f t="shared" si="47"/>
        <v>2.1321303687859334</v>
      </c>
      <c r="Q74" s="58">
        <f t="shared" si="48"/>
        <v>2.1575119876733084</v>
      </c>
      <c r="R74" s="58">
        <f t="shared" si="64"/>
        <v>7.095973625688111</v>
      </c>
      <c r="S74" s="58">
        <f t="shared" si="65"/>
        <v>7.0722200472605383</v>
      </c>
      <c r="T74" s="58">
        <f t="shared" si="66"/>
        <v>7.0590147133869721</v>
      </c>
      <c r="W74" s="38">
        <f t="shared" si="74"/>
        <v>2014</v>
      </c>
      <c r="X74" s="58">
        <f t="shared" si="38"/>
        <v>6.7182138877903528</v>
      </c>
      <c r="Y74" s="58">
        <f t="shared" si="39"/>
        <v>6.9504651682487486</v>
      </c>
      <c r="Z74" s="35">
        <f t="shared" si="49"/>
        <v>4.53252812309346E-2</v>
      </c>
      <c r="AA74" s="58">
        <v>2.94</v>
      </c>
      <c r="AB74" s="61">
        <v>1</v>
      </c>
      <c r="AC74" s="61">
        <v>2.3199999999999998</v>
      </c>
      <c r="AD74" s="61">
        <v>3</v>
      </c>
      <c r="AE74" s="58">
        <f t="shared" si="50"/>
        <v>1</v>
      </c>
      <c r="AF74" s="58">
        <f t="shared" si="51"/>
        <v>1.5231546211727816</v>
      </c>
      <c r="AG74" s="58">
        <f t="shared" si="52"/>
        <v>1.909280541872008</v>
      </c>
      <c r="AH74" s="61">
        <f t="shared" si="53"/>
        <v>6.3</v>
      </c>
      <c r="AI74" s="61">
        <v>5.5</v>
      </c>
      <c r="AJ74" s="61">
        <v>5.5</v>
      </c>
      <c r="AK74" s="58">
        <f t="shared" si="54"/>
        <v>6.3</v>
      </c>
      <c r="AL74" s="58">
        <f t="shared" si="55"/>
        <v>5.8864250611045748</v>
      </c>
      <c r="AM74" s="58">
        <f t="shared" si="56"/>
        <v>5.7546905645642967</v>
      </c>
      <c r="AN74" s="58">
        <f t="shared" si="67"/>
        <v>10.285325281230934</v>
      </c>
      <c r="AO74" s="58">
        <f t="shared" si="68"/>
        <v>10.39490496350829</v>
      </c>
      <c r="AP74" s="58">
        <f t="shared" si="69"/>
        <v>10.649296387667238</v>
      </c>
      <c r="AR74" s="38">
        <v>2014</v>
      </c>
      <c r="AS74" s="58">
        <v>23.444663636363892</v>
      </c>
      <c r="AT74" s="58">
        <v>22.680021789772859</v>
      </c>
      <c r="AU74" s="35">
        <f t="shared" si="57"/>
        <v>-4.420151612631873E-2</v>
      </c>
      <c r="AV74" s="58">
        <v>1.9377636363636361</v>
      </c>
      <c r="AW74" s="61">
        <v>2.3494380267337078</v>
      </c>
      <c r="AX74" s="61">
        <v>2.4325635319060623</v>
      </c>
      <c r="AY74" s="61">
        <v>2.4087128214218323</v>
      </c>
      <c r="AZ74" s="58">
        <f t="shared" si="58"/>
        <v>2.3494380267337078</v>
      </c>
      <c r="BA74" s="58">
        <f t="shared" si="59"/>
        <v>2.3906395094839703</v>
      </c>
      <c r="BB74" s="58">
        <f t="shared" si="60"/>
        <v>2.396648828593269</v>
      </c>
      <c r="BC74" s="61">
        <v>1.7700201035198981</v>
      </c>
      <c r="BD74" s="61">
        <v>1.9518490755235485</v>
      </c>
      <c r="BE74" s="61">
        <v>1.9506038538545267</v>
      </c>
      <c r="BF74" s="58">
        <f t="shared" si="61"/>
        <v>1.7700201035198981</v>
      </c>
      <c r="BG74" s="58">
        <f t="shared" si="62"/>
        <v>1.8587124852201884</v>
      </c>
      <c r="BH74" s="58">
        <f t="shared" si="63"/>
        <v>1.888851592956053</v>
      </c>
      <c r="BI74" s="58">
        <f t="shared" si="70"/>
        <v>6.0130202504909231</v>
      </c>
      <c r="BJ74" s="58">
        <f t="shared" si="71"/>
        <v>6.1429141149414761</v>
      </c>
      <c r="BK74" s="58">
        <f t="shared" si="72"/>
        <v>6.1790625417866396</v>
      </c>
    </row>
    <row r="75" spans="1:63">
      <c r="A75" s="38">
        <f t="shared" si="73"/>
        <v>2015</v>
      </c>
      <c r="B75" s="58">
        <f t="shared" si="40"/>
        <v>25.49</v>
      </c>
      <c r="C75" s="58">
        <f t="shared" si="41"/>
        <v>22.944132231404961</v>
      </c>
      <c r="D75" s="35">
        <f t="shared" si="42"/>
        <v>-0.14020028180004029</v>
      </c>
      <c r="E75" s="38">
        <v>2.11</v>
      </c>
      <c r="F75" s="61">
        <v>2.8387900984569336</v>
      </c>
      <c r="G75" s="61">
        <v>2.7969064392729948</v>
      </c>
      <c r="H75" s="61">
        <v>2.6837712022610205</v>
      </c>
      <c r="I75" s="58">
        <f t="shared" si="43"/>
        <v>2.8387900984569336</v>
      </c>
      <c r="J75" s="58">
        <f t="shared" si="44"/>
        <v>2.817770449507663</v>
      </c>
      <c r="K75" s="58">
        <f t="shared" si="45"/>
        <v>2.772376675191671</v>
      </c>
      <c r="L75" s="61">
        <v>1.1493958920714586</v>
      </c>
      <c r="M75" s="61">
        <v>1.8424127276745139</v>
      </c>
      <c r="N75" s="61">
        <v>2.1704612846628724</v>
      </c>
      <c r="O75" s="58">
        <f t="shared" si="46"/>
        <v>1.1493958920714586</v>
      </c>
      <c r="P75" s="58">
        <f t="shared" si="47"/>
        <v>1.4552187535519385</v>
      </c>
      <c r="Q75" s="58">
        <f t="shared" si="48"/>
        <v>1.6626577835628431</v>
      </c>
      <c r="R75" s="58">
        <f t="shared" si="64"/>
        <v>5.9579857087283514</v>
      </c>
      <c r="S75" s="58">
        <f t="shared" si="65"/>
        <v>6.2427889212595611</v>
      </c>
      <c r="T75" s="58">
        <f t="shared" si="66"/>
        <v>6.4048341769544743</v>
      </c>
      <c r="W75" s="38">
        <f t="shared" si="74"/>
        <v>2015</v>
      </c>
      <c r="X75" s="58">
        <f t="shared" si="38"/>
        <v>6.3344115061855906</v>
      </c>
      <c r="Y75" s="58">
        <f t="shared" si="39"/>
        <v>7.0233666915680608</v>
      </c>
      <c r="Z75" s="35">
        <f t="shared" si="49"/>
        <v>0.13775582954580479</v>
      </c>
      <c r="AA75" s="58">
        <v>2.78</v>
      </c>
      <c r="AB75" s="61">
        <v>-1.22</v>
      </c>
      <c r="AC75" s="61">
        <v>1</v>
      </c>
      <c r="AD75" s="61">
        <v>1.9</v>
      </c>
      <c r="AE75" s="58">
        <f t="shared" si="50"/>
        <v>-1.22</v>
      </c>
      <c r="AF75" s="58">
        <f>AVERAGE(AB75:AC75)</f>
        <v>-0.10999999999999999</v>
      </c>
      <c r="AG75" s="58">
        <f>AVERAGE(AB75:AD75)</f>
        <v>0.55999999999999994</v>
      </c>
      <c r="AH75" s="61">
        <f t="shared" si="53"/>
        <v>6.12</v>
      </c>
      <c r="AI75" s="61">
        <v>5</v>
      </c>
      <c r="AJ75" s="61">
        <v>4.7</v>
      </c>
      <c r="AK75" s="58">
        <f t="shared" si="54"/>
        <v>6.12</v>
      </c>
      <c r="AL75" s="58">
        <f t="shared" si="55"/>
        <v>5.5317266743757321</v>
      </c>
      <c r="AM75" s="58">
        <f t="shared" si="56"/>
        <v>5.2392979266438449</v>
      </c>
      <c r="AN75" s="58">
        <f t="shared" si="67"/>
        <v>7.8177558295458045</v>
      </c>
      <c r="AO75" s="58">
        <f t="shared" si="68"/>
        <v>8.3394825039215377</v>
      </c>
      <c r="AP75" s="58">
        <f t="shared" si="69"/>
        <v>8.7170537561896495</v>
      </c>
      <c r="AR75" s="38">
        <v>2015</v>
      </c>
      <c r="AS75" s="58">
        <v>24.125618181818453</v>
      </c>
      <c r="AT75" s="58">
        <v>22.155028797348653</v>
      </c>
      <c r="AU75" s="35">
        <f t="shared" si="57"/>
        <v>-0.11354850690807883</v>
      </c>
      <c r="AV75" s="58">
        <v>2.056211363636363</v>
      </c>
      <c r="AW75" s="61">
        <v>2.2275577371681399</v>
      </c>
      <c r="AX75" s="61">
        <v>2.2315717689451287</v>
      </c>
      <c r="AY75" s="61">
        <v>2.1917585299576103</v>
      </c>
      <c r="AZ75" s="58">
        <f t="shared" si="58"/>
        <v>2.2275577371681399</v>
      </c>
      <c r="BA75" s="58">
        <f>AVERAGE(AW75:AX75)</f>
        <v>2.2295647530566343</v>
      </c>
      <c r="BB75" s="58">
        <f>AVERAGE(AW75:AY75)</f>
        <v>2.216962678690293</v>
      </c>
      <c r="BC75" s="61">
        <v>1.1673224413456529</v>
      </c>
      <c r="BD75" s="61">
        <v>1.7243885420581861</v>
      </c>
      <c r="BE75" s="61">
        <v>1.8644059014116365</v>
      </c>
      <c r="BF75" s="58">
        <f t="shared" si="61"/>
        <v>1.1673224413456529</v>
      </c>
      <c r="BG75" s="58">
        <f t="shared" si="62"/>
        <v>1.4187732175171031</v>
      </c>
      <c r="BH75" s="58">
        <f t="shared" si="63"/>
        <v>1.554015969377694</v>
      </c>
      <c r="BI75" s="58">
        <f t="shared" si="70"/>
        <v>5.337543035242077</v>
      </c>
      <c r="BJ75" s="58">
        <f t="shared" si="71"/>
        <v>5.5910008273020217</v>
      </c>
      <c r="BK75" s="58">
        <f t="shared" si="72"/>
        <v>5.7136415047962714</v>
      </c>
    </row>
    <row r="76" spans="1:63">
      <c r="A76" s="38">
        <f t="shared" si="73"/>
        <v>2016</v>
      </c>
      <c r="B76" s="58">
        <f t="shared" si="40"/>
        <v>26.53</v>
      </c>
      <c r="C76" s="58">
        <f t="shared" si="41"/>
        <v>22.959752066115705</v>
      </c>
      <c r="D76" s="35">
        <f t="shared" si="42"/>
        <v>-0.19252562489650016</v>
      </c>
      <c r="E76" s="38">
        <v>2.11</v>
      </c>
      <c r="F76" s="61">
        <v>2.1988570757367043</v>
      </c>
      <c r="G76" s="61">
        <v>2.0814466800558984</v>
      </c>
      <c r="H76" s="61">
        <v>1.9244703527759421</v>
      </c>
      <c r="I76" s="58">
        <f t="shared" si="43"/>
        <v>2.1988570757367043</v>
      </c>
      <c r="J76" s="58">
        <f t="shared" si="44"/>
        <v>2.1393465731876131</v>
      </c>
      <c r="K76" s="58">
        <f t="shared" si="45"/>
        <v>2.065179659221569</v>
      </c>
      <c r="L76" s="61">
        <v>2.3359012205484753</v>
      </c>
      <c r="M76" s="61">
        <v>2.6459991255509241</v>
      </c>
      <c r="N76" s="61">
        <v>2.5214332698702879</v>
      </c>
      <c r="O76" s="58">
        <f t="shared" si="46"/>
        <v>2.3359012205484753</v>
      </c>
      <c r="P76" s="58">
        <f t="shared" si="47"/>
        <v>2.4861199864335997</v>
      </c>
      <c r="Q76" s="58">
        <f t="shared" si="48"/>
        <v>2.4978357836951992</v>
      </c>
      <c r="R76" s="58">
        <f t="shared" si="64"/>
        <v>6.4522326713886793</v>
      </c>
      <c r="S76" s="58">
        <f t="shared" si="65"/>
        <v>6.5429409347247134</v>
      </c>
      <c r="T76" s="58">
        <f t="shared" si="66"/>
        <v>6.4804898180202679</v>
      </c>
      <c r="W76" s="38">
        <f t="shared" si="74"/>
        <v>2016</v>
      </c>
      <c r="X76" s="58">
        <f t="shared" si="38"/>
        <v>13.82721508611162</v>
      </c>
      <c r="Y76" s="58">
        <f t="shared" si="39"/>
        <v>7.2495493621248617</v>
      </c>
      <c r="Z76" s="35">
        <f t="shared" si="49"/>
        <v>-0.85723718500880786</v>
      </c>
      <c r="AA76" s="58">
        <v>1.96</v>
      </c>
      <c r="AB76" s="61">
        <v>1.3</v>
      </c>
      <c r="AC76" s="61">
        <v>2.2999999999999998</v>
      </c>
      <c r="AD76" s="61">
        <v>2.5</v>
      </c>
      <c r="AE76" s="58">
        <f t="shared" si="50"/>
        <v>1.3</v>
      </c>
      <c r="AF76" s="58">
        <f t="shared" si="51"/>
        <v>1.7291616465790582</v>
      </c>
      <c r="AG76" s="58">
        <f t="shared" si="52"/>
        <v>1.9552564730470254</v>
      </c>
      <c r="AH76" s="61">
        <f t="shared" si="53"/>
        <v>5.03</v>
      </c>
      <c r="AI76" s="61">
        <v>4.5</v>
      </c>
      <c r="AJ76" s="61">
        <v>4.5</v>
      </c>
      <c r="AK76" s="58">
        <f t="shared" si="54"/>
        <v>5.03</v>
      </c>
      <c r="AL76" s="58">
        <f t="shared" si="55"/>
        <v>4.7576254581461122</v>
      </c>
      <c r="AM76" s="58">
        <f t="shared" si="56"/>
        <v>4.6701518749507747</v>
      </c>
      <c r="AN76" s="58">
        <f t="shared" si="67"/>
        <v>7.4327628149911922</v>
      </c>
      <c r="AO76" s="58">
        <f t="shared" si="68"/>
        <v>7.5895499197163625</v>
      </c>
      <c r="AP76" s="58">
        <f t="shared" si="69"/>
        <v>7.7281711629889926</v>
      </c>
      <c r="AR76" s="38">
        <v>2016</v>
      </c>
      <c r="AS76" s="58">
        <v>23.964706818182101</v>
      </c>
      <c r="AT76" s="58">
        <v>21.447706695075944</v>
      </c>
      <c r="AU76" s="35">
        <f t="shared" si="57"/>
        <v>-0.14784323486782824</v>
      </c>
      <c r="AV76" s="58">
        <v>2.0828977272727274</v>
      </c>
      <c r="AW76" s="61">
        <v>1.7917038753643144</v>
      </c>
      <c r="AX76" s="61">
        <v>1.8199322155799447</v>
      </c>
      <c r="AY76" s="61">
        <v>1.7913063358208525</v>
      </c>
      <c r="AZ76" s="58">
        <f t="shared" si="58"/>
        <v>1.7917038753643144</v>
      </c>
      <c r="BA76" s="58">
        <f t="shared" ref="BA76:BA83" si="75">GEOMEAN(AW76:AX76)</f>
        <v>1.8057628868583355</v>
      </c>
      <c r="BB76" s="58">
        <f t="shared" ref="BB76:BB83" si="76">GEOMEAN(AW76:AY76)</f>
        <v>1.8009311194491369</v>
      </c>
      <c r="BC76" s="61">
        <v>1.6907084640747749</v>
      </c>
      <c r="BD76" s="61">
        <v>1.9245538830963804</v>
      </c>
      <c r="BE76" s="61">
        <v>1.9628932079905237</v>
      </c>
      <c r="BF76" s="58">
        <f t="shared" si="61"/>
        <v>1.6907084640747749</v>
      </c>
      <c r="BG76" s="58">
        <f t="shared" si="62"/>
        <v>1.8038457638387559</v>
      </c>
      <c r="BH76" s="58">
        <f t="shared" si="63"/>
        <v>1.8553755305877808</v>
      </c>
      <c r="BI76" s="58">
        <f t="shared" si="70"/>
        <v>5.4174668318439885</v>
      </c>
      <c r="BJ76" s="58">
        <f t="shared" si="71"/>
        <v>5.5446631431019906</v>
      </c>
      <c r="BK76" s="58">
        <f t="shared" si="72"/>
        <v>5.5913611424418175</v>
      </c>
    </row>
    <row r="77" spans="1:63">
      <c r="A77" s="38">
        <f t="shared" si="73"/>
        <v>2017</v>
      </c>
      <c r="B77" s="58">
        <f t="shared" si="40"/>
        <v>30.92</v>
      </c>
      <c r="C77" s="58">
        <f t="shared" si="41"/>
        <v>23.172479338842969</v>
      </c>
      <c r="D77" s="35">
        <f t="shared" si="42"/>
        <v>-0.38384526954634568</v>
      </c>
      <c r="E77" s="38">
        <v>1.89</v>
      </c>
      <c r="F77" s="61">
        <v>2.3407819920399087</v>
      </c>
      <c r="G77" s="61">
        <v>1.9068203879380352</v>
      </c>
      <c r="H77" s="61">
        <v>1.7686783984379284</v>
      </c>
      <c r="I77" s="58">
        <f t="shared" si="43"/>
        <v>2.3407819920399087</v>
      </c>
      <c r="J77" s="58">
        <f t="shared" si="44"/>
        <v>2.1126880569880413</v>
      </c>
      <c r="K77" s="58">
        <f t="shared" si="45"/>
        <v>1.9911617551371463</v>
      </c>
      <c r="L77" s="61">
        <v>2.1256594270630869</v>
      </c>
      <c r="M77" s="61">
        <v>2.6143270993383316</v>
      </c>
      <c r="N77" s="61">
        <v>2.4036460617720579</v>
      </c>
      <c r="O77" s="58">
        <f t="shared" si="46"/>
        <v>2.1256594270630869</v>
      </c>
      <c r="P77" s="58">
        <f t="shared" si="47"/>
        <v>2.3573648517221555</v>
      </c>
      <c r="Q77" s="58">
        <f t="shared" si="48"/>
        <v>2.3726920508274625</v>
      </c>
      <c r="R77" s="58">
        <f t="shared" si="64"/>
        <v>5.97259614955665</v>
      </c>
      <c r="S77" s="58">
        <f t="shared" si="65"/>
        <v>5.9762076391638512</v>
      </c>
      <c r="T77" s="58">
        <f t="shared" si="66"/>
        <v>5.870008536418263</v>
      </c>
      <c r="W77" s="38">
        <f t="shared" si="74"/>
        <v>2017</v>
      </c>
      <c r="X77" s="58">
        <f t="shared" si="38"/>
        <v>17.060522675964485</v>
      </c>
      <c r="Y77" s="58">
        <f t="shared" si="39"/>
        <v>7.8945834222859483</v>
      </c>
      <c r="Z77" s="35">
        <f t="shared" si="49"/>
        <v>-1.0221934552646417</v>
      </c>
      <c r="AA77" s="58">
        <v>1.97</v>
      </c>
      <c r="AB77" s="61">
        <v>2.5</v>
      </c>
      <c r="AC77" s="61">
        <v>2.5</v>
      </c>
      <c r="AD77" s="61">
        <v>2.5</v>
      </c>
      <c r="AE77" s="58">
        <f t="shared" si="50"/>
        <v>2.5</v>
      </c>
      <c r="AF77" s="58">
        <f t="shared" si="51"/>
        <v>2.5</v>
      </c>
      <c r="AG77" s="58">
        <f t="shared" si="52"/>
        <v>2.5</v>
      </c>
      <c r="AH77" s="61">
        <f t="shared" si="53"/>
        <v>4.03</v>
      </c>
      <c r="AI77" s="61">
        <v>4.25</v>
      </c>
      <c r="AJ77" s="61">
        <v>4</v>
      </c>
      <c r="AK77" s="58">
        <f t="shared" si="54"/>
        <v>4.03</v>
      </c>
      <c r="AL77" s="58">
        <f t="shared" si="55"/>
        <v>4.1385383893350562</v>
      </c>
      <c r="AM77" s="58">
        <f t="shared" si="56"/>
        <v>4.0918338350922969</v>
      </c>
      <c r="AN77" s="58">
        <f t="shared" si="67"/>
        <v>7.4778065447353583</v>
      </c>
      <c r="AO77" s="58">
        <f t="shared" si="68"/>
        <v>7.5863449340704143</v>
      </c>
      <c r="AP77" s="58">
        <f t="shared" si="69"/>
        <v>7.539640379827655</v>
      </c>
      <c r="AR77" s="38">
        <v>2017</v>
      </c>
      <c r="AS77" s="58">
        <v>28.358036363636714</v>
      </c>
      <c r="AT77" s="58">
        <v>21.110083674242631</v>
      </c>
      <c r="AU77" s="35">
        <f t="shared" si="57"/>
        <v>-0.39277280061590369</v>
      </c>
      <c r="AV77" s="58">
        <v>1.8739431818181815</v>
      </c>
      <c r="AW77" s="61">
        <v>2.0307760840939437</v>
      </c>
      <c r="AX77" s="61">
        <v>1.8012184408979115</v>
      </c>
      <c r="AY77" s="61">
        <v>1.6963603865296051</v>
      </c>
      <c r="AZ77" s="58">
        <f t="shared" si="58"/>
        <v>2.0307760840939437</v>
      </c>
      <c r="BA77" s="58">
        <f t="shared" si="75"/>
        <v>1.9125562297627903</v>
      </c>
      <c r="BB77" s="58">
        <f t="shared" si="76"/>
        <v>1.8375909741075394</v>
      </c>
      <c r="BC77" s="61">
        <v>1.7111782670342857</v>
      </c>
      <c r="BD77" s="61">
        <v>2.04993682875525</v>
      </c>
      <c r="BE77" s="61">
        <v>2.0643928715313509</v>
      </c>
      <c r="BF77" s="58">
        <f t="shared" si="61"/>
        <v>1.7111782670342857</v>
      </c>
      <c r="BG77" s="58">
        <f t="shared" si="62"/>
        <v>1.8729141331516423</v>
      </c>
      <c r="BH77" s="58">
        <f t="shared" si="63"/>
        <v>1.9346809773807174</v>
      </c>
      <c r="BI77" s="58">
        <f t="shared" si="70"/>
        <v>5.2231247323305077</v>
      </c>
      <c r="BJ77" s="58">
        <f t="shared" si="71"/>
        <v>5.2666407441167102</v>
      </c>
      <c r="BK77" s="58">
        <f t="shared" si="72"/>
        <v>5.2534423326905344</v>
      </c>
    </row>
    <row r="78" spans="1:63">
      <c r="A78" s="38">
        <f>A77+1</f>
        <v>2018</v>
      </c>
      <c r="B78" s="58">
        <f t="shared" si="40"/>
        <v>31.04</v>
      </c>
      <c r="C78" s="58">
        <f t="shared" si="41"/>
        <v>24.007520661157017</v>
      </c>
      <c r="D78" s="35">
        <f t="shared" si="42"/>
        <v>-0.34196005116378103</v>
      </c>
      <c r="E78" s="38">
        <v>1.9</v>
      </c>
      <c r="F78" s="61">
        <v>2.5413799885873223</v>
      </c>
      <c r="G78" s="61">
        <v>1.8148908691804744</v>
      </c>
      <c r="H78" s="61">
        <v>1.725257106946132</v>
      </c>
      <c r="I78" s="58">
        <f t="shared" si="43"/>
        <v>2.5413799885873223</v>
      </c>
      <c r="J78" s="58">
        <f t="shared" si="44"/>
        <v>2.1476329612867069</v>
      </c>
      <c r="K78" s="58">
        <f t="shared" si="45"/>
        <v>1.9964479047691501</v>
      </c>
      <c r="L78" s="61">
        <v>2.146595157411646</v>
      </c>
      <c r="M78" s="61">
        <v>2.2953251108263961</v>
      </c>
      <c r="N78" s="61">
        <v>2.1865675858847355</v>
      </c>
      <c r="O78" s="58">
        <f t="shared" si="46"/>
        <v>2.146595157411646</v>
      </c>
      <c r="P78" s="58">
        <f t="shared" si="47"/>
        <v>2.2197147941988611</v>
      </c>
      <c r="Q78" s="58">
        <f t="shared" si="48"/>
        <v>2.20861026495938</v>
      </c>
      <c r="R78" s="58">
        <f t="shared" si="64"/>
        <v>6.2460150948351867</v>
      </c>
      <c r="S78" s="58">
        <f t="shared" si="65"/>
        <v>5.9253877043217873</v>
      </c>
      <c r="T78" s="58">
        <f t="shared" si="66"/>
        <v>5.7630981185647485</v>
      </c>
      <c r="W78" s="38">
        <f>W77+1</f>
        <v>2018</v>
      </c>
      <c r="X78" s="58">
        <f t="shared" si="38"/>
        <v>16.798506731955715</v>
      </c>
      <c r="Y78" s="58">
        <f t="shared" si="39"/>
        <v>8.62924767441638</v>
      </c>
      <c r="Z78" s="35">
        <f t="shared" si="49"/>
        <v>-0.88424425625874825</v>
      </c>
      <c r="AA78" s="58">
        <v>2.41</v>
      </c>
      <c r="AB78" s="61">
        <v>2.48</v>
      </c>
      <c r="AC78" s="61">
        <v>2.5</v>
      </c>
      <c r="AD78" s="61">
        <v>2.5</v>
      </c>
      <c r="AE78" s="58">
        <f t="shared" si="50"/>
        <v>2.48</v>
      </c>
      <c r="AF78" s="58">
        <f t="shared" si="51"/>
        <v>2.4899799195977463</v>
      </c>
      <c r="AG78" s="58">
        <f t="shared" si="52"/>
        <v>2.493315476119323</v>
      </c>
      <c r="AH78" s="61">
        <f t="shared" si="53"/>
        <v>4.21</v>
      </c>
      <c r="AI78" s="61">
        <v>4</v>
      </c>
      <c r="AJ78" s="61">
        <v>3.81</v>
      </c>
      <c r="AK78" s="58">
        <f t="shared" si="54"/>
        <v>4.21</v>
      </c>
      <c r="AL78" s="58">
        <f t="shared" si="55"/>
        <v>4.1036569057366385</v>
      </c>
      <c r="AM78" s="58">
        <f t="shared" si="56"/>
        <v>4.0033388788631887</v>
      </c>
      <c r="AN78" s="58">
        <f t="shared" si="67"/>
        <v>8.2157557437412514</v>
      </c>
      <c r="AO78" s="58">
        <f t="shared" si="68"/>
        <v>8.1193925690756359</v>
      </c>
      <c r="AP78" s="58">
        <f t="shared" si="69"/>
        <v>8.0224100987237641</v>
      </c>
      <c r="AR78" s="38">
        <v>2018</v>
      </c>
      <c r="AS78" s="58">
        <v>27.048297727273081</v>
      </c>
      <c r="AT78" s="58">
        <v>21.651960984848703</v>
      </c>
      <c r="AU78" s="35">
        <f t="shared" si="57"/>
        <v>-0.29626432944015457</v>
      </c>
      <c r="AV78" s="58">
        <v>1.8947159090909091</v>
      </c>
      <c r="AW78" s="61">
        <v>2.1245980100436324</v>
      </c>
      <c r="AX78" s="61">
        <v>1.7201638179932699</v>
      </c>
      <c r="AY78" s="61">
        <v>1.6843035936140671</v>
      </c>
      <c r="AZ78" s="58">
        <f t="shared" si="58"/>
        <v>2.1245980100436324</v>
      </c>
      <c r="BA78" s="58">
        <f t="shared" si="75"/>
        <v>1.9117156233753907</v>
      </c>
      <c r="BB78" s="58">
        <f t="shared" si="76"/>
        <v>1.8326898925873076</v>
      </c>
      <c r="BC78" s="61">
        <v>1.8873139376527792</v>
      </c>
      <c r="BD78" s="61">
        <v>2.0173259471137461</v>
      </c>
      <c r="BE78" s="61">
        <v>1.9618297116954286</v>
      </c>
      <c r="BF78" s="58">
        <f t="shared" si="61"/>
        <v>1.8873139376527792</v>
      </c>
      <c r="BG78" s="58">
        <f t="shared" si="62"/>
        <v>1.9512373963145455</v>
      </c>
      <c r="BH78" s="58">
        <f t="shared" si="63"/>
        <v>1.9547617983612167</v>
      </c>
      <c r="BI78" s="58">
        <f t="shared" si="70"/>
        <v>5.6103635273471664</v>
      </c>
      <c r="BJ78" s="58">
        <f t="shared" si="71"/>
        <v>5.4614045993406908</v>
      </c>
      <c r="BK78" s="58">
        <f t="shared" si="72"/>
        <v>5.3859032705992789</v>
      </c>
    </row>
    <row r="79" spans="1:63">
      <c r="A79" s="38">
        <f>A78+1</f>
        <v>2019</v>
      </c>
      <c r="B79" s="58">
        <f t="shared" si="40"/>
        <v>28.84</v>
      </c>
      <c r="C79" s="58">
        <f t="shared" si="41"/>
        <v>25.336446280991723</v>
      </c>
      <c r="D79" s="35">
        <f t="shared" si="42"/>
        <v>-0.17254349071563757</v>
      </c>
      <c r="E79" s="38">
        <v>1.93</v>
      </c>
      <c r="F79" s="61">
        <v>2.0890416614521845</v>
      </c>
      <c r="G79" s="61">
        <v>1.7460358143633892</v>
      </c>
      <c r="H79" s="61">
        <v>1.5593423339922863</v>
      </c>
      <c r="I79" s="58">
        <f t="shared" si="43"/>
        <v>2.0890416614521845</v>
      </c>
      <c r="J79" s="58">
        <f t="shared" si="44"/>
        <v>1.9098538055549468</v>
      </c>
      <c r="K79" s="58">
        <f t="shared" si="45"/>
        <v>1.7850370694632074</v>
      </c>
      <c r="L79" s="61">
        <v>2.2658392148183104</v>
      </c>
      <c r="M79" s="61">
        <v>2.4310890902956128</v>
      </c>
      <c r="N79" s="61">
        <v>2.3359110237918035</v>
      </c>
      <c r="O79" s="58">
        <f t="shared" si="46"/>
        <v>2.2658392148183104</v>
      </c>
      <c r="P79" s="58">
        <f t="shared" si="47"/>
        <v>2.3470102248411218</v>
      </c>
      <c r="Q79" s="58">
        <f t="shared" si="48"/>
        <v>2.343304643673815</v>
      </c>
      <c r="R79" s="58">
        <f t="shared" si="64"/>
        <v>6.1123373855548575</v>
      </c>
      <c r="S79" s="58">
        <f t="shared" si="65"/>
        <v>6.0143205396804307</v>
      </c>
      <c r="T79" s="58">
        <f t="shared" si="66"/>
        <v>5.8857982224213847</v>
      </c>
      <c r="W79" s="38">
        <f>W78+1</f>
        <v>2019</v>
      </c>
      <c r="X79" s="58">
        <f t="shared" si="38"/>
        <v>17.928655840140117</v>
      </c>
      <c r="Y79" s="58">
        <f t="shared" si="39"/>
        <v>9.712468438094394</v>
      </c>
      <c r="Z79" s="35">
        <f t="shared" si="49"/>
        <v>-0.81398882499298386</v>
      </c>
      <c r="AA79" s="58">
        <v>2.31</v>
      </c>
      <c r="AB79" s="61">
        <v>2</v>
      </c>
      <c r="AC79" s="61">
        <v>2.5</v>
      </c>
      <c r="AD79" s="61">
        <v>2.5</v>
      </c>
      <c r="AE79" s="58">
        <f t="shared" si="50"/>
        <v>2</v>
      </c>
      <c r="AF79" s="58">
        <f t="shared" si="51"/>
        <v>2.2360679774997898</v>
      </c>
      <c r="AG79" s="58">
        <f t="shared" si="52"/>
        <v>2.3207944168063896</v>
      </c>
      <c r="AH79" s="61">
        <f t="shared" si="53"/>
        <v>3.66</v>
      </c>
      <c r="AI79" s="61">
        <v>3.75</v>
      </c>
      <c r="AJ79" s="61">
        <v>3.5</v>
      </c>
      <c r="AK79" s="58">
        <f t="shared" si="54"/>
        <v>3.66</v>
      </c>
      <c r="AL79" s="58">
        <f t="shared" si="55"/>
        <v>3.7047267105685409</v>
      </c>
      <c r="AM79" s="58">
        <f t="shared" si="56"/>
        <v>3.6351873562838746</v>
      </c>
      <c r="AN79" s="58">
        <f t="shared" si="67"/>
        <v>7.1560111750070163</v>
      </c>
      <c r="AO79" s="58">
        <f t="shared" si="68"/>
        <v>7.4368058630753469</v>
      </c>
      <c r="AP79" s="58">
        <f t="shared" si="69"/>
        <v>7.4519929480972804</v>
      </c>
      <c r="AR79" s="38">
        <v>2019</v>
      </c>
      <c r="AS79" s="58">
        <v>27.165659090909461</v>
      </c>
      <c r="AT79" s="58">
        <v>22.730564043560857</v>
      </c>
      <c r="AU79" s="35">
        <f t="shared" si="57"/>
        <v>-0.2373754042347076</v>
      </c>
      <c r="AV79" s="58">
        <v>1.9550363636363637</v>
      </c>
      <c r="AW79" s="61">
        <v>1.672179254298678</v>
      </c>
      <c r="AX79" s="61">
        <v>1.615139797551457</v>
      </c>
      <c r="AY79" s="61">
        <v>1.5517455557542803</v>
      </c>
      <c r="AZ79" s="58">
        <f t="shared" si="58"/>
        <v>1.672179254298678</v>
      </c>
      <c r="BA79" s="58">
        <f t="shared" si="75"/>
        <v>1.6434120792600111</v>
      </c>
      <c r="BB79" s="58">
        <f t="shared" si="76"/>
        <v>1.6122701741380363</v>
      </c>
      <c r="BC79" s="61">
        <v>1.7606844592208626</v>
      </c>
      <c r="BD79" s="61">
        <v>1.8403033710705952</v>
      </c>
      <c r="BE79" s="61">
        <v>1.9374906139291159</v>
      </c>
      <c r="BF79" s="58">
        <f t="shared" si="61"/>
        <v>1.7606844592208626</v>
      </c>
      <c r="BG79" s="58">
        <f t="shared" si="62"/>
        <v>1.8000537618903945</v>
      </c>
      <c r="BH79" s="58">
        <f t="shared" si="63"/>
        <v>1.8447471721768236</v>
      </c>
      <c r="BI79" s="58">
        <f t="shared" si="70"/>
        <v>5.1505246729211969</v>
      </c>
      <c r="BJ79" s="58">
        <f t="shared" si="71"/>
        <v>5.1611268005520614</v>
      </c>
      <c r="BK79" s="58">
        <f t="shared" si="72"/>
        <v>5.1746783057165162</v>
      </c>
    </row>
    <row r="80" spans="1:63">
      <c r="A80" s="38">
        <f>A79+1</f>
        <v>2020</v>
      </c>
      <c r="B80" s="58">
        <f t="shared" si="40"/>
        <v>31.28</v>
      </c>
      <c r="C80" s="58">
        <f t="shared" si="41"/>
        <v>26.23652892561983</v>
      </c>
      <c r="D80" s="35">
        <f t="shared" si="42"/>
        <v>-0.23416040532648896</v>
      </c>
      <c r="E80" s="38">
        <v>1.72</v>
      </c>
      <c r="F80" s="61">
        <v>3.0781664703298128</v>
      </c>
      <c r="G80" s="61">
        <v>2.9405349174605577</v>
      </c>
      <c r="H80" s="61">
        <v>2.2631773189847326</v>
      </c>
      <c r="I80" s="58">
        <f t="shared" si="43"/>
        <v>3.0781664703298128</v>
      </c>
      <c r="J80" s="58">
        <f t="shared" si="44"/>
        <v>3.008563774920042</v>
      </c>
      <c r="K80" s="58">
        <f t="shared" si="45"/>
        <v>2.7361863711886687</v>
      </c>
      <c r="L80" s="61">
        <v>2.7645407249579979</v>
      </c>
      <c r="M80" s="61">
        <v>2.0972534949413646</v>
      </c>
      <c r="N80" s="61">
        <v>2.1125099438651151</v>
      </c>
      <c r="O80" s="58">
        <f t="shared" si="46"/>
        <v>2.7645407249579979</v>
      </c>
      <c r="P80" s="58">
        <f t="shared" si="47"/>
        <v>2.4078917536562758</v>
      </c>
      <c r="Q80" s="58">
        <f t="shared" si="48"/>
        <v>2.3051059596885035</v>
      </c>
      <c r="R80" s="58">
        <f t="shared" si="64"/>
        <v>7.3285467899613215</v>
      </c>
      <c r="S80" s="58">
        <f t="shared" si="65"/>
        <v>6.9022951232498286</v>
      </c>
      <c r="T80" s="58">
        <f t="shared" si="66"/>
        <v>6.5271319255506839</v>
      </c>
      <c r="W80" s="38">
        <f>W79+1</f>
        <v>2020</v>
      </c>
      <c r="X80" s="58">
        <f t="shared" si="38"/>
        <v>16.776696222728596</v>
      </c>
      <c r="Y80" s="58">
        <f t="shared" si="39"/>
        <v>10.485627169956707</v>
      </c>
      <c r="Z80" s="35">
        <f t="shared" si="49"/>
        <v>-0.62468774914399283</v>
      </c>
      <c r="AA80" s="58">
        <v>2.59</v>
      </c>
      <c r="AB80" s="61">
        <v>3.48</v>
      </c>
      <c r="AC80" s="61">
        <v>2.5</v>
      </c>
      <c r="AD80" s="61">
        <v>2.5</v>
      </c>
      <c r="AE80" s="58">
        <f t="shared" si="50"/>
        <v>3.48</v>
      </c>
      <c r="AF80" s="58">
        <f t="shared" si="51"/>
        <v>2.9495762407505253</v>
      </c>
      <c r="AG80" s="58">
        <f t="shared" si="52"/>
        <v>2.7913850858292122</v>
      </c>
      <c r="AH80" s="61">
        <f t="shared" si="53"/>
        <v>3.02</v>
      </c>
      <c r="AI80" s="61">
        <v>3.5</v>
      </c>
      <c r="AJ80" s="61">
        <v>3.25</v>
      </c>
      <c r="AK80" s="58">
        <f t="shared" si="54"/>
        <v>3.02</v>
      </c>
      <c r="AL80" s="58">
        <f t="shared" si="55"/>
        <v>3.2511536414017717</v>
      </c>
      <c r="AM80" s="58">
        <f t="shared" si="56"/>
        <v>3.2507690487745635</v>
      </c>
      <c r="AN80" s="58">
        <f t="shared" si="67"/>
        <v>8.465312250856007</v>
      </c>
      <c r="AO80" s="58">
        <f t="shared" si="68"/>
        <v>8.1660421330083039</v>
      </c>
      <c r="AP80" s="58">
        <f t="shared" si="69"/>
        <v>8.0074663854597823</v>
      </c>
      <c r="AR80" s="38">
        <v>2020</v>
      </c>
      <c r="AS80" s="58">
        <v>27.148027272727663</v>
      </c>
      <c r="AT80" s="58">
        <v>23.537613570076051</v>
      </c>
      <c r="AU80" s="35">
        <f t="shared" si="57"/>
        <v>-0.1900919817586999</v>
      </c>
      <c r="AV80" s="58">
        <v>1.7457386363636367</v>
      </c>
      <c r="AW80" s="61">
        <v>3.9188068163868106</v>
      </c>
      <c r="AX80" s="61">
        <v>2.9351823265699295</v>
      </c>
      <c r="AY80" s="61">
        <v>2.2358881137392039</v>
      </c>
      <c r="AZ80" s="58">
        <f t="shared" si="58"/>
        <v>3.9188068163868106</v>
      </c>
      <c r="BA80" s="58">
        <f t="shared" si="75"/>
        <v>3.3915206779113607</v>
      </c>
      <c r="BB80" s="58">
        <f t="shared" si="76"/>
        <v>2.9517506570403964</v>
      </c>
      <c r="BC80" s="61">
        <v>1.6164896607214985</v>
      </c>
      <c r="BD80" s="61">
        <v>1.5586027479902453</v>
      </c>
      <c r="BE80" s="61">
        <v>1.6741877301229557</v>
      </c>
      <c r="BF80" s="58">
        <f t="shared" si="61"/>
        <v>1.6164896607214985</v>
      </c>
      <c r="BG80" s="58">
        <f t="shared" si="62"/>
        <v>1.58728234013308</v>
      </c>
      <c r="BH80" s="58">
        <f t="shared" si="63"/>
        <v>1.615737635546326</v>
      </c>
      <c r="BI80" s="58">
        <f t="shared" si="70"/>
        <v>7.0909431317132459</v>
      </c>
      <c r="BJ80" s="58">
        <f t="shared" si="71"/>
        <v>6.5344496726493775</v>
      </c>
      <c r="BK80" s="58">
        <f t="shared" si="72"/>
        <v>6.1231349471916587</v>
      </c>
    </row>
    <row r="81" spans="1:63">
      <c r="A81" s="38">
        <f>A80+1</f>
        <v>2021</v>
      </c>
      <c r="B81" s="58">
        <f t="shared" si="40"/>
        <v>37.25</v>
      </c>
      <c r="C81" s="58">
        <f t="shared" si="41"/>
        <v>27.606528925619827</v>
      </c>
      <c r="D81" s="35">
        <f t="shared" si="42"/>
        <v>-0.39866938821297992</v>
      </c>
      <c r="E81" s="38">
        <v>1.34</v>
      </c>
      <c r="F81" s="61">
        <v>5.1975444244476421</v>
      </c>
      <c r="G81" s="61">
        <v>2.1746977764369957</v>
      </c>
      <c r="H81" s="61">
        <v>1.699999999999946</v>
      </c>
      <c r="I81" s="58">
        <f t="shared" si="43"/>
        <v>5.1975444244476421</v>
      </c>
      <c r="J81" s="58">
        <f t="shared" si="44"/>
        <v>3.3620065887470818</v>
      </c>
      <c r="K81" s="58">
        <f t="shared" si="45"/>
        <v>2.6784405661325073</v>
      </c>
      <c r="L81" s="61">
        <v>3.456055520979584</v>
      </c>
      <c r="M81" s="61">
        <v>2.6646022930619129</v>
      </c>
      <c r="N81" s="61">
        <v>2.5975755341487439</v>
      </c>
      <c r="O81" s="58">
        <f t="shared" si="46"/>
        <v>3.456055520979584</v>
      </c>
      <c r="P81" s="58">
        <f t="shared" si="47"/>
        <v>3.0346356397682217</v>
      </c>
      <c r="Q81" s="58">
        <f t="shared" si="48"/>
        <v>2.8813350642616435</v>
      </c>
      <c r="R81" s="58">
        <f t="shared" si="64"/>
        <v>9.594930557214246</v>
      </c>
      <c r="S81" s="58">
        <f t="shared" si="65"/>
        <v>7.3379728403023243</v>
      </c>
      <c r="T81" s="58">
        <f t="shared" si="66"/>
        <v>6.5011062421811712</v>
      </c>
      <c r="W81" s="38">
        <f>W80+1</f>
        <v>2021</v>
      </c>
      <c r="X81" s="58">
        <f t="shared" si="38"/>
        <v>9.2599275670639951</v>
      </c>
      <c r="Y81" s="58">
        <f t="shared" si="39"/>
        <v>11.332771205024537</v>
      </c>
      <c r="Z81" s="35">
        <f t="shared" si="49"/>
        <v>0.26969958161591201</v>
      </c>
      <c r="AA81" s="58">
        <v>4.8600000000000003</v>
      </c>
      <c r="AB81" s="61">
        <v>1.5</v>
      </c>
      <c r="AC81" s="61">
        <v>2.1</v>
      </c>
      <c r="AD81" s="61">
        <v>2.5</v>
      </c>
      <c r="AE81" s="58">
        <f t="shared" si="50"/>
        <v>1.5</v>
      </c>
      <c r="AF81" s="58">
        <f t="shared" si="51"/>
        <v>1.7748239349298849</v>
      </c>
      <c r="AG81" s="58">
        <f t="shared" si="52"/>
        <v>1.9895286039481961</v>
      </c>
      <c r="AH81" s="61">
        <f t="shared" si="53"/>
        <v>4.2</v>
      </c>
      <c r="AI81" s="61">
        <v>3.25</v>
      </c>
      <c r="AJ81" s="61">
        <v>3</v>
      </c>
      <c r="AK81" s="58">
        <f t="shared" si="54"/>
        <v>4.2</v>
      </c>
      <c r="AL81" s="58">
        <f t="shared" si="55"/>
        <v>3.6945906403822333</v>
      </c>
      <c r="AM81" s="58">
        <f t="shared" si="56"/>
        <v>3.4468149558684407</v>
      </c>
      <c r="AN81" s="58">
        <f t="shared" si="67"/>
        <v>10.829699581615913</v>
      </c>
      <c r="AO81" s="58">
        <f t="shared" si="68"/>
        <v>10.599114156928032</v>
      </c>
      <c r="AP81" s="58">
        <f t="shared" si="69"/>
        <v>10.56604314143255</v>
      </c>
      <c r="AR81" s="38">
        <v>2021</v>
      </c>
      <c r="AS81" s="58">
        <v>34.598770454545971</v>
      </c>
      <c r="AT81" s="58">
        <v>24.912494280303349</v>
      </c>
      <c r="AU81" s="35">
        <f t="shared" si="57"/>
        <v>-0.43697406388920612</v>
      </c>
      <c r="AV81" s="58">
        <v>1.399938636363637</v>
      </c>
      <c r="AW81" s="61">
        <v>4.5350075833771042</v>
      </c>
      <c r="AX81" s="61">
        <v>2.1667691865540517</v>
      </c>
      <c r="AY81" s="61">
        <v>1.7189040195343841</v>
      </c>
      <c r="AZ81" s="58">
        <f t="shared" si="58"/>
        <v>4.5350075833771042</v>
      </c>
      <c r="BA81" s="58">
        <f t="shared" si="75"/>
        <v>3.1346953109433877</v>
      </c>
      <c r="BB81" s="58">
        <f t="shared" si="76"/>
        <v>2.5657485878904081</v>
      </c>
      <c r="BC81" s="61">
        <v>2.3344759313129071</v>
      </c>
      <c r="BD81" s="61">
        <v>1.9133799757742098</v>
      </c>
      <c r="BE81" s="61">
        <v>1.9689486095578523</v>
      </c>
      <c r="BF81" s="58">
        <f t="shared" si="61"/>
        <v>2.3344759313129071</v>
      </c>
      <c r="BG81" s="58">
        <f t="shared" si="62"/>
        <v>2.1134662289473582</v>
      </c>
      <c r="BH81" s="58">
        <f t="shared" si="63"/>
        <v>2.064151971735364</v>
      </c>
      <c r="BI81" s="58">
        <f t="shared" si="70"/>
        <v>7.8324480871644422</v>
      </c>
      <c r="BJ81" s="58">
        <f t="shared" si="71"/>
        <v>6.2111261123651769</v>
      </c>
      <c r="BK81" s="58">
        <f t="shared" si="72"/>
        <v>5.5928651321002025</v>
      </c>
    </row>
    <row r="82" spans="1:63">
      <c r="A82" s="38">
        <f>A81+1</f>
        <v>2022</v>
      </c>
      <c r="B82" s="58">
        <f t="shared" si="40"/>
        <v>27.08</v>
      </c>
      <c r="C82" s="58">
        <f t="shared" si="41"/>
        <v>28.750826446280985</v>
      </c>
      <c r="D82" s="35">
        <f t="shared" si="42"/>
        <v>7.9859957421923866E-2</v>
      </c>
      <c r="E82" s="38">
        <v>1.77</v>
      </c>
      <c r="F82" s="61">
        <v>0.99530321071354955</v>
      </c>
      <c r="G82" s="61">
        <v>1.2065259243737803</v>
      </c>
      <c r="H82" s="61">
        <v>1.7606761408394567</v>
      </c>
      <c r="I82" s="58">
        <f t="shared" si="43"/>
        <v>0.99530321071354955</v>
      </c>
      <c r="J82" s="58">
        <f t="shared" si="44"/>
        <v>1.0958371805785552</v>
      </c>
      <c r="K82" s="58">
        <f t="shared" si="45"/>
        <v>1.2834841623353872</v>
      </c>
      <c r="L82" s="61">
        <v>3.5058305150000635</v>
      </c>
      <c r="M82" s="61">
        <v>2.2318241679696094</v>
      </c>
      <c r="N82" s="61">
        <v>2.0441727811652433</v>
      </c>
      <c r="O82" s="58">
        <f t="shared" si="46"/>
        <v>3.5058305150000635</v>
      </c>
      <c r="P82" s="58">
        <f t="shared" si="47"/>
        <v>2.7972124109874965</v>
      </c>
      <c r="Q82" s="58">
        <f t="shared" si="48"/>
        <v>2.5195491305581417</v>
      </c>
      <c r="R82" s="58">
        <f t="shared" si="64"/>
        <v>6.3509936831355365</v>
      </c>
      <c r="S82" s="58">
        <f t="shared" si="65"/>
        <v>5.742909548987976</v>
      </c>
      <c r="T82" s="58">
        <f t="shared" si="66"/>
        <v>5.6528932503154525</v>
      </c>
      <c r="W82" s="38">
        <f>W81+1</f>
        <v>2022</v>
      </c>
      <c r="X82" s="58">
        <f t="shared" si="38"/>
        <v>6.3585750985459786</v>
      </c>
      <c r="Y82" s="58">
        <f t="shared" si="39"/>
        <v>11.444124516920153</v>
      </c>
      <c r="Z82" s="35">
        <f t="shared" si="49"/>
        <v>0.78664074695358188</v>
      </c>
      <c r="AA82" s="58">
        <v>6.16</v>
      </c>
      <c r="AB82" s="61">
        <v>0.6</v>
      </c>
      <c r="AC82" s="61">
        <v>1.7</v>
      </c>
      <c r="AD82" s="61">
        <v>2</v>
      </c>
      <c r="AE82" s="58">
        <f t="shared" si="50"/>
        <v>0.6</v>
      </c>
      <c r="AF82" s="58">
        <f t="shared" si="51"/>
        <v>1.0099504938362078</v>
      </c>
      <c r="AG82" s="58">
        <f t="shared" si="52"/>
        <v>1.2682651410769994</v>
      </c>
      <c r="AH82" s="61">
        <f t="shared" si="53"/>
        <v>4.96</v>
      </c>
      <c r="AI82" s="61">
        <v>3.47</v>
      </c>
      <c r="AJ82" s="61">
        <v>3</v>
      </c>
      <c r="AK82" s="58">
        <f t="shared" si="54"/>
        <v>4.96</v>
      </c>
      <c r="AL82" s="58">
        <f t="shared" si="55"/>
        <v>4.1486383308261523</v>
      </c>
      <c r="AM82" s="58">
        <f t="shared" si="56"/>
        <v>3.7237238695792509</v>
      </c>
      <c r="AN82" s="58">
        <f t="shared" si="67"/>
        <v>12.506640746953583</v>
      </c>
      <c r="AO82" s="58">
        <f t="shared" si="68"/>
        <v>12.105229571615942</v>
      </c>
      <c r="AP82" s="58">
        <f t="shared" si="69"/>
        <v>11.938629757609833</v>
      </c>
      <c r="AR82" s="38">
        <v>2022</v>
      </c>
      <c r="AS82" s="58">
        <v>25.787397727273124</v>
      </c>
      <c r="AT82" s="58">
        <v>26.013821685606402</v>
      </c>
      <c r="AU82" s="35">
        <f t="shared" si="57"/>
        <v>1.1656796224013277E-2</v>
      </c>
      <c r="AV82" s="58">
        <v>1.8311386363636373</v>
      </c>
      <c r="AW82" s="61">
        <v>1.1074644248362464</v>
      </c>
      <c r="AX82" s="61">
        <v>1.5945208907585773</v>
      </c>
      <c r="AY82" s="61">
        <v>1.889239317846525</v>
      </c>
      <c r="AZ82" s="58">
        <f t="shared" si="58"/>
        <v>1.1074644248362464</v>
      </c>
      <c r="BA82" s="58">
        <f t="shared" si="75"/>
        <v>1.3288623559922701</v>
      </c>
      <c r="BB82" s="58">
        <f t="shared" si="76"/>
        <v>1.4942238279822311</v>
      </c>
      <c r="BC82" s="61">
        <v>4.3774316209962416</v>
      </c>
      <c r="BD82" s="61">
        <v>2.3818122207714065</v>
      </c>
      <c r="BE82" s="61">
        <v>1.9773162763653707</v>
      </c>
      <c r="BF82" s="58">
        <f t="shared" si="61"/>
        <v>4.3774316209962416</v>
      </c>
      <c r="BG82" s="58">
        <f t="shared" si="62"/>
        <v>3.2289657989021867</v>
      </c>
      <c r="BH82" s="58">
        <f t="shared" si="63"/>
        <v>2.7420014309891094</v>
      </c>
      <c r="BI82" s="58">
        <f t="shared" si="70"/>
        <v>7.3276914784201388</v>
      </c>
      <c r="BJ82" s="58">
        <f t="shared" si="71"/>
        <v>6.4006235874821069</v>
      </c>
      <c r="BK82" s="58">
        <f t="shared" si="72"/>
        <v>6.0790206915589913</v>
      </c>
    </row>
    <row r="83" spans="1:63">
      <c r="A83" s="38">
        <v>2023</v>
      </c>
      <c r="B83" s="58">
        <f>VLOOKUP(10&amp;A83,$D$102:$H$1252,5,FALSE)</f>
        <v>28.77</v>
      </c>
      <c r="C83" s="58">
        <f>VLOOKUP(10&amp;A83,$D$102:$J$1252,7,FALSE)</f>
        <v>29.408677685950419</v>
      </c>
      <c r="D83" s="35">
        <f t="shared" si="42"/>
        <v>2.9279769176260295E-2</v>
      </c>
      <c r="E83" s="38">
        <v>1.63</v>
      </c>
      <c r="F83" s="62">
        <v>1.5</v>
      </c>
      <c r="G83" s="62">
        <v>1.8</v>
      </c>
      <c r="H83" s="62">
        <v>2.1</v>
      </c>
      <c r="I83" s="58">
        <f t="shared" si="43"/>
        <v>1.5</v>
      </c>
      <c r="J83" s="58">
        <f t="shared" si="44"/>
        <v>1.6431676725154984</v>
      </c>
      <c r="K83" s="58">
        <f t="shared" si="45"/>
        <v>1.7831765858289388</v>
      </c>
      <c r="L83" s="62">
        <v>2.6</v>
      </c>
      <c r="M83" s="62">
        <v>2.25</v>
      </c>
      <c r="N83" s="62">
        <v>2.0699999999999998</v>
      </c>
      <c r="O83" s="58">
        <f t="shared" si="46"/>
        <v>2.6</v>
      </c>
      <c r="P83" s="58">
        <f t="shared" si="47"/>
        <v>2.4186773244895652</v>
      </c>
      <c r="Q83" s="58">
        <f t="shared" si="48"/>
        <v>2.2963710889553282</v>
      </c>
      <c r="R83" s="58">
        <f t="shared" si="64"/>
        <v>5.7592797691762598</v>
      </c>
      <c r="S83" s="58">
        <f t="shared" si="65"/>
        <v>5.7211247661813243</v>
      </c>
      <c r="T83" s="58">
        <f t="shared" si="66"/>
        <v>5.7388274439605276</v>
      </c>
      <c r="W83" s="38">
        <v>2023</v>
      </c>
      <c r="X83" s="58">
        <f t="shared" si="38"/>
        <v>4.9043999999999999</v>
      </c>
      <c r="Y83" s="58">
        <f t="shared" si="39"/>
        <v>11.368077785245926</v>
      </c>
      <c r="Z83" s="35">
        <f t="shared" si="49"/>
        <v>1.127207606545988</v>
      </c>
      <c r="AA83" s="58">
        <v>4.95</v>
      </c>
      <c r="AB83" s="62">
        <v>1.5</v>
      </c>
      <c r="AC83" s="62">
        <v>1.9</v>
      </c>
      <c r="AD83" s="62">
        <v>2</v>
      </c>
      <c r="AE83" s="58">
        <f t="shared" si="50"/>
        <v>1.5</v>
      </c>
      <c r="AF83" s="58">
        <f t="shared" si="51"/>
        <v>1.6881943016134131</v>
      </c>
      <c r="AG83" s="58">
        <f t="shared" si="52"/>
        <v>1.7863159877080563</v>
      </c>
      <c r="AH83" s="61">
        <f t="shared" si="53"/>
        <v>3.88</v>
      </c>
      <c r="AI83" s="62">
        <v>3.5</v>
      </c>
      <c r="AJ83" s="62">
        <v>3.5</v>
      </c>
      <c r="AK83" s="58">
        <f t="shared" si="54"/>
        <v>3.88</v>
      </c>
      <c r="AL83" s="58">
        <f t="shared" si="55"/>
        <v>3.6851051545376561</v>
      </c>
      <c r="AM83" s="58">
        <f t="shared" si="56"/>
        <v>3.622340498784367</v>
      </c>
      <c r="AN83" s="58">
        <f t="shared" si="67"/>
        <v>11.457207606545989</v>
      </c>
      <c r="AO83" s="58">
        <f t="shared" si="68"/>
        <v>11.450507062697056</v>
      </c>
      <c r="AP83" s="58">
        <f t="shared" si="69"/>
        <v>11.485864093038412</v>
      </c>
      <c r="AR83" s="38">
        <v>2023</v>
      </c>
      <c r="AS83" s="58">
        <v>25.914499999999997</v>
      </c>
      <c r="AT83" s="58">
        <v>26.679788181818495</v>
      </c>
      <c r="AU83" s="35">
        <f t="shared" si="57"/>
        <v>3.8812362306916981E-2</v>
      </c>
      <c r="AV83" s="58">
        <v>1.6669999999999998</v>
      </c>
      <c r="AW83" s="62">
        <v>1.45</v>
      </c>
      <c r="AX83" s="62">
        <v>1.83</v>
      </c>
      <c r="AY83" s="62">
        <v>1.87</v>
      </c>
      <c r="AZ83" s="58">
        <f t="shared" si="58"/>
        <v>1.45</v>
      </c>
      <c r="BA83" s="58">
        <f t="shared" si="75"/>
        <v>1.6289567213403799</v>
      </c>
      <c r="BB83" s="58">
        <f t="shared" si="76"/>
        <v>1.7056381428639855</v>
      </c>
      <c r="BC83" s="61">
        <v>2.58</v>
      </c>
      <c r="BD83" s="62">
        <v>2.17</v>
      </c>
      <c r="BE83" s="62">
        <v>1.978</v>
      </c>
      <c r="BF83" s="58">
        <f t="shared" si="61"/>
        <v>2.58</v>
      </c>
      <c r="BG83" s="58">
        <f t="shared" si="62"/>
        <v>2.366136090760631</v>
      </c>
      <c r="BH83" s="58">
        <f t="shared" si="63"/>
        <v>2.2289581222944848</v>
      </c>
      <c r="BI83" s="58">
        <f t="shared" si="70"/>
        <v>5.735812362306917</v>
      </c>
      <c r="BJ83" s="58">
        <f t="shared" si="71"/>
        <v>5.7009051744079278</v>
      </c>
      <c r="BK83" s="58">
        <f t="shared" si="72"/>
        <v>5.6404086274653871</v>
      </c>
    </row>
    <row r="84" spans="1:63">
      <c r="AN84" s="58"/>
    </row>
    <row r="85" spans="1:63">
      <c r="D85" s="35"/>
      <c r="AN85" s="60"/>
    </row>
    <row r="99" spans="3:30">
      <c r="C99" t="s">
        <v>134</v>
      </c>
      <c r="L99" t="s">
        <v>133</v>
      </c>
      <c r="M99" t="s">
        <v>136</v>
      </c>
    </row>
    <row r="100" spans="3:30">
      <c r="H100" t="s">
        <v>137</v>
      </c>
    </row>
    <row r="101" spans="3:30">
      <c r="C101" t="s">
        <v>127</v>
      </c>
      <c r="E101" t="s">
        <v>126</v>
      </c>
      <c r="F101" t="s">
        <v>146</v>
      </c>
      <c r="G101" t="s">
        <v>125</v>
      </c>
      <c r="H101" t="s">
        <v>128</v>
      </c>
      <c r="I101" t="s">
        <v>143</v>
      </c>
      <c r="J101" t="s">
        <v>144</v>
      </c>
      <c r="K101" t="s">
        <v>172</v>
      </c>
      <c r="Q101" t="s">
        <v>127</v>
      </c>
      <c r="S101" t="s">
        <v>135</v>
      </c>
      <c r="T101" t="s">
        <v>145</v>
      </c>
      <c r="U101" t="s">
        <v>144</v>
      </c>
      <c r="V101" t="s">
        <v>173</v>
      </c>
      <c r="Y101" t="s">
        <v>147</v>
      </c>
    </row>
    <row r="102" spans="3:30" ht="15.75" thickBot="1">
      <c r="C102" s="64">
        <v>10197</v>
      </c>
      <c r="D102" s="64" t="str">
        <f>MONTH(C102)&amp;YEAR(C102)</f>
        <v>121927</v>
      </c>
      <c r="E102" s="65">
        <v>15.9099</v>
      </c>
      <c r="G102" s="65">
        <v>15.9099</v>
      </c>
      <c r="H102" s="66">
        <v>18.649999999999999</v>
      </c>
      <c r="I102" s="60">
        <f>H102</f>
        <v>18.649999999999999</v>
      </c>
      <c r="J102" s="58"/>
      <c r="Q102" s="64">
        <v>38426</v>
      </c>
      <c r="R102" s="64" t="str">
        <f>MONTH(Q102)&amp;YEAR(Q102)</f>
        <v>32005</v>
      </c>
      <c r="S102" s="58">
        <v>4.98485856805162</v>
      </c>
      <c r="T102" s="60">
        <f>S102</f>
        <v>4.98485856805162</v>
      </c>
      <c r="U102" s="60">
        <f t="shared" ref="U102:U165" si="77">T102</f>
        <v>4.98485856805162</v>
      </c>
    </row>
    <row r="103" spans="3:30">
      <c r="C103" s="64">
        <v>10228</v>
      </c>
      <c r="D103" s="64" t="str">
        <f t="shared" ref="D103:D166" si="78">MONTH(C103)&amp;YEAR(C103)</f>
        <v>11928</v>
      </c>
      <c r="E103" s="65">
        <v>14.889799999999999</v>
      </c>
      <c r="F103" s="58">
        <f>E102</f>
        <v>15.9099</v>
      </c>
      <c r="G103" s="65">
        <v>15.399850000000001</v>
      </c>
      <c r="H103" s="66">
        <v>18.809999999999999</v>
      </c>
      <c r="I103" s="60">
        <f>AVERAGE($H$102:H103)</f>
        <v>18.729999999999997</v>
      </c>
      <c r="J103" s="58"/>
      <c r="K103">
        <f>H102</f>
        <v>18.649999999999999</v>
      </c>
      <c r="Q103" s="64">
        <v>38457</v>
      </c>
      <c r="R103" s="64" t="str">
        <f t="shared" ref="R103:R166" si="79">MONTH(Q103)&amp;YEAR(Q103)</f>
        <v>42005</v>
      </c>
      <c r="S103" s="58">
        <v>4.5715867860115411</v>
      </c>
      <c r="T103" s="60">
        <f>AVERAGE($S$102:S103)</f>
        <v>4.7782226770315805</v>
      </c>
      <c r="U103" s="60">
        <f t="shared" si="77"/>
        <v>4.7782226770315805</v>
      </c>
      <c r="V103" s="60">
        <f>S102</f>
        <v>4.98485856805162</v>
      </c>
      <c r="Y103" s="71" t="s">
        <v>148</v>
      </c>
      <c r="Z103" s="71"/>
    </row>
    <row r="104" spans="3:30">
      <c r="C104" s="64">
        <v>10259</v>
      </c>
      <c r="D104" s="64" t="str">
        <f t="shared" si="78"/>
        <v>21928</v>
      </c>
      <c r="E104" s="65">
        <v>14.6271</v>
      </c>
      <c r="F104" s="58">
        <f t="shared" ref="F104:F167" si="80">E103</f>
        <v>14.889799999999999</v>
      </c>
      <c r="G104" s="65">
        <v>15.142266666666666</v>
      </c>
      <c r="H104" s="66">
        <v>18.87</v>
      </c>
      <c r="I104" s="60">
        <f>AVERAGE($H$102:H104)</f>
        <v>18.776666666666667</v>
      </c>
      <c r="J104" s="58"/>
      <c r="K104">
        <f t="shared" ref="K104:K167" si="81">H103</f>
        <v>18.809999999999999</v>
      </c>
      <c r="Q104" s="64">
        <v>38487</v>
      </c>
      <c r="R104" s="64" t="str">
        <f t="shared" si="79"/>
        <v>52005</v>
      </c>
      <c r="S104" s="58">
        <v>4.8917316012749685</v>
      </c>
      <c r="T104" s="60">
        <f>AVERAGE($S$102:S104)</f>
        <v>4.8160589851127105</v>
      </c>
      <c r="U104" s="60">
        <f t="shared" si="77"/>
        <v>4.8160589851127105</v>
      </c>
      <c r="V104" s="60">
        <f t="shared" ref="V104:V167" si="82">S103</f>
        <v>4.5715867860115411</v>
      </c>
      <c r="Y104" s="68" t="s">
        <v>149</v>
      </c>
      <c r="Z104" s="68">
        <v>0.46916607167323915</v>
      </c>
    </row>
    <row r="105" spans="3:30">
      <c r="C105" s="64">
        <v>10288</v>
      </c>
      <c r="D105" s="64" t="str">
        <f t="shared" si="78"/>
        <v>31928</v>
      </c>
      <c r="E105" s="65">
        <v>16.338999999999999</v>
      </c>
      <c r="F105" s="58">
        <f t="shared" si="80"/>
        <v>14.6271</v>
      </c>
      <c r="G105" s="65">
        <v>15.44145</v>
      </c>
      <c r="H105" s="66">
        <v>19.940000000000001</v>
      </c>
      <c r="I105" s="60">
        <f>AVERAGE($H$102:H105)</f>
        <v>19.067499999999999</v>
      </c>
      <c r="J105" s="58"/>
      <c r="K105">
        <f t="shared" si="81"/>
        <v>18.87</v>
      </c>
      <c r="Q105" s="64">
        <v>38518</v>
      </c>
      <c r="R105" s="64" t="str">
        <f t="shared" si="79"/>
        <v>62005</v>
      </c>
      <c r="S105" s="58">
        <v>4.9921694903837315</v>
      </c>
      <c r="T105" s="60">
        <f>AVERAGE($S$102:S105)</f>
        <v>4.8600866114304653</v>
      </c>
      <c r="U105" s="60">
        <f t="shared" si="77"/>
        <v>4.8600866114304653</v>
      </c>
      <c r="V105" s="60">
        <f t="shared" si="82"/>
        <v>4.8917316012749685</v>
      </c>
      <c r="Y105" s="68" t="s">
        <v>150</v>
      </c>
      <c r="Z105" s="68">
        <v>0.22011680280929896</v>
      </c>
    </row>
    <row r="106" spans="3:30">
      <c r="C106" s="64">
        <v>10319</v>
      </c>
      <c r="D106" s="64" t="str">
        <f t="shared" si="78"/>
        <v>41928</v>
      </c>
      <c r="E106" s="65">
        <v>15.8</v>
      </c>
      <c r="F106" s="58">
        <f t="shared" si="80"/>
        <v>16.338999999999999</v>
      </c>
      <c r="G106" s="65">
        <v>15.513159999999999</v>
      </c>
      <c r="H106" s="66">
        <v>21.26</v>
      </c>
      <c r="I106" s="60">
        <f>AVERAGE($H$102:H106)</f>
        <v>19.506</v>
      </c>
      <c r="J106" s="58"/>
      <c r="K106">
        <f t="shared" si="81"/>
        <v>19.940000000000001</v>
      </c>
      <c r="Q106" s="64">
        <v>38548</v>
      </c>
      <c r="R106" s="64" t="str">
        <f t="shared" si="79"/>
        <v>72005</v>
      </c>
      <c r="S106" s="58">
        <v>5.2463844992387232</v>
      </c>
      <c r="T106" s="60">
        <f>AVERAGE($S$102:S106)</f>
        <v>4.9373461889921169</v>
      </c>
      <c r="U106" s="60">
        <f t="shared" si="77"/>
        <v>4.9373461889921169</v>
      </c>
      <c r="V106" s="60">
        <f t="shared" si="82"/>
        <v>4.9921694903837315</v>
      </c>
      <c r="Y106" s="68" t="s">
        <v>151</v>
      </c>
      <c r="Z106" s="68">
        <v>0.21658791956409218</v>
      </c>
    </row>
    <row r="107" spans="3:30">
      <c r="C107" s="64">
        <v>10349</v>
      </c>
      <c r="D107" s="64" t="str">
        <f t="shared" si="78"/>
        <v>51928</v>
      </c>
      <c r="E107" s="65">
        <v>16</v>
      </c>
      <c r="F107" s="58">
        <f t="shared" si="80"/>
        <v>15.8</v>
      </c>
      <c r="G107" s="65">
        <v>15.594299999999999</v>
      </c>
      <c r="H107" s="66">
        <v>21.83</v>
      </c>
      <c r="I107" s="60">
        <f>AVERAGE($H$102:H107)</f>
        <v>19.893333333333334</v>
      </c>
      <c r="J107" s="58"/>
      <c r="K107">
        <f t="shared" si="81"/>
        <v>21.26</v>
      </c>
      <c r="Q107" s="64">
        <v>38579</v>
      </c>
      <c r="R107" s="64" t="str">
        <f t="shared" si="79"/>
        <v>82005</v>
      </c>
      <c r="S107" s="58">
        <v>5.2430452828786569</v>
      </c>
      <c r="T107" s="60">
        <f>AVERAGE($S$102:S107)</f>
        <v>4.9882960379732069</v>
      </c>
      <c r="U107" s="60">
        <f t="shared" si="77"/>
        <v>4.9882960379732069</v>
      </c>
      <c r="V107" s="60">
        <f t="shared" si="82"/>
        <v>5.2463844992387232</v>
      </c>
      <c r="Y107" s="68" t="s">
        <v>152</v>
      </c>
      <c r="Z107" s="68">
        <v>1.0466769060463006</v>
      </c>
    </row>
    <row r="108" spans="3:30" ht="15.75" thickBot="1">
      <c r="C108" s="64">
        <v>10380</v>
      </c>
      <c r="D108" s="64" t="str">
        <f t="shared" si="78"/>
        <v>61928</v>
      </c>
      <c r="E108" s="65">
        <v>15.311999999999999</v>
      </c>
      <c r="F108" s="58">
        <f t="shared" si="80"/>
        <v>16</v>
      </c>
      <c r="G108" s="65">
        <v>15.553971428571428</v>
      </c>
      <c r="H108" s="66">
        <v>20.91</v>
      </c>
      <c r="I108" s="60">
        <f>AVERAGE($H$102:H108)</f>
        <v>20.03857142857143</v>
      </c>
      <c r="J108" s="58"/>
      <c r="K108">
        <f t="shared" si="81"/>
        <v>21.83</v>
      </c>
      <c r="Q108" s="64">
        <v>38610</v>
      </c>
      <c r="R108" s="64" t="str">
        <f t="shared" si="79"/>
        <v>92005</v>
      </c>
      <c r="S108" s="58">
        <v>6.2088028302732212</v>
      </c>
      <c r="T108" s="60">
        <f>AVERAGE($S$102:S108)</f>
        <v>5.1626541511589235</v>
      </c>
      <c r="U108" s="60">
        <f t="shared" si="77"/>
        <v>5.1626541511589235</v>
      </c>
      <c r="V108" s="60">
        <f t="shared" si="82"/>
        <v>5.2430452828786569</v>
      </c>
      <c r="Y108" s="69" t="s">
        <v>153</v>
      </c>
      <c r="Z108" s="69">
        <v>223</v>
      </c>
    </row>
    <row r="109" spans="3:30">
      <c r="C109" s="64">
        <v>10410</v>
      </c>
      <c r="D109" s="64" t="str">
        <f t="shared" si="78"/>
        <v>71928</v>
      </c>
      <c r="E109" s="65">
        <v>14.832100000000001</v>
      </c>
      <c r="F109" s="58">
        <f t="shared" si="80"/>
        <v>15.311999999999999</v>
      </c>
      <c r="G109" s="65">
        <v>15.463737499999999</v>
      </c>
      <c r="H109" s="66">
        <v>21.08</v>
      </c>
      <c r="I109" s="60">
        <f>AVERAGE($H$102:H109)</f>
        <v>20.168750000000003</v>
      </c>
      <c r="J109" s="58"/>
      <c r="K109">
        <f t="shared" si="81"/>
        <v>20.91</v>
      </c>
      <c r="Q109" s="64">
        <v>38640</v>
      </c>
      <c r="R109" s="64" t="str">
        <f t="shared" si="79"/>
        <v>102005</v>
      </c>
      <c r="S109" s="58">
        <v>6.093079325919649</v>
      </c>
      <c r="T109" s="60">
        <f>AVERAGE($S$102:S109)</f>
        <v>5.2789572980040136</v>
      </c>
      <c r="U109" s="60">
        <f t="shared" si="77"/>
        <v>5.2789572980040136</v>
      </c>
      <c r="V109" s="60">
        <f t="shared" si="82"/>
        <v>6.2088028302732212</v>
      </c>
    </row>
    <row r="110" spans="3:30" ht="15.75" thickBot="1">
      <c r="C110" s="64">
        <v>10441</v>
      </c>
      <c r="D110" s="64" t="str">
        <f t="shared" si="78"/>
        <v>81928</v>
      </c>
      <c r="E110" s="65">
        <v>15.9313</v>
      </c>
      <c r="F110" s="58">
        <f t="shared" si="80"/>
        <v>14.832100000000001</v>
      </c>
      <c r="G110" s="65">
        <v>15.515688888888889</v>
      </c>
      <c r="H110" s="66">
        <v>21.76</v>
      </c>
      <c r="I110" s="60">
        <f>AVERAGE($H$102:H110)</f>
        <v>20.345555555555556</v>
      </c>
      <c r="J110" s="58"/>
      <c r="K110">
        <f t="shared" si="81"/>
        <v>21.08</v>
      </c>
      <c r="Q110" s="64">
        <v>38671</v>
      </c>
      <c r="R110" s="64" t="str">
        <f t="shared" si="79"/>
        <v>112005</v>
      </c>
      <c r="S110" s="58">
        <v>6.304947408416119</v>
      </c>
      <c r="T110" s="60">
        <f>AVERAGE($S$102:S110)</f>
        <v>5.3929561991609143</v>
      </c>
      <c r="U110" s="60">
        <f t="shared" si="77"/>
        <v>5.3929561991609143</v>
      </c>
      <c r="V110" s="60">
        <f t="shared" si="82"/>
        <v>6.093079325919649</v>
      </c>
      <c r="Y110" t="s">
        <v>154</v>
      </c>
    </row>
    <row r="111" spans="3:30">
      <c r="C111" s="64">
        <v>10472</v>
      </c>
      <c r="D111" s="64" t="str">
        <f t="shared" si="78"/>
        <v>91928</v>
      </c>
      <c r="E111" s="65">
        <v>16.1374</v>
      </c>
      <c r="F111" s="58">
        <f t="shared" si="80"/>
        <v>15.9313</v>
      </c>
      <c r="G111" s="65">
        <v>15.577859999999998</v>
      </c>
      <c r="H111" s="66">
        <v>23</v>
      </c>
      <c r="I111" s="60">
        <f>AVERAGE($H$102:H111)</f>
        <v>20.611000000000001</v>
      </c>
      <c r="J111" s="58"/>
      <c r="K111">
        <f t="shared" si="81"/>
        <v>21.76</v>
      </c>
      <c r="Q111" s="64">
        <v>38701</v>
      </c>
      <c r="R111" s="64" t="str">
        <f t="shared" si="79"/>
        <v>122005</v>
      </c>
      <c r="S111" s="58">
        <v>6.6643616379947535</v>
      </c>
      <c r="T111" s="60">
        <f>AVERAGE($S$102:S111)</f>
        <v>5.5200967430442978</v>
      </c>
      <c r="U111" s="60">
        <f t="shared" si="77"/>
        <v>5.5200967430442978</v>
      </c>
      <c r="V111" s="60">
        <f t="shared" si="82"/>
        <v>6.304947408416119</v>
      </c>
      <c r="Y111" s="70"/>
      <c r="Z111" s="70" t="s">
        <v>159</v>
      </c>
      <c r="AA111" s="70" t="s">
        <v>160</v>
      </c>
      <c r="AB111" s="70" t="s">
        <v>161</v>
      </c>
      <c r="AC111" s="70" t="s">
        <v>162</v>
      </c>
      <c r="AD111" s="70" t="s">
        <v>163</v>
      </c>
    </row>
    <row r="112" spans="3:30">
      <c r="C112" s="64">
        <v>10502</v>
      </c>
      <c r="D112" s="64" t="str">
        <f t="shared" si="78"/>
        <v>101928</v>
      </c>
      <c r="E112" s="65">
        <v>15.710100000000001</v>
      </c>
      <c r="F112" s="58">
        <f t="shared" si="80"/>
        <v>16.1374</v>
      </c>
      <c r="G112" s="65">
        <v>15.589881818181818</v>
      </c>
      <c r="H112" s="66">
        <v>23.58</v>
      </c>
      <c r="I112" s="60">
        <f>AVERAGE($H$102:H112)</f>
        <v>20.880909090909089</v>
      </c>
      <c r="J112" s="58"/>
      <c r="K112">
        <f t="shared" si="81"/>
        <v>23</v>
      </c>
      <c r="Q112" s="64">
        <v>38732</v>
      </c>
      <c r="R112" s="64" t="str">
        <f t="shared" si="79"/>
        <v>12006</v>
      </c>
      <c r="S112" s="58">
        <v>7.2419085652944375</v>
      </c>
      <c r="T112" s="60">
        <f>AVERAGE($S$102:S112)</f>
        <v>5.6766250905215836</v>
      </c>
      <c r="U112" s="60">
        <f t="shared" si="77"/>
        <v>5.6766250905215836</v>
      </c>
      <c r="V112" s="60">
        <f t="shared" si="82"/>
        <v>6.6643616379947535</v>
      </c>
      <c r="Y112" s="68" t="s">
        <v>155</v>
      </c>
      <c r="Z112" s="68">
        <v>1</v>
      </c>
      <c r="AA112" s="68">
        <v>68.334683968277261</v>
      </c>
      <c r="AB112" s="68">
        <v>68.334683968277261</v>
      </c>
      <c r="AC112" s="68">
        <v>62.375768058713476</v>
      </c>
      <c r="AD112" s="68">
        <v>1.3199121683796641E-13</v>
      </c>
    </row>
    <row r="113" spans="3:33">
      <c r="C113" s="64">
        <v>10533</v>
      </c>
      <c r="D113" s="64" t="str">
        <f t="shared" si="78"/>
        <v>111928</v>
      </c>
      <c r="E113" s="65">
        <v>17.594200000000001</v>
      </c>
      <c r="F113" s="58">
        <f t="shared" si="80"/>
        <v>15.710100000000001</v>
      </c>
      <c r="G113" s="65">
        <v>15.756908333333334</v>
      </c>
      <c r="H113" s="66">
        <v>25.12</v>
      </c>
      <c r="I113" s="60">
        <f>AVERAGE($H$102:H113)</f>
        <v>21.234166666666667</v>
      </c>
      <c r="J113" s="58"/>
      <c r="K113">
        <f t="shared" si="81"/>
        <v>23.58</v>
      </c>
      <c r="Q113" s="64">
        <v>38763</v>
      </c>
      <c r="R113" s="64" t="str">
        <f t="shared" si="79"/>
        <v>22006</v>
      </c>
      <c r="S113" s="58">
        <v>7.2192287086793403</v>
      </c>
      <c r="T113" s="60">
        <f>AVERAGE($S$102:S113)</f>
        <v>5.8051753920347302</v>
      </c>
      <c r="U113" s="60">
        <f t="shared" si="77"/>
        <v>5.8051753920347302</v>
      </c>
      <c r="V113" s="60">
        <f t="shared" si="82"/>
        <v>7.2419085652944375</v>
      </c>
      <c r="Y113" s="68" t="s">
        <v>156</v>
      </c>
      <c r="Z113" s="68">
        <v>221</v>
      </c>
      <c r="AA113" s="68">
        <v>242.11269258879503</v>
      </c>
      <c r="AB113" s="68">
        <v>1.0955325456506562</v>
      </c>
      <c r="AC113" s="68"/>
      <c r="AD113" s="68"/>
    </row>
    <row r="114" spans="3:33" ht="15.75" thickBot="1">
      <c r="C114" s="64">
        <v>10563</v>
      </c>
      <c r="D114" s="64" t="str">
        <f t="shared" si="78"/>
        <v>121928</v>
      </c>
      <c r="E114" s="65">
        <v>17.6449</v>
      </c>
      <c r="F114" s="58">
        <f t="shared" si="80"/>
        <v>17.594200000000001</v>
      </c>
      <c r="G114" s="65">
        <v>15.902138461538462</v>
      </c>
      <c r="H114" s="66">
        <v>25.3</v>
      </c>
      <c r="I114" s="60">
        <f>AVERAGE($H$102:H114)</f>
        <v>21.546923076923079</v>
      </c>
      <c r="J114" s="58"/>
      <c r="K114">
        <f t="shared" si="81"/>
        <v>25.12</v>
      </c>
      <c r="Q114" s="64">
        <v>38791</v>
      </c>
      <c r="R114" s="64" t="str">
        <f t="shared" si="79"/>
        <v>32006</v>
      </c>
      <c r="S114" s="58">
        <v>7.0903219795068475</v>
      </c>
      <c r="T114" s="60">
        <f>AVERAGE($S$102:S114)</f>
        <v>5.9040328218402784</v>
      </c>
      <c r="U114" s="60">
        <f t="shared" si="77"/>
        <v>5.9040328218402784</v>
      </c>
      <c r="V114" s="60">
        <f t="shared" si="82"/>
        <v>7.2192287086793403</v>
      </c>
      <c r="Y114" s="69" t="s">
        <v>157</v>
      </c>
      <c r="Z114" s="69">
        <v>222</v>
      </c>
      <c r="AA114" s="69">
        <v>310.44737655707229</v>
      </c>
      <c r="AB114" s="69"/>
      <c r="AC114" s="69"/>
      <c r="AD114" s="69"/>
    </row>
    <row r="115" spans="3:33" ht="15.75" thickBot="1">
      <c r="C115" s="64">
        <v>10594</v>
      </c>
      <c r="D115" s="64" t="str">
        <f t="shared" si="78"/>
        <v>11929</v>
      </c>
      <c r="E115" s="65">
        <v>17.875</v>
      </c>
      <c r="F115" s="58">
        <f t="shared" si="80"/>
        <v>17.6449</v>
      </c>
      <c r="G115" s="65">
        <v>16.043057142857144</v>
      </c>
      <c r="H115" s="66">
        <v>27.08</v>
      </c>
      <c r="I115" s="60">
        <f>AVERAGE($H$102:H115)</f>
        <v>21.942142857142859</v>
      </c>
      <c r="J115" s="58"/>
      <c r="K115">
        <f t="shared" si="81"/>
        <v>25.3</v>
      </c>
      <c r="Q115" s="64">
        <v>38822</v>
      </c>
      <c r="R115" s="64" t="str">
        <f t="shared" si="79"/>
        <v>42006</v>
      </c>
      <c r="S115" s="58">
        <v>7.065331249049045</v>
      </c>
      <c r="T115" s="60">
        <f>AVERAGE($S$102:S115)</f>
        <v>5.9869827094980463</v>
      </c>
      <c r="U115" s="60">
        <f t="shared" si="77"/>
        <v>5.9869827094980463</v>
      </c>
      <c r="V115" s="60">
        <f t="shared" si="82"/>
        <v>7.0903219795068475</v>
      </c>
    </row>
    <row r="116" spans="3:33">
      <c r="C116" s="64">
        <v>10625</v>
      </c>
      <c r="D116" s="64" t="str">
        <f t="shared" si="78"/>
        <v>21929</v>
      </c>
      <c r="E116" s="65">
        <v>17.770800000000001</v>
      </c>
      <c r="F116" s="58">
        <f t="shared" si="80"/>
        <v>17.875</v>
      </c>
      <c r="G116" s="65">
        <v>16.158239999999999</v>
      </c>
      <c r="H116" s="66">
        <v>27.13</v>
      </c>
      <c r="I116" s="60">
        <f>AVERAGE($H$102:H116)</f>
        <v>22.288</v>
      </c>
      <c r="J116" s="58"/>
      <c r="K116">
        <f t="shared" si="81"/>
        <v>27.08</v>
      </c>
      <c r="Q116" s="64">
        <v>38852</v>
      </c>
      <c r="R116" s="64" t="str">
        <f t="shared" si="79"/>
        <v>52006</v>
      </c>
      <c r="S116" s="58">
        <v>6.4333046261147846</v>
      </c>
      <c r="T116" s="60">
        <f>AVERAGE($S$102:S116)</f>
        <v>6.0167375039391633</v>
      </c>
      <c r="U116" s="60">
        <f t="shared" si="77"/>
        <v>6.0167375039391633</v>
      </c>
      <c r="V116" s="60">
        <f t="shared" si="82"/>
        <v>7.065331249049045</v>
      </c>
      <c r="Y116" s="70"/>
      <c r="Z116" s="70" t="s">
        <v>164</v>
      </c>
      <c r="AA116" s="70" t="s">
        <v>152</v>
      </c>
      <c r="AB116" s="70" t="s">
        <v>165</v>
      </c>
      <c r="AC116" s="70" t="s">
        <v>166</v>
      </c>
      <c r="AD116" s="70" t="s">
        <v>167</v>
      </c>
      <c r="AE116" s="70" t="s">
        <v>168</v>
      </c>
      <c r="AF116" s="70" t="s">
        <v>169</v>
      </c>
      <c r="AG116" s="70" t="s">
        <v>170</v>
      </c>
    </row>
    <row r="117" spans="3:33">
      <c r="C117" s="64">
        <v>10653</v>
      </c>
      <c r="D117" s="64" t="str">
        <f t="shared" si="78"/>
        <v>31929</v>
      </c>
      <c r="E117" s="65">
        <v>17.729199999999999</v>
      </c>
      <c r="F117" s="58">
        <f t="shared" si="80"/>
        <v>17.770800000000001</v>
      </c>
      <c r="G117" s="65">
        <v>16.256425</v>
      </c>
      <c r="H117" s="66">
        <v>27.68</v>
      </c>
      <c r="I117" s="60">
        <f>AVERAGE($H$102:H117)</f>
        <v>22.625</v>
      </c>
      <c r="J117" s="58"/>
      <c r="K117">
        <f t="shared" si="81"/>
        <v>27.13</v>
      </c>
      <c r="Q117" s="64">
        <v>38883</v>
      </c>
      <c r="R117" s="64" t="str">
        <f t="shared" si="79"/>
        <v>62006</v>
      </c>
      <c r="S117" s="58">
        <v>6.6613927555332326</v>
      </c>
      <c r="T117" s="60">
        <f>AVERAGE($S$102:S117)</f>
        <v>6.057028457163792</v>
      </c>
      <c r="U117" s="60">
        <f t="shared" si="77"/>
        <v>6.057028457163792</v>
      </c>
      <c r="V117" s="60">
        <f t="shared" si="82"/>
        <v>6.4333046261147846</v>
      </c>
      <c r="Y117" s="68" t="s">
        <v>158</v>
      </c>
      <c r="Z117" s="68">
        <v>6.4334059237984675</v>
      </c>
      <c r="AA117" s="68">
        <v>0.16720245754358931</v>
      </c>
      <c r="AB117" s="68">
        <v>38.476742616784165</v>
      </c>
      <c r="AC117" s="68">
        <v>6.4376348887340743E-100</v>
      </c>
      <c r="AD117" s="68">
        <v>6.1038906321531892</v>
      </c>
      <c r="AE117" s="68">
        <v>6.7629212154437459</v>
      </c>
      <c r="AF117" s="68">
        <v>6.1038906321531892</v>
      </c>
      <c r="AG117" s="68">
        <v>6.7629212154437459</v>
      </c>
    </row>
    <row r="118" spans="3:33" ht="15.75" thickBot="1">
      <c r="C118" s="64">
        <v>10684</v>
      </c>
      <c r="D118" s="64" t="str">
        <f t="shared" si="78"/>
        <v>41929</v>
      </c>
      <c r="E118" s="65">
        <v>17.293299999999999</v>
      </c>
      <c r="F118" s="58">
        <f t="shared" si="80"/>
        <v>17.729199999999999</v>
      </c>
      <c r="G118" s="65">
        <v>16.317417647058821</v>
      </c>
      <c r="H118" s="66">
        <v>27.57</v>
      </c>
      <c r="I118" s="60">
        <f>AVERAGE($H$102:H118)</f>
        <v>22.915882352941175</v>
      </c>
      <c r="J118" s="58"/>
      <c r="K118">
        <f t="shared" si="81"/>
        <v>27.68</v>
      </c>
      <c r="Q118" s="64">
        <v>38913</v>
      </c>
      <c r="R118" s="64" t="str">
        <f t="shared" si="79"/>
        <v>72006</v>
      </c>
      <c r="S118" s="58">
        <v>6.6838370878911872</v>
      </c>
      <c r="T118" s="60">
        <f>AVERAGE($S$102:S118)</f>
        <v>6.0938995530889333</v>
      </c>
      <c r="U118" s="60">
        <f t="shared" si="77"/>
        <v>6.0938995530889333</v>
      </c>
      <c r="V118" s="60">
        <f t="shared" si="82"/>
        <v>6.6613927555332326</v>
      </c>
      <c r="Y118" s="69" t="s">
        <v>171</v>
      </c>
      <c r="Z118" s="69">
        <v>0.12795941899657143</v>
      </c>
      <c r="AA118" s="69">
        <v>1.620183878074841E-2</v>
      </c>
      <c r="AB118" s="69">
        <v>7.8978331242634798</v>
      </c>
      <c r="AC118" s="69">
        <v>1.3199121683796878E-13</v>
      </c>
      <c r="AD118" s="69">
        <v>9.602954362595198E-2</v>
      </c>
      <c r="AE118" s="69">
        <v>0.15988929436719088</v>
      </c>
      <c r="AF118" s="69">
        <v>9.602954362595198E-2</v>
      </c>
      <c r="AG118" s="69">
        <v>0.15988929436719088</v>
      </c>
    </row>
    <row r="119" spans="3:33">
      <c r="C119" s="64">
        <v>10714</v>
      </c>
      <c r="D119" s="64" t="str">
        <f t="shared" si="78"/>
        <v>51929</v>
      </c>
      <c r="E119" s="65">
        <v>16.5533</v>
      </c>
      <c r="F119" s="58">
        <f t="shared" si="80"/>
        <v>17.293299999999999</v>
      </c>
      <c r="G119" s="65">
        <v>16.330522222222221</v>
      </c>
      <c r="H119" s="66">
        <v>27.7</v>
      </c>
      <c r="I119" s="60">
        <f>AVERAGE($H$102:H119)</f>
        <v>23.181666666666665</v>
      </c>
      <c r="J119" s="58"/>
      <c r="K119">
        <f t="shared" si="81"/>
        <v>27.57</v>
      </c>
      <c r="Q119" s="64">
        <v>38944</v>
      </c>
      <c r="R119" s="64" t="str">
        <f t="shared" si="79"/>
        <v>82006</v>
      </c>
      <c r="S119" s="58">
        <v>6.2015880831479961</v>
      </c>
      <c r="T119" s="60">
        <f>AVERAGE($S$102:S119)</f>
        <v>6.0998822492033256</v>
      </c>
      <c r="U119" s="60">
        <f t="shared" si="77"/>
        <v>6.0998822492033256</v>
      </c>
      <c r="V119" s="60">
        <f t="shared" si="82"/>
        <v>6.6838370878911872</v>
      </c>
    </row>
    <row r="120" spans="3:33">
      <c r="C120" s="64">
        <v>10745</v>
      </c>
      <c r="D120" s="64" t="str">
        <f t="shared" si="78"/>
        <v>61929</v>
      </c>
      <c r="E120" s="65">
        <v>18.273299999999999</v>
      </c>
      <c r="F120" s="58">
        <f t="shared" si="80"/>
        <v>16.5533</v>
      </c>
      <c r="G120" s="65">
        <v>16.432773684210524</v>
      </c>
      <c r="H120" s="66">
        <v>27.94</v>
      </c>
      <c r="I120" s="60">
        <f>AVERAGE($H$102:H120)</f>
        <v>23.432105263157894</v>
      </c>
      <c r="J120" s="58"/>
      <c r="K120">
        <f t="shared" si="81"/>
        <v>27.7</v>
      </c>
      <c r="Q120" s="64">
        <v>38975</v>
      </c>
      <c r="R120" s="64" t="str">
        <f t="shared" si="79"/>
        <v>92006</v>
      </c>
      <c r="S120" s="58">
        <v>6.5473663517386109</v>
      </c>
      <c r="T120" s="60">
        <f>AVERAGE($S$102:S120)</f>
        <v>6.1234340440736039</v>
      </c>
      <c r="U120" s="60">
        <f t="shared" si="77"/>
        <v>6.1234340440736039</v>
      </c>
      <c r="V120" s="60">
        <f t="shared" si="82"/>
        <v>6.2015880831479961</v>
      </c>
    </row>
    <row r="121" spans="3:33">
      <c r="C121" s="64">
        <v>10775</v>
      </c>
      <c r="D121" s="64" t="str">
        <f t="shared" si="78"/>
        <v>71929</v>
      </c>
      <c r="E121" s="65">
        <v>18.632300000000001</v>
      </c>
      <c r="F121" s="58">
        <f t="shared" si="80"/>
        <v>18.273299999999999</v>
      </c>
      <c r="G121" s="65">
        <v>16.542749999999998</v>
      </c>
      <c r="H121" s="66">
        <v>29.93</v>
      </c>
      <c r="I121" s="60">
        <f>AVERAGE($H$102:H121)</f>
        <v>23.756999999999998</v>
      </c>
      <c r="J121" s="58"/>
      <c r="K121">
        <f t="shared" si="81"/>
        <v>27.94</v>
      </c>
      <c r="Q121" s="64">
        <v>39005</v>
      </c>
      <c r="R121" s="64" t="str">
        <f t="shared" si="79"/>
        <v>102006</v>
      </c>
      <c r="S121" s="58">
        <v>7.211638371009367</v>
      </c>
      <c r="T121" s="60">
        <f>AVERAGE($S$102:S121)</f>
        <v>6.1778442604203923</v>
      </c>
      <c r="U121" s="60">
        <f t="shared" si="77"/>
        <v>6.1778442604203923</v>
      </c>
      <c r="V121" s="60">
        <f t="shared" si="82"/>
        <v>6.5473663517386109</v>
      </c>
    </row>
    <row r="122" spans="3:33">
      <c r="C122" s="64">
        <v>10806</v>
      </c>
      <c r="D122" s="64" t="str">
        <f t="shared" si="78"/>
        <v>81929</v>
      </c>
      <c r="E122" s="65">
        <v>20.458100000000002</v>
      </c>
      <c r="F122" s="58">
        <f t="shared" si="80"/>
        <v>18.632300000000001</v>
      </c>
      <c r="G122" s="65">
        <v>16.729195238095237</v>
      </c>
      <c r="H122" s="66">
        <v>31.48</v>
      </c>
      <c r="I122" s="60">
        <f>AVERAGE($H$102:H122)</f>
        <v>24.124761904761904</v>
      </c>
      <c r="J122" s="58"/>
      <c r="K122">
        <f t="shared" si="81"/>
        <v>29.93</v>
      </c>
      <c r="Q122" s="64">
        <v>39036</v>
      </c>
      <c r="R122" s="64" t="str">
        <f t="shared" si="79"/>
        <v>112006</v>
      </c>
      <c r="S122" s="58">
        <v>7.214957305582133</v>
      </c>
      <c r="T122" s="60">
        <f>AVERAGE($S$102:S122)</f>
        <v>6.2272305959042846</v>
      </c>
      <c r="U122" s="60">
        <f t="shared" si="77"/>
        <v>6.2272305959042846</v>
      </c>
      <c r="V122" s="60">
        <f t="shared" si="82"/>
        <v>7.211638371009367</v>
      </c>
    </row>
    <row r="123" spans="3:33">
      <c r="C123" s="64">
        <v>10837</v>
      </c>
      <c r="D123" s="64" t="str">
        <f t="shared" si="78"/>
        <v>91929</v>
      </c>
      <c r="E123" s="65">
        <v>19.458100000000002</v>
      </c>
      <c r="F123" s="58">
        <f t="shared" si="80"/>
        <v>20.458100000000002</v>
      </c>
      <c r="G123" s="65">
        <v>16.853236363636363</v>
      </c>
      <c r="H123" s="66">
        <v>32.56</v>
      </c>
      <c r="I123" s="60">
        <f>AVERAGE($H$102:H123)</f>
        <v>24.508181818181821</v>
      </c>
      <c r="J123" s="58"/>
      <c r="K123">
        <f t="shared" si="81"/>
        <v>31.48</v>
      </c>
      <c r="Q123" s="64">
        <v>39066</v>
      </c>
      <c r="R123" s="64" t="str">
        <f t="shared" si="79"/>
        <v>122006</v>
      </c>
      <c r="S123" s="58">
        <v>7.6343138758588793</v>
      </c>
      <c r="T123" s="60">
        <f>AVERAGE($S$102:S123)</f>
        <v>6.2911889268113121</v>
      </c>
      <c r="U123" s="60">
        <f t="shared" si="77"/>
        <v>6.2911889268113121</v>
      </c>
      <c r="V123" s="60">
        <f t="shared" si="82"/>
        <v>7.214957305582133</v>
      </c>
    </row>
    <row r="124" spans="3:33">
      <c r="C124" s="64">
        <v>10867</v>
      </c>
      <c r="D124" s="64" t="str">
        <f t="shared" si="78"/>
        <v>101929</v>
      </c>
      <c r="E124" s="65">
        <v>15</v>
      </c>
      <c r="F124" s="58">
        <f t="shared" si="80"/>
        <v>19.458100000000002</v>
      </c>
      <c r="G124" s="65">
        <v>16.772660869565215</v>
      </c>
      <c r="H124" s="66">
        <v>28.96</v>
      </c>
      <c r="I124" s="60">
        <f>AVERAGE($H$102:H124)</f>
        <v>24.701739130434788</v>
      </c>
      <c r="J124" s="58"/>
      <c r="K124">
        <f t="shared" si="81"/>
        <v>32.56</v>
      </c>
      <c r="Q124" s="64">
        <v>39097</v>
      </c>
      <c r="R124" s="64" t="str">
        <f t="shared" si="79"/>
        <v>12007</v>
      </c>
      <c r="S124" s="58">
        <v>7.4504960325256882</v>
      </c>
      <c r="T124" s="60">
        <f>AVERAGE($S$102:S124)</f>
        <v>6.3415935835815018</v>
      </c>
      <c r="U124" s="60">
        <f t="shared" si="77"/>
        <v>6.3415935835815018</v>
      </c>
      <c r="V124" s="60">
        <f t="shared" si="82"/>
        <v>7.6343138758588793</v>
      </c>
    </row>
    <row r="125" spans="3:33">
      <c r="C125" s="64">
        <v>10898</v>
      </c>
      <c r="D125" s="64" t="str">
        <f t="shared" si="78"/>
        <v>111929</v>
      </c>
      <c r="E125" s="65">
        <v>12.9938</v>
      </c>
      <c r="F125" s="58">
        <f t="shared" si="80"/>
        <v>15</v>
      </c>
      <c r="G125" s="65">
        <v>16.615208333333332</v>
      </c>
      <c r="H125" s="66">
        <v>21.17</v>
      </c>
      <c r="I125" s="60">
        <f>AVERAGE($H$102:H125)</f>
        <v>24.554583333333337</v>
      </c>
      <c r="J125" s="58"/>
      <c r="K125">
        <f t="shared" si="81"/>
        <v>28.96</v>
      </c>
      <c r="Q125" s="64">
        <v>39128</v>
      </c>
      <c r="R125" s="64" t="str">
        <f t="shared" si="79"/>
        <v>22007</v>
      </c>
      <c r="S125" s="58">
        <v>7.3420579754472168</v>
      </c>
      <c r="T125" s="60">
        <f>AVERAGE($S$102:S125)</f>
        <v>6.3832795999092395</v>
      </c>
      <c r="U125" s="60">
        <f t="shared" si="77"/>
        <v>6.3832795999092395</v>
      </c>
      <c r="V125" s="60">
        <f t="shared" si="82"/>
        <v>7.4504960325256882</v>
      </c>
    </row>
    <row r="126" spans="3:33">
      <c r="C126" s="64">
        <v>10928</v>
      </c>
      <c r="D126" s="64" t="str">
        <f t="shared" si="78"/>
        <v>121929</v>
      </c>
      <c r="E126" s="65">
        <v>13.323</v>
      </c>
      <c r="F126" s="58">
        <f t="shared" si="80"/>
        <v>12.9938</v>
      </c>
      <c r="G126" s="65">
        <v>16.483519999999999</v>
      </c>
      <c r="H126" s="66">
        <v>22.01</v>
      </c>
      <c r="I126" s="60">
        <f>AVERAGE($H$102:H126)</f>
        <v>24.452800000000003</v>
      </c>
      <c r="J126" s="58"/>
      <c r="K126">
        <f t="shared" si="81"/>
        <v>21.17</v>
      </c>
      <c r="Q126" s="64">
        <v>39156</v>
      </c>
      <c r="R126" s="64" t="str">
        <f t="shared" si="79"/>
        <v>32007</v>
      </c>
      <c r="S126" s="58">
        <v>7.7611235395710905</v>
      </c>
      <c r="T126" s="60">
        <f>AVERAGE($S$102:S126)</f>
        <v>6.4383933574957135</v>
      </c>
      <c r="U126" s="60">
        <f t="shared" si="77"/>
        <v>6.4383933574957135</v>
      </c>
      <c r="V126" s="60">
        <f t="shared" si="82"/>
        <v>7.3420579754472168</v>
      </c>
    </row>
    <row r="127" spans="3:33">
      <c r="C127" s="64">
        <v>10959</v>
      </c>
      <c r="D127" s="64" t="str">
        <f t="shared" si="78"/>
        <v>11930</v>
      </c>
      <c r="E127" s="65">
        <v>15.7172</v>
      </c>
      <c r="F127" s="58">
        <f t="shared" si="80"/>
        <v>13.323</v>
      </c>
      <c r="G127" s="65">
        <v>16.454046153846154</v>
      </c>
      <c r="H127" s="66">
        <v>22.31</v>
      </c>
      <c r="I127" s="60">
        <f>AVERAGE($H$102:H127)</f>
        <v>24.370384615384616</v>
      </c>
      <c r="J127" s="58"/>
      <c r="K127">
        <f t="shared" si="81"/>
        <v>22.01</v>
      </c>
      <c r="Q127" s="64">
        <v>39187</v>
      </c>
      <c r="R127" s="64" t="str">
        <f t="shared" si="79"/>
        <v>42007</v>
      </c>
      <c r="S127" s="58">
        <v>7.8070016935147724</v>
      </c>
      <c r="T127" s="60">
        <f>AVERAGE($S$102:S127)</f>
        <v>6.4910321396502919</v>
      </c>
      <c r="U127" s="60">
        <f t="shared" si="77"/>
        <v>6.4910321396502919</v>
      </c>
      <c r="V127" s="60">
        <f t="shared" si="82"/>
        <v>7.7611235395710905</v>
      </c>
    </row>
    <row r="128" spans="3:33">
      <c r="C128" s="64">
        <v>10990</v>
      </c>
      <c r="D128" s="64" t="str">
        <f t="shared" si="78"/>
        <v>21930</v>
      </c>
      <c r="E128" s="65">
        <v>16.055199999999999</v>
      </c>
      <c r="F128" s="58">
        <f t="shared" si="80"/>
        <v>15.7172</v>
      </c>
      <c r="G128" s="65">
        <v>16.439274074074074</v>
      </c>
      <c r="H128" s="66">
        <v>23.7</v>
      </c>
      <c r="I128" s="60">
        <f>AVERAGE($H$102:H128)</f>
        <v>24.345555555555556</v>
      </c>
      <c r="J128" s="58"/>
      <c r="K128">
        <f t="shared" si="81"/>
        <v>22.31</v>
      </c>
      <c r="Q128" s="64">
        <v>39217</v>
      </c>
      <c r="R128" s="64" t="str">
        <f t="shared" si="79"/>
        <v>52007</v>
      </c>
      <c r="S128" s="58">
        <v>8.1510477507532428</v>
      </c>
      <c r="T128" s="60">
        <f>AVERAGE($S$102:S128)</f>
        <v>6.5525141993207718</v>
      </c>
      <c r="U128" s="60">
        <f t="shared" si="77"/>
        <v>6.5525141993207718</v>
      </c>
      <c r="V128" s="60">
        <f t="shared" si="82"/>
        <v>7.8070016935147724</v>
      </c>
    </row>
    <row r="129" spans="3:22">
      <c r="C129" s="64">
        <v>11018</v>
      </c>
      <c r="D129" s="64" t="str">
        <f t="shared" si="78"/>
        <v>31930</v>
      </c>
      <c r="E129" s="65">
        <v>16.655200000000001</v>
      </c>
      <c r="F129" s="58">
        <f t="shared" si="80"/>
        <v>16.055199999999999</v>
      </c>
      <c r="G129" s="65">
        <v>16.446985714285713</v>
      </c>
      <c r="H129" s="66">
        <v>24.59</v>
      </c>
      <c r="I129" s="60">
        <f>AVERAGE($H$102:H129)</f>
        <v>24.354285714285716</v>
      </c>
      <c r="J129" s="58"/>
      <c r="K129">
        <f t="shared" si="81"/>
        <v>23.7</v>
      </c>
      <c r="Q129" s="64">
        <v>39248</v>
      </c>
      <c r="R129" s="64" t="str">
        <f t="shared" si="79"/>
        <v>62007</v>
      </c>
      <c r="S129" s="58">
        <v>8.6901154252565895</v>
      </c>
      <c r="T129" s="60">
        <f>AVERAGE($S$102:S129)</f>
        <v>6.6288571002470507</v>
      </c>
      <c r="U129" s="60">
        <f t="shared" si="77"/>
        <v>6.6288571002470507</v>
      </c>
      <c r="V129" s="60">
        <f t="shared" si="82"/>
        <v>8.1510477507532428</v>
      </c>
    </row>
    <row r="130" spans="3:22">
      <c r="C130" s="64">
        <v>11049</v>
      </c>
      <c r="D130" s="64" t="str">
        <f t="shared" si="78"/>
        <v>41930</v>
      </c>
      <c r="E130" s="65">
        <v>19.302299999999999</v>
      </c>
      <c r="F130" s="58">
        <f t="shared" si="80"/>
        <v>16.655200000000001</v>
      </c>
      <c r="G130" s="65">
        <v>16.545444827586206</v>
      </c>
      <c r="H130" s="66">
        <v>25.84</v>
      </c>
      <c r="I130" s="60">
        <f>AVERAGE($H$102:H130)</f>
        <v>24.405517241379314</v>
      </c>
      <c r="J130" s="58"/>
      <c r="K130">
        <f t="shared" si="81"/>
        <v>24.59</v>
      </c>
      <c r="Q130" s="64">
        <v>39278</v>
      </c>
      <c r="R130" s="64" t="str">
        <f t="shared" si="79"/>
        <v>72007</v>
      </c>
      <c r="S130" s="58">
        <v>8.6422954693639706</v>
      </c>
      <c r="T130" s="60">
        <f>AVERAGE($S$102:S130)</f>
        <v>6.6982860095269441</v>
      </c>
      <c r="U130" s="60">
        <f t="shared" si="77"/>
        <v>6.6982860095269441</v>
      </c>
      <c r="V130" s="60">
        <f t="shared" si="82"/>
        <v>8.6901154252565895</v>
      </c>
    </row>
    <row r="131" spans="3:22">
      <c r="C131" s="64">
        <v>11079</v>
      </c>
      <c r="D131" s="64" t="str">
        <f t="shared" si="78"/>
        <v>51930</v>
      </c>
      <c r="E131" s="65">
        <v>18.984500000000001</v>
      </c>
      <c r="F131" s="58">
        <f t="shared" si="80"/>
        <v>19.302299999999999</v>
      </c>
      <c r="G131" s="65">
        <v>16.626746666666666</v>
      </c>
      <c r="H131" s="66">
        <v>24.31</v>
      </c>
      <c r="I131" s="60">
        <f>AVERAGE($H$102:H131)</f>
        <v>24.402333333333335</v>
      </c>
      <c r="J131" s="58"/>
      <c r="K131">
        <f t="shared" si="81"/>
        <v>25.84</v>
      </c>
      <c r="Q131" s="64">
        <v>39309</v>
      </c>
      <c r="R131" s="64" t="str">
        <f t="shared" si="79"/>
        <v>82007</v>
      </c>
      <c r="S131" s="58">
        <v>8.185126159403886</v>
      </c>
      <c r="T131" s="60">
        <f>AVERAGE($S$102:S131)</f>
        <v>6.747847347856176</v>
      </c>
      <c r="U131" s="60">
        <f t="shared" si="77"/>
        <v>6.747847347856176</v>
      </c>
      <c r="V131" s="60">
        <f t="shared" si="82"/>
        <v>8.6422954693639706</v>
      </c>
    </row>
    <row r="132" spans="3:22">
      <c r="C132" s="64">
        <v>11110</v>
      </c>
      <c r="D132" s="64" t="str">
        <f t="shared" si="78"/>
        <v>61930</v>
      </c>
      <c r="E132" s="65">
        <v>15.8605</v>
      </c>
      <c r="F132" s="58">
        <f t="shared" si="80"/>
        <v>18.984500000000001</v>
      </c>
      <c r="G132" s="65">
        <v>16.602029032258063</v>
      </c>
      <c r="H132" s="66">
        <v>21.87</v>
      </c>
      <c r="I132" s="60">
        <f>AVERAGE($H$102:H132)</f>
        <v>24.320645161290326</v>
      </c>
      <c r="J132" s="58"/>
      <c r="K132">
        <f t="shared" si="81"/>
        <v>24.31</v>
      </c>
      <c r="Q132" s="64">
        <v>39340</v>
      </c>
      <c r="R132" s="64" t="str">
        <f t="shared" si="79"/>
        <v>92007</v>
      </c>
      <c r="S132" s="58">
        <v>9.5961897426123901</v>
      </c>
      <c r="T132" s="60">
        <f>AVERAGE($S$102:S132)</f>
        <v>6.8397293605902467</v>
      </c>
      <c r="U132" s="60">
        <f t="shared" si="77"/>
        <v>6.8397293605902467</v>
      </c>
      <c r="V132" s="60">
        <f t="shared" si="82"/>
        <v>8.185126159403886</v>
      </c>
    </row>
    <row r="133" spans="3:22">
      <c r="C133" s="64">
        <v>11140</v>
      </c>
      <c r="D133" s="64" t="str">
        <f t="shared" si="78"/>
        <v>71930</v>
      </c>
      <c r="E133" s="65">
        <v>18.7699</v>
      </c>
      <c r="F133" s="58">
        <f t="shared" si="80"/>
        <v>15.8605</v>
      </c>
      <c r="G133" s="65">
        <v>16.669774999999998</v>
      </c>
      <c r="H133" s="66">
        <v>21.55</v>
      </c>
      <c r="I133" s="60">
        <f>AVERAGE($H$102:H133)</f>
        <v>24.2340625</v>
      </c>
      <c r="J133" s="58"/>
      <c r="K133">
        <f t="shared" si="81"/>
        <v>21.87</v>
      </c>
      <c r="Q133" s="64">
        <v>39370</v>
      </c>
      <c r="R133" s="64" t="str">
        <f t="shared" si="79"/>
        <v>102007</v>
      </c>
      <c r="S133" s="58">
        <v>10.327049527358673</v>
      </c>
      <c r="T133" s="60">
        <f>AVERAGE($S$102:S133)</f>
        <v>6.9487081158017601</v>
      </c>
      <c r="U133" s="60">
        <f t="shared" si="77"/>
        <v>6.9487081158017601</v>
      </c>
      <c r="V133" s="60">
        <f t="shared" si="82"/>
        <v>9.5961897426123901</v>
      </c>
    </row>
    <row r="134" spans="3:22">
      <c r="C134" s="64">
        <v>11171</v>
      </c>
      <c r="D134" s="64" t="str">
        <f t="shared" si="78"/>
        <v>81930</v>
      </c>
      <c r="E134" s="65">
        <v>18.9115</v>
      </c>
      <c r="F134" s="58">
        <f t="shared" si="80"/>
        <v>18.7699</v>
      </c>
      <c r="G134" s="65">
        <v>16.737706060606058</v>
      </c>
      <c r="H134" s="66">
        <v>21.3</v>
      </c>
      <c r="I134" s="60">
        <f>AVERAGE($H$102:H134)</f>
        <v>24.145151515151515</v>
      </c>
      <c r="J134" s="58"/>
      <c r="K134">
        <f t="shared" si="81"/>
        <v>21.55</v>
      </c>
      <c r="Q134" s="64">
        <v>39401</v>
      </c>
      <c r="R134" s="64" t="str">
        <f t="shared" si="79"/>
        <v>112007</v>
      </c>
      <c r="S134" s="58">
        <v>9.3845258968676113</v>
      </c>
      <c r="T134" s="60">
        <f>AVERAGE($S$102:S134)</f>
        <v>7.0225207758340584</v>
      </c>
      <c r="U134" s="60">
        <f t="shared" si="77"/>
        <v>7.0225207758340584</v>
      </c>
      <c r="V134" s="60">
        <f t="shared" si="82"/>
        <v>10.327049527358673</v>
      </c>
    </row>
    <row r="135" spans="3:22">
      <c r="C135" s="64">
        <v>11202</v>
      </c>
      <c r="D135" s="64" t="str">
        <f t="shared" si="78"/>
        <v>91930</v>
      </c>
      <c r="E135" s="65">
        <v>16.4513</v>
      </c>
      <c r="F135" s="58">
        <f t="shared" si="80"/>
        <v>18.9115</v>
      </c>
      <c r="G135" s="65">
        <v>16.729282352941173</v>
      </c>
      <c r="H135" s="66">
        <v>21.07</v>
      </c>
      <c r="I135" s="60">
        <f>AVERAGE($H$102:H135)</f>
        <v>24.054705882352941</v>
      </c>
      <c r="J135" s="58"/>
      <c r="K135">
        <f t="shared" si="81"/>
        <v>21.3</v>
      </c>
      <c r="Q135" s="64">
        <v>39431</v>
      </c>
      <c r="R135" s="64" t="str">
        <f t="shared" si="79"/>
        <v>122007</v>
      </c>
      <c r="S135" s="58">
        <v>9.4020511725963569</v>
      </c>
      <c r="T135" s="60">
        <f>AVERAGE($S$102:S135)</f>
        <v>7.0925069639741256</v>
      </c>
      <c r="U135" s="60">
        <f t="shared" si="77"/>
        <v>7.0925069639741256</v>
      </c>
      <c r="V135" s="60">
        <f t="shared" si="82"/>
        <v>9.3845258968676113</v>
      </c>
    </row>
    <row r="136" spans="3:22">
      <c r="C136" s="64">
        <v>11232</v>
      </c>
      <c r="D136" s="64" t="str">
        <f t="shared" si="78"/>
        <v>101930</v>
      </c>
      <c r="E136" s="65">
        <v>17.463899999999999</v>
      </c>
      <c r="F136" s="58">
        <f t="shared" si="80"/>
        <v>16.4513</v>
      </c>
      <c r="G136" s="65">
        <v>16.750271428571427</v>
      </c>
      <c r="H136" s="66">
        <v>18.21</v>
      </c>
      <c r="I136" s="60">
        <f>AVERAGE($H$102:H136)</f>
        <v>23.887714285714289</v>
      </c>
      <c r="J136" s="58"/>
      <c r="K136">
        <f t="shared" si="81"/>
        <v>21.07</v>
      </c>
      <c r="Q136" s="64">
        <v>39462</v>
      </c>
      <c r="R136" s="64" t="str">
        <f t="shared" si="79"/>
        <v>12008</v>
      </c>
      <c r="S136" s="58">
        <v>8.9486949879462472</v>
      </c>
      <c r="T136" s="60">
        <f>AVERAGE($S$102:S136)</f>
        <v>7.1455409075161871</v>
      </c>
      <c r="U136" s="60">
        <f t="shared" si="77"/>
        <v>7.1455409075161871</v>
      </c>
      <c r="V136" s="60">
        <f t="shared" si="82"/>
        <v>9.4020511725963569</v>
      </c>
    </row>
    <row r="137" spans="3:22">
      <c r="C137" s="64">
        <v>11263</v>
      </c>
      <c r="D137" s="64" t="str">
        <f t="shared" si="78"/>
        <v>111930</v>
      </c>
      <c r="E137" s="65">
        <v>17.0825</v>
      </c>
      <c r="F137" s="58">
        <f t="shared" si="80"/>
        <v>17.463899999999999</v>
      </c>
      <c r="G137" s="65">
        <v>16.759499999999996</v>
      </c>
      <c r="H137" s="66">
        <v>16.940000000000001</v>
      </c>
      <c r="I137" s="60">
        <f>AVERAGE($H$102:H137)</f>
        <v>23.694722222222225</v>
      </c>
      <c r="J137" s="58"/>
      <c r="K137">
        <f t="shared" si="81"/>
        <v>18.21</v>
      </c>
      <c r="Q137" s="64">
        <v>39493</v>
      </c>
      <c r="R137" s="64" t="str">
        <f t="shared" si="79"/>
        <v>22008</v>
      </c>
      <c r="S137" s="58">
        <v>9.5289374306562742</v>
      </c>
      <c r="T137" s="60">
        <f>AVERAGE($S$102:S137)</f>
        <v>7.2117463664923003</v>
      </c>
      <c r="U137" s="60">
        <f t="shared" si="77"/>
        <v>7.2117463664923003</v>
      </c>
      <c r="V137" s="60">
        <f t="shared" si="82"/>
        <v>8.9486949879462472</v>
      </c>
    </row>
    <row r="138" spans="3:22">
      <c r="C138" s="64">
        <v>11293</v>
      </c>
      <c r="D138" s="64" t="str">
        <f t="shared" si="78"/>
        <v>121930</v>
      </c>
      <c r="E138" s="65">
        <v>15.814399999999999</v>
      </c>
      <c r="F138" s="58">
        <f t="shared" si="80"/>
        <v>17.0825</v>
      </c>
      <c r="G138" s="65">
        <v>16.733956756756754</v>
      </c>
      <c r="H138" s="66">
        <v>16.059999999999999</v>
      </c>
      <c r="I138" s="60">
        <f>AVERAGE($H$102:H138)</f>
        <v>23.488378378378378</v>
      </c>
      <c r="J138" s="58"/>
      <c r="K138">
        <f t="shared" si="81"/>
        <v>16.940000000000001</v>
      </c>
      <c r="Q138" s="64">
        <v>39522</v>
      </c>
      <c r="R138" s="64" t="str">
        <f t="shared" si="79"/>
        <v>32008</v>
      </c>
      <c r="S138" s="58">
        <v>9.3218025668990396</v>
      </c>
      <c r="T138" s="60">
        <f>AVERAGE($S$102:S138)</f>
        <v>7.2687749124492402</v>
      </c>
      <c r="U138" s="60">
        <f t="shared" si="77"/>
        <v>7.2687749124492402</v>
      </c>
      <c r="V138" s="60">
        <f t="shared" si="82"/>
        <v>9.5289374306562742</v>
      </c>
    </row>
    <row r="139" spans="3:22">
      <c r="C139" s="64">
        <v>11324</v>
      </c>
      <c r="D139" s="64" t="str">
        <f t="shared" si="78"/>
        <v>11931</v>
      </c>
      <c r="E139" s="65">
        <v>18.284099999999999</v>
      </c>
      <c r="F139" s="58">
        <f t="shared" si="80"/>
        <v>15.814399999999999</v>
      </c>
      <c r="G139" s="65">
        <v>16.774749999999994</v>
      </c>
      <c r="H139" s="66">
        <v>16.71</v>
      </c>
      <c r="I139" s="60">
        <f>AVERAGE($H$102:H139)</f>
        <v>23.310000000000002</v>
      </c>
      <c r="J139" s="58"/>
      <c r="K139">
        <f t="shared" si="81"/>
        <v>16.059999999999999</v>
      </c>
      <c r="Q139" s="64">
        <v>39553</v>
      </c>
      <c r="R139" s="64" t="str">
        <f t="shared" si="79"/>
        <v>42008</v>
      </c>
      <c r="S139" s="58">
        <v>9.7074402501073305</v>
      </c>
      <c r="T139" s="60">
        <f>AVERAGE($S$102:S139)</f>
        <v>7.3329503160718206</v>
      </c>
      <c r="U139" s="60">
        <f t="shared" si="77"/>
        <v>7.3329503160718206</v>
      </c>
      <c r="V139" s="60">
        <f t="shared" si="82"/>
        <v>9.3218025668990396</v>
      </c>
    </row>
    <row r="140" spans="3:22">
      <c r="C140" s="64">
        <v>11355</v>
      </c>
      <c r="D140" s="64" t="str">
        <f t="shared" si="78"/>
        <v>21931</v>
      </c>
      <c r="E140" s="65">
        <v>20.375</v>
      </c>
      <c r="F140" s="58">
        <f t="shared" si="80"/>
        <v>18.284099999999999</v>
      </c>
      <c r="G140" s="65">
        <v>16.867064102564097</v>
      </c>
      <c r="H140" s="66">
        <v>18.16</v>
      </c>
      <c r="I140" s="60">
        <f>AVERAGE($H$102:H140)</f>
        <v>23.17794871794872</v>
      </c>
      <c r="J140" s="58"/>
      <c r="K140">
        <f t="shared" si="81"/>
        <v>16.71</v>
      </c>
      <c r="Q140" s="64">
        <v>39583</v>
      </c>
      <c r="R140" s="64" t="str">
        <f t="shared" si="79"/>
        <v>52008</v>
      </c>
      <c r="S140" s="58">
        <v>10.548732569663702</v>
      </c>
      <c r="T140" s="60">
        <f>AVERAGE($S$102:S140)</f>
        <v>7.4154062712921247</v>
      </c>
      <c r="U140" s="60">
        <f t="shared" si="77"/>
        <v>7.4154062712921247</v>
      </c>
      <c r="V140" s="60">
        <f t="shared" si="82"/>
        <v>9.7074402501073305</v>
      </c>
    </row>
    <row r="141" spans="3:22">
      <c r="C141" s="64">
        <v>11383</v>
      </c>
      <c r="D141" s="64" t="str">
        <f t="shared" si="78"/>
        <v>31931</v>
      </c>
      <c r="E141" s="65">
        <v>18.965900000000001</v>
      </c>
      <c r="F141" s="58">
        <f t="shared" si="80"/>
        <v>20.375</v>
      </c>
      <c r="G141" s="65">
        <v>16.919534999999996</v>
      </c>
      <c r="H141" s="66">
        <v>18.579999999999998</v>
      </c>
      <c r="I141" s="60">
        <f>AVERAGE($H$102:H141)</f>
        <v>23.063000000000002</v>
      </c>
      <c r="J141" s="58"/>
      <c r="K141">
        <f t="shared" si="81"/>
        <v>18.16</v>
      </c>
      <c r="Q141" s="64">
        <v>39614</v>
      </c>
      <c r="R141" s="64" t="str">
        <f t="shared" si="79"/>
        <v>62008</v>
      </c>
      <c r="S141" s="58">
        <v>9.6351995076547681</v>
      </c>
      <c r="T141" s="60">
        <f>AVERAGE($S$102:S141)</f>
        <v>7.4709011022011911</v>
      </c>
      <c r="U141" s="60">
        <f t="shared" si="77"/>
        <v>7.4709011022011911</v>
      </c>
      <c r="V141" s="60">
        <f t="shared" si="82"/>
        <v>10.548732569663702</v>
      </c>
    </row>
    <row r="142" spans="3:22">
      <c r="C142" s="64">
        <v>11414</v>
      </c>
      <c r="D142" s="64" t="str">
        <f t="shared" si="78"/>
        <v>41931</v>
      </c>
      <c r="E142" s="65">
        <v>19.101299999999998</v>
      </c>
      <c r="F142" s="58">
        <f t="shared" si="80"/>
        <v>18.965900000000001</v>
      </c>
      <c r="G142" s="65">
        <v>16.972748780487802</v>
      </c>
      <c r="H142" s="66">
        <v>16.87</v>
      </c>
      <c r="I142" s="60">
        <f>AVERAGE($H$102:H142)</f>
        <v>22.911951219512197</v>
      </c>
      <c r="J142" s="58"/>
      <c r="K142">
        <f t="shared" si="81"/>
        <v>18.579999999999998</v>
      </c>
      <c r="Q142" s="64">
        <v>39644</v>
      </c>
      <c r="R142" s="64" t="str">
        <f t="shared" si="79"/>
        <v>72008</v>
      </c>
      <c r="S142" s="58">
        <v>8.8929031991625216</v>
      </c>
      <c r="T142" s="60">
        <f>AVERAGE($S$102:S142)</f>
        <v>7.5055840801758569</v>
      </c>
      <c r="U142" s="60">
        <f t="shared" si="77"/>
        <v>7.5055840801758569</v>
      </c>
      <c r="V142" s="60">
        <f t="shared" si="82"/>
        <v>9.6351995076547681</v>
      </c>
    </row>
    <row r="143" spans="3:22">
      <c r="C143" s="64">
        <v>11444</v>
      </c>
      <c r="D143" s="64" t="str">
        <f t="shared" si="78"/>
        <v>51931</v>
      </c>
      <c r="E143" s="65">
        <v>16.481000000000002</v>
      </c>
      <c r="F143" s="58">
        <f t="shared" si="80"/>
        <v>19.101299999999998</v>
      </c>
      <c r="G143" s="65">
        <v>16.961040476190473</v>
      </c>
      <c r="H143" s="66">
        <v>15.4</v>
      </c>
      <c r="I143" s="60">
        <f>AVERAGE($H$102:H143)</f>
        <v>22.733095238095238</v>
      </c>
      <c r="J143" s="58"/>
      <c r="K143">
        <f t="shared" si="81"/>
        <v>16.87</v>
      </c>
      <c r="Q143" s="64">
        <v>39675</v>
      </c>
      <c r="R143" s="64" t="str">
        <f t="shared" si="79"/>
        <v>82008</v>
      </c>
      <c r="S143" s="58">
        <v>8.0835085858928739</v>
      </c>
      <c r="T143" s="60">
        <f>AVERAGE($S$102:S143)</f>
        <v>7.5193441874548341</v>
      </c>
      <c r="U143" s="60">
        <f t="shared" si="77"/>
        <v>7.5193441874548341</v>
      </c>
      <c r="V143" s="60">
        <f t="shared" si="82"/>
        <v>8.8929031991625216</v>
      </c>
    </row>
    <row r="144" spans="3:22">
      <c r="C144" s="64">
        <v>11475</v>
      </c>
      <c r="D144" s="64" t="str">
        <f t="shared" si="78"/>
        <v>61931</v>
      </c>
      <c r="E144" s="65">
        <v>18.772200000000002</v>
      </c>
      <c r="F144" s="58">
        <f t="shared" si="80"/>
        <v>16.481000000000002</v>
      </c>
      <c r="G144" s="65">
        <v>17.003160465116277</v>
      </c>
      <c r="H144" s="66">
        <v>15.06</v>
      </c>
      <c r="I144" s="60">
        <f>AVERAGE($H$102:H144)</f>
        <v>22.554651162790698</v>
      </c>
      <c r="J144" s="58"/>
      <c r="K144">
        <f t="shared" si="81"/>
        <v>15.4</v>
      </c>
      <c r="Q144" s="64">
        <v>39706</v>
      </c>
      <c r="R144" s="64" t="str">
        <f t="shared" si="79"/>
        <v>92008</v>
      </c>
      <c r="S144" s="58">
        <v>7.384670658155807</v>
      </c>
      <c r="T144" s="60">
        <f>AVERAGE($S$102:S144)</f>
        <v>7.516212244912996</v>
      </c>
      <c r="U144" s="60">
        <f t="shared" si="77"/>
        <v>7.516212244912996</v>
      </c>
      <c r="V144" s="60">
        <f t="shared" si="82"/>
        <v>8.0835085858928739</v>
      </c>
    </row>
    <row r="145" spans="3:22">
      <c r="C145" s="64">
        <v>11505</v>
      </c>
      <c r="D145" s="64" t="str">
        <f t="shared" si="78"/>
        <v>71931</v>
      </c>
      <c r="E145" s="65">
        <v>19.6143</v>
      </c>
      <c r="F145" s="58">
        <f t="shared" si="80"/>
        <v>18.772200000000002</v>
      </c>
      <c r="G145" s="65">
        <v>17.062504545454541</v>
      </c>
      <c r="H145" s="66">
        <v>15.52</v>
      </c>
      <c r="I145" s="60">
        <f>AVERAGE($H$102:H145)</f>
        <v>22.394772727272727</v>
      </c>
      <c r="J145" s="58"/>
      <c r="K145">
        <f t="shared" si="81"/>
        <v>15.06</v>
      </c>
      <c r="Q145" s="64">
        <v>39736</v>
      </c>
      <c r="R145" s="64" t="str">
        <f t="shared" si="79"/>
        <v>102008</v>
      </c>
      <c r="S145" s="58">
        <v>5.5454294855951112</v>
      </c>
      <c r="T145" s="60">
        <f>AVERAGE($S$102:S145)</f>
        <v>7.4714217276557715</v>
      </c>
      <c r="U145" s="60">
        <f t="shared" si="77"/>
        <v>7.4714217276557715</v>
      </c>
      <c r="V145" s="60">
        <f t="shared" si="82"/>
        <v>7.384670658155807</v>
      </c>
    </row>
    <row r="146" spans="3:22">
      <c r="C146" s="64">
        <v>11536</v>
      </c>
      <c r="D146" s="64" t="str">
        <f t="shared" si="78"/>
        <v>81931</v>
      </c>
      <c r="E146" s="65">
        <v>19.8</v>
      </c>
      <c r="F146" s="58">
        <f t="shared" si="80"/>
        <v>19.6143</v>
      </c>
      <c r="G146" s="65">
        <v>17.123337777777774</v>
      </c>
      <c r="H146" s="66">
        <v>15.01</v>
      </c>
      <c r="I146" s="60">
        <f>AVERAGE($H$102:H146)</f>
        <v>22.230666666666668</v>
      </c>
      <c r="J146" s="58"/>
      <c r="K146">
        <f t="shared" si="81"/>
        <v>15.52</v>
      </c>
      <c r="Q146" s="64">
        <v>39767</v>
      </c>
      <c r="R146" s="64" t="str">
        <f t="shared" si="79"/>
        <v>112008</v>
      </c>
      <c r="S146" s="58">
        <v>5.0096184517062277</v>
      </c>
      <c r="T146" s="60">
        <f>AVERAGE($S$102:S146)</f>
        <v>7.4167149881902255</v>
      </c>
      <c r="U146" s="60">
        <f t="shared" si="77"/>
        <v>7.4167149881902255</v>
      </c>
      <c r="V146" s="60">
        <f t="shared" si="82"/>
        <v>5.5454294855951112</v>
      </c>
    </row>
    <row r="147" spans="3:22">
      <c r="C147" s="64">
        <v>11567</v>
      </c>
      <c r="D147" s="64" t="str">
        <f t="shared" si="78"/>
        <v>91931</v>
      </c>
      <c r="E147" s="65">
        <v>13.8714</v>
      </c>
      <c r="F147" s="58">
        <f t="shared" si="80"/>
        <v>19.8</v>
      </c>
      <c r="G147" s="65">
        <v>17.052643478260865</v>
      </c>
      <c r="H147" s="66">
        <v>12.82</v>
      </c>
      <c r="I147" s="60">
        <f>AVERAGE($H$102:H147)</f>
        <v>22.026086956521741</v>
      </c>
      <c r="J147" s="58"/>
      <c r="K147">
        <f t="shared" si="81"/>
        <v>15.01</v>
      </c>
      <c r="Q147" s="64">
        <v>39797</v>
      </c>
      <c r="R147" s="64" t="str">
        <f t="shared" si="79"/>
        <v>122008</v>
      </c>
      <c r="S147" s="58">
        <v>5.0778451721235278</v>
      </c>
      <c r="T147" s="60">
        <f>AVERAGE($S$102:S147)</f>
        <v>7.3658699921887765</v>
      </c>
      <c r="U147" s="60">
        <f t="shared" si="77"/>
        <v>7.3658699921887765</v>
      </c>
      <c r="V147" s="60">
        <f t="shared" si="82"/>
        <v>5.0096184517062277</v>
      </c>
    </row>
    <row r="148" spans="3:22">
      <c r="C148" s="64">
        <v>11597</v>
      </c>
      <c r="D148" s="64" t="str">
        <f t="shared" si="78"/>
        <v>101931</v>
      </c>
      <c r="E148" s="65">
        <v>17.2623</v>
      </c>
      <c r="F148" s="58">
        <f t="shared" si="80"/>
        <v>13.8714</v>
      </c>
      <c r="G148" s="65">
        <v>17.057104255319143</v>
      </c>
      <c r="H148" s="66">
        <v>11.15</v>
      </c>
      <c r="I148" s="60">
        <f>AVERAGE($H$102:H148)</f>
        <v>21.794680851063834</v>
      </c>
      <c r="J148" s="58"/>
      <c r="K148">
        <f t="shared" si="81"/>
        <v>12.82</v>
      </c>
      <c r="Q148" s="64">
        <v>39828</v>
      </c>
      <c r="R148" s="64" t="str">
        <f t="shared" si="79"/>
        <v>12009</v>
      </c>
      <c r="S148" s="58">
        <v>5.3886348974886129</v>
      </c>
      <c r="T148" s="60">
        <f>AVERAGE($S$102:S148)</f>
        <v>7.3238011603866449</v>
      </c>
      <c r="U148" s="60">
        <f t="shared" si="77"/>
        <v>7.3238011603866449</v>
      </c>
      <c r="V148" s="60">
        <f t="shared" si="82"/>
        <v>5.0778451721235278</v>
      </c>
    </row>
    <row r="149" spans="3:22">
      <c r="C149" s="64">
        <v>11628</v>
      </c>
      <c r="D149" s="64" t="str">
        <f t="shared" si="78"/>
        <v>111931</v>
      </c>
      <c r="E149" s="65">
        <v>15.5738</v>
      </c>
      <c r="F149" s="58">
        <f t="shared" si="80"/>
        <v>17.2623</v>
      </c>
      <c r="G149" s="65">
        <v>17.026202083333327</v>
      </c>
      <c r="H149" s="66">
        <v>11.42</v>
      </c>
      <c r="I149" s="60">
        <f>AVERAGE($H$102:H149)</f>
        <v>21.57854166666667</v>
      </c>
      <c r="J149" s="58"/>
      <c r="K149">
        <f t="shared" si="81"/>
        <v>11.15</v>
      </c>
      <c r="Q149" s="64">
        <v>39859</v>
      </c>
      <c r="R149" s="64" t="str">
        <f t="shared" si="79"/>
        <v>22009</v>
      </c>
      <c r="S149" s="58">
        <v>5.1135621200043246</v>
      </c>
      <c r="T149" s="60">
        <f>AVERAGE($S$102:S149)</f>
        <v>7.2777545137120123</v>
      </c>
      <c r="U149" s="60">
        <f t="shared" si="77"/>
        <v>7.2777545137120123</v>
      </c>
      <c r="V149" s="60">
        <f t="shared" si="82"/>
        <v>5.3886348974886129</v>
      </c>
    </row>
    <row r="150" spans="3:22">
      <c r="C150" s="64">
        <v>11658</v>
      </c>
      <c r="D150" s="64" t="str">
        <f t="shared" si="78"/>
        <v>121931</v>
      </c>
      <c r="E150" s="65">
        <v>13.311500000000001</v>
      </c>
      <c r="F150" s="58">
        <f t="shared" si="80"/>
        <v>15.5738</v>
      </c>
      <c r="G150" s="65">
        <v>16.950391836734688</v>
      </c>
      <c r="H150" s="66">
        <v>9.31</v>
      </c>
      <c r="I150" s="60">
        <f>AVERAGE($H$102:H150)</f>
        <v>21.328163265306127</v>
      </c>
      <c r="J150" s="58"/>
      <c r="K150">
        <f t="shared" si="81"/>
        <v>11.42</v>
      </c>
      <c r="Q150" s="64">
        <v>39887</v>
      </c>
      <c r="R150" s="64" t="str">
        <f t="shared" si="79"/>
        <v>32009</v>
      </c>
      <c r="S150" s="58">
        <v>5.5049988026303076</v>
      </c>
      <c r="T150" s="60">
        <f>AVERAGE($S$102:S150)</f>
        <v>7.2415758257307541</v>
      </c>
      <c r="U150" s="60">
        <f t="shared" si="77"/>
        <v>7.2415758257307541</v>
      </c>
      <c r="V150" s="60">
        <f t="shared" si="82"/>
        <v>5.1135621200043246</v>
      </c>
    </row>
    <row r="151" spans="3:22">
      <c r="C151" s="64">
        <v>11689</v>
      </c>
      <c r="D151" s="64" t="str">
        <f t="shared" si="78"/>
        <v>11932</v>
      </c>
      <c r="E151" s="65">
        <v>14.0893</v>
      </c>
      <c r="F151" s="58">
        <f t="shared" si="80"/>
        <v>13.311500000000001</v>
      </c>
      <c r="G151" s="65">
        <v>16.893169999999994</v>
      </c>
      <c r="H151" s="66">
        <v>9.31</v>
      </c>
      <c r="I151" s="60">
        <f>AVERAGE($H$102:H151)</f>
        <v>21.087800000000001</v>
      </c>
      <c r="J151" s="58"/>
      <c r="K151">
        <f t="shared" si="81"/>
        <v>9.31</v>
      </c>
      <c r="Q151" s="64">
        <v>39918</v>
      </c>
      <c r="R151" s="64" t="str">
        <f t="shared" si="79"/>
        <v>42009</v>
      </c>
      <c r="S151" s="58">
        <v>5.9925314884472511</v>
      </c>
      <c r="T151" s="60">
        <f>AVERAGE($S$102:S151)</f>
        <v>7.2165949389850832</v>
      </c>
      <c r="U151" s="60">
        <f t="shared" si="77"/>
        <v>7.2165949389850832</v>
      </c>
      <c r="V151" s="60">
        <f t="shared" si="82"/>
        <v>5.5049988026303076</v>
      </c>
    </row>
    <row r="152" spans="3:22">
      <c r="C152" s="64">
        <v>11720</v>
      </c>
      <c r="D152" s="64" t="str">
        <f t="shared" si="78"/>
        <v>21932</v>
      </c>
      <c r="E152" s="65">
        <v>14.803599999999999</v>
      </c>
      <c r="F152" s="58">
        <f t="shared" si="80"/>
        <v>14.0893</v>
      </c>
      <c r="G152" s="65">
        <v>16.852198039215683</v>
      </c>
      <c r="H152" s="66">
        <v>9.34</v>
      </c>
      <c r="I152" s="60">
        <f>AVERAGE($H$102:H152)</f>
        <v>20.857450980392159</v>
      </c>
      <c r="J152" s="58"/>
      <c r="K152">
        <f t="shared" si="81"/>
        <v>9.31</v>
      </c>
      <c r="Q152" s="64">
        <v>39948</v>
      </c>
      <c r="R152" s="64" t="str">
        <f t="shared" si="79"/>
        <v>52009</v>
      </c>
      <c r="S152" s="58">
        <v>6.7220166696402819</v>
      </c>
      <c r="T152" s="60">
        <f>AVERAGE($S$102:S152)</f>
        <v>7.206897325860675</v>
      </c>
      <c r="U152" s="60">
        <f t="shared" si="77"/>
        <v>7.206897325860675</v>
      </c>
      <c r="V152" s="60">
        <f t="shared" si="82"/>
        <v>5.9925314884472511</v>
      </c>
    </row>
    <row r="153" spans="3:22">
      <c r="C153" s="64">
        <v>11749</v>
      </c>
      <c r="D153" s="64" t="str">
        <f t="shared" si="78"/>
        <v>31932</v>
      </c>
      <c r="E153" s="65">
        <v>13.053599999999999</v>
      </c>
      <c r="F153" s="58">
        <f t="shared" si="80"/>
        <v>14.803599999999999</v>
      </c>
      <c r="G153" s="65">
        <v>16.779148076923072</v>
      </c>
      <c r="H153" s="66">
        <v>9.41</v>
      </c>
      <c r="I153" s="60">
        <f>AVERAGE($H$102:H153)</f>
        <v>20.637307692307694</v>
      </c>
      <c r="J153" s="58"/>
      <c r="K153">
        <f t="shared" si="81"/>
        <v>9.34</v>
      </c>
      <c r="Q153" s="64">
        <v>39979</v>
      </c>
      <c r="R153" s="64" t="str">
        <f t="shared" si="79"/>
        <v>62009</v>
      </c>
      <c r="S153" s="58">
        <v>6.5282403066105967</v>
      </c>
      <c r="T153" s="60">
        <f>AVERAGE($S$102:S153)</f>
        <v>7.1938462293366348</v>
      </c>
      <c r="U153" s="60">
        <f t="shared" si="77"/>
        <v>7.1938462293366348</v>
      </c>
      <c r="V153" s="60">
        <f t="shared" si="82"/>
        <v>6.7220166696402819</v>
      </c>
    </row>
    <row r="154" spans="3:22">
      <c r="C154" s="64">
        <v>11780</v>
      </c>
      <c r="D154" s="64" t="str">
        <f t="shared" si="78"/>
        <v>41932</v>
      </c>
      <c r="E154" s="65">
        <v>11.4314</v>
      </c>
      <c r="F154" s="58">
        <f t="shared" si="80"/>
        <v>13.053599999999999</v>
      </c>
      <c r="G154" s="65">
        <v>16.678247169811318</v>
      </c>
      <c r="H154" s="66">
        <v>7.19</v>
      </c>
      <c r="I154" s="60">
        <f>AVERAGE($H$102:H154)</f>
        <v>20.383584905660381</v>
      </c>
      <c r="J154" s="58"/>
      <c r="K154">
        <f t="shared" si="81"/>
        <v>9.41</v>
      </c>
      <c r="Q154" s="64">
        <v>40009</v>
      </c>
      <c r="R154" s="64" t="str">
        <f t="shared" si="79"/>
        <v>72009</v>
      </c>
      <c r="S154" s="58">
        <v>7.0730286664076232</v>
      </c>
      <c r="T154" s="60">
        <f>AVERAGE($S$102:S154)</f>
        <v>7.1915666526775963</v>
      </c>
      <c r="U154" s="60">
        <f t="shared" si="77"/>
        <v>7.1915666526775963</v>
      </c>
      <c r="V154" s="60">
        <f t="shared" si="82"/>
        <v>6.5282403066105967</v>
      </c>
    </row>
    <row r="155" spans="3:22">
      <c r="C155" s="64">
        <v>11810</v>
      </c>
      <c r="D155" s="64" t="str">
        <f t="shared" si="78"/>
        <v>51932</v>
      </c>
      <c r="E155" s="65">
        <v>8.7646999999999995</v>
      </c>
      <c r="F155" s="58">
        <f t="shared" si="80"/>
        <v>11.4314</v>
      </c>
      <c r="G155" s="65">
        <v>16.531699999999994</v>
      </c>
      <c r="H155" s="66">
        <v>6.39</v>
      </c>
      <c r="I155" s="60">
        <f>AVERAGE($H$102:H155)</f>
        <v>20.12444444444445</v>
      </c>
      <c r="J155" s="58"/>
      <c r="K155">
        <f t="shared" si="81"/>
        <v>7.19</v>
      </c>
      <c r="Q155" s="64">
        <v>40040</v>
      </c>
      <c r="R155" s="64" t="str">
        <f t="shared" si="79"/>
        <v>82009</v>
      </c>
      <c r="S155" s="58">
        <v>7.2966197710130265</v>
      </c>
      <c r="T155" s="60">
        <f>AVERAGE($S$102:S155)</f>
        <v>7.1935120807949193</v>
      </c>
      <c r="U155" s="60">
        <f t="shared" si="77"/>
        <v>7.1935120807949193</v>
      </c>
      <c r="V155" s="60">
        <f t="shared" si="82"/>
        <v>7.0730286664076232</v>
      </c>
    </row>
    <row r="156" spans="3:22">
      <c r="C156" s="64">
        <v>11841</v>
      </c>
      <c r="D156" s="64" t="str">
        <f t="shared" si="78"/>
        <v>61932</v>
      </c>
      <c r="E156" s="65">
        <v>8.6862999999999992</v>
      </c>
      <c r="F156" s="58">
        <f t="shared" si="80"/>
        <v>8.7646999999999995</v>
      </c>
      <c r="G156" s="65">
        <v>16.389056363636357</v>
      </c>
      <c r="H156" s="66">
        <v>5.57</v>
      </c>
      <c r="I156" s="60">
        <f>AVERAGE($H$102:H156)</f>
        <v>19.859818181818184</v>
      </c>
      <c r="J156" s="58"/>
      <c r="K156">
        <f t="shared" si="81"/>
        <v>6.39</v>
      </c>
      <c r="Q156" s="64">
        <v>40071</v>
      </c>
      <c r="R156" s="64" t="str">
        <f t="shared" si="79"/>
        <v>92009</v>
      </c>
      <c r="S156" s="58">
        <v>7.8519962012429367</v>
      </c>
      <c r="T156" s="60">
        <f>AVERAGE($S$102:S156)</f>
        <v>7.2054845193485191</v>
      </c>
      <c r="U156" s="60">
        <f t="shared" si="77"/>
        <v>7.2054845193485191</v>
      </c>
      <c r="V156" s="60">
        <f t="shared" si="82"/>
        <v>7.2966197710130265</v>
      </c>
    </row>
    <row r="157" spans="3:22">
      <c r="C157" s="64">
        <v>11871</v>
      </c>
      <c r="D157" s="64" t="str">
        <f t="shared" si="78"/>
        <v>71932</v>
      </c>
      <c r="E157" s="65">
        <v>13.260899999999999</v>
      </c>
      <c r="F157" s="58">
        <f t="shared" si="80"/>
        <v>8.6862999999999992</v>
      </c>
      <c r="G157" s="65">
        <v>16.333196428571423</v>
      </c>
      <c r="H157" s="66">
        <v>5.84</v>
      </c>
      <c r="I157" s="60">
        <f>AVERAGE($H$102:H157)</f>
        <v>19.609464285714289</v>
      </c>
      <c r="J157" s="58"/>
      <c r="K157">
        <f t="shared" si="81"/>
        <v>5.57</v>
      </c>
      <c r="Q157" s="64">
        <v>40101</v>
      </c>
      <c r="R157" s="64" t="str">
        <f t="shared" si="79"/>
        <v>102009</v>
      </c>
      <c r="S157" s="58">
        <v>7.9196282471303743</v>
      </c>
      <c r="T157" s="60">
        <f>AVERAGE($S$102:S157)</f>
        <v>7.2182370859160523</v>
      </c>
      <c r="U157" s="60">
        <f t="shared" si="77"/>
        <v>7.2182370859160523</v>
      </c>
      <c r="V157" s="60">
        <f t="shared" si="82"/>
        <v>7.8519962012429367</v>
      </c>
    </row>
    <row r="158" spans="3:22">
      <c r="C158" s="64">
        <v>11902</v>
      </c>
      <c r="D158" s="64" t="str">
        <f t="shared" si="78"/>
        <v>81932</v>
      </c>
      <c r="E158" s="65">
        <v>18.239100000000001</v>
      </c>
      <c r="F158" s="58">
        <f t="shared" si="80"/>
        <v>13.260899999999999</v>
      </c>
      <c r="G158" s="65">
        <v>16.366633333333326</v>
      </c>
      <c r="H158" s="66">
        <v>8.83</v>
      </c>
      <c r="I158" s="60">
        <f>AVERAGE($H$102:H158)</f>
        <v>19.420350877192984</v>
      </c>
      <c r="J158" s="58"/>
      <c r="K158">
        <f t="shared" si="81"/>
        <v>5.84</v>
      </c>
      <c r="Q158" s="64">
        <v>40132</v>
      </c>
      <c r="R158" s="64" t="str">
        <f t="shared" si="79"/>
        <v>112009</v>
      </c>
      <c r="S158" s="58">
        <v>8.4007074074486834</v>
      </c>
      <c r="T158" s="60">
        <f>AVERAGE($S$102:S158)</f>
        <v>7.2389821792762739</v>
      </c>
      <c r="U158" s="60">
        <f t="shared" si="77"/>
        <v>7.2389821792762739</v>
      </c>
      <c r="V158" s="60">
        <f t="shared" si="82"/>
        <v>7.9196282471303743</v>
      </c>
    </row>
    <row r="159" spans="3:22">
      <c r="C159" s="64">
        <v>11933</v>
      </c>
      <c r="D159" s="64" t="str">
        <f t="shared" si="78"/>
        <v>91932</v>
      </c>
      <c r="E159" s="65">
        <v>17.565200000000001</v>
      </c>
      <c r="F159" s="58">
        <f t="shared" si="80"/>
        <v>18.239100000000001</v>
      </c>
      <c r="G159" s="65">
        <v>16.387298275862062</v>
      </c>
      <c r="H159" s="66">
        <v>9.76</v>
      </c>
      <c r="I159" s="60">
        <f>AVERAGE($H$102:H159)</f>
        <v>19.253793103448277</v>
      </c>
      <c r="J159" s="58"/>
      <c r="K159">
        <f t="shared" si="81"/>
        <v>8.83</v>
      </c>
      <c r="Q159" s="64">
        <v>40162</v>
      </c>
      <c r="R159" s="64" t="str">
        <f t="shared" si="79"/>
        <v>122009</v>
      </c>
      <c r="S159" s="58">
        <v>8.4838791323846685</v>
      </c>
      <c r="T159" s="60">
        <f>AVERAGE($S$102:S159)</f>
        <v>7.2604459198471085</v>
      </c>
      <c r="U159" s="60">
        <f t="shared" si="77"/>
        <v>7.2604459198471085</v>
      </c>
      <c r="V159" s="60">
        <f t="shared" si="82"/>
        <v>8.4007074074486834</v>
      </c>
    </row>
    <row r="160" spans="3:22">
      <c r="C160" s="64">
        <v>11963</v>
      </c>
      <c r="D160" s="64" t="str">
        <f t="shared" si="78"/>
        <v>101932</v>
      </c>
      <c r="E160" s="65">
        <v>16.9756</v>
      </c>
      <c r="F160" s="58">
        <f t="shared" si="80"/>
        <v>17.565200000000001</v>
      </c>
      <c r="G160" s="65">
        <v>16.397269491525417</v>
      </c>
      <c r="H160" s="66">
        <v>8.48</v>
      </c>
      <c r="I160" s="60">
        <f>AVERAGE($H$102:H160)</f>
        <v>19.071186440677966</v>
      </c>
      <c r="J160" s="58"/>
      <c r="K160">
        <f t="shared" si="81"/>
        <v>9.76</v>
      </c>
      <c r="Q160" s="64">
        <v>40193</v>
      </c>
      <c r="R160" s="64" t="str">
        <f t="shared" si="79"/>
        <v>12010</v>
      </c>
      <c r="S160" s="58">
        <v>8.3677711282020795</v>
      </c>
      <c r="T160" s="60">
        <f>AVERAGE($S$102:S160)</f>
        <v>7.2792141437175326</v>
      </c>
      <c r="U160" s="60">
        <f t="shared" si="77"/>
        <v>7.2792141437175326</v>
      </c>
      <c r="V160" s="60">
        <f t="shared" si="82"/>
        <v>8.4838791323846685</v>
      </c>
    </row>
    <row r="161" spans="3:22">
      <c r="C161" s="64">
        <v>11994</v>
      </c>
      <c r="D161" s="64" t="str">
        <f t="shared" si="78"/>
        <v>111932</v>
      </c>
      <c r="E161" s="65">
        <v>15.9756</v>
      </c>
      <c r="F161" s="58">
        <f t="shared" si="80"/>
        <v>16.9756</v>
      </c>
      <c r="G161" s="65">
        <v>16.390241666666661</v>
      </c>
      <c r="H161" s="66">
        <v>8.4600000000000009</v>
      </c>
      <c r="I161" s="60">
        <f>AVERAGE($H$102:H161)</f>
        <v>18.894333333333336</v>
      </c>
      <c r="J161" s="58"/>
      <c r="K161">
        <f t="shared" si="81"/>
        <v>8.48</v>
      </c>
      <c r="Q161" s="64">
        <v>40224</v>
      </c>
      <c r="R161" s="64" t="str">
        <f t="shared" si="79"/>
        <v>22010</v>
      </c>
      <c r="S161" s="58">
        <v>8.3599638941186107</v>
      </c>
      <c r="T161" s="60">
        <f>AVERAGE($S$102:S161)</f>
        <v>7.2972266395575502</v>
      </c>
      <c r="U161" s="60">
        <f t="shared" si="77"/>
        <v>7.2972266395575502</v>
      </c>
      <c r="V161" s="60">
        <f t="shared" si="82"/>
        <v>8.3677711282020795</v>
      </c>
    </row>
    <row r="162" spans="3:22">
      <c r="C162" s="64">
        <v>12024</v>
      </c>
      <c r="D162" s="64" t="str">
        <f t="shared" si="78"/>
        <v>121932</v>
      </c>
      <c r="E162" s="65">
        <v>16.8049</v>
      </c>
      <c r="F162" s="58">
        <f t="shared" si="80"/>
        <v>15.9756</v>
      </c>
      <c r="G162" s="65">
        <v>16.397039344262289</v>
      </c>
      <c r="H162" s="66">
        <v>8.26</v>
      </c>
      <c r="I162" s="60">
        <f>AVERAGE($H$102:H162)</f>
        <v>18.720000000000002</v>
      </c>
      <c r="J162" s="58"/>
      <c r="K162">
        <f t="shared" si="81"/>
        <v>8.4600000000000009</v>
      </c>
      <c r="Q162" s="64">
        <v>40252</v>
      </c>
      <c r="R162" s="64" t="str">
        <f t="shared" si="79"/>
        <v>32010</v>
      </c>
      <c r="S162" s="58">
        <v>8.8186720037595769</v>
      </c>
      <c r="T162" s="60">
        <f>AVERAGE($S$102:S162)</f>
        <v>7.3221683668395503</v>
      </c>
      <c r="U162" s="60">
        <f t="shared" si="77"/>
        <v>7.3221683668395503</v>
      </c>
      <c r="V162" s="60">
        <f t="shared" si="82"/>
        <v>8.3599638941186107</v>
      </c>
    </row>
    <row r="163" spans="3:22">
      <c r="C163" s="64">
        <v>12055</v>
      </c>
      <c r="D163" s="64" t="str">
        <f t="shared" si="78"/>
        <v>11933</v>
      </c>
      <c r="E163" s="65">
        <v>16.523800000000001</v>
      </c>
      <c r="F163" s="58">
        <f t="shared" si="80"/>
        <v>16.8049</v>
      </c>
      <c r="G163" s="65">
        <v>16.399083870967736</v>
      </c>
      <c r="H163" s="66">
        <v>8.73</v>
      </c>
      <c r="I163" s="60">
        <f>AVERAGE($H$102:H163)</f>
        <v>18.558870967741935</v>
      </c>
      <c r="J163" s="58"/>
      <c r="K163">
        <f t="shared" si="81"/>
        <v>8.26</v>
      </c>
      <c r="Q163" s="64">
        <v>40283</v>
      </c>
      <c r="R163" s="64" t="str">
        <f t="shared" si="79"/>
        <v>42010</v>
      </c>
      <c r="S163" s="58">
        <v>8.0582654787467813</v>
      </c>
      <c r="T163" s="60">
        <f>AVERAGE($S$102:S163)</f>
        <v>7.3340409009025702</v>
      </c>
      <c r="U163" s="60">
        <f t="shared" si="77"/>
        <v>7.3340409009025702</v>
      </c>
      <c r="V163" s="60">
        <f t="shared" si="82"/>
        <v>8.8186720037595769</v>
      </c>
    </row>
    <row r="164" spans="3:22">
      <c r="C164" s="64">
        <v>12086</v>
      </c>
      <c r="D164" s="64" t="str">
        <f t="shared" si="78"/>
        <v>21933</v>
      </c>
      <c r="E164" s="65">
        <v>13.4762</v>
      </c>
      <c r="F164" s="58">
        <f t="shared" si="80"/>
        <v>16.523800000000001</v>
      </c>
      <c r="G164" s="65">
        <v>16.352688888888885</v>
      </c>
      <c r="H164" s="66">
        <v>7.83</v>
      </c>
      <c r="I164" s="60">
        <f>AVERAGE($H$102:H164)</f>
        <v>18.388571428571428</v>
      </c>
      <c r="J164" s="58"/>
      <c r="K164">
        <f t="shared" si="81"/>
        <v>8.73</v>
      </c>
      <c r="Q164" s="64">
        <v>40313</v>
      </c>
      <c r="R164" s="64" t="str">
        <f t="shared" si="79"/>
        <v>52010</v>
      </c>
      <c r="S164" s="58">
        <v>7.4175592964085082</v>
      </c>
      <c r="T164" s="60">
        <f>AVERAGE($S$102:S164)</f>
        <v>7.3353665897201248</v>
      </c>
      <c r="U164" s="60">
        <f t="shared" si="77"/>
        <v>7.3353665897201248</v>
      </c>
      <c r="V164" s="60">
        <f t="shared" si="82"/>
        <v>8.0582654787467813</v>
      </c>
    </row>
    <row r="165" spans="3:22">
      <c r="C165" s="64">
        <v>12114</v>
      </c>
      <c r="D165" s="64" t="str">
        <f t="shared" si="78"/>
        <v>31933</v>
      </c>
      <c r="E165" s="65">
        <v>13.928599999999999</v>
      </c>
      <c r="F165" s="58">
        <f t="shared" si="80"/>
        <v>13.4762</v>
      </c>
      <c r="G165" s="65">
        <v>16.314812499999995</v>
      </c>
      <c r="H165" s="66">
        <v>7.87</v>
      </c>
      <c r="I165" s="60">
        <f>AVERAGE($H$102:H165)</f>
        <v>18.224218749999999</v>
      </c>
      <c r="J165" s="58"/>
      <c r="K165">
        <f t="shared" si="81"/>
        <v>7.83</v>
      </c>
      <c r="Q165" s="64">
        <v>40344</v>
      </c>
      <c r="R165" s="64" t="str">
        <f t="shared" si="79"/>
        <v>62010</v>
      </c>
      <c r="S165" s="58">
        <v>7.2471986582250629</v>
      </c>
      <c r="T165" s="60">
        <f>AVERAGE($S$102:S165)</f>
        <v>7.333988965790514</v>
      </c>
      <c r="U165" s="60">
        <f t="shared" si="77"/>
        <v>7.333988965790514</v>
      </c>
      <c r="V165" s="60">
        <f t="shared" si="82"/>
        <v>7.4175592964085082</v>
      </c>
    </row>
    <row r="166" spans="3:22">
      <c r="C166" s="64">
        <v>12145</v>
      </c>
      <c r="D166" s="64" t="str">
        <f t="shared" si="78"/>
        <v>41933</v>
      </c>
      <c r="E166" s="65">
        <v>19.348800000000001</v>
      </c>
      <c r="F166" s="58">
        <f t="shared" si="80"/>
        <v>13.928599999999999</v>
      </c>
      <c r="G166" s="65">
        <v>16.361489230769227</v>
      </c>
      <c r="H166" s="66">
        <v>8.7200000000000006</v>
      </c>
      <c r="I166" s="60">
        <f>AVERAGE($H$102:H166)</f>
        <v>18.077999999999999</v>
      </c>
      <c r="J166" s="58"/>
      <c r="K166">
        <f t="shared" si="81"/>
        <v>7.87</v>
      </c>
      <c r="Q166" s="64">
        <v>40374</v>
      </c>
      <c r="R166" s="64" t="str">
        <f t="shared" si="79"/>
        <v>72010</v>
      </c>
      <c r="S166" s="58">
        <v>8.2269651506301962</v>
      </c>
      <c r="T166" s="60">
        <f>AVERAGE($S$102:S166)</f>
        <v>7.3477270609418932</v>
      </c>
      <c r="U166" s="60">
        <f t="shared" ref="U166:U219" si="83">T166</f>
        <v>7.3477270609418932</v>
      </c>
      <c r="V166" s="60">
        <f t="shared" si="82"/>
        <v>7.2471986582250629</v>
      </c>
    </row>
    <row r="167" spans="3:22">
      <c r="C167" s="64">
        <v>12175</v>
      </c>
      <c r="D167" s="64" t="str">
        <f t="shared" ref="D167:D230" si="84">MONTH(C167)&amp;YEAR(C167)</f>
        <v>51933</v>
      </c>
      <c r="E167" s="65">
        <v>22.418600000000001</v>
      </c>
      <c r="F167" s="58">
        <f t="shared" si="80"/>
        <v>19.348800000000001</v>
      </c>
      <c r="G167" s="65">
        <v>16.45326363636363</v>
      </c>
      <c r="H167" s="66">
        <v>11.25</v>
      </c>
      <c r="I167" s="60">
        <f>AVERAGE($H$102:H167)</f>
        <v>17.974545454545453</v>
      </c>
      <c r="J167" s="58"/>
      <c r="K167">
        <f t="shared" si="81"/>
        <v>8.7200000000000006</v>
      </c>
      <c r="Q167" s="64">
        <v>40405</v>
      </c>
      <c r="R167" s="64" t="str">
        <f t="shared" ref="R167:R230" si="85">MONTH(Q167)&amp;YEAR(Q167)</f>
        <v>82010</v>
      </c>
      <c r="S167" s="58">
        <v>7.8821725997787144</v>
      </c>
      <c r="T167" s="60">
        <f>AVERAGE($S$102:S167)</f>
        <v>7.3558247206212393</v>
      </c>
      <c r="U167" s="60">
        <f t="shared" si="83"/>
        <v>7.3558247206212393</v>
      </c>
      <c r="V167" s="60">
        <f t="shared" si="82"/>
        <v>8.2269651506301962</v>
      </c>
    </row>
    <row r="168" spans="3:22">
      <c r="C168" s="64">
        <v>12206</v>
      </c>
      <c r="D168" s="64" t="str">
        <f t="shared" si="84"/>
        <v>61933</v>
      </c>
      <c r="E168" s="65">
        <v>25.3721</v>
      </c>
      <c r="F168" s="58">
        <f t="shared" ref="F168:F231" si="86">E167</f>
        <v>22.418600000000001</v>
      </c>
      <c r="G168" s="65">
        <v>16.586380597014919</v>
      </c>
      <c r="H168" s="66">
        <v>13.1</v>
      </c>
      <c r="I168" s="60">
        <f>AVERAGE($H$102:H168)</f>
        <v>17.901791044776118</v>
      </c>
      <c r="J168" s="58"/>
      <c r="K168">
        <f t="shared" ref="K168:K231" si="87">H167</f>
        <v>11.25</v>
      </c>
      <c r="Q168" s="64">
        <v>40436</v>
      </c>
      <c r="R168" s="64" t="str">
        <f t="shared" si="85"/>
        <v>92010</v>
      </c>
      <c r="S168" s="58">
        <v>8.1462307868070223</v>
      </c>
      <c r="T168" s="60">
        <f>AVERAGE($S$102:S168)</f>
        <v>7.3676218260866984</v>
      </c>
      <c r="U168" s="60">
        <f t="shared" si="83"/>
        <v>7.3676218260866984</v>
      </c>
      <c r="V168" s="60">
        <f t="shared" ref="V168:V231" si="88">S167</f>
        <v>7.8821725997787144</v>
      </c>
    </row>
    <row r="169" spans="3:22">
      <c r="C169" s="64">
        <v>12236</v>
      </c>
      <c r="D169" s="64" t="str">
        <f t="shared" si="84"/>
        <v>71933</v>
      </c>
      <c r="E169" s="65">
        <v>23.139500000000002</v>
      </c>
      <c r="F169" s="58">
        <f t="shared" si="86"/>
        <v>25.3721</v>
      </c>
      <c r="G169" s="65">
        <v>16.682749999999995</v>
      </c>
      <c r="H169" s="66">
        <v>13.75</v>
      </c>
      <c r="I169" s="60">
        <f>AVERAGE($H$102:H169)</f>
        <v>17.840735294117646</v>
      </c>
      <c r="J169" s="58"/>
      <c r="K169">
        <f t="shared" si="87"/>
        <v>13.1</v>
      </c>
      <c r="Q169" s="64">
        <v>40466</v>
      </c>
      <c r="R169" s="64" t="str">
        <f t="shared" si="85"/>
        <v>102010</v>
      </c>
      <c r="S169" s="58">
        <v>8.3003620070213948</v>
      </c>
      <c r="T169" s="60">
        <f>AVERAGE($S$102:S169)</f>
        <v>7.3813385934533855</v>
      </c>
      <c r="U169" s="60">
        <f t="shared" si="83"/>
        <v>7.3813385934533855</v>
      </c>
      <c r="V169" s="60">
        <f t="shared" si="88"/>
        <v>8.1462307868070223</v>
      </c>
    </row>
    <row r="170" spans="3:22">
      <c r="C170" s="64">
        <v>12267</v>
      </c>
      <c r="D170" s="64" t="str">
        <f t="shared" si="84"/>
        <v>81933</v>
      </c>
      <c r="E170" s="65">
        <v>25.790700000000001</v>
      </c>
      <c r="F170" s="58">
        <f t="shared" si="86"/>
        <v>23.139500000000002</v>
      </c>
      <c r="G170" s="65">
        <v>16.814749275362313</v>
      </c>
      <c r="H170" s="66">
        <v>13</v>
      </c>
      <c r="I170" s="60">
        <f>AVERAGE($H$102:H170)</f>
        <v>17.770579710144926</v>
      </c>
      <c r="J170" s="58"/>
      <c r="K170">
        <f t="shared" si="87"/>
        <v>13.75</v>
      </c>
      <c r="Q170" s="64">
        <v>40497</v>
      </c>
      <c r="R170" s="64" t="str">
        <f t="shared" si="85"/>
        <v>112010</v>
      </c>
      <c r="S170" s="58">
        <v>7.5144502200910068</v>
      </c>
      <c r="T170" s="60">
        <f>AVERAGE($S$102:S170)</f>
        <v>7.383267747462626</v>
      </c>
      <c r="U170" s="60">
        <f t="shared" si="83"/>
        <v>7.383267747462626</v>
      </c>
      <c r="V170" s="60">
        <f t="shared" si="88"/>
        <v>8.3003620070213948</v>
      </c>
    </row>
    <row r="171" spans="3:22">
      <c r="C171" s="64">
        <v>12298</v>
      </c>
      <c r="D171" s="64" t="str">
        <f t="shared" si="84"/>
        <v>91933</v>
      </c>
      <c r="E171" s="65">
        <v>22.860499999999998</v>
      </c>
      <c r="F171" s="58">
        <f t="shared" si="86"/>
        <v>25.790700000000001</v>
      </c>
      <c r="G171" s="65">
        <v>16.901117142857139</v>
      </c>
      <c r="H171" s="66">
        <v>12.92</v>
      </c>
      <c r="I171" s="60">
        <f>AVERAGE($H$102:H171)</f>
        <v>17.701285714285714</v>
      </c>
      <c r="J171" s="58"/>
      <c r="K171">
        <f t="shared" si="87"/>
        <v>13</v>
      </c>
      <c r="Q171" s="64">
        <v>40527</v>
      </c>
      <c r="R171" s="64" t="str">
        <f t="shared" si="85"/>
        <v>122010</v>
      </c>
      <c r="S171" s="58">
        <v>7.5758254653986068</v>
      </c>
      <c r="T171" s="60">
        <f>AVERAGE($S$102:S171)</f>
        <v>7.386018572004569</v>
      </c>
      <c r="U171" s="60">
        <f t="shared" si="83"/>
        <v>7.386018572004569</v>
      </c>
      <c r="V171" s="60">
        <f t="shared" si="88"/>
        <v>7.5144502200910068</v>
      </c>
    </row>
    <row r="172" spans="3:22">
      <c r="C172" s="64">
        <v>12328</v>
      </c>
      <c r="D172" s="64" t="str">
        <f t="shared" si="84"/>
        <v>101933</v>
      </c>
      <c r="E172" s="65">
        <v>20.363600000000002</v>
      </c>
      <c r="F172" s="58">
        <f t="shared" si="86"/>
        <v>22.860499999999998</v>
      </c>
      <c r="G172" s="65">
        <v>16.949884507042249</v>
      </c>
      <c r="H172" s="66">
        <v>11.7</v>
      </c>
      <c r="I172" s="60">
        <f>AVERAGE($H$102:H172)</f>
        <v>17.616760563380282</v>
      </c>
      <c r="J172" s="58"/>
      <c r="K172">
        <f t="shared" si="87"/>
        <v>12.92</v>
      </c>
      <c r="Q172" s="64">
        <v>40558</v>
      </c>
      <c r="R172" s="64" t="str">
        <f t="shared" si="85"/>
        <v>12011</v>
      </c>
      <c r="S172" s="58">
        <v>7.5688065480485331</v>
      </c>
      <c r="T172" s="60">
        <f>AVERAGE($S$102:S172)</f>
        <v>7.3885930505403996</v>
      </c>
      <c r="U172" s="60">
        <f t="shared" si="83"/>
        <v>7.3885930505403996</v>
      </c>
      <c r="V172" s="60">
        <f t="shared" si="88"/>
        <v>7.5758254653986068</v>
      </c>
    </row>
    <row r="173" spans="3:22">
      <c r="C173" s="64">
        <v>12359</v>
      </c>
      <c r="D173" s="64" t="str">
        <f t="shared" si="84"/>
        <v>111933</v>
      </c>
      <c r="E173" s="65">
        <v>22.454499999999999</v>
      </c>
      <c r="F173" s="58">
        <f t="shared" si="86"/>
        <v>20.363600000000002</v>
      </c>
      <c r="G173" s="65">
        <v>17.026337499999997</v>
      </c>
      <c r="H173" s="66">
        <v>12.01</v>
      </c>
      <c r="I173" s="60">
        <f>AVERAGE($H$102:H173)</f>
        <v>17.538888888888888</v>
      </c>
      <c r="J173" s="58"/>
      <c r="K173">
        <f t="shared" si="87"/>
        <v>11.7</v>
      </c>
      <c r="Q173" s="64">
        <v>40589</v>
      </c>
      <c r="R173" s="64" t="str">
        <f t="shared" si="85"/>
        <v>22011</v>
      </c>
      <c r="S173" s="58">
        <v>7.4956451041080818</v>
      </c>
      <c r="T173" s="60">
        <f>AVERAGE($S$102:S173)</f>
        <v>7.3900798846177294</v>
      </c>
      <c r="U173" s="60">
        <f t="shared" si="83"/>
        <v>7.3900798846177294</v>
      </c>
      <c r="V173" s="60">
        <f t="shared" si="88"/>
        <v>7.5688065480485331</v>
      </c>
    </row>
    <row r="174" spans="3:22">
      <c r="C174" s="64">
        <v>12389</v>
      </c>
      <c r="D174" s="64" t="str">
        <f t="shared" si="84"/>
        <v>121933</v>
      </c>
      <c r="E174" s="65">
        <v>22.954499999999999</v>
      </c>
      <c r="F174" s="58">
        <f t="shared" si="86"/>
        <v>22.454499999999999</v>
      </c>
      <c r="G174" s="65">
        <v>17.107545205479447</v>
      </c>
      <c r="H174" s="66">
        <v>12.28</v>
      </c>
      <c r="I174" s="60">
        <f>AVERAGE($H$102:H174)</f>
        <v>17.466849315068494</v>
      </c>
      <c r="J174" s="58"/>
      <c r="K174">
        <f t="shared" si="87"/>
        <v>12.01</v>
      </c>
      <c r="Q174" s="64">
        <v>40617</v>
      </c>
      <c r="R174" s="64" t="str">
        <f t="shared" si="85"/>
        <v>32011</v>
      </c>
      <c r="S174" s="58">
        <v>7.6459822554496668</v>
      </c>
      <c r="T174" s="60">
        <f>AVERAGE($S$102:S174)</f>
        <v>7.3935853965469338</v>
      </c>
      <c r="U174" s="60">
        <f t="shared" si="83"/>
        <v>7.3935853965469338</v>
      </c>
      <c r="V174" s="60">
        <f t="shared" si="88"/>
        <v>7.4956451041080818</v>
      </c>
    </row>
    <row r="175" spans="3:22">
      <c r="C175" s="64">
        <v>12420</v>
      </c>
      <c r="D175" s="64" t="str">
        <f t="shared" si="84"/>
        <v>11934</v>
      </c>
      <c r="E175" s="65">
        <v>24.822199999999999</v>
      </c>
      <c r="F175" s="58">
        <f t="shared" si="86"/>
        <v>22.954499999999999</v>
      </c>
      <c r="G175" s="65">
        <v>17.211797297297295</v>
      </c>
      <c r="H175" s="66">
        <v>13.03</v>
      </c>
      <c r="I175" s="60">
        <f>AVERAGE($H$102:H175)</f>
        <v>17.406891891891892</v>
      </c>
      <c r="J175" s="58"/>
      <c r="K175">
        <f t="shared" si="87"/>
        <v>12.28</v>
      </c>
      <c r="Q175" s="64">
        <v>40648</v>
      </c>
      <c r="R175" s="64" t="str">
        <f t="shared" si="85"/>
        <v>42011</v>
      </c>
      <c r="S175" s="58">
        <v>7.1562325122891615</v>
      </c>
      <c r="T175" s="60">
        <f>AVERAGE($S$102:S175)</f>
        <v>7.3903779251380453</v>
      </c>
      <c r="U175" s="60">
        <f t="shared" si="83"/>
        <v>7.3903779251380453</v>
      </c>
      <c r="V175" s="60">
        <f t="shared" si="88"/>
        <v>7.6459822554496668</v>
      </c>
    </row>
    <row r="176" spans="3:22">
      <c r="C176" s="64">
        <v>12451</v>
      </c>
      <c r="D176" s="64" t="str">
        <f t="shared" si="84"/>
        <v>21934</v>
      </c>
      <c r="E176" s="65">
        <v>23.911100000000001</v>
      </c>
      <c r="F176" s="58">
        <f t="shared" si="86"/>
        <v>24.822199999999999</v>
      </c>
      <c r="G176" s="65">
        <v>17.301121333333331</v>
      </c>
      <c r="H176" s="66">
        <v>13.93</v>
      </c>
      <c r="I176" s="60">
        <f>AVERAGE($H$102:H176)</f>
        <v>17.360533333333333</v>
      </c>
      <c r="J176" s="58"/>
      <c r="K176">
        <f t="shared" si="87"/>
        <v>13.03</v>
      </c>
      <c r="Q176" s="64">
        <v>40678</v>
      </c>
      <c r="R176" s="64" t="str">
        <f t="shared" si="85"/>
        <v>52011</v>
      </c>
      <c r="S176" s="58">
        <v>6.8935426385822138</v>
      </c>
      <c r="T176" s="60">
        <f>AVERAGE($S$102:S176)</f>
        <v>7.383753454650634</v>
      </c>
      <c r="U176" s="60">
        <f t="shared" si="83"/>
        <v>7.383753454650634</v>
      </c>
      <c r="V176" s="60">
        <f t="shared" si="88"/>
        <v>7.1562325122891615</v>
      </c>
    </row>
    <row r="177" spans="3:22">
      <c r="C177" s="64">
        <v>12479</v>
      </c>
      <c r="D177" s="64" t="str">
        <f t="shared" si="84"/>
        <v>31934</v>
      </c>
      <c r="E177" s="65">
        <v>23.8889</v>
      </c>
      <c r="F177" s="58">
        <f t="shared" si="86"/>
        <v>23.911100000000001</v>
      </c>
      <c r="G177" s="65">
        <v>17.387802631578943</v>
      </c>
      <c r="H177" s="66">
        <v>13.25</v>
      </c>
      <c r="I177" s="60">
        <f>AVERAGE($H$102:H177)</f>
        <v>17.30644736842105</v>
      </c>
      <c r="J177" s="58"/>
      <c r="K177">
        <f t="shared" si="87"/>
        <v>13.93</v>
      </c>
      <c r="Q177" s="64">
        <v>40709</v>
      </c>
      <c r="R177" s="64" t="str">
        <f t="shared" si="85"/>
        <v>62011</v>
      </c>
      <c r="S177" s="58">
        <v>6.6788186258606244</v>
      </c>
      <c r="T177" s="60">
        <f>AVERAGE($S$102:S177)</f>
        <v>7.3744779963770801</v>
      </c>
      <c r="U177" s="60">
        <f t="shared" si="83"/>
        <v>7.3744779963770801</v>
      </c>
      <c r="V177" s="60">
        <f t="shared" si="88"/>
        <v>6.8935426385822138</v>
      </c>
    </row>
    <row r="178" spans="3:22">
      <c r="C178" s="64">
        <v>12510</v>
      </c>
      <c r="D178" s="64" t="str">
        <f t="shared" si="84"/>
        <v>41934</v>
      </c>
      <c r="E178" s="65">
        <v>22.255299999999998</v>
      </c>
      <c r="F178" s="58">
        <f t="shared" si="86"/>
        <v>23.8889</v>
      </c>
      <c r="G178" s="65">
        <v>17.451016883116878</v>
      </c>
      <c r="H178" s="66">
        <v>13.52</v>
      </c>
      <c r="I178" s="60">
        <f>AVERAGE($H$102:H178)</f>
        <v>17.257272727272728</v>
      </c>
      <c r="J178" s="58"/>
      <c r="K178">
        <f t="shared" si="87"/>
        <v>13.25</v>
      </c>
      <c r="Q178" s="64">
        <v>40739</v>
      </c>
      <c r="R178" s="64" t="str">
        <f t="shared" si="85"/>
        <v>72011</v>
      </c>
      <c r="S178" s="58">
        <v>6.3859128860971586</v>
      </c>
      <c r="T178" s="60">
        <f>AVERAGE($S$102:S178)</f>
        <v>7.3616394884513667</v>
      </c>
      <c r="U178" s="60">
        <f t="shared" si="83"/>
        <v>7.3616394884513667</v>
      </c>
      <c r="V178" s="60">
        <f t="shared" si="88"/>
        <v>6.6788186258606244</v>
      </c>
    </row>
    <row r="179" spans="3:22">
      <c r="C179" s="64">
        <v>12540</v>
      </c>
      <c r="D179" s="64" t="str">
        <f t="shared" si="84"/>
        <v>51934</v>
      </c>
      <c r="E179" s="65">
        <v>20.4468</v>
      </c>
      <c r="F179" s="58">
        <f t="shared" si="86"/>
        <v>22.255299999999998</v>
      </c>
      <c r="G179" s="65">
        <v>17.489424358974354</v>
      </c>
      <c r="H179" s="66">
        <v>12.18</v>
      </c>
      <c r="I179" s="60">
        <f>AVERAGE($H$102:H179)</f>
        <v>17.192179487179487</v>
      </c>
      <c r="J179" s="58"/>
      <c r="K179">
        <f t="shared" si="87"/>
        <v>13.52</v>
      </c>
      <c r="Q179" s="64">
        <v>40770</v>
      </c>
      <c r="R179" s="64" t="str">
        <f t="shared" si="85"/>
        <v>82011</v>
      </c>
      <c r="S179" s="58">
        <v>6.0411294530538342</v>
      </c>
      <c r="T179" s="60">
        <f>AVERAGE($S$102:S179)</f>
        <v>7.3447098726129365</v>
      </c>
      <c r="U179" s="60">
        <f t="shared" si="83"/>
        <v>7.3447098726129365</v>
      </c>
      <c r="V179" s="60">
        <f t="shared" si="88"/>
        <v>6.3859128860971586</v>
      </c>
    </row>
    <row r="180" spans="3:22">
      <c r="C180" s="64">
        <v>12571</v>
      </c>
      <c r="D180" s="64" t="str">
        <f t="shared" si="84"/>
        <v>61934</v>
      </c>
      <c r="E180" s="65">
        <v>20.872299999999999</v>
      </c>
      <c r="F180" s="58">
        <f t="shared" si="86"/>
        <v>20.4468</v>
      </c>
      <c r="G180" s="65">
        <v>17.532245569620251</v>
      </c>
      <c r="H180" s="66">
        <v>12.29</v>
      </c>
      <c r="I180" s="60">
        <f>AVERAGE($H$102:H180)</f>
        <v>17.130126582278482</v>
      </c>
      <c r="J180" s="58"/>
      <c r="K180">
        <f t="shared" si="87"/>
        <v>12.18</v>
      </c>
      <c r="Q180" s="64">
        <v>40801</v>
      </c>
      <c r="R180" s="64" t="str">
        <f t="shared" si="85"/>
        <v>92011</v>
      </c>
      <c r="S180" s="58">
        <v>5.5324566774790407</v>
      </c>
      <c r="T180" s="60">
        <f>AVERAGE($S$102:S180)</f>
        <v>7.3217699587504814</v>
      </c>
      <c r="U180" s="60">
        <f t="shared" si="83"/>
        <v>7.3217699587504814</v>
      </c>
      <c r="V180" s="60">
        <f t="shared" si="88"/>
        <v>6.0411294530538342</v>
      </c>
    </row>
    <row r="181" spans="3:22">
      <c r="C181" s="64">
        <v>12601</v>
      </c>
      <c r="D181" s="64" t="str">
        <f t="shared" si="84"/>
        <v>71934</v>
      </c>
      <c r="E181" s="65">
        <v>18.083300000000001</v>
      </c>
      <c r="F181" s="58">
        <f t="shared" si="86"/>
        <v>20.872299999999999</v>
      </c>
      <c r="G181" s="65">
        <v>17.539133749999998</v>
      </c>
      <c r="H181" s="66">
        <v>11.74</v>
      </c>
      <c r="I181" s="60">
        <f>AVERAGE($H$102:H181)</f>
        <v>17.062750000000001</v>
      </c>
      <c r="J181" s="58"/>
      <c r="K181">
        <f t="shared" si="87"/>
        <v>12.29</v>
      </c>
      <c r="Q181" s="64">
        <v>40831</v>
      </c>
      <c r="R181" s="64" t="str">
        <f t="shared" si="85"/>
        <v>102011</v>
      </c>
      <c r="S181" s="58">
        <v>6.1728224008736641</v>
      </c>
      <c r="T181" s="60">
        <f>AVERAGE($S$102:S181)</f>
        <v>7.3074081142770213</v>
      </c>
      <c r="U181" s="60">
        <f t="shared" si="83"/>
        <v>7.3074081142770213</v>
      </c>
      <c r="V181" s="60">
        <f t="shared" si="88"/>
        <v>5.5324566774790407</v>
      </c>
    </row>
    <row r="182" spans="3:22">
      <c r="C182" s="64">
        <v>12632</v>
      </c>
      <c r="D182" s="64" t="str">
        <f t="shared" si="84"/>
        <v>81934</v>
      </c>
      <c r="E182" s="65">
        <v>19.0625</v>
      </c>
      <c r="F182" s="58">
        <f t="shared" si="86"/>
        <v>18.083300000000001</v>
      </c>
      <c r="G182" s="65">
        <v>17.557940740740737</v>
      </c>
      <c r="H182" s="66">
        <v>11.32</v>
      </c>
      <c r="I182" s="60">
        <f>AVERAGE($H$102:H182)</f>
        <v>16.991851851851852</v>
      </c>
      <c r="J182" s="58"/>
      <c r="K182">
        <f t="shared" si="87"/>
        <v>11.74</v>
      </c>
      <c r="Q182" s="64">
        <v>40862</v>
      </c>
      <c r="R182" s="64" t="str">
        <f t="shared" si="85"/>
        <v>112011</v>
      </c>
      <c r="S182" s="58">
        <v>5.8031679280693176</v>
      </c>
      <c r="T182" s="60">
        <f>AVERAGE($S$102:S182)</f>
        <v>7.2888372477806298</v>
      </c>
      <c r="U182" s="60">
        <f t="shared" si="83"/>
        <v>7.2888372477806298</v>
      </c>
      <c r="V182" s="60">
        <f t="shared" si="88"/>
        <v>6.1728224008736641</v>
      </c>
    </row>
    <row r="183" spans="3:22">
      <c r="C183" s="64">
        <v>12663</v>
      </c>
      <c r="D183" s="64" t="str">
        <f t="shared" si="84"/>
        <v>91934</v>
      </c>
      <c r="E183" s="65">
        <v>18.958300000000001</v>
      </c>
      <c r="F183" s="58">
        <f t="shared" si="86"/>
        <v>19.0625</v>
      </c>
      <c r="G183" s="65">
        <v>17.575018292682923</v>
      </c>
      <c r="H183" s="66">
        <v>10.91</v>
      </c>
      <c r="I183" s="60">
        <f>AVERAGE($H$102:H183)</f>
        <v>16.917682926829269</v>
      </c>
      <c r="J183" s="58"/>
      <c r="K183">
        <f t="shared" si="87"/>
        <v>11.32</v>
      </c>
      <c r="Q183" s="64">
        <v>40892</v>
      </c>
      <c r="R183" s="64" t="str">
        <f t="shared" si="85"/>
        <v>122011</v>
      </c>
      <c r="S183" s="58">
        <v>5.7768123867715211</v>
      </c>
      <c r="T183" s="60">
        <f>AVERAGE($S$102:S183)</f>
        <v>7.2703979202073485</v>
      </c>
      <c r="U183" s="60">
        <f t="shared" si="83"/>
        <v>7.2703979202073485</v>
      </c>
      <c r="V183" s="60">
        <f t="shared" si="88"/>
        <v>5.8031679280693176</v>
      </c>
    </row>
    <row r="184" spans="3:22">
      <c r="C184" s="64">
        <v>12693</v>
      </c>
      <c r="D184" s="64" t="str">
        <f t="shared" si="84"/>
        <v>101934</v>
      </c>
      <c r="E184" s="65">
        <v>17.979600000000001</v>
      </c>
      <c r="F184" s="58">
        <f t="shared" si="86"/>
        <v>18.958300000000001</v>
      </c>
      <c r="G184" s="65">
        <v>17.579892771084332</v>
      </c>
      <c r="H184" s="66">
        <v>11.11</v>
      </c>
      <c r="I184" s="60">
        <f>AVERAGE($H$102:H184)</f>
        <v>16.847710843373491</v>
      </c>
      <c r="J184" s="58"/>
      <c r="K184">
        <f t="shared" si="87"/>
        <v>10.91</v>
      </c>
      <c r="Q184" s="64">
        <v>40923</v>
      </c>
      <c r="R184" s="64" t="str">
        <f t="shared" si="85"/>
        <v>12012</v>
      </c>
      <c r="S184" s="58">
        <v>6.7088104860881446</v>
      </c>
      <c r="T184" s="60">
        <f>AVERAGE($S$102:S184)</f>
        <v>7.2636318065432617</v>
      </c>
      <c r="U184" s="60">
        <f t="shared" si="83"/>
        <v>7.2636318065432617</v>
      </c>
      <c r="V184" s="60">
        <f t="shared" si="88"/>
        <v>5.7768123867715211</v>
      </c>
    </row>
    <row r="185" spans="3:22">
      <c r="C185" s="64">
        <v>12724</v>
      </c>
      <c r="D185" s="64" t="str">
        <f t="shared" si="84"/>
        <v>111934</v>
      </c>
      <c r="E185" s="65">
        <v>19.4694</v>
      </c>
      <c r="F185" s="58">
        <f t="shared" si="86"/>
        <v>17.979600000000001</v>
      </c>
      <c r="G185" s="65">
        <v>17.6023869047619</v>
      </c>
      <c r="H185" s="66">
        <v>11.45</v>
      </c>
      <c r="I185" s="60">
        <f>AVERAGE($H$102:H185)</f>
        <v>16.783452380952379</v>
      </c>
      <c r="J185" s="58"/>
      <c r="K185">
        <f t="shared" si="87"/>
        <v>11.11</v>
      </c>
      <c r="Q185" s="64">
        <v>40954</v>
      </c>
      <c r="R185" s="64" t="str">
        <f t="shared" si="85"/>
        <v>22012</v>
      </c>
      <c r="S185" s="58">
        <v>6.9143389152802079</v>
      </c>
      <c r="T185" s="60">
        <f>AVERAGE($S$102:S185)</f>
        <v>7.2594735578377492</v>
      </c>
      <c r="U185" s="60">
        <f t="shared" si="83"/>
        <v>7.2594735578377492</v>
      </c>
      <c r="V185" s="60">
        <f t="shared" si="88"/>
        <v>6.7088104860881446</v>
      </c>
    </row>
    <row r="186" spans="3:22">
      <c r="C186" s="64">
        <v>12754</v>
      </c>
      <c r="D186" s="64" t="str">
        <f t="shared" si="84"/>
        <v>121934</v>
      </c>
      <c r="E186" s="65">
        <v>19.387799999999999</v>
      </c>
      <c r="F186" s="58">
        <f t="shared" si="86"/>
        <v>19.4694</v>
      </c>
      <c r="G186" s="65">
        <v>17.623391764705875</v>
      </c>
      <c r="H186" s="66">
        <v>11.64</v>
      </c>
      <c r="I186" s="60">
        <f>AVERAGE($H$102:H186)</f>
        <v>16.722941176470588</v>
      </c>
      <c r="J186" s="58"/>
      <c r="K186">
        <f t="shared" si="87"/>
        <v>11.45</v>
      </c>
      <c r="Q186" s="64">
        <v>40983</v>
      </c>
      <c r="R186" s="64" t="str">
        <f t="shared" si="85"/>
        <v>32012</v>
      </c>
      <c r="S186" s="58">
        <v>6.8099967928211678</v>
      </c>
      <c r="T186" s="60">
        <f>AVERAGE($S$102:S186)</f>
        <v>7.2541855958963772</v>
      </c>
      <c r="U186" s="60">
        <f t="shared" si="83"/>
        <v>7.2541855958963772</v>
      </c>
      <c r="V186" s="60">
        <f t="shared" si="88"/>
        <v>6.9143389152802079</v>
      </c>
    </row>
    <row r="187" spans="3:22">
      <c r="C187" s="64">
        <v>12785</v>
      </c>
      <c r="D187" s="64" t="str">
        <f t="shared" si="84"/>
        <v>11935</v>
      </c>
      <c r="E187" s="65">
        <v>12.4658</v>
      </c>
      <c r="F187" s="58">
        <f t="shared" si="86"/>
        <v>19.387799999999999</v>
      </c>
      <c r="G187" s="65">
        <v>17.563419767441854</v>
      </c>
      <c r="H187" s="66">
        <v>11.5</v>
      </c>
      <c r="I187" s="60">
        <f>AVERAGE($H$102:H187)</f>
        <v>16.662209302325582</v>
      </c>
      <c r="J187" s="58"/>
      <c r="K187">
        <f t="shared" si="87"/>
        <v>11.64</v>
      </c>
      <c r="Q187" s="64">
        <v>41014</v>
      </c>
      <c r="R187" s="64" t="str">
        <f t="shared" si="85"/>
        <v>42012</v>
      </c>
      <c r="S187" s="58">
        <v>6.4131284300045177</v>
      </c>
      <c r="T187" s="60">
        <f>AVERAGE($S$102:S187)</f>
        <v>7.2444058614092617</v>
      </c>
      <c r="U187" s="60">
        <f t="shared" si="83"/>
        <v>7.2444058614092617</v>
      </c>
      <c r="V187" s="60">
        <f t="shared" si="88"/>
        <v>6.8099967928211678</v>
      </c>
    </row>
    <row r="188" spans="3:22">
      <c r="C188" s="64">
        <v>12816</v>
      </c>
      <c r="D188" s="64" t="str">
        <f t="shared" si="84"/>
        <v>21935</v>
      </c>
      <c r="E188" s="65">
        <v>11.9726</v>
      </c>
      <c r="F188" s="58">
        <f t="shared" si="86"/>
        <v>12.4658</v>
      </c>
      <c r="G188" s="65">
        <v>17.499157471264361</v>
      </c>
      <c r="H188" s="66">
        <v>11.09</v>
      </c>
      <c r="I188" s="60">
        <f>AVERAGE($H$102:H188)</f>
        <v>16.598160919540231</v>
      </c>
      <c r="J188" s="58"/>
      <c r="K188">
        <f t="shared" si="87"/>
        <v>11.5</v>
      </c>
      <c r="Q188" s="64">
        <v>41044</v>
      </c>
      <c r="R188" s="64" t="str">
        <f t="shared" si="85"/>
        <v>52012</v>
      </c>
      <c r="S188" s="58">
        <v>5.6067657687011705</v>
      </c>
      <c r="T188" s="60">
        <f>AVERAGE($S$102:S188)</f>
        <v>7.2255824120677898</v>
      </c>
      <c r="U188" s="60">
        <f t="shared" si="83"/>
        <v>7.2255824120677898</v>
      </c>
      <c r="V188" s="60">
        <f t="shared" si="88"/>
        <v>6.4131284300045177</v>
      </c>
    </row>
    <row r="189" spans="3:22">
      <c r="C189" s="64">
        <v>12844</v>
      </c>
      <c r="D189" s="64" t="str">
        <f t="shared" si="84"/>
        <v>31935</v>
      </c>
      <c r="E189" s="65">
        <v>11.6027</v>
      </c>
      <c r="F189" s="58">
        <f t="shared" si="86"/>
        <v>11.9726</v>
      </c>
      <c r="G189" s="65">
        <v>17.432152272727265</v>
      </c>
      <c r="H189" s="66">
        <v>10.4</v>
      </c>
      <c r="I189" s="60">
        <f>AVERAGE($H$102:H189)</f>
        <v>16.527727272727272</v>
      </c>
      <c r="J189" s="58"/>
      <c r="K189">
        <f t="shared" si="87"/>
        <v>11.09</v>
      </c>
      <c r="Q189" s="64">
        <v>41075</v>
      </c>
      <c r="R189" s="64" t="str">
        <f t="shared" si="85"/>
        <v>62012</v>
      </c>
      <c r="S189" s="58">
        <v>5.5747645657307681</v>
      </c>
      <c r="T189" s="60">
        <f>AVERAGE($S$102:S189)</f>
        <v>7.2068231183594147</v>
      </c>
      <c r="U189" s="60">
        <f t="shared" si="83"/>
        <v>7.2068231183594147</v>
      </c>
      <c r="V189" s="60">
        <f t="shared" si="88"/>
        <v>5.6067657687011705</v>
      </c>
    </row>
    <row r="190" spans="3:22">
      <c r="C190" s="64">
        <v>12875</v>
      </c>
      <c r="D190" s="64" t="str">
        <f t="shared" si="84"/>
        <v>41935</v>
      </c>
      <c r="E190" s="65">
        <v>11.456799999999999</v>
      </c>
      <c r="F190" s="58">
        <f t="shared" si="86"/>
        <v>11.6027</v>
      </c>
      <c r="G190" s="65">
        <v>17.365013483146061</v>
      </c>
      <c r="H190" s="66">
        <v>11.1</v>
      </c>
      <c r="I190" s="60">
        <f>AVERAGE($H$102:H190)</f>
        <v>16.466741573033708</v>
      </c>
      <c r="J190" s="58"/>
      <c r="K190">
        <f t="shared" si="87"/>
        <v>10.4</v>
      </c>
      <c r="Q190" s="64">
        <v>41105</v>
      </c>
      <c r="R190" s="64" t="str">
        <f t="shared" si="85"/>
        <v>72012</v>
      </c>
      <c r="S190" s="58">
        <v>5.7656326003033991</v>
      </c>
      <c r="T190" s="60">
        <f>AVERAGE($S$102:S190)</f>
        <v>7.1906299664711453</v>
      </c>
      <c r="U190" s="60">
        <f t="shared" si="83"/>
        <v>7.1906299664711453</v>
      </c>
      <c r="V190" s="60">
        <f t="shared" si="88"/>
        <v>5.5747645657307681</v>
      </c>
    </row>
    <row r="191" spans="3:22">
      <c r="C191" s="64">
        <v>12905</v>
      </c>
      <c r="D191" s="64" t="str">
        <f t="shared" si="84"/>
        <v>51935</v>
      </c>
      <c r="E191" s="65">
        <v>11.827199999999999</v>
      </c>
      <c r="F191" s="58">
        <f t="shared" si="86"/>
        <v>11.456799999999999</v>
      </c>
      <c r="G191" s="65">
        <v>17.303482222222215</v>
      </c>
      <c r="H191" s="66">
        <v>11.99</v>
      </c>
      <c r="I191" s="60">
        <f>AVERAGE($H$102:H191)</f>
        <v>16.416999999999998</v>
      </c>
      <c r="J191" s="58"/>
      <c r="K191">
        <f t="shared" si="87"/>
        <v>11.1</v>
      </c>
      <c r="Q191" s="64">
        <v>41136</v>
      </c>
      <c r="R191" s="64" t="str">
        <f t="shared" si="85"/>
        <v>82012</v>
      </c>
      <c r="S191" s="58">
        <v>6.1400479467707711</v>
      </c>
      <c r="T191" s="60">
        <f>AVERAGE($S$102:S191)</f>
        <v>7.1789568329189191</v>
      </c>
      <c r="U191" s="60">
        <f t="shared" si="83"/>
        <v>7.1789568329189191</v>
      </c>
      <c r="V191" s="60">
        <f t="shared" si="88"/>
        <v>5.7656326003033991</v>
      </c>
    </row>
    <row r="192" spans="3:22">
      <c r="C192" s="64">
        <v>12936</v>
      </c>
      <c r="D192" s="64" t="str">
        <f t="shared" si="84"/>
        <v>61935</v>
      </c>
      <c r="E192" s="65">
        <v>12.6296</v>
      </c>
      <c r="F192" s="58">
        <f t="shared" si="86"/>
        <v>11.827199999999999</v>
      </c>
      <c r="G192" s="65">
        <v>17.25212087912087</v>
      </c>
      <c r="H192" s="66">
        <v>12.54</v>
      </c>
      <c r="I192" s="60">
        <f>AVERAGE($H$102:H192)</f>
        <v>16.374395604395605</v>
      </c>
      <c r="J192" s="58"/>
      <c r="K192">
        <f t="shared" si="87"/>
        <v>11.99</v>
      </c>
      <c r="Q192" s="64">
        <v>41167</v>
      </c>
      <c r="R192" s="64" t="str">
        <f t="shared" si="85"/>
        <v>92012</v>
      </c>
      <c r="S192" s="58">
        <v>6.2619971832804646</v>
      </c>
      <c r="T192" s="60">
        <f>AVERAGE($S$102:S192)</f>
        <v>7.168880353252562</v>
      </c>
      <c r="U192" s="60">
        <f t="shared" si="83"/>
        <v>7.168880353252562</v>
      </c>
      <c r="V192" s="60">
        <f t="shared" si="88"/>
        <v>6.1400479467707711</v>
      </c>
    </row>
    <row r="193" spans="3:22">
      <c r="C193" s="64">
        <v>12966</v>
      </c>
      <c r="D193" s="64" t="str">
        <f t="shared" si="84"/>
        <v>71935</v>
      </c>
      <c r="E193" s="65">
        <v>14.578900000000001</v>
      </c>
      <c r="F193" s="58">
        <f t="shared" si="86"/>
        <v>12.6296</v>
      </c>
      <c r="G193" s="65">
        <v>17.223064130434775</v>
      </c>
      <c r="H193" s="66">
        <v>13.2</v>
      </c>
      <c r="I193" s="60">
        <f>AVERAGE($H$102:H193)</f>
        <v>16.339891304347827</v>
      </c>
      <c r="J193" s="58"/>
      <c r="K193">
        <f t="shared" si="87"/>
        <v>12.54</v>
      </c>
      <c r="Q193" s="64">
        <v>41197</v>
      </c>
      <c r="R193" s="64" t="str">
        <f t="shared" si="85"/>
        <v>102012</v>
      </c>
      <c r="S193" s="58">
        <v>6.0940833700277679</v>
      </c>
      <c r="T193" s="60">
        <f>AVERAGE($S$102:S193)</f>
        <v>7.1571977773479443</v>
      </c>
      <c r="U193" s="60">
        <f t="shared" si="83"/>
        <v>7.1571977773479443</v>
      </c>
      <c r="V193" s="60">
        <f t="shared" si="88"/>
        <v>6.2619971832804646</v>
      </c>
    </row>
    <row r="194" spans="3:22">
      <c r="C194" s="64">
        <v>12997</v>
      </c>
      <c r="D194" s="64" t="str">
        <f t="shared" si="84"/>
        <v>81935</v>
      </c>
      <c r="E194" s="65">
        <v>14.8947</v>
      </c>
      <c r="F194" s="58">
        <f t="shared" si="86"/>
        <v>14.578900000000001</v>
      </c>
      <c r="G194" s="65">
        <v>17.19802795698924</v>
      </c>
      <c r="H194" s="66">
        <v>14.11</v>
      </c>
      <c r="I194" s="60">
        <f>AVERAGE($H$102:H194)</f>
        <v>16.315913978494624</v>
      </c>
      <c r="J194" s="58"/>
      <c r="K194">
        <f t="shared" si="87"/>
        <v>13.2</v>
      </c>
      <c r="Q194" s="64">
        <v>41228</v>
      </c>
      <c r="R194" s="64" t="str">
        <f t="shared" si="85"/>
        <v>112012</v>
      </c>
      <c r="S194" s="58">
        <v>6.0520292163085694</v>
      </c>
      <c r="T194" s="60">
        <f>AVERAGE($S$102:S194)</f>
        <v>7.1453142444335427</v>
      </c>
      <c r="U194" s="60">
        <f t="shared" si="83"/>
        <v>7.1453142444335427</v>
      </c>
      <c r="V194" s="60">
        <f t="shared" si="88"/>
        <v>6.0940833700277679</v>
      </c>
    </row>
    <row r="195" spans="3:22">
      <c r="C195" s="64">
        <v>13028</v>
      </c>
      <c r="D195" s="64" t="str">
        <f t="shared" si="84"/>
        <v>91935</v>
      </c>
      <c r="E195" s="65">
        <v>15.25</v>
      </c>
      <c r="F195" s="58">
        <f t="shared" si="86"/>
        <v>14.8947</v>
      </c>
      <c r="G195" s="65">
        <v>17.177304255319143</v>
      </c>
      <c r="H195" s="66">
        <v>14.42</v>
      </c>
      <c r="I195" s="60">
        <f>AVERAGE($H$102:H195)</f>
        <v>16.295744680851062</v>
      </c>
      <c r="J195" s="58"/>
      <c r="K195">
        <f t="shared" si="87"/>
        <v>14.11</v>
      </c>
      <c r="Q195" s="64">
        <v>41258</v>
      </c>
      <c r="R195" s="64" t="str">
        <f t="shared" si="85"/>
        <v>122012</v>
      </c>
      <c r="S195" s="58">
        <v>6.4042834014183159</v>
      </c>
      <c r="T195" s="60">
        <f>AVERAGE($S$102:S195)</f>
        <v>7.1374309375929545</v>
      </c>
      <c r="U195" s="60">
        <f t="shared" si="83"/>
        <v>7.1374309375929545</v>
      </c>
      <c r="V195" s="60">
        <f t="shared" si="88"/>
        <v>6.0520292163085694</v>
      </c>
    </row>
    <row r="196" spans="3:22">
      <c r="C196" s="64">
        <v>13058</v>
      </c>
      <c r="D196" s="64" t="str">
        <f t="shared" si="84"/>
        <v>101935</v>
      </c>
      <c r="E196" s="65">
        <v>16.3947</v>
      </c>
      <c r="F196" s="58">
        <f t="shared" si="86"/>
        <v>15.25</v>
      </c>
      <c r="G196" s="65">
        <v>17.169066315789468</v>
      </c>
      <c r="H196" s="66">
        <v>14.83</v>
      </c>
      <c r="I196" s="60">
        <f>AVERAGE($H$102:H196)</f>
        <v>16.280315789473683</v>
      </c>
      <c r="J196" s="58"/>
      <c r="K196">
        <f t="shared" si="87"/>
        <v>14.42</v>
      </c>
      <c r="Q196" s="64">
        <v>41289</v>
      </c>
      <c r="R196" s="64" t="str">
        <f t="shared" si="85"/>
        <v>12013</v>
      </c>
      <c r="S196" s="58">
        <v>6.4521883722499869</v>
      </c>
      <c r="T196" s="60">
        <f>AVERAGE($S$102:S196)</f>
        <v>7.1302178579577662</v>
      </c>
      <c r="U196" s="60">
        <f t="shared" si="83"/>
        <v>7.1302178579577662</v>
      </c>
      <c r="V196" s="60">
        <f t="shared" si="88"/>
        <v>6.4042834014183159</v>
      </c>
    </row>
    <row r="197" spans="3:22">
      <c r="C197" s="64">
        <v>13089</v>
      </c>
      <c r="D197" s="64" t="str">
        <f t="shared" si="84"/>
        <v>111935</v>
      </c>
      <c r="E197" s="65">
        <v>17.0395</v>
      </c>
      <c r="F197" s="58">
        <f t="shared" si="86"/>
        <v>16.3947</v>
      </c>
      <c r="G197" s="65">
        <v>17.16771666666666</v>
      </c>
      <c r="H197" s="66">
        <v>16.13</v>
      </c>
      <c r="I197" s="60">
        <f>AVERAGE($H$102:H197)</f>
        <v>16.278749999999999</v>
      </c>
      <c r="J197" s="58"/>
      <c r="K197">
        <f t="shared" si="87"/>
        <v>14.83</v>
      </c>
      <c r="Q197" s="64">
        <v>41320</v>
      </c>
      <c r="R197" s="64" t="str">
        <f t="shared" si="85"/>
        <v>22013</v>
      </c>
      <c r="S197" s="58">
        <v>6.1562244898147789</v>
      </c>
      <c r="T197" s="60">
        <f>AVERAGE($S$102:S197)</f>
        <v>7.1200720937062769</v>
      </c>
      <c r="U197" s="60">
        <f t="shared" si="83"/>
        <v>7.1200720937062769</v>
      </c>
      <c r="V197" s="60">
        <f t="shared" si="88"/>
        <v>6.4521883722499869</v>
      </c>
    </row>
    <row r="198" spans="3:22">
      <c r="C198" s="64">
        <v>13119</v>
      </c>
      <c r="D198" s="64" t="str">
        <f t="shared" si="84"/>
        <v>121935</v>
      </c>
      <c r="E198" s="65">
        <v>17.671099999999999</v>
      </c>
      <c r="F198" s="58">
        <f t="shared" si="86"/>
        <v>17.0395</v>
      </c>
      <c r="G198" s="65">
        <v>17.172906185567005</v>
      </c>
      <c r="H198" s="66">
        <v>16.16</v>
      </c>
      <c r="I198" s="60">
        <f>AVERAGE($H$102:H198)</f>
        <v>16.277525773195876</v>
      </c>
      <c r="J198" s="58"/>
      <c r="K198">
        <f t="shared" si="87"/>
        <v>16.13</v>
      </c>
      <c r="Q198" s="64">
        <v>41348</v>
      </c>
      <c r="R198" s="64" t="str">
        <f t="shared" si="85"/>
        <v>32013</v>
      </c>
      <c r="S198" s="58">
        <v>6.0264741371906956</v>
      </c>
      <c r="T198" s="60">
        <f>AVERAGE($S$102:S198)</f>
        <v>7.1087978879690032</v>
      </c>
      <c r="U198" s="60">
        <f t="shared" si="83"/>
        <v>7.1087978879690032</v>
      </c>
      <c r="V198" s="60">
        <f t="shared" si="88"/>
        <v>6.1562244898147789</v>
      </c>
    </row>
    <row r="199" spans="3:22">
      <c r="C199" s="64">
        <v>13150</v>
      </c>
      <c r="D199" s="64" t="str">
        <f t="shared" si="84"/>
        <v>11936</v>
      </c>
      <c r="E199" s="65">
        <v>18.113900000000001</v>
      </c>
      <c r="F199" s="58">
        <f t="shared" si="86"/>
        <v>17.671099999999999</v>
      </c>
      <c r="G199" s="65">
        <v>17.1825081632653</v>
      </c>
      <c r="H199" s="66">
        <v>17.09</v>
      </c>
      <c r="I199" s="60">
        <f>AVERAGE($H$102:H199)</f>
        <v>16.285816326530611</v>
      </c>
      <c r="J199" s="58"/>
      <c r="K199">
        <f t="shared" si="87"/>
        <v>16.16</v>
      </c>
      <c r="Q199" s="64">
        <v>41379</v>
      </c>
      <c r="R199" s="64" t="str">
        <f t="shared" si="85"/>
        <v>42013</v>
      </c>
      <c r="S199" s="58">
        <v>6.1042224698101037</v>
      </c>
      <c r="T199" s="60">
        <f>AVERAGE($S$102:S199)</f>
        <v>7.0985471183959525</v>
      </c>
      <c r="U199" s="60">
        <f t="shared" si="83"/>
        <v>7.0985471183959525</v>
      </c>
      <c r="V199" s="60">
        <f t="shared" si="88"/>
        <v>6.0264741371906956</v>
      </c>
    </row>
    <row r="200" spans="3:22">
      <c r="C200" s="64">
        <v>13181</v>
      </c>
      <c r="D200" s="64" t="str">
        <f t="shared" si="84"/>
        <v>21936</v>
      </c>
      <c r="E200" s="65">
        <v>18.4177</v>
      </c>
      <c r="F200" s="58">
        <f t="shared" si="86"/>
        <v>18.113900000000001</v>
      </c>
      <c r="G200" s="65">
        <v>17.194984848484843</v>
      </c>
      <c r="H200" s="66">
        <v>18.100000000000001</v>
      </c>
      <c r="I200" s="60">
        <f>AVERAGE($H$102:H200)</f>
        <v>16.304141414141412</v>
      </c>
      <c r="J200" s="58"/>
      <c r="K200">
        <f t="shared" si="87"/>
        <v>17.09</v>
      </c>
      <c r="Q200" s="64">
        <v>41409</v>
      </c>
      <c r="R200" s="64" t="str">
        <f t="shared" si="85"/>
        <v>52013</v>
      </c>
      <c r="S200" s="58">
        <v>5.9591146147041298</v>
      </c>
      <c r="T200" s="60">
        <f>AVERAGE($S$102:S200)</f>
        <v>7.0870376991667428</v>
      </c>
      <c r="U200" s="60">
        <f t="shared" si="83"/>
        <v>7.0870376991667428</v>
      </c>
      <c r="V200" s="60">
        <f t="shared" si="88"/>
        <v>6.1042224698101037</v>
      </c>
    </row>
    <row r="201" spans="3:22">
      <c r="C201" s="64">
        <v>13210</v>
      </c>
      <c r="D201" s="64" t="str">
        <f t="shared" si="84"/>
        <v>31936</v>
      </c>
      <c r="E201" s="65">
        <v>18.886099999999999</v>
      </c>
      <c r="F201" s="58">
        <f t="shared" si="86"/>
        <v>18.4177</v>
      </c>
      <c r="G201" s="65">
        <v>17.211895999999996</v>
      </c>
      <c r="H201" s="66">
        <v>18.66</v>
      </c>
      <c r="I201" s="60">
        <f>AVERAGE($H$102:H201)</f>
        <v>16.3277</v>
      </c>
      <c r="J201" s="58"/>
      <c r="K201">
        <f t="shared" si="87"/>
        <v>18.100000000000001</v>
      </c>
      <c r="Q201" s="64">
        <v>41440</v>
      </c>
      <c r="R201" s="64" t="str">
        <f t="shared" si="85"/>
        <v>62013</v>
      </c>
      <c r="S201" s="58">
        <v>5.2205067941168606</v>
      </c>
      <c r="T201" s="60">
        <f>AVERAGE($S$102:S201)</f>
        <v>7.0683723901162443</v>
      </c>
      <c r="U201" s="60">
        <f t="shared" si="83"/>
        <v>7.0683723901162443</v>
      </c>
      <c r="V201" s="60">
        <f t="shared" si="88"/>
        <v>5.9591146147041298</v>
      </c>
    </row>
    <row r="202" spans="3:22">
      <c r="C202" s="64">
        <v>13241</v>
      </c>
      <c r="D202" s="64" t="str">
        <f t="shared" si="84"/>
        <v>41936</v>
      </c>
      <c r="E202" s="65">
        <v>15.6477</v>
      </c>
      <c r="F202" s="58">
        <f t="shared" si="86"/>
        <v>18.886099999999999</v>
      </c>
      <c r="G202" s="65">
        <v>17.196408910891083</v>
      </c>
      <c r="H202" s="66">
        <v>18.72</v>
      </c>
      <c r="I202" s="60">
        <f>AVERAGE($H$102:H202)</f>
        <v>16.351386138613861</v>
      </c>
      <c r="J202" s="58"/>
      <c r="K202">
        <f t="shared" si="87"/>
        <v>18.66</v>
      </c>
      <c r="Q202" s="64">
        <v>41470</v>
      </c>
      <c r="R202" s="64" t="str">
        <f t="shared" si="85"/>
        <v>72013</v>
      </c>
      <c r="S202" s="58">
        <v>5.2883289257974093</v>
      </c>
      <c r="T202" s="60">
        <f>AVERAGE($S$102:S202)</f>
        <v>7.0507481974002157</v>
      </c>
      <c r="U202" s="60">
        <f t="shared" si="83"/>
        <v>7.0507481974002157</v>
      </c>
      <c r="V202" s="60">
        <f t="shared" si="88"/>
        <v>5.2205067941168606</v>
      </c>
    </row>
    <row r="203" spans="3:22">
      <c r="C203" s="64">
        <v>13271</v>
      </c>
      <c r="D203" s="64" t="str">
        <f t="shared" si="84"/>
        <v>51936</v>
      </c>
      <c r="E203" s="65">
        <v>16.363600000000002</v>
      </c>
      <c r="F203" s="58">
        <f t="shared" si="86"/>
        <v>15.6477</v>
      </c>
      <c r="G203" s="65">
        <v>17.188244117647052</v>
      </c>
      <c r="H203" s="66">
        <v>17.75</v>
      </c>
      <c r="I203" s="60">
        <f>AVERAGE($H$102:H203)</f>
        <v>16.365098039215685</v>
      </c>
      <c r="J203" s="58"/>
      <c r="K203">
        <f t="shared" si="87"/>
        <v>18.72</v>
      </c>
      <c r="Q203" s="64">
        <v>41501</v>
      </c>
      <c r="R203" s="64" t="str">
        <f t="shared" si="85"/>
        <v>82013</v>
      </c>
      <c r="S203" s="58">
        <v>5.7047000775382477</v>
      </c>
      <c r="T203" s="60">
        <f>AVERAGE($S$102:S203)</f>
        <v>7.0375516472054915</v>
      </c>
      <c r="U203" s="60">
        <f t="shared" si="83"/>
        <v>7.0375516472054915</v>
      </c>
      <c r="V203" s="60">
        <f t="shared" si="88"/>
        <v>5.2883289257974093</v>
      </c>
    </row>
    <row r="204" spans="3:22">
      <c r="C204" s="64">
        <v>13302</v>
      </c>
      <c r="D204" s="64" t="str">
        <f t="shared" si="84"/>
        <v>61936</v>
      </c>
      <c r="E204" s="65">
        <v>16.863600000000002</v>
      </c>
      <c r="F204" s="58">
        <f t="shared" si="86"/>
        <v>16.363600000000002</v>
      </c>
      <c r="G204" s="65">
        <v>17.185092233009701</v>
      </c>
      <c r="H204" s="66">
        <v>18.39</v>
      </c>
      <c r="I204" s="60">
        <f>AVERAGE($H$102:H204)</f>
        <v>16.384757281553398</v>
      </c>
      <c r="J204" s="58"/>
      <c r="K204">
        <f t="shared" si="87"/>
        <v>17.75</v>
      </c>
      <c r="Q204" s="64">
        <v>41532</v>
      </c>
      <c r="R204" s="64" t="str">
        <f t="shared" si="85"/>
        <v>92013</v>
      </c>
      <c r="S204" s="58">
        <v>6.023962540353808</v>
      </c>
      <c r="T204" s="60">
        <f>AVERAGE($S$102:S204)</f>
        <v>7.0277109762651842</v>
      </c>
      <c r="U204" s="60">
        <f t="shared" si="83"/>
        <v>7.0277109762651842</v>
      </c>
      <c r="V204" s="60">
        <f t="shared" si="88"/>
        <v>5.7047000775382477</v>
      </c>
    </row>
    <row r="205" spans="3:22">
      <c r="C205" s="64">
        <v>13332</v>
      </c>
      <c r="D205" s="64" t="str">
        <f t="shared" si="84"/>
        <v>71936</v>
      </c>
      <c r="E205" s="65">
        <v>16.861699999999999</v>
      </c>
      <c r="F205" s="58">
        <f t="shared" si="86"/>
        <v>16.863600000000002</v>
      </c>
      <c r="G205" s="65">
        <v>17.181982692307685</v>
      </c>
      <c r="H205" s="66">
        <v>19.36</v>
      </c>
      <c r="I205" s="60">
        <f>AVERAGE($H$102:H205)</f>
        <v>16.413365384615386</v>
      </c>
      <c r="J205" s="58"/>
      <c r="K205">
        <f t="shared" si="87"/>
        <v>18.39</v>
      </c>
      <c r="Q205" s="64">
        <v>41562</v>
      </c>
      <c r="R205" s="64" t="str">
        <f t="shared" si="85"/>
        <v>102013</v>
      </c>
      <c r="S205" s="58">
        <v>6.2689082791686213</v>
      </c>
      <c r="T205" s="60">
        <f>AVERAGE($S$102:S205)</f>
        <v>7.0204147964854098</v>
      </c>
      <c r="U205" s="60">
        <f t="shared" si="83"/>
        <v>7.0204147964854098</v>
      </c>
      <c r="V205" s="60">
        <f t="shared" si="88"/>
        <v>6.023962540353808</v>
      </c>
    </row>
    <row r="206" spans="3:22">
      <c r="C206" s="64">
        <v>13363</v>
      </c>
      <c r="D206" s="64" t="str">
        <f t="shared" si="84"/>
        <v>81936</v>
      </c>
      <c r="E206" s="65">
        <v>17.0106</v>
      </c>
      <c r="F206" s="58">
        <f t="shared" si="86"/>
        <v>16.861699999999999</v>
      </c>
      <c r="G206" s="65">
        <v>17.180350476190469</v>
      </c>
      <c r="H206" s="66">
        <v>19.62</v>
      </c>
      <c r="I206" s="60">
        <f>AVERAGE($H$102:H206)</f>
        <v>16.443904761904761</v>
      </c>
      <c r="J206" s="58"/>
      <c r="K206">
        <f t="shared" si="87"/>
        <v>19.36</v>
      </c>
      <c r="Q206" s="64">
        <v>41593</v>
      </c>
      <c r="R206" s="64" t="str">
        <f t="shared" si="85"/>
        <v>112013</v>
      </c>
      <c r="S206" s="58">
        <v>6.067251071912259</v>
      </c>
      <c r="T206" s="60">
        <f>AVERAGE($S$102:S206)</f>
        <v>7.0113370467275695</v>
      </c>
      <c r="U206" s="60">
        <f t="shared" si="83"/>
        <v>7.0113370467275695</v>
      </c>
      <c r="V206" s="60">
        <f t="shared" si="88"/>
        <v>6.2689082791686213</v>
      </c>
    </row>
    <row r="207" spans="3:22">
      <c r="C207" s="64">
        <v>13394</v>
      </c>
      <c r="D207" s="64" t="str">
        <f t="shared" si="84"/>
        <v>91936</v>
      </c>
      <c r="E207" s="65">
        <v>17.0319</v>
      </c>
      <c r="F207" s="58">
        <f t="shared" si="86"/>
        <v>17.0106</v>
      </c>
      <c r="G207" s="65">
        <v>17.178949999999993</v>
      </c>
      <c r="H207" s="66">
        <v>19.86</v>
      </c>
      <c r="I207" s="60">
        <f>AVERAGE($H$102:H207)</f>
        <v>16.476132075471696</v>
      </c>
      <c r="J207" s="58"/>
      <c r="K207">
        <f t="shared" si="87"/>
        <v>19.62</v>
      </c>
      <c r="Q207" s="64">
        <v>41623</v>
      </c>
      <c r="R207" s="64" t="str">
        <f t="shared" si="85"/>
        <v>122013</v>
      </c>
      <c r="S207" s="58">
        <v>6.0059649716486394</v>
      </c>
      <c r="T207" s="60">
        <f>AVERAGE($S$102:S207)</f>
        <v>7.0018524045098429</v>
      </c>
      <c r="U207" s="60">
        <f t="shared" si="83"/>
        <v>7.0018524045098429</v>
      </c>
      <c r="V207" s="60">
        <f t="shared" si="88"/>
        <v>6.067251071912259</v>
      </c>
    </row>
    <row r="208" spans="3:22">
      <c r="C208" s="64">
        <v>13424</v>
      </c>
      <c r="D208" s="64" t="str">
        <f t="shared" si="84"/>
        <v>101936</v>
      </c>
      <c r="E208" s="65">
        <v>16.872499999999999</v>
      </c>
      <c r="F208" s="58">
        <f t="shared" si="86"/>
        <v>17.0319</v>
      </c>
      <c r="G208" s="65">
        <v>17.176085981308404</v>
      </c>
      <c r="H208" s="66">
        <v>20.91</v>
      </c>
      <c r="I208" s="60">
        <f>AVERAGE($H$102:H208)</f>
        <v>16.517570093457945</v>
      </c>
      <c r="J208" s="58"/>
      <c r="K208">
        <f t="shared" si="87"/>
        <v>19.86</v>
      </c>
      <c r="Q208" s="64">
        <v>41654</v>
      </c>
      <c r="R208" s="64" t="str">
        <f t="shared" si="85"/>
        <v>12014</v>
      </c>
      <c r="S208" s="58">
        <v>5.6874862947457379</v>
      </c>
      <c r="T208" s="60">
        <f>AVERAGE($S$102:S208)</f>
        <v>6.9895686090914877</v>
      </c>
      <c r="U208" s="60">
        <f t="shared" si="83"/>
        <v>6.9895686090914877</v>
      </c>
      <c r="V208" s="60">
        <f t="shared" si="88"/>
        <v>6.0059649716486394</v>
      </c>
    </row>
    <row r="209" spans="3:22">
      <c r="C209" s="64">
        <v>13455</v>
      </c>
      <c r="D209" s="64" t="str">
        <f t="shared" si="84"/>
        <v>111936</v>
      </c>
      <c r="E209" s="65">
        <v>16.941199999999998</v>
      </c>
      <c r="F209" s="58">
        <f t="shared" si="86"/>
        <v>16.872499999999999</v>
      </c>
      <c r="G209" s="65">
        <v>17.173911111111103</v>
      </c>
      <c r="H209" s="66">
        <v>21.5</v>
      </c>
      <c r="I209" s="60">
        <f>AVERAGE($H$102:H209)</f>
        <v>16.563703703703702</v>
      </c>
      <c r="J209" s="58"/>
      <c r="K209">
        <f t="shared" si="87"/>
        <v>20.91</v>
      </c>
      <c r="Q209" s="64">
        <v>41685</v>
      </c>
      <c r="R209" s="64" t="str">
        <f t="shared" si="85"/>
        <v>22014</v>
      </c>
      <c r="S209" s="58">
        <v>5.6900292090933648</v>
      </c>
      <c r="T209" s="60">
        <f>AVERAGE($S$102:S209)</f>
        <v>6.9775358368692828</v>
      </c>
      <c r="U209" s="60">
        <f t="shared" si="83"/>
        <v>6.9775358368692828</v>
      </c>
      <c r="V209" s="60">
        <f t="shared" si="88"/>
        <v>5.6874862947457379</v>
      </c>
    </row>
    <row r="210" spans="3:22">
      <c r="C210" s="64">
        <v>13485</v>
      </c>
      <c r="D210" s="64" t="str">
        <f t="shared" si="84"/>
        <v>121936</v>
      </c>
      <c r="E210" s="65">
        <v>16.8431</v>
      </c>
      <c r="F210" s="58">
        <f t="shared" si="86"/>
        <v>16.941199999999998</v>
      </c>
      <c r="G210" s="65">
        <v>17.170876146788984</v>
      </c>
      <c r="H210" s="66">
        <v>21.13</v>
      </c>
      <c r="I210" s="60">
        <f>AVERAGE($H$102:H210)</f>
        <v>16.60559633027523</v>
      </c>
      <c r="J210" s="58"/>
      <c r="K210">
        <f t="shared" si="87"/>
        <v>21.5</v>
      </c>
      <c r="Q210" s="64">
        <v>41713</v>
      </c>
      <c r="R210" s="64" t="str">
        <f t="shared" si="85"/>
        <v>32014</v>
      </c>
      <c r="S210" s="58">
        <v>6.1210031241007998</v>
      </c>
      <c r="T210" s="60">
        <f>AVERAGE($S$102:S210)</f>
        <v>6.969677738587003</v>
      </c>
      <c r="U210" s="60">
        <f t="shared" si="83"/>
        <v>6.969677738587003</v>
      </c>
      <c r="V210" s="60">
        <f t="shared" si="88"/>
        <v>5.6900292090933648</v>
      </c>
    </row>
    <row r="211" spans="3:22">
      <c r="C211" s="64">
        <v>13516</v>
      </c>
      <c r="D211" s="64" t="str">
        <f t="shared" si="84"/>
        <v>11937</v>
      </c>
      <c r="E211" s="65">
        <v>16.063099999999999</v>
      </c>
      <c r="F211" s="58">
        <f t="shared" si="86"/>
        <v>16.8431</v>
      </c>
      <c r="G211" s="65">
        <v>17.160805454545446</v>
      </c>
      <c r="H211" s="66">
        <v>21.62</v>
      </c>
      <c r="I211" s="60">
        <f>AVERAGE($H$102:H211)</f>
        <v>16.651181818181819</v>
      </c>
      <c r="J211" s="58"/>
      <c r="K211">
        <f t="shared" si="87"/>
        <v>21.13</v>
      </c>
      <c r="Q211" s="64">
        <v>41744</v>
      </c>
      <c r="R211" s="64" t="str">
        <f t="shared" si="85"/>
        <v>42014</v>
      </c>
      <c r="S211" s="58">
        <v>6.4573762133362838</v>
      </c>
      <c r="T211" s="60">
        <f>AVERAGE($S$102:S211)</f>
        <v>6.9650204519938139</v>
      </c>
      <c r="U211" s="60">
        <f t="shared" si="83"/>
        <v>6.9650204519938139</v>
      </c>
      <c r="V211" s="60">
        <f t="shared" si="88"/>
        <v>6.1210031241007998</v>
      </c>
    </row>
    <row r="212" spans="3:22">
      <c r="C212" s="64">
        <v>13547</v>
      </c>
      <c r="D212" s="64" t="str">
        <f t="shared" si="84"/>
        <v>21937</v>
      </c>
      <c r="E212" s="65">
        <v>16.2973</v>
      </c>
      <c r="F212" s="58">
        <f t="shared" si="86"/>
        <v>16.063099999999999</v>
      </c>
      <c r="G212" s="65">
        <v>17.153026126126118</v>
      </c>
      <c r="H212" s="66">
        <v>22.24</v>
      </c>
      <c r="I212" s="60">
        <f>AVERAGE($H$102:H212)</f>
        <v>16.701531531531529</v>
      </c>
      <c r="J212" s="58"/>
      <c r="K212">
        <f t="shared" si="87"/>
        <v>21.62</v>
      </c>
      <c r="Q212" s="64">
        <v>41774</v>
      </c>
      <c r="R212" s="64" t="str">
        <f t="shared" si="85"/>
        <v>52014</v>
      </c>
      <c r="S212" s="58">
        <v>6.3007984050412764</v>
      </c>
      <c r="T212" s="60">
        <f>AVERAGE($S$102:S212)</f>
        <v>6.9590364695888365</v>
      </c>
      <c r="U212" s="60">
        <f t="shared" si="83"/>
        <v>6.9590364695888365</v>
      </c>
      <c r="V212" s="60">
        <f t="shared" si="88"/>
        <v>6.4573762133362838</v>
      </c>
    </row>
    <row r="213" spans="3:22">
      <c r="C213" s="64">
        <v>13575</v>
      </c>
      <c r="D213" s="64" t="str">
        <f t="shared" si="84"/>
        <v>31937</v>
      </c>
      <c r="E213" s="65">
        <v>16.144100000000002</v>
      </c>
      <c r="F213" s="58">
        <f t="shared" si="86"/>
        <v>16.2973</v>
      </c>
      <c r="G213" s="65">
        <v>17.144017857142849</v>
      </c>
      <c r="H213" s="66">
        <v>22.04</v>
      </c>
      <c r="I213" s="60">
        <f>AVERAGE($H$102:H213)</f>
        <v>16.749196428571427</v>
      </c>
      <c r="J213" s="58"/>
      <c r="K213">
        <f t="shared" si="87"/>
        <v>22.24</v>
      </c>
      <c r="Q213" s="64">
        <v>41805</v>
      </c>
      <c r="R213" s="64" t="str">
        <f t="shared" si="85"/>
        <v>62014</v>
      </c>
      <c r="S213" s="58">
        <v>6.4359338202903507</v>
      </c>
      <c r="T213" s="60">
        <f>AVERAGE($S$102:S213)</f>
        <v>6.9543659102200994</v>
      </c>
      <c r="U213" s="60">
        <f t="shared" si="83"/>
        <v>6.9543659102200994</v>
      </c>
      <c r="V213" s="60">
        <f t="shared" si="88"/>
        <v>6.3007984050412764</v>
      </c>
    </row>
    <row r="214" spans="3:22">
      <c r="C214" s="64">
        <v>13606</v>
      </c>
      <c r="D214" s="64" t="str">
        <f t="shared" si="84"/>
        <v>41937</v>
      </c>
      <c r="E214" s="65">
        <v>14.0427</v>
      </c>
      <c r="F214" s="58">
        <f t="shared" si="86"/>
        <v>16.144100000000002</v>
      </c>
      <c r="G214" s="65">
        <v>17.116572566371673</v>
      </c>
      <c r="H214" s="66">
        <v>20.56</v>
      </c>
      <c r="I214" s="60">
        <f>AVERAGE($H$102:H214)</f>
        <v>16.782920353982298</v>
      </c>
      <c r="J214" s="58"/>
      <c r="K214">
        <f t="shared" si="87"/>
        <v>22.04</v>
      </c>
      <c r="Q214" s="64">
        <v>41835</v>
      </c>
      <c r="R214" s="64" t="str">
        <f t="shared" si="85"/>
        <v>72014</v>
      </c>
      <c r="S214" s="58">
        <v>6.649403028545656</v>
      </c>
      <c r="T214" s="60">
        <f>AVERAGE($S$102:S214)</f>
        <v>6.951667123656609</v>
      </c>
      <c r="U214" s="60">
        <f t="shared" si="83"/>
        <v>6.951667123656609</v>
      </c>
      <c r="V214" s="60">
        <f t="shared" si="88"/>
        <v>6.4359338202903507</v>
      </c>
    </row>
    <row r="215" spans="3:22">
      <c r="C215" s="64">
        <v>13636</v>
      </c>
      <c r="D215" s="64" t="str">
        <f t="shared" si="84"/>
        <v>51937</v>
      </c>
      <c r="E215" s="65">
        <v>13.897399999999999</v>
      </c>
      <c r="F215" s="58">
        <f t="shared" si="86"/>
        <v>14.0427</v>
      </c>
      <c r="G215" s="65">
        <v>17.088334210526309</v>
      </c>
      <c r="H215" s="66">
        <v>19.47</v>
      </c>
      <c r="I215" s="60">
        <f>AVERAGE($H$102:H215)</f>
        <v>16.806491228070175</v>
      </c>
      <c r="J215" s="58"/>
      <c r="K215">
        <f t="shared" si="87"/>
        <v>20.56</v>
      </c>
      <c r="Q215" s="64">
        <v>41866</v>
      </c>
      <c r="R215" s="64" t="str">
        <f t="shared" si="85"/>
        <v>82014</v>
      </c>
      <c r="S215" s="58">
        <v>7.3865390312794759</v>
      </c>
      <c r="T215" s="60">
        <f>AVERAGE($S$102:S215)</f>
        <v>6.955481789512949</v>
      </c>
      <c r="U215" s="60">
        <f t="shared" si="83"/>
        <v>6.955481789512949</v>
      </c>
      <c r="V215" s="60">
        <f t="shared" si="88"/>
        <v>6.649403028545656</v>
      </c>
    </row>
    <row r="216" spans="3:22">
      <c r="C216" s="64">
        <v>13667</v>
      </c>
      <c r="D216" s="64" t="str">
        <f t="shared" si="84"/>
        <v>61937</v>
      </c>
      <c r="E216" s="65">
        <v>13.1624</v>
      </c>
      <c r="F216" s="58">
        <f t="shared" si="86"/>
        <v>13.897399999999999</v>
      </c>
      <c r="G216" s="65">
        <v>17.054195652173906</v>
      </c>
      <c r="H216" s="66">
        <v>18.71</v>
      </c>
      <c r="I216" s="60">
        <f>AVERAGE($H$102:H216)</f>
        <v>16.823043478260868</v>
      </c>
      <c r="J216" s="58"/>
      <c r="K216">
        <f t="shared" si="87"/>
        <v>19.47</v>
      </c>
      <c r="Q216" s="64">
        <v>41897</v>
      </c>
      <c r="R216" s="64" t="str">
        <f t="shared" si="85"/>
        <v>92014</v>
      </c>
      <c r="S216" s="58">
        <v>6.6108216245882021</v>
      </c>
      <c r="T216" s="60">
        <f>AVERAGE($S$102:S216)</f>
        <v>6.95248474460056</v>
      </c>
      <c r="U216" s="60">
        <f t="shared" si="83"/>
        <v>6.95248474460056</v>
      </c>
      <c r="V216" s="60">
        <f t="shared" si="88"/>
        <v>7.3865390312794759</v>
      </c>
    </row>
    <row r="217" spans="3:22">
      <c r="C217" s="64">
        <v>13697</v>
      </c>
      <c r="D217" s="64" t="str">
        <f t="shared" si="84"/>
        <v>71937</v>
      </c>
      <c r="E217" s="65">
        <v>13.917999999999999</v>
      </c>
      <c r="F217" s="58">
        <f t="shared" si="86"/>
        <v>13.1624</v>
      </c>
      <c r="G217" s="65">
        <v>17.027159482758613</v>
      </c>
      <c r="H217" s="66">
        <v>19.649999999999999</v>
      </c>
      <c r="I217" s="60">
        <f>AVERAGE($H$102:H217)</f>
        <v>16.847413793103449</v>
      </c>
      <c r="J217" s="58"/>
      <c r="K217">
        <f t="shared" si="87"/>
        <v>18.71</v>
      </c>
      <c r="Q217" s="64">
        <v>41927</v>
      </c>
      <c r="R217" s="64" t="str">
        <f t="shared" si="85"/>
        <v>102014</v>
      </c>
      <c r="S217" s="58">
        <v>6.7182138877903528</v>
      </c>
      <c r="T217" s="60">
        <f>AVERAGE($S$102:S217)</f>
        <v>6.9504651682487486</v>
      </c>
      <c r="U217" s="60">
        <f t="shared" si="83"/>
        <v>6.9504651682487486</v>
      </c>
      <c r="V217" s="60">
        <f t="shared" si="88"/>
        <v>6.6108216245882021</v>
      </c>
    </row>
    <row r="218" spans="3:22">
      <c r="C218" s="64">
        <v>13728</v>
      </c>
      <c r="D218" s="64" t="str">
        <f t="shared" si="84"/>
        <v>81937</v>
      </c>
      <c r="E218" s="65">
        <v>13.147500000000001</v>
      </c>
      <c r="F218" s="58">
        <f t="shared" si="86"/>
        <v>13.917999999999999</v>
      </c>
      <c r="G218" s="65">
        <v>16.993999999999993</v>
      </c>
      <c r="H218" s="66">
        <v>19.809999999999999</v>
      </c>
      <c r="I218" s="60">
        <f>AVERAGE($H$102:H218)</f>
        <v>16.872735042735041</v>
      </c>
      <c r="J218" s="58"/>
      <c r="K218">
        <f t="shared" si="87"/>
        <v>19.649999999999999</v>
      </c>
      <c r="Q218" s="64">
        <v>41958</v>
      </c>
      <c r="R218" s="64" t="str">
        <f t="shared" si="85"/>
        <v>112014</v>
      </c>
      <c r="S218" s="58">
        <v>6.7148555617830539</v>
      </c>
      <c r="T218" s="60">
        <f>AVERAGE($S$102:S218)</f>
        <v>6.948451410928528</v>
      </c>
      <c r="U218" s="60">
        <f t="shared" si="83"/>
        <v>6.948451410928528</v>
      </c>
      <c r="V218" s="60">
        <f t="shared" si="88"/>
        <v>6.7182138877903528</v>
      </c>
    </row>
    <row r="219" spans="3:22">
      <c r="C219" s="64">
        <v>13759</v>
      </c>
      <c r="D219" s="64" t="str">
        <f t="shared" si="84"/>
        <v>91937</v>
      </c>
      <c r="E219" s="65">
        <v>11.278700000000001</v>
      </c>
      <c r="F219" s="58">
        <f t="shared" si="86"/>
        <v>13.147500000000001</v>
      </c>
      <c r="G219" s="65">
        <v>16.94556525423728</v>
      </c>
      <c r="H219" s="66">
        <v>16.850000000000001</v>
      </c>
      <c r="I219" s="60">
        <f>AVERAGE($H$102:H219)</f>
        <v>16.872542372881355</v>
      </c>
      <c r="J219" s="58"/>
      <c r="K219">
        <f t="shared" si="87"/>
        <v>19.809999999999999</v>
      </c>
      <c r="Q219" s="64">
        <v>41988</v>
      </c>
      <c r="R219" s="64" t="str">
        <f t="shared" si="85"/>
        <v>122014</v>
      </c>
      <c r="S219" s="58">
        <v>6.1685520215132401</v>
      </c>
      <c r="T219" s="60">
        <f>AVERAGE($S$102:S219)</f>
        <v>6.9418420940690773</v>
      </c>
      <c r="U219" s="60">
        <f t="shared" si="83"/>
        <v>6.9418420940690773</v>
      </c>
      <c r="V219" s="60">
        <f t="shared" si="88"/>
        <v>6.7148555617830539</v>
      </c>
    </row>
    <row r="220" spans="3:22">
      <c r="C220" s="64">
        <v>13789</v>
      </c>
      <c r="D220" s="64" t="str">
        <f t="shared" si="84"/>
        <v>101937</v>
      </c>
      <c r="E220" s="65">
        <v>10.9381</v>
      </c>
      <c r="F220" s="58">
        <f t="shared" si="86"/>
        <v>11.278700000000001</v>
      </c>
      <c r="G220" s="65">
        <v>16.89508235294117</v>
      </c>
      <c r="H220" s="66">
        <v>14.36</v>
      </c>
      <c r="I220" s="60">
        <f>AVERAGE($H$102:H220)</f>
        <v>16.851428571428571</v>
      </c>
      <c r="J220" s="58"/>
      <c r="K220">
        <f t="shared" si="87"/>
        <v>16.850000000000001</v>
      </c>
      <c r="Q220" s="64">
        <v>42019</v>
      </c>
      <c r="R220" s="64" t="str">
        <f t="shared" si="85"/>
        <v>12015</v>
      </c>
      <c r="S220" s="58">
        <v>5.7981741647567029</v>
      </c>
      <c r="T220" s="60">
        <f>AVERAGE($S$102:S220)</f>
        <v>6.9322314392009057</v>
      </c>
      <c r="U220" s="60">
        <f>T220</f>
        <v>6.9322314392009057</v>
      </c>
      <c r="V220" s="60">
        <f t="shared" si="88"/>
        <v>6.1685520215132401</v>
      </c>
    </row>
    <row r="221" spans="3:22">
      <c r="C221" s="64">
        <v>13820</v>
      </c>
      <c r="D221" s="64" t="str">
        <f t="shared" si="84"/>
        <v>111937</v>
      </c>
      <c r="E221" s="65">
        <v>9.8318999999999992</v>
      </c>
      <c r="F221" s="58">
        <f t="shared" si="86"/>
        <v>10.9381</v>
      </c>
      <c r="G221" s="65">
        <v>16.836222499999995</v>
      </c>
      <c r="H221" s="66">
        <v>13.16</v>
      </c>
      <c r="I221" s="60">
        <f>AVERAGE($H$102:H221)</f>
        <v>16.820666666666664</v>
      </c>
      <c r="J221" s="58"/>
      <c r="K221">
        <f t="shared" si="87"/>
        <v>14.36</v>
      </c>
      <c r="Q221" s="64">
        <v>42050</v>
      </c>
      <c r="R221" s="64" t="str">
        <f t="shared" si="85"/>
        <v>22015</v>
      </c>
      <c r="S221" s="58">
        <v>6.4178452095990872</v>
      </c>
      <c r="T221" s="60">
        <f>AVERAGE($S$102:S221)</f>
        <v>6.9279448872875573</v>
      </c>
      <c r="U221" s="60">
        <f>AVERAGE(S102:S221)</f>
        <v>6.9279448872875573</v>
      </c>
      <c r="V221" s="60">
        <f t="shared" si="88"/>
        <v>5.7981741647567029</v>
      </c>
    </row>
    <row r="222" spans="3:22">
      <c r="C222" s="64">
        <v>13850</v>
      </c>
      <c r="D222" s="64" t="str">
        <f t="shared" si="84"/>
        <v>121937</v>
      </c>
      <c r="E222" s="65">
        <v>9.3362999999999996</v>
      </c>
      <c r="F222" s="58">
        <f t="shared" si="86"/>
        <v>9.8318999999999992</v>
      </c>
      <c r="G222" s="65">
        <v>16.77423966942148</v>
      </c>
      <c r="H222" s="66">
        <v>13.01</v>
      </c>
      <c r="I222" s="60">
        <f>AVERAGE($H$102:H222)</f>
        <v>16.789173553719007</v>
      </c>
      <c r="J222" s="58">
        <f>AVERAGE(H102:H222)</f>
        <v>16.789173553719007</v>
      </c>
      <c r="K222">
        <f t="shared" si="87"/>
        <v>13.16</v>
      </c>
      <c r="Q222" s="64">
        <v>42078</v>
      </c>
      <c r="R222" s="64" t="str">
        <f t="shared" si="85"/>
        <v>32015</v>
      </c>
      <c r="S222" s="58">
        <v>6.4367817159055702</v>
      </c>
      <c r="T222" s="60">
        <f>AVERAGE($S$102:S222)</f>
        <v>6.92388568752407</v>
      </c>
      <c r="U222" s="60">
        <f t="shared" ref="U222:U285" si="89">AVERAGE(S103:S222)</f>
        <v>6.9400442468530077</v>
      </c>
      <c r="V222" s="60">
        <f t="shared" si="88"/>
        <v>6.4178452095990872</v>
      </c>
    </row>
    <row r="223" spans="3:22">
      <c r="C223" s="64">
        <v>13881</v>
      </c>
      <c r="D223" s="64" t="str">
        <f t="shared" si="84"/>
        <v>11938</v>
      </c>
      <c r="E223" s="65">
        <v>11.0206</v>
      </c>
      <c r="F223" s="58">
        <f t="shared" si="86"/>
        <v>9.3362999999999996</v>
      </c>
      <c r="G223" s="65">
        <v>16.727078688524582</v>
      </c>
      <c r="H223" s="66">
        <v>13.51</v>
      </c>
      <c r="I223" s="60">
        <f>AVERAGE($H$102:H223)</f>
        <v>16.76229508196721</v>
      </c>
      <c r="J223" s="58">
        <f t="shared" ref="J223:J286" si="90">AVERAGE(H103:H223)</f>
        <v>16.74669421487603</v>
      </c>
      <c r="K223">
        <f t="shared" si="87"/>
        <v>13.01</v>
      </c>
      <c r="Q223" s="64">
        <v>42109</v>
      </c>
      <c r="R223" s="64" t="str">
        <f t="shared" si="85"/>
        <v>42015</v>
      </c>
      <c r="S223" s="58">
        <v>7.71643480986498</v>
      </c>
      <c r="T223" s="60">
        <f>AVERAGE($S$102:S223)</f>
        <v>6.9303819918055529</v>
      </c>
      <c r="U223" s="60">
        <f t="shared" si="89"/>
        <v>6.9662513137184536</v>
      </c>
      <c r="V223" s="60">
        <f t="shared" si="88"/>
        <v>6.4367817159055702</v>
      </c>
    </row>
    <row r="224" spans="3:22">
      <c r="C224" s="64">
        <v>13912</v>
      </c>
      <c r="D224" s="64" t="str">
        <f t="shared" si="84"/>
        <v>21938</v>
      </c>
      <c r="E224" s="65">
        <v>11.6907</v>
      </c>
      <c r="F224" s="58">
        <f t="shared" si="86"/>
        <v>11.0206</v>
      </c>
      <c r="G224" s="65">
        <v>16.686132520325195</v>
      </c>
      <c r="H224" s="66">
        <v>13.26</v>
      </c>
      <c r="I224" s="60">
        <f>AVERAGE($H$102:H224)</f>
        <v>16.733821138211379</v>
      </c>
      <c r="J224" s="58">
        <f t="shared" si="90"/>
        <v>16.700826446280988</v>
      </c>
      <c r="K224">
        <f t="shared" si="87"/>
        <v>13.51</v>
      </c>
      <c r="Q224" s="64">
        <v>42139</v>
      </c>
      <c r="R224" s="64" t="str">
        <f t="shared" si="85"/>
        <v>52015</v>
      </c>
      <c r="S224" s="58">
        <v>7.1697790175548013</v>
      </c>
      <c r="T224" s="60">
        <f>AVERAGE($S$102:S224)</f>
        <v>6.9323283090880672</v>
      </c>
      <c r="U224" s="60">
        <f t="shared" si="89"/>
        <v>6.9852350421874512</v>
      </c>
      <c r="V224" s="60">
        <f t="shared" si="88"/>
        <v>7.71643480986498</v>
      </c>
    </row>
    <row r="225" spans="3:22">
      <c r="C225" s="64">
        <v>13940</v>
      </c>
      <c r="D225" s="64" t="str">
        <f t="shared" si="84"/>
        <v>31938</v>
      </c>
      <c r="E225" s="65">
        <v>8.7629000000000001</v>
      </c>
      <c r="F225" s="58">
        <f t="shared" si="86"/>
        <v>11.6907</v>
      </c>
      <c r="G225" s="65">
        <v>16.622235483870963</v>
      </c>
      <c r="H225" s="66">
        <v>12.38</v>
      </c>
      <c r="I225" s="60">
        <f>AVERAGE($H$102:H225)</f>
        <v>16.698709677419355</v>
      </c>
      <c r="J225" s="58">
        <f t="shared" si="90"/>
        <v>16.647190082644624</v>
      </c>
      <c r="K225">
        <f t="shared" si="87"/>
        <v>13.26</v>
      </c>
      <c r="Q225" s="64">
        <v>42170</v>
      </c>
      <c r="R225" s="64" t="str">
        <f t="shared" si="85"/>
        <v>62015</v>
      </c>
      <c r="S225" s="58">
        <v>7.1126752458425235</v>
      </c>
      <c r="T225" s="60">
        <f>AVERAGE($S$102:S225)</f>
        <v>6.9337827198683444</v>
      </c>
      <c r="U225" s="60">
        <f t="shared" si="89"/>
        <v>7.0029059234829409</v>
      </c>
      <c r="V225" s="60">
        <f t="shared" si="88"/>
        <v>7.1697790175548013</v>
      </c>
    </row>
    <row r="226" spans="3:22">
      <c r="C226" s="64">
        <v>13971</v>
      </c>
      <c r="D226" s="64" t="str">
        <f t="shared" si="84"/>
        <v>41938</v>
      </c>
      <c r="E226" s="65">
        <v>12.5974</v>
      </c>
      <c r="F226" s="58">
        <f t="shared" si="86"/>
        <v>8.7629000000000001</v>
      </c>
      <c r="G226" s="65">
        <v>16.590036799999993</v>
      </c>
      <c r="H226" s="66">
        <v>11.79</v>
      </c>
      <c r="I226" s="60">
        <f>AVERAGE($H$102:H226)</f>
        <v>16.65944</v>
      </c>
      <c r="J226" s="58">
        <f t="shared" si="90"/>
        <v>16.5798347107438</v>
      </c>
      <c r="K226">
        <f t="shared" si="87"/>
        <v>12.38</v>
      </c>
      <c r="Q226" s="64">
        <v>42200</v>
      </c>
      <c r="R226" s="64" t="str">
        <f t="shared" si="85"/>
        <v>72015</v>
      </c>
      <c r="S226" s="58">
        <v>6.5661446775357355</v>
      </c>
      <c r="T226" s="60">
        <f>AVERAGE($S$102:S226)</f>
        <v>6.9308416155296833</v>
      </c>
      <c r="U226" s="60">
        <f t="shared" si="89"/>
        <v>7.0139039249687487</v>
      </c>
      <c r="V226" s="60">
        <f t="shared" si="88"/>
        <v>7.1126752458425235</v>
      </c>
    </row>
    <row r="227" spans="3:22">
      <c r="C227" s="64">
        <v>14001</v>
      </c>
      <c r="D227" s="64" t="str">
        <f t="shared" si="84"/>
        <v>51938</v>
      </c>
      <c r="E227" s="65">
        <v>12.039</v>
      </c>
      <c r="F227" s="58">
        <f t="shared" si="86"/>
        <v>12.5974</v>
      </c>
      <c r="G227" s="65">
        <v>16.553917460317457</v>
      </c>
      <c r="H227" s="66">
        <v>11.99</v>
      </c>
      <c r="I227" s="60">
        <f>AVERAGE($H$102:H227)</f>
        <v>16.622380952380951</v>
      </c>
      <c r="J227" s="58">
        <f t="shared" si="90"/>
        <v>16.503223140495866</v>
      </c>
      <c r="K227">
        <f t="shared" si="87"/>
        <v>11.79</v>
      </c>
      <c r="Q227" s="64">
        <v>42231</v>
      </c>
      <c r="R227" s="64" t="str">
        <f t="shared" si="85"/>
        <v>82015</v>
      </c>
      <c r="S227" s="58">
        <v>6.2289883085728821</v>
      </c>
      <c r="T227" s="60">
        <f>AVERAGE($S$102:S227)</f>
        <v>6.9252713511887567</v>
      </c>
      <c r="U227" s="60">
        <f t="shared" si="89"/>
        <v>7.0221201168495337</v>
      </c>
      <c r="V227" s="60">
        <f t="shared" si="88"/>
        <v>6.5661446775357355</v>
      </c>
    </row>
    <row r="228" spans="3:22">
      <c r="C228" s="64">
        <v>14032</v>
      </c>
      <c r="D228" s="64" t="str">
        <f t="shared" si="84"/>
        <v>61938</v>
      </c>
      <c r="E228" s="65">
        <v>15.013</v>
      </c>
      <c r="F228" s="58">
        <f t="shared" si="86"/>
        <v>12.039</v>
      </c>
      <c r="G228" s="65">
        <v>16.541784251968501</v>
      </c>
      <c r="H228" s="66">
        <v>12.29</v>
      </c>
      <c r="I228" s="60">
        <f>AVERAGE($H$102:H228)</f>
        <v>16.58826771653543</v>
      </c>
      <c r="J228" s="58">
        <f t="shared" si="90"/>
        <v>16.424380165289254</v>
      </c>
      <c r="K228">
        <f t="shared" si="87"/>
        <v>11.99</v>
      </c>
      <c r="Q228" s="64">
        <v>42262</v>
      </c>
      <c r="R228" s="64" t="str">
        <f t="shared" si="85"/>
        <v>92015</v>
      </c>
      <c r="S228" s="58">
        <v>6.1170596162304651</v>
      </c>
      <c r="T228" s="60">
        <f>AVERAGE($S$102:S228)</f>
        <v>6.9189074792599508</v>
      </c>
      <c r="U228" s="60">
        <f t="shared" si="89"/>
        <v>7.0213555900658458</v>
      </c>
      <c r="V228" s="60">
        <f t="shared" si="88"/>
        <v>6.2289883085728821</v>
      </c>
    </row>
    <row r="229" spans="3:22">
      <c r="C229" s="64">
        <v>14062</v>
      </c>
      <c r="D229" s="64" t="str">
        <f t="shared" si="84"/>
        <v>71938</v>
      </c>
      <c r="E229" s="65">
        <v>20</v>
      </c>
      <c r="F229" s="58">
        <f t="shared" si="86"/>
        <v>15.013</v>
      </c>
      <c r="G229" s="65">
        <v>16.568801562499996</v>
      </c>
      <c r="H229" s="66">
        <v>14.77</v>
      </c>
      <c r="I229" s="60">
        <f>AVERAGE($H$102:H229)</f>
        <v>16.574062499999997</v>
      </c>
      <c r="J229" s="58">
        <f t="shared" si="90"/>
        <v>16.373636363636365</v>
      </c>
      <c r="K229">
        <f t="shared" si="87"/>
        <v>12.29</v>
      </c>
      <c r="Q229" s="64">
        <v>42292</v>
      </c>
      <c r="R229" s="64" t="str">
        <f t="shared" si="85"/>
        <v>102015</v>
      </c>
      <c r="S229" s="58">
        <v>6.3344115061855906</v>
      </c>
      <c r="T229" s="60">
        <f>AVERAGE($S$102:S229)</f>
        <v>6.9143411044703074</v>
      </c>
      <c r="U229" s="60">
        <f t="shared" si="89"/>
        <v>7.0233666915680608</v>
      </c>
      <c r="V229" s="60">
        <f t="shared" si="88"/>
        <v>6.1170596162304651</v>
      </c>
    </row>
    <row r="230" spans="3:22">
      <c r="C230" s="64">
        <v>14093</v>
      </c>
      <c r="D230" s="64" t="str">
        <f t="shared" si="84"/>
        <v>81938</v>
      </c>
      <c r="E230" s="65">
        <v>19.451599999999999</v>
      </c>
      <c r="F230" s="58">
        <f t="shared" si="86"/>
        <v>20</v>
      </c>
      <c r="G230" s="65">
        <v>16.591148837209296</v>
      </c>
      <c r="H230" s="66">
        <v>14.9</v>
      </c>
      <c r="I230" s="60">
        <f>AVERAGE($H$102:H230)</f>
        <v>16.561085271317825</v>
      </c>
      <c r="J230" s="58">
        <f t="shared" si="90"/>
        <v>16.322561983471076</v>
      </c>
      <c r="K230">
        <f t="shared" si="87"/>
        <v>14.77</v>
      </c>
      <c r="Q230" s="64">
        <v>42323</v>
      </c>
      <c r="R230" s="64" t="str">
        <f t="shared" si="85"/>
        <v>112015</v>
      </c>
      <c r="S230" s="58">
        <v>6.3862125881697622</v>
      </c>
      <c r="T230" s="60">
        <f>AVERAGE($S$102:S230)</f>
        <v>6.9102470849641016</v>
      </c>
      <c r="U230" s="60">
        <f t="shared" si="89"/>
        <v>7.0240439013993425</v>
      </c>
      <c r="V230" s="60">
        <f t="shared" si="88"/>
        <v>6.3344115061855906</v>
      </c>
    </row>
    <row r="231" spans="3:22">
      <c r="C231" s="64">
        <v>14124</v>
      </c>
      <c r="D231" s="64" t="str">
        <f t="shared" ref="D231:D294" si="91">MONTH(C231)&amp;YEAR(C231)</f>
        <v>91938</v>
      </c>
      <c r="E231" s="65">
        <v>19.741900000000001</v>
      </c>
      <c r="F231" s="58">
        <f t="shared" si="86"/>
        <v>19.451599999999999</v>
      </c>
      <c r="G231" s="65">
        <v>16.615385384615379</v>
      </c>
      <c r="H231" s="66">
        <v>14.28</v>
      </c>
      <c r="I231" s="60">
        <f>AVERAGE($H$102:H231)</f>
        <v>16.543538461538461</v>
      </c>
      <c r="J231" s="58">
        <f t="shared" si="90"/>
        <v>16.260743801652893</v>
      </c>
      <c r="K231">
        <f t="shared" si="87"/>
        <v>14.9</v>
      </c>
      <c r="Q231" s="64">
        <v>42353</v>
      </c>
      <c r="R231" s="64" t="str">
        <f t="shared" ref="R231:R294" si="92">MONTH(Q231)&amp;YEAR(Q231)</f>
        <v>122015</v>
      </c>
      <c r="S231" s="58">
        <v>6.1815308664349562</v>
      </c>
      <c r="T231" s="60">
        <f>AVERAGE($S$102:S231)</f>
        <v>6.9046415755908006</v>
      </c>
      <c r="U231" s="60">
        <f t="shared" si="89"/>
        <v>7.0200203116363449</v>
      </c>
      <c r="V231" s="60">
        <f t="shared" si="88"/>
        <v>6.3862125881697622</v>
      </c>
    </row>
    <row r="232" spans="3:22">
      <c r="C232" s="64">
        <v>14154</v>
      </c>
      <c r="D232" s="64" t="str">
        <f t="shared" si="91"/>
        <v>101938</v>
      </c>
      <c r="E232" s="65">
        <v>20.578099999999999</v>
      </c>
      <c r="F232" s="58">
        <f t="shared" ref="F232:F295" si="93">E231</f>
        <v>19.741900000000001</v>
      </c>
      <c r="G232" s="65">
        <v>16.645635114503811</v>
      </c>
      <c r="H232" s="66">
        <v>16.059999999999999</v>
      </c>
      <c r="I232" s="60">
        <f>AVERAGE($H$102:H232)</f>
        <v>16.539847328244274</v>
      </c>
      <c r="J232" s="58">
        <f t="shared" si="90"/>
        <v>16.203388429752064</v>
      </c>
      <c r="K232">
        <f t="shared" ref="K232:K295" si="94">H231</f>
        <v>14.28</v>
      </c>
      <c r="Q232" s="64">
        <v>42384</v>
      </c>
      <c r="R232" s="64" t="str">
        <f t="shared" si="92"/>
        <v>12016</v>
      </c>
      <c r="S232" s="58">
        <v>5.6834843662309673</v>
      </c>
      <c r="T232" s="60">
        <f>AVERAGE($S$102:S232)</f>
        <v>6.8953197648323279</v>
      </c>
      <c r="U232" s="60">
        <f t="shared" si="89"/>
        <v>7.0070334433108146</v>
      </c>
      <c r="V232" s="60">
        <f t="shared" ref="V232:V295" si="95">S231</f>
        <v>6.1815308664349562</v>
      </c>
    </row>
    <row r="233" spans="3:22">
      <c r="C233" s="64">
        <v>14185</v>
      </c>
      <c r="D233" s="64" t="str">
        <f t="shared" si="91"/>
        <v>111938</v>
      </c>
      <c r="E233" s="65">
        <v>19.890599999999999</v>
      </c>
      <c r="F233" s="58">
        <f t="shared" si="93"/>
        <v>20.578099999999999</v>
      </c>
      <c r="G233" s="65">
        <v>16.670218181818178</v>
      </c>
      <c r="H233" s="66">
        <v>16.149999999999999</v>
      </c>
      <c r="I233" s="60">
        <f>AVERAGE($H$102:H233)</f>
        <v>16.536893939393938</v>
      </c>
      <c r="J233" s="58">
        <f t="shared" si="90"/>
        <v>16.141983471074379</v>
      </c>
      <c r="K233">
        <f t="shared" si="94"/>
        <v>16.059999999999999</v>
      </c>
      <c r="Q233" s="64">
        <v>42415</v>
      </c>
      <c r="R233" s="64" t="str">
        <f t="shared" si="92"/>
        <v>22016</v>
      </c>
      <c r="S233" s="58">
        <v>6.0818999321705158</v>
      </c>
      <c r="T233" s="60">
        <f>AVERAGE($S$102:S233)</f>
        <v>6.8891574933727684</v>
      </c>
      <c r="U233" s="60">
        <f t="shared" si="89"/>
        <v>6.9975557035065759</v>
      </c>
      <c r="V233" s="60">
        <f t="shared" si="95"/>
        <v>5.6834843662309673</v>
      </c>
    </row>
    <row r="234" spans="3:22">
      <c r="C234" s="64">
        <v>14215</v>
      </c>
      <c r="D234" s="64" t="str">
        <f t="shared" si="91"/>
        <v>121938</v>
      </c>
      <c r="E234" s="65">
        <v>20.640599999999999</v>
      </c>
      <c r="F234" s="58">
        <f t="shared" si="93"/>
        <v>19.890599999999999</v>
      </c>
      <c r="G234" s="65">
        <v>16.700070676691727</v>
      </c>
      <c r="H234" s="66">
        <v>15.76</v>
      </c>
      <c r="I234" s="60">
        <f>AVERAGE($H$102:H234)</f>
        <v>16.531052631578948</v>
      </c>
      <c r="J234" s="58">
        <f t="shared" si="90"/>
        <v>16.064628099173554</v>
      </c>
      <c r="K234">
        <f t="shared" si="94"/>
        <v>16.149999999999999</v>
      </c>
      <c r="Q234" s="64">
        <v>42444</v>
      </c>
      <c r="R234" s="64" t="str">
        <f t="shared" si="92"/>
        <v>32016</v>
      </c>
      <c r="S234" s="58">
        <v>7.2796748600161756</v>
      </c>
      <c r="T234" s="60">
        <f>AVERAGE($S$102:S234)</f>
        <v>6.8920937141745986</v>
      </c>
      <c r="U234" s="60">
        <f t="shared" si="89"/>
        <v>6.999133644177487</v>
      </c>
      <c r="V234" s="60">
        <f t="shared" si="95"/>
        <v>6.0818999321705158</v>
      </c>
    </row>
    <row r="235" spans="3:22">
      <c r="C235" s="64">
        <v>14246</v>
      </c>
      <c r="D235" s="64" t="str">
        <f t="shared" si="91"/>
        <v>11939</v>
      </c>
      <c r="E235" s="65">
        <v>17.323899999999998</v>
      </c>
      <c r="F235" s="58">
        <f t="shared" si="93"/>
        <v>20.640599999999999</v>
      </c>
      <c r="G235" s="65">
        <v>16.704726119402984</v>
      </c>
      <c r="H235" s="66">
        <v>15.6</v>
      </c>
      <c r="I235" s="60">
        <f>AVERAGE($H$102:H235)</f>
        <v>16.524104477611939</v>
      </c>
      <c r="J235" s="58">
        <f t="shared" si="90"/>
        <v>15.984462809917353</v>
      </c>
      <c r="K235">
        <f t="shared" si="94"/>
        <v>15.76</v>
      </c>
      <c r="Q235" s="64">
        <v>42475</v>
      </c>
      <c r="R235" s="64" t="str">
        <f t="shared" si="92"/>
        <v>42016</v>
      </c>
      <c r="S235" s="58">
        <v>10.078594208569983</v>
      </c>
      <c r="T235" s="60">
        <f>AVERAGE($S$102:S235)</f>
        <v>6.9158735686103849</v>
      </c>
      <c r="U235" s="60">
        <f t="shared" si="89"/>
        <v>7.0242441688401591</v>
      </c>
      <c r="V235" s="60">
        <f t="shared" si="95"/>
        <v>7.2796748600161756</v>
      </c>
    </row>
    <row r="236" spans="3:22">
      <c r="C236" s="64">
        <v>14277</v>
      </c>
      <c r="D236" s="64" t="str">
        <f t="shared" si="91"/>
        <v>21939</v>
      </c>
      <c r="E236" s="65">
        <v>17.8873</v>
      </c>
      <c r="F236" s="58">
        <f t="shared" si="93"/>
        <v>17.323899999999998</v>
      </c>
      <c r="G236" s="65">
        <v>16.713485925925923</v>
      </c>
      <c r="H236" s="66">
        <v>15.66</v>
      </c>
      <c r="I236" s="60">
        <f>AVERAGE($H$102:H236)</f>
        <v>16.517703703703702</v>
      </c>
      <c r="J236" s="58">
        <f t="shared" si="90"/>
        <v>15.890082644628098</v>
      </c>
      <c r="K236">
        <f t="shared" si="94"/>
        <v>15.6</v>
      </c>
      <c r="Q236" s="64">
        <v>42505</v>
      </c>
      <c r="R236" s="64" t="str">
        <f t="shared" si="92"/>
        <v>52016</v>
      </c>
      <c r="S236" s="58">
        <v>9.1977414097222514</v>
      </c>
      <c r="T236" s="60">
        <f>AVERAGE($S$102:S236)</f>
        <v>6.9327762933593613</v>
      </c>
      <c r="U236" s="60">
        <f t="shared" si="89"/>
        <v>7.0472811420368862</v>
      </c>
      <c r="V236" s="60">
        <f t="shared" si="95"/>
        <v>10.078594208569983</v>
      </c>
    </row>
    <row r="237" spans="3:22">
      <c r="C237" s="64">
        <v>14305</v>
      </c>
      <c r="D237" s="64" t="str">
        <f t="shared" si="91"/>
        <v>31939</v>
      </c>
      <c r="E237" s="65">
        <v>15.4648</v>
      </c>
      <c r="F237" s="58">
        <f t="shared" si="93"/>
        <v>17.8873</v>
      </c>
      <c r="G237" s="65">
        <v>16.704304411764703</v>
      </c>
      <c r="H237" s="66">
        <v>15.73</v>
      </c>
      <c r="I237" s="60">
        <f>AVERAGE($H$102:H237)</f>
        <v>16.511911764705882</v>
      </c>
      <c r="J237" s="58">
        <f t="shared" si="90"/>
        <v>15.795867768595039</v>
      </c>
      <c r="K237">
        <f t="shared" si="94"/>
        <v>15.66</v>
      </c>
      <c r="Q237" s="64">
        <v>42536</v>
      </c>
      <c r="R237" s="64" t="str">
        <f t="shared" si="92"/>
        <v>62016</v>
      </c>
      <c r="S237" s="58">
        <v>9.6264865017099162</v>
      </c>
      <c r="T237" s="60">
        <f>AVERAGE($S$102:S237)</f>
        <v>6.9525829860678208</v>
      </c>
      <c r="U237" s="60">
        <f t="shared" si="89"/>
        <v>7.0719902565883599</v>
      </c>
      <c r="V237" s="60">
        <f t="shared" si="95"/>
        <v>9.1977414097222514</v>
      </c>
    </row>
    <row r="238" spans="3:22">
      <c r="C238" s="64">
        <v>14336</v>
      </c>
      <c r="D238" s="64" t="str">
        <f t="shared" si="91"/>
        <v>41939</v>
      </c>
      <c r="E238" s="65">
        <v>14.368399999999999</v>
      </c>
      <c r="F238" s="58">
        <f t="shared" si="93"/>
        <v>15.4648</v>
      </c>
      <c r="G238" s="65">
        <v>16.687254014598537</v>
      </c>
      <c r="H238" s="66">
        <v>13.92</v>
      </c>
      <c r="I238" s="60">
        <f>AVERAGE($H$102:H238)</f>
        <v>16.492992700729928</v>
      </c>
      <c r="J238" s="58">
        <f t="shared" si="90"/>
        <v>15.682148760330579</v>
      </c>
      <c r="K238">
        <f t="shared" si="94"/>
        <v>15.73</v>
      </c>
      <c r="Q238" s="64">
        <v>42566</v>
      </c>
      <c r="R238" s="64" t="str">
        <f t="shared" si="92"/>
        <v>72016</v>
      </c>
      <c r="S238" s="58">
        <v>10.555262380365667</v>
      </c>
      <c r="T238" s="60">
        <f>AVERAGE($S$102:S238)</f>
        <v>6.9788799159532067</v>
      </c>
      <c r="U238" s="60">
        <f t="shared" si="89"/>
        <v>7.1042521340256473</v>
      </c>
      <c r="V238" s="60">
        <f t="shared" si="95"/>
        <v>9.6264865017099162</v>
      </c>
    </row>
    <row r="239" spans="3:22">
      <c r="C239" s="64">
        <v>14366</v>
      </c>
      <c r="D239" s="64" t="str">
        <f t="shared" si="91"/>
        <v>51939</v>
      </c>
      <c r="E239" s="65">
        <v>15.263199999999999</v>
      </c>
      <c r="F239" s="58">
        <f t="shared" si="93"/>
        <v>14.368399999999999</v>
      </c>
      <c r="G239" s="65">
        <v>16.67693478260869</v>
      </c>
      <c r="H239" s="66">
        <v>14.5</v>
      </c>
      <c r="I239" s="60">
        <f>AVERAGE($H$102:H239)</f>
        <v>16.478550724637682</v>
      </c>
      <c r="J239" s="58">
        <f t="shared" si="90"/>
        <v>15.574132231404956</v>
      </c>
      <c r="K239">
        <f t="shared" si="94"/>
        <v>13.92</v>
      </c>
      <c r="Q239" s="64">
        <v>42597</v>
      </c>
      <c r="R239" s="64" t="str">
        <f t="shared" si="92"/>
        <v>82016</v>
      </c>
      <c r="S239" s="58">
        <v>11.749251069378063</v>
      </c>
      <c r="T239" s="60">
        <f>AVERAGE($S$102:S239)</f>
        <v>7.0134478228620818</v>
      </c>
      <c r="U239" s="60">
        <f t="shared" si="89"/>
        <v>7.1504826589108985</v>
      </c>
      <c r="V239" s="60">
        <f t="shared" si="95"/>
        <v>10.555262380365667</v>
      </c>
    </row>
    <row r="240" spans="3:22">
      <c r="C240" s="64">
        <v>14397</v>
      </c>
      <c r="D240" s="64" t="str">
        <f t="shared" si="91"/>
        <v>61939</v>
      </c>
      <c r="E240" s="65">
        <v>14.2895</v>
      </c>
      <c r="F240" s="58">
        <f t="shared" si="93"/>
        <v>15.263199999999999</v>
      </c>
      <c r="G240" s="65">
        <v>16.659758992805749</v>
      </c>
      <c r="H240" s="66">
        <v>14.83</v>
      </c>
      <c r="I240" s="60">
        <f>AVERAGE($H$102:H240)</f>
        <v>16.466690647482014</v>
      </c>
      <c r="J240" s="58">
        <f t="shared" si="90"/>
        <v>15.467768595041319</v>
      </c>
      <c r="K240">
        <f t="shared" si="94"/>
        <v>14.5</v>
      </c>
      <c r="Q240" s="64">
        <v>42628</v>
      </c>
      <c r="R240" s="64" t="str">
        <f t="shared" si="92"/>
        <v>92016</v>
      </c>
      <c r="S240" s="58">
        <v>11.819794022311813</v>
      </c>
      <c r="T240" s="60">
        <f>AVERAGE($S$102:S240)</f>
        <v>7.048025853073951</v>
      </c>
      <c r="U240" s="60">
        <f t="shared" si="89"/>
        <v>7.1944195561656761</v>
      </c>
      <c r="V240" s="60">
        <f t="shared" si="95"/>
        <v>11.749251069378063</v>
      </c>
    </row>
    <row r="241" spans="3:22">
      <c r="C241" s="64">
        <v>14427</v>
      </c>
      <c r="D241" s="64" t="str">
        <f t="shared" si="91"/>
        <v>71939</v>
      </c>
      <c r="E241" s="65">
        <v>14.8642</v>
      </c>
      <c r="F241" s="58">
        <f t="shared" si="93"/>
        <v>14.2895</v>
      </c>
      <c r="G241" s="65">
        <v>16.646933571428566</v>
      </c>
      <c r="H241" s="66">
        <v>15.27</v>
      </c>
      <c r="I241" s="60">
        <f>AVERAGE($H$102:H241)</f>
        <v>16.458142857142857</v>
      </c>
      <c r="J241" s="58">
        <f t="shared" si="90"/>
        <v>15.363057851239668</v>
      </c>
      <c r="K241">
        <f t="shared" si="94"/>
        <v>14.83</v>
      </c>
      <c r="Q241" s="64">
        <v>42658</v>
      </c>
      <c r="R241" s="64" t="str">
        <f t="shared" si="92"/>
        <v>102016</v>
      </c>
      <c r="S241" s="58">
        <v>13.82721508611162</v>
      </c>
      <c r="T241" s="60">
        <f>AVERAGE($S$102:S241)</f>
        <v>7.0964486333099348</v>
      </c>
      <c r="U241" s="60">
        <f t="shared" si="89"/>
        <v>7.2495493621248617</v>
      </c>
      <c r="V241" s="60">
        <f t="shared" si="95"/>
        <v>11.819794022311813</v>
      </c>
    </row>
    <row r="242" spans="3:22">
      <c r="C242" s="64">
        <v>14458</v>
      </c>
      <c r="D242" s="64" t="str">
        <f t="shared" si="91"/>
        <v>81939</v>
      </c>
      <c r="E242" s="65">
        <v>13.8025</v>
      </c>
      <c r="F242" s="58">
        <f t="shared" si="93"/>
        <v>14.8642</v>
      </c>
      <c r="G242" s="65">
        <v>16.626760283687936</v>
      </c>
      <c r="H242" s="66">
        <v>15.12</v>
      </c>
      <c r="I242" s="60">
        <f>AVERAGE($H$102:H242)</f>
        <v>16.448652482269502</v>
      </c>
      <c r="J242" s="58">
        <f t="shared" si="90"/>
        <v>15.240661157024793</v>
      </c>
      <c r="K242">
        <f t="shared" si="94"/>
        <v>15.27</v>
      </c>
      <c r="Q242" s="64">
        <v>42689</v>
      </c>
      <c r="R242" s="64" t="str">
        <f t="shared" si="92"/>
        <v>112016</v>
      </c>
      <c r="S242" s="58">
        <v>14.343618150817647</v>
      </c>
      <c r="T242" s="60">
        <f>AVERAGE($S$102:S242)</f>
        <v>7.1478469986823301</v>
      </c>
      <c r="U242" s="60">
        <f t="shared" si="89"/>
        <v>7.30895486916849</v>
      </c>
      <c r="V242" s="60">
        <f t="shared" si="95"/>
        <v>13.82721508611162</v>
      </c>
    </row>
    <row r="243" spans="3:22">
      <c r="C243" s="64">
        <v>14489</v>
      </c>
      <c r="D243" s="64" t="str">
        <f t="shared" si="91"/>
        <v>91939</v>
      </c>
      <c r="E243" s="65">
        <v>16.074100000000001</v>
      </c>
      <c r="F243" s="58">
        <f t="shared" si="93"/>
        <v>13.8025</v>
      </c>
      <c r="G243" s="65">
        <v>16.622868309859147</v>
      </c>
      <c r="H243" s="66">
        <v>16.45</v>
      </c>
      <c r="I243" s="60">
        <f>AVERAGE($H$102:H243)</f>
        <v>16.448661971830983</v>
      </c>
      <c r="J243" s="58">
        <f t="shared" si="90"/>
        <v>15.116446280991735</v>
      </c>
      <c r="K243">
        <f t="shared" si="94"/>
        <v>15.12</v>
      </c>
      <c r="Q243" s="64">
        <v>42719</v>
      </c>
      <c r="R243" s="64" t="str">
        <f t="shared" si="92"/>
        <v>122016</v>
      </c>
      <c r="S243" s="58">
        <v>14.425988098847451</v>
      </c>
      <c r="T243" s="60">
        <f>AVERAGE($S$102:S243)</f>
        <v>7.1991015134722254</v>
      </c>
      <c r="U243" s="60">
        <f t="shared" si="89"/>
        <v>7.3655521543600617</v>
      </c>
      <c r="V243" s="60">
        <f t="shared" si="95"/>
        <v>14.343618150817647</v>
      </c>
    </row>
    <row r="244" spans="3:22">
      <c r="C244" s="64">
        <v>14519</v>
      </c>
      <c r="D244" s="64" t="str">
        <f t="shared" si="91"/>
        <v>101939</v>
      </c>
      <c r="E244" s="65">
        <v>14.255599999999999</v>
      </c>
      <c r="F244" s="58">
        <f t="shared" si="93"/>
        <v>16.074100000000001</v>
      </c>
      <c r="G244" s="65">
        <v>16.606313986013976</v>
      </c>
      <c r="H244" s="66">
        <v>16.82</v>
      </c>
      <c r="I244" s="60">
        <f>AVERAGE($H$102:H244)</f>
        <v>16.451258741258741</v>
      </c>
      <c r="J244" s="58">
        <f t="shared" si="90"/>
        <v>14.986363636363636</v>
      </c>
      <c r="K244">
        <f t="shared" si="94"/>
        <v>16.45</v>
      </c>
      <c r="Q244" s="64">
        <v>42750</v>
      </c>
      <c r="R244" s="64" t="str">
        <f t="shared" si="92"/>
        <v>12017</v>
      </c>
      <c r="S244" s="58">
        <v>14.664981301986327</v>
      </c>
      <c r="T244" s="60">
        <f>AVERAGE($S$102:S244)</f>
        <v>7.2513104630422545</v>
      </c>
      <c r="U244" s="60">
        <f t="shared" si="89"/>
        <v>7.4256728649389023</v>
      </c>
      <c r="V244" s="60">
        <f t="shared" si="95"/>
        <v>14.425988098847451</v>
      </c>
    </row>
    <row r="245" spans="3:22">
      <c r="C245" s="64">
        <v>14550</v>
      </c>
      <c r="D245" s="64" t="str">
        <f t="shared" si="91"/>
        <v>111939</v>
      </c>
      <c r="E245" s="65">
        <v>13.5556</v>
      </c>
      <c r="F245" s="58">
        <f t="shared" si="93"/>
        <v>14.255599999999999</v>
      </c>
      <c r="G245" s="65">
        <v>16.585128472222216</v>
      </c>
      <c r="H245" s="66">
        <v>16.600000000000001</v>
      </c>
      <c r="I245" s="60">
        <f>AVERAGE($H$102:H245)</f>
        <v>16.452291666666664</v>
      </c>
      <c r="J245" s="58">
        <f t="shared" si="90"/>
        <v>14.884214876033056</v>
      </c>
      <c r="K245">
        <f t="shared" si="94"/>
        <v>16.82</v>
      </c>
      <c r="Q245" s="64">
        <v>42781</v>
      </c>
      <c r="R245" s="64" t="str">
        <f t="shared" si="92"/>
        <v>22017</v>
      </c>
      <c r="S245" s="58">
        <v>14.542553817972941</v>
      </c>
      <c r="T245" s="60">
        <f>AVERAGE($S$102:S245)</f>
        <v>7.3019440974514946</v>
      </c>
      <c r="U245" s="60">
        <f t="shared" si="89"/>
        <v>7.4856769969599481</v>
      </c>
      <c r="V245" s="60">
        <f t="shared" si="95"/>
        <v>14.664981301986327</v>
      </c>
    </row>
    <row r="246" spans="3:22">
      <c r="C246" s="64">
        <v>14580</v>
      </c>
      <c r="D246" s="64" t="str">
        <f t="shared" si="91"/>
        <v>121939</v>
      </c>
      <c r="E246" s="65">
        <v>13.877800000000001</v>
      </c>
      <c r="F246" s="58">
        <f t="shared" si="93"/>
        <v>13.5556</v>
      </c>
      <c r="G246" s="65">
        <v>16.566457241379304</v>
      </c>
      <c r="H246" s="66">
        <v>16.28</v>
      </c>
      <c r="I246" s="60">
        <f>AVERAGE($H$102:H246)</f>
        <v>16.451103448275862</v>
      </c>
      <c r="J246" s="58">
        <f t="shared" si="90"/>
        <v>14.843801652892559</v>
      </c>
      <c r="K246">
        <f t="shared" si="94"/>
        <v>16.600000000000001</v>
      </c>
      <c r="Q246" s="64">
        <v>42809</v>
      </c>
      <c r="R246" s="64" t="str">
        <f t="shared" si="92"/>
        <v>32017</v>
      </c>
      <c r="S246" s="58">
        <v>14.171974242297649</v>
      </c>
      <c r="T246" s="60">
        <f>AVERAGE($S$102:S246)</f>
        <v>7.3493236156918131</v>
      </c>
      <c r="U246" s="60">
        <f t="shared" si="89"/>
        <v>7.5391007528160019</v>
      </c>
      <c r="V246" s="60">
        <f t="shared" si="95"/>
        <v>14.542553817972941</v>
      </c>
    </row>
    <row r="247" spans="3:22">
      <c r="C247" s="64">
        <v>14611</v>
      </c>
      <c r="D247" s="64" t="str">
        <f t="shared" si="91"/>
        <v>11940</v>
      </c>
      <c r="E247" s="65">
        <v>12.1717</v>
      </c>
      <c r="F247" s="58">
        <f t="shared" si="93"/>
        <v>13.877800000000001</v>
      </c>
      <c r="G247" s="65">
        <v>16.536356164383555</v>
      </c>
      <c r="H247" s="66">
        <v>16.38</v>
      </c>
      <c r="I247" s="60">
        <f>AVERAGE($H$102:H247)</f>
        <v>16.450616438356164</v>
      </c>
      <c r="J247" s="58">
        <f t="shared" si="90"/>
        <v>14.797272727272723</v>
      </c>
      <c r="K247">
        <f t="shared" si="94"/>
        <v>16.28</v>
      </c>
      <c r="Q247" s="64">
        <v>42840</v>
      </c>
      <c r="R247" s="64" t="str">
        <f t="shared" si="92"/>
        <v>42017</v>
      </c>
      <c r="S247" s="58">
        <v>14.518876489441951</v>
      </c>
      <c r="T247" s="60">
        <f>AVERAGE($S$102:S247)</f>
        <v>7.3984301422243481</v>
      </c>
      <c r="U247" s="60">
        <f t="shared" si="89"/>
        <v>7.5950330427820614</v>
      </c>
      <c r="V247" s="60">
        <f t="shared" si="95"/>
        <v>14.171974242297649</v>
      </c>
    </row>
    <row r="248" spans="3:22">
      <c r="C248" s="64">
        <v>14642</v>
      </c>
      <c r="D248" s="64" t="str">
        <f t="shared" si="91"/>
        <v>21940</v>
      </c>
      <c r="E248" s="65">
        <v>12.2525</v>
      </c>
      <c r="F248" s="58">
        <f t="shared" si="93"/>
        <v>12.1717</v>
      </c>
      <c r="G248" s="65">
        <v>16.50721428571428</v>
      </c>
      <c r="H248" s="66">
        <v>16.22</v>
      </c>
      <c r="I248" s="60">
        <f>AVERAGE($H$102:H248)</f>
        <v>16.449047619047619</v>
      </c>
      <c r="J248" s="58">
        <f t="shared" si="90"/>
        <v>14.746942148760327</v>
      </c>
      <c r="K248">
        <f t="shared" si="94"/>
        <v>16.38</v>
      </c>
      <c r="Q248" s="64">
        <v>42870</v>
      </c>
      <c r="R248" s="64" t="str">
        <f t="shared" si="92"/>
        <v>52017</v>
      </c>
      <c r="S248" s="58">
        <v>13.524329934008408</v>
      </c>
      <c r="T248" s="60">
        <f>AVERAGE($S$102:S248)</f>
        <v>7.4401029299235599</v>
      </c>
      <c r="U248" s="60">
        <f t="shared" si="89"/>
        <v>7.6398103943091886</v>
      </c>
      <c r="V248" s="60">
        <f t="shared" si="95"/>
        <v>14.518876489441951</v>
      </c>
    </row>
    <row r="249" spans="3:22">
      <c r="C249" s="64">
        <v>14671</v>
      </c>
      <c r="D249" s="64" t="str">
        <f t="shared" si="91"/>
        <v>31940</v>
      </c>
      <c r="E249" s="65">
        <v>12.373699999999999</v>
      </c>
      <c r="F249" s="58">
        <f t="shared" si="93"/>
        <v>12.2525</v>
      </c>
      <c r="G249" s="65">
        <v>16.479285135135129</v>
      </c>
      <c r="H249" s="66">
        <v>16.170000000000002</v>
      </c>
      <c r="I249" s="60">
        <f>AVERAGE($H$102:H249)</f>
        <v>16.447162162162162</v>
      </c>
      <c r="J249" s="58">
        <f t="shared" si="90"/>
        <v>14.68471074380165</v>
      </c>
      <c r="K249">
        <f t="shared" si="94"/>
        <v>16.22</v>
      </c>
      <c r="Q249" s="64">
        <v>42901</v>
      </c>
      <c r="R249" s="64" t="str">
        <f t="shared" si="92"/>
        <v>62017</v>
      </c>
      <c r="S249" s="58">
        <v>13.463840558868869</v>
      </c>
      <c r="T249" s="60">
        <f>AVERAGE($S$102:S249)</f>
        <v>7.4808038598488658</v>
      </c>
      <c r="U249" s="60">
        <f t="shared" si="89"/>
        <v>7.6795914370892904</v>
      </c>
      <c r="V249" s="60">
        <f t="shared" si="95"/>
        <v>13.524329934008408</v>
      </c>
    </row>
    <row r="250" spans="3:22">
      <c r="C250" s="64">
        <v>14702</v>
      </c>
      <c r="D250" s="64" t="str">
        <f t="shared" si="91"/>
        <v>41940</v>
      </c>
      <c r="E250" s="65">
        <v>11.7212</v>
      </c>
      <c r="F250" s="58">
        <f t="shared" si="93"/>
        <v>12.373699999999999</v>
      </c>
      <c r="G250" s="65">
        <v>16.447351677852343</v>
      </c>
      <c r="H250" s="66">
        <v>16.37</v>
      </c>
      <c r="I250" s="60">
        <f>AVERAGE($H$102:H250)</f>
        <v>16.446644295302011</v>
      </c>
      <c r="J250" s="58">
        <f t="shared" si="90"/>
        <v>14.616776859504128</v>
      </c>
      <c r="K250">
        <f t="shared" si="94"/>
        <v>16.170000000000002</v>
      </c>
      <c r="Q250" s="64">
        <v>42931</v>
      </c>
      <c r="R250" s="64" t="str">
        <f t="shared" si="92"/>
        <v>72017</v>
      </c>
      <c r="S250" s="58">
        <v>14.154388849662745</v>
      </c>
      <c r="T250" s="60">
        <f>AVERAGE($S$102:S250)</f>
        <v>7.5255930208543287</v>
      </c>
      <c r="U250" s="60">
        <f t="shared" si="89"/>
        <v>7.7255255485917802</v>
      </c>
      <c r="V250" s="60">
        <f t="shared" si="95"/>
        <v>13.463840558868869</v>
      </c>
    </row>
    <row r="251" spans="3:22">
      <c r="C251" s="64">
        <v>14732</v>
      </c>
      <c r="D251" s="64" t="str">
        <f t="shared" si="91"/>
        <v>51940</v>
      </c>
      <c r="E251" s="65">
        <v>8.9135000000000009</v>
      </c>
      <c r="F251" s="58">
        <f t="shared" si="93"/>
        <v>11.7212</v>
      </c>
      <c r="G251" s="65">
        <v>16.397125999999997</v>
      </c>
      <c r="H251" s="66">
        <v>14.14</v>
      </c>
      <c r="I251" s="60">
        <f>AVERAGE($H$102:H251)</f>
        <v>16.431266666666662</v>
      </c>
      <c r="J251" s="58">
        <f t="shared" si="90"/>
        <v>14.520082644628097</v>
      </c>
      <c r="K251">
        <f t="shared" si="94"/>
        <v>16.37</v>
      </c>
      <c r="Q251" s="64">
        <v>42962</v>
      </c>
      <c r="R251" s="64" t="str">
        <f t="shared" si="92"/>
        <v>82017</v>
      </c>
      <c r="S251" s="58">
        <v>15.240177188088978</v>
      </c>
      <c r="T251" s="60">
        <f>AVERAGE($S$102:S251)</f>
        <v>7.5770235819692271</v>
      </c>
      <c r="U251" s="60">
        <f t="shared" si="89"/>
        <v>7.7843176404974903</v>
      </c>
      <c r="V251" s="60">
        <f t="shared" si="95"/>
        <v>14.154388849662745</v>
      </c>
    </row>
    <row r="252" spans="3:22">
      <c r="C252" s="64">
        <v>14763</v>
      </c>
      <c r="D252" s="64" t="str">
        <f t="shared" si="91"/>
        <v>61940</v>
      </c>
      <c r="E252" s="65">
        <v>9.5961999999999996</v>
      </c>
      <c r="F252" s="58">
        <f t="shared" si="93"/>
        <v>8.9135000000000009</v>
      </c>
      <c r="G252" s="65">
        <v>16.352086754966884</v>
      </c>
      <c r="H252" s="66">
        <v>12.84</v>
      </c>
      <c r="I252" s="60">
        <f>AVERAGE($H$102:H252)</f>
        <v>16.407483443708607</v>
      </c>
      <c r="J252" s="58">
        <f t="shared" si="90"/>
        <v>14.425289256198345</v>
      </c>
      <c r="K252">
        <f t="shared" si="94"/>
        <v>14.14</v>
      </c>
      <c r="Q252" s="64">
        <v>42993</v>
      </c>
      <c r="R252" s="64" t="str">
        <f t="shared" si="92"/>
        <v>92017</v>
      </c>
      <c r="S252" s="58">
        <v>16.094610408621389</v>
      </c>
      <c r="T252" s="60">
        <f>AVERAGE($S$102:S252)</f>
        <v>7.63343144174838</v>
      </c>
      <c r="U252" s="60">
        <f t="shared" si="89"/>
        <v>7.8384711460475645</v>
      </c>
      <c r="V252" s="60">
        <f t="shared" si="95"/>
        <v>15.240177188088978</v>
      </c>
    </row>
    <row r="253" spans="3:22">
      <c r="C253" s="64">
        <v>14793</v>
      </c>
      <c r="D253" s="64" t="str">
        <f t="shared" si="91"/>
        <v>71940</v>
      </c>
      <c r="E253" s="65">
        <v>9.5277999999999992</v>
      </c>
      <c r="F253" s="58">
        <f t="shared" si="93"/>
        <v>9.5961999999999996</v>
      </c>
      <c r="G253" s="65">
        <v>16.307190131578942</v>
      </c>
      <c r="H253" s="66">
        <v>13.37</v>
      </c>
      <c r="I253" s="60">
        <f>AVERAGE($H$102:H253)</f>
        <v>16.387499999999999</v>
      </c>
      <c r="J253" s="58">
        <f t="shared" si="90"/>
        <v>14.355041322314047</v>
      </c>
      <c r="K253">
        <f t="shared" si="94"/>
        <v>12.84</v>
      </c>
      <c r="Q253" s="64">
        <v>43023</v>
      </c>
      <c r="R253" s="64" t="str">
        <f t="shared" si="92"/>
        <v>102017</v>
      </c>
      <c r="S253" s="58">
        <v>17.060522675964485</v>
      </c>
      <c r="T253" s="60">
        <f>AVERAGE($S$102:S253)</f>
        <v>7.6954517788155909</v>
      </c>
      <c r="U253" s="60">
        <f t="shared" si="89"/>
        <v>7.8945834222859483</v>
      </c>
      <c r="V253" s="60">
        <f t="shared" si="95"/>
        <v>16.094610408621389</v>
      </c>
    </row>
    <row r="254" spans="3:22">
      <c r="C254" s="64">
        <v>14824</v>
      </c>
      <c r="D254" s="64" t="str">
        <f t="shared" si="91"/>
        <v>81940</v>
      </c>
      <c r="E254" s="65">
        <v>9.7777999999999992</v>
      </c>
      <c r="F254" s="58">
        <f t="shared" si="93"/>
        <v>9.5277999999999992</v>
      </c>
      <c r="G254" s="65">
        <v>16.264514379084961</v>
      </c>
      <c r="H254" s="66">
        <v>13.65</v>
      </c>
      <c r="I254" s="60">
        <f>AVERAGE($H$102:H254)</f>
        <v>16.369607843137253</v>
      </c>
      <c r="J254" s="58">
        <f t="shared" si="90"/>
        <v>14.2897520661157</v>
      </c>
      <c r="K254">
        <f t="shared" si="94"/>
        <v>13.37</v>
      </c>
      <c r="Q254" s="64">
        <v>43054</v>
      </c>
      <c r="R254" s="64" t="str">
        <f t="shared" si="92"/>
        <v>112017</v>
      </c>
      <c r="S254" s="58">
        <v>16.112433934412415</v>
      </c>
      <c r="T254" s="60">
        <f>AVERAGE($S$102:S254)</f>
        <v>7.7504647340809294</v>
      </c>
      <c r="U254" s="60">
        <f t="shared" si="89"/>
        <v>7.9506493225988226</v>
      </c>
      <c r="V254" s="60">
        <f t="shared" si="95"/>
        <v>17.060522675964485</v>
      </c>
    </row>
    <row r="255" spans="3:22">
      <c r="C255" s="64">
        <v>14855</v>
      </c>
      <c r="D255" s="64" t="str">
        <f t="shared" si="91"/>
        <v>91940</v>
      </c>
      <c r="E255" s="65">
        <v>9.8704000000000001</v>
      </c>
      <c r="F255" s="58">
        <f t="shared" si="93"/>
        <v>9.7777999999999992</v>
      </c>
      <c r="G255" s="65">
        <v>16.222994155844148</v>
      </c>
      <c r="H255" s="66">
        <v>14.21</v>
      </c>
      <c r="I255" s="60">
        <f>AVERAGE($H$102:H255)</f>
        <v>16.355584415584413</v>
      </c>
      <c r="J255" s="58">
        <f t="shared" si="90"/>
        <v>14.231157024793387</v>
      </c>
      <c r="K255">
        <f t="shared" si="94"/>
        <v>13.65</v>
      </c>
      <c r="Q255" s="64">
        <v>43084</v>
      </c>
      <c r="R255" s="64" t="str">
        <f t="shared" si="92"/>
        <v>122017</v>
      </c>
      <c r="S255" s="58">
        <v>17.702123716543831</v>
      </c>
      <c r="T255" s="60">
        <f>AVERAGE($S$102:S255)</f>
        <v>7.8150858963047147</v>
      </c>
      <c r="U255" s="60">
        <f t="shared" si="89"/>
        <v>8.0198165937983852</v>
      </c>
      <c r="V255" s="60">
        <f t="shared" si="95"/>
        <v>16.112433934412415</v>
      </c>
    </row>
    <row r="256" spans="3:22">
      <c r="C256" s="64">
        <v>14885</v>
      </c>
      <c r="D256" s="64" t="str">
        <f t="shared" si="91"/>
        <v>101940</v>
      </c>
      <c r="E256" s="65">
        <v>10.5524</v>
      </c>
      <c r="F256" s="58">
        <f t="shared" si="93"/>
        <v>9.8704000000000001</v>
      </c>
      <c r="G256" s="65">
        <v>16.186409677419348</v>
      </c>
      <c r="H256" s="66">
        <v>14.33</v>
      </c>
      <c r="I256" s="60">
        <f>AVERAGE($H$102:H256)</f>
        <v>16.342516129032255</v>
      </c>
      <c r="J256" s="58">
        <f t="shared" si="90"/>
        <v>14.175454545454544</v>
      </c>
      <c r="K256">
        <f t="shared" si="94"/>
        <v>14.21</v>
      </c>
      <c r="Q256" s="64">
        <v>43115</v>
      </c>
      <c r="R256" s="64" t="str">
        <f t="shared" si="92"/>
        <v>12018</v>
      </c>
      <c r="S256" s="58">
        <v>18.151199785925819</v>
      </c>
      <c r="T256" s="60">
        <f>AVERAGE($S$102:S256)</f>
        <v>7.8817705020442057</v>
      </c>
      <c r="U256" s="60">
        <f t="shared" si="89"/>
        <v>8.0965041337815471</v>
      </c>
      <c r="V256" s="60">
        <f t="shared" si="95"/>
        <v>17.702123716543831</v>
      </c>
    </row>
    <row r="257" spans="3:22">
      <c r="C257" s="64">
        <v>14916</v>
      </c>
      <c r="D257" s="64" t="str">
        <f t="shared" si="91"/>
        <v>111940</v>
      </c>
      <c r="E257" s="65">
        <v>10.104799999999999</v>
      </c>
      <c r="F257" s="58">
        <f t="shared" si="93"/>
        <v>10.5524</v>
      </c>
      <c r="G257" s="65">
        <v>16.147424999999991</v>
      </c>
      <c r="H257" s="66">
        <v>14.64</v>
      </c>
      <c r="I257" s="60">
        <f>AVERAGE($H$102:H257)</f>
        <v>16.33160256410256</v>
      </c>
      <c r="J257" s="58">
        <f t="shared" si="90"/>
        <v>14.145950413223142</v>
      </c>
      <c r="K257">
        <f t="shared" si="94"/>
        <v>14.33</v>
      </c>
      <c r="Q257" s="64">
        <v>43146</v>
      </c>
      <c r="R257" s="64" t="str">
        <f t="shared" si="92"/>
        <v>22018</v>
      </c>
      <c r="S257" s="58">
        <v>17.38118006775656</v>
      </c>
      <c r="T257" s="60">
        <f>AVERAGE($S$102:S257)</f>
        <v>7.9426641531064641</v>
      </c>
      <c r="U257" s="60">
        <f t="shared" si="89"/>
        <v>8.1619394890907166</v>
      </c>
      <c r="V257" s="60">
        <f t="shared" si="95"/>
        <v>18.151199785925819</v>
      </c>
    </row>
    <row r="258" spans="3:22">
      <c r="C258" s="64">
        <v>14946</v>
      </c>
      <c r="D258" s="64" t="str">
        <f t="shared" si="91"/>
        <v>121940</v>
      </c>
      <c r="E258" s="65">
        <v>10.0762</v>
      </c>
      <c r="F258" s="58">
        <f t="shared" si="93"/>
        <v>10.104799999999999</v>
      </c>
      <c r="G258" s="65">
        <v>16.108754777070057</v>
      </c>
      <c r="H258" s="66">
        <v>13.91</v>
      </c>
      <c r="I258" s="60">
        <f>AVERAGE($H$102:H258)</f>
        <v>16.316178343949041</v>
      </c>
      <c r="J258" s="58">
        <f t="shared" si="90"/>
        <v>14.120909090909091</v>
      </c>
      <c r="K258">
        <f t="shared" si="94"/>
        <v>14.64</v>
      </c>
      <c r="Q258" s="64">
        <v>43174</v>
      </c>
      <c r="R258" s="64" t="str">
        <f t="shared" si="92"/>
        <v>32018</v>
      </c>
      <c r="S258" s="58">
        <v>17.443507246477605</v>
      </c>
      <c r="T258" s="60">
        <f>AVERAGE($S$102:S258)</f>
        <v>8.0031790772680633</v>
      </c>
      <c r="U258" s="60">
        <f t="shared" si="89"/>
        <v>8.2296203614205385</v>
      </c>
      <c r="V258" s="60">
        <f t="shared" si="95"/>
        <v>17.38118006775656</v>
      </c>
    </row>
    <row r="259" spans="3:22">
      <c r="C259" s="64">
        <v>14977</v>
      </c>
      <c r="D259" s="64" t="str">
        <f t="shared" si="91"/>
        <v>11941</v>
      </c>
      <c r="E259" s="65">
        <v>9.5</v>
      </c>
      <c r="F259" s="58">
        <f t="shared" si="93"/>
        <v>10.0762</v>
      </c>
      <c r="G259" s="65">
        <v>16.066927215189867</v>
      </c>
      <c r="H259" s="66">
        <v>13.9</v>
      </c>
      <c r="I259" s="60">
        <f>AVERAGE($H$102:H259)</f>
        <v>16.300886075949364</v>
      </c>
      <c r="J259" s="58">
        <f t="shared" si="90"/>
        <v>14.103057851239672</v>
      </c>
      <c r="K259">
        <f t="shared" si="94"/>
        <v>13.91</v>
      </c>
      <c r="Q259" s="64">
        <v>43205</v>
      </c>
      <c r="R259" s="64" t="str">
        <f t="shared" si="92"/>
        <v>42018</v>
      </c>
      <c r="S259" s="58">
        <v>17.448262462813112</v>
      </c>
      <c r="T259" s="60">
        <f>AVERAGE($S$102:S259)</f>
        <v>8.0629580860373355</v>
      </c>
      <c r="U259" s="60">
        <f t="shared" si="89"/>
        <v>8.2941272131930859</v>
      </c>
      <c r="V259" s="60">
        <f t="shared" si="95"/>
        <v>17.443507246477605</v>
      </c>
    </row>
    <row r="260" spans="3:22">
      <c r="C260" s="64">
        <v>15008</v>
      </c>
      <c r="D260" s="64" t="str">
        <f t="shared" si="91"/>
        <v>21941</v>
      </c>
      <c r="E260" s="65">
        <v>9.3584999999999994</v>
      </c>
      <c r="F260" s="58">
        <f t="shared" si="93"/>
        <v>9.5</v>
      </c>
      <c r="G260" s="65">
        <v>16.024735849056594</v>
      </c>
      <c r="H260" s="66">
        <v>13</v>
      </c>
      <c r="I260" s="60">
        <f>AVERAGE($H$102:H260)</f>
        <v>16.28012578616352</v>
      </c>
      <c r="J260" s="58">
        <f t="shared" si="90"/>
        <v>14.072396694214877</v>
      </c>
      <c r="K260">
        <f t="shared" si="94"/>
        <v>13.9</v>
      </c>
      <c r="Q260" s="64">
        <v>43235</v>
      </c>
      <c r="R260" s="64" t="str">
        <f t="shared" si="92"/>
        <v>52018</v>
      </c>
      <c r="S260" s="58">
        <v>14.904545401414541</v>
      </c>
      <c r="T260" s="60">
        <f>AVERAGE($S$102:S260)</f>
        <v>8.1059869370774429</v>
      </c>
      <c r="U260" s="60">
        <f t="shared" si="89"/>
        <v>8.3304256534576755</v>
      </c>
      <c r="V260" s="60">
        <f t="shared" si="95"/>
        <v>17.448262462813112</v>
      </c>
    </row>
    <row r="261" spans="3:22">
      <c r="C261" s="64">
        <v>15036</v>
      </c>
      <c r="D261" s="64" t="str">
        <f t="shared" si="91"/>
        <v>31941</v>
      </c>
      <c r="E261" s="65">
        <v>9.3962000000000003</v>
      </c>
      <c r="F261" s="58">
        <f t="shared" si="93"/>
        <v>9.3584999999999994</v>
      </c>
      <c r="G261" s="65">
        <v>15.983307499999992</v>
      </c>
      <c r="H261" s="66">
        <v>12.96</v>
      </c>
      <c r="I261" s="60">
        <f>AVERAGE($H$102:H261)</f>
        <v>16.259374999999999</v>
      </c>
      <c r="J261" s="58">
        <f t="shared" si="90"/>
        <v>14.029421487603308</v>
      </c>
      <c r="K261">
        <f t="shared" si="94"/>
        <v>13</v>
      </c>
      <c r="Q261" s="64">
        <v>43266</v>
      </c>
      <c r="R261" s="64" t="str">
        <f t="shared" si="92"/>
        <v>62018</v>
      </c>
      <c r="S261" s="58">
        <v>14.15051457752393</v>
      </c>
      <c r="T261" s="60">
        <f>AVERAGE($S$102:S261)</f>
        <v>8.1437652348302336</v>
      </c>
      <c r="U261" s="60">
        <f t="shared" si="89"/>
        <v>8.3680532790399198</v>
      </c>
      <c r="V261" s="60">
        <f t="shared" si="95"/>
        <v>14.904545401414541</v>
      </c>
    </row>
    <row r="262" spans="3:22">
      <c r="C262" s="64">
        <v>15067</v>
      </c>
      <c r="D262" s="64" t="str">
        <f t="shared" si="91"/>
        <v>41941</v>
      </c>
      <c r="E262" s="65">
        <v>8.5412999999999997</v>
      </c>
      <c r="F262" s="58">
        <f t="shared" si="93"/>
        <v>9.3962000000000003</v>
      </c>
      <c r="G262" s="65">
        <v>15.937083850931668</v>
      </c>
      <c r="H262" s="66">
        <v>12.43</v>
      </c>
      <c r="I262" s="60">
        <f>AVERAGE($H$102:H262)</f>
        <v>16.235590062111797</v>
      </c>
      <c r="J262" s="58">
        <f t="shared" si="90"/>
        <v>13.978595041322315</v>
      </c>
      <c r="K262">
        <f t="shared" si="94"/>
        <v>12.96</v>
      </c>
      <c r="Q262" s="64">
        <v>43296</v>
      </c>
      <c r="R262" s="64" t="str">
        <f t="shared" si="92"/>
        <v>72018</v>
      </c>
      <c r="S262" s="58">
        <v>15.328890861648597</v>
      </c>
      <c r="T262" s="60">
        <f>AVERAGE($S$102:S262)</f>
        <v>8.1883933443135781</v>
      </c>
      <c r="U262" s="60">
        <f t="shared" si="89"/>
        <v>8.4216865095606366</v>
      </c>
      <c r="V262" s="60">
        <f t="shared" si="95"/>
        <v>14.15051457752393</v>
      </c>
    </row>
    <row r="263" spans="3:22">
      <c r="C263" s="64">
        <v>15097</v>
      </c>
      <c r="D263" s="64" t="str">
        <f t="shared" si="91"/>
        <v>51941</v>
      </c>
      <c r="E263" s="65">
        <v>8.5779999999999994</v>
      </c>
      <c r="F263" s="58">
        <f t="shared" si="93"/>
        <v>8.5412999999999997</v>
      </c>
      <c r="G263" s="65">
        <v>15.891657407407399</v>
      </c>
      <c r="H263" s="66">
        <v>12.04</v>
      </c>
      <c r="I263" s="60">
        <f>AVERAGE($H$102:H263)</f>
        <v>16.209691358024688</v>
      </c>
      <c r="J263" s="58">
        <f t="shared" si="90"/>
        <v>13.938677685950415</v>
      </c>
      <c r="K263">
        <f t="shared" si="94"/>
        <v>12.43</v>
      </c>
      <c r="Q263" s="64">
        <v>43327</v>
      </c>
      <c r="R263" s="64" t="str">
        <f t="shared" si="92"/>
        <v>82018</v>
      </c>
      <c r="S263" s="58">
        <v>14.349846848950028</v>
      </c>
      <c r="T263" s="60">
        <f>AVERAGE($S$102:S263)</f>
        <v>8.2264270079224442</v>
      </c>
      <c r="U263" s="60">
        <f t="shared" si="89"/>
        <v>8.4739059950861115</v>
      </c>
      <c r="V263" s="60">
        <f t="shared" si="95"/>
        <v>15.328890861648597</v>
      </c>
    </row>
    <row r="264" spans="3:22">
      <c r="C264" s="64">
        <v>15128</v>
      </c>
      <c r="D264" s="64" t="str">
        <f t="shared" si="91"/>
        <v>61941</v>
      </c>
      <c r="E264" s="65">
        <v>9.0366999999999997</v>
      </c>
      <c r="F264" s="58">
        <f t="shared" si="93"/>
        <v>8.5779999999999994</v>
      </c>
      <c r="G264" s="65">
        <v>15.849602453987723</v>
      </c>
      <c r="H264" s="66">
        <v>12.16</v>
      </c>
      <c r="I264" s="60">
        <f>AVERAGE($H$102:H264)</f>
        <v>16.184846625766866</v>
      </c>
      <c r="J264" s="58">
        <f t="shared" si="90"/>
        <v>13.911900826446281</v>
      </c>
      <c r="K264">
        <f t="shared" si="94"/>
        <v>12.04</v>
      </c>
      <c r="Q264" s="64">
        <v>43358</v>
      </c>
      <c r="R264" s="64" t="str">
        <f t="shared" si="92"/>
        <v>92018</v>
      </c>
      <c r="S264" s="58">
        <v>14.772594931427552</v>
      </c>
      <c r="T264" s="60">
        <f>AVERAGE($S$102:S264)</f>
        <v>8.2665875473304524</v>
      </c>
      <c r="U264" s="60">
        <f t="shared" si="89"/>
        <v>8.5354720306967113</v>
      </c>
      <c r="V264" s="60">
        <f t="shared" si="95"/>
        <v>14.349846848950028</v>
      </c>
    </row>
    <row r="265" spans="3:22">
      <c r="C265" s="64">
        <v>15158</v>
      </c>
      <c r="D265" s="64" t="str">
        <f t="shared" si="91"/>
        <v>71941</v>
      </c>
      <c r="E265" s="65">
        <v>8.7310999999999996</v>
      </c>
      <c r="F265" s="58">
        <f t="shared" si="93"/>
        <v>9.0366999999999997</v>
      </c>
      <c r="G265" s="65">
        <v>15.806196951219505</v>
      </c>
      <c r="H265" s="66">
        <v>12.74</v>
      </c>
      <c r="I265" s="60">
        <f>AVERAGE($H$102:H265)</f>
        <v>16.163841463414627</v>
      </c>
      <c r="J265" s="58">
        <f t="shared" si="90"/>
        <v>13.892727272727274</v>
      </c>
      <c r="K265">
        <f t="shared" si="94"/>
        <v>12.16</v>
      </c>
      <c r="Q265" s="64">
        <v>43388</v>
      </c>
      <c r="R265" s="64" t="str">
        <f t="shared" si="92"/>
        <v>102018</v>
      </c>
      <c r="S265" s="58">
        <v>16.798506731955715</v>
      </c>
      <c r="T265" s="60">
        <f>AVERAGE($S$102:S265)</f>
        <v>8.3186114447976784</v>
      </c>
      <c r="U265" s="60">
        <f t="shared" si="89"/>
        <v>8.62924767441638</v>
      </c>
      <c r="V265" s="60">
        <f t="shared" si="95"/>
        <v>14.772594931427552</v>
      </c>
    </row>
    <row r="266" spans="3:22">
      <c r="C266" s="64">
        <v>15189</v>
      </c>
      <c r="D266" s="64" t="str">
        <f t="shared" si="91"/>
        <v>81941</v>
      </c>
      <c r="E266" s="65">
        <v>8.6555</v>
      </c>
      <c r="F266" s="58">
        <f t="shared" si="93"/>
        <v>8.7310999999999996</v>
      </c>
      <c r="G266" s="65">
        <v>15.762859393939385</v>
      </c>
      <c r="H266" s="66">
        <v>12.46</v>
      </c>
      <c r="I266" s="60">
        <f>AVERAGE($H$102:H266)</f>
        <v>16.141393939393932</v>
      </c>
      <c r="J266" s="58">
        <f t="shared" si="90"/>
        <v>13.867438016528927</v>
      </c>
      <c r="K266">
        <f t="shared" si="94"/>
        <v>12.74</v>
      </c>
      <c r="Q266" s="64">
        <v>43419</v>
      </c>
      <c r="R266" s="64" t="str">
        <f t="shared" si="92"/>
        <v>112018</v>
      </c>
      <c r="S266" s="58">
        <v>17.133696300226532</v>
      </c>
      <c r="T266" s="60">
        <f>AVERAGE($S$102:S266)</f>
        <v>8.3720362014972487</v>
      </c>
      <c r="U266" s="60">
        <f t="shared" si="89"/>
        <v>8.7302816564873833</v>
      </c>
      <c r="V266" s="60">
        <f t="shared" si="95"/>
        <v>16.798506731955715</v>
      </c>
    </row>
    <row r="267" spans="3:22">
      <c r="C267" s="64">
        <v>15220</v>
      </c>
      <c r="D267" s="64" t="str">
        <f t="shared" si="91"/>
        <v>91941</v>
      </c>
      <c r="E267" s="65">
        <v>8.5714000000000006</v>
      </c>
      <c r="F267" s="58">
        <f t="shared" si="93"/>
        <v>8.6555</v>
      </c>
      <c r="G267" s="65">
        <v>15.71953734939758</v>
      </c>
      <c r="H267" s="66">
        <v>12.28</v>
      </c>
      <c r="I267" s="60">
        <f>AVERAGE($H$102:H267)</f>
        <v>16.118132530120477</v>
      </c>
      <c r="J267" s="58">
        <f t="shared" si="90"/>
        <v>13.844876033057853</v>
      </c>
      <c r="K267">
        <f t="shared" si="94"/>
        <v>12.46</v>
      </c>
      <c r="Q267" s="64">
        <v>43449</v>
      </c>
      <c r="R267" s="64" t="str">
        <f t="shared" si="92"/>
        <v>122018</v>
      </c>
      <c r="S267" s="58">
        <v>17.12290875924888</v>
      </c>
      <c r="T267" s="60">
        <f>AVERAGE($S$102:S267)</f>
        <v>8.4247523012427408</v>
      </c>
      <c r="U267" s="60">
        <f t="shared" si="89"/>
        <v>8.8306571863800958</v>
      </c>
      <c r="V267" s="60">
        <f t="shared" si="95"/>
        <v>17.133696300226532</v>
      </c>
    </row>
    <row r="268" spans="3:22">
      <c r="C268" s="64">
        <v>15250</v>
      </c>
      <c r="D268" s="64" t="str">
        <f t="shared" si="91"/>
        <v>101941</v>
      </c>
      <c r="E268" s="65">
        <v>8.1897000000000002</v>
      </c>
      <c r="F268" s="58">
        <f t="shared" si="93"/>
        <v>8.5714000000000006</v>
      </c>
      <c r="G268" s="65">
        <v>15.674448502994002</v>
      </c>
      <c r="H268" s="66">
        <v>11.58</v>
      </c>
      <c r="I268" s="60">
        <f>AVERAGE($H$102:H268)</f>
        <v>16.09095808383233</v>
      </c>
      <c r="J268" s="58">
        <f t="shared" si="90"/>
        <v>13.834628099173555</v>
      </c>
      <c r="K268">
        <f t="shared" si="94"/>
        <v>12.28</v>
      </c>
      <c r="Q268" s="64">
        <v>43480</v>
      </c>
      <c r="R268" s="64" t="str">
        <f t="shared" si="92"/>
        <v>12019</v>
      </c>
      <c r="S268" s="58">
        <v>18.527624068239344</v>
      </c>
      <c r="T268" s="60">
        <f>AVERAGE($S$102:S268)</f>
        <v>8.4852485393684685</v>
      </c>
      <c r="U268" s="60">
        <f t="shared" si="89"/>
        <v>8.9401487628030178</v>
      </c>
      <c r="V268" s="60">
        <f t="shared" si="95"/>
        <v>17.12290875924888</v>
      </c>
    </row>
    <row r="269" spans="3:22">
      <c r="C269" s="64">
        <v>15281</v>
      </c>
      <c r="D269" s="64" t="str">
        <f t="shared" si="91"/>
        <v>111941</v>
      </c>
      <c r="E269" s="65">
        <v>7.8448000000000002</v>
      </c>
      <c r="F269" s="58">
        <f t="shared" si="93"/>
        <v>8.1897000000000002</v>
      </c>
      <c r="G269" s="65">
        <v>15.62784345238094</v>
      </c>
      <c r="H269" s="66">
        <v>10.91</v>
      </c>
      <c r="I269" s="60">
        <f>AVERAGE($H$102:H269)</f>
        <v>16.060119047619043</v>
      </c>
      <c r="J269" s="58">
        <f t="shared" si="90"/>
        <v>13.832644628099178</v>
      </c>
      <c r="K269">
        <f t="shared" si="94"/>
        <v>11.58</v>
      </c>
      <c r="Q269" s="64">
        <v>43511</v>
      </c>
      <c r="R269" s="64" t="str">
        <f t="shared" si="92"/>
        <v>22019</v>
      </c>
      <c r="S269" s="58">
        <v>17.483839566155794</v>
      </c>
      <c r="T269" s="60">
        <f>AVERAGE($S$102:S269)</f>
        <v>8.5388115811945848</v>
      </c>
      <c r="U269" s="60">
        <f t="shared" si="89"/>
        <v>9.043234408187617</v>
      </c>
      <c r="V269" s="60">
        <f t="shared" si="95"/>
        <v>18.527624068239344</v>
      </c>
    </row>
    <row r="270" spans="3:22">
      <c r="C270" s="64">
        <v>15311</v>
      </c>
      <c r="D270" s="64" t="str">
        <f t="shared" si="91"/>
        <v>121941</v>
      </c>
      <c r="E270" s="65">
        <v>7.4913999999999996</v>
      </c>
      <c r="F270" s="58">
        <f t="shared" si="93"/>
        <v>7.8448000000000002</v>
      </c>
      <c r="G270" s="65">
        <v>15.579698816568035</v>
      </c>
      <c r="H270" s="66">
        <v>10.09</v>
      </c>
      <c r="I270" s="60">
        <f>AVERAGE($H$102:H270)</f>
        <v>16.024792899408279</v>
      </c>
      <c r="J270" s="58">
        <f t="shared" si="90"/>
        <v>13.821652892561984</v>
      </c>
      <c r="K270">
        <f t="shared" si="94"/>
        <v>10.91</v>
      </c>
      <c r="Q270" s="64">
        <v>43539</v>
      </c>
      <c r="R270" s="64" t="str">
        <f t="shared" si="92"/>
        <v>32019</v>
      </c>
      <c r="S270" s="58">
        <v>17.371545001538774</v>
      </c>
      <c r="T270" s="60">
        <f>AVERAGE($S$102:S270)</f>
        <v>8.5910762759895221</v>
      </c>
      <c r="U270" s="60">
        <f t="shared" si="89"/>
        <v>9.1421222931785202</v>
      </c>
      <c r="V270" s="60">
        <f t="shared" si="95"/>
        <v>17.483839566155794</v>
      </c>
    </row>
    <row r="271" spans="3:22">
      <c r="C271" s="64">
        <v>15342</v>
      </c>
      <c r="D271" s="64" t="str">
        <f t="shared" si="91"/>
        <v>11942</v>
      </c>
      <c r="E271" s="65">
        <v>8.4711999999999996</v>
      </c>
      <c r="F271" s="58">
        <f t="shared" si="93"/>
        <v>7.4913999999999996</v>
      </c>
      <c r="G271" s="65">
        <v>15.537884117647046</v>
      </c>
      <c r="H271" s="66">
        <v>10.1</v>
      </c>
      <c r="I271" s="60">
        <f>AVERAGE($H$102:H271)</f>
        <v>15.989941176470582</v>
      </c>
      <c r="J271" s="58">
        <f t="shared" si="90"/>
        <v>13.828181818181818</v>
      </c>
      <c r="K271">
        <f t="shared" si="94"/>
        <v>10.09</v>
      </c>
      <c r="Q271" s="64">
        <v>43570</v>
      </c>
      <c r="R271" s="64" t="str">
        <f t="shared" si="92"/>
        <v>42019</v>
      </c>
      <c r="S271" s="58">
        <v>15.553346914115027</v>
      </c>
      <c r="T271" s="60">
        <f>AVERAGE($S$102:S271)</f>
        <v>8.6320308091549656</v>
      </c>
      <c r="U271" s="60">
        <f t="shared" si="89"/>
        <v>9.2217957550590857</v>
      </c>
      <c r="V271" s="60">
        <f t="shared" si="95"/>
        <v>17.371545001538774</v>
      </c>
    </row>
    <row r="272" spans="3:22">
      <c r="C272" s="64">
        <v>15373</v>
      </c>
      <c r="D272" s="64" t="str">
        <f t="shared" si="91"/>
        <v>21942</v>
      </c>
      <c r="E272" s="65">
        <v>8.2596000000000007</v>
      </c>
      <c r="F272" s="58">
        <f t="shared" si="93"/>
        <v>8.4711999999999996</v>
      </c>
      <c r="G272" s="65">
        <v>15.495321052631565</v>
      </c>
      <c r="H272" s="66">
        <v>9.68</v>
      </c>
      <c r="I272" s="60">
        <f>AVERAGE($H$102:H272)</f>
        <v>15.953040935672508</v>
      </c>
      <c r="J272" s="58">
        <f t="shared" si="90"/>
        <v>13.831239669421489</v>
      </c>
      <c r="K272">
        <f t="shared" si="94"/>
        <v>10.1</v>
      </c>
      <c r="Q272" s="64">
        <v>43600</v>
      </c>
      <c r="R272" s="64" t="str">
        <f t="shared" si="92"/>
        <v>52019</v>
      </c>
      <c r="S272" s="58">
        <v>16.438856405177592</v>
      </c>
      <c r="T272" s="60">
        <f>AVERAGE($S$102:S272)</f>
        <v>8.6776847600088995</v>
      </c>
      <c r="U272" s="60">
        <f t="shared" si="89"/>
        <v>9.302769419521896</v>
      </c>
      <c r="V272" s="60">
        <f t="shared" si="95"/>
        <v>15.553346914115027</v>
      </c>
    </row>
    <row r="273" spans="3:22">
      <c r="C273" s="64">
        <v>15401</v>
      </c>
      <c r="D273" s="64" t="str">
        <f t="shared" si="91"/>
        <v>31942</v>
      </c>
      <c r="E273" s="65">
        <v>7.7019000000000002</v>
      </c>
      <c r="F273" s="58">
        <f t="shared" si="93"/>
        <v>8.2596000000000007</v>
      </c>
      <c r="G273" s="65">
        <v>15.450010465116266</v>
      </c>
      <c r="H273" s="66">
        <v>9</v>
      </c>
      <c r="I273" s="60">
        <f>AVERAGE($H$102:H273)</f>
        <v>15.912616279069761</v>
      </c>
      <c r="J273" s="58">
        <f t="shared" si="90"/>
        <v>13.828429752066116</v>
      </c>
      <c r="K273">
        <f t="shared" si="94"/>
        <v>9.68</v>
      </c>
      <c r="Q273" s="64">
        <v>43631</v>
      </c>
      <c r="R273" s="64" t="str">
        <f t="shared" si="92"/>
        <v>62019</v>
      </c>
      <c r="S273" s="58">
        <v>17.141906618877872</v>
      </c>
      <c r="T273" s="60">
        <f>AVERAGE($S$102:S273)</f>
        <v>8.7268953522116259</v>
      </c>
      <c r="U273" s="60">
        <f t="shared" si="89"/>
        <v>9.3912166387907892</v>
      </c>
      <c r="V273" s="60">
        <f t="shared" si="95"/>
        <v>16.438856405177592</v>
      </c>
    </row>
    <row r="274" spans="3:22">
      <c r="C274" s="64">
        <v>15432</v>
      </c>
      <c r="D274" s="64" t="str">
        <f t="shared" si="91"/>
        <v>41942</v>
      </c>
      <c r="E274" s="65">
        <v>7.8163</v>
      </c>
      <c r="F274" s="58">
        <f t="shared" si="93"/>
        <v>7.7019000000000002</v>
      </c>
      <c r="G274" s="65">
        <v>15.405884971098253</v>
      </c>
      <c r="H274" s="66">
        <v>8.5399999999999991</v>
      </c>
      <c r="I274" s="60">
        <f>AVERAGE($H$102:H274)</f>
        <v>15.869999999999994</v>
      </c>
      <c r="J274" s="58">
        <f t="shared" si="90"/>
        <v>13.821239669421489</v>
      </c>
      <c r="K274">
        <f t="shared" si="94"/>
        <v>9</v>
      </c>
      <c r="Q274" s="64">
        <v>43661</v>
      </c>
      <c r="R274" s="64" t="str">
        <f t="shared" si="92"/>
        <v>72019</v>
      </c>
      <c r="S274" s="58">
        <v>17.224491453111881</v>
      </c>
      <c r="T274" s="60">
        <f>AVERAGE($S$102:S274)</f>
        <v>8.7760144048179853</v>
      </c>
      <c r="U274" s="60">
        <f t="shared" si="89"/>
        <v>9.4758121620133231</v>
      </c>
      <c r="V274" s="60">
        <f t="shared" si="95"/>
        <v>17.141906618877872</v>
      </c>
    </row>
    <row r="275" spans="3:22">
      <c r="C275" s="64">
        <v>15462</v>
      </c>
      <c r="D275" s="64" t="str">
        <f t="shared" si="91"/>
        <v>51942</v>
      </c>
      <c r="E275" s="65">
        <v>8.3163</v>
      </c>
      <c r="F275" s="58">
        <f t="shared" si="93"/>
        <v>7.8163</v>
      </c>
      <c r="G275" s="65">
        <v>15.365140229885045</v>
      </c>
      <c r="H275" s="66">
        <v>8.51</v>
      </c>
      <c r="I275" s="60">
        <f>AVERAGE($H$102:H275)</f>
        <v>15.827701149425282</v>
      </c>
      <c r="J275" s="58">
        <f t="shared" si="90"/>
        <v>13.832148760330579</v>
      </c>
      <c r="K275">
        <f t="shared" si="94"/>
        <v>8.5399999999999991</v>
      </c>
      <c r="Q275" s="64">
        <v>43692</v>
      </c>
      <c r="R275" s="64" t="str">
        <f t="shared" si="92"/>
        <v>82019</v>
      </c>
      <c r="S275" s="58">
        <v>16.500179089401815</v>
      </c>
      <c r="T275" s="60">
        <f>AVERAGE($S$102:S275)</f>
        <v>8.8204061558788123</v>
      </c>
      <c r="U275" s="60">
        <f t="shared" si="89"/>
        <v>9.5525084896665646</v>
      </c>
      <c r="V275" s="60">
        <f t="shared" si="95"/>
        <v>17.224491453111881</v>
      </c>
    </row>
    <row r="276" spans="3:22">
      <c r="C276" s="64">
        <v>15493</v>
      </c>
      <c r="D276" s="64" t="str">
        <f t="shared" si="91"/>
        <v>61942</v>
      </c>
      <c r="E276" s="65">
        <v>8.4694000000000003</v>
      </c>
      <c r="F276" s="58">
        <f t="shared" si="93"/>
        <v>8.3163</v>
      </c>
      <c r="G276" s="65">
        <v>15.325735999999987</v>
      </c>
      <c r="H276" s="66">
        <v>8.91</v>
      </c>
      <c r="I276" s="60">
        <f>AVERAGE($H$102:H276)</f>
        <v>15.788171428571422</v>
      </c>
      <c r="J276" s="58">
        <f t="shared" si="90"/>
        <v>13.852975206611571</v>
      </c>
      <c r="K276">
        <f t="shared" si="94"/>
        <v>8.51</v>
      </c>
      <c r="Q276" s="64">
        <v>43723</v>
      </c>
      <c r="R276" s="64" t="str">
        <f t="shared" si="92"/>
        <v>92019</v>
      </c>
      <c r="S276" s="58">
        <v>17.038162419572767</v>
      </c>
      <c r="T276" s="60">
        <f>AVERAGE($S$102:S276)</f>
        <v>8.8673647630999195</v>
      </c>
      <c r="U276" s="60">
        <f t="shared" si="89"/>
        <v>9.6290598748193119</v>
      </c>
      <c r="V276" s="60">
        <f t="shared" si="95"/>
        <v>16.500179089401815</v>
      </c>
    </row>
    <row r="277" spans="3:22">
      <c r="C277" s="64">
        <v>15523</v>
      </c>
      <c r="D277" s="64" t="str">
        <f t="shared" si="91"/>
        <v>71942</v>
      </c>
      <c r="E277" s="65">
        <v>9.1064000000000007</v>
      </c>
      <c r="F277" s="58">
        <f t="shared" si="93"/>
        <v>8.4694000000000003</v>
      </c>
      <c r="G277" s="65">
        <v>15.290398863636351</v>
      </c>
      <c r="H277" s="66">
        <v>9.15</v>
      </c>
      <c r="I277" s="60">
        <f>AVERAGE($H$102:H277)</f>
        <v>15.75045454545454</v>
      </c>
      <c r="J277" s="58">
        <f t="shared" si="90"/>
        <v>13.882561983471076</v>
      </c>
      <c r="K277">
        <f t="shared" si="94"/>
        <v>8.91</v>
      </c>
      <c r="Q277" s="64">
        <v>43753</v>
      </c>
      <c r="R277" s="64" t="str">
        <f t="shared" si="92"/>
        <v>102019</v>
      </c>
      <c r="S277" s="58">
        <v>17.928655840140117</v>
      </c>
      <c r="T277" s="60">
        <f>AVERAGE($S$102:S277)</f>
        <v>8.9188493714921933</v>
      </c>
      <c r="U277" s="60">
        <f t="shared" si="89"/>
        <v>9.712468438094394</v>
      </c>
      <c r="V277" s="60">
        <f t="shared" si="95"/>
        <v>17.038162419572767</v>
      </c>
    </row>
    <row r="278" spans="3:22">
      <c r="C278" s="64">
        <v>15554</v>
      </c>
      <c r="D278" s="64" t="str">
        <f t="shared" si="91"/>
        <v>81942</v>
      </c>
      <c r="E278" s="65">
        <v>9.1701999999999995</v>
      </c>
      <c r="F278" s="58">
        <f t="shared" si="93"/>
        <v>9.1064000000000007</v>
      </c>
      <c r="G278" s="65">
        <v>15.255821468926541</v>
      </c>
      <c r="H278" s="66">
        <v>9.01</v>
      </c>
      <c r="I278" s="60">
        <f>AVERAGE($H$102:H278)</f>
        <v>15.712372881355927</v>
      </c>
      <c r="J278" s="58">
        <f t="shared" si="90"/>
        <v>13.908760330578513</v>
      </c>
      <c r="K278">
        <f t="shared" si="94"/>
        <v>9.15</v>
      </c>
      <c r="Q278" s="64">
        <v>43784</v>
      </c>
      <c r="R278" s="64" t="str">
        <f t="shared" si="92"/>
        <v>112019</v>
      </c>
      <c r="S278" s="58">
        <v>16.765990746911363</v>
      </c>
      <c r="T278" s="60">
        <f>AVERAGE($S$102:S278)</f>
        <v>8.9631835035567082</v>
      </c>
      <c r="U278" s="60">
        <f t="shared" si="89"/>
        <v>9.7821791325899135</v>
      </c>
      <c r="V278" s="60">
        <f t="shared" si="95"/>
        <v>17.928655840140117</v>
      </c>
    </row>
    <row r="279" spans="3:22">
      <c r="C279" s="64">
        <v>15585</v>
      </c>
      <c r="D279" s="64" t="str">
        <f t="shared" si="91"/>
        <v>91942</v>
      </c>
      <c r="E279" s="65">
        <v>9.4148999999999994</v>
      </c>
      <c r="F279" s="58">
        <f t="shared" si="93"/>
        <v>9.1701999999999995</v>
      </c>
      <c r="G279" s="65">
        <v>15.223007303370775</v>
      </c>
      <c r="H279" s="66">
        <v>9.08</v>
      </c>
      <c r="I279" s="60">
        <f>AVERAGE($H$102:H279)</f>
        <v>15.675112359550557</v>
      </c>
      <c r="J279" s="58">
        <f t="shared" si="90"/>
        <v>13.910826446280993</v>
      </c>
      <c r="K279">
        <f t="shared" si="94"/>
        <v>9.01</v>
      </c>
      <c r="Q279" s="64">
        <v>43814</v>
      </c>
      <c r="R279" s="64" t="str">
        <f t="shared" si="92"/>
        <v>122019</v>
      </c>
      <c r="S279" s="58">
        <v>18.326676369946892</v>
      </c>
      <c r="T279" s="60">
        <f>AVERAGE($S$102:S279)</f>
        <v>9.0157873960645176</v>
      </c>
      <c r="U279" s="60">
        <f t="shared" si="89"/>
        <v>9.8642024429029327</v>
      </c>
      <c r="V279" s="60">
        <f t="shared" si="95"/>
        <v>16.765990746911363</v>
      </c>
    </row>
    <row r="280" spans="3:22">
      <c r="C280" s="64">
        <v>15615</v>
      </c>
      <c r="D280" s="64" t="str">
        <f t="shared" si="91"/>
        <v>101942</v>
      </c>
      <c r="E280" s="65">
        <v>9.1456</v>
      </c>
      <c r="F280" s="58">
        <f t="shared" si="93"/>
        <v>9.4148999999999994</v>
      </c>
      <c r="G280" s="65">
        <v>15.189055307262558</v>
      </c>
      <c r="H280" s="66">
        <v>9.6</v>
      </c>
      <c r="I280" s="60">
        <f>AVERAGE($H$102:H280)</f>
        <v>15.641173184357537</v>
      </c>
      <c r="J280" s="58">
        <f t="shared" si="90"/>
        <v>13.909504132231405</v>
      </c>
      <c r="K280">
        <f t="shared" si="94"/>
        <v>9.08</v>
      </c>
      <c r="Q280" s="64">
        <v>43845</v>
      </c>
      <c r="R280" s="64" t="str">
        <f t="shared" si="92"/>
        <v>12020</v>
      </c>
      <c r="S280" s="58">
        <v>18.139105723828141</v>
      </c>
      <c r="T280" s="60">
        <f>AVERAGE($S$102:S280)</f>
        <v>9.0667556548788397</v>
      </c>
      <c r="U280" s="60">
        <f t="shared" si="89"/>
        <v>9.9456302311998179</v>
      </c>
      <c r="V280" s="60">
        <f t="shared" si="95"/>
        <v>18.326676369946892</v>
      </c>
    </row>
    <row r="281" spans="3:22">
      <c r="C281" s="64">
        <v>15646</v>
      </c>
      <c r="D281" s="64" t="str">
        <f t="shared" si="91"/>
        <v>111942</v>
      </c>
      <c r="E281" s="65">
        <v>9.0193999999999992</v>
      </c>
      <c r="F281" s="58">
        <f t="shared" si="93"/>
        <v>9.1456</v>
      </c>
      <c r="G281" s="65">
        <v>15.154779444444433</v>
      </c>
      <c r="H281" s="66">
        <v>9.66</v>
      </c>
      <c r="I281" s="60">
        <f>AVERAGE($H$102:H281)</f>
        <v>15.607944444444438</v>
      </c>
      <c r="J281" s="58">
        <f t="shared" si="90"/>
        <v>13.919256198347108</v>
      </c>
      <c r="K281">
        <f t="shared" si="94"/>
        <v>9.6</v>
      </c>
      <c r="Q281" s="64">
        <v>43876</v>
      </c>
      <c r="R281" s="64" t="str">
        <f t="shared" si="92"/>
        <v>22020</v>
      </c>
      <c r="S281" s="58">
        <v>16.162229892491229</v>
      </c>
      <c r="T281" s="60">
        <f>AVERAGE($S$102:S281)</f>
        <v>9.1061749561989096</v>
      </c>
      <c r="U281" s="60">
        <f t="shared" si="89"/>
        <v>10.010649114519589</v>
      </c>
      <c r="V281" s="60">
        <f t="shared" si="95"/>
        <v>18.139105723828141</v>
      </c>
    </row>
    <row r="282" spans="3:22">
      <c r="C282" s="64">
        <v>15676</v>
      </c>
      <c r="D282" s="64" t="str">
        <f t="shared" si="91"/>
        <v>121942</v>
      </c>
      <c r="E282" s="65">
        <v>9.4854000000000003</v>
      </c>
      <c r="F282" s="58">
        <f t="shared" si="93"/>
        <v>9.0193999999999992</v>
      </c>
      <c r="G282" s="65">
        <v>15.123456906077337</v>
      </c>
      <c r="H282" s="66">
        <v>9.6199999999999992</v>
      </c>
      <c r="I282" s="60">
        <f>AVERAGE($H$102:H282)</f>
        <v>15.574861878453031</v>
      </c>
      <c r="J282" s="58">
        <f t="shared" si="90"/>
        <v>13.92884297520661</v>
      </c>
      <c r="K282">
        <f t="shared" si="94"/>
        <v>9.66</v>
      </c>
      <c r="Q282" s="64">
        <v>43905</v>
      </c>
      <c r="R282" s="64" t="str">
        <f t="shared" si="92"/>
        <v>32020</v>
      </c>
      <c r="S282" s="58">
        <v>11.445462722025356</v>
      </c>
      <c r="T282" s="60">
        <f>AVERAGE($S$102:S282)</f>
        <v>9.1190991979990557</v>
      </c>
      <c r="U282" s="60">
        <f t="shared" si="89"/>
        <v>10.032539037171805</v>
      </c>
      <c r="V282" s="60">
        <f t="shared" si="95"/>
        <v>16.162229892491229</v>
      </c>
    </row>
    <row r="283" spans="3:22">
      <c r="C283" s="64">
        <v>15707</v>
      </c>
      <c r="D283" s="64" t="str">
        <f t="shared" si="91"/>
        <v>11943</v>
      </c>
      <c r="E283" s="65">
        <v>9.7850000000000001</v>
      </c>
      <c r="F283" s="58">
        <f t="shared" si="93"/>
        <v>9.4854000000000003</v>
      </c>
      <c r="G283" s="65">
        <v>15.094124725274714</v>
      </c>
      <c r="H283" s="66">
        <v>10.15</v>
      </c>
      <c r="I283" s="60">
        <f>AVERAGE($H$102:H283)</f>
        <v>15.54505494505494</v>
      </c>
      <c r="J283" s="58">
        <f t="shared" si="90"/>
        <v>13.944462809917356</v>
      </c>
      <c r="K283">
        <f t="shared" si="94"/>
        <v>9.6199999999999992</v>
      </c>
      <c r="Q283" s="64">
        <v>43936</v>
      </c>
      <c r="R283" s="64" t="str">
        <f t="shared" si="92"/>
        <v>42020</v>
      </c>
      <c r="S283" s="58">
        <v>11.127742410214497</v>
      </c>
      <c r="T283" s="60">
        <f>AVERAGE($S$102:S283)</f>
        <v>9.1301356991650753</v>
      </c>
      <c r="U283" s="60">
        <f t="shared" si="89"/>
        <v>10.058118011600703</v>
      </c>
      <c r="V283" s="60">
        <f t="shared" si="95"/>
        <v>11.445462722025356</v>
      </c>
    </row>
    <row r="284" spans="3:22">
      <c r="C284" s="64">
        <v>15738</v>
      </c>
      <c r="D284" s="64" t="str">
        <f t="shared" si="91"/>
        <v>21943</v>
      </c>
      <c r="E284" s="65">
        <v>10.2804</v>
      </c>
      <c r="F284" s="58">
        <f t="shared" si="93"/>
        <v>9.7850000000000001</v>
      </c>
      <c r="G284" s="65">
        <v>15.067820218579223</v>
      </c>
      <c r="H284" s="66">
        <v>10.71</v>
      </c>
      <c r="I284" s="60">
        <f>AVERAGE($H$102:H284)</f>
        <v>15.518633879781415</v>
      </c>
      <c r="J284" s="58">
        <f t="shared" si="90"/>
        <v>13.960826446280992</v>
      </c>
      <c r="K284">
        <f t="shared" si="94"/>
        <v>10.15</v>
      </c>
      <c r="Q284" s="64">
        <v>43966</v>
      </c>
      <c r="R284" s="64" t="str">
        <f t="shared" si="92"/>
        <v>52020</v>
      </c>
      <c r="S284" s="58">
        <v>14.613936487152371</v>
      </c>
      <c r="T284" s="60">
        <f>AVERAGE($S$102:S284)</f>
        <v>9.1601018236895957</v>
      </c>
      <c r="U284" s="60">
        <f t="shared" si="89"/>
        <v>10.11808782152357</v>
      </c>
      <c r="V284" s="60">
        <f t="shared" si="95"/>
        <v>11.127742410214497</v>
      </c>
    </row>
    <row r="285" spans="3:22">
      <c r="C285" s="64">
        <v>15766</v>
      </c>
      <c r="D285" s="64" t="str">
        <f t="shared" si="91"/>
        <v>31943</v>
      </c>
      <c r="E285" s="65">
        <v>10.8224</v>
      </c>
      <c r="F285" s="58">
        <f t="shared" si="93"/>
        <v>10.2804</v>
      </c>
      <c r="G285" s="65">
        <v>15.044747282608684</v>
      </c>
      <c r="H285" s="66">
        <v>10.85</v>
      </c>
      <c r="I285" s="60">
        <f>AVERAGE($H$102:H285)</f>
        <v>15.49326086956521</v>
      </c>
      <c r="J285" s="58">
        <f t="shared" si="90"/>
        <v>13.98578512396694</v>
      </c>
      <c r="K285">
        <f t="shared" si="94"/>
        <v>10.71</v>
      </c>
      <c r="Q285" s="64">
        <v>43997</v>
      </c>
      <c r="R285" s="64" t="str">
        <f t="shared" si="92"/>
        <v>62020</v>
      </c>
      <c r="S285" s="58">
        <v>15.703593649619702</v>
      </c>
      <c r="T285" s="60">
        <f>AVERAGE($S$102:S285)</f>
        <v>9.1956642792653032</v>
      </c>
      <c r="U285" s="60">
        <f t="shared" si="89"/>
        <v>10.188557779785192</v>
      </c>
      <c r="V285" s="60">
        <f t="shared" si="95"/>
        <v>14.613936487152371</v>
      </c>
    </row>
    <row r="286" spans="3:22">
      <c r="C286" s="64">
        <v>15797</v>
      </c>
      <c r="D286" s="64" t="str">
        <f t="shared" si="91"/>
        <v>41943</v>
      </c>
      <c r="E286" s="65">
        <v>10.5364</v>
      </c>
      <c r="F286" s="58">
        <f t="shared" si="93"/>
        <v>10.8224</v>
      </c>
      <c r="G286" s="65">
        <v>15.020377837837827</v>
      </c>
      <c r="H286" s="66">
        <v>11.04</v>
      </c>
      <c r="I286" s="60">
        <f>AVERAGE($H$102:H286)</f>
        <v>15.469189189189184</v>
      </c>
      <c r="J286" s="58">
        <f t="shared" si="90"/>
        <v>14.011983471074378</v>
      </c>
      <c r="K286">
        <f t="shared" si="94"/>
        <v>10.85</v>
      </c>
      <c r="Q286" s="64">
        <v>44027</v>
      </c>
      <c r="R286" s="64" t="str">
        <f t="shared" si="92"/>
        <v>72020</v>
      </c>
      <c r="S286" s="58">
        <v>17.2740080629579</v>
      </c>
      <c r="T286" s="60">
        <f>AVERAGE($S$102:S286)</f>
        <v>9.2393310024203981</v>
      </c>
      <c r="U286" s="60">
        <f t="shared" ref="U286:U325" si="96">AVERAGE(S167:S286)</f>
        <v>10.26394980405459</v>
      </c>
      <c r="V286" s="60">
        <f t="shared" si="95"/>
        <v>15.703593649619702</v>
      </c>
    </row>
    <row r="287" spans="3:22">
      <c r="C287" s="64">
        <v>15827</v>
      </c>
      <c r="D287" s="64" t="str">
        <f t="shared" si="91"/>
        <v>51943</v>
      </c>
      <c r="E287" s="65">
        <v>11.0091</v>
      </c>
      <c r="F287" s="58">
        <f t="shared" si="93"/>
        <v>10.5364</v>
      </c>
      <c r="G287" s="65">
        <v>14.998811827956979</v>
      </c>
      <c r="H287" s="66">
        <v>11.36</v>
      </c>
      <c r="I287" s="60">
        <f>AVERAGE($H$102:H287)</f>
        <v>15.447096774193543</v>
      </c>
      <c r="J287" s="58">
        <f t="shared" ref="J287:J350" si="97">AVERAGE(H167:H287)</f>
        <v>14.03380165289256</v>
      </c>
      <c r="K287">
        <f t="shared" si="94"/>
        <v>11.04</v>
      </c>
      <c r="Q287" s="64">
        <v>44058</v>
      </c>
      <c r="R287" s="64" t="str">
        <f t="shared" si="92"/>
        <v>82020</v>
      </c>
      <c r="S287" s="58">
        <v>17.400942309716687</v>
      </c>
      <c r="T287" s="60">
        <f>AVERAGE($S$102:S287)</f>
        <v>9.2832106331047868</v>
      </c>
      <c r="U287" s="60">
        <f t="shared" si="96"/>
        <v>10.343272884970737</v>
      </c>
      <c r="V287" s="60">
        <f t="shared" si="95"/>
        <v>17.2740080629579</v>
      </c>
    </row>
    <row r="288" spans="3:22">
      <c r="C288" s="64">
        <v>15858</v>
      </c>
      <c r="D288" s="64" t="str">
        <f t="shared" si="91"/>
        <v>61943</v>
      </c>
      <c r="E288" s="65">
        <v>11.2273</v>
      </c>
      <c r="F288" s="58">
        <f t="shared" si="93"/>
        <v>11.0091</v>
      </c>
      <c r="G288" s="65">
        <v>14.978643315508013</v>
      </c>
      <c r="H288" s="66">
        <v>11.52</v>
      </c>
      <c r="I288" s="60">
        <f>AVERAGE($H$102:H288)</f>
        <v>15.426096256684486</v>
      </c>
      <c r="J288" s="58">
        <f t="shared" si="97"/>
        <v>14.036033057851236</v>
      </c>
      <c r="K288">
        <f t="shared" si="94"/>
        <v>11.36</v>
      </c>
      <c r="Q288" s="64">
        <v>44089</v>
      </c>
      <c r="R288" s="64" t="str">
        <f t="shared" si="92"/>
        <v>92020</v>
      </c>
      <c r="S288" s="58">
        <v>16.752410769416258</v>
      </c>
      <c r="T288" s="60">
        <f>AVERAGE($S$102:S288)</f>
        <v>9.323152879823029</v>
      </c>
      <c r="U288" s="60">
        <f t="shared" si="96"/>
        <v>10.414991051492482</v>
      </c>
      <c r="V288" s="60">
        <f t="shared" si="95"/>
        <v>17.400942309716687</v>
      </c>
    </row>
    <row r="289" spans="3:22">
      <c r="C289" s="64">
        <v>15888</v>
      </c>
      <c r="D289" s="64" t="str">
        <f t="shared" si="91"/>
        <v>71943</v>
      </c>
      <c r="E289" s="65">
        <v>10.8148</v>
      </c>
      <c r="F289" s="58">
        <f t="shared" si="93"/>
        <v>11.2273</v>
      </c>
      <c r="G289" s="65">
        <v>14.956495212765949</v>
      </c>
      <c r="H289" s="66">
        <v>11.77</v>
      </c>
      <c r="I289" s="60">
        <f>AVERAGE($H$102:H289)</f>
        <v>15.406648936170207</v>
      </c>
      <c r="J289" s="58">
        <f t="shared" si="97"/>
        <v>14.025041322314047</v>
      </c>
      <c r="K289">
        <f t="shared" si="94"/>
        <v>11.52</v>
      </c>
      <c r="Q289" s="64">
        <v>44119</v>
      </c>
      <c r="R289" s="64" t="str">
        <f t="shared" si="92"/>
        <v>102020</v>
      </c>
      <c r="S289" s="58">
        <v>16.776696222728596</v>
      </c>
      <c r="T289" s="60">
        <f>AVERAGE($S$102:S289)</f>
        <v>9.3627993869661434</v>
      </c>
      <c r="U289" s="60">
        <f t="shared" si="96"/>
        <v>10.485627169956707</v>
      </c>
      <c r="V289" s="60">
        <f t="shared" si="95"/>
        <v>16.752410769416258</v>
      </c>
    </row>
    <row r="290" spans="3:22">
      <c r="C290" s="64">
        <v>15919</v>
      </c>
      <c r="D290" s="64" t="str">
        <f t="shared" si="91"/>
        <v>81943</v>
      </c>
      <c r="E290" s="65">
        <v>10.9259</v>
      </c>
      <c r="F290" s="58">
        <f t="shared" si="93"/>
        <v>10.8148</v>
      </c>
      <c r="G290" s="65">
        <v>14.935169312169304</v>
      </c>
      <c r="H290" s="66">
        <v>11.21</v>
      </c>
      <c r="I290" s="60">
        <f>AVERAGE($H$102:H290)</f>
        <v>15.384444444444439</v>
      </c>
      <c r="J290" s="58">
        <f t="shared" si="97"/>
        <v>14.004049586776857</v>
      </c>
      <c r="K290">
        <f t="shared" si="94"/>
        <v>11.77</v>
      </c>
      <c r="Q290" s="64">
        <v>44150</v>
      </c>
      <c r="R290" s="64" t="str">
        <f t="shared" si="92"/>
        <v>112020</v>
      </c>
      <c r="S290" s="58">
        <v>18.329437570317324</v>
      </c>
      <c r="T290" s="60">
        <f>AVERAGE($S$102:S290)</f>
        <v>9.4102419170367853</v>
      </c>
      <c r="U290" s="60">
        <f t="shared" si="96"/>
        <v>10.575752064541927</v>
      </c>
      <c r="V290" s="60">
        <f t="shared" si="95"/>
        <v>16.776696222728596</v>
      </c>
    </row>
    <row r="291" spans="3:22">
      <c r="C291" s="64">
        <v>15950</v>
      </c>
      <c r="D291" s="64" t="str">
        <f t="shared" si="91"/>
        <v>91943</v>
      </c>
      <c r="E291" s="65">
        <v>11.1852</v>
      </c>
      <c r="F291" s="58">
        <f t="shared" si="93"/>
        <v>10.9259</v>
      </c>
      <c r="G291" s="65">
        <v>14.915432631578939</v>
      </c>
      <c r="H291" s="66">
        <v>11.34</v>
      </c>
      <c r="I291" s="60">
        <f>AVERAGE($H$102:H291)</f>
        <v>15.363157894736837</v>
      </c>
      <c r="J291" s="58">
        <f t="shared" si="97"/>
        <v>13.990330578512392</v>
      </c>
      <c r="K291">
        <f t="shared" si="94"/>
        <v>11.21</v>
      </c>
      <c r="Q291" s="64">
        <v>44180</v>
      </c>
      <c r="R291" s="64" t="str">
        <f t="shared" si="92"/>
        <v>122020</v>
      </c>
      <c r="S291" s="58">
        <v>20.806442018340952</v>
      </c>
      <c r="T291" s="60">
        <f>AVERAGE($S$102:S291)</f>
        <v>9.4702219175699653</v>
      </c>
      <c r="U291" s="60">
        <f t="shared" si="96"/>
        <v>10.686007202483115</v>
      </c>
      <c r="V291" s="60">
        <f t="shared" si="95"/>
        <v>18.329437570317324</v>
      </c>
    </row>
    <row r="292" spans="3:22">
      <c r="C292" s="64">
        <v>15980</v>
      </c>
      <c r="D292" s="64" t="str">
        <f t="shared" si="91"/>
        <v>101943</v>
      </c>
      <c r="E292" s="65">
        <v>12.680899999999999</v>
      </c>
      <c r="F292" s="58">
        <f t="shared" si="93"/>
        <v>11.1852</v>
      </c>
      <c r="G292" s="65">
        <v>14.903733507853394</v>
      </c>
      <c r="H292" s="66">
        <v>11.19</v>
      </c>
      <c r="I292" s="60">
        <f>AVERAGE($H$102:H292)</f>
        <v>15.341308900523556</v>
      </c>
      <c r="J292" s="58">
        <f t="shared" si="97"/>
        <v>13.976033057851236</v>
      </c>
      <c r="K292">
        <f t="shared" si="94"/>
        <v>11.34</v>
      </c>
      <c r="Q292" s="64">
        <v>44211</v>
      </c>
      <c r="R292" s="64" t="str">
        <f t="shared" si="92"/>
        <v>12021</v>
      </c>
      <c r="S292" s="58">
        <v>20.771759646734999</v>
      </c>
      <c r="T292" s="60">
        <f>AVERAGE($S$102:S292)</f>
        <v>9.5293922721729238</v>
      </c>
      <c r="U292" s="60">
        <f t="shared" si="96"/>
        <v>10.796031811638835</v>
      </c>
      <c r="V292" s="60">
        <f t="shared" si="95"/>
        <v>20.806442018340952</v>
      </c>
    </row>
    <row r="293" spans="3:22">
      <c r="C293" s="64">
        <v>16011</v>
      </c>
      <c r="D293" s="64" t="str">
        <f t="shared" si="91"/>
        <v>111943</v>
      </c>
      <c r="E293" s="65">
        <v>11.7234</v>
      </c>
      <c r="F293" s="58">
        <f t="shared" si="93"/>
        <v>12.680899999999999</v>
      </c>
      <c r="G293" s="65">
        <v>14.887169270833324</v>
      </c>
      <c r="H293" s="66">
        <v>10.63</v>
      </c>
      <c r="I293" s="60">
        <f>AVERAGE($H$102:H293)</f>
        <v>15.316770833333329</v>
      </c>
      <c r="J293" s="58">
        <f t="shared" si="97"/>
        <v>13.967190082644626</v>
      </c>
      <c r="K293">
        <f t="shared" si="94"/>
        <v>11.19</v>
      </c>
      <c r="Q293" s="64">
        <v>44242</v>
      </c>
      <c r="R293" s="64" t="str">
        <f t="shared" si="92"/>
        <v>22021</v>
      </c>
      <c r="S293" s="58">
        <v>19.554230080494033</v>
      </c>
      <c r="T293" s="60">
        <f>AVERAGE($S$102:S293)</f>
        <v>9.5816049690912628</v>
      </c>
      <c r="U293" s="60">
        <f t="shared" si="96"/>
        <v>10.896520019775386</v>
      </c>
      <c r="V293" s="60">
        <f t="shared" si="95"/>
        <v>20.771759646734999</v>
      </c>
    </row>
    <row r="294" spans="3:22">
      <c r="C294" s="64">
        <v>16041</v>
      </c>
      <c r="D294" s="64" t="str">
        <f t="shared" si="91"/>
        <v>121943</v>
      </c>
      <c r="E294" s="65">
        <v>12.414899999999999</v>
      </c>
      <c r="F294" s="58">
        <f t="shared" si="93"/>
        <v>11.7234</v>
      </c>
      <c r="G294" s="65">
        <v>14.874359585492218</v>
      </c>
      <c r="H294" s="66">
        <v>10.74</v>
      </c>
      <c r="I294" s="60">
        <f>AVERAGE($H$102:H294)</f>
        <v>15.293056994818647</v>
      </c>
      <c r="J294" s="58">
        <f t="shared" si="97"/>
        <v>13.95669421487603</v>
      </c>
      <c r="K294">
        <f t="shared" si="94"/>
        <v>10.63</v>
      </c>
      <c r="Q294" s="64">
        <v>44270</v>
      </c>
      <c r="R294" s="64" t="str">
        <f t="shared" si="92"/>
        <v>32021</v>
      </c>
      <c r="S294" s="58">
        <v>20.038803499972158</v>
      </c>
      <c r="T294" s="60">
        <f>AVERAGE($S$102:S294)</f>
        <v>9.6357873448989348</v>
      </c>
      <c r="U294" s="60">
        <f t="shared" si="96"/>
        <v>10.999793530146405</v>
      </c>
      <c r="V294" s="60">
        <f t="shared" si="95"/>
        <v>19.554230080494033</v>
      </c>
    </row>
    <row r="295" spans="3:22">
      <c r="C295" s="64">
        <v>16072</v>
      </c>
      <c r="D295" s="64" t="str">
        <f t="shared" ref="D295:D358" si="98">MONTH(C295)&amp;YEAR(C295)</f>
        <v>11944</v>
      </c>
      <c r="E295" s="65">
        <v>12.741899999999999</v>
      </c>
      <c r="F295" s="58">
        <f t="shared" si="93"/>
        <v>12.414899999999999</v>
      </c>
      <c r="G295" s="65">
        <v>14.863367525773187</v>
      </c>
      <c r="H295" s="66">
        <v>11.05</v>
      </c>
      <c r="I295" s="60">
        <f>AVERAGE($H$102:H295)</f>
        <v>15.271185567010304</v>
      </c>
      <c r="J295" s="58">
        <f t="shared" si="97"/>
        <v>13.946528925619834</v>
      </c>
      <c r="K295">
        <f t="shared" si="94"/>
        <v>10.74</v>
      </c>
      <c r="Q295" s="64">
        <v>44301</v>
      </c>
      <c r="R295" s="64" t="str">
        <f t="shared" ref="R295:R325" si="99">MONTH(Q295)&amp;YEAR(Q295)</f>
        <v>42021</v>
      </c>
      <c r="S295" s="58">
        <v>13.791344615326116</v>
      </c>
      <c r="T295" s="60">
        <f>AVERAGE($S$102:S295)</f>
        <v>9.6572077432001073</v>
      </c>
      <c r="U295" s="60">
        <f t="shared" si="96"/>
        <v>11.055086131005046</v>
      </c>
      <c r="V295" s="60">
        <f t="shared" si="95"/>
        <v>20.038803499972158</v>
      </c>
    </row>
    <row r="296" spans="3:22">
      <c r="C296" s="64">
        <v>16103</v>
      </c>
      <c r="D296" s="64" t="str">
        <f t="shared" si="98"/>
        <v>21944</v>
      </c>
      <c r="E296" s="65">
        <v>12.7097</v>
      </c>
      <c r="F296" s="58">
        <f t="shared" ref="F296:F359" si="100">E295</f>
        <v>12.741899999999999</v>
      </c>
      <c r="G296" s="65">
        <v>14.852323076923067</v>
      </c>
      <c r="H296" s="66">
        <v>10.95</v>
      </c>
      <c r="I296" s="60">
        <f>AVERAGE($H$102:H296)</f>
        <v>15.249025641025636</v>
      </c>
      <c r="J296" s="58">
        <f t="shared" si="97"/>
        <v>13.929338842975206</v>
      </c>
      <c r="K296">
        <f t="shared" ref="K296:K359" si="101">H295</f>
        <v>11.05</v>
      </c>
      <c r="Q296" s="64">
        <v>44331</v>
      </c>
      <c r="R296" s="64" t="str">
        <f t="shared" si="99"/>
        <v>52021</v>
      </c>
      <c r="S296" s="58">
        <v>13.873140354321725</v>
      </c>
      <c r="T296" s="60">
        <f>AVERAGE($S$102:S296)</f>
        <v>9.6788279104366275</v>
      </c>
      <c r="U296" s="60">
        <f t="shared" si="96"/>
        <v>11.113249445302877</v>
      </c>
      <c r="V296" s="60">
        <f t="shared" ref="V296:V325" si="102">S295</f>
        <v>13.791344615326116</v>
      </c>
    </row>
    <row r="297" spans="3:22">
      <c r="C297" s="64">
        <v>16132</v>
      </c>
      <c r="D297" s="64" t="str">
        <f t="shared" si="98"/>
        <v>31944</v>
      </c>
      <c r="E297" s="65">
        <v>12.9247</v>
      </c>
      <c r="F297" s="58">
        <f t="shared" si="100"/>
        <v>12.7097</v>
      </c>
      <c r="G297" s="65">
        <v>14.842488265306113</v>
      </c>
      <c r="H297" s="66">
        <v>11.22</v>
      </c>
      <c r="I297" s="60">
        <f>AVERAGE($H$102:H297)</f>
        <v>15.228469387755096</v>
      </c>
      <c r="J297" s="58">
        <f t="shared" si="97"/>
        <v>13.906942148760329</v>
      </c>
      <c r="K297">
        <f t="shared" si="101"/>
        <v>10.95</v>
      </c>
      <c r="Q297" s="64">
        <v>44362</v>
      </c>
      <c r="R297" s="64" t="str">
        <f t="shared" si="99"/>
        <v>62021</v>
      </c>
      <c r="S297" s="58">
        <v>13.883221327979822</v>
      </c>
      <c r="T297" s="60">
        <f>AVERAGE($S$102:S297)</f>
        <v>9.7002788972608283</v>
      </c>
      <c r="U297" s="60">
        <f t="shared" si="96"/>
        <v>11.173286134487203</v>
      </c>
      <c r="V297" s="60">
        <f t="shared" si="102"/>
        <v>13.873140354321725</v>
      </c>
    </row>
    <row r="298" spans="3:22">
      <c r="C298" s="64">
        <v>16163</v>
      </c>
      <c r="D298" s="64" t="str">
        <f t="shared" si="98"/>
        <v>41944</v>
      </c>
      <c r="E298" s="65">
        <v>12.902200000000001</v>
      </c>
      <c r="F298" s="58">
        <f t="shared" si="100"/>
        <v>12.9247</v>
      </c>
      <c r="G298" s="65">
        <v>14.832639086294407</v>
      </c>
      <c r="H298" s="66">
        <v>10.94</v>
      </c>
      <c r="I298" s="60">
        <f>AVERAGE($H$102:H298)</f>
        <v>15.206700507614208</v>
      </c>
      <c r="J298" s="58">
        <f t="shared" si="97"/>
        <v>13.887851239669422</v>
      </c>
      <c r="K298">
        <f t="shared" si="101"/>
        <v>11.22</v>
      </c>
      <c r="Q298" s="64">
        <v>44392</v>
      </c>
      <c r="R298" s="64" t="str">
        <f t="shared" si="99"/>
        <v>72021</v>
      </c>
      <c r="S298" s="58">
        <v>13.359647478377727</v>
      </c>
      <c r="T298" s="60">
        <f>AVERAGE($S$102:S298)</f>
        <v>9.7188543722918777</v>
      </c>
      <c r="U298" s="60">
        <f t="shared" si="96"/>
        <v>11.231400589422877</v>
      </c>
      <c r="V298" s="60">
        <f t="shared" si="102"/>
        <v>13.883221327979822</v>
      </c>
    </row>
    <row r="299" spans="3:22">
      <c r="C299" s="64">
        <v>16193</v>
      </c>
      <c r="D299" s="64" t="str">
        <f t="shared" si="98"/>
        <v>51944</v>
      </c>
      <c r="E299" s="65">
        <v>13.4239</v>
      </c>
      <c r="F299" s="58">
        <f t="shared" si="100"/>
        <v>12.902200000000001</v>
      </c>
      <c r="G299" s="65">
        <v>14.825524242424232</v>
      </c>
      <c r="H299" s="66">
        <v>11.1</v>
      </c>
      <c r="I299" s="60">
        <f>AVERAGE($H$102:H299)</f>
        <v>15.18595959595959</v>
      </c>
      <c r="J299" s="58">
        <f t="shared" si="97"/>
        <v>13.867851239669422</v>
      </c>
      <c r="K299">
        <f t="shared" si="101"/>
        <v>10.94</v>
      </c>
      <c r="Q299" s="64">
        <v>44423</v>
      </c>
      <c r="R299" s="64" t="str">
        <f t="shared" si="99"/>
        <v>82021</v>
      </c>
      <c r="S299" s="58">
        <v>10.603504359823063</v>
      </c>
      <c r="T299" s="60">
        <f>AVERAGE($S$102:S299)</f>
        <v>9.7233223015218346</v>
      </c>
      <c r="U299" s="60">
        <f t="shared" si="96"/>
        <v>11.269420380312621</v>
      </c>
      <c r="V299" s="60">
        <f t="shared" si="102"/>
        <v>13.359647478377727</v>
      </c>
    </row>
    <row r="300" spans="3:22">
      <c r="C300" s="64">
        <v>16224</v>
      </c>
      <c r="D300" s="64" t="str">
        <f t="shared" si="98"/>
        <v>61944</v>
      </c>
      <c r="E300" s="65">
        <v>14.108700000000001</v>
      </c>
      <c r="F300" s="58">
        <f t="shared" si="100"/>
        <v>13.4239</v>
      </c>
      <c r="G300" s="65">
        <v>14.821922110552755</v>
      </c>
      <c r="H300" s="66">
        <v>11.53</v>
      </c>
      <c r="I300" s="60">
        <f>AVERAGE($H$102:H300)</f>
        <v>15.167587939698487</v>
      </c>
      <c r="J300" s="58">
        <f t="shared" si="97"/>
        <v>13.862479338842974</v>
      </c>
      <c r="K300">
        <f t="shared" si="101"/>
        <v>11.1</v>
      </c>
      <c r="Q300" s="64">
        <v>44454</v>
      </c>
      <c r="R300" s="64" t="str">
        <f t="shared" si="99"/>
        <v>92021</v>
      </c>
      <c r="S300" s="58">
        <v>10.047450476718966</v>
      </c>
      <c r="T300" s="60">
        <f>AVERAGE($S$102:S300)</f>
        <v>9.7249510863218198</v>
      </c>
      <c r="U300" s="60">
        <f t="shared" si="96"/>
        <v>11.307045328639619</v>
      </c>
      <c r="V300" s="60">
        <f t="shared" si="102"/>
        <v>10.603504359823063</v>
      </c>
    </row>
    <row r="301" spans="3:22">
      <c r="C301" s="64">
        <v>16254</v>
      </c>
      <c r="D301" s="64" t="str">
        <f t="shared" si="98"/>
        <v>71944</v>
      </c>
      <c r="E301" s="65">
        <v>14.122199999999999</v>
      </c>
      <c r="F301" s="58">
        <f t="shared" si="100"/>
        <v>14.108700000000001</v>
      </c>
      <c r="G301" s="65">
        <v>14.818423499999989</v>
      </c>
      <c r="H301" s="66">
        <v>11.74</v>
      </c>
      <c r="I301" s="60">
        <f>AVERAGE($H$102:H301)</f>
        <v>15.150449999999994</v>
      </c>
      <c r="J301" s="58">
        <f t="shared" si="97"/>
        <v>13.857933884297521</v>
      </c>
      <c r="K301">
        <f t="shared" si="101"/>
        <v>11.53</v>
      </c>
      <c r="Q301" s="64">
        <v>44484</v>
      </c>
      <c r="R301" s="64" t="str">
        <f t="shared" si="99"/>
        <v>102021</v>
      </c>
      <c r="S301" s="58">
        <v>9.2599275670639951</v>
      </c>
      <c r="T301" s="60">
        <f>AVERAGE($S$102:S301)</f>
        <v>9.7226259687255308</v>
      </c>
      <c r="U301" s="60">
        <f t="shared" si="96"/>
        <v>11.332771205024537</v>
      </c>
      <c r="V301" s="60">
        <f t="shared" si="102"/>
        <v>10.047450476718966</v>
      </c>
    </row>
    <row r="302" spans="3:22">
      <c r="C302" s="64">
        <v>16285</v>
      </c>
      <c r="D302" s="64" t="str">
        <f t="shared" si="98"/>
        <v>81944</v>
      </c>
      <c r="E302" s="65">
        <v>14.244400000000001</v>
      </c>
      <c r="F302" s="58">
        <f t="shared" si="100"/>
        <v>14.122199999999999</v>
      </c>
      <c r="G302" s="65">
        <v>14.815567661691533</v>
      </c>
      <c r="H302" s="66">
        <v>11.54</v>
      </c>
      <c r="I302" s="60">
        <f>AVERAGE($H$102:H302)</f>
        <v>15.132487562189048</v>
      </c>
      <c r="J302" s="58">
        <f t="shared" si="97"/>
        <v>13.856280991735538</v>
      </c>
      <c r="K302">
        <f t="shared" si="101"/>
        <v>11.74</v>
      </c>
      <c r="Q302" s="64">
        <v>44515</v>
      </c>
      <c r="R302" s="64" t="str">
        <f t="shared" si="99"/>
        <v>112021</v>
      </c>
      <c r="S302" s="58">
        <v>8.1295870663645839</v>
      </c>
      <c r="T302" s="60">
        <f>AVERAGE($S$102:S302)</f>
        <v>9.7147004020471179</v>
      </c>
      <c r="U302" s="60">
        <f t="shared" si="96"/>
        <v>11.352158031176998</v>
      </c>
      <c r="V302" s="60">
        <f t="shared" si="102"/>
        <v>9.2599275670639951</v>
      </c>
    </row>
    <row r="303" spans="3:22">
      <c r="C303" s="64">
        <v>16316</v>
      </c>
      <c r="D303" s="64" t="str">
        <f t="shared" si="98"/>
        <v>91944</v>
      </c>
      <c r="E303" s="65">
        <v>14.2</v>
      </c>
      <c r="F303" s="58">
        <f t="shared" si="100"/>
        <v>14.244400000000001</v>
      </c>
      <c r="G303" s="65">
        <v>14.812520297029693</v>
      </c>
      <c r="H303" s="66">
        <v>11.33</v>
      </c>
      <c r="I303" s="60">
        <f>AVERAGE($H$102:H303)</f>
        <v>15.113663366336628</v>
      </c>
      <c r="J303" s="58">
        <f t="shared" si="97"/>
        <v>13.856363636363636</v>
      </c>
      <c r="K303">
        <f t="shared" si="101"/>
        <v>11.54</v>
      </c>
      <c r="Q303" s="64">
        <v>44545</v>
      </c>
      <c r="R303" s="64" t="str">
        <f t="shared" si="99"/>
        <v>122021</v>
      </c>
      <c r="S303" s="58">
        <v>8.0263696011805425</v>
      </c>
      <c r="T303" s="60">
        <f>AVERAGE($S$102:S303)</f>
        <v>9.7063423287755022</v>
      </c>
      <c r="U303" s="60">
        <f t="shared" si="96"/>
        <v>11.370904341297074</v>
      </c>
      <c r="V303" s="60">
        <f t="shared" si="102"/>
        <v>8.1295870663645839</v>
      </c>
    </row>
    <row r="304" spans="3:22">
      <c r="C304" s="64">
        <v>16346</v>
      </c>
      <c r="D304" s="64" t="str">
        <f t="shared" si="98"/>
        <v>101944</v>
      </c>
      <c r="E304" s="65">
        <v>13.741899999999999</v>
      </c>
      <c r="F304" s="58">
        <f t="shared" si="100"/>
        <v>14.2</v>
      </c>
      <c r="G304" s="65">
        <v>14.807246305418708</v>
      </c>
      <c r="H304" s="66">
        <v>11.58</v>
      </c>
      <c r="I304" s="60">
        <f>AVERAGE($H$102:H304)</f>
        <v>15.096256157635461</v>
      </c>
      <c r="J304" s="58">
        <f t="shared" si="97"/>
        <v>13.861900826446279</v>
      </c>
      <c r="K304">
        <f t="shared" si="101"/>
        <v>11.33</v>
      </c>
      <c r="Q304" s="64">
        <v>44576</v>
      </c>
      <c r="R304" s="64" t="str">
        <f t="shared" si="99"/>
        <v>12022</v>
      </c>
      <c r="S304" s="58">
        <v>8.3600681580160821</v>
      </c>
      <c r="T304" s="60">
        <f>AVERAGE($S$102:S304)</f>
        <v>9.6997104363087061</v>
      </c>
      <c r="U304" s="60">
        <f t="shared" si="96"/>
        <v>11.384664821896473</v>
      </c>
      <c r="V304" s="60">
        <f t="shared" si="102"/>
        <v>8.0263696011805425</v>
      </c>
    </row>
    <row r="305" spans="3:22">
      <c r="C305" s="64">
        <v>16377</v>
      </c>
      <c r="D305" s="64" t="str">
        <f t="shared" si="98"/>
        <v>111944</v>
      </c>
      <c r="E305" s="65">
        <v>13.7957</v>
      </c>
      <c r="F305" s="58">
        <f t="shared" si="100"/>
        <v>13.741899999999999</v>
      </c>
      <c r="G305" s="65">
        <v>14.802287745098029</v>
      </c>
      <c r="H305" s="66">
        <v>11.48</v>
      </c>
      <c r="I305" s="60">
        <f>AVERAGE($H$102:H305)</f>
        <v>15.078529411764698</v>
      </c>
      <c r="J305" s="58">
        <f t="shared" si="97"/>
        <v>13.86495867768595</v>
      </c>
      <c r="K305">
        <f t="shared" si="101"/>
        <v>11.58</v>
      </c>
      <c r="Q305" s="64">
        <v>44607</v>
      </c>
      <c r="R305" s="64" t="str">
        <f t="shared" si="99"/>
        <v>22022</v>
      </c>
      <c r="S305" s="58">
        <v>8.5886404302085815</v>
      </c>
      <c r="T305" s="60">
        <f>AVERAGE($S$102:S305)</f>
        <v>9.6942640147101766</v>
      </c>
      <c r="U305" s="60">
        <f t="shared" si="96"/>
        <v>11.398617334520877</v>
      </c>
      <c r="V305" s="60">
        <f t="shared" si="102"/>
        <v>8.3600681580160821</v>
      </c>
    </row>
    <row r="306" spans="3:22">
      <c r="C306" s="64">
        <v>16407</v>
      </c>
      <c r="D306" s="64" t="str">
        <f t="shared" si="98"/>
        <v>121944</v>
      </c>
      <c r="E306" s="65">
        <v>14.2796</v>
      </c>
      <c r="F306" s="58">
        <f t="shared" si="100"/>
        <v>13.7957</v>
      </c>
      <c r="G306" s="65">
        <v>14.799738048780476</v>
      </c>
      <c r="H306" s="66">
        <v>11.64</v>
      </c>
      <c r="I306" s="60">
        <f>AVERAGE($H$102:H306)</f>
        <v>15.061756097560968</v>
      </c>
      <c r="J306" s="58">
        <f t="shared" si="97"/>
        <v>13.866528925619834</v>
      </c>
      <c r="K306">
        <f t="shared" si="101"/>
        <v>11.48</v>
      </c>
      <c r="Q306" s="64">
        <v>44635</v>
      </c>
      <c r="R306" s="64" t="str">
        <f t="shared" si="99"/>
        <v>32022</v>
      </c>
      <c r="S306" s="58">
        <v>8.9138854330442392</v>
      </c>
      <c r="T306" s="60">
        <f>AVERAGE($S$102:S306)</f>
        <v>9.6904572899215626</v>
      </c>
      <c r="U306" s="60">
        <f t="shared" si="96"/>
        <v>11.416149739856069</v>
      </c>
      <c r="V306" s="60">
        <f t="shared" si="102"/>
        <v>8.5886404302085815</v>
      </c>
    </row>
    <row r="307" spans="3:22">
      <c r="C307" s="64">
        <v>16438</v>
      </c>
      <c r="D307" s="64" t="str">
        <f t="shared" si="98"/>
        <v>11945</v>
      </c>
      <c r="E307" s="65">
        <v>14.0313</v>
      </c>
      <c r="F307" s="58">
        <f t="shared" si="100"/>
        <v>14.2796</v>
      </c>
      <c r="G307" s="65">
        <v>14.796007766990281</v>
      </c>
      <c r="H307" s="66">
        <v>11.96</v>
      </c>
      <c r="I307" s="60">
        <f>AVERAGE($H$102:H307)</f>
        <v>15.046699029126206</v>
      </c>
      <c r="J307" s="58">
        <f t="shared" si="97"/>
        <v>13.869173553719008</v>
      </c>
      <c r="K307">
        <f t="shared" si="101"/>
        <v>11.64</v>
      </c>
      <c r="Q307" s="64">
        <v>44666</v>
      </c>
      <c r="R307" s="64" t="str">
        <f t="shared" si="99"/>
        <v>42022</v>
      </c>
      <c r="S307" s="58">
        <v>7.2265264581575019</v>
      </c>
      <c r="T307" s="60">
        <f>AVERAGE($S$102:S307)</f>
        <v>9.6784964606411528</v>
      </c>
      <c r="U307" s="60">
        <f t="shared" si="96"/>
        <v>11.422928056757343</v>
      </c>
      <c r="V307" s="60">
        <f t="shared" si="102"/>
        <v>8.9138854330442392</v>
      </c>
    </row>
    <row r="308" spans="3:22">
      <c r="C308" s="64">
        <v>16469</v>
      </c>
      <c r="D308" s="64" t="str">
        <f t="shared" si="98"/>
        <v>21945</v>
      </c>
      <c r="E308" s="65">
        <v>14.895799999999999</v>
      </c>
      <c r="F308" s="58">
        <f t="shared" si="100"/>
        <v>14.0313</v>
      </c>
      <c r="G308" s="65">
        <v>14.796489855072453</v>
      </c>
      <c r="H308" s="66">
        <v>12.34</v>
      </c>
      <c r="I308" s="60">
        <f>AVERAGE($H$102:H308)</f>
        <v>15.033623188405791</v>
      </c>
      <c r="J308" s="58">
        <f t="shared" si="97"/>
        <v>13.876115702479339</v>
      </c>
      <c r="K308">
        <f t="shared" si="101"/>
        <v>11.96</v>
      </c>
      <c r="Q308" s="64">
        <v>44696</v>
      </c>
      <c r="R308" s="64" t="str">
        <f t="shared" si="99"/>
        <v>52022</v>
      </c>
      <c r="S308" s="58">
        <v>6.8061431685521097</v>
      </c>
      <c r="T308" s="60">
        <f>AVERAGE($S$102:S308)</f>
        <v>9.6646203577808194</v>
      </c>
      <c r="U308" s="60">
        <f t="shared" si="96"/>
        <v>11.432922868422766</v>
      </c>
      <c r="V308" s="60">
        <f t="shared" si="102"/>
        <v>7.2265264581575019</v>
      </c>
    </row>
    <row r="309" spans="3:22">
      <c r="C309" s="64">
        <v>16497</v>
      </c>
      <c r="D309" s="64" t="str">
        <f t="shared" si="98"/>
        <v>31945</v>
      </c>
      <c r="E309" s="65">
        <v>14.208299999999999</v>
      </c>
      <c r="F309" s="58">
        <f t="shared" si="100"/>
        <v>14.895799999999999</v>
      </c>
      <c r="G309" s="65">
        <v>14.793662019230757</v>
      </c>
      <c r="H309" s="66">
        <v>12.32</v>
      </c>
      <c r="I309" s="60">
        <f>AVERAGE($H$102:H309)</f>
        <v>15.020576923076918</v>
      </c>
      <c r="J309" s="58">
        <f t="shared" si="97"/>
        <v>13.886280991735536</v>
      </c>
      <c r="K309">
        <f t="shared" si="101"/>
        <v>12.34</v>
      </c>
      <c r="Q309" s="64">
        <v>44727</v>
      </c>
      <c r="R309" s="64" t="str">
        <f t="shared" si="99"/>
        <v>62022</v>
      </c>
      <c r="S309" s="58">
        <v>6.0035486343030202</v>
      </c>
      <c r="T309" s="60">
        <f>AVERAGE($S$102:S309)</f>
        <v>9.6470190514179457</v>
      </c>
      <c r="U309" s="60">
        <f t="shared" si="96"/>
        <v>11.436496068994204</v>
      </c>
      <c r="V309" s="60">
        <f t="shared" si="102"/>
        <v>6.8061431685521097</v>
      </c>
    </row>
    <row r="310" spans="3:22">
      <c r="C310" s="64">
        <v>16528</v>
      </c>
      <c r="D310" s="64" t="str">
        <f t="shared" si="98"/>
        <v>41945</v>
      </c>
      <c r="E310" s="65">
        <v>14.84</v>
      </c>
      <c r="F310" s="58">
        <f t="shared" si="100"/>
        <v>14.208299999999999</v>
      </c>
      <c r="G310" s="65">
        <v>14.793883732057404</v>
      </c>
      <c r="H310" s="66">
        <v>12.63</v>
      </c>
      <c r="I310" s="60">
        <f>AVERAGE($H$102:H310)</f>
        <v>15.009138755980857</v>
      </c>
      <c r="J310" s="58">
        <f t="shared" si="97"/>
        <v>13.904710743801653</v>
      </c>
      <c r="K310">
        <f t="shared" si="101"/>
        <v>12.32</v>
      </c>
      <c r="Q310" s="64">
        <v>44757</v>
      </c>
      <c r="R310" s="64" t="str">
        <f t="shared" si="99"/>
        <v>72022</v>
      </c>
      <c r="S310" s="58">
        <v>6.4739373949247963</v>
      </c>
      <c r="T310" s="60">
        <f>AVERAGE($S$102:S310)</f>
        <v>9.6318368425352041</v>
      </c>
      <c r="U310" s="60">
        <f t="shared" si="96"/>
        <v>11.442398608949382</v>
      </c>
      <c r="V310" s="60">
        <f t="shared" si="102"/>
        <v>6.0035486343030202</v>
      </c>
    </row>
    <row r="311" spans="3:22">
      <c r="C311" s="64">
        <v>16558</v>
      </c>
      <c r="D311" s="64" t="str">
        <f t="shared" si="98"/>
        <v>51945</v>
      </c>
      <c r="E311" s="65">
        <v>15.01</v>
      </c>
      <c r="F311" s="58">
        <f t="shared" si="100"/>
        <v>14.84</v>
      </c>
      <c r="G311" s="65">
        <v>14.794912857142847</v>
      </c>
      <c r="H311" s="66">
        <v>13.04</v>
      </c>
      <c r="I311" s="60">
        <f>AVERAGE($H$102:H311)</f>
        <v>14.9997619047619</v>
      </c>
      <c r="J311" s="58">
        <f t="shared" si="97"/>
        <v>13.920743801652893</v>
      </c>
      <c r="K311">
        <f t="shared" si="101"/>
        <v>12.63</v>
      </c>
      <c r="Q311" s="64">
        <v>44788</v>
      </c>
      <c r="R311" s="64" t="str">
        <f t="shared" si="99"/>
        <v>82022</v>
      </c>
      <c r="S311" s="58">
        <v>6.1917926814820348</v>
      </c>
      <c r="T311" s="60">
        <f>AVERAGE($S$102:S311)</f>
        <v>9.6154556798635227</v>
      </c>
      <c r="U311" s="60">
        <f t="shared" si="96"/>
        <v>11.442829815071974</v>
      </c>
      <c r="V311" s="60">
        <f t="shared" si="102"/>
        <v>6.4739373949247963</v>
      </c>
    </row>
    <row r="312" spans="3:22">
      <c r="C312" s="64">
        <v>16589</v>
      </c>
      <c r="D312" s="64" t="str">
        <f t="shared" si="98"/>
        <v>61945</v>
      </c>
      <c r="E312" s="65">
        <v>14.96</v>
      </c>
      <c r="F312" s="58">
        <f t="shared" si="100"/>
        <v>15.01</v>
      </c>
      <c r="G312" s="65">
        <v>14.795695260663496</v>
      </c>
      <c r="H312" s="66">
        <v>13.13</v>
      </c>
      <c r="I312" s="60">
        <f>AVERAGE($H$102:H312)</f>
        <v>14.990900473933644</v>
      </c>
      <c r="J312" s="58">
        <f t="shared" si="97"/>
        <v>13.9301652892562</v>
      </c>
      <c r="K312">
        <f t="shared" si="101"/>
        <v>13.04</v>
      </c>
      <c r="Q312" s="64">
        <v>44819</v>
      </c>
      <c r="R312" s="64" t="str">
        <f t="shared" si="99"/>
        <v>92022</v>
      </c>
      <c r="S312" s="58">
        <v>6.1528696765436814</v>
      </c>
      <c r="T312" s="60">
        <f>AVERAGE($S$102:S312)</f>
        <v>9.5990453196582148</v>
      </c>
      <c r="U312" s="60">
        <f t="shared" si="96"/>
        <v>11.441920419182502</v>
      </c>
      <c r="V312" s="60">
        <f t="shared" si="102"/>
        <v>6.1917926814820348</v>
      </c>
    </row>
    <row r="313" spans="3:22">
      <c r="C313" s="64">
        <v>16619</v>
      </c>
      <c r="D313" s="64" t="str">
        <f t="shared" si="98"/>
        <v>71945</v>
      </c>
      <c r="E313" s="65">
        <v>14.8081</v>
      </c>
      <c r="F313" s="58">
        <f t="shared" si="100"/>
        <v>14.96</v>
      </c>
      <c r="G313" s="65">
        <v>14.795753773584897</v>
      </c>
      <c r="H313" s="66">
        <v>12.87</v>
      </c>
      <c r="I313" s="60">
        <f>AVERAGE($H$102:H313)</f>
        <v>14.980896226415089</v>
      </c>
      <c r="J313" s="58">
        <f t="shared" si="97"/>
        <v>13.93289256198347</v>
      </c>
      <c r="K313">
        <f t="shared" si="101"/>
        <v>13.13</v>
      </c>
      <c r="Q313" s="64">
        <v>44849</v>
      </c>
      <c r="R313" s="64" t="str">
        <f t="shared" si="99"/>
        <v>102022</v>
      </c>
      <c r="S313" s="58">
        <v>6.3585750985459786</v>
      </c>
      <c r="T313" s="60">
        <f>AVERAGE($S$102:S313)</f>
        <v>9.583760082766176</v>
      </c>
      <c r="U313" s="60">
        <f t="shared" si="96"/>
        <v>11.444124516920153</v>
      </c>
      <c r="V313" s="60">
        <f t="shared" si="102"/>
        <v>6.1528696765436814</v>
      </c>
    </row>
    <row r="314" spans="3:22">
      <c r="C314" s="64">
        <v>16650</v>
      </c>
      <c r="D314" s="64" t="str">
        <f t="shared" si="98"/>
        <v>81945</v>
      </c>
      <c r="E314" s="65">
        <v>15.666700000000001</v>
      </c>
      <c r="F314" s="58">
        <f t="shared" si="100"/>
        <v>14.8081</v>
      </c>
      <c r="G314" s="65">
        <v>14.799842723004687</v>
      </c>
      <c r="H314" s="66">
        <v>12.92</v>
      </c>
      <c r="I314" s="60">
        <f>AVERAGE($H$102:H314)</f>
        <v>14.971220657276991</v>
      </c>
      <c r="J314" s="58">
        <f t="shared" si="97"/>
        <v>13.930578512396695</v>
      </c>
      <c r="K314">
        <f t="shared" si="101"/>
        <v>12.87</v>
      </c>
      <c r="Q314" s="64">
        <v>44880</v>
      </c>
      <c r="R314" s="64" t="str">
        <f t="shared" si="99"/>
        <v>112022</v>
      </c>
      <c r="S314" s="58">
        <v>5.7636636711793461</v>
      </c>
      <c r="T314" s="60">
        <f>AVERAGE($S$102:S314)</f>
        <v>9.5658253578291497</v>
      </c>
      <c r="U314" s="60">
        <f t="shared" si="96"/>
        <v>11.441721470710743</v>
      </c>
      <c r="V314" s="60">
        <f t="shared" si="102"/>
        <v>6.3585750985459786</v>
      </c>
    </row>
    <row r="315" spans="3:22">
      <c r="C315" s="64">
        <v>16681</v>
      </c>
      <c r="D315" s="64" t="str">
        <f t="shared" si="98"/>
        <v>91945</v>
      </c>
      <c r="E315" s="65">
        <v>16.3232</v>
      </c>
      <c r="F315" s="58">
        <f t="shared" si="100"/>
        <v>15.666700000000001</v>
      </c>
      <c r="G315" s="65">
        <v>14.806961214953262</v>
      </c>
      <c r="H315" s="66">
        <v>13.8</v>
      </c>
      <c r="I315" s="60">
        <f>AVERAGE($H$102:H315)</f>
        <v>14.965747663551397</v>
      </c>
      <c r="J315" s="58">
        <f t="shared" si="97"/>
        <v>13.928016528925621</v>
      </c>
      <c r="K315">
        <f t="shared" si="101"/>
        <v>12.92</v>
      </c>
      <c r="Q315" s="64">
        <v>44910</v>
      </c>
      <c r="R315" s="64" t="str">
        <f t="shared" si="99"/>
        <v>122022</v>
      </c>
      <c r="S315" s="58">
        <v>5.438341717546777</v>
      </c>
      <c r="T315" s="60">
        <f>AVERAGE($S$102:S315)</f>
        <v>9.5465380510988584</v>
      </c>
      <c r="U315" s="60">
        <f t="shared" si="96"/>
        <v>11.433671956678483</v>
      </c>
      <c r="V315" s="60">
        <f t="shared" si="102"/>
        <v>5.7636636711793461</v>
      </c>
    </row>
    <row r="316" spans="3:22">
      <c r="C316" s="64">
        <v>16711</v>
      </c>
      <c r="D316" s="64" t="str">
        <f t="shared" si="98"/>
        <v>101945</v>
      </c>
      <c r="E316" s="65">
        <v>17.343800000000002</v>
      </c>
      <c r="F316" s="58">
        <f t="shared" si="100"/>
        <v>16.3232</v>
      </c>
      <c r="G316" s="65">
        <v>14.81876046511627</v>
      </c>
      <c r="H316" s="66">
        <v>14.37</v>
      </c>
      <c r="I316" s="60">
        <f>AVERAGE($H$102:H316)</f>
        <v>14.962976744186042</v>
      </c>
      <c r="J316" s="58">
        <f t="shared" si="97"/>
        <v>13.927603305785125</v>
      </c>
      <c r="K316">
        <f t="shared" si="101"/>
        <v>13.8</v>
      </c>
      <c r="Q316" s="64">
        <v>44941</v>
      </c>
      <c r="R316" s="64" t="str">
        <f t="shared" si="99"/>
        <v>12023</v>
      </c>
      <c r="S316" s="58">
        <v>5.578998558816993</v>
      </c>
      <c r="T316" s="60">
        <f>AVERAGE($S$102:S316)</f>
        <v>9.5280843790417329</v>
      </c>
      <c r="U316" s="60">
        <f t="shared" si="96"/>
        <v>11.426395374899872</v>
      </c>
      <c r="V316" s="60">
        <f t="shared" si="102"/>
        <v>5.438341717546777</v>
      </c>
    </row>
    <row r="317" spans="3:22">
      <c r="C317" s="64">
        <v>16742</v>
      </c>
      <c r="D317" s="64" t="str">
        <f t="shared" si="98"/>
        <v>111945</v>
      </c>
      <c r="E317" s="65">
        <v>17.906300000000002</v>
      </c>
      <c r="F317" s="58">
        <f t="shared" si="100"/>
        <v>17.343800000000002</v>
      </c>
      <c r="G317" s="65">
        <v>14.833054629629622</v>
      </c>
      <c r="H317" s="66">
        <v>14.85</v>
      </c>
      <c r="I317" s="60">
        <f>AVERAGE($H$102:H317)</f>
        <v>14.9624537037037</v>
      </c>
      <c r="J317" s="58">
        <f t="shared" si="97"/>
        <v>13.92776859504132</v>
      </c>
      <c r="K317">
        <f t="shared" si="101"/>
        <v>14.37</v>
      </c>
      <c r="Q317" s="64">
        <v>44972</v>
      </c>
      <c r="R317" s="64" t="str">
        <f t="shared" si="99"/>
        <v>22023</v>
      </c>
      <c r="S317" s="58">
        <v>5.1685904334285562</v>
      </c>
      <c r="T317" s="60">
        <f>AVERAGE($S$102:S317)</f>
        <v>9.5079015367009312</v>
      </c>
      <c r="U317" s="60">
        <f t="shared" si="96"/>
        <v>11.418165091096654</v>
      </c>
      <c r="V317" s="60">
        <f t="shared" si="102"/>
        <v>5.578998558816993</v>
      </c>
    </row>
    <row r="318" spans="3:22">
      <c r="C318" s="64">
        <v>16772</v>
      </c>
      <c r="D318" s="64" t="str">
        <f t="shared" si="98"/>
        <v>121945</v>
      </c>
      <c r="E318" s="65">
        <v>18.083300000000001</v>
      </c>
      <c r="F318" s="58">
        <f t="shared" si="100"/>
        <v>17.906300000000002</v>
      </c>
      <c r="G318" s="65">
        <v>14.848032718894</v>
      </c>
      <c r="H318" s="66">
        <v>15.02</v>
      </c>
      <c r="I318" s="60">
        <f>AVERAGE($H$102:H318)</f>
        <v>14.962718894009212</v>
      </c>
      <c r="J318" s="58">
        <f t="shared" si="97"/>
        <v>13.918595041322311</v>
      </c>
      <c r="K318">
        <f t="shared" si="101"/>
        <v>14.85</v>
      </c>
      <c r="Q318" s="64">
        <v>45000</v>
      </c>
      <c r="R318" s="64" t="str">
        <f t="shared" si="99"/>
        <v>32023</v>
      </c>
      <c r="S318" s="58">
        <v>5.0270806933198111</v>
      </c>
      <c r="T318" s="60">
        <f>AVERAGE($S$102:S318)</f>
        <v>9.487252592722216</v>
      </c>
      <c r="U318" s="60">
        <f t="shared" si="96"/>
        <v>11.409836812397732</v>
      </c>
      <c r="V318" s="60">
        <f t="shared" si="102"/>
        <v>5.1685904334285562</v>
      </c>
    </row>
    <row r="319" spans="3:22">
      <c r="C319" s="64">
        <v>16803</v>
      </c>
      <c r="D319" s="64" t="str">
        <f t="shared" si="98"/>
        <v>11946</v>
      </c>
      <c r="E319" s="65">
        <v>20.633299999999998</v>
      </c>
      <c r="F319" s="58">
        <f t="shared" si="100"/>
        <v>18.083300000000001</v>
      </c>
      <c r="G319" s="65">
        <v>14.874570642201826</v>
      </c>
      <c r="H319" s="66">
        <v>15.62</v>
      </c>
      <c r="I319" s="60">
        <f>AVERAGE($H$102:H319)</f>
        <v>14.965733944954122</v>
      </c>
      <c r="J319" s="58">
        <f t="shared" si="97"/>
        <v>13.914132231404954</v>
      </c>
      <c r="K319">
        <f t="shared" si="101"/>
        <v>15.02</v>
      </c>
      <c r="Q319" s="64">
        <v>45031</v>
      </c>
      <c r="R319" s="64" t="str">
        <f t="shared" si="99"/>
        <v>42023</v>
      </c>
      <c r="S319" s="58">
        <v>4.7452233377914981</v>
      </c>
      <c r="T319" s="60">
        <f>AVERAGE($S$102:S319)</f>
        <v>9.4655001649473061</v>
      </c>
      <c r="U319" s="60">
        <f t="shared" si="96"/>
        <v>11.398511819630908</v>
      </c>
      <c r="V319" s="60">
        <f t="shared" si="102"/>
        <v>5.0270806933198111</v>
      </c>
    </row>
    <row r="320" spans="3:22">
      <c r="C320" s="64">
        <v>16834</v>
      </c>
      <c r="D320" s="64" t="str">
        <f t="shared" si="98"/>
        <v>21946</v>
      </c>
      <c r="E320" s="65">
        <v>19.2</v>
      </c>
      <c r="F320" s="58">
        <f t="shared" si="100"/>
        <v>20.633299999999998</v>
      </c>
      <c r="G320" s="65">
        <v>14.894321461187205</v>
      </c>
      <c r="H320" s="66">
        <v>15.76</v>
      </c>
      <c r="I320" s="60">
        <f>AVERAGE($H$102:H320)</f>
        <v>14.969360730593603</v>
      </c>
      <c r="J320" s="58">
        <f t="shared" si="97"/>
        <v>13.903140495867765</v>
      </c>
      <c r="K320">
        <f t="shared" si="101"/>
        <v>15.62</v>
      </c>
      <c r="Q320" s="64">
        <v>45062</v>
      </c>
      <c r="R320" s="64" t="str">
        <f t="shared" si="99"/>
        <v>52023</v>
      </c>
      <c r="S320" s="58">
        <v>4.8178164407133108</v>
      </c>
      <c r="T320" s="60">
        <f>AVERAGE($S$102:S320)</f>
        <v>9.4442778648366481</v>
      </c>
      <c r="U320" s="60">
        <f t="shared" si="96"/>
        <v>11.38900100151432</v>
      </c>
      <c r="V320" s="60">
        <f t="shared" si="102"/>
        <v>4.7452233377914981</v>
      </c>
    </row>
    <row r="321" spans="3:22">
      <c r="C321" s="64">
        <v>16862</v>
      </c>
      <c r="D321" s="64" t="str">
        <f t="shared" si="98"/>
        <v>31946</v>
      </c>
      <c r="E321" s="65">
        <v>20.088899999999999</v>
      </c>
      <c r="F321" s="58">
        <f t="shared" si="100"/>
        <v>19.2</v>
      </c>
      <c r="G321" s="65">
        <v>14.917933181818173</v>
      </c>
      <c r="H321" s="66">
        <v>15.13</v>
      </c>
      <c r="I321" s="60">
        <f>AVERAGE($H$102:H321)</f>
        <v>14.970090909090905</v>
      </c>
      <c r="J321" s="58">
        <f t="shared" si="97"/>
        <v>13.87859504132231</v>
      </c>
      <c r="K321">
        <f t="shared" si="101"/>
        <v>15.76</v>
      </c>
      <c r="Q321" s="64">
        <v>45092</v>
      </c>
      <c r="R321" s="64" t="str">
        <f t="shared" si="99"/>
        <v>62023</v>
      </c>
      <c r="S321" s="58">
        <v>5.2470805963969172</v>
      </c>
      <c r="T321" s="60">
        <f>AVERAGE($S$102:S321)</f>
        <v>9.4251996954346478</v>
      </c>
      <c r="U321" s="60">
        <f t="shared" si="96"/>
        <v>11.389222449866654</v>
      </c>
      <c r="V321" s="60">
        <f t="shared" si="102"/>
        <v>4.8178164407133108</v>
      </c>
    </row>
    <row r="322" spans="3:22">
      <c r="C322" s="64">
        <v>16893</v>
      </c>
      <c r="D322" s="64" t="str">
        <f t="shared" si="98"/>
        <v>41946</v>
      </c>
      <c r="E322" s="65">
        <v>22.333300000000001</v>
      </c>
      <c r="F322" s="58">
        <f t="shared" si="100"/>
        <v>20.088899999999999</v>
      </c>
      <c r="G322" s="65">
        <v>14.951486877828044</v>
      </c>
      <c r="H322" s="66">
        <v>16.04</v>
      </c>
      <c r="I322" s="60">
        <f>AVERAGE($H$102:H322)</f>
        <v>14.974932126696828</v>
      </c>
      <c r="J322" s="58">
        <f t="shared" si="97"/>
        <v>13.856942148760325</v>
      </c>
      <c r="K322">
        <f t="shared" si="101"/>
        <v>15.13</v>
      </c>
      <c r="Q322" s="64">
        <v>45122</v>
      </c>
      <c r="R322" s="64" t="str">
        <f t="shared" si="99"/>
        <v>72023</v>
      </c>
      <c r="S322" s="58">
        <v>5.5404223089020244</v>
      </c>
      <c r="T322" s="60">
        <f>AVERAGE($S$102:S322)</f>
        <v>9.4076215172150448</v>
      </c>
      <c r="U322" s="60">
        <f t="shared" si="96"/>
        <v>11.391323228059191</v>
      </c>
      <c r="V322" s="60">
        <f t="shared" si="102"/>
        <v>5.2470805963969172</v>
      </c>
    </row>
    <row r="323" spans="3:22">
      <c r="C323" s="64">
        <v>16923</v>
      </c>
      <c r="D323" s="64" t="str">
        <f t="shared" si="98"/>
        <v>51946</v>
      </c>
      <c r="E323" s="65">
        <v>22.833300000000001</v>
      </c>
      <c r="F323" s="58">
        <f t="shared" si="100"/>
        <v>22.333300000000001</v>
      </c>
      <c r="G323" s="65">
        <v>14.98699054054053</v>
      </c>
      <c r="H323" s="66">
        <v>16.010000000000002</v>
      </c>
      <c r="I323" s="60">
        <f>AVERAGE($H$102:H323)</f>
        <v>14.979594594594591</v>
      </c>
      <c r="J323" s="58">
        <f t="shared" si="97"/>
        <v>13.834545454545449</v>
      </c>
      <c r="K323">
        <f t="shared" si="101"/>
        <v>16.04</v>
      </c>
      <c r="Q323" s="64">
        <v>45153</v>
      </c>
      <c r="R323" s="64" t="str">
        <f t="shared" si="99"/>
        <v>82023</v>
      </c>
      <c r="S323" s="58">
        <v>5.1837311419285133</v>
      </c>
      <c r="T323" s="60">
        <f>AVERAGE($S$102:S323)</f>
        <v>9.3885949839930323</v>
      </c>
      <c r="U323" s="60">
        <f t="shared" si="96"/>
        <v>11.386981820262443</v>
      </c>
      <c r="V323" s="60">
        <f t="shared" si="102"/>
        <v>5.5404223089020244</v>
      </c>
    </row>
    <row r="324" spans="3:22">
      <c r="C324" s="64">
        <v>16954</v>
      </c>
      <c r="D324" s="64" t="str">
        <f t="shared" si="98"/>
        <v>61946</v>
      </c>
      <c r="E324" s="65">
        <v>21.9405</v>
      </c>
      <c r="F324" s="58">
        <f t="shared" si="100"/>
        <v>22.833300000000001</v>
      </c>
      <c r="G324" s="65">
        <v>15.018172197309408</v>
      </c>
      <c r="H324" s="66">
        <v>15.77</v>
      </c>
      <c r="I324" s="60">
        <f>AVERAGE($H$102:H324)</f>
        <v>14.983139013452911</v>
      </c>
      <c r="J324" s="58">
        <f t="shared" si="97"/>
        <v>13.818181818181815</v>
      </c>
      <c r="K324">
        <f t="shared" si="101"/>
        <v>16.010000000000002</v>
      </c>
      <c r="Q324" s="64">
        <v>45184</v>
      </c>
      <c r="R324" s="64" t="str">
        <f t="shared" si="99"/>
        <v>92023</v>
      </c>
      <c r="S324" s="58">
        <v>5.1199866175401727</v>
      </c>
      <c r="T324" s="60">
        <f>AVERAGE($S$102:S324)</f>
        <v>9.3694532424394321</v>
      </c>
      <c r="U324" s="60">
        <f t="shared" si="96"/>
        <v>11.379448687572332</v>
      </c>
      <c r="V324" s="60">
        <f t="shared" si="102"/>
        <v>5.1837311419285133</v>
      </c>
    </row>
    <row r="325" spans="3:22">
      <c r="C325" s="64">
        <v>16984</v>
      </c>
      <c r="D325" s="64" t="str">
        <f t="shared" si="98"/>
        <v>71946</v>
      </c>
      <c r="E325" s="65">
        <v>20.1798</v>
      </c>
      <c r="F325" s="58">
        <f t="shared" si="100"/>
        <v>21.9405</v>
      </c>
      <c r="G325" s="65">
        <v>15.041215178571418</v>
      </c>
      <c r="H325" s="66">
        <v>14.51</v>
      </c>
      <c r="I325" s="60">
        <f>AVERAGE($H$102:H325)</f>
        <v>14.981026785714283</v>
      </c>
      <c r="J325" s="58">
        <f t="shared" si="97"/>
        <v>13.786115702479336</v>
      </c>
      <c r="K325">
        <f t="shared" si="101"/>
        <v>15.77</v>
      </c>
      <c r="Q325" s="64">
        <v>45214</v>
      </c>
      <c r="R325" s="64" t="str">
        <f t="shared" si="99"/>
        <v>102023</v>
      </c>
      <c r="S325" s="58">
        <v>4.9043999999999999</v>
      </c>
      <c r="T325" s="60">
        <f>AVERAGE($S$102:S325)</f>
        <v>9.3495199690356845</v>
      </c>
      <c r="U325" s="60">
        <f t="shared" si="96"/>
        <v>11.368077785245926</v>
      </c>
      <c r="V325" s="60">
        <f t="shared" si="102"/>
        <v>5.1199866175401727</v>
      </c>
    </row>
    <row r="326" spans="3:22">
      <c r="C326" s="64">
        <v>17015</v>
      </c>
      <c r="D326" s="64" t="str">
        <f t="shared" si="98"/>
        <v>81946</v>
      </c>
      <c r="E326" s="65">
        <v>18.707899999999999</v>
      </c>
      <c r="F326" s="58">
        <f t="shared" si="100"/>
        <v>20.1798</v>
      </c>
      <c r="G326" s="65">
        <v>15.057511555555545</v>
      </c>
      <c r="H326" s="66">
        <v>13.98</v>
      </c>
      <c r="I326" s="60">
        <f>AVERAGE($H$102:H326)</f>
        <v>14.976577777777775</v>
      </c>
      <c r="J326" s="58">
        <f t="shared" si="97"/>
        <v>13.74165289256198</v>
      </c>
      <c r="K326">
        <f t="shared" si="101"/>
        <v>14.51</v>
      </c>
      <c r="N326" s="12"/>
    </row>
    <row r="327" spans="3:22">
      <c r="C327" s="64">
        <v>17046</v>
      </c>
      <c r="D327" s="64" t="str">
        <f t="shared" si="98"/>
        <v>91946</v>
      </c>
      <c r="E327" s="65">
        <v>16.809000000000001</v>
      </c>
      <c r="F327" s="58">
        <f t="shared" si="100"/>
        <v>18.707899999999999</v>
      </c>
      <c r="G327" s="65">
        <v>15.065261504424768</v>
      </c>
      <c r="H327" s="66">
        <v>11.84</v>
      </c>
      <c r="I327" s="60">
        <f>AVERAGE($H$102:H327)</f>
        <v>14.962699115044247</v>
      </c>
      <c r="J327" s="58">
        <f t="shared" si="97"/>
        <v>13.677355371900823</v>
      </c>
      <c r="K327">
        <f t="shared" si="101"/>
        <v>13.98</v>
      </c>
      <c r="N327" s="12"/>
    </row>
    <row r="328" spans="3:22">
      <c r="C328" s="64">
        <v>17076</v>
      </c>
      <c r="D328" s="64" t="str">
        <f t="shared" si="98"/>
        <v>101946</v>
      </c>
      <c r="E328" s="65">
        <v>14</v>
      </c>
      <c r="F328" s="58">
        <f t="shared" si="100"/>
        <v>16.809000000000001</v>
      </c>
      <c r="G328" s="65">
        <v>15.06056872246695</v>
      </c>
      <c r="H328" s="66">
        <v>11.39</v>
      </c>
      <c r="I328" s="60">
        <f>AVERAGE($H$102:H328)</f>
        <v>14.946960352422906</v>
      </c>
      <c r="J328" s="58">
        <f t="shared" si="97"/>
        <v>13.607355371900823</v>
      </c>
      <c r="K328">
        <f t="shared" si="101"/>
        <v>11.84</v>
      </c>
      <c r="N328" s="12"/>
    </row>
    <row r="329" spans="3:22">
      <c r="C329" s="64">
        <v>17107</v>
      </c>
      <c r="D329" s="64" t="str">
        <f t="shared" si="98"/>
        <v>111946</v>
      </c>
      <c r="E329" s="65">
        <v>13.839600000000001</v>
      </c>
      <c r="F329" s="58">
        <f t="shared" si="100"/>
        <v>14</v>
      </c>
      <c r="G329" s="65">
        <v>15.055213596491217</v>
      </c>
      <c r="H329" s="66">
        <v>11.11</v>
      </c>
      <c r="I329" s="60">
        <f>AVERAGE($H$102:H329)</f>
        <v>14.930131578947368</v>
      </c>
      <c r="J329" s="58">
        <f t="shared" si="97"/>
        <v>13.526363636363632</v>
      </c>
      <c r="K329">
        <f t="shared" si="101"/>
        <v>11.39</v>
      </c>
      <c r="N329" s="12"/>
    </row>
    <row r="330" spans="3:22">
      <c r="C330" s="64">
        <v>17137</v>
      </c>
      <c r="D330" s="64" t="str">
        <f t="shared" si="98"/>
        <v>121946</v>
      </c>
      <c r="E330" s="65">
        <v>14.433999999999999</v>
      </c>
      <c r="F330" s="58">
        <f t="shared" si="100"/>
        <v>13.839600000000001</v>
      </c>
      <c r="G330" s="65">
        <v>15.052500873362435</v>
      </c>
      <c r="H330" s="66">
        <v>11.37</v>
      </c>
      <c r="I330" s="60">
        <f>AVERAGE($H$102:H330)</f>
        <v>14.914585152838427</v>
      </c>
      <c r="J330" s="58">
        <f t="shared" si="97"/>
        <v>13.442644628099167</v>
      </c>
      <c r="K330">
        <f t="shared" si="101"/>
        <v>11.11</v>
      </c>
      <c r="N330" s="12"/>
    </row>
    <row r="331" spans="3:22">
      <c r="C331" s="64">
        <v>17168</v>
      </c>
      <c r="D331" s="64" t="str">
        <f t="shared" si="98"/>
        <v>11947</v>
      </c>
      <c r="E331" s="65">
        <v>12.3307</v>
      </c>
      <c r="F331" s="58">
        <f t="shared" si="100"/>
        <v>14.433999999999999</v>
      </c>
      <c r="G331" s="65">
        <v>15.040666956521729</v>
      </c>
      <c r="H331" s="66">
        <v>11.47</v>
      </c>
      <c r="I331" s="60">
        <f>AVERAGE($H$102:H331)</f>
        <v>14.899608695652171</v>
      </c>
      <c r="J331" s="58">
        <f t="shared" si="97"/>
        <v>13.362809917355365</v>
      </c>
      <c r="K331">
        <f t="shared" si="101"/>
        <v>11.37</v>
      </c>
      <c r="N331" s="12"/>
    </row>
    <row r="332" spans="3:22">
      <c r="C332" s="64">
        <v>17199</v>
      </c>
      <c r="D332" s="64" t="str">
        <f t="shared" si="98"/>
        <v>21947</v>
      </c>
      <c r="E332" s="65">
        <v>12.1496</v>
      </c>
      <c r="F332" s="58">
        <f t="shared" si="100"/>
        <v>12.3307</v>
      </c>
      <c r="G332" s="65">
        <v>15.028151515151507</v>
      </c>
      <c r="H332" s="66">
        <v>11.95</v>
      </c>
      <c r="I332" s="60">
        <f>AVERAGE($H$102:H332)</f>
        <v>14.886839826839823</v>
      </c>
      <c r="J332" s="58">
        <f t="shared" si="97"/>
        <v>13.282892561983466</v>
      </c>
      <c r="K332">
        <f t="shared" si="101"/>
        <v>11.47</v>
      </c>
      <c r="N332" s="12"/>
    </row>
    <row r="333" spans="3:22">
      <c r="C333" s="64">
        <v>17227</v>
      </c>
      <c r="D333" s="64" t="str">
        <f t="shared" si="98"/>
        <v>31947</v>
      </c>
      <c r="E333" s="65">
        <v>11.944900000000001</v>
      </c>
      <c r="F333" s="58">
        <f t="shared" si="100"/>
        <v>12.1496</v>
      </c>
      <c r="G333" s="65">
        <v>15.014861637931025</v>
      </c>
      <c r="H333" s="66">
        <v>11.29</v>
      </c>
      <c r="I333" s="60">
        <f>AVERAGE($H$102:H333)</f>
        <v>14.871336206896547</v>
      </c>
      <c r="J333" s="58">
        <f t="shared" si="97"/>
        <v>13.192396694214871</v>
      </c>
      <c r="K333">
        <f t="shared" si="101"/>
        <v>11.95</v>
      </c>
      <c r="N333" s="12"/>
    </row>
    <row r="334" spans="3:22">
      <c r="C334" s="64">
        <v>17258</v>
      </c>
      <c r="D334" s="64" t="str">
        <f t="shared" si="98"/>
        <v>41947</v>
      </c>
      <c r="E334" s="65">
        <v>10.125</v>
      </c>
      <c r="F334" s="58">
        <f t="shared" si="100"/>
        <v>11.944900000000001</v>
      </c>
      <c r="G334" s="65">
        <v>14.993875107296128</v>
      </c>
      <c r="H334" s="66">
        <v>10.9</v>
      </c>
      <c r="I334" s="60">
        <f>AVERAGE($H$102:H334)</f>
        <v>14.85429184549356</v>
      </c>
      <c r="J334" s="58">
        <f t="shared" si="97"/>
        <v>13.100330578512391</v>
      </c>
      <c r="K334">
        <f t="shared" si="101"/>
        <v>11.29</v>
      </c>
      <c r="N334" s="12"/>
    </row>
    <row r="335" spans="3:22">
      <c r="C335" s="64">
        <v>17288</v>
      </c>
      <c r="D335" s="64" t="str">
        <f t="shared" si="98"/>
        <v>51947</v>
      </c>
      <c r="E335" s="65">
        <v>10.034700000000001</v>
      </c>
      <c r="F335" s="58">
        <f t="shared" si="100"/>
        <v>10.125</v>
      </c>
      <c r="G335" s="65">
        <v>14.972682051282042</v>
      </c>
      <c r="H335" s="66">
        <v>10.73</v>
      </c>
      <c r="I335" s="60">
        <f>AVERAGE($H$102:H335)</f>
        <v>14.836666666666664</v>
      </c>
      <c r="J335" s="58">
        <f t="shared" si="97"/>
        <v>13.019090909090906</v>
      </c>
      <c r="K335">
        <f t="shared" si="101"/>
        <v>10.9</v>
      </c>
      <c r="N335" s="12"/>
    </row>
    <row r="336" spans="3:22">
      <c r="C336" s="64">
        <v>17319</v>
      </c>
      <c r="D336" s="64" t="str">
        <f t="shared" si="98"/>
        <v>61947</v>
      </c>
      <c r="E336" s="65">
        <v>10.5625</v>
      </c>
      <c r="F336" s="58">
        <f t="shared" si="100"/>
        <v>10.034700000000001</v>
      </c>
      <c r="G336" s="65">
        <v>14.953915319148928</v>
      </c>
      <c r="H336" s="66">
        <v>11.08</v>
      </c>
      <c r="I336" s="60">
        <f>AVERAGE($H$102:H336)</f>
        <v>14.820680851063827</v>
      </c>
      <c r="J336" s="58">
        <f t="shared" si="97"/>
        <v>12.9497520661157</v>
      </c>
      <c r="K336">
        <f t="shared" si="101"/>
        <v>10.73</v>
      </c>
      <c r="N336" s="12"/>
    </row>
    <row r="337" spans="3:14">
      <c r="C337" s="64">
        <v>17349</v>
      </c>
      <c r="D337" s="64" t="str">
        <f t="shared" si="98"/>
        <v>71947</v>
      </c>
      <c r="E337" s="65">
        <v>10.1677</v>
      </c>
      <c r="F337" s="58">
        <f t="shared" si="100"/>
        <v>10.5625</v>
      </c>
      <c r="G337" s="65">
        <v>14.933634745762703</v>
      </c>
      <c r="H337" s="66">
        <v>11.7</v>
      </c>
      <c r="I337" s="60">
        <f>AVERAGE($H$102:H337)</f>
        <v>14.807457627118639</v>
      </c>
      <c r="J337" s="58">
        <f t="shared" si="97"/>
        <v>12.891818181818179</v>
      </c>
      <c r="K337">
        <f t="shared" si="101"/>
        <v>11.08</v>
      </c>
      <c r="N337" s="12"/>
    </row>
    <row r="338" spans="3:14">
      <c r="C338" s="64">
        <v>17380</v>
      </c>
      <c r="D338" s="64" t="str">
        <f t="shared" si="98"/>
        <v>81947</v>
      </c>
      <c r="E338" s="65">
        <v>9.8839000000000006</v>
      </c>
      <c r="F338" s="58">
        <f t="shared" si="100"/>
        <v>10.1677</v>
      </c>
      <c r="G338" s="65">
        <v>14.912327848101256</v>
      </c>
      <c r="H338" s="66">
        <v>11.34</v>
      </c>
      <c r="I338" s="60">
        <f>AVERAGE($H$102:H338)</f>
        <v>14.792827004219406</v>
      </c>
      <c r="J338" s="58">
        <f t="shared" si="97"/>
        <v>12.823140495867763</v>
      </c>
      <c r="K338">
        <f t="shared" si="101"/>
        <v>11.7</v>
      </c>
      <c r="N338" s="12"/>
    </row>
    <row r="339" spans="3:14">
      <c r="C339" s="64">
        <v>17411</v>
      </c>
      <c r="D339" s="64" t="str">
        <f t="shared" si="98"/>
        <v>91947</v>
      </c>
      <c r="E339" s="65">
        <v>9.7484000000000002</v>
      </c>
      <c r="F339" s="58">
        <f t="shared" si="100"/>
        <v>9.8839000000000006</v>
      </c>
      <c r="G339" s="65">
        <v>14.890630672268898</v>
      </c>
      <c r="H339" s="66">
        <v>10.83</v>
      </c>
      <c r="I339" s="60">
        <f>AVERAGE($H$102:H339)</f>
        <v>14.776176470588231</v>
      </c>
      <c r="J339" s="58">
        <f t="shared" si="97"/>
        <v>12.748925619834706</v>
      </c>
      <c r="K339">
        <f t="shared" si="101"/>
        <v>11.34</v>
      </c>
      <c r="N339" s="12"/>
    </row>
    <row r="340" spans="3:14">
      <c r="C340" s="64">
        <v>17441</v>
      </c>
      <c r="D340" s="64" t="str">
        <f t="shared" si="98"/>
        <v>101947</v>
      </c>
      <c r="E340" s="65">
        <v>9.5838999999999999</v>
      </c>
      <c r="F340" s="58">
        <f t="shared" si="100"/>
        <v>9.7484000000000002</v>
      </c>
      <c r="G340" s="65">
        <v>14.868426778242668</v>
      </c>
      <c r="H340" s="66">
        <v>11.13</v>
      </c>
      <c r="I340" s="60">
        <f>AVERAGE($H$102:H340)</f>
        <v>14.760920502092047</v>
      </c>
      <c r="J340" s="58">
        <f t="shared" si="97"/>
        <v>12.701652892561981</v>
      </c>
      <c r="K340">
        <f t="shared" si="101"/>
        <v>10.83</v>
      </c>
      <c r="N340" s="12"/>
    </row>
    <row r="341" spans="3:14">
      <c r="C341" s="64">
        <v>17472</v>
      </c>
      <c r="D341" s="64" t="str">
        <f t="shared" si="98"/>
        <v>111947</v>
      </c>
      <c r="E341" s="65">
        <v>9.3106000000000009</v>
      </c>
      <c r="F341" s="58">
        <f t="shared" si="100"/>
        <v>9.5838999999999999</v>
      </c>
      <c r="G341" s="65">
        <v>14.845269166666657</v>
      </c>
      <c r="H341" s="66">
        <v>10.98</v>
      </c>
      <c r="I341" s="60">
        <f>AVERAGE($H$102:H341)</f>
        <v>14.745166666666664</v>
      </c>
      <c r="J341" s="58">
        <f t="shared" si="97"/>
        <v>12.67371900826446</v>
      </c>
      <c r="K341">
        <f t="shared" si="101"/>
        <v>11.13</v>
      </c>
      <c r="N341" s="12"/>
    </row>
    <row r="342" spans="3:14">
      <c r="C342" s="64">
        <v>17502</v>
      </c>
      <c r="D342" s="64" t="str">
        <f t="shared" si="98"/>
        <v>121947</v>
      </c>
      <c r="E342" s="65">
        <v>9.5030999999999999</v>
      </c>
      <c r="F342" s="58">
        <f t="shared" si="100"/>
        <v>9.3106000000000009</v>
      </c>
      <c r="G342" s="65">
        <v>14.823102489626546</v>
      </c>
      <c r="H342" s="66">
        <v>10.68</v>
      </c>
      <c r="I342" s="60">
        <f>AVERAGE($H$102:H342)</f>
        <v>14.728298755186717</v>
      </c>
      <c r="J342" s="58">
        <f t="shared" si="97"/>
        <v>12.653223140495864</v>
      </c>
      <c r="K342">
        <f t="shared" si="101"/>
        <v>10.98</v>
      </c>
      <c r="N342" s="12"/>
    </row>
    <row r="343" spans="3:14">
      <c r="C343" s="64">
        <v>17533</v>
      </c>
      <c r="D343" s="64" t="str">
        <f t="shared" si="98"/>
        <v>11948</v>
      </c>
      <c r="E343" s="65">
        <v>8.5906000000000002</v>
      </c>
      <c r="F343" s="58">
        <f t="shared" si="100"/>
        <v>9.5030999999999999</v>
      </c>
      <c r="G343" s="65">
        <v>14.797348347107429</v>
      </c>
      <c r="H343" s="66">
        <v>10.42</v>
      </c>
      <c r="I343" s="60">
        <f>AVERAGE($H$102:H343)</f>
        <v>14.710495867768591</v>
      </c>
      <c r="J343" s="58">
        <f t="shared" si="97"/>
        <v>12.631818181818181</v>
      </c>
      <c r="K343">
        <f t="shared" si="101"/>
        <v>10.68</v>
      </c>
      <c r="N343" s="12"/>
    </row>
    <row r="344" spans="3:14">
      <c r="C344" s="64">
        <v>17564</v>
      </c>
      <c r="D344" s="64" t="str">
        <f t="shared" si="98"/>
        <v>21948</v>
      </c>
      <c r="E344" s="65">
        <v>8.1870999999999992</v>
      </c>
      <c r="F344" s="58">
        <f t="shared" si="100"/>
        <v>8.5906000000000002</v>
      </c>
      <c r="G344" s="65">
        <v>14.770145679012336</v>
      </c>
      <c r="H344" s="66">
        <v>10</v>
      </c>
      <c r="I344" s="60">
        <f>AVERAGE($H$102:H344)</f>
        <v>14.691111111111107</v>
      </c>
      <c r="J344" s="58">
        <f t="shared" si="97"/>
        <v>12.602809917355371</v>
      </c>
      <c r="K344">
        <f t="shared" si="101"/>
        <v>10.42</v>
      </c>
      <c r="N344" s="12"/>
    </row>
    <row r="345" spans="3:14">
      <c r="C345" s="64">
        <v>17593</v>
      </c>
      <c r="D345" s="64" t="str">
        <f t="shared" si="98"/>
        <v>31948</v>
      </c>
      <c r="E345" s="65">
        <v>8.8186999999999998</v>
      </c>
      <c r="F345" s="58">
        <f t="shared" si="100"/>
        <v>8.1870999999999992</v>
      </c>
      <c r="G345" s="65">
        <v>14.745754508196711</v>
      </c>
      <c r="H345" s="66">
        <v>10.19</v>
      </c>
      <c r="I345" s="60">
        <f>AVERAGE($H$102:H345)</f>
        <v>14.672663934426227</v>
      </c>
      <c r="J345" s="58">
        <f t="shared" si="97"/>
        <v>12.577438016528925</v>
      </c>
      <c r="K345">
        <f t="shared" si="101"/>
        <v>10</v>
      </c>
      <c r="N345" s="12"/>
    </row>
    <row r="346" spans="3:14">
      <c r="C346" s="64">
        <v>17624</v>
      </c>
      <c r="D346" s="64" t="str">
        <f t="shared" si="98"/>
        <v>41948</v>
      </c>
      <c r="E346" s="65">
        <v>8.3225999999999996</v>
      </c>
      <c r="F346" s="58">
        <f t="shared" si="100"/>
        <v>8.8186999999999998</v>
      </c>
      <c r="G346" s="65">
        <v>14.719537551020398</v>
      </c>
      <c r="H346" s="66">
        <v>10.78</v>
      </c>
      <c r="I346" s="60">
        <f>AVERAGE($H$102:H346)</f>
        <v>14.65677551020408</v>
      </c>
      <c r="J346" s="58">
        <f t="shared" si="97"/>
        <v>12.564214876033057</v>
      </c>
      <c r="K346">
        <f t="shared" si="101"/>
        <v>10.19</v>
      </c>
      <c r="N346" s="12"/>
    </row>
    <row r="347" spans="3:14">
      <c r="C347" s="64">
        <v>17654</v>
      </c>
      <c r="D347" s="64" t="str">
        <f t="shared" si="98"/>
        <v>51948</v>
      </c>
      <c r="E347" s="65">
        <v>8.9731000000000005</v>
      </c>
      <c r="F347" s="58">
        <f t="shared" si="100"/>
        <v>8.3225999999999996</v>
      </c>
      <c r="G347" s="65">
        <v>14.696178048780478</v>
      </c>
      <c r="H347" s="66">
        <v>11.24</v>
      </c>
      <c r="I347" s="60">
        <f>AVERAGE($H$102:H347)</f>
        <v>14.642886178861785</v>
      </c>
      <c r="J347" s="58">
        <f t="shared" si="97"/>
        <v>12.559669421487602</v>
      </c>
      <c r="K347">
        <f t="shared" si="101"/>
        <v>10.78</v>
      </c>
      <c r="N347" s="12"/>
    </row>
    <row r="348" spans="3:14">
      <c r="C348" s="64">
        <v>17685</v>
      </c>
      <c r="D348" s="64" t="str">
        <f t="shared" si="98"/>
        <v>61948</v>
      </c>
      <c r="E348" s="65">
        <v>9</v>
      </c>
      <c r="F348" s="58">
        <f t="shared" si="100"/>
        <v>8.9731000000000005</v>
      </c>
      <c r="G348" s="65">
        <v>14.673116599190273</v>
      </c>
      <c r="H348" s="66">
        <v>11.58</v>
      </c>
      <c r="I348" s="60">
        <f>AVERAGE($H$102:H348)</f>
        <v>14.630485829959511</v>
      </c>
      <c r="J348" s="58">
        <f t="shared" si="97"/>
        <v>12.556280991735537</v>
      </c>
      <c r="K348">
        <f t="shared" si="101"/>
        <v>11.24</v>
      </c>
      <c r="N348" s="12"/>
    </row>
    <row r="349" spans="3:14">
      <c r="C349" s="64">
        <v>17715</v>
      </c>
      <c r="D349" s="64" t="str">
        <f t="shared" si="98"/>
        <v>71948</v>
      </c>
      <c r="E349" s="65">
        <v>7.657</v>
      </c>
      <c r="F349" s="58">
        <f t="shared" si="100"/>
        <v>9</v>
      </c>
      <c r="G349" s="65">
        <v>14.644825806451603</v>
      </c>
      <c r="H349" s="66">
        <v>11.13</v>
      </c>
      <c r="I349" s="60">
        <f>AVERAGE($H$102:H349)</f>
        <v>14.616370967741933</v>
      </c>
      <c r="J349" s="58">
        <f t="shared" si="97"/>
        <v>12.546694214876034</v>
      </c>
      <c r="K349">
        <f t="shared" si="101"/>
        <v>11.58</v>
      </c>
      <c r="N349" s="12"/>
    </row>
    <row r="350" spans="3:14">
      <c r="C350" s="64">
        <v>17746</v>
      </c>
      <c r="D350" s="64" t="str">
        <f t="shared" si="98"/>
        <v>81948</v>
      </c>
      <c r="E350" s="65">
        <v>7.7149999999999999</v>
      </c>
      <c r="F350" s="58">
        <f t="shared" si="100"/>
        <v>7.657</v>
      </c>
      <c r="G350" s="65">
        <v>14.616995180722883</v>
      </c>
      <c r="H350" s="66">
        <v>10.72</v>
      </c>
      <c r="I350" s="60">
        <f>AVERAGE($H$102:H350)</f>
        <v>14.600722891566262</v>
      </c>
      <c r="J350" s="58">
        <f t="shared" si="97"/>
        <v>12.513223140495869</v>
      </c>
      <c r="K350">
        <f t="shared" si="101"/>
        <v>11.13</v>
      </c>
      <c r="N350" s="12"/>
    </row>
    <row r="351" spans="3:14">
      <c r="C351" s="64">
        <v>17777</v>
      </c>
      <c r="D351" s="64" t="str">
        <f t="shared" si="98"/>
        <v>91948</v>
      </c>
      <c r="E351" s="65">
        <v>7.4831000000000003</v>
      </c>
      <c r="F351" s="58">
        <f t="shared" si="100"/>
        <v>7.7149999999999999</v>
      </c>
      <c r="G351" s="65">
        <v>14.588459599999991</v>
      </c>
      <c r="H351" s="66">
        <v>10.55</v>
      </c>
      <c r="I351" s="60">
        <f>AVERAGE($H$102:H351)</f>
        <v>14.584519999999996</v>
      </c>
      <c r="J351" s="58">
        <f t="shared" ref="J351:J414" si="103">AVERAGE(H231:H351)</f>
        <v>12.477272727272727</v>
      </c>
      <c r="K351">
        <f t="shared" si="101"/>
        <v>10.72</v>
      </c>
    </row>
    <row r="352" spans="3:14">
      <c r="C352" s="64">
        <v>17807</v>
      </c>
      <c r="D352" s="64" t="str">
        <f t="shared" si="98"/>
        <v>101948</v>
      </c>
      <c r="E352" s="65">
        <v>7.2226999999999997</v>
      </c>
      <c r="F352" s="58">
        <f t="shared" si="100"/>
        <v>7.4831000000000003</v>
      </c>
      <c r="G352" s="65">
        <v>14.559113944223098</v>
      </c>
      <c r="H352" s="66">
        <v>10.83</v>
      </c>
      <c r="I352" s="60">
        <f>AVERAGE($H$102:H352)</f>
        <v>14.569561752988044</v>
      </c>
      <c r="J352" s="58">
        <f t="shared" si="103"/>
        <v>12.448760330578512</v>
      </c>
      <c r="K352">
        <f t="shared" si="101"/>
        <v>10.55</v>
      </c>
    </row>
    <row r="353" spans="3:11">
      <c r="C353" s="64">
        <v>17838</v>
      </c>
      <c r="D353" s="64" t="str">
        <f t="shared" si="98"/>
        <v>111948</v>
      </c>
      <c r="E353" s="65">
        <v>6.4409999999999998</v>
      </c>
      <c r="F353" s="58">
        <f t="shared" si="100"/>
        <v>7.2226999999999997</v>
      </c>
      <c r="G353" s="65">
        <v>14.526899206349196</v>
      </c>
      <c r="H353" s="66">
        <v>10.25</v>
      </c>
      <c r="I353" s="60">
        <f>AVERAGE($H$102:H353)</f>
        <v>14.552420634920631</v>
      </c>
      <c r="J353" s="58">
        <f t="shared" si="103"/>
        <v>12.40074380165289</v>
      </c>
      <c r="K353">
        <f t="shared" si="101"/>
        <v>10.83</v>
      </c>
    </row>
    <row r="354" spans="3:11">
      <c r="C354" s="64">
        <v>17868</v>
      </c>
      <c r="D354" s="64" t="str">
        <f t="shared" si="98"/>
        <v>121948</v>
      </c>
      <c r="E354" s="65">
        <v>6.6375999999999999</v>
      </c>
      <c r="F354" s="58">
        <f t="shared" si="100"/>
        <v>6.4409999999999998</v>
      </c>
      <c r="G354" s="65">
        <v>14.495716205533586</v>
      </c>
      <c r="H354" s="66">
        <v>10.16</v>
      </c>
      <c r="I354" s="60">
        <f>AVERAGE($H$102:H354)</f>
        <v>14.535059288537546</v>
      </c>
      <c r="J354" s="58">
        <f t="shared" si="103"/>
        <v>12.351239669421485</v>
      </c>
      <c r="K354">
        <f t="shared" si="101"/>
        <v>10.25</v>
      </c>
    </row>
    <row r="355" spans="3:11">
      <c r="C355" s="64">
        <v>17899</v>
      </c>
      <c r="D355" s="64" t="str">
        <f t="shared" si="98"/>
        <v>11949</v>
      </c>
      <c r="E355" s="65">
        <v>6.3949999999999996</v>
      </c>
      <c r="F355" s="58">
        <f t="shared" si="100"/>
        <v>6.6375999999999999</v>
      </c>
      <c r="G355" s="65">
        <v>14.463823622047233</v>
      </c>
      <c r="H355" s="66">
        <v>10.25</v>
      </c>
      <c r="I355" s="60">
        <f>AVERAGE($H$102:H355)</f>
        <v>14.518188976377949</v>
      </c>
      <c r="J355" s="58">
        <f t="shared" si="103"/>
        <v>12.305702479338843</v>
      </c>
      <c r="K355">
        <f t="shared" si="101"/>
        <v>10.16</v>
      </c>
    </row>
    <row r="356" spans="3:11">
      <c r="C356" s="64">
        <v>17930</v>
      </c>
      <c r="D356" s="64" t="str">
        <f t="shared" si="98"/>
        <v>21949</v>
      </c>
      <c r="E356" s="65">
        <v>6.1429</v>
      </c>
      <c r="F356" s="58">
        <f t="shared" si="100"/>
        <v>6.3949999999999996</v>
      </c>
      <c r="G356" s="65">
        <v>14.431192549019597</v>
      </c>
      <c r="H356" s="66">
        <v>9.8699999999999992</v>
      </c>
      <c r="I356" s="60">
        <f>AVERAGE($H$102:H356)</f>
        <v>14.499960784313721</v>
      </c>
      <c r="J356" s="58">
        <f t="shared" si="103"/>
        <v>12.258347107438016</v>
      </c>
      <c r="K356">
        <f t="shared" si="101"/>
        <v>10.25</v>
      </c>
    </row>
    <row r="357" spans="3:11">
      <c r="C357" s="64">
        <v>17958</v>
      </c>
      <c r="D357" s="64" t="str">
        <f t="shared" si="98"/>
        <v>31949</v>
      </c>
      <c r="E357" s="65">
        <v>6.3277000000000001</v>
      </c>
      <c r="F357" s="58">
        <f t="shared" si="100"/>
        <v>6.1429</v>
      </c>
      <c r="G357" s="65">
        <v>14.399538281249988</v>
      </c>
      <c r="H357" s="66">
        <v>9.9</v>
      </c>
      <c r="I357" s="60">
        <f>AVERAGE($H$102:H357)</f>
        <v>14.481992187499996</v>
      </c>
      <c r="J357" s="58">
        <f t="shared" si="103"/>
        <v>12.210743801652894</v>
      </c>
      <c r="K357">
        <f t="shared" si="101"/>
        <v>9.8699999999999992</v>
      </c>
    </row>
    <row r="358" spans="3:11">
      <c r="C358" s="64">
        <v>17989</v>
      </c>
      <c r="D358" s="64" t="str">
        <f t="shared" si="98"/>
        <v>41949</v>
      </c>
      <c r="E358" s="65">
        <v>6.1417000000000002</v>
      </c>
      <c r="F358" s="58">
        <f t="shared" si="100"/>
        <v>6.3277000000000001</v>
      </c>
      <c r="G358" s="65">
        <v>14.367406614785981</v>
      </c>
      <c r="H358" s="66">
        <v>9.7799999999999994</v>
      </c>
      <c r="I358" s="60">
        <f>AVERAGE($H$102:H358)</f>
        <v>14.463696498054471</v>
      </c>
      <c r="J358" s="58">
        <f t="shared" si="103"/>
        <v>12.161570247933888</v>
      </c>
      <c r="K358">
        <f t="shared" si="101"/>
        <v>9.9</v>
      </c>
    </row>
    <row r="359" spans="3:11">
      <c r="C359" s="64">
        <v>18019</v>
      </c>
      <c r="D359" s="64" t="str">
        <f t="shared" ref="D359:D422" si="104">MONTH(C359)&amp;YEAR(C359)</f>
        <v>51949</v>
      </c>
      <c r="E359" s="65">
        <v>5.9124999999999996</v>
      </c>
      <c r="F359" s="58">
        <f t="shared" si="100"/>
        <v>6.1417000000000002</v>
      </c>
      <c r="G359" s="65">
        <v>14.334635658914717</v>
      </c>
      <c r="H359" s="66">
        <v>9.69</v>
      </c>
      <c r="I359" s="60">
        <f>AVERAGE($H$102:H359)</f>
        <v>14.44519379844961</v>
      </c>
      <c r="J359" s="58">
        <f t="shared" si="103"/>
        <v>12.126611570247936</v>
      </c>
      <c r="K359">
        <f t="shared" si="101"/>
        <v>9.7799999999999994</v>
      </c>
    </row>
    <row r="360" spans="3:11">
      <c r="C360" s="64">
        <v>18050</v>
      </c>
      <c r="D360" s="64" t="str">
        <f t="shared" si="104"/>
        <v>61949</v>
      </c>
      <c r="E360" s="65">
        <v>5.9</v>
      </c>
      <c r="F360" s="58">
        <f t="shared" ref="F360:F423" si="105">E359</f>
        <v>5.9124999999999996</v>
      </c>
      <c r="G360" s="65">
        <v>14.302069498069487</v>
      </c>
      <c r="H360" s="66">
        <v>9.07</v>
      </c>
      <c r="I360" s="60">
        <f>AVERAGE($H$102:H360)</f>
        <v>14.424440154440152</v>
      </c>
      <c r="J360" s="58">
        <f t="shared" si="103"/>
        <v>12.081735537190085</v>
      </c>
      <c r="K360">
        <f t="shared" ref="K360:K423" si="106">H359</f>
        <v>9.69</v>
      </c>
    </row>
    <row r="361" spans="3:11">
      <c r="C361" s="64">
        <v>18080</v>
      </c>
      <c r="D361" s="64" t="str">
        <f t="shared" si="104"/>
        <v>71949</v>
      </c>
      <c r="E361" s="65">
        <v>6.2929000000000004</v>
      </c>
      <c r="F361" s="58">
        <f t="shared" si="105"/>
        <v>5.9</v>
      </c>
      <c r="G361" s="65">
        <v>14.271264999999989</v>
      </c>
      <c r="H361" s="66">
        <v>9.61</v>
      </c>
      <c r="I361" s="60">
        <f>AVERAGE($H$102:H361)</f>
        <v>14.405923076923075</v>
      </c>
      <c r="J361" s="58">
        <f t="shared" si="103"/>
        <v>12.038595041322317</v>
      </c>
      <c r="K361">
        <f t="shared" si="106"/>
        <v>9.07</v>
      </c>
    </row>
    <row r="362" spans="3:11">
      <c r="C362" s="64">
        <v>18111</v>
      </c>
      <c r="D362" s="64" t="str">
        <f t="shared" si="104"/>
        <v>81949</v>
      </c>
      <c r="E362" s="65">
        <v>6.3681999999999999</v>
      </c>
      <c r="F362" s="58">
        <f t="shared" si="105"/>
        <v>6.2929000000000004</v>
      </c>
      <c r="G362" s="65">
        <v>14.240985057471253</v>
      </c>
      <c r="H362" s="66">
        <v>9.85</v>
      </c>
      <c r="I362" s="60">
        <f>AVERAGE($H$102:H362)</f>
        <v>14.38846743295019</v>
      </c>
      <c r="J362" s="58">
        <f t="shared" si="103"/>
        <v>11.993801652892564</v>
      </c>
      <c r="K362">
        <f t="shared" si="106"/>
        <v>9.61</v>
      </c>
    </row>
    <row r="363" spans="3:11">
      <c r="C363" s="64">
        <v>18142</v>
      </c>
      <c r="D363" s="64" t="str">
        <f t="shared" si="104"/>
        <v>91949</v>
      </c>
      <c r="E363" s="65">
        <v>6.5187999999999997</v>
      </c>
      <c r="F363" s="58">
        <f t="shared" si="105"/>
        <v>6.3681999999999999</v>
      </c>
      <c r="G363" s="65">
        <v>14.211511068702277</v>
      </c>
      <c r="H363" s="66">
        <v>9.8800000000000008</v>
      </c>
      <c r="I363" s="60">
        <f>AVERAGE($H$102:H363)</f>
        <v>14.371259541984731</v>
      </c>
      <c r="J363" s="58">
        <f t="shared" si="103"/>
        <v>11.950495867768597</v>
      </c>
      <c r="K363">
        <f t="shared" si="106"/>
        <v>9.85</v>
      </c>
    </row>
    <row r="364" spans="3:11">
      <c r="C364" s="64">
        <v>18172</v>
      </c>
      <c r="D364" s="64" t="str">
        <f t="shared" si="104"/>
        <v>101949</v>
      </c>
      <c r="E364" s="65">
        <v>6.9138000000000002</v>
      </c>
      <c r="F364" s="58">
        <f t="shared" si="105"/>
        <v>6.5187999999999997</v>
      </c>
      <c r="G364" s="65">
        <v>14.18376311787071</v>
      </c>
      <c r="H364" s="66">
        <v>10.17</v>
      </c>
      <c r="I364" s="60">
        <f>AVERAGE($H$102:H364)</f>
        <v>14.355285171102659</v>
      </c>
      <c r="J364" s="58">
        <f t="shared" si="103"/>
        <v>11.898595041322316</v>
      </c>
      <c r="K364">
        <f t="shared" si="106"/>
        <v>9.8800000000000008</v>
      </c>
    </row>
    <row r="365" spans="3:11">
      <c r="C365" s="64">
        <v>18203</v>
      </c>
      <c r="D365" s="64" t="str">
        <f t="shared" si="104"/>
        <v>111949</v>
      </c>
      <c r="E365" s="65">
        <v>6.9223999999999997</v>
      </c>
      <c r="F365" s="58">
        <f t="shared" si="105"/>
        <v>6.9138000000000002</v>
      </c>
      <c r="G365" s="65">
        <v>14.156257954545442</v>
      </c>
      <c r="H365" s="66">
        <v>10.220000000000001</v>
      </c>
      <c r="I365" s="60">
        <f>AVERAGE($H$102:H365)</f>
        <v>14.339621212121211</v>
      </c>
      <c r="J365" s="58">
        <f t="shared" si="103"/>
        <v>11.844049586776862</v>
      </c>
      <c r="K365">
        <f t="shared" si="106"/>
        <v>10.17</v>
      </c>
    </row>
    <row r="366" spans="3:11">
      <c r="C366" s="64">
        <v>18233</v>
      </c>
      <c r="D366" s="64" t="str">
        <f t="shared" si="104"/>
        <v>121949</v>
      </c>
      <c r="E366" s="65">
        <v>7.2241</v>
      </c>
      <c r="F366" s="58">
        <f t="shared" si="105"/>
        <v>6.9223999999999997</v>
      </c>
      <c r="G366" s="65">
        <v>14.130098867924515</v>
      </c>
      <c r="H366" s="66">
        <v>10.53</v>
      </c>
      <c r="I366" s="60">
        <f>AVERAGE($H$102:H366)</f>
        <v>14.325245283018866</v>
      </c>
      <c r="J366" s="58">
        <f t="shared" si="103"/>
        <v>11.793884297520664</v>
      </c>
      <c r="K366">
        <f t="shared" si="106"/>
        <v>10.220000000000001</v>
      </c>
    </row>
    <row r="367" spans="3:11">
      <c r="C367" s="64">
        <v>18264</v>
      </c>
      <c r="D367" s="64" t="str">
        <f t="shared" si="104"/>
        <v>11950</v>
      </c>
      <c r="E367" s="65">
        <v>7.1940999999999997</v>
      </c>
      <c r="F367" s="58">
        <f t="shared" si="105"/>
        <v>7.2241</v>
      </c>
      <c r="G367" s="65">
        <v>14.104023684210514</v>
      </c>
      <c r="H367" s="66">
        <v>10.75</v>
      </c>
      <c r="I367" s="60">
        <f>AVERAGE($H$102:H367)</f>
        <v>14.311804511278194</v>
      </c>
      <c r="J367" s="58">
        <f t="shared" si="103"/>
        <v>11.748181818181822</v>
      </c>
      <c r="K367">
        <f t="shared" si="106"/>
        <v>10.53</v>
      </c>
    </row>
    <row r="368" spans="3:11">
      <c r="C368" s="64">
        <v>18295</v>
      </c>
      <c r="D368" s="64" t="str">
        <f t="shared" si="104"/>
        <v>21950</v>
      </c>
      <c r="E368" s="65">
        <v>7.2657999999999996</v>
      </c>
      <c r="F368" s="58">
        <f t="shared" si="105"/>
        <v>7.1940999999999997</v>
      </c>
      <c r="G368" s="65">
        <v>14.078412359550549</v>
      </c>
      <c r="H368" s="66">
        <v>10.91</v>
      </c>
      <c r="I368" s="60">
        <f>AVERAGE($H$102:H368)</f>
        <v>14.299063670411982</v>
      </c>
      <c r="J368" s="58">
        <f t="shared" si="103"/>
        <v>11.702975206611574</v>
      </c>
      <c r="K368">
        <f t="shared" si="106"/>
        <v>10.75</v>
      </c>
    </row>
    <row r="369" spans="3:11">
      <c r="C369" s="64">
        <v>18323</v>
      </c>
      <c r="D369" s="64" t="str">
        <f t="shared" si="104"/>
        <v>31950</v>
      </c>
      <c r="E369" s="65">
        <v>7.2953999999999999</v>
      </c>
      <c r="F369" s="58">
        <f t="shared" si="105"/>
        <v>7.2657999999999996</v>
      </c>
      <c r="G369" s="65">
        <v>14.053102611940286</v>
      </c>
      <c r="H369" s="66">
        <v>10.91</v>
      </c>
      <c r="I369" s="60">
        <f>AVERAGE($H$102:H369)</f>
        <v>14.286417910447758</v>
      </c>
      <c r="J369" s="58">
        <f t="shared" si="103"/>
        <v>11.659090909090915</v>
      </c>
      <c r="K369">
        <f t="shared" si="106"/>
        <v>10.91</v>
      </c>
    </row>
    <row r="370" spans="3:11">
      <c r="C370" s="64">
        <v>18354</v>
      </c>
      <c r="D370" s="64" t="str">
        <f t="shared" si="104"/>
        <v>41950</v>
      </c>
      <c r="E370" s="65">
        <v>7.1142000000000003</v>
      </c>
      <c r="F370" s="58">
        <f t="shared" si="105"/>
        <v>7.2953999999999999</v>
      </c>
      <c r="G370" s="65">
        <v>14.027307434944225</v>
      </c>
      <c r="H370" s="66">
        <v>11.18</v>
      </c>
      <c r="I370" s="60">
        <f>AVERAGE($H$102:H370)</f>
        <v>14.274869888475834</v>
      </c>
      <c r="J370" s="58">
        <f t="shared" si="103"/>
        <v>11.617851239669426</v>
      </c>
      <c r="K370">
        <f t="shared" si="106"/>
        <v>10.91</v>
      </c>
    </row>
    <row r="371" spans="3:11">
      <c r="C371" s="64">
        <v>18384</v>
      </c>
      <c r="D371" s="64" t="str">
        <f t="shared" si="104"/>
        <v>51950</v>
      </c>
      <c r="E371" s="65">
        <v>7.3936999999999999</v>
      </c>
      <c r="F371" s="58">
        <f t="shared" si="105"/>
        <v>7.1142000000000003</v>
      </c>
      <c r="G371" s="65">
        <v>14.002738518518507</v>
      </c>
      <c r="H371" s="66">
        <v>11.46</v>
      </c>
      <c r="I371" s="60">
        <f>AVERAGE($H$102:H371)</f>
        <v>14.264444444444441</v>
      </c>
      <c r="J371" s="58">
        <f t="shared" si="103"/>
        <v>11.577272727272732</v>
      </c>
      <c r="K371">
        <f t="shared" si="106"/>
        <v>11.18</v>
      </c>
    </row>
    <row r="372" spans="3:11">
      <c r="C372" s="64">
        <v>18415</v>
      </c>
      <c r="D372" s="64" t="str">
        <f t="shared" si="104"/>
        <v>61950</v>
      </c>
      <c r="E372" s="65">
        <v>6.9645999999999999</v>
      </c>
      <c r="F372" s="58">
        <f t="shared" si="105"/>
        <v>7.3936999999999999</v>
      </c>
      <c r="G372" s="65">
        <v>13.976767527675264</v>
      </c>
      <c r="H372" s="66">
        <v>11.55</v>
      </c>
      <c r="I372" s="60">
        <f>AVERAGE($H$102:H372)</f>
        <v>14.25442804428044</v>
      </c>
      <c r="J372" s="58">
        <f t="shared" si="103"/>
        <v>11.555867768595045</v>
      </c>
      <c r="K372">
        <f t="shared" si="106"/>
        <v>11.46</v>
      </c>
    </row>
    <row r="373" spans="3:11">
      <c r="C373" s="64">
        <v>18445</v>
      </c>
      <c r="D373" s="64" t="str">
        <f t="shared" si="104"/>
        <v>71950</v>
      </c>
      <c r="E373" s="65">
        <v>6.5587999999999997</v>
      </c>
      <c r="F373" s="58">
        <f t="shared" si="105"/>
        <v>6.9645999999999999</v>
      </c>
      <c r="G373" s="65">
        <v>13.94949558823528</v>
      </c>
      <c r="H373" s="66">
        <v>10.54</v>
      </c>
      <c r="I373" s="60">
        <f>AVERAGE($H$102:H373)</f>
        <v>14.240772058823527</v>
      </c>
      <c r="J373" s="58">
        <f t="shared" si="103"/>
        <v>11.536859504132236</v>
      </c>
      <c r="K373">
        <f t="shared" si="106"/>
        <v>11.55</v>
      </c>
    </row>
    <row r="374" spans="3:11">
      <c r="C374" s="64">
        <v>18476</v>
      </c>
      <c r="D374" s="64" t="str">
        <f t="shared" si="104"/>
        <v>81950</v>
      </c>
      <c r="E374" s="65">
        <v>6.7721</v>
      </c>
      <c r="F374" s="58">
        <f t="shared" si="105"/>
        <v>6.5587999999999997</v>
      </c>
      <c r="G374" s="65">
        <v>13.923204761904749</v>
      </c>
      <c r="H374" s="66">
        <v>11.04</v>
      </c>
      <c r="I374" s="60">
        <f>AVERAGE($H$102:H374)</f>
        <v>14.229047619047616</v>
      </c>
      <c r="J374" s="58">
        <f t="shared" si="103"/>
        <v>11.517603305785128</v>
      </c>
      <c r="K374">
        <f t="shared" si="106"/>
        <v>10.54</v>
      </c>
    </row>
    <row r="375" spans="3:11">
      <c r="C375" s="64">
        <v>18507</v>
      </c>
      <c r="D375" s="64" t="str">
        <f t="shared" si="104"/>
        <v>91950</v>
      </c>
      <c r="E375" s="65">
        <v>7.1506999999999996</v>
      </c>
      <c r="F375" s="58">
        <f t="shared" si="105"/>
        <v>6.7721</v>
      </c>
      <c r="G375" s="65">
        <v>13.898487591240864</v>
      </c>
      <c r="H375" s="66">
        <v>11.34</v>
      </c>
      <c r="I375" s="60">
        <f>AVERAGE($H$102:H375)</f>
        <v>14.218503649635034</v>
      </c>
      <c r="J375" s="58">
        <f t="shared" si="103"/>
        <v>11.498512396694219</v>
      </c>
      <c r="K375">
        <f t="shared" si="106"/>
        <v>11.04</v>
      </c>
    </row>
    <row r="376" spans="3:11">
      <c r="C376" s="64">
        <v>18537</v>
      </c>
      <c r="D376" s="64" t="str">
        <f t="shared" si="104"/>
        <v>101950</v>
      </c>
      <c r="E376" s="65">
        <v>6.8768000000000002</v>
      </c>
      <c r="F376" s="58">
        <f t="shared" si="105"/>
        <v>7.1506999999999996</v>
      </c>
      <c r="G376" s="65">
        <v>13.872954181818169</v>
      </c>
      <c r="H376" s="66">
        <v>11.66</v>
      </c>
      <c r="I376" s="60">
        <f>AVERAGE($H$102:H376)</f>
        <v>14.209199999999997</v>
      </c>
      <c r="J376" s="58">
        <f t="shared" si="103"/>
        <v>11.477438016528929</v>
      </c>
      <c r="K376">
        <f t="shared" si="106"/>
        <v>11.34</v>
      </c>
    </row>
    <row r="377" spans="3:11">
      <c r="C377" s="64">
        <v>18568</v>
      </c>
      <c r="D377" s="64" t="str">
        <f t="shared" si="104"/>
        <v>111950</v>
      </c>
      <c r="E377" s="65">
        <v>6.8696999999999999</v>
      </c>
      <c r="F377" s="58">
        <f t="shared" si="105"/>
        <v>6.8768000000000002</v>
      </c>
      <c r="G377" s="65">
        <v>13.847580072463757</v>
      </c>
      <c r="H377" s="66">
        <v>11.54</v>
      </c>
      <c r="I377" s="60">
        <f>AVERAGE($H$102:H377)</f>
        <v>14.199528985507243</v>
      </c>
      <c r="J377" s="58">
        <f t="shared" si="103"/>
        <v>11.454380165289258</v>
      </c>
      <c r="K377">
        <f t="shared" si="106"/>
        <v>11.66</v>
      </c>
    </row>
    <row r="378" spans="3:11">
      <c r="C378" s="64">
        <v>18598</v>
      </c>
      <c r="D378" s="64" t="str">
        <f t="shared" si="104"/>
        <v>121950</v>
      </c>
      <c r="E378" s="65">
        <v>7.1866000000000003</v>
      </c>
      <c r="F378" s="58">
        <f t="shared" si="105"/>
        <v>6.8696999999999999</v>
      </c>
      <c r="G378" s="65">
        <v>13.823533212996379</v>
      </c>
      <c r="H378" s="66">
        <v>11.31</v>
      </c>
      <c r="I378" s="60">
        <f>AVERAGE($H$102:H378)</f>
        <v>14.189097472924185</v>
      </c>
      <c r="J378" s="58">
        <f t="shared" si="103"/>
        <v>11.426859504132231</v>
      </c>
      <c r="K378">
        <f t="shared" si="106"/>
        <v>11.54</v>
      </c>
    </row>
    <row r="379" spans="3:11">
      <c r="C379" s="64">
        <v>18629</v>
      </c>
      <c r="D379" s="64" t="str">
        <f t="shared" si="104"/>
        <v>11951</v>
      </c>
      <c r="E379" s="65">
        <v>7.6536999999999997</v>
      </c>
      <c r="F379" s="58">
        <f t="shared" si="105"/>
        <v>7.1866000000000003</v>
      </c>
      <c r="G379" s="65">
        <v>13.801339568345311</v>
      </c>
      <c r="H379" s="66">
        <v>11.9</v>
      </c>
      <c r="I379" s="60">
        <f>AVERAGE($H$102:H379)</f>
        <v>14.180863309352516</v>
      </c>
      <c r="J379" s="58">
        <f t="shared" si="103"/>
        <v>11.410247933884298</v>
      </c>
      <c r="K379">
        <f t="shared" si="106"/>
        <v>11.31</v>
      </c>
    </row>
    <row r="380" spans="3:11">
      <c r="C380" s="64">
        <v>18660</v>
      </c>
      <c r="D380" s="64" t="str">
        <f t="shared" si="104"/>
        <v>21951</v>
      </c>
      <c r="E380" s="65">
        <v>7.7031999999999998</v>
      </c>
      <c r="F380" s="58">
        <f t="shared" si="105"/>
        <v>7.6536999999999997</v>
      </c>
      <c r="G380" s="65">
        <v>13.779482437275973</v>
      </c>
      <c r="H380" s="66">
        <v>12.14</v>
      </c>
      <c r="I380" s="60">
        <f>AVERAGE($H$102:H380)</f>
        <v>14.173548387096771</v>
      </c>
      <c r="J380" s="58">
        <f t="shared" si="103"/>
        <v>11.395702479338846</v>
      </c>
      <c r="K380">
        <f t="shared" si="106"/>
        <v>11.9</v>
      </c>
    </row>
    <row r="381" spans="3:11">
      <c r="C381" s="64">
        <v>18688</v>
      </c>
      <c r="D381" s="64" t="str">
        <f t="shared" si="104"/>
        <v>31951</v>
      </c>
      <c r="E381" s="65">
        <v>7.5617999999999999</v>
      </c>
      <c r="F381" s="58">
        <f t="shared" si="105"/>
        <v>7.7031999999999998</v>
      </c>
      <c r="G381" s="65">
        <v>13.757276428571416</v>
      </c>
      <c r="H381" s="66">
        <v>11.84</v>
      </c>
      <c r="I381" s="60">
        <f>AVERAGE($H$102:H381)</f>
        <v>14.165214285714283</v>
      </c>
      <c r="J381" s="58">
        <f t="shared" si="103"/>
        <v>11.386115702479341</v>
      </c>
      <c r="K381">
        <f t="shared" si="106"/>
        <v>12.14</v>
      </c>
    </row>
    <row r="382" spans="3:11">
      <c r="C382" s="64">
        <v>18719</v>
      </c>
      <c r="D382" s="64" t="str">
        <f t="shared" si="104"/>
        <v>41951</v>
      </c>
      <c r="E382" s="65">
        <v>8.2462999999999997</v>
      </c>
      <c r="F382" s="58">
        <f t="shared" si="105"/>
        <v>7.5617999999999999</v>
      </c>
      <c r="G382" s="65">
        <v>13.737664412811375</v>
      </c>
      <c r="H382" s="66">
        <v>11.95</v>
      </c>
      <c r="I382" s="60">
        <f>AVERAGE($H$102:H382)</f>
        <v>14.15733096085409</v>
      </c>
      <c r="J382" s="58">
        <f t="shared" si="103"/>
        <v>11.377768595041323</v>
      </c>
      <c r="K382">
        <f t="shared" si="106"/>
        <v>11.84</v>
      </c>
    </row>
    <row r="383" spans="3:11">
      <c r="C383" s="64">
        <v>18749</v>
      </c>
      <c r="D383" s="64" t="str">
        <f t="shared" si="104"/>
        <v>51951</v>
      </c>
      <c r="E383" s="65">
        <v>7.9118000000000004</v>
      </c>
      <c r="F383" s="58">
        <f t="shared" si="105"/>
        <v>8.2462999999999997</v>
      </c>
      <c r="G383" s="65">
        <v>13.717005319148923</v>
      </c>
      <c r="H383" s="66">
        <v>11.86</v>
      </c>
      <c r="I383" s="60">
        <f>AVERAGE($H$102:H383)</f>
        <v>14.149184397163118</v>
      </c>
      <c r="J383" s="58">
        <f t="shared" si="103"/>
        <v>11.37305785123967</v>
      </c>
      <c r="K383">
        <f t="shared" si="106"/>
        <v>11.95</v>
      </c>
    </row>
    <row r="384" spans="3:11">
      <c r="C384" s="64">
        <v>18780</v>
      </c>
      <c r="D384" s="64" t="str">
        <f t="shared" si="104"/>
        <v>61951</v>
      </c>
      <c r="E384" s="65">
        <v>7.7058999999999997</v>
      </c>
      <c r="F384" s="58">
        <f t="shared" si="105"/>
        <v>7.9118000000000004</v>
      </c>
      <c r="G384" s="65">
        <v>13.695764664310941</v>
      </c>
      <c r="H384" s="66">
        <v>11.62</v>
      </c>
      <c r="I384" s="60">
        <f>AVERAGE($H$102:H384)</f>
        <v>14.140247349823319</v>
      </c>
      <c r="J384" s="58">
        <f t="shared" si="103"/>
        <v>11.369586776859505</v>
      </c>
      <c r="K384">
        <f t="shared" si="106"/>
        <v>11.86</v>
      </c>
    </row>
    <row r="385" spans="3:11">
      <c r="C385" s="64">
        <v>18810</v>
      </c>
      <c r="D385" s="64" t="str">
        <f t="shared" si="104"/>
        <v>71951</v>
      </c>
      <c r="E385" s="65">
        <v>8.9243000000000006</v>
      </c>
      <c r="F385" s="58">
        <f t="shared" si="105"/>
        <v>7.7058999999999997</v>
      </c>
      <c r="G385" s="65">
        <v>13.678963732394353</v>
      </c>
      <c r="H385" s="66">
        <v>11.78</v>
      </c>
      <c r="I385" s="60">
        <f>AVERAGE($H$102:H385)</f>
        <v>14.131936619718308</v>
      </c>
      <c r="J385" s="58">
        <f t="shared" si="103"/>
        <v>11.366446280991735</v>
      </c>
      <c r="K385">
        <f t="shared" si="106"/>
        <v>11.62</v>
      </c>
    </row>
    <row r="386" spans="3:11">
      <c r="C386" s="64">
        <v>18841</v>
      </c>
      <c r="D386" s="64" t="str">
        <f t="shared" si="104"/>
        <v>81951</v>
      </c>
      <c r="E386" s="65">
        <v>9.2749000000000006</v>
      </c>
      <c r="F386" s="58">
        <f t="shared" si="105"/>
        <v>8.9243000000000006</v>
      </c>
      <c r="G386" s="65">
        <v>13.663510877192969</v>
      </c>
      <c r="H386" s="66">
        <v>12.26</v>
      </c>
      <c r="I386" s="60">
        <f>AVERAGE($H$102:H386)</f>
        <v>14.125368421052631</v>
      </c>
      <c r="J386" s="58">
        <f t="shared" si="103"/>
        <v>11.362479338842975</v>
      </c>
      <c r="K386">
        <f t="shared" si="106"/>
        <v>11.78</v>
      </c>
    </row>
    <row r="387" spans="3:11">
      <c r="C387" s="64">
        <v>18872</v>
      </c>
      <c r="D387" s="64" t="str">
        <f t="shared" si="104"/>
        <v>91951</v>
      </c>
      <c r="E387" s="65">
        <v>9.2668999999999997</v>
      </c>
      <c r="F387" s="58">
        <f t="shared" si="105"/>
        <v>9.2749000000000006</v>
      </c>
      <c r="G387" s="65">
        <v>13.648138111888098</v>
      </c>
      <c r="H387" s="66">
        <v>12.44</v>
      </c>
      <c r="I387" s="60">
        <f>AVERAGE($H$102:H387)</f>
        <v>14.119475524475524</v>
      </c>
      <c r="J387" s="58">
        <f t="shared" si="103"/>
        <v>11.362314049586777</v>
      </c>
      <c r="K387">
        <f t="shared" si="106"/>
        <v>12.26</v>
      </c>
    </row>
    <row r="388" spans="3:11">
      <c r="C388" s="64">
        <v>18902</v>
      </c>
      <c r="D388" s="64" t="str">
        <f t="shared" si="104"/>
        <v>101951</v>
      </c>
      <c r="E388" s="65">
        <v>9.4016000000000002</v>
      </c>
      <c r="F388" s="58">
        <f t="shared" si="105"/>
        <v>9.2668999999999997</v>
      </c>
      <c r="G388" s="65">
        <v>13.633341811846677</v>
      </c>
      <c r="H388" s="66">
        <v>12.31</v>
      </c>
      <c r="I388" s="60">
        <f>AVERAGE($H$102:H388)</f>
        <v>14.113170731707315</v>
      </c>
      <c r="J388" s="58">
        <f t="shared" si="103"/>
        <v>11.362561983471075</v>
      </c>
      <c r="K388">
        <f t="shared" si="106"/>
        <v>12.44</v>
      </c>
    </row>
    <row r="389" spans="3:11">
      <c r="C389" s="64">
        <v>18933</v>
      </c>
      <c r="D389" s="64" t="str">
        <f t="shared" si="104"/>
        <v>111951</v>
      </c>
      <c r="E389" s="65">
        <v>9.3770000000000007</v>
      </c>
      <c r="F389" s="58">
        <f t="shared" si="105"/>
        <v>9.4016000000000002</v>
      </c>
      <c r="G389" s="65">
        <v>13.61856284722221</v>
      </c>
      <c r="H389" s="66">
        <v>11.85</v>
      </c>
      <c r="I389" s="60">
        <f>AVERAGE($H$102:H389)</f>
        <v>14.105312499999998</v>
      </c>
      <c r="J389" s="58">
        <f t="shared" si="103"/>
        <v>11.364793388429753</v>
      </c>
      <c r="K389">
        <f t="shared" si="106"/>
        <v>12.31</v>
      </c>
    </row>
    <row r="390" spans="3:11">
      <c r="C390" s="64">
        <v>18963</v>
      </c>
      <c r="D390" s="64" t="str">
        <f t="shared" si="104"/>
        <v>121951</v>
      </c>
      <c r="E390" s="65">
        <v>9.7417999999999996</v>
      </c>
      <c r="F390" s="58">
        <f t="shared" si="105"/>
        <v>9.3770000000000007</v>
      </c>
      <c r="G390" s="65">
        <v>13.605148442906561</v>
      </c>
      <c r="H390" s="66">
        <v>12.15</v>
      </c>
      <c r="I390" s="60">
        <f>AVERAGE($H$102:H390)</f>
        <v>14.098546712802767</v>
      </c>
      <c r="J390" s="58">
        <f t="shared" si="103"/>
        <v>11.375041322314051</v>
      </c>
      <c r="K390">
        <f t="shared" si="106"/>
        <v>11.85</v>
      </c>
    </row>
    <row r="391" spans="3:11">
      <c r="C391" s="64">
        <v>18994</v>
      </c>
      <c r="D391" s="64" t="str">
        <f t="shared" si="104"/>
        <v>11952</v>
      </c>
      <c r="E391" s="65">
        <v>10.058299999999999</v>
      </c>
      <c r="F391" s="58">
        <f t="shared" si="105"/>
        <v>9.7417999999999996</v>
      </c>
      <c r="G391" s="65">
        <v>13.592917931034469</v>
      </c>
      <c r="H391" s="66">
        <v>12.53</v>
      </c>
      <c r="I391" s="60">
        <f>AVERAGE($H$102:H391)</f>
        <v>14.093137931034482</v>
      </c>
      <c r="J391" s="58">
        <f t="shared" si="103"/>
        <v>11.395206611570249</v>
      </c>
      <c r="K391">
        <f t="shared" si="106"/>
        <v>12.15</v>
      </c>
    </row>
    <row r="392" spans="3:11">
      <c r="C392" s="64">
        <v>19025</v>
      </c>
      <c r="D392" s="64" t="str">
        <f t="shared" si="104"/>
        <v>21952</v>
      </c>
      <c r="E392" s="65">
        <v>9.6917000000000009</v>
      </c>
      <c r="F392" s="58">
        <f t="shared" si="105"/>
        <v>10.058299999999999</v>
      </c>
      <c r="G392" s="65">
        <v>13.579511683848784</v>
      </c>
      <c r="H392" s="66">
        <v>12.36</v>
      </c>
      <c r="I392" s="60">
        <f>AVERAGE($H$102:H392)</f>
        <v>14.087182130584193</v>
      </c>
      <c r="J392" s="58">
        <f t="shared" si="103"/>
        <v>11.413884297520662</v>
      </c>
      <c r="K392">
        <f t="shared" si="106"/>
        <v>12.53</v>
      </c>
    </row>
    <row r="393" spans="3:11">
      <c r="C393" s="64">
        <v>19054</v>
      </c>
      <c r="D393" s="64" t="str">
        <f t="shared" si="104"/>
        <v>31952</v>
      </c>
      <c r="E393" s="65">
        <v>10.154199999999999</v>
      </c>
      <c r="F393" s="58">
        <f t="shared" si="105"/>
        <v>9.6917000000000009</v>
      </c>
      <c r="G393" s="65">
        <v>13.567781164383549</v>
      </c>
      <c r="H393" s="66">
        <v>12.36</v>
      </c>
      <c r="I393" s="60">
        <f>AVERAGE($H$102:H393)</f>
        <v>14.08126712328767</v>
      </c>
      <c r="J393" s="58">
        <f t="shared" si="103"/>
        <v>11.436033057851242</v>
      </c>
      <c r="K393">
        <f t="shared" si="106"/>
        <v>12.36</v>
      </c>
    </row>
    <row r="394" spans="3:11">
      <c r="C394" s="64">
        <v>19085</v>
      </c>
      <c r="D394" s="64" t="str">
        <f t="shared" si="104"/>
        <v>41952</v>
      </c>
      <c r="E394" s="65">
        <v>9.9657999999999998</v>
      </c>
      <c r="F394" s="58">
        <f t="shared" si="105"/>
        <v>10.154199999999999</v>
      </c>
      <c r="G394" s="65">
        <v>13.555487713310566</v>
      </c>
      <c r="H394" s="66">
        <v>12.24</v>
      </c>
      <c r="I394" s="60">
        <f>AVERAGE($H$102:H394)</f>
        <v>14.074982935153582</v>
      </c>
      <c r="J394" s="58">
        <f t="shared" si="103"/>
        <v>11.462809917355374</v>
      </c>
      <c r="K394">
        <f t="shared" si="106"/>
        <v>12.36</v>
      </c>
    </row>
    <row r="395" spans="3:11">
      <c r="C395" s="64">
        <v>19115</v>
      </c>
      <c r="D395" s="64" t="str">
        <f t="shared" si="104"/>
        <v>51952</v>
      </c>
      <c r="E395" s="65">
        <v>10.1966</v>
      </c>
      <c r="F395" s="58">
        <f t="shared" si="105"/>
        <v>9.9657999999999998</v>
      </c>
      <c r="G395" s="65">
        <v>13.544062925170055</v>
      </c>
      <c r="H395" s="66">
        <v>12.2</v>
      </c>
      <c r="I395" s="60">
        <f>AVERAGE($H$102:H395)</f>
        <v>14.068605442176867</v>
      </c>
      <c r="J395" s="58">
        <f t="shared" si="103"/>
        <v>11.493057851239669</v>
      </c>
      <c r="K395">
        <f t="shared" si="106"/>
        <v>12.24</v>
      </c>
    </row>
    <row r="396" spans="3:11">
      <c r="C396" s="64">
        <v>19146</v>
      </c>
      <c r="D396" s="64" t="str">
        <f t="shared" si="104"/>
        <v>61952</v>
      </c>
      <c r="E396" s="65">
        <v>10.666700000000001</v>
      </c>
      <c r="F396" s="58">
        <f t="shared" si="105"/>
        <v>10.1966</v>
      </c>
      <c r="G396" s="65">
        <v>13.534309152542361</v>
      </c>
      <c r="H396" s="66">
        <v>12.45</v>
      </c>
      <c r="I396" s="60">
        <f>AVERAGE($H$102:H396)</f>
        <v>14.063118644067794</v>
      </c>
      <c r="J396" s="58">
        <f t="shared" si="103"/>
        <v>11.525619834710744</v>
      </c>
      <c r="K396">
        <f t="shared" si="106"/>
        <v>12.2</v>
      </c>
    </row>
    <row r="397" spans="3:11">
      <c r="C397" s="64">
        <v>19176</v>
      </c>
      <c r="D397" s="64" t="str">
        <f t="shared" si="104"/>
        <v>71952</v>
      </c>
      <c r="E397" s="65">
        <v>10.762700000000001</v>
      </c>
      <c r="F397" s="58">
        <f t="shared" si="105"/>
        <v>10.666700000000001</v>
      </c>
      <c r="G397" s="65">
        <v>13.524945608108096</v>
      </c>
      <c r="H397" s="66">
        <v>12.67</v>
      </c>
      <c r="I397" s="60">
        <f>AVERAGE($H$102:H397)</f>
        <v>14.05841216216216</v>
      </c>
      <c r="J397" s="58">
        <f t="shared" si="103"/>
        <v>11.556694214876034</v>
      </c>
      <c r="K397">
        <f t="shared" si="106"/>
        <v>12.45</v>
      </c>
    </row>
    <row r="398" spans="3:11">
      <c r="C398" s="64">
        <v>19207</v>
      </c>
      <c r="D398" s="64" t="str">
        <f t="shared" si="104"/>
        <v>81952</v>
      </c>
      <c r="E398" s="65">
        <v>10.6059</v>
      </c>
      <c r="F398" s="58">
        <f t="shared" si="105"/>
        <v>10.762700000000001</v>
      </c>
      <c r="G398" s="65">
        <v>13.51511717171716</v>
      </c>
      <c r="H398" s="66">
        <v>12.68</v>
      </c>
      <c r="I398" s="60">
        <f>AVERAGE($H$102:H398)</f>
        <v>14.053771043771041</v>
      </c>
      <c r="J398" s="58">
        <f t="shared" si="103"/>
        <v>11.585867768595042</v>
      </c>
      <c r="K398">
        <f t="shared" si="106"/>
        <v>12.67</v>
      </c>
    </row>
    <row r="399" spans="3:11">
      <c r="C399" s="64">
        <v>19238</v>
      </c>
      <c r="D399" s="64" t="str">
        <f t="shared" si="104"/>
        <v>91952</v>
      </c>
      <c r="E399" s="65">
        <v>10.398300000000001</v>
      </c>
      <c r="F399" s="58">
        <f t="shared" si="105"/>
        <v>10.6059</v>
      </c>
      <c r="G399" s="65">
        <v>13.504658053691264</v>
      </c>
      <c r="H399" s="66">
        <v>12.43</v>
      </c>
      <c r="I399" s="60">
        <f>AVERAGE($H$102:H399)</f>
        <v>14.048322147651005</v>
      </c>
      <c r="J399" s="58">
        <f t="shared" si="103"/>
        <v>11.614132231404962</v>
      </c>
      <c r="K399">
        <f t="shared" si="106"/>
        <v>12.68</v>
      </c>
    </row>
    <row r="400" spans="3:11">
      <c r="C400" s="64">
        <v>19268</v>
      </c>
      <c r="D400" s="64" t="str">
        <f t="shared" si="104"/>
        <v>101952</v>
      </c>
      <c r="E400" s="65">
        <v>10.216699999999999</v>
      </c>
      <c r="F400" s="58">
        <f t="shared" si="105"/>
        <v>10.398300000000001</v>
      </c>
      <c r="G400" s="65">
        <v>13.493661538461527</v>
      </c>
      <c r="H400" s="66">
        <v>12.13</v>
      </c>
      <c r="I400" s="60">
        <f>AVERAGE($H$102:H400)</f>
        <v>14.041906354515049</v>
      </c>
      <c r="J400" s="58">
        <f t="shared" si="103"/>
        <v>11.63933884297521</v>
      </c>
      <c r="K400">
        <f t="shared" si="106"/>
        <v>12.43</v>
      </c>
    </row>
    <row r="401" spans="3:11">
      <c r="C401" s="64">
        <v>19299</v>
      </c>
      <c r="D401" s="64" t="str">
        <f t="shared" si="104"/>
        <v>111952</v>
      </c>
      <c r="E401" s="65">
        <v>10.691700000000001</v>
      </c>
      <c r="F401" s="58">
        <f t="shared" si="105"/>
        <v>10.216699999999999</v>
      </c>
      <c r="G401" s="65">
        <v>13.484321666666654</v>
      </c>
      <c r="H401" s="66">
        <v>12.47</v>
      </c>
      <c r="I401" s="60">
        <f>AVERAGE($H$102:H401)</f>
        <v>14.036666666666667</v>
      </c>
      <c r="J401" s="58">
        <f t="shared" si="103"/>
        <v>11.663057851239671</v>
      </c>
      <c r="K401">
        <f t="shared" si="106"/>
        <v>12.13</v>
      </c>
    </row>
    <row r="402" spans="3:11">
      <c r="C402" s="64">
        <v>19329</v>
      </c>
      <c r="D402" s="64" t="str">
        <f t="shared" si="104"/>
        <v>121952</v>
      </c>
      <c r="E402" s="65">
        <v>11.0708</v>
      </c>
      <c r="F402" s="58">
        <f t="shared" si="105"/>
        <v>10.691700000000001</v>
      </c>
      <c r="G402" s="65">
        <v>13.476303322259124</v>
      </c>
      <c r="H402" s="66">
        <v>12.93</v>
      </c>
      <c r="I402" s="60">
        <f>AVERAGE($H$102:H402)</f>
        <v>14.032990033222593</v>
      </c>
      <c r="J402" s="58">
        <f t="shared" si="103"/>
        <v>11.690082644628101</v>
      </c>
      <c r="K402">
        <f t="shared" si="106"/>
        <v>12.47</v>
      </c>
    </row>
    <row r="403" spans="3:11">
      <c r="C403" s="64">
        <v>19360</v>
      </c>
      <c r="D403" s="64" t="str">
        <f t="shared" si="104"/>
        <v>11953</v>
      </c>
      <c r="E403" s="65">
        <v>10.856</v>
      </c>
      <c r="F403" s="58">
        <f t="shared" si="105"/>
        <v>11.0708</v>
      </c>
      <c r="G403" s="65">
        <v>13.467626821192042</v>
      </c>
      <c r="H403" s="66">
        <v>13.01</v>
      </c>
      <c r="I403" s="60">
        <f>AVERAGE($H$102:H403)</f>
        <v>14.029602649006625</v>
      </c>
      <c r="J403" s="58">
        <f t="shared" si="103"/>
        <v>11.718099173553719</v>
      </c>
      <c r="K403">
        <f t="shared" si="106"/>
        <v>12.93</v>
      </c>
    </row>
    <row r="404" spans="3:11">
      <c r="C404" s="64">
        <v>19391</v>
      </c>
      <c r="D404" s="64" t="str">
        <f t="shared" si="104"/>
        <v>21953</v>
      </c>
      <c r="E404" s="65">
        <v>10.6584</v>
      </c>
      <c r="F404" s="58">
        <f t="shared" si="105"/>
        <v>10.856</v>
      </c>
      <c r="G404" s="65">
        <v>13.458355445544543</v>
      </c>
      <c r="H404" s="66">
        <v>12.86</v>
      </c>
      <c r="I404" s="60">
        <f>AVERAGE($H$102:H404)</f>
        <v>14.025742574257427</v>
      </c>
      <c r="J404" s="58">
        <f t="shared" si="103"/>
        <v>11.740495867768596</v>
      </c>
      <c r="K404">
        <f t="shared" si="106"/>
        <v>13.01</v>
      </c>
    </row>
    <row r="405" spans="3:11">
      <c r="C405" s="64">
        <v>19419</v>
      </c>
      <c r="D405" s="64" t="str">
        <f t="shared" si="104"/>
        <v>31953</v>
      </c>
      <c r="E405" s="65">
        <v>10.407400000000001</v>
      </c>
      <c r="F405" s="58">
        <f t="shared" si="105"/>
        <v>10.6584</v>
      </c>
      <c r="G405" s="65">
        <v>13.448319407894724</v>
      </c>
      <c r="H405" s="66">
        <v>12.83</v>
      </c>
      <c r="I405" s="60">
        <f>AVERAGE($H$102:H405)</f>
        <v>14.021809210526316</v>
      </c>
      <c r="J405" s="58">
        <f t="shared" si="103"/>
        <v>11.758016528925619</v>
      </c>
      <c r="K405">
        <f t="shared" si="106"/>
        <v>12.86</v>
      </c>
    </row>
    <row r="406" spans="3:11">
      <c r="C406" s="64">
        <v>19450</v>
      </c>
      <c r="D406" s="64" t="str">
        <f t="shared" si="104"/>
        <v>41953</v>
      </c>
      <c r="E406" s="65">
        <v>9.8087999999999997</v>
      </c>
      <c r="F406" s="58">
        <f t="shared" si="105"/>
        <v>10.407400000000001</v>
      </c>
      <c r="G406" s="65">
        <v>13.436386557377036</v>
      </c>
      <c r="H406" s="66">
        <v>12.16</v>
      </c>
      <c r="I406" s="60">
        <f>AVERAGE($H$102:H406)</f>
        <v>14.015704918032787</v>
      </c>
      <c r="J406" s="58">
        <f t="shared" si="103"/>
        <v>11.768842975206613</v>
      </c>
      <c r="K406">
        <f t="shared" si="106"/>
        <v>12.83</v>
      </c>
    </row>
    <row r="407" spans="3:11">
      <c r="C407" s="64">
        <v>19480</v>
      </c>
      <c r="D407" s="64" t="str">
        <f t="shared" si="104"/>
        <v>51953</v>
      </c>
      <c r="E407" s="65">
        <v>9.7768999999999995</v>
      </c>
      <c r="F407" s="58">
        <f t="shared" si="105"/>
        <v>9.8087999999999997</v>
      </c>
      <c r="G407" s="65">
        <v>13.42442745098038</v>
      </c>
      <c r="H407" s="66">
        <v>12.14</v>
      </c>
      <c r="I407" s="60">
        <f>AVERAGE($H$102:H407)</f>
        <v>14.009575163398694</v>
      </c>
      <c r="J407" s="58">
        <f t="shared" si="103"/>
        <v>11.777933884297523</v>
      </c>
      <c r="K407">
        <f t="shared" si="106"/>
        <v>12.16</v>
      </c>
    </row>
    <row r="408" spans="3:11">
      <c r="C408" s="64">
        <v>19511</v>
      </c>
      <c r="D408" s="64" t="str">
        <f t="shared" si="104"/>
        <v>61953</v>
      </c>
      <c r="E408" s="65">
        <v>9.6174999999999997</v>
      </c>
      <c r="F408" s="58">
        <f t="shared" si="105"/>
        <v>9.7768999999999995</v>
      </c>
      <c r="G408" s="65">
        <v>13.412027035830606</v>
      </c>
      <c r="H408" s="66">
        <v>11.62</v>
      </c>
      <c r="I408" s="60">
        <f>AVERAGE($H$102:H408)</f>
        <v>14.001791530944626</v>
      </c>
      <c r="J408" s="58">
        <f t="shared" si="103"/>
        <v>11.7800826446281</v>
      </c>
      <c r="K408">
        <f t="shared" si="106"/>
        <v>12.14</v>
      </c>
    </row>
    <row r="409" spans="3:11">
      <c r="C409" s="64">
        <v>19541</v>
      </c>
      <c r="D409" s="64" t="str">
        <f t="shared" si="104"/>
        <v>71953</v>
      </c>
      <c r="E409" s="65">
        <v>9.7058999999999997</v>
      </c>
      <c r="F409" s="58">
        <f t="shared" si="105"/>
        <v>9.6174999999999997</v>
      </c>
      <c r="G409" s="65">
        <v>13.399994155844144</v>
      </c>
      <c r="H409" s="66">
        <v>11.75</v>
      </c>
      <c r="I409" s="60">
        <f>AVERAGE($H$102:H409)</f>
        <v>13.99448051948052</v>
      </c>
      <c r="J409" s="58">
        <f t="shared" si="103"/>
        <v>11.781983471074382</v>
      </c>
      <c r="K409">
        <f t="shared" si="106"/>
        <v>11.62</v>
      </c>
    </row>
    <row r="410" spans="3:11">
      <c r="C410" s="64">
        <v>19572</v>
      </c>
      <c r="D410" s="64" t="str">
        <f t="shared" si="104"/>
        <v>81953</v>
      </c>
      <c r="E410" s="65">
        <v>9.1450999999999993</v>
      </c>
      <c r="F410" s="58">
        <f t="shared" si="105"/>
        <v>9.7058999999999997</v>
      </c>
      <c r="G410" s="65">
        <v>13.386224271844647</v>
      </c>
      <c r="H410" s="66">
        <v>11.72</v>
      </c>
      <c r="I410" s="60">
        <f>AVERAGE($H$102:H410)</f>
        <v>13.987119741100326</v>
      </c>
      <c r="J410" s="58">
        <f t="shared" si="103"/>
        <v>11.781570247933885</v>
      </c>
      <c r="K410">
        <f t="shared" si="106"/>
        <v>11.75</v>
      </c>
    </row>
    <row r="411" spans="3:11">
      <c r="C411" s="64">
        <v>19603</v>
      </c>
      <c r="D411" s="64" t="str">
        <f t="shared" si="104"/>
        <v>91953</v>
      </c>
      <c r="E411" s="65">
        <v>9.1569000000000003</v>
      </c>
      <c r="F411" s="58">
        <f t="shared" si="105"/>
        <v>9.1450999999999993</v>
      </c>
      <c r="G411" s="65">
        <v>13.372581290322568</v>
      </c>
      <c r="H411" s="66">
        <v>11.14</v>
      </c>
      <c r="I411" s="60">
        <f>AVERAGE($H$102:H411)</f>
        <v>13.97793548387097</v>
      </c>
      <c r="J411" s="58">
        <f t="shared" si="103"/>
        <v>11.78099173553719</v>
      </c>
      <c r="K411">
        <f t="shared" si="106"/>
        <v>11.72</v>
      </c>
    </row>
    <row r="412" spans="3:11">
      <c r="C412" s="64">
        <v>19633</v>
      </c>
      <c r="D412" s="64" t="str">
        <f t="shared" si="104"/>
        <v>101953</v>
      </c>
      <c r="E412" s="65">
        <v>9.7768999999999995</v>
      </c>
      <c r="F412" s="58">
        <f t="shared" si="105"/>
        <v>9.1569000000000003</v>
      </c>
      <c r="G412" s="65">
        <v>13.361019614147896</v>
      </c>
      <c r="H412" s="66">
        <v>11.39</v>
      </c>
      <c r="I412" s="60">
        <f>AVERAGE($H$102:H412)</f>
        <v>13.96961414790997</v>
      </c>
      <c r="J412" s="58">
        <f t="shared" si="103"/>
        <v>11.781404958677685</v>
      </c>
      <c r="K412">
        <f t="shared" si="106"/>
        <v>11.14</v>
      </c>
    </row>
    <row r="413" spans="3:11">
      <c r="C413" s="64">
        <v>19664</v>
      </c>
      <c r="D413" s="64" t="str">
        <f t="shared" si="104"/>
        <v>111953</v>
      </c>
      <c r="E413" s="65">
        <v>9.8644999999999996</v>
      </c>
      <c r="F413" s="58">
        <f t="shared" si="105"/>
        <v>9.7768999999999995</v>
      </c>
      <c r="G413" s="65">
        <v>13.349812820512806</v>
      </c>
      <c r="H413" s="66">
        <v>11.64</v>
      </c>
      <c r="I413" s="60">
        <f>AVERAGE($H$102:H413)</f>
        <v>13.962147435897441</v>
      </c>
      <c r="J413" s="58">
        <f t="shared" si="103"/>
        <v>11.785123966942148</v>
      </c>
      <c r="K413">
        <f t="shared" si="106"/>
        <v>11.39</v>
      </c>
    </row>
    <row r="414" spans="3:11">
      <c r="C414" s="64">
        <v>19694</v>
      </c>
      <c r="D414" s="64" t="str">
        <f t="shared" si="104"/>
        <v>121953</v>
      </c>
      <c r="E414" s="65">
        <v>9.8844999999999992</v>
      </c>
      <c r="F414" s="58">
        <f t="shared" si="105"/>
        <v>9.8644999999999996</v>
      </c>
      <c r="G414" s="65">
        <v>13.338741533546312</v>
      </c>
      <c r="H414" s="66">
        <v>11.75</v>
      </c>
      <c r="I414" s="60">
        <f>AVERAGE($H$102:H414)</f>
        <v>13.955079872204477</v>
      </c>
      <c r="J414" s="58">
        <f t="shared" si="103"/>
        <v>11.794380165289256</v>
      </c>
      <c r="K414">
        <f t="shared" si="106"/>
        <v>11.64</v>
      </c>
    </row>
    <row r="415" spans="3:11">
      <c r="C415" s="64">
        <v>19725</v>
      </c>
      <c r="D415" s="64" t="str">
        <f t="shared" si="104"/>
        <v>11954</v>
      </c>
      <c r="E415" s="65">
        <v>10.227499999999999</v>
      </c>
      <c r="F415" s="58">
        <f t="shared" si="105"/>
        <v>9.8844999999999992</v>
      </c>
      <c r="G415" s="65">
        <v>13.328833121019095</v>
      </c>
      <c r="H415" s="66">
        <v>12</v>
      </c>
      <c r="I415" s="60">
        <f>AVERAGE($H$102:H415)</f>
        <v>13.948853503184719</v>
      </c>
      <c r="J415" s="58">
        <f t="shared" ref="J415:J478" si="107">AVERAGE(H295:H415)</f>
        <v>11.804793388429752</v>
      </c>
      <c r="K415">
        <f t="shared" si="106"/>
        <v>11.75</v>
      </c>
    </row>
    <row r="416" spans="3:11">
      <c r="C416" s="64">
        <v>19756</v>
      </c>
      <c r="D416" s="64" t="str">
        <f t="shared" si="104"/>
        <v>21954</v>
      </c>
      <c r="E416" s="65">
        <v>10.254899999999999</v>
      </c>
      <c r="F416" s="58">
        <f t="shared" si="105"/>
        <v>10.227499999999999</v>
      </c>
      <c r="G416" s="65">
        <v>13.319074603174588</v>
      </c>
      <c r="H416" s="66">
        <v>12.22</v>
      </c>
      <c r="I416" s="60">
        <f>AVERAGE($H$102:H416)</f>
        <v>13.943365079365085</v>
      </c>
      <c r="J416" s="58">
        <f t="shared" si="107"/>
        <v>11.814462809917357</v>
      </c>
      <c r="K416">
        <f t="shared" si="106"/>
        <v>12</v>
      </c>
    </row>
    <row r="417" spans="3:11">
      <c r="C417" s="64">
        <v>19784</v>
      </c>
      <c r="D417" s="64" t="str">
        <f t="shared" si="104"/>
        <v>31954</v>
      </c>
      <c r="E417" s="65">
        <v>10.5647</v>
      </c>
      <c r="F417" s="58">
        <f t="shared" si="105"/>
        <v>10.254899999999999</v>
      </c>
      <c r="G417" s="65">
        <v>13.310358227848086</v>
      </c>
      <c r="H417" s="66">
        <v>12.42</v>
      </c>
      <c r="I417" s="60">
        <f>AVERAGE($H$102:H417)</f>
        <v>13.938544303797475</v>
      </c>
      <c r="J417" s="58">
        <f t="shared" si="107"/>
        <v>11.826611570247938</v>
      </c>
      <c r="K417">
        <f t="shared" si="106"/>
        <v>12.22</v>
      </c>
    </row>
    <row r="418" spans="3:11">
      <c r="C418" s="64">
        <v>19815</v>
      </c>
      <c r="D418" s="64" t="str">
        <f t="shared" si="104"/>
        <v>41954</v>
      </c>
      <c r="E418" s="65">
        <v>10.786300000000001</v>
      </c>
      <c r="F418" s="58">
        <f t="shared" si="105"/>
        <v>10.5647</v>
      </c>
      <c r="G418" s="65">
        <v>13.302395899053613</v>
      </c>
      <c r="H418" s="66">
        <v>12.91</v>
      </c>
      <c r="I418" s="60">
        <f>AVERAGE($H$102:H418)</f>
        <v>13.935299684542592</v>
      </c>
      <c r="J418" s="58">
        <f t="shared" si="107"/>
        <v>11.840578512396698</v>
      </c>
      <c r="K418">
        <f t="shared" si="106"/>
        <v>12.42</v>
      </c>
    </row>
    <row r="419" spans="3:11">
      <c r="C419" s="64">
        <v>19845</v>
      </c>
      <c r="D419" s="64" t="str">
        <f t="shared" si="104"/>
        <v>51954</v>
      </c>
      <c r="E419" s="65">
        <v>11.1412</v>
      </c>
      <c r="F419" s="58">
        <f t="shared" si="105"/>
        <v>10.786300000000001</v>
      </c>
      <c r="G419" s="65">
        <v>13.295599685534576</v>
      </c>
      <c r="H419" s="66">
        <v>13.31</v>
      </c>
      <c r="I419" s="60">
        <f>AVERAGE($H$102:H419)</f>
        <v>13.933333333333339</v>
      </c>
      <c r="J419" s="58">
        <f t="shared" si="107"/>
        <v>11.860165289256202</v>
      </c>
      <c r="K419">
        <f t="shared" si="106"/>
        <v>12.91</v>
      </c>
    </row>
    <row r="420" spans="3:11">
      <c r="C420" s="64">
        <v>19876</v>
      </c>
      <c r="D420" s="64" t="str">
        <f t="shared" si="104"/>
        <v>61954</v>
      </c>
      <c r="E420" s="65">
        <v>11.148899999999999</v>
      </c>
      <c r="F420" s="58">
        <f t="shared" si="105"/>
        <v>11.1412</v>
      </c>
      <c r="G420" s="65">
        <v>13.288870219435722</v>
      </c>
      <c r="H420" s="66">
        <v>13.36</v>
      </c>
      <c r="I420" s="60">
        <f>AVERAGE($H$102:H420)</f>
        <v>13.931536050156746</v>
      </c>
      <c r="J420" s="58">
        <f t="shared" si="107"/>
        <v>11.878842975206613</v>
      </c>
      <c r="K420">
        <f t="shared" si="106"/>
        <v>13.31</v>
      </c>
    </row>
    <row r="421" spans="3:11">
      <c r="C421" s="64">
        <v>19906</v>
      </c>
      <c r="D421" s="64" t="str">
        <f t="shared" si="104"/>
        <v>71954</v>
      </c>
      <c r="E421" s="65">
        <v>11.741400000000001</v>
      </c>
      <c r="F421" s="58">
        <f t="shared" si="105"/>
        <v>11.148899999999999</v>
      </c>
      <c r="G421" s="65">
        <v>13.284034374999985</v>
      </c>
      <c r="H421" s="66">
        <v>13.83</v>
      </c>
      <c r="I421" s="60">
        <f>AVERAGE($H$102:H421)</f>
        <v>13.931218750000005</v>
      </c>
      <c r="J421" s="58">
        <f t="shared" si="107"/>
        <v>11.897851239669423</v>
      </c>
      <c r="K421">
        <f t="shared" si="106"/>
        <v>13.36</v>
      </c>
    </row>
    <row r="422" spans="3:11">
      <c r="C422" s="64">
        <v>19937</v>
      </c>
      <c r="D422" s="64" t="str">
        <f t="shared" si="104"/>
        <v>81954</v>
      </c>
      <c r="E422" s="65">
        <v>11.3422</v>
      </c>
      <c r="F422" s="58">
        <f t="shared" si="105"/>
        <v>11.741400000000001</v>
      </c>
      <c r="G422" s="65">
        <v>13.277985046728956</v>
      </c>
      <c r="H422" s="66">
        <v>14.04</v>
      </c>
      <c r="I422" s="60">
        <f>AVERAGE($H$102:H422)</f>
        <v>13.931557632398759</v>
      </c>
      <c r="J422" s="58">
        <f t="shared" si="107"/>
        <v>11.916859504132233</v>
      </c>
      <c r="K422">
        <f t="shared" si="106"/>
        <v>13.83</v>
      </c>
    </row>
    <row r="423" spans="3:11">
      <c r="C423" s="64">
        <v>19968</v>
      </c>
      <c r="D423" s="64" t="str">
        <f t="shared" ref="D423:D486" si="108">MONTH(C423)&amp;YEAR(C423)</f>
        <v>91954</v>
      </c>
      <c r="E423" s="65">
        <v>12.2852</v>
      </c>
      <c r="F423" s="58">
        <f t="shared" si="105"/>
        <v>11.3422</v>
      </c>
      <c r="G423" s="65">
        <v>13.274901863354023</v>
      </c>
      <c r="H423" s="66">
        <v>14.36</v>
      </c>
      <c r="I423" s="60">
        <f>AVERAGE($H$102:H423)</f>
        <v>13.932888198757768</v>
      </c>
      <c r="J423" s="58">
        <f t="shared" si="107"/>
        <v>11.9401652892562</v>
      </c>
      <c r="K423">
        <f t="shared" si="106"/>
        <v>14.04</v>
      </c>
    </row>
    <row r="424" spans="3:11">
      <c r="C424" s="64">
        <v>19998</v>
      </c>
      <c r="D424" s="64" t="str">
        <f t="shared" si="108"/>
        <v>101954</v>
      </c>
      <c r="E424" s="65">
        <v>11.4368</v>
      </c>
      <c r="F424" s="58">
        <f t="shared" ref="F424:F487" si="109">E423</f>
        <v>12.2852</v>
      </c>
      <c r="G424" s="65">
        <v>13.269211145510823</v>
      </c>
      <c r="H424" s="66">
        <v>14.62</v>
      </c>
      <c r="I424" s="60">
        <f>AVERAGE($H$102:H424)</f>
        <v>13.935015479876164</v>
      </c>
      <c r="J424" s="58">
        <f t="shared" si="107"/>
        <v>11.967355371900828</v>
      </c>
      <c r="K424">
        <f t="shared" ref="K424:K487" si="110">H423</f>
        <v>14.36</v>
      </c>
    </row>
    <row r="425" spans="3:11">
      <c r="C425" s="64">
        <v>20029</v>
      </c>
      <c r="D425" s="64" t="str">
        <f t="shared" si="108"/>
        <v>111954</v>
      </c>
      <c r="E425" s="65">
        <v>12.361000000000001</v>
      </c>
      <c r="F425" s="58">
        <f t="shared" si="109"/>
        <v>11.4368</v>
      </c>
      <c r="G425" s="65">
        <v>13.266408024691344</v>
      </c>
      <c r="H425" s="66">
        <v>15.12</v>
      </c>
      <c r="I425" s="60">
        <f>AVERAGE($H$102:H425)</f>
        <v>13.938672839506175</v>
      </c>
      <c r="J425" s="58">
        <f t="shared" si="107"/>
        <v>11.996611570247934</v>
      </c>
      <c r="K425">
        <f t="shared" si="110"/>
        <v>14.62</v>
      </c>
    </row>
    <row r="426" spans="3:11">
      <c r="C426" s="64">
        <v>20059</v>
      </c>
      <c r="D426" s="64" t="str">
        <f t="shared" si="108"/>
        <v>121954</v>
      </c>
      <c r="E426" s="65">
        <v>12.9892</v>
      </c>
      <c r="F426" s="58">
        <f t="shared" si="109"/>
        <v>12.361000000000001</v>
      </c>
      <c r="G426" s="65">
        <v>13.265555076923064</v>
      </c>
      <c r="H426" s="66">
        <v>15.79</v>
      </c>
      <c r="I426" s="60">
        <f>AVERAGE($H$102:H426)</f>
        <v>13.944369230769233</v>
      </c>
      <c r="J426" s="58">
        <f t="shared" si="107"/>
        <v>12.032231404958678</v>
      </c>
      <c r="K426">
        <f t="shared" si="110"/>
        <v>15.12</v>
      </c>
    </row>
    <row r="427" spans="3:11">
      <c r="C427" s="64">
        <v>20090</v>
      </c>
      <c r="D427" s="64" t="str">
        <f t="shared" si="108"/>
        <v>11955</v>
      </c>
      <c r="E427" s="65">
        <v>12.375</v>
      </c>
      <c r="F427" s="58">
        <f t="shared" si="109"/>
        <v>12.9892</v>
      </c>
      <c r="G427" s="65">
        <v>13.262823312883421</v>
      </c>
      <c r="H427" s="66">
        <v>15.99</v>
      </c>
      <c r="I427" s="60">
        <f>AVERAGE($H$102:H427)</f>
        <v>13.950644171779144</v>
      </c>
      <c r="J427" s="58">
        <f t="shared" si="107"/>
        <v>12.068181818181818</v>
      </c>
      <c r="K427">
        <f t="shared" si="110"/>
        <v>15.79</v>
      </c>
    </row>
    <row r="428" spans="3:11">
      <c r="C428" s="64">
        <v>20121</v>
      </c>
      <c r="D428" s="64" t="str">
        <f t="shared" si="108"/>
        <v>21955</v>
      </c>
      <c r="E428" s="65">
        <v>12.418900000000001</v>
      </c>
      <c r="F428" s="58">
        <f t="shared" si="109"/>
        <v>12.375</v>
      </c>
      <c r="G428" s="65">
        <v>13.260242507645245</v>
      </c>
      <c r="H428" s="66">
        <v>16.440000000000001</v>
      </c>
      <c r="I428" s="60">
        <f>AVERAGE($H$102:H428)</f>
        <v>13.958256880733947</v>
      </c>
      <c r="J428" s="58">
        <f t="shared" si="107"/>
        <v>12.105206611570248</v>
      </c>
      <c r="K428">
        <f t="shared" si="110"/>
        <v>15.99</v>
      </c>
    </row>
    <row r="429" spans="3:11">
      <c r="C429" s="64">
        <v>20149</v>
      </c>
      <c r="D429" s="64" t="str">
        <f t="shared" si="108"/>
        <v>31955</v>
      </c>
      <c r="E429" s="65">
        <v>12.3581</v>
      </c>
      <c r="F429" s="58">
        <f t="shared" si="109"/>
        <v>12.418900000000001</v>
      </c>
      <c r="G429" s="65">
        <v>13.257492073170718</v>
      </c>
      <c r="H429" s="66">
        <v>16.22</v>
      </c>
      <c r="I429" s="60">
        <f>AVERAGE($H$102:H429)</f>
        <v>13.965152439024392</v>
      </c>
      <c r="J429" s="58">
        <f t="shared" si="107"/>
        <v>12.137272727272729</v>
      </c>
      <c r="K429">
        <f t="shared" si="110"/>
        <v>16.440000000000001</v>
      </c>
    </row>
    <row r="430" spans="3:11">
      <c r="C430" s="64">
        <v>20180</v>
      </c>
      <c r="D430" s="64" t="str">
        <f t="shared" si="108"/>
        <v>41955</v>
      </c>
      <c r="E430" s="65">
        <v>11.7888</v>
      </c>
      <c r="F430" s="58">
        <f t="shared" si="109"/>
        <v>12.3581</v>
      </c>
      <c r="G430" s="65">
        <v>13.253027963525824</v>
      </c>
      <c r="H430" s="66">
        <v>16.690000000000001</v>
      </c>
      <c r="I430" s="60">
        <f>AVERAGE($H$102:H430)</f>
        <v>13.973434650455928</v>
      </c>
      <c r="J430" s="58">
        <f t="shared" si="107"/>
        <v>12.173388429752066</v>
      </c>
      <c r="K430">
        <f t="shared" si="110"/>
        <v>16.22</v>
      </c>
    </row>
    <row r="431" spans="3:11">
      <c r="C431" s="64">
        <v>20210</v>
      </c>
      <c r="D431" s="64" t="str">
        <f t="shared" si="108"/>
        <v>51955</v>
      </c>
      <c r="E431" s="65">
        <v>11.773300000000001</v>
      </c>
      <c r="F431" s="58">
        <f t="shared" si="109"/>
        <v>11.7888</v>
      </c>
      <c r="G431" s="65">
        <v>13.248543939393926</v>
      </c>
      <c r="H431" s="66">
        <v>16.52</v>
      </c>
      <c r="I431" s="60">
        <f>AVERAGE($H$102:H431)</f>
        <v>13.981151515151517</v>
      </c>
      <c r="J431" s="58">
        <f t="shared" si="107"/>
        <v>12.205537190082646</v>
      </c>
      <c r="K431">
        <f t="shared" si="110"/>
        <v>16.690000000000001</v>
      </c>
    </row>
    <row r="432" spans="3:11">
      <c r="C432" s="64">
        <v>20241</v>
      </c>
      <c r="D432" s="64" t="str">
        <f t="shared" si="108"/>
        <v>61955</v>
      </c>
      <c r="E432" s="65">
        <v>12.7422</v>
      </c>
      <c r="F432" s="58">
        <f t="shared" si="109"/>
        <v>11.773300000000001</v>
      </c>
      <c r="G432" s="65">
        <v>13.247014199395757</v>
      </c>
      <c r="H432" s="66">
        <v>17.37</v>
      </c>
      <c r="I432" s="60">
        <f>AVERAGE($H$102:H432)</f>
        <v>13.991389728096678</v>
      </c>
      <c r="J432" s="58">
        <f t="shared" si="107"/>
        <v>12.241322314049585</v>
      </c>
      <c r="K432">
        <f t="shared" si="110"/>
        <v>16.52</v>
      </c>
    </row>
    <row r="433" spans="3:11">
      <c r="C433" s="64">
        <v>20271</v>
      </c>
      <c r="D433" s="64" t="str">
        <f t="shared" si="108"/>
        <v>71955</v>
      </c>
      <c r="E433" s="65">
        <v>12.651199999999999</v>
      </c>
      <c r="F433" s="58">
        <f t="shared" si="109"/>
        <v>12.7422</v>
      </c>
      <c r="G433" s="65">
        <v>13.24521957831324</v>
      </c>
      <c r="H433" s="66">
        <v>18.45</v>
      </c>
      <c r="I433" s="60">
        <f>AVERAGE($H$102:H433)</f>
        <v>14.004819277108435</v>
      </c>
      <c r="J433" s="58">
        <f t="shared" si="107"/>
        <v>12.285289256198345</v>
      </c>
      <c r="K433">
        <f t="shared" si="110"/>
        <v>17.37</v>
      </c>
    </row>
    <row r="434" spans="3:11">
      <c r="C434" s="64">
        <v>20302</v>
      </c>
      <c r="D434" s="64" t="str">
        <f t="shared" si="108"/>
        <v>81955</v>
      </c>
      <c r="E434" s="65">
        <v>12.552300000000001</v>
      </c>
      <c r="F434" s="58">
        <f t="shared" si="109"/>
        <v>12.651199999999999</v>
      </c>
      <c r="G434" s="65">
        <v>13.243138738738727</v>
      </c>
      <c r="H434" s="66">
        <v>18.22</v>
      </c>
      <c r="I434" s="60">
        <f>AVERAGE($H$102:H434)</f>
        <v>14.017477477477479</v>
      </c>
      <c r="J434" s="58">
        <f t="shared" si="107"/>
        <v>12.329504132231403</v>
      </c>
      <c r="K434">
        <f t="shared" si="110"/>
        <v>18.45</v>
      </c>
    </row>
    <row r="435" spans="3:11">
      <c r="C435" s="64">
        <v>20333</v>
      </c>
      <c r="D435" s="64" t="str">
        <f t="shared" si="108"/>
        <v>91955</v>
      </c>
      <c r="E435" s="65">
        <v>12.694800000000001</v>
      </c>
      <c r="F435" s="58">
        <f t="shared" si="109"/>
        <v>12.552300000000001</v>
      </c>
      <c r="G435" s="65">
        <v>13.241497005988013</v>
      </c>
      <c r="H435" s="66">
        <v>18.84</v>
      </c>
      <c r="I435" s="60">
        <f>AVERAGE($H$102:H435)</f>
        <v>14.031916167664672</v>
      </c>
      <c r="J435" s="58">
        <f t="shared" si="107"/>
        <v>12.378429752066111</v>
      </c>
      <c r="K435">
        <f t="shared" si="110"/>
        <v>18.22</v>
      </c>
    </row>
    <row r="436" spans="3:11">
      <c r="C436" s="64">
        <v>20363</v>
      </c>
      <c r="D436" s="64" t="str">
        <f t="shared" si="108"/>
        <v>101955</v>
      </c>
      <c r="E436" s="65">
        <v>11.696099999999999</v>
      </c>
      <c r="F436" s="58">
        <f t="shared" si="109"/>
        <v>12.694800000000001</v>
      </c>
      <c r="G436" s="65">
        <v>13.236883880597004</v>
      </c>
      <c r="H436" s="66">
        <v>17.77</v>
      </c>
      <c r="I436" s="60">
        <f>AVERAGE($H$102:H436)</f>
        <v>14.043074626865675</v>
      </c>
      <c r="J436" s="58">
        <f t="shared" si="107"/>
        <v>12.411239669421484</v>
      </c>
      <c r="K436">
        <f t="shared" si="110"/>
        <v>18.84</v>
      </c>
    </row>
    <row r="437" spans="3:11">
      <c r="C437" s="64">
        <v>20394</v>
      </c>
      <c r="D437" s="64" t="str">
        <f t="shared" si="108"/>
        <v>111955</v>
      </c>
      <c r="E437" s="65">
        <v>12.5718</v>
      </c>
      <c r="F437" s="58">
        <f t="shared" si="109"/>
        <v>11.696099999999999</v>
      </c>
      <c r="G437" s="65">
        <v>13.234904464285702</v>
      </c>
      <c r="H437" s="66">
        <v>18.84</v>
      </c>
      <c r="I437" s="60">
        <f>AVERAGE($H$102:H437)</f>
        <v>14.057351190476194</v>
      </c>
      <c r="J437" s="58">
        <f t="shared" si="107"/>
        <v>12.448181818181812</v>
      </c>
      <c r="K437">
        <f t="shared" si="110"/>
        <v>17.77</v>
      </c>
    </row>
    <row r="438" spans="3:11">
      <c r="C438" s="64">
        <v>20424</v>
      </c>
      <c r="D438" s="64" t="str">
        <f t="shared" si="108"/>
        <v>121955</v>
      </c>
      <c r="E438" s="65">
        <v>12.563499999999999</v>
      </c>
      <c r="F438" s="58">
        <f t="shared" si="109"/>
        <v>12.5718</v>
      </c>
      <c r="G438" s="65">
        <v>13.232912166172095</v>
      </c>
      <c r="H438" s="66">
        <v>18.940000000000001</v>
      </c>
      <c r="I438" s="60">
        <f>AVERAGE($H$102:H438)</f>
        <v>14.071839762611278</v>
      </c>
      <c r="J438" s="58">
        <f t="shared" si="107"/>
        <v>12.481983471074376</v>
      </c>
      <c r="K438">
        <f t="shared" si="110"/>
        <v>18.84</v>
      </c>
    </row>
    <row r="439" spans="3:11">
      <c r="C439" s="64">
        <v>20455</v>
      </c>
      <c r="D439" s="64" t="str">
        <f t="shared" si="108"/>
        <v>11956</v>
      </c>
      <c r="E439" s="65">
        <v>11.875299999999999</v>
      </c>
      <c r="F439" s="58">
        <f t="shared" si="109"/>
        <v>12.563499999999999</v>
      </c>
      <c r="G439" s="65">
        <v>13.228895562130166</v>
      </c>
      <c r="H439" s="66">
        <v>18.29</v>
      </c>
      <c r="I439" s="60">
        <f>AVERAGE($H$102:H439)</f>
        <v>14.084319526627221</v>
      </c>
      <c r="J439" s="58">
        <f t="shared" si="107"/>
        <v>12.509008264462805</v>
      </c>
      <c r="K439">
        <f t="shared" si="110"/>
        <v>18.940000000000001</v>
      </c>
    </row>
    <row r="440" spans="3:11">
      <c r="C440" s="64">
        <v>20486</v>
      </c>
      <c r="D440" s="64" t="str">
        <f t="shared" si="108"/>
        <v>21956</v>
      </c>
      <c r="E440" s="65">
        <v>12.2873</v>
      </c>
      <c r="F440" s="58">
        <f t="shared" si="109"/>
        <v>11.875299999999999</v>
      </c>
      <c r="G440" s="65">
        <v>13.226117994100283</v>
      </c>
      <c r="H440" s="66">
        <v>18.27</v>
      </c>
      <c r="I440" s="60">
        <f>AVERAGE($H$102:H440)</f>
        <v>14.096666666666671</v>
      </c>
      <c r="J440" s="58">
        <f t="shared" si="107"/>
        <v>12.530909090909088</v>
      </c>
      <c r="K440">
        <f t="shared" si="110"/>
        <v>18.29</v>
      </c>
    </row>
    <row r="441" spans="3:11">
      <c r="C441" s="64">
        <v>20515</v>
      </c>
      <c r="D441" s="64" t="str">
        <f t="shared" si="108"/>
        <v>31956</v>
      </c>
      <c r="E441" s="65">
        <v>13.138199999999999</v>
      </c>
      <c r="F441" s="58">
        <f t="shared" si="109"/>
        <v>12.2873</v>
      </c>
      <c r="G441" s="65">
        <v>13.225859411764695</v>
      </c>
      <c r="H441" s="66">
        <v>19.37</v>
      </c>
      <c r="I441" s="60">
        <f>AVERAGE($H$102:H441)</f>
        <v>14.112176470588238</v>
      </c>
      <c r="J441" s="58">
        <f t="shared" si="107"/>
        <v>12.560743801652889</v>
      </c>
      <c r="K441">
        <f t="shared" si="110"/>
        <v>18.27</v>
      </c>
    </row>
    <row r="442" spans="3:11">
      <c r="C442" s="64">
        <v>20546</v>
      </c>
      <c r="D442" s="64" t="str">
        <f t="shared" si="108"/>
        <v>41956</v>
      </c>
      <c r="E442" s="65">
        <v>13.4389</v>
      </c>
      <c r="F442" s="58">
        <f t="shared" si="109"/>
        <v>13.138199999999999</v>
      </c>
      <c r="G442" s="65">
        <v>13.226484164222864</v>
      </c>
      <c r="H442" s="66">
        <v>19.37</v>
      </c>
      <c r="I442" s="60">
        <f>AVERAGE($H$102:H442)</f>
        <v>14.127595307917892</v>
      </c>
      <c r="J442" s="58">
        <f t="shared" si="107"/>
        <v>12.595785123966936</v>
      </c>
      <c r="K442">
        <f t="shared" si="110"/>
        <v>19.37</v>
      </c>
    </row>
    <row r="443" spans="3:11">
      <c r="C443" s="64">
        <v>20576</v>
      </c>
      <c r="D443" s="64" t="str">
        <f t="shared" si="108"/>
        <v>51956</v>
      </c>
      <c r="E443" s="65">
        <v>12.5556</v>
      </c>
      <c r="F443" s="58">
        <f t="shared" si="109"/>
        <v>13.4389</v>
      </c>
      <c r="G443" s="65">
        <v>13.224522514619871</v>
      </c>
      <c r="H443" s="66">
        <v>18.54</v>
      </c>
      <c r="I443" s="60">
        <f>AVERAGE($H$102:H443)</f>
        <v>14.140497076023395</v>
      </c>
      <c r="J443" s="58">
        <f t="shared" si="107"/>
        <v>12.616446280991729</v>
      </c>
      <c r="K443">
        <f t="shared" si="110"/>
        <v>19.37</v>
      </c>
    </row>
    <row r="444" spans="3:11">
      <c r="C444" s="64">
        <v>20607</v>
      </c>
      <c r="D444" s="64" t="str">
        <f t="shared" si="108"/>
        <v>61956</v>
      </c>
      <c r="E444" s="65">
        <v>13.0472</v>
      </c>
      <c r="F444" s="58">
        <f t="shared" si="109"/>
        <v>12.5556</v>
      </c>
      <c r="G444" s="65">
        <v>13.224005539358588</v>
      </c>
      <c r="H444" s="66">
        <v>18.16</v>
      </c>
      <c r="I444" s="60">
        <f>AVERAGE($H$102:H444)</f>
        <v>14.152215743440236</v>
      </c>
      <c r="J444" s="58">
        <f t="shared" si="107"/>
        <v>12.634214876033051</v>
      </c>
      <c r="K444">
        <f t="shared" si="110"/>
        <v>18.54</v>
      </c>
    </row>
    <row r="445" spans="3:11">
      <c r="C445" s="64">
        <v>20637</v>
      </c>
      <c r="D445" s="64" t="str">
        <f t="shared" si="108"/>
        <v>71956</v>
      </c>
      <c r="E445" s="65">
        <v>14.2746</v>
      </c>
      <c r="F445" s="58">
        <f t="shared" si="109"/>
        <v>13.0472</v>
      </c>
      <c r="G445" s="65">
        <v>13.227059593023244</v>
      </c>
      <c r="H445" s="66">
        <v>18.86</v>
      </c>
      <c r="I445" s="60">
        <f>AVERAGE($H$102:H445)</f>
        <v>14.1659011627907</v>
      </c>
      <c r="J445" s="58">
        <f t="shared" si="107"/>
        <v>12.659752066115693</v>
      </c>
      <c r="K445">
        <f t="shared" si="110"/>
        <v>18.16</v>
      </c>
    </row>
    <row r="446" spans="3:11">
      <c r="C446" s="64">
        <v>20668</v>
      </c>
      <c r="D446" s="64" t="str">
        <f t="shared" si="108"/>
        <v>81956</v>
      </c>
      <c r="E446" s="65">
        <v>13.731199999999999</v>
      </c>
      <c r="F446" s="58">
        <f t="shared" si="109"/>
        <v>14.2746</v>
      </c>
      <c r="G446" s="65">
        <v>13.228520869565205</v>
      </c>
      <c r="H446" s="66">
        <v>18.670000000000002</v>
      </c>
      <c r="I446" s="60">
        <f>AVERAGE($H$102:H446)</f>
        <v>14.178956521739133</v>
      </c>
      <c r="J446" s="58">
        <f t="shared" si="107"/>
        <v>12.694132231404954</v>
      </c>
      <c r="K446">
        <f t="shared" si="110"/>
        <v>18.86</v>
      </c>
    </row>
    <row r="447" spans="3:11">
      <c r="C447" s="64">
        <v>20699</v>
      </c>
      <c r="D447" s="64" t="str">
        <f t="shared" si="108"/>
        <v>91956</v>
      </c>
      <c r="E447" s="65">
        <v>13.1069</v>
      </c>
      <c r="F447" s="58">
        <f t="shared" si="109"/>
        <v>13.731199999999999</v>
      </c>
      <c r="G447" s="65">
        <v>13.228169364161838</v>
      </c>
      <c r="H447" s="66">
        <v>17.84</v>
      </c>
      <c r="I447" s="60">
        <f>AVERAGE($H$102:H447)</f>
        <v>14.189537572254338</v>
      </c>
      <c r="J447" s="58">
        <f t="shared" si="107"/>
        <v>12.726033057851231</v>
      </c>
      <c r="K447">
        <f t="shared" si="110"/>
        <v>18.670000000000002</v>
      </c>
    </row>
    <row r="448" spans="3:11">
      <c r="C448" s="64">
        <v>20729</v>
      </c>
      <c r="D448" s="64" t="str">
        <f t="shared" si="108"/>
        <v>101956</v>
      </c>
      <c r="E448" s="65">
        <v>13.3666</v>
      </c>
      <c r="F448" s="58">
        <f t="shared" si="109"/>
        <v>13.1069</v>
      </c>
      <c r="G448" s="65">
        <v>13.228568299711803</v>
      </c>
      <c r="H448" s="66">
        <v>17.420000000000002</v>
      </c>
      <c r="I448" s="60">
        <f>AVERAGE($H$102:H448)</f>
        <v>14.198847262247842</v>
      </c>
      <c r="J448" s="58">
        <f t="shared" si="107"/>
        <v>12.77214876033057</v>
      </c>
      <c r="K448">
        <f t="shared" si="110"/>
        <v>17.84</v>
      </c>
    </row>
    <row r="449" spans="3:11">
      <c r="C449" s="64">
        <v>20760</v>
      </c>
      <c r="D449" s="64" t="str">
        <f t="shared" si="108"/>
        <v>111956</v>
      </c>
      <c r="E449" s="65">
        <v>13.219900000000001</v>
      </c>
      <c r="F449" s="58">
        <f t="shared" si="109"/>
        <v>13.3666</v>
      </c>
      <c r="G449" s="65">
        <v>13.228543390804587</v>
      </c>
      <c r="H449" s="66">
        <v>17.12</v>
      </c>
      <c r="I449" s="60">
        <f>AVERAGE($H$102:H449)</f>
        <v>14.207241379310346</v>
      </c>
      <c r="J449" s="58">
        <f t="shared" si="107"/>
        <v>12.819504132231396</v>
      </c>
      <c r="K449">
        <f t="shared" si="110"/>
        <v>17.420000000000002</v>
      </c>
    </row>
    <row r="450" spans="3:11">
      <c r="C450" s="64">
        <v>20790</v>
      </c>
      <c r="D450" s="64" t="str">
        <f t="shared" si="108"/>
        <v>121956</v>
      </c>
      <c r="E450" s="65">
        <v>13.686199999999999</v>
      </c>
      <c r="F450" s="58">
        <f t="shared" si="109"/>
        <v>13.219900000000001</v>
      </c>
      <c r="G450" s="65">
        <v>13.229854727793684</v>
      </c>
      <c r="H450" s="66">
        <v>17.2</v>
      </c>
      <c r="I450" s="60">
        <f>AVERAGE($H$102:H450)</f>
        <v>14.215816618911177</v>
      </c>
      <c r="J450" s="58">
        <f t="shared" si="107"/>
        <v>12.869834710743794</v>
      </c>
      <c r="K450">
        <f t="shared" si="110"/>
        <v>17.12</v>
      </c>
    </row>
    <row r="451" spans="3:11">
      <c r="C451" s="64">
        <v>20821</v>
      </c>
      <c r="D451" s="64" t="str">
        <f t="shared" si="108"/>
        <v>11957</v>
      </c>
      <c r="E451" s="65">
        <v>13.152900000000001</v>
      </c>
      <c r="F451" s="58">
        <f t="shared" si="109"/>
        <v>13.686199999999999</v>
      </c>
      <c r="G451" s="65">
        <v>13.229634857142846</v>
      </c>
      <c r="H451" s="66">
        <v>16.72</v>
      </c>
      <c r="I451" s="60">
        <f>AVERAGE($H$102:H451)</f>
        <v>14.222971428571432</v>
      </c>
      <c r="J451" s="58">
        <f t="shared" si="107"/>
        <v>12.914049586776853</v>
      </c>
      <c r="K451">
        <f t="shared" si="110"/>
        <v>17.2</v>
      </c>
    </row>
    <row r="452" spans="3:11">
      <c r="C452" s="64">
        <v>20852</v>
      </c>
      <c r="D452" s="64" t="str">
        <f t="shared" si="108"/>
        <v>21957</v>
      </c>
      <c r="E452" s="65">
        <v>12.7235</v>
      </c>
      <c r="F452" s="58">
        <f t="shared" si="109"/>
        <v>13.152900000000001</v>
      </c>
      <c r="G452" s="65">
        <v>13.228192877492866</v>
      </c>
      <c r="H452" s="66">
        <v>15.84</v>
      </c>
      <c r="I452" s="60">
        <f>AVERAGE($H$102:H452)</f>
        <v>14.227578347578351</v>
      </c>
      <c r="J452" s="58">
        <f t="shared" si="107"/>
        <v>12.950165289256191</v>
      </c>
      <c r="K452">
        <f t="shared" si="110"/>
        <v>16.72</v>
      </c>
    </row>
    <row r="453" spans="3:11">
      <c r="C453" s="64">
        <v>20880</v>
      </c>
      <c r="D453" s="64" t="str">
        <f t="shared" si="108"/>
        <v>31957</v>
      </c>
      <c r="E453" s="65">
        <v>12.9735</v>
      </c>
      <c r="F453" s="58">
        <f t="shared" si="109"/>
        <v>12.7235</v>
      </c>
      <c r="G453" s="65">
        <v>13.227469318181807</v>
      </c>
      <c r="H453" s="66">
        <v>15.9</v>
      </c>
      <c r="I453" s="60">
        <f>AVERAGE($H$102:H453)</f>
        <v>14.232329545454547</v>
      </c>
      <c r="J453" s="58">
        <f t="shared" si="107"/>
        <v>12.982809917355366</v>
      </c>
      <c r="K453">
        <f t="shared" si="110"/>
        <v>15.84</v>
      </c>
    </row>
    <row r="454" spans="3:11">
      <c r="C454" s="64">
        <v>20911</v>
      </c>
      <c r="D454" s="64" t="str">
        <f t="shared" si="108"/>
        <v>41957</v>
      </c>
      <c r="E454" s="65">
        <v>13.3743</v>
      </c>
      <c r="F454" s="58">
        <f t="shared" si="109"/>
        <v>12.9735</v>
      </c>
      <c r="G454" s="65">
        <v>13.227885269121803</v>
      </c>
      <c r="H454" s="66">
        <v>16.12</v>
      </c>
      <c r="I454" s="60">
        <f>AVERAGE($H$102:H454)</f>
        <v>14.237677053824363</v>
      </c>
      <c r="J454" s="58">
        <f t="shared" si="107"/>
        <v>13.022727272727266</v>
      </c>
      <c r="K454">
        <f t="shared" si="110"/>
        <v>15.9</v>
      </c>
    </row>
    <row r="455" spans="3:11">
      <c r="C455" s="64">
        <v>20941</v>
      </c>
      <c r="D455" s="64" t="str">
        <f t="shared" si="108"/>
        <v>51957</v>
      </c>
      <c r="E455" s="65">
        <v>13.868399999999999</v>
      </c>
      <c r="F455" s="58">
        <f t="shared" si="109"/>
        <v>13.3743</v>
      </c>
      <c r="G455" s="65">
        <v>13.229694632768354</v>
      </c>
      <c r="H455" s="66">
        <v>16.600000000000001</v>
      </c>
      <c r="I455" s="60">
        <f>AVERAGE($H$102:H455)</f>
        <v>14.244350282485879</v>
      </c>
      <c r="J455" s="58">
        <f t="shared" si="107"/>
        <v>13.069834710743795</v>
      </c>
      <c r="K455">
        <f t="shared" si="110"/>
        <v>16.12</v>
      </c>
    </row>
    <row r="456" spans="3:11">
      <c r="C456" s="64">
        <v>20972</v>
      </c>
      <c r="D456" s="64" t="str">
        <f t="shared" si="108"/>
        <v>61957</v>
      </c>
      <c r="E456" s="65">
        <v>13.850899999999999</v>
      </c>
      <c r="F456" s="58">
        <f t="shared" si="109"/>
        <v>13.868399999999999</v>
      </c>
      <c r="G456" s="65">
        <v>13.231444507042246</v>
      </c>
      <c r="H456" s="66">
        <v>16.73</v>
      </c>
      <c r="I456" s="60">
        <f>AVERAGE($H$102:H456)</f>
        <v>14.251352112676058</v>
      </c>
      <c r="J456" s="58">
        <f t="shared" si="107"/>
        <v>13.119421487603299</v>
      </c>
      <c r="K456">
        <f t="shared" si="110"/>
        <v>16.600000000000001</v>
      </c>
    </row>
    <row r="457" spans="3:11">
      <c r="C457" s="64">
        <v>21002</v>
      </c>
      <c r="D457" s="64" t="str">
        <f t="shared" si="108"/>
        <v>71957</v>
      </c>
      <c r="E457" s="65">
        <v>13.806900000000001</v>
      </c>
      <c r="F457" s="58">
        <f t="shared" si="109"/>
        <v>13.850899999999999</v>
      </c>
      <c r="G457" s="65">
        <v>13.233060955056171</v>
      </c>
      <c r="H457" s="66">
        <v>16.87</v>
      </c>
      <c r="I457" s="60">
        <f>AVERAGE($H$102:H457)</f>
        <v>14.258707865168541</v>
      </c>
      <c r="J457" s="58">
        <f t="shared" si="107"/>
        <v>13.167272727272719</v>
      </c>
      <c r="K457">
        <f t="shared" si="110"/>
        <v>16.73</v>
      </c>
    </row>
    <row r="458" spans="3:11">
      <c r="C458" s="64">
        <v>21033</v>
      </c>
      <c r="D458" s="64" t="str">
        <f t="shared" si="108"/>
        <v>81957</v>
      </c>
      <c r="E458" s="65">
        <v>13.031700000000001</v>
      </c>
      <c r="F458" s="58">
        <f t="shared" si="109"/>
        <v>13.806900000000001</v>
      </c>
      <c r="G458" s="65">
        <v>13.232496918767499</v>
      </c>
      <c r="H458" s="66">
        <v>15.87</v>
      </c>
      <c r="I458" s="60">
        <f>AVERAGE($H$102:H458)</f>
        <v>14.263221288515407</v>
      </c>
      <c r="J458" s="58">
        <f t="shared" si="107"/>
        <v>13.201735537190077</v>
      </c>
      <c r="K458">
        <f t="shared" si="110"/>
        <v>16.87</v>
      </c>
    </row>
    <row r="459" spans="3:11">
      <c r="C459" s="64">
        <v>21064</v>
      </c>
      <c r="D459" s="64" t="str">
        <f t="shared" si="108"/>
        <v>91957</v>
      </c>
      <c r="E459" s="65">
        <v>12.2248</v>
      </c>
      <c r="F459" s="58">
        <f t="shared" si="109"/>
        <v>13.031700000000001</v>
      </c>
      <c r="G459" s="65">
        <v>13.22968212290502</v>
      </c>
      <c r="H459" s="66">
        <v>15.16</v>
      </c>
      <c r="I459" s="60">
        <f>AVERAGE($H$102:H459)</f>
        <v>14.265726256983241</v>
      </c>
      <c r="J459" s="58">
        <f t="shared" si="107"/>
        <v>13.233305785123962</v>
      </c>
      <c r="K459">
        <f t="shared" si="110"/>
        <v>15.87</v>
      </c>
    </row>
    <row r="460" spans="3:11">
      <c r="C460" s="64">
        <v>21094</v>
      </c>
      <c r="D460" s="64" t="str">
        <f t="shared" si="108"/>
        <v>101957</v>
      </c>
      <c r="E460" s="65">
        <v>12.183999999999999</v>
      </c>
      <c r="F460" s="58">
        <f t="shared" si="109"/>
        <v>12.2248</v>
      </c>
      <c r="G460" s="65">
        <v>13.226769359331469</v>
      </c>
      <c r="H460" s="66">
        <v>14.15</v>
      </c>
      <c r="I460" s="60">
        <f>AVERAGE($H$102:H460)</f>
        <v>14.265403899721449</v>
      </c>
      <c r="J460" s="58">
        <f t="shared" si="107"/>
        <v>13.260743801652886</v>
      </c>
      <c r="K460">
        <f t="shared" si="110"/>
        <v>15.16</v>
      </c>
    </row>
    <row r="461" spans="3:11">
      <c r="C461" s="64">
        <v>21125</v>
      </c>
      <c r="D461" s="64" t="str">
        <f t="shared" si="108"/>
        <v>111957</v>
      </c>
      <c r="E461" s="65">
        <v>12.379799999999999</v>
      </c>
      <c r="F461" s="58">
        <f t="shared" si="109"/>
        <v>12.183999999999999</v>
      </c>
      <c r="G461" s="65">
        <v>13.224416666666659</v>
      </c>
      <c r="H461" s="66">
        <v>13.74</v>
      </c>
      <c r="I461" s="60">
        <f>AVERAGE($H$102:H461)</f>
        <v>14.263944444444443</v>
      </c>
      <c r="J461" s="58">
        <f t="shared" si="107"/>
        <v>13.28231404958677</v>
      </c>
      <c r="K461">
        <f t="shared" si="110"/>
        <v>14.15</v>
      </c>
    </row>
    <row r="462" spans="3:11">
      <c r="C462" s="64">
        <v>21155</v>
      </c>
      <c r="D462" s="64" t="str">
        <f t="shared" si="108"/>
        <v>121957</v>
      </c>
      <c r="E462" s="65">
        <v>11.8665</v>
      </c>
      <c r="F462" s="58">
        <f t="shared" si="109"/>
        <v>12.379799999999999</v>
      </c>
      <c r="G462" s="65">
        <v>13.220655124653732</v>
      </c>
      <c r="H462" s="66">
        <v>13.67</v>
      </c>
      <c r="I462" s="60">
        <f>AVERAGE($H$102:H462)</f>
        <v>14.262299168975067</v>
      </c>
      <c r="J462" s="58">
        <f t="shared" si="107"/>
        <v>13.304545454545448</v>
      </c>
      <c r="K462">
        <f t="shared" si="110"/>
        <v>13.74</v>
      </c>
    </row>
    <row r="463" spans="3:11">
      <c r="C463" s="64">
        <v>21186</v>
      </c>
      <c r="D463" s="64" t="str">
        <f t="shared" si="108"/>
        <v>11958</v>
      </c>
      <c r="E463" s="65">
        <v>13.2803</v>
      </c>
      <c r="F463" s="58">
        <f t="shared" si="109"/>
        <v>11.8665</v>
      </c>
      <c r="G463" s="65">
        <v>13.220819889502756</v>
      </c>
      <c r="H463" s="66">
        <v>13.79</v>
      </c>
      <c r="I463" s="60">
        <f>AVERAGE($H$102:H463)</f>
        <v>14.260994475138121</v>
      </c>
      <c r="J463" s="58">
        <f t="shared" si="107"/>
        <v>13.330247933884291</v>
      </c>
      <c r="K463">
        <f t="shared" si="110"/>
        <v>13.67</v>
      </c>
    </row>
    <row r="464" spans="3:11">
      <c r="C464" s="64">
        <v>21217</v>
      </c>
      <c r="D464" s="64" t="str">
        <f t="shared" si="108"/>
        <v>21958</v>
      </c>
      <c r="E464" s="65">
        <v>13.006399999999999</v>
      </c>
      <c r="F464" s="58">
        <f t="shared" si="109"/>
        <v>13.2803</v>
      </c>
      <c r="G464" s="65">
        <v>13.220229201101922</v>
      </c>
      <c r="H464" s="66">
        <v>13.78</v>
      </c>
      <c r="I464" s="60">
        <f>AVERAGE($H$102:H464)</f>
        <v>14.259669421487601</v>
      </c>
      <c r="J464" s="58">
        <f t="shared" si="107"/>
        <v>13.358016528925614</v>
      </c>
      <c r="K464">
        <f t="shared" si="110"/>
        <v>13.79</v>
      </c>
    </row>
    <row r="465" spans="3:11">
      <c r="C465" s="64">
        <v>21245</v>
      </c>
      <c r="D465" s="64" t="str">
        <f t="shared" si="108"/>
        <v>31958</v>
      </c>
      <c r="E465" s="65">
        <v>13.4076</v>
      </c>
      <c r="F465" s="58">
        <f t="shared" si="109"/>
        <v>13.006399999999999</v>
      </c>
      <c r="G465" s="65">
        <v>13.220743956043949</v>
      </c>
      <c r="H465" s="66">
        <v>13.93</v>
      </c>
      <c r="I465" s="60">
        <f>AVERAGE($H$102:H465)</f>
        <v>14.258763736263735</v>
      </c>
      <c r="J465" s="58">
        <f t="shared" si="107"/>
        <v>13.390495867768589</v>
      </c>
      <c r="K465">
        <f t="shared" si="110"/>
        <v>13.78</v>
      </c>
    </row>
    <row r="466" spans="3:11">
      <c r="C466" s="64">
        <v>21276</v>
      </c>
      <c r="D466" s="64" t="str">
        <f t="shared" si="108"/>
        <v>41958</v>
      </c>
      <c r="E466" s="65">
        <v>14.825900000000001</v>
      </c>
      <c r="F466" s="58">
        <f t="shared" si="109"/>
        <v>13.4076</v>
      </c>
      <c r="G466" s="65">
        <v>13.22514164383561</v>
      </c>
      <c r="H466" s="66">
        <v>13.91</v>
      </c>
      <c r="I466" s="60">
        <f>AVERAGE($H$102:H466)</f>
        <v>14.257808219178081</v>
      </c>
      <c r="J466" s="58">
        <f t="shared" si="107"/>
        <v>13.421239669421482</v>
      </c>
      <c r="K466">
        <f t="shared" si="110"/>
        <v>13.93</v>
      </c>
    </row>
    <row r="467" spans="3:11">
      <c r="C467" s="64">
        <v>21306</v>
      </c>
      <c r="D467" s="64" t="str">
        <f t="shared" si="108"/>
        <v>51958</v>
      </c>
      <c r="E467" s="65">
        <v>15.047800000000001</v>
      </c>
      <c r="F467" s="58">
        <f t="shared" si="109"/>
        <v>14.825900000000001</v>
      </c>
      <c r="G467" s="65">
        <v>13.230121584699447</v>
      </c>
      <c r="H467" s="66">
        <v>14.32</v>
      </c>
      <c r="I467" s="60">
        <f>AVERAGE($H$102:H467)</f>
        <v>14.257978142076501</v>
      </c>
      <c r="J467" s="58">
        <f t="shared" si="107"/>
        <v>13.45049586776859</v>
      </c>
      <c r="K467">
        <f t="shared" si="110"/>
        <v>13.91</v>
      </c>
    </row>
    <row r="468" spans="3:11">
      <c r="C468" s="64">
        <v>21337</v>
      </c>
      <c r="D468" s="64" t="str">
        <f t="shared" si="108"/>
        <v>61958</v>
      </c>
      <c r="E468" s="65">
        <v>15.440300000000001</v>
      </c>
      <c r="F468" s="58">
        <f t="shared" si="109"/>
        <v>15.047800000000001</v>
      </c>
      <c r="G468" s="65">
        <v>13.236143869209803</v>
      </c>
      <c r="H468" s="66">
        <v>14.64</v>
      </c>
      <c r="I468" s="60">
        <f>AVERAGE($H$102:H468)</f>
        <v>14.259019073569482</v>
      </c>
      <c r="J468" s="58">
        <f t="shared" si="107"/>
        <v>13.478595041322309</v>
      </c>
      <c r="K468">
        <f t="shared" si="110"/>
        <v>14.32</v>
      </c>
    </row>
    <row r="469" spans="3:11">
      <c r="C469" s="64">
        <v>21367</v>
      </c>
      <c r="D469" s="64" t="str">
        <f t="shared" si="108"/>
        <v>71958</v>
      </c>
      <c r="E469" s="65">
        <v>16.385400000000001</v>
      </c>
      <c r="F469" s="58">
        <f t="shared" si="109"/>
        <v>15.440300000000001</v>
      </c>
      <c r="G469" s="65">
        <v>13.244701630434777</v>
      </c>
      <c r="H469" s="66">
        <v>14.96</v>
      </c>
      <c r="I469" s="60">
        <f>AVERAGE($H$102:H469)</f>
        <v>14.260923913043477</v>
      </c>
      <c r="J469" s="58">
        <f t="shared" si="107"/>
        <v>13.506528925619831</v>
      </c>
      <c r="K469">
        <f t="shared" si="110"/>
        <v>14.64</v>
      </c>
    </row>
    <row r="470" spans="3:11">
      <c r="C470" s="64">
        <v>21398</v>
      </c>
      <c r="D470" s="64" t="str">
        <f t="shared" si="108"/>
        <v>81958</v>
      </c>
      <c r="E470" s="65">
        <v>16.579899999999999</v>
      </c>
      <c r="F470" s="58">
        <f t="shared" si="109"/>
        <v>16.385400000000001</v>
      </c>
      <c r="G470" s="65">
        <v>13.253740108401077</v>
      </c>
      <c r="H470" s="66">
        <v>15.54</v>
      </c>
      <c r="I470" s="60">
        <f>AVERAGE($H$102:H470)</f>
        <v>14.264390243902438</v>
      </c>
      <c r="J470" s="58">
        <f t="shared" si="107"/>
        <v>13.542975206611565</v>
      </c>
      <c r="K470">
        <f t="shared" si="110"/>
        <v>14.96</v>
      </c>
    </row>
    <row r="471" spans="3:11">
      <c r="C471" s="64">
        <v>21429</v>
      </c>
      <c r="D471" s="64" t="str">
        <f t="shared" si="108"/>
        <v>91958</v>
      </c>
      <c r="E471" s="65">
        <v>17.381900000000002</v>
      </c>
      <c r="F471" s="58">
        <f t="shared" si="109"/>
        <v>16.579899999999999</v>
      </c>
      <c r="G471" s="65">
        <v>13.264897297297292</v>
      </c>
      <c r="H471" s="66">
        <v>15.93</v>
      </c>
      <c r="I471" s="60">
        <f>AVERAGE($H$102:H471)</f>
        <v>14.268891891891892</v>
      </c>
      <c r="J471" s="58">
        <f t="shared" si="107"/>
        <v>13.586033057851235</v>
      </c>
      <c r="K471">
        <f t="shared" si="110"/>
        <v>15.54</v>
      </c>
    </row>
    <row r="472" spans="3:11">
      <c r="C472" s="64">
        <v>21459</v>
      </c>
      <c r="D472" s="64" t="str">
        <f t="shared" si="108"/>
        <v>101958</v>
      </c>
      <c r="E472" s="65">
        <v>17.761199999999999</v>
      </c>
      <c r="F472" s="58">
        <f t="shared" si="109"/>
        <v>17.381900000000002</v>
      </c>
      <c r="G472" s="65">
        <v>13.27701671159029</v>
      </c>
      <c r="H472" s="66">
        <v>16.559999999999999</v>
      </c>
      <c r="I472" s="60">
        <f>AVERAGE($H$102:H472)</f>
        <v>14.275067385444745</v>
      </c>
      <c r="J472" s="58">
        <f t="shared" si="107"/>
        <v>13.635702479338837</v>
      </c>
      <c r="K472">
        <f t="shared" si="110"/>
        <v>15.93</v>
      </c>
    </row>
    <row r="473" spans="3:11">
      <c r="C473" s="64">
        <v>21490</v>
      </c>
      <c r="D473" s="64" t="str">
        <f t="shared" si="108"/>
        <v>111958</v>
      </c>
      <c r="E473" s="65">
        <v>18.159199999999998</v>
      </c>
      <c r="F473" s="58">
        <f t="shared" si="109"/>
        <v>17.761199999999999</v>
      </c>
      <c r="G473" s="65">
        <v>13.290140860215049</v>
      </c>
      <c r="H473" s="66">
        <v>16.989999999999998</v>
      </c>
      <c r="I473" s="60">
        <f>AVERAGE($H$102:H473)</f>
        <v>14.28236559139785</v>
      </c>
      <c r="J473" s="58">
        <f t="shared" si="107"/>
        <v>13.68661157024793</v>
      </c>
      <c r="K473">
        <f t="shared" si="110"/>
        <v>16.559999999999999</v>
      </c>
    </row>
    <row r="474" spans="3:11">
      <c r="C474" s="64">
        <v>21520</v>
      </c>
      <c r="D474" s="64" t="str">
        <f t="shared" si="108"/>
        <v>121958</v>
      </c>
      <c r="E474" s="65">
        <v>19.1038</v>
      </c>
      <c r="F474" s="58">
        <f t="shared" si="109"/>
        <v>18.159199999999998</v>
      </c>
      <c r="G474" s="65">
        <v>13.305727077747983</v>
      </c>
      <c r="H474" s="66">
        <v>17.36</v>
      </c>
      <c r="I474" s="60">
        <f>AVERAGE($H$102:H474)</f>
        <v>14.290616621983913</v>
      </c>
      <c r="J474" s="58">
        <f t="shared" si="107"/>
        <v>13.745371900826443</v>
      </c>
      <c r="K474">
        <f t="shared" si="110"/>
        <v>16.989999999999998</v>
      </c>
    </row>
    <row r="475" spans="3:11">
      <c r="C475" s="64">
        <v>21551</v>
      </c>
      <c r="D475" s="64" t="str">
        <f t="shared" si="108"/>
        <v>11959</v>
      </c>
      <c r="E475" s="65">
        <v>17.829599999999999</v>
      </c>
      <c r="F475" s="58">
        <f t="shared" si="109"/>
        <v>19.1038</v>
      </c>
      <c r="G475" s="65">
        <v>13.317822994652401</v>
      </c>
      <c r="H475" s="66">
        <v>17.98</v>
      </c>
      <c r="I475" s="60">
        <f>AVERAGE($H$102:H475)</f>
        <v>14.300481283422458</v>
      </c>
      <c r="J475" s="58">
        <f t="shared" si="107"/>
        <v>13.809999999999999</v>
      </c>
      <c r="K475">
        <f t="shared" si="110"/>
        <v>17.36</v>
      </c>
    </row>
    <row r="476" spans="3:11">
      <c r="C476" s="64">
        <v>21582</v>
      </c>
      <c r="D476" s="64" t="str">
        <f t="shared" si="108"/>
        <v>21959</v>
      </c>
      <c r="E476" s="65">
        <v>17.816700000000001</v>
      </c>
      <c r="F476" s="58">
        <f t="shared" si="109"/>
        <v>17.829599999999999</v>
      </c>
      <c r="G476" s="65">
        <v>13.329819999999994</v>
      </c>
      <c r="H476" s="66">
        <v>17.760000000000002</v>
      </c>
      <c r="I476" s="60">
        <f>AVERAGE($H$102:H476)</f>
        <v>14.309706666666665</v>
      </c>
      <c r="J476" s="58">
        <f t="shared" si="107"/>
        <v>13.872066115702477</v>
      </c>
      <c r="K476">
        <f t="shared" si="110"/>
        <v>17.98</v>
      </c>
    </row>
    <row r="477" spans="3:11">
      <c r="C477" s="64">
        <v>21610</v>
      </c>
      <c r="D477" s="64" t="str">
        <f t="shared" si="108"/>
        <v>31959</v>
      </c>
      <c r="E477" s="65">
        <v>17.8264</v>
      </c>
      <c r="F477" s="58">
        <f t="shared" si="109"/>
        <v>17.816700000000001</v>
      </c>
      <c r="G477" s="65">
        <v>13.341778989361696</v>
      </c>
      <c r="H477" s="66">
        <v>18.2</v>
      </c>
      <c r="I477" s="60">
        <f>AVERAGE($H$102:H477)</f>
        <v>14.320053191489359</v>
      </c>
      <c r="J477" s="58">
        <f t="shared" si="107"/>
        <v>13.940909090909088</v>
      </c>
      <c r="K477">
        <f t="shared" si="110"/>
        <v>17.760000000000002</v>
      </c>
    </row>
    <row r="478" spans="3:11">
      <c r="C478" s="64">
        <v>21641</v>
      </c>
      <c r="D478" s="64" t="str">
        <f t="shared" si="108"/>
        <v>41959</v>
      </c>
      <c r="E478" s="65">
        <v>16.938199999999998</v>
      </c>
      <c r="F478" s="58">
        <f t="shared" si="109"/>
        <v>17.8264</v>
      </c>
      <c r="G478" s="65">
        <v>13.35131856763925</v>
      </c>
      <c r="H478" s="66">
        <v>18.43</v>
      </c>
      <c r="I478" s="60">
        <f>AVERAGE($H$102:H478)</f>
        <v>14.330954907161802</v>
      </c>
      <c r="J478" s="58">
        <f t="shared" si="107"/>
        <v>14.011404958677685</v>
      </c>
      <c r="K478">
        <f t="shared" si="110"/>
        <v>18.2</v>
      </c>
    </row>
    <row r="479" spans="3:11">
      <c r="C479" s="64">
        <v>21671</v>
      </c>
      <c r="D479" s="64" t="str">
        <f t="shared" si="108"/>
        <v>51959</v>
      </c>
      <c r="E479" s="65">
        <v>17.258800000000001</v>
      </c>
      <c r="F479" s="58">
        <f t="shared" si="109"/>
        <v>16.938199999999998</v>
      </c>
      <c r="G479" s="65">
        <v>13.361655820105813</v>
      </c>
      <c r="H479" s="66">
        <v>18.690000000000001</v>
      </c>
      <c r="I479" s="60">
        <f>AVERAGE($H$102:H479)</f>
        <v>14.342486772486771</v>
      </c>
      <c r="J479" s="58">
        <f t="shared" ref="J479:J542" si="111">AVERAGE(H359:H479)</f>
        <v>14.08504132231405</v>
      </c>
      <c r="K479">
        <f t="shared" si="110"/>
        <v>18.43</v>
      </c>
    </row>
    <row r="480" spans="3:11">
      <c r="C480" s="64">
        <v>21702</v>
      </c>
      <c r="D480" s="64" t="str">
        <f t="shared" si="108"/>
        <v>61959</v>
      </c>
      <c r="E480" s="65">
        <v>17.197099999999999</v>
      </c>
      <c r="F480" s="58">
        <f t="shared" si="109"/>
        <v>17.258800000000001</v>
      </c>
      <c r="G480" s="65">
        <v>13.371775725593661</v>
      </c>
      <c r="H480" s="66">
        <v>18.45</v>
      </c>
      <c r="I480" s="60">
        <f>AVERAGE($H$102:H480)</f>
        <v>14.353324538258573</v>
      </c>
      <c r="J480" s="58">
        <f t="shared" si="111"/>
        <v>14.157438016528925</v>
      </c>
      <c r="K480">
        <f t="shared" si="110"/>
        <v>18.690000000000001</v>
      </c>
    </row>
    <row r="481" spans="3:11">
      <c r="C481" s="64">
        <v>21732</v>
      </c>
      <c r="D481" s="64" t="str">
        <f t="shared" si="108"/>
        <v>71959</v>
      </c>
      <c r="E481" s="65">
        <v>17.641400000000001</v>
      </c>
      <c r="F481" s="58">
        <f t="shared" si="109"/>
        <v>17.197099999999999</v>
      </c>
      <c r="G481" s="65">
        <v>13.383011578947363</v>
      </c>
      <c r="H481" s="66">
        <v>19.09</v>
      </c>
      <c r="I481" s="60">
        <f>AVERAGE($H$102:H481)</f>
        <v>14.365789473684208</v>
      </c>
      <c r="J481" s="58">
        <f t="shared" si="111"/>
        <v>14.240247933884296</v>
      </c>
      <c r="K481">
        <f t="shared" si="110"/>
        <v>18.45</v>
      </c>
    </row>
    <row r="482" spans="3:11">
      <c r="C482" s="64">
        <v>21763</v>
      </c>
      <c r="D482" s="64" t="str">
        <f t="shared" si="108"/>
        <v>81959</v>
      </c>
      <c r="E482" s="65">
        <v>17.376100000000001</v>
      </c>
      <c r="F482" s="58">
        <f t="shared" si="109"/>
        <v>17.641400000000001</v>
      </c>
      <c r="G482" s="65">
        <v>13.393492125984247</v>
      </c>
      <c r="H482" s="66">
        <v>18.96</v>
      </c>
      <c r="I482" s="60">
        <f>AVERAGE($H$102:H482)</f>
        <v>14.37784776902887</v>
      </c>
      <c r="J482" s="58">
        <f t="shared" si="111"/>
        <v>14.317520661157026</v>
      </c>
      <c r="K482">
        <f t="shared" si="110"/>
        <v>19.09</v>
      </c>
    </row>
    <row r="483" spans="3:11">
      <c r="C483" s="64">
        <v>21794</v>
      </c>
      <c r="D483" s="64" t="str">
        <f t="shared" si="108"/>
        <v>91959</v>
      </c>
      <c r="E483" s="65">
        <v>16.583100000000002</v>
      </c>
      <c r="F483" s="58">
        <f t="shared" si="109"/>
        <v>17.376100000000001</v>
      </c>
      <c r="G483" s="65">
        <v>13.401841884816749</v>
      </c>
      <c r="H483" s="66">
        <v>18.12</v>
      </c>
      <c r="I483" s="60">
        <f>AVERAGE($H$102:H483)</f>
        <v>14.387643979057589</v>
      </c>
      <c r="J483" s="58">
        <f t="shared" si="111"/>
        <v>14.385867768595039</v>
      </c>
      <c r="K483">
        <f t="shared" si="110"/>
        <v>18.96</v>
      </c>
    </row>
    <row r="484" spans="3:11">
      <c r="C484" s="64">
        <v>21824</v>
      </c>
      <c r="D484" s="64" t="str">
        <f t="shared" si="108"/>
        <v>101959</v>
      </c>
      <c r="E484" s="65">
        <v>16.967600000000001</v>
      </c>
      <c r="F484" s="58">
        <f t="shared" si="109"/>
        <v>16.583100000000002</v>
      </c>
      <c r="G484" s="65">
        <v>13.411151958224538</v>
      </c>
      <c r="H484" s="66">
        <v>18.02</v>
      </c>
      <c r="I484" s="60">
        <f>AVERAGE($H$102:H484)</f>
        <v>14.397127937336814</v>
      </c>
      <c r="J484" s="58">
        <f t="shared" si="111"/>
        <v>14.453140495867768</v>
      </c>
      <c r="K484">
        <f t="shared" si="110"/>
        <v>18.12</v>
      </c>
    </row>
    <row r="485" spans="3:11">
      <c r="C485" s="64">
        <v>21855</v>
      </c>
      <c r="D485" s="64" t="str">
        <f t="shared" si="108"/>
        <v>111959</v>
      </c>
      <c r="E485" s="65">
        <v>17.191700000000001</v>
      </c>
      <c r="F485" s="58">
        <f t="shared" si="109"/>
        <v>16.967600000000001</v>
      </c>
      <c r="G485" s="65">
        <v>13.420997135416663</v>
      </c>
      <c r="H485" s="66">
        <v>18.07</v>
      </c>
      <c r="I485" s="60">
        <f>AVERAGE($H$102:H485)</f>
        <v>14.406692708333331</v>
      </c>
      <c r="J485" s="58">
        <f t="shared" si="111"/>
        <v>14.518429752066115</v>
      </c>
      <c r="K485">
        <f t="shared" si="110"/>
        <v>18.02</v>
      </c>
    </row>
    <row r="486" spans="3:11">
      <c r="C486" s="64">
        <v>21885</v>
      </c>
      <c r="D486" s="64" t="str">
        <f t="shared" si="108"/>
        <v>121959</v>
      </c>
      <c r="E486" s="65">
        <v>17.666699999999999</v>
      </c>
      <c r="F486" s="58">
        <f t="shared" si="109"/>
        <v>17.191700000000001</v>
      </c>
      <c r="G486" s="65">
        <v>13.432024935064931</v>
      </c>
      <c r="H486" s="66">
        <v>18.62</v>
      </c>
      <c r="I486" s="60">
        <f>AVERAGE($H$102:H486)</f>
        <v>14.417636363636362</v>
      </c>
      <c r="J486" s="58">
        <f t="shared" si="111"/>
        <v>14.587851239669421</v>
      </c>
      <c r="K486">
        <f t="shared" si="110"/>
        <v>18.07</v>
      </c>
    </row>
    <row r="487" spans="3:11">
      <c r="C487" s="64">
        <v>21916</v>
      </c>
      <c r="D487" s="64" t="str">
        <f t="shared" ref="D487:D550" si="112">MONTH(C487)&amp;YEAR(C487)</f>
        <v>11960</v>
      </c>
      <c r="E487" s="65">
        <v>16.4041</v>
      </c>
      <c r="F487" s="58">
        <f t="shared" si="109"/>
        <v>17.666699999999999</v>
      </c>
      <c r="G487" s="65">
        <v>13.439724611398958</v>
      </c>
      <c r="H487" s="66">
        <v>18.34</v>
      </c>
      <c r="I487" s="60">
        <f>AVERAGE($H$102:H487)</f>
        <v>14.427797927461137</v>
      </c>
      <c r="J487" s="58">
        <f t="shared" si="111"/>
        <v>14.652396694214875</v>
      </c>
      <c r="K487">
        <f t="shared" si="110"/>
        <v>18.62</v>
      </c>
    </row>
    <row r="488" spans="3:11">
      <c r="C488" s="64">
        <v>21947</v>
      </c>
      <c r="D488" s="64" t="str">
        <f t="shared" si="112"/>
        <v>21960</v>
      </c>
      <c r="E488" s="65">
        <v>16.554600000000001</v>
      </c>
      <c r="F488" s="58">
        <f t="shared" ref="F488:F551" si="113">E487</f>
        <v>16.4041</v>
      </c>
      <c r="G488" s="65">
        <v>13.447773385012916</v>
      </c>
      <c r="H488" s="66">
        <v>17.55</v>
      </c>
      <c r="I488" s="60">
        <f>AVERAGE($H$102:H488)</f>
        <v>14.435865633074934</v>
      </c>
      <c r="J488" s="58">
        <f t="shared" si="111"/>
        <v>14.708595041322312</v>
      </c>
      <c r="K488">
        <f t="shared" ref="K488:K551" si="114">H487</f>
        <v>18.34</v>
      </c>
    </row>
    <row r="489" spans="3:11">
      <c r="C489" s="64">
        <v>21976</v>
      </c>
      <c r="D489" s="64" t="str">
        <f t="shared" si="112"/>
        <v>31960</v>
      </c>
      <c r="E489" s="65">
        <v>16.3245</v>
      </c>
      <c r="F489" s="58">
        <f t="shared" si="113"/>
        <v>16.554600000000001</v>
      </c>
      <c r="G489" s="65">
        <v>13.455187628865975</v>
      </c>
      <c r="H489" s="66">
        <v>17.29</v>
      </c>
      <c r="I489" s="60">
        <f>AVERAGE($H$102:H489)</f>
        <v>14.443221649484535</v>
      </c>
      <c r="J489" s="58">
        <f t="shared" si="111"/>
        <v>14.761322314049584</v>
      </c>
      <c r="K489">
        <f t="shared" si="114"/>
        <v>17.55</v>
      </c>
    </row>
    <row r="490" spans="3:11">
      <c r="C490" s="64">
        <v>22007</v>
      </c>
      <c r="D490" s="64" t="str">
        <f t="shared" si="112"/>
        <v>41960</v>
      </c>
      <c r="E490" s="65">
        <v>16.677900000000001</v>
      </c>
      <c r="F490" s="58">
        <f t="shared" si="113"/>
        <v>16.3245</v>
      </c>
      <c r="G490" s="65">
        <v>13.463472236503851</v>
      </c>
      <c r="H490" s="66">
        <v>17.43</v>
      </c>
      <c r="I490" s="60">
        <f>AVERAGE($H$102:H490)</f>
        <v>14.45089974293059</v>
      </c>
      <c r="J490" s="58">
        <f t="shared" si="111"/>
        <v>14.815206611570247</v>
      </c>
      <c r="K490">
        <f t="shared" si="114"/>
        <v>17.29</v>
      </c>
    </row>
    <row r="491" spans="3:11">
      <c r="C491" s="64">
        <v>22037</v>
      </c>
      <c r="D491" s="64" t="str">
        <f t="shared" si="112"/>
        <v>51960</v>
      </c>
      <c r="E491" s="65">
        <v>17.125800000000002</v>
      </c>
      <c r="F491" s="58">
        <f t="shared" si="113"/>
        <v>16.677900000000001</v>
      </c>
      <c r="G491" s="65">
        <v>13.472862820512814</v>
      </c>
      <c r="H491" s="66">
        <v>17.260000000000002</v>
      </c>
      <c r="I491" s="60">
        <f>AVERAGE($H$102:H491)</f>
        <v>14.458102564102564</v>
      </c>
      <c r="J491" s="58">
        <f t="shared" si="111"/>
        <v>14.865454545454543</v>
      </c>
      <c r="K491">
        <f t="shared" si="114"/>
        <v>17.43</v>
      </c>
    </row>
    <row r="492" spans="3:11">
      <c r="C492" s="64">
        <v>22068</v>
      </c>
      <c r="D492" s="64" t="str">
        <f t="shared" si="112"/>
        <v>61960</v>
      </c>
      <c r="E492" s="65">
        <v>17.460100000000001</v>
      </c>
      <c r="F492" s="58">
        <f t="shared" si="113"/>
        <v>17.125800000000002</v>
      </c>
      <c r="G492" s="65">
        <v>13.48306035805626</v>
      </c>
      <c r="H492" s="66">
        <v>17.82</v>
      </c>
      <c r="I492" s="60">
        <f>AVERAGE($H$102:H492)</f>
        <v>14.466700767263426</v>
      </c>
      <c r="J492" s="58">
        <f t="shared" si="111"/>
        <v>14.918016528925618</v>
      </c>
      <c r="K492">
        <f t="shared" si="114"/>
        <v>17.260000000000002</v>
      </c>
    </row>
    <row r="493" spans="3:11">
      <c r="C493" s="64">
        <v>22098</v>
      </c>
      <c r="D493" s="64" t="str">
        <f t="shared" si="112"/>
        <v>71960</v>
      </c>
      <c r="E493" s="65">
        <v>16.9755</v>
      </c>
      <c r="F493" s="58">
        <f t="shared" si="113"/>
        <v>17.460100000000001</v>
      </c>
      <c r="G493" s="65">
        <v>13.491969642857136</v>
      </c>
      <c r="H493" s="66">
        <v>17.38</v>
      </c>
      <c r="I493" s="60">
        <f>AVERAGE($H$102:H493)</f>
        <v>14.474132653061224</v>
      </c>
      <c r="J493" s="58">
        <f t="shared" si="111"/>
        <v>14.966198347107436</v>
      </c>
      <c r="K493">
        <f t="shared" si="114"/>
        <v>17.82</v>
      </c>
    </row>
    <row r="494" spans="3:11">
      <c r="C494" s="64">
        <v>22129</v>
      </c>
      <c r="D494" s="64" t="str">
        <f t="shared" si="112"/>
        <v>81960</v>
      </c>
      <c r="E494" s="65">
        <v>17.419</v>
      </c>
      <c r="F494" s="58">
        <f t="shared" si="113"/>
        <v>16.9755</v>
      </c>
      <c r="G494" s="65">
        <v>13.501962086513988</v>
      </c>
      <c r="H494" s="66">
        <v>17.579999999999998</v>
      </c>
      <c r="I494" s="60">
        <f>AVERAGE($H$102:H494)</f>
        <v>14.482035623409669</v>
      </c>
      <c r="J494" s="58">
        <f t="shared" si="111"/>
        <v>15.024380165289255</v>
      </c>
      <c r="K494">
        <f t="shared" si="114"/>
        <v>17.38</v>
      </c>
    </row>
    <row r="495" spans="3:11">
      <c r="C495" s="64">
        <v>22160</v>
      </c>
      <c r="D495" s="64" t="str">
        <f t="shared" si="112"/>
        <v>91960</v>
      </c>
      <c r="E495" s="65">
        <v>16.367000000000001</v>
      </c>
      <c r="F495" s="58">
        <f t="shared" si="113"/>
        <v>17.419</v>
      </c>
      <c r="G495" s="65">
        <v>13.509233756345171</v>
      </c>
      <c r="H495" s="66">
        <v>17.05</v>
      </c>
      <c r="I495" s="60">
        <f>AVERAGE($H$102:H495)</f>
        <v>14.488553299492386</v>
      </c>
      <c r="J495" s="58">
        <f t="shared" si="111"/>
        <v>15.074049586776859</v>
      </c>
      <c r="K495">
        <f t="shared" si="114"/>
        <v>17.579999999999998</v>
      </c>
    </row>
    <row r="496" spans="3:11">
      <c r="C496" s="64">
        <v>22190</v>
      </c>
      <c r="D496" s="64" t="str">
        <f t="shared" si="112"/>
        <v>101960</v>
      </c>
      <c r="E496" s="65">
        <v>16.327200000000001</v>
      </c>
      <c r="F496" s="58">
        <f t="shared" si="113"/>
        <v>16.367000000000001</v>
      </c>
      <c r="G496" s="65">
        <v>13.516367848101259</v>
      </c>
      <c r="H496" s="66">
        <v>16.61</v>
      </c>
      <c r="I496" s="60">
        <f>AVERAGE($H$102:H496)</f>
        <v>14.493924050632909</v>
      </c>
      <c r="J496" s="58">
        <f t="shared" si="111"/>
        <v>15.117603305785122</v>
      </c>
      <c r="K496">
        <f t="shared" si="114"/>
        <v>17.05</v>
      </c>
    </row>
    <row r="497" spans="3:11">
      <c r="C497" s="64">
        <v>22221</v>
      </c>
      <c r="D497" s="64" t="str">
        <f t="shared" si="112"/>
        <v>111960</v>
      </c>
      <c r="E497" s="65">
        <v>16.9847</v>
      </c>
      <c r="F497" s="58">
        <f t="shared" si="113"/>
        <v>16.327200000000001</v>
      </c>
      <c r="G497" s="65">
        <v>13.525126262626255</v>
      </c>
      <c r="H497" s="66">
        <v>17.149999999999999</v>
      </c>
      <c r="I497" s="60">
        <f>AVERAGE($H$102:H497)</f>
        <v>14.500631313131311</v>
      </c>
      <c r="J497" s="58">
        <f t="shared" si="111"/>
        <v>15.162975206611568</v>
      </c>
      <c r="K497">
        <f t="shared" si="114"/>
        <v>16.61</v>
      </c>
    </row>
    <row r="498" spans="3:11">
      <c r="C498" s="64">
        <v>22251</v>
      </c>
      <c r="D498" s="64" t="str">
        <f t="shared" si="112"/>
        <v>121960</v>
      </c>
      <c r="E498" s="65">
        <v>17.770600000000002</v>
      </c>
      <c r="F498" s="58">
        <f t="shared" si="113"/>
        <v>16.9847</v>
      </c>
      <c r="G498" s="65">
        <v>13.535820151133494</v>
      </c>
      <c r="H498" s="66">
        <v>17.559999999999999</v>
      </c>
      <c r="I498" s="60">
        <f>AVERAGE($H$102:H498)</f>
        <v>14.508337531486145</v>
      </c>
      <c r="J498" s="58">
        <f t="shared" si="111"/>
        <v>15.212727272727271</v>
      </c>
      <c r="K498">
        <f t="shared" si="114"/>
        <v>17.149999999999999</v>
      </c>
    </row>
    <row r="499" spans="3:11">
      <c r="C499" s="64">
        <v>22282</v>
      </c>
      <c r="D499" s="64" t="str">
        <f t="shared" si="112"/>
        <v>11961</v>
      </c>
      <c r="E499" s="65">
        <v>19.993500000000001</v>
      </c>
      <c r="F499" s="58">
        <f t="shared" si="113"/>
        <v>17.770600000000002</v>
      </c>
      <c r="G499" s="65">
        <v>13.552045477386926</v>
      </c>
      <c r="H499" s="66">
        <v>18.47</v>
      </c>
      <c r="I499" s="60">
        <f>AVERAGE($H$102:H499)</f>
        <v>14.518291457286432</v>
      </c>
      <c r="J499" s="58">
        <f t="shared" si="111"/>
        <v>15.271900826446279</v>
      </c>
      <c r="K499">
        <f t="shared" si="114"/>
        <v>17.559999999999999</v>
      </c>
    </row>
    <row r="500" spans="3:11">
      <c r="C500" s="64">
        <v>22313</v>
      </c>
      <c r="D500" s="64" t="str">
        <f t="shared" si="112"/>
        <v>21961</v>
      </c>
      <c r="E500" s="65">
        <v>20.5307</v>
      </c>
      <c r="F500" s="58">
        <f t="shared" si="113"/>
        <v>19.993500000000001</v>
      </c>
      <c r="G500" s="65">
        <v>13.56953583959899</v>
      </c>
      <c r="H500" s="66">
        <v>19.23</v>
      </c>
      <c r="I500" s="60">
        <f>AVERAGE($H$102:H500)</f>
        <v>14.530100250626564</v>
      </c>
      <c r="J500" s="58">
        <f t="shared" si="111"/>
        <v>15.332479338842974</v>
      </c>
      <c r="K500">
        <f t="shared" si="114"/>
        <v>18.47</v>
      </c>
    </row>
    <row r="501" spans="3:11">
      <c r="C501" s="64">
        <v>22341</v>
      </c>
      <c r="D501" s="64" t="str">
        <f t="shared" si="112"/>
        <v>31961</v>
      </c>
      <c r="E501" s="65">
        <v>21.055</v>
      </c>
      <c r="F501" s="58">
        <f t="shared" si="113"/>
        <v>20.5307</v>
      </c>
      <c r="G501" s="65">
        <v>13.588249499999993</v>
      </c>
      <c r="H501" s="66">
        <v>19.84</v>
      </c>
      <c r="I501" s="60">
        <f>AVERAGE($H$102:H501)</f>
        <v>14.543374999999999</v>
      </c>
      <c r="J501" s="58">
        <f t="shared" si="111"/>
        <v>15.396115702479337</v>
      </c>
      <c r="K501">
        <f t="shared" si="114"/>
        <v>19.23</v>
      </c>
    </row>
    <row r="502" spans="3:11">
      <c r="C502" s="64">
        <v>22372</v>
      </c>
      <c r="D502" s="64" t="str">
        <f t="shared" si="112"/>
        <v>41961</v>
      </c>
      <c r="E502" s="65">
        <v>21.554500000000001</v>
      </c>
      <c r="F502" s="58">
        <f t="shared" si="113"/>
        <v>21.055</v>
      </c>
      <c r="G502" s="65">
        <v>13.608115461346626</v>
      </c>
      <c r="H502" s="66">
        <v>20.38</v>
      </c>
      <c r="I502" s="60">
        <f>AVERAGE($H$102:H502)</f>
        <v>14.557930174563589</v>
      </c>
      <c r="J502" s="58">
        <f t="shared" si="111"/>
        <v>15.466694214876034</v>
      </c>
      <c r="K502">
        <f t="shared" si="114"/>
        <v>19.84</v>
      </c>
    </row>
    <row r="503" spans="3:11">
      <c r="C503" s="64">
        <v>22402</v>
      </c>
      <c r="D503" s="64" t="str">
        <f t="shared" si="112"/>
        <v>51961</v>
      </c>
      <c r="E503" s="65">
        <v>21.966999999999999</v>
      </c>
      <c r="F503" s="58">
        <f t="shared" si="113"/>
        <v>21.554500000000001</v>
      </c>
      <c r="G503" s="65">
        <v>13.628908706467653</v>
      </c>
      <c r="H503" s="66">
        <v>20.6</v>
      </c>
      <c r="I503" s="60">
        <f>AVERAGE($H$102:H503)</f>
        <v>14.572960199004974</v>
      </c>
      <c r="J503" s="58">
        <f t="shared" si="111"/>
        <v>15.538181818181817</v>
      </c>
      <c r="K503">
        <f t="shared" si="114"/>
        <v>20.38</v>
      </c>
    </row>
    <row r="504" spans="3:11">
      <c r="C504" s="64">
        <v>22433</v>
      </c>
      <c r="D504" s="64" t="str">
        <f t="shared" si="112"/>
        <v>61961</v>
      </c>
      <c r="E504" s="65">
        <v>21.333300000000001</v>
      </c>
      <c r="F504" s="58">
        <f t="shared" si="113"/>
        <v>21.966999999999999</v>
      </c>
      <c r="G504" s="65">
        <v>13.648026302729521</v>
      </c>
      <c r="H504" s="66">
        <v>20.329999999999998</v>
      </c>
      <c r="I504" s="60">
        <f>AVERAGE($H$102:H504)</f>
        <v>14.587245657568237</v>
      </c>
      <c r="J504" s="58">
        <f t="shared" si="111"/>
        <v>15.608181818181816</v>
      </c>
      <c r="K504">
        <f t="shared" si="114"/>
        <v>20.6</v>
      </c>
    </row>
    <row r="505" spans="3:11">
      <c r="C505" s="64">
        <v>22463</v>
      </c>
      <c r="D505" s="64" t="str">
        <f t="shared" si="112"/>
        <v>71961</v>
      </c>
      <c r="E505" s="65">
        <v>21.888500000000001</v>
      </c>
      <c r="F505" s="58">
        <f t="shared" si="113"/>
        <v>21.333300000000001</v>
      </c>
      <c r="G505" s="65">
        <v>13.668423514851478</v>
      </c>
      <c r="H505" s="66">
        <v>20.149999999999999</v>
      </c>
      <c r="I505" s="60">
        <f>AVERAGE($H$102:H505)</f>
        <v>14.601014851485147</v>
      </c>
      <c r="J505" s="58">
        <f t="shared" si="111"/>
        <v>15.678677685950412</v>
      </c>
      <c r="K505">
        <f t="shared" si="114"/>
        <v>20.329999999999998</v>
      </c>
    </row>
    <row r="506" spans="3:11">
      <c r="C506" s="64">
        <v>22494</v>
      </c>
      <c r="D506" s="64" t="str">
        <f t="shared" si="112"/>
        <v>81961</v>
      </c>
      <c r="E506" s="65">
        <v>22.318000000000001</v>
      </c>
      <c r="F506" s="58">
        <f t="shared" si="113"/>
        <v>21.888500000000001</v>
      </c>
      <c r="G506" s="65">
        <v>13.689780493827154</v>
      </c>
      <c r="H506" s="66">
        <v>20.94</v>
      </c>
      <c r="I506" s="60">
        <f>AVERAGE($H$102:H506)</f>
        <v>14.616666666666664</v>
      </c>
      <c r="J506" s="58">
        <f t="shared" si="111"/>
        <v>15.754380165289255</v>
      </c>
      <c r="K506">
        <f t="shared" si="114"/>
        <v>20.149999999999999</v>
      </c>
    </row>
    <row r="507" spans="3:11">
      <c r="C507" s="64">
        <v>22525</v>
      </c>
      <c r="D507" s="64" t="str">
        <f t="shared" si="112"/>
        <v>91961</v>
      </c>
      <c r="E507" s="65">
        <v>21.878699999999998</v>
      </c>
      <c r="F507" s="58">
        <f t="shared" si="113"/>
        <v>22.318000000000001</v>
      </c>
      <c r="G507" s="65">
        <v>13.709950246305413</v>
      </c>
      <c r="H507" s="66">
        <v>20.71</v>
      </c>
      <c r="I507" s="60">
        <f>AVERAGE($H$102:H507)</f>
        <v>14.631674876847288</v>
      </c>
      <c r="J507" s="58">
        <f t="shared" si="111"/>
        <v>15.824214876033057</v>
      </c>
      <c r="K507">
        <f t="shared" si="114"/>
        <v>20.94</v>
      </c>
    </row>
    <row r="508" spans="3:11">
      <c r="C508" s="64">
        <v>22555</v>
      </c>
      <c r="D508" s="64" t="str">
        <f t="shared" si="112"/>
        <v>101961</v>
      </c>
      <c r="E508" s="65">
        <v>21.510999999999999</v>
      </c>
      <c r="F508" s="58">
        <f t="shared" si="113"/>
        <v>21.878699999999998</v>
      </c>
      <c r="G508" s="65">
        <v>13.72911744471744</v>
      </c>
      <c r="H508" s="66">
        <v>20.92</v>
      </c>
      <c r="I508" s="60">
        <f>AVERAGE($H$102:H508)</f>
        <v>14.647125307125306</v>
      </c>
      <c r="J508" s="58">
        <f t="shared" si="111"/>
        <v>15.894297520661159</v>
      </c>
      <c r="K508">
        <f t="shared" si="114"/>
        <v>20.71</v>
      </c>
    </row>
    <row r="509" spans="3:11">
      <c r="C509" s="64">
        <v>22586</v>
      </c>
      <c r="D509" s="64" t="str">
        <f t="shared" si="112"/>
        <v>111961</v>
      </c>
      <c r="E509" s="65">
        <v>22.357399999999998</v>
      </c>
      <c r="F509" s="58">
        <f t="shared" si="113"/>
        <v>21.510999999999999</v>
      </c>
      <c r="G509" s="65">
        <v>13.750265196078425</v>
      </c>
      <c r="H509" s="66">
        <v>21.86</v>
      </c>
      <c r="I509" s="60">
        <f>AVERAGE($H$102:H509)</f>
        <v>14.664803921568625</v>
      </c>
      <c r="J509" s="58">
        <f t="shared" si="111"/>
        <v>15.97322314049587</v>
      </c>
      <c r="K509">
        <f t="shared" si="114"/>
        <v>20.92</v>
      </c>
    </row>
    <row r="510" spans="3:11">
      <c r="C510" s="64">
        <v>22616</v>
      </c>
      <c r="D510" s="64" t="str">
        <f t="shared" si="112"/>
        <v>121961</v>
      </c>
      <c r="E510" s="65">
        <v>22.429500000000001</v>
      </c>
      <c r="F510" s="58">
        <f t="shared" si="113"/>
        <v>22.357399999999998</v>
      </c>
      <c r="G510" s="65">
        <v>13.7714858190709</v>
      </c>
      <c r="H510" s="66">
        <v>22.04</v>
      </c>
      <c r="I510" s="60">
        <f>AVERAGE($H$102:H510)</f>
        <v>14.682836185819069</v>
      </c>
      <c r="J510" s="58">
        <f t="shared" si="111"/>
        <v>16.057438016528927</v>
      </c>
      <c r="K510">
        <f t="shared" si="114"/>
        <v>21.86</v>
      </c>
    </row>
    <row r="511" spans="3:11">
      <c r="C511" s="64">
        <v>22647</v>
      </c>
      <c r="D511" s="64" t="str">
        <f t="shared" si="112"/>
        <v>11962</v>
      </c>
      <c r="E511" s="65">
        <v>20.427299999999999</v>
      </c>
      <c r="F511" s="58">
        <f t="shared" si="113"/>
        <v>22.429500000000001</v>
      </c>
      <c r="G511" s="65">
        <v>13.787719512195117</v>
      </c>
      <c r="H511" s="66">
        <v>21.2</v>
      </c>
      <c r="I511" s="60">
        <f>AVERAGE($H$102:H511)</f>
        <v>14.698731707317069</v>
      </c>
      <c r="J511" s="58">
        <f t="shared" si="111"/>
        <v>16.132231404958681</v>
      </c>
      <c r="K511">
        <f t="shared" si="114"/>
        <v>22.04</v>
      </c>
    </row>
    <row r="512" spans="3:11">
      <c r="C512" s="64">
        <v>22678</v>
      </c>
      <c r="D512" s="64" t="str">
        <f t="shared" si="112"/>
        <v>21962</v>
      </c>
      <c r="E512" s="65">
        <v>20.759599999999999</v>
      </c>
      <c r="F512" s="58">
        <f t="shared" si="113"/>
        <v>20.427299999999999</v>
      </c>
      <c r="G512" s="65">
        <v>13.804682725060824</v>
      </c>
      <c r="H512" s="66">
        <v>21.45</v>
      </c>
      <c r="I512" s="60">
        <f>AVERAGE($H$102:H512)</f>
        <v>14.715158150851577</v>
      </c>
      <c r="J512" s="58">
        <f t="shared" si="111"/>
        <v>16.205950413223142</v>
      </c>
      <c r="K512">
        <f t="shared" si="114"/>
        <v>21.2</v>
      </c>
    </row>
    <row r="513" spans="3:11">
      <c r="C513" s="64">
        <v>22706</v>
      </c>
      <c r="D513" s="64" t="str">
        <f t="shared" si="112"/>
        <v>31962</v>
      </c>
      <c r="E513" s="65">
        <v>20.638000000000002</v>
      </c>
      <c r="F513" s="58">
        <f t="shared" si="113"/>
        <v>20.759599999999999</v>
      </c>
      <c r="G513" s="65">
        <v>13.821268446601938</v>
      </c>
      <c r="H513" s="66">
        <v>21.44</v>
      </c>
      <c r="I513" s="60">
        <f>AVERAGE($H$102:H513)</f>
        <v>14.731480582524267</v>
      </c>
      <c r="J513" s="58">
        <f t="shared" si="111"/>
        <v>16.280991735537192</v>
      </c>
      <c r="K513">
        <f t="shared" si="114"/>
        <v>21.45</v>
      </c>
    </row>
    <row r="514" spans="3:11">
      <c r="C514" s="64">
        <v>22737</v>
      </c>
      <c r="D514" s="64" t="str">
        <f t="shared" si="112"/>
        <v>41962</v>
      </c>
      <c r="E514" s="65">
        <v>18.801200000000001</v>
      </c>
      <c r="F514" s="58">
        <f t="shared" si="113"/>
        <v>20.638000000000002</v>
      </c>
      <c r="G514" s="65">
        <v>13.833326392251813</v>
      </c>
      <c r="H514" s="66">
        <v>20.66</v>
      </c>
      <c r="I514" s="60">
        <f>AVERAGE($H$102:H514)</f>
        <v>14.745835351089584</v>
      </c>
      <c r="J514" s="58">
        <f t="shared" si="111"/>
        <v>16.349586776859507</v>
      </c>
      <c r="K514">
        <f t="shared" si="114"/>
        <v>21.44</v>
      </c>
    </row>
    <row r="515" spans="3:11">
      <c r="C515" s="64">
        <v>22767</v>
      </c>
      <c r="D515" s="64" t="str">
        <f t="shared" si="112"/>
        <v>51962</v>
      </c>
      <c r="E515" s="65">
        <v>17.1844</v>
      </c>
      <c r="F515" s="58">
        <f t="shared" si="113"/>
        <v>18.801200000000001</v>
      </c>
      <c r="G515" s="65">
        <v>13.841420772946856</v>
      </c>
      <c r="H515" s="66">
        <v>19.09</v>
      </c>
      <c r="I515" s="60">
        <f>AVERAGE($H$102:H515)</f>
        <v>14.756328502415455</v>
      </c>
      <c r="J515" s="58">
        <f t="shared" si="111"/>
        <v>16.406198347107438</v>
      </c>
      <c r="K515">
        <f t="shared" si="114"/>
        <v>20.66</v>
      </c>
    </row>
    <row r="516" spans="3:11">
      <c r="C516" s="64">
        <v>22798</v>
      </c>
      <c r="D516" s="64" t="str">
        <f t="shared" si="112"/>
        <v>61962</v>
      </c>
      <c r="E516" s="65">
        <v>15.7781</v>
      </c>
      <c r="F516" s="58">
        <f t="shared" si="113"/>
        <v>17.1844</v>
      </c>
      <c r="G516" s="65">
        <v>13.846087469879516</v>
      </c>
      <c r="H516" s="66">
        <v>16.829999999999998</v>
      </c>
      <c r="I516" s="60">
        <f>AVERAGE($H$102:H516)</f>
        <v>14.761325301204815</v>
      </c>
      <c r="J516" s="58">
        <f t="shared" si="111"/>
        <v>16.444462809917354</v>
      </c>
      <c r="K516">
        <f t="shared" si="114"/>
        <v>19.09</v>
      </c>
    </row>
    <row r="517" spans="3:11">
      <c r="C517" s="64">
        <v>22828</v>
      </c>
      <c r="D517" s="64" t="str">
        <f t="shared" si="112"/>
        <v>71962</v>
      </c>
      <c r="E517" s="65">
        <v>16.495799999999999</v>
      </c>
      <c r="F517" s="58">
        <f t="shared" si="113"/>
        <v>15.7781</v>
      </c>
      <c r="G517" s="65">
        <v>13.852456971153844</v>
      </c>
      <c r="H517" s="66">
        <v>17.14</v>
      </c>
      <c r="I517" s="60">
        <f>AVERAGE($H$102:H517)</f>
        <v>14.767043269230765</v>
      </c>
      <c r="J517" s="58">
        <f t="shared" si="111"/>
        <v>16.483223140495866</v>
      </c>
      <c r="K517">
        <f t="shared" si="114"/>
        <v>16.829999999999998</v>
      </c>
    </row>
    <row r="518" spans="3:11">
      <c r="C518" s="64">
        <v>22859</v>
      </c>
      <c r="D518" s="64" t="str">
        <f t="shared" si="112"/>
        <v>81962</v>
      </c>
      <c r="E518" s="65">
        <v>16.747900000000001</v>
      </c>
      <c r="F518" s="58">
        <f t="shared" si="113"/>
        <v>16.495799999999999</v>
      </c>
      <c r="G518" s="65">
        <v>13.859400479616305</v>
      </c>
      <c r="H518" s="66">
        <v>17.57</v>
      </c>
      <c r="I518" s="60">
        <f>AVERAGE($H$102:H518)</f>
        <v>14.773764988009587</v>
      </c>
      <c r="J518" s="58">
        <f t="shared" si="111"/>
        <v>16.523719008264461</v>
      </c>
      <c r="K518">
        <f t="shared" si="114"/>
        <v>17.14</v>
      </c>
    </row>
    <row r="519" spans="3:11">
      <c r="C519" s="64">
        <v>22890</v>
      </c>
      <c r="D519" s="64" t="str">
        <f t="shared" si="112"/>
        <v>91962</v>
      </c>
      <c r="E519" s="65">
        <v>15.9405</v>
      </c>
      <c r="F519" s="58">
        <f t="shared" si="113"/>
        <v>16.747900000000001</v>
      </c>
      <c r="G519" s="65">
        <v>13.864379186602868</v>
      </c>
      <c r="H519" s="66">
        <v>17.32</v>
      </c>
      <c r="I519" s="60">
        <f>AVERAGE($H$102:H519)</f>
        <v>14.779856459330139</v>
      </c>
      <c r="J519" s="58">
        <f t="shared" si="111"/>
        <v>16.562066115702475</v>
      </c>
      <c r="K519">
        <f t="shared" si="114"/>
        <v>17.57</v>
      </c>
    </row>
    <row r="520" spans="3:11">
      <c r="C520" s="64">
        <v>22920</v>
      </c>
      <c r="D520" s="64" t="str">
        <f t="shared" si="112"/>
        <v>101962</v>
      </c>
      <c r="E520" s="65">
        <v>15.400499999999999</v>
      </c>
      <c r="F520" s="58">
        <f t="shared" si="113"/>
        <v>15.9405</v>
      </c>
      <c r="G520" s="65">
        <v>13.868045346062049</v>
      </c>
      <c r="H520" s="66">
        <v>16.739999999999998</v>
      </c>
      <c r="I520" s="60">
        <f>AVERAGE($H$102:H520)</f>
        <v>14.784534606205245</v>
      </c>
      <c r="J520" s="58">
        <f t="shared" si="111"/>
        <v>16.597685950413219</v>
      </c>
      <c r="K520">
        <f t="shared" si="114"/>
        <v>17.32</v>
      </c>
    </row>
    <row r="521" spans="3:11">
      <c r="C521" s="64">
        <v>22951</v>
      </c>
      <c r="D521" s="64" t="str">
        <f t="shared" si="112"/>
        <v>111962</v>
      </c>
      <c r="E521" s="65">
        <v>16.964600000000001</v>
      </c>
      <c r="F521" s="58">
        <f t="shared" si="113"/>
        <v>15.400499999999999</v>
      </c>
      <c r="G521" s="65">
        <v>13.875418095238093</v>
      </c>
      <c r="H521" s="66">
        <v>17.850000000000001</v>
      </c>
      <c r="I521" s="60">
        <f>AVERAGE($H$102:H521)</f>
        <v>14.791833333333328</v>
      </c>
      <c r="J521" s="58">
        <f t="shared" si="111"/>
        <v>16.644958677685946</v>
      </c>
      <c r="K521">
        <f t="shared" si="114"/>
        <v>16.739999999999998</v>
      </c>
    </row>
    <row r="522" spans="3:11">
      <c r="C522" s="64">
        <v>22981</v>
      </c>
      <c r="D522" s="64" t="str">
        <f t="shared" si="112"/>
        <v>121962</v>
      </c>
      <c r="E522" s="65">
        <v>17.1935</v>
      </c>
      <c r="F522" s="58">
        <f t="shared" si="113"/>
        <v>16.964600000000001</v>
      </c>
      <c r="G522" s="65">
        <v>13.883299524940615</v>
      </c>
      <c r="H522" s="66">
        <v>18.59</v>
      </c>
      <c r="I522" s="60">
        <f>AVERAGE($H$102:H522)</f>
        <v>14.800855106888356</v>
      </c>
      <c r="J522" s="58">
        <f t="shared" si="111"/>
        <v>16.695537190082639</v>
      </c>
      <c r="K522">
        <f t="shared" si="114"/>
        <v>17.850000000000001</v>
      </c>
    </row>
    <row r="523" spans="3:11">
      <c r="C523" s="64">
        <v>23012</v>
      </c>
      <c r="D523" s="64" t="str">
        <f t="shared" si="112"/>
        <v>11963</v>
      </c>
      <c r="E523" s="65">
        <v>17.843699999999998</v>
      </c>
      <c r="F523" s="58">
        <f t="shared" si="113"/>
        <v>17.1935</v>
      </c>
      <c r="G523" s="65">
        <v>13.892684360189572</v>
      </c>
      <c r="H523" s="66">
        <v>19.260000000000002</v>
      </c>
      <c r="I523" s="60">
        <f>AVERAGE($H$102:H523)</f>
        <v>14.811421800947864</v>
      </c>
      <c r="J523" s="58">
        <f t="shared" si="111"/>
        <v>16.747851239669416</v>
      </c>
      <c r="K523">
        <f t="shared" si="114"/>
        <v>18.59</v>
      </c>
    </row>
    <row r="524" spans="3:11">
      <c r="C524" s="64">
        <v>23043</v>
      </c>
      <c r="D524" s="64" t="str">
        <f t="shared" si="112"/>
        <v>21963</v>
      </c>
      <c r="E524" s="65">
        <v>17.328800000000001</v>
      </c>
      <c r="F524" s="58">
        <f t="shared" si="113"/>
        <v>17.843699999999998</v>
      </c>
      <c r="G524" s="65">
        <v>13.900807565011819</v>
      </c>
      <c r="H524" s="66">
        <v>19.47</v>
      </c>
      <c r="I524" s="60">
        <f>AVERAGE($H$102:H524)</f>
        <v>14.822434988179666</v>
      </c>
      <c r="J524" s="58">
        <f t="shared" si="111"/>
        <v>16.801239669421481</v>
      </c>
      <c r="K524">
        <f t="shared" si="114"/>
        <v>19.260000000000002</v>
      </c>
    </row>
    <row r="525" spans="3:11">
      <c r="C525" s="64">
        <v>23071</v>
      </c>
      <c r="D525" s="64" t="str">
        <f t="shared" si="112"/>
        <v>31963</v>
      </c>
      <c r="E525" s="65">
        <v>17.9434</v>
      </c>
      <c r="F525" s="58">
        <f t="shared" si="113"/>
        <v>17.328800000000001</v>
      </c>
      <c r="G525" s="65">
        <v>13.910341981132074</v>
      </c>
      <c r="H525" s="66">
        <v>19.29</v>
      </c>
      <c r="I525" s="60">
        <f>AVERAGE($H$102:H525)</f>
        <v>14.832971698113203</v>
      </c>
      <c r="J525" s="58">
        <f t="shared" si="111"/>
        <v>16.85438016528925</v>
      </c>
      <c r="K525">
        <f t="shared" si="114"/>
        <v>19.47</v>
      </c>
    </row>
    <row r="526" spans="3:11">
      <c r="C526" s="64">
        <v>23102</v>
      </c>
      <c r="D526" s="64" t="str">
        <f t="shared" si="112"/>
        <v>41963</v>
      </c>
      <c r="E526" s="65">
        <v>18.177099999999999</v>
      </c>
      <c r="F526" s="58">
        <f t="shared" si="113"/>
        <v>17.9434</v>
      </c>
      <c r="G526" s="65">
        <v>13.920381411764705</v>
      </c>
      <c r="H526" s="66">
        <v>20.149999999999999</v>
      </c>
      <c r="I526" s="60">
        <f>AVERAGE($H$102:H526)</f>
        <v>14.845482352941172</v>
      </c>
      <c r="J526" s="58">
        <f t="shared" si="111"/>
        <v>16.914876033057848</v>
      </c>
      <c r="K526">
        <f t="shared" si="114"/>
        <v>19.29</v>
      </c>
    </row>
    <row r="527" spans="3:11">
      <c r="C527" s="64">
        <v>23132</v>
      </c>
      <c r="D527" s="64" t="str">
        <f t="shared" si="112"/>
        <v>51963</v>
      </c>
      <c r="E527" s="65">
        <v>18.4375</v>
      </c>
      <c r="F527" s="58">
        <f t="shared" si="113"/>
        <v>18.177099999999999</v>
      </c>
      <c r="G527" s="65">
        <v>13.930984976525821</v>
      </c>
      <c r="H527" s="66">
        <v>20.51</v>
      </c>
      <c r="I527" s="60">
        <f>AVERAGE($H$102:H527)</f>
        <v>14.858779342723</v>
      </c>
      <c r="J527" s="58">
        <f t="shared" si="111"/>
        <v>16.983884297520657</v>
      </c>
      <c r="K527">
        <f t="shared" si="114"/>
        <v>20.149999999999999</v>
      </c>
    </row>
    <row r="528" spans="3:11">
      <c r="C528" s="64">
        <v>23163</v>
      </c>
      <c r="D528" s="64" t="str">
        <f t="shared" si="112"/>
        <v>61963</v>
      </c>
      <c r="E528" s="65">
        <v>18.065100000000001</v>
      </c>
      <c r="F528" s="58">
        <f t="shared" si="113"/>
        <v>18.4375</v>
      </c>
      <c r="G528" s="65">
        <v>13.940666744730677</v>
      </c>
      <c r="H528" s="66">
        <v>20.38</v>
      </c>
      <c r="I528" s="60">
        <f>AVERAGE($H$102:H528)</f>
        <v>14.871709601873533</v>
      </c>
      <c r="J528" s="58">
        <f t="shared" si="111"/>
        <v>17.051983471074372</v>
      </c>
      <c r="K528">
        <f t="shared" si="114"/>
        <v>20.51</v>
      </c>
    </row>
    <row r="529" spans="3:11">
      <c r="C529" s="64">
        <v>23193</v>
      </c>
      <c r="D529" s="64" t="str">
        <f t="shared" si="112"/>
        <v>71963</v>
      </c>
      <c r="E529" s="65">
        <v>17.457100000000001</v>
      </c>
      <c r="F529" s="58">
        <f t="shared" si="113"/>
        <v>18.065100000000001</v>
      </c>
      <c r="G529" s="65">
        <v>13.948882710280371</v>
      </c>
      <c r="H529" s="66">
        <v>19.97</v>
      </c>
      <c r="I529" s="60">
        <f>AVERAGE($H$102:H529)</f>
        <v>14.8836214953271</v>
      </c>
      <c r="J529" s="58">
        <f t="shared" si="111"/>
        <v>17.120991735537181</v>
      </c>
      <c r="K529">
        <f t="shared" si="114"/>
        <v>20.38</v>
      </c>
    </row>
    <row r="530" spans="3:11">
      <c r="C530" s="64">
        <v>23224</v>
      </c>
      <c r="D530" s="64" t="str">
        <f t="shared" si="112"/>
        <v>81963</v>
      </c>
      <c r="E530" s="65">
        <v>18.3081</v>
      </c>
      <c r="F530" s="58">
        <f t="shared" si="113"/>
        <v>17.457100000000001</v>
      </c>
      <c r="G530" s="65">
        <v>13.959044055944053</v>
      </c>
      <c r="H530" s="66">
        <v>20.47</v>
      </c>
      <c r="I530" s="60">
        <f>AVERAGE($H$102:H530)</f>
        <v>14.896643356643354</v>
      </c>
      <c r="J530" s="58">
        <f t="shared" si="111"/>
        <v>17.193057851239661</v>
      </c>
      <c r="K530">
        <f t="shared" si="114"/>
        <v>19.97</v>
      </c>
    </row>
    <row r="531" spans="3:11">
      <c r="C531" s="64">
        <v>23255</v>
      </c>
      <c r="D531" s="64" t="str">
        <f t="shared" si="112"/>
        <v>91963</v>
      </c>
      <c r="E531" s="65">
        <v>18.106100000000001</v>
      </c>
      <c r="F531" s="58">
        <f t="shared" si="113"/>
        <v>18.3081</v>
      </c>
      <c r="G531" s="65">
        <v>13.968688372093021</v>
      </c>
      <c r="H531" s="66">
        <v>20.96</v>
      </c>
      <c r="I531" s="60">
        <f>AVERAGE($H$102:H531)</f>
        <v>14.910744186046509</v>
      </c>
      <c r="J531" s="58">
        <f t="shared" si="111"/>
        <v>17.269421487603296</v>
      </c>
      <c r="K531">
        <f t="shared" si="114"/>
        <v>20.47</v>
      </c>
    </row>
    <row r="532" spans="3:11">
      <c r="C532" s="64">
        <v>23285</v>
      </c>
      <c r="D532" s="64" t="str">
        <f t="shared" si="112"/>
        <v>101963</v>
      </c>
      <c r="E532" s="65">
        <v>18.410399999999999</v>
      </c>
      <c r="F532" s="58">
        <f t="shared" si="113"/>
        <v>18.106100000000001</v>
      </c>
      <c r="G532" s="65">
        <v>13.978993967517399</v>
      </c>
      <c r="H532" s="66">
        <v>20.89</v>
      </c>
      <c r="I532" s="60">
        <f>AVERAGE($H$102:H532)</f>
        <v>14.924617169373548</v>
      </c>
      <c r="J532" s="58">
        <f t="shared" si="111"/>
        <v>17.349999999999994</v>
      </c>
      <c r="K532">
        <f t="shared" si="114"/>
        <v>20.96</v>
      </c>
    </row>
    <row r="533" spans="3:11">
      <c r="C533" s="64">
        <v>23316</v>
      </c>
      <c r="D533" s="64" t="str">
        <f t="shared" si="112"/>
        <v>111963</v>
      </c>
      <c r="E533" s="65">
        <v>18.2164</v>
      </c>
      <c r="F533" s="58">
        <f t="shared" si="113"/>
        <v>18.410399999999999</v>
      </c>
      <c r="G533" s="65">
        <v>13.988802777777776</v>
      </c>
      <c r="H533" s="66">
        <v>20.72</v>
      </c>
      <c r="I533" s="60">
        <f>AVERAGE($H$102:H533)</f>
        <v>14.938032407407407</v>
      </c>
      <c r="J533" s="58">
        <f t="shared" si="111"/>
        <v>17.42710743801652</v>
      </c>
      <c r="K533">
        <f t="shared" si="114"/>
        <v>20.89</v>
      </c>
    </row>
    <row r="534" spans="3:11">
      <c r="C534" s="64">
        <v>23346</v>
      </c>
      <c r="D534" s="64" t="str">
        <f t="shared" si="112"/>
        <v>121963</v>
      </c>
      <c r="E534" s="65">
        <v>18.6617</v>
      </c>
      <c r="F534" s="58">
        <f t="shared" si="113"/>
        <v>18.2164</v>
      </c>
      <c r="G534" s="65">
        <v>13.999594688221705</v>
      </c>
      <c r="H534" s="66">
        <v>21.04</v>
      </c>
      <c r="I534" s="60">
        <f>AVERAGE($H$102:H534)</f>
        <v>14.952124711316396</v>
      </c>
      <c r="J534" s="58">
        <f t="shared" si="111"/>
        <v>17.504793388429743</v>
      </c>
      <c r="K534">
        <f t="shared" si="114"/>
        <v>20.72</v>
      </c>
    </row>
    <row r="535" spans="3:11">
      <c r="C535" s="64">
        <v>23377</v>
      </c>
      <c r="D535" s="64" t="str">
        <f t="shared" si="112"/>
        <v>11964</v>
      </c>
      <c r="E535" s="65">
        <v>18.430599999999998</v>
      </c>
      <c r="F535" s="58">
        <f t="shared" si="113"/>
        <v>18.6617</v>
      </c>
      <c r="G535" s="65">
        <v>14.009804377880181</v>
      </c>
      <c r="H535" s="66">
        <v>21.63</v>
      </c>
      <c r="I535" s="60">
        <f>AVERAGE($H$102:H535)</f>
        <v>14.967511520737327</v>
      </c>
      <c r="J535" s="58">
        <f t="shared" si="111"/>
        <v>17.586446280991733</v>
      </c>
      <c r="K535">
        <f t="shared" si="114"/>
        <v>21.04</v>
      </c>
    </row>
    <row r="536" spans="3:11">
      <c r="C536" s="64">
        <v>23408</v>
      </c>
      <c r="D536" s="64" t="str">
        <f t="shared" si="112"/>
        <v>21964</v>
      </c>
      <c r="E536" s="65">
        <v>18.612400000000001</v>
      </c>
      <c r="F536" s="58">
        <f t="shared" si="113"/>
        <v>18.430599999999998</v>
      </c>
      <c r="G536" s="65">
        <v>14.020385057471261</v>
      </c>
      <c r="H536" s="66">
        <v>21.83</v>
      </c>
      <c r="I536" s="60">
        <f>AVERAGE($H$102:H536)</f>
        <v>14.983287356321839</v>
      </c>
      <c r="J536" s="58">
        <f t="shared" si="111"/>
        <v>17.667685950413215</v>
      </c>
      <c r="K536">
        <f t="shared" si="114"/>
        <v>21.63</v>
      </c>
    </row>
    <row r="537" spans="3:11">
      <c r="C537" s="64">
        <v>23437</v>
      </c>
      <c r="D537" s="64" t="str">
        <f t="shared" si="112"/>
        <v>31964</v>
      </c>
      <c r="E537" s="65">
        <v>18.8947</v>
      </c>
      <c r="F537" s="58">
        <f t="shared" si="113"/>
        <v>18.612400000000001</v>
      </c>
      <c r="G537" s="65">
        <v>14.031564678899079</v>
      </c>
      <c r="H537" s="66">
        <v>22.17</v>
      </c>
      <c r="I537" s="60">
        <f>AVERAGE($H$102:H537)</f>
        <v>14.999770642201835</v>
      </c>
      <c r="J537" s="58">
        <f t="shared" si="111"/>
        <v>17.749917355371899</v>
      </c>
      <c r="K537">
        <f t="shared" si="114"/>
        <v>21.83</v>
      </c>
    </row>
    <row r="538" spans="3:11">
      <c r="C538" s="64">
        <v>23468</v>
      </c>
      <c r="D538" s="64" t="str">
        <f t="shared" si="112"/>
        <v>41964</v>
      </c>
      <c r="E538" s="65">
        <v>18.350999999999999</v>
      </c>
      <c r="F538" s="58">
        <f t="shared" si="113"/>
        <v>18.8947</v>
      </c>
      <c r="G538" s="65">
        <v>14.041448970251711</v>
      </c>
      <c r="H538" s="66">
        <v>22.42</v>
      </c>
      <c r="I538" s="60">
        <f>AVERAGE($H$102:H538)</f>
        <v>15.01675057208238</v>
      </c>
      <c r="J538" s="58">
        <f t="shared" si="111"/>
        <v>17.832561983471074</v>
      </c>
      <c r="K538">
        <f t="shared" si="114"/>
        <v>22.17</v>
      </c>
    </row>
    <row r="539" spans="3:11">
      <c r="C539" s="64">
        <v>23498</v>
      </c>
      <c r="D539" s="64" t="str">
        <f t="shared" si="112"/>
        <v>51964</v>
      </c>
      <c r="E539" s="65">
        <v>18.561199999999999</v>
      </c>
      <c r="F539" s="58">
        <f t="shared" si="113"/>
        <v>18.350999999999999</v>
      </c>
      <c r="G539" s="65">
        <v>14.051768036529676</v>
      </c>
      <c r="H539" s="66">
        <v>22.57</v>
      </c>
      <c r="I539" s="60">
        <f>AVERAGE($H$102:H539)</f>
        <v>15.033995433789952</v>
      </c>
      <c r="J539" s="58">
        <f t="shared" si="111"/>
        <v>17.912396694214877</v>
      </c>
      <c r="K539">
        <f t="shared" si="114"/>
        <v>22.42</v>
      </c>
    </row>
    <row r="540" spans="3:11">
      <c r="C540" s="64">
        <v>23529</v>
      </c>
      <c r="D540" s="64" t="str">
        <f t="shared" si="112"/>
        <v>61964</v>
      </c>
      <c r="E540" s="65">
        <v>18.866099999999999</v>
      </c>
      <c r="F540" s="58">
        <f t="shared" si="113"/>
        <v>18.561199999999999</v>
      </c>
      <c r="G540" s="65">
        <v>14.062734624145781</v>
      </c>
      <c r="H540" s="66">
        <v>22.3</v>
      </c>
      <c r="I540" s="60">
        <f>AVERAGE($H$102:H540)</f>
        <v>15.050546697038724</v>
      </c>
      <c r="J540" s="58">
        <f t="shared" si="111"/>
        <v>17.986694214876035</v>
      </c>
      <c r="K540">
        <f t="shared" si="114"/>
        <v>22.57</v>
      </c>
    </row>
    <row r="541" spans="3:11">
      <c r="C541" s="64">
        <v>23559</v>
      </c>
      <c r="D541" s="64" t="str">
        <f t="shared" si="112"/>
        <v>71964</v>
      </c>
      <c r="E541" s="65">
        <v>18.608499999999999</v>
      </c>
      <c r="F541" s="58">
        <f t="shared" si="113"/>
        <v>18.866099999999999</v>
      </c>
      <c r="G541" s="65">
        <v>14.073065909090905</v>
      </c>
      <c r="H541" s="66">
        <v>22.98</v>
      </c>
      <c r="I541" s="60">
        <f>AVERAGE($H$102:H541)</f>
        <v>15.068568181818179</v>
      </c>
      <c r="J541" s="58">
        <f t="shared" si="111"/>
        <v>18.066198347107441</v>
      </c>
      <c r="K541">
        <f t="shared" si="114"/>
        <v>22.3</v>
      </c>
    </row>
    <row r="542" spans="3:11">
      <c r="C542" s="64">
        <v>23590</v>
      </c>
      <c r="D542" s="64" t="str">
        <f t="shared" si="112"/>
        <v>81964</v>
      </c>
      <c r="E542" s="65">
        <v>18.3065</v>
      </c>
      <c r="F542" s="58">
        <f t="shared" si="113"/>
        <v>18.608499999999999</v>
      </c>
      <c r="G542" s="65">
        <v>14.082665532879815</v>
      </c>
      <c r="H542" s="66">
        <v>22.65</v>
      </c>
      <c r="I542" s="60">
        <f>AVERAGE($H$102:H542)</f>
        <v>15.085759637188206</v>
      </c>
      <c r="J542" s="58">
        <f t="shared" si="111"/>
        <v>18.13909090909091</v>
      </c>
      <c r="K542">
        <f t="shared" si="114"/>
        <v>22.98</v>
      </c>
    </row>
    <row r="543" spans="3:11">
      <c r="C543" s="64">
        <v>23621</v>
      </c>
      <c r="D543" s="64" t="str">
        <f t="shared" si="112"/>
        <v>91964</v>
      </c>
      <c r="E543" s="65">
        <v>18.8322</v>
      </c>
      <c r="F543" s="58">
        <f t="shared" si="113"/>
        <v>18.3065</v>
      </c>
      <c r="G543" s="65">
        <v>14.093411085972846</v>
      </c>
      <c r="H543" s="66">
        <v>22.89</v>
      </c>
      <c r="I543" s="60">
        <f>AVERAGE($H$102:H543)</f>
        <v>15.103416289592758</v>
      </c>
      <c r="J543" s="58">
        <f t="shared" ref="J543:J606" si="115">AVERAGE(H423:H543)</f>
        <v>18.212231404958679</v>
      </c>
      <c r="K543">
        <f t="shared" si="114"/>
        <v>22.65</v>
      </c>
    </row>
    <row r="544" spans="3:11">
      <c r="C544" s="64">
        <v>23651</v>
      </c>
      <c r="D544" s="64" t="str">
        <f t="shared" si="112"/>
        <v>101964</v>
      </c>
      <c r="E544" s="65">
        <v>18.650500000000001</v>
      </c>
      <c r="F544" s="58">
        <f t="shared" si="113"/>
        <v>18.8322</v>
      </c>
      <c r="G544" s="65">
        <v>14.103697968397286</v>
      </c>
      <c r="H544" s="66">
        <v>23.21</v>
      </c>
      <c r="I544" s="60">
        <f>AVERAGE($H$102:H544)</f>
        <v>15.121715575620765</v>
      </c>
      <c r="J544" s="58">
        <f t="shared" si="115"/>
        <v>18.285371900826448</v>
      </c>
      <c r="K544">
        <f t="shared" si="114"/>
        <v>22.89</v>
      </c>
    </row>
    <row r="545" spans="3:11">
      <c r="C545" s="64">
        <v>23682</v>
      </c>
      <c r="D545" s="64" t="str">
        <f t="shared" si="112"/>
        <v>111964</v>
      </c>
      <c r="E545" s="65">
        <v>18.553799999999999</v>
      </c>
      <c r="F545" s="58">
        <f t="shared" si="113"/>
        <v>18.650500000000001</v>
      </c>
      <c r="G545" s="65">
        <v>14.113720720720716</v>
      </c>
      <c r="H545" s="66">
        <v>23.23</v>
      </c>
      <c r="I545" s="60">
        <f>AVERAGE($H$102:H545)</f>
        <v>15.139977477477474</v>
      </c>
      <c r="J545" s="58">
        <f t="shared" si="115"/>
        <v>18.356528925619838</v>
      </c>
      <c r="K545">
        <f t="shared" si="114"/>
        <v>23.21</v>
      </c>
    </row>
    <row r="546" spans="3:11">
      <c r="C546" s="64">
        <v>23712</v>
      </c>
      <c r="D546" s="64" t="str">
        <f t="shared" si="112"/>
        <v>121964</v>
      </c>
      <c r="E546" s="65">
        <v>18.6264</v>
      </c>
      <c r="F546" s="58">
        <f t="shared" si="113"/>
        <v>18.553799999999999</v>
      </c>
      <c r="G546" s="65">
        <v>14.123861573033702</v>
      </c>
      <c r="H546" s="66">
        <v>22.75</v>
      </c>
      <c r="I546" s="60">
        <f>AVERAGE($H$102:H546)</f>
        <v>15.15707865168539</v>
      </c>
      <c r="J546" s="58">
        <f t="shared" si="115"/>
        <v>18.419586776859507</v>
      </c>
      <c r="K546">
        <f t="shared" si="114"/>
        <v>23.23</v>
      </c>
    </row>
    <row r="547" spans="3:11">
      <c r="C547" s="64">
        <v>23743</v>
      </c>
      <c r="D547" s="64" t="str">
        <f t="shared" si="112"/>
        <v>11965</v>
      </c>
      <c r="E547" s="65">
        <v>18.709399999999999</v>
      </c>
      <c r="F547" s="58">
        <f t="shared" si="113"/>
        <v>18.6264</v>
      </c>
      <c r="G547" s="65">
        <v>14.134143049327347</v>
      </c>
      <c r="H547" s="66">
        <v>23.27</v>
      </c>
      <c r="I547" s="60">
        <f>AVERAGE($H$102:H547)</f>
        <v>15.175269058295962</v>
      </c>
      <c r="J547" s="58">
        <f t="shared" si="115"/>
        <v>18.48140495867769</v>
      </c>
      <c r="K547">
        <f t="shared" si="114"/>
        <v>22.75</v>
      </c>
    </row>
    <row r="548" spans="3:11">
      <c r="C548" s="64">
        <v>23774</v>
      </c>
      <c r="D548" s="64" t="str">
        <f t="shared" si="112"/>
        <v>21965</v>
      </c>
      <c r="E548" s="65">
        <v>18.6816</v>
      </c>
      <c r="F548" s="58">
        <f t="shared" si="113"/>
        <v>18.709399999999999</v>
      </c>
      <c r="G548" s="65">
        <v>14.14431633109619</v>
      </c>
      <c r="H548" s="66">
        <v>23.37</v>
      </c>
      <c r="I548" s="60">
        <f>AVERAGE($H$102:H548)</f>
        <v>15.19360178970917</v>
      </c>
      <c r="J548" s="58">
        <f t="shared" si="115"/>
        <v>18.542396694214876</v>
      </c>
      <c r="K548">
        <f t="shared" si="114"/>
        <v>23.27</v>
      </c>
    </row>
    <row r="549" spans="3:11">
      <c r="C549" s="64">
        <v>23802</v>
      </c>
      <c r="D549" s="64" t="str">
        <f t="shared" si="112"/>
        <v>31965</v>
      </c>
      <c r="E549" s="65">
        <v>18.410299999999999</v>
      </c>
      <c r="F549" s="58">
        <f t="shared" si="113"/>
        <v>18.6816</v>
      </c>
      <c r="G549" s="65">
        <v>14.153838616071422</v>
      </c>
      <c r="H549" s="66">
        <v>23.25</v>
      </c>
      <c r="I549" s="60">
        <f>AVERAGE($H$102:H549)</f>
        <v>15.21158482142857</v>
      </c>
      <c r="J549" s="58">
        <f t="shared" si="115"/>
        <v>18.598677685950413</v>
      </c>
      <c r="K549">
        <f t="shared" si="114"/>
        <v>23.37</v>
      </c>
    </row>
    <row r="550" spans="3:11">
      <c r="C550" s="64">
        <v>23833</v>
      </c>
      <c r="D550" s="64" t="str">
        <f t="shared" si="112"/>
        <v>41965</v>
      </c>
      <c r="E550" s="65">
        <v>18.411200000000001</v>
      </c>
      <c r="F550" s="58">
        <f t="shared" si="113"/>
        <v>18.410299999999999</v>
      </c>
      <c r="G550" s="65">
        <v>14.163320489977719</v>
      </c>
      <c r="H550" s="66">
        <v>23.42</v>
      </c>
      <c r="I550" s="60">
        <f>AVERAGE($H$102:H550)</f>
        <v>15.229866369710466</v>
      </c>
      <c r="J550" s="58">
        <f t="shared" si="115"/>
        <v>18.658181818181816</v>
      </c>
      <c r="K550">
        <f t="shared" si="114"/>
        <v>23.25</v>
      </c>
    </row>
    <row r="551" spans="3:11">
      <c r="C551" s="64">
        <v>23863</v>
      </c>
      <c r="D551" s="64" t="str">
        <f t="shared" ref="D551:D614" si="116">MONTH(C551)&amp;YEAR(C551)</f>
        <v>51965</v>
      </c>
      <c r="E551" s="65">
        <v>18.268599999999999</v>
      </c>
      <c r="F551" s="58">
        <f t="shared" si="113"/>
        <v>18.411200000000001</v>
      </c>
      <c r="G551" s="65">
        <v>14.172443333333327</v>
      </c>
      <c r="H551" s="66">
        <v>23.71</v>
      </c>
      <c r="I551" s="60">
        <f>AVERAGE($H$102:H551)</f>
        <v>15.24871111111111</v>
      </c>
      <c r="J551" s="58">
        <f t="shared" si="115"/>
        <v>18.71619834710744</v>
      </c>
      <c r="K551">
        <f t="shared" si="114"/>
        <v>23.42</v>
      </c>
    </row>
    <row r="552" spans="3:11">
      <c r="C552" s="64">
        <v>23894</v>
      </c>
      <c r="D552" s="64" t="str">
        <f t="shared" si="116"/>
        <v>61965</v>
      </c>
      <c r="E552" s="65">
        <v>17.380199999999999</v>
      </c>
      <c r="F552" s="58">
        <f t="shared" ref="F552:F615" si="117">E551</f>
        <v>18.268599999999999</v>
      </c>
      <c r="G552" s="65">
        <v>14.179555875831477</v>
      </c>
      <c r="H552" s="66">
        <v>22.39</v>
      </c>
      <c r="I552" s="60">
        <f>AVERAGE($H$102:H552)</f>
        <v>15.264545454545454</v>
      </c>
      <c r="J552" s="58">
        <f t="shared" si="115"/>
        <v>18.764710743801654</v>
      </c>
      <c r="K552">
        <f t="shared" ref="K552:K615" si="118">H551</f>
        <v>23.71</v>
      </c>
    </row>
    <row r="553" spans="3:11">
      <c r="C553" s="64">
        <v>23924</v>
      </c>
      <c r="D553" s="64" t="str">
        <f t="shared" si="116"/>
        <v>71965</v>
      </c>
      <c r="E553" s="65">
        <v>17.118500000000001</v>
      </c>
      <c r="F553" s="58">
        <f t="shared" si="117"/>
        <v>17.380199999999999</v>
      </c>
      <c r="G553" s="65">
        <v>14.18605796460176</v>
      </c>
      <c r="H553" s="66">
        <v>22.3</v>
      </c>
      <c r="I553" s="60">
        <f>AVERAGE($H$102:H553)</f>
        <v>15.280110619469026</v>
      </c>
      <c r="J553" s="58">
        <f t="shared" si="115"/>
        <v>18.805454545454548</v>
      </c>
      <c r="K553">
        <f t="shared" si="118"/>
        <v>22.39</v>
      </c>
    </row>
    <row r="554" spans="3:11">
      <c r="C554" s="64">
        <v>23955</v>
      </c>
      <c r="D554" s="64" t="str">
        <f t="shared" si="116"/>
        <v>81965</v>
      </c>
      <c r="E554" s="65">
        <v>17.504000000000001</v>
      </c>
      <c r="F554" s="58">
        <f t="shared" si="117"/>
        <v>17.118500000000001</v>
      </c>
      <c r="G554" s="65">
        <v>14.193382339955841</v>
      </c>
      <c r="H554" s="66">
        <v>22.67</v>
      </c>
      <c r="I554" s="60">
        <f>AVERAGE($H$102:H554)</f>
        <v>15.296423841059601</v>
      </c>
      <c r="J554" s="58">
        <f t="shared" si="115"/>
        <v>18.840330578512404</v>
      </c>
      <c r="K554">
        <f t="shared" si="118"/>
        <v>22.3</v>
      </c>
    </row>
    <row r="555" spans="3:11">
      <c r="C555" s="64">
        <v>23986</v>
      </c>
      <c r="D555" s="64" t="str">
        <f t="shared" si="116"/>
        <v>91965</v>
      </c>
      <c r="E555" s="65">
        <v>18.064299999999999</v>
      </c>
      <c r="F555" s="58">
        <f t="shared" si="117"/>
        <v>17.504000000000001</v>
      </c>
      <c r="G555" s="65">
        <v>14.20190859030836</v>
      </c>
      <c r="H555" s="66">
        <v>23.37</v>
      </c>
      <c r="I555" s="60">
        <f>AVERAGE($H$102:H555)</f>
        <v>15.314207048458149</v>
      </c>
      <c r="J555" s="58">
        <f t="shared" si="115"/>
        <v>18.882892561983475</v>
      </c>
      <c r="K555">
        <f t="shared" si="118"/>
        <v>22.67</v>
      </c>
    </row>
    <row r="556" spans="3:11">
      <c r="C556" s="64">
        <v>24016</v>
      </c>
      <c r="D556" s="64" t="str">
        <f t="shared" si="116"/>
        <v>101965</v>
      </c>
      <c r="E556" s="65">
        <v>17.807300000000001</v>
      </c>
      <c r="F556" s="58">
        <f t="shared" si="117"/>
        <v>18.064299999999999</v>
      </c>
      <c r="G556" s="65">
        <v>14.209832527472519</v>
      </c>
      <c r="H556" s="66">
        <v>23.78</v>
      </c>
      <c r="I556" s="60">
        <f>AVERAGE($H$102:H556)</f>
        <v>15.332813186813185</v>
      </c>
      <c r="J556" s="58">
        <f t="shared" si="115"/>
        <v>18.92371900826447</v>
      </c>
      <c r="K556">
        <f t="shared" si="118"/>
        <v>23.37</v>
      </c>
    </row>
    <row r="557" spans="3:11">
      <c r="C557" s="64">
        <v>24047</v>
      </c>
      <c r="D557" s="64" t="str">
        <f t="shared" si="116"/>
        <v>111965</v>
      </c>
      <c r="E557" s="65">
        <v>17.651299999999999</v>
      </c>
      <c r="F557" s="58">
        <f t="shared" si="117"/>
        <v>17.807300000000001</v>
      </c>
      <c r="G557" s="65">
        <v>14.217379605263151</v>
      </c>
      <c r="H557" s="66">
        <v>23.93</v>
      </c>
      <c r="I557" s="60">
        <f>AVERAGE($H$102:H557)</f>
        <v>15.351666666666667</v>
      </c>
      <c r="J557" s="58">
        <f t="shared" si="115"/>
        <v>18.974628099173561</v>
      </c>
      <c r="K557">
        <f t="shared" si="118"/>
        <v>23.78</v>
      </c>
    </row>
    <row r="558" spans="3:11">
      <c r="C558" s="64">
        <v>24077</v>
      </c>
      <c r="D558" s="64" t="str">
        <f t="shared" si="116"/>
        <v>121965</v>
      </c>
      <c r="E558" s="65">
        <v>17.809200000000001</v>
      </c>
      <c r="F558" s="58">
        <f t="shared" si="117"/>
        <v>17.651299999999999</v>
      </c>
      <c r="G558" s="65">
        <v>14.225239168490145</v>
      </c>
      <c r="H558" s="66">
        <v>23.69</v>
      </c>
      <c r="I558" s="60">
        <f>AVERAGE($H$102:H558)</f>
        <v>15.369912472647702</v>
      </c>
      <c r="J558" s="58">
        <f t="shared" si="115"/>
        <v>19.014710743801661</v>
      </c>
      <c r="K558">
        <f t="shared" si="118"/>
        <v>23.93</v>
      </c>
    </row>
    <row r="559" spans="3:11">
      <c r="C559" s="64">
        <v>24108</v>
      </c>
      <c r="D559" s="64" t="str">
        <f t="shared" si="116"/>
        <v>11966</v>
      </c>
      <c r="E559" s="65">
        <v>17.3933</v>
      </c>
      <c r="F559" s="58">
        <f t="shared" si="117"/>
        <v>17.809200000000001</v>
      </c>
      <c r="G559" s="65">
        <v>14.23215633187772</v>
      </c>
      <c r="H559" s="66">
        <v>24.06</v>
      </c>
      <c r="I559" s="60">
        <f>AVERAGE($H$102:H559)</f>
        <v>15.388886462882095</v>
      </c>
      <c r="J559" s="58">
        <f t="shared" si="115"/>
        <v>19.057024793388436</v>
      </c>
      <c r="K559">
        <f t="shared" si="118"/>
        <v>23.69</v>
      </c>
    </row>
    <row r="560" spans="3:11">
      <c r="C560" s="64">
        <v>24139</v>
      </c>
      <c r="D560" s="64" t="str">
        <f t="shared" si="116"/>
        <v>21966</v>
      </c>
      <c r="E560" s="65">
        <v>17.0824</v>
      </c>
      <c r="F560" s="58">
        <f t="shared" si="117"/>
        <v>17.3933</v>
      </c>
      <c r="G560" s="65">
        <v>14.238366013071888</v>
      </c>
      <c r="H560" s="66">
        <v>23.7</v>
      </c>
      <c r="I560" s="60">
        <f>AVERAGE($H$102:H560)</f>
        <v>15.406993464052286</v>
      </c>
      <c r="J560" s="58">
        <f t="shared" si="115"/>
        <v>19.101735537190088</v>
      </c>
      <c r="K560">
        <f t="shared" si="118"/>
        <v>24.06</v>
      </c>
    </row>
    <row r="561" spans="3:11">
      <c r="C561" s="64">
        <v>24167</v>
      </c>
      <c r="D561" s="64" t="str">
        <f t="shared" si="116"/>
        <v>31966</v>
      </c>
      <c r="E561" s="65">
        <v>16.709700000000002</v>
      </c>
      <c r="F561" s="58">
        <f t="shared" si="117"/>
        <v>17.0824</v>
      </c>
      <c r="G561" s="65">
        <v>14.243738478260862</v>
      </c>
      <c r="H561" s="66">
        <v>22.61</v>
      </c>
      <c r="I561" s="60">
        <f>AVERAGE($H$102:H561)</f>
        <v>15.422652173913042</v>
      </c>
      <c r="J561" s="58">
        <f t="shared" si="115"/>
        <v>19.137603305785127</v>
      </c>
      <c r="K561">
        <f t="shared" si="118"/>
        <v>23.7</v>
      </c>
    </row>
    <row r="562" spans="3:11">
      <c r="C562" s="64">
        <v>24198</v>
      </c>
      <c r="D562" s="64" t="str">
        <f t="shared" si="116"/>
        <v>41966</v>
      </c>
      <c r="E562" s="65">
        <v>16.677700000000002</v>
      </c>
      <c r="F562" s="58">
        <f t="shared" si="117"/>
        <v>16.709700000000002</v>
      </c>
      <c r="G562" s="65">
        <v>14.249018221258128</v>
      </c>
      <c r="H562" s="66">
        <v>23.11</v>
      </c>
      <c r="I562" s="60">
        <f>AVERAGE($H$102:H562)</f>
        <v>15.439327548806938</v>
      </c>
      <c r="J562" s="58">
        <f t="shared" si="115"/>
        <v>19.168512396694222</v>
      </c>
      <c r="K562">
        <f t="shared" si="118"/>
        <v>22.61</v>
      </c>
    </row>
    <row r="563" spans="3:11">
      <c r="C563" s="64">
        <v>24228</v>
      </c>
      <c r="D563" s="64" t="str">
        <f t="shared" si="116"/>
        <v>51966</v>
      </c>
      <c r="E563" s="65">
        <v>15.774699999999999</v>
      </c>
      <c r="F563" s="58">
        <f t="shared" si="117"/>
        <v>16.677700000000002</v>
      </c>
      <c r="G563" s="65">
        <v>14.252320562770555</v>
      </c>
      <c r="H563" s="66">
        <v>21.85</v>
      </c>
      <c r="I563" s="60">
        <f>AVERAGE($H$102:H563)</f>
        <v>15.453203463203462</v>
      </c>
      <c r="J563" s="58">
        <f t="shared" si="115"/>
        <v>19.189008264462817</v>
      </c>
      <c r="K563">
        <f t="shared" si="118"/>
        <v>23.11</v>
      </c>
    </row>
    <row r="564" spans="3:11">
      <c r="C564" s="64">
        <v>24259</v>
      </c>
      <c r="D564" s="64" t="str">
        <f t="shared" si="116"/>
        <v>61966</v>
      </c>
      <c r="E564" s="65">
        <v>15.520099999999999</v>
      </c>
      <c r="F564" s="58">
        <f t="shared" si="117"/>
        <v>15.774699999999999</v>
      </c>
      <c r="G564" s="65">
        <v>14.255058747300208</v>
      </c>
      <c r="H564" s="66">
        <v>21.56</v>
      </c>
      <c r="I564" s="60">
        <f>AVERAGE($H$102:H564)</f>
        <v>15.466393088552914</v>
      </c>
      <c r="J564" s="58">
        <f t="shared" si="115"/>
        <v>19.213966942148765</v>
      </c>
      <c r="K564">
        <f t="shared" si="118"/>
        <v>21.85</v>
      </c>
    </row>
    <row r="565" spans="3:11">
      <c r="C565" s="64">
        <v>24289</v>
      </c>
      <c r="D565" s="64" t="str">
        <f t="shared" si="116"/>
        <v>71966</v>
      </c>
      <c r="E565" s="65">
        <v>15.1724</v>
      </c>
      <c r="F565" s="58">
        <f t="shared" si="117"/>
        <v>15.520099999999999</v>
      </c>
      <c r="G565" s="65">
        <v>14.257035775862063</v>
      </c>
      <c r="H565" s="66">
        <v>21.38</v>
      </c>
      <c r="I565" s="60">
        <f>AVERAGE($H$102:H565)</f>
        <v>15.479137931034483</v>
      </c>
      <c r="J565" s="58">
        <f t="shared" si="115"/>
        <v>19.240578512396702</v>
      </c>
      <c r="K565">
        <f t="shared" si="118"/>
        <v>21.56</v>
      </c>
    </row>
    <row r="566" spans="3:11">
      <c r="C566" s="64">
        <v>24320</v>
      </c>
      <c r="D566" s="64" t="str">
        <f t="shared" si="116"/>
        <v>81966</v>
      </c>
      <c r="E566" s="65">
        <v>13.992699999999999</v>
      </c>
      <c r="F566" s="58">
        <f t="shared" si="117"/>
        <v>15.1724</v>
      </c>
      <c r="G566" s="65">
        <v>14.256467311827949</v>
      </c>
      <c r="H566" s="66">
        <v>19.91</v>
      </c>
      <c r="I566" s="60">
        <f>AVERAGE($H$102:H566)</f>
        <v>15.488666666666665</v>
      </c>
      <c r="J566" s="58">
        <f t="shared" si="115"/>
        <v>19.249256198347112</v>
      </c>
      <c r="K566">
        <f t="shared" si="118"/>
        <v>21.38</v>
      </c>
    </row>
    <row r="567" spans="3:11">
      <c r="C567" s="64">
        <v>24351</v>
      </c>
      <c r="D567" s="64" t="str">
        <f t="shared" si="116"/>
        <v>91966</v>
      </c>
      <c r="E567" s="65">
        <v>13.8947</v>
      </c>
      <c r="F567" s="58">
        <f t="shared" si="117"/>
        <v>13.992699999999999</v>
      </c>
      <c r="G567" s="65">
        <v>14.255690987124456</v>
      </c>
      <c r="H567" s="66">
        <v>19.16</v>
      </c>
      <c r="I567" s="60">
        <f>AVERAGE($H$102:H567)</f>
        <v>15.496545064377681</v>
      </c>
      <c r="J567" s="58">
        <f t="shared" si="115"/>
        <v>19.25330578512397</v>
      </c>
      <c r="K567">
        <f t="shared" si="118"/>
        <v>19.91</v>
      </c>
    </row>
    <row r="568" spans="3:11">
      <c r="C568" s="64">
        <v>24381</v>
      </c>
      <c r="D568" s="64" t="str">
        <f t="shared" si="116"/>
        <v>101966</v>
      </c>
      <c r="E568" s="65">
        <v>14.4505</v>
      </c>
      <c r="F568" s="58">
        <f t="shared" si="117"/>
        <v>13.8947</v>
      </c>
      <c r="G568" s="65">
        <v>14.25610813704496</v>
      </c>
      <c r="H568" s="66">
        <v>18.829999999999998</v>
      </c>
      <c r="I568" s="60">
        <f>AVERAGE($H$102:H568)</f>
        <v>15.503683083511776</v>
      </c>
      <c r="J568" s="58">
        <f t="shared" si="115"/>
        <v>19.261487603305788</v>
      </c>
      <c r="K568">
        <f t="shared" si="118"/>
        <v>19.16</v>
      </c>
    </row>
    <row r="569" spans="3:11">
      <c r="C569" s="64">
        <v>24412</v>
      </c>
      <c r="D569" s="64" t="str">
        <f t="shared" si="116"/>
        <v>111966</v>
      </c>
      <c r="E569" s="65">
        <v>14.4955</v>
      </c>
      <c r="F569" s="58">
        <f t="shared" si="117"/>
        <v>14.4505</v>
      </c>
      <c r="G569" s="65">
        <v>14.25661965811965</v>
      </c>
      <c r="H569" s="66">
        <v>19.71</v>
      </c>
      <c r="I569" s="60">
        <f>AVERAGE($H$102:H569)</f>
        <v>15.512670940170938</v>
      </c>
      <c r="J569" s="58">
        <f t="shared" si="115"/>
        <v>19.280413223140499</v>
      </c>
      <c r="K569">
        <f t="shared" si="118"/>
        <v>18.829999999999998</v>
      </c>
    </row>
    <row r="570" spans="3:11">
      <c r="C570" s="64">
        <v>24442</v>
      </c>
      <c r="D570" s="64" t="str">
        <f t="shared" si="116"/>
        <v>121966</v>
      </c>
      <c r="E570" s="65">
        <v>14.4739</v>
      </c>
      <c r="F570" s="58">
        <f t="shared" si="117"/>
        <v>14.4955</v>
      </c>
      <c r="G570" s="65">
        <v>14.257082942430696</v>
      </c>
      <c r="H570" s="66">
        <v>19.739999999999998</v>
      </c>
      <c r="I570" s="60">
        <f>AVERAGE($H$102:H570)</f>
        <v>15.521684434968016</v>
      </c>
      <c r="J570" s="58">
        <f t="shared" si="115"/>
        <v>19.30206611570248</v>
      </c>
      <c r="K570">
        <f t="shared" si="118"/>
        <v>19.71</v>
      </c>
    </row>
    <row r="571" spans="3:11">
      <c r="C571" s="64">
        <v>24473</v>
      </c>
      <c r="D571" s="64" t="str">
        <f t="shared" si="116"/>
        <v>11967</v>
      </c>
      <c r="E571" s="65">
        <v>15.8917</v>
      </c>
      <c r="F571" s="58">
        <f t="shared" si="117"/>
        <v>14.4739</v>
      </c>
      <c r="G571" s="65">
        <v>14.260560851063822</v>
      </c>
      <c r="H571" s="66">
        <v>20.43</v>
      </c>
      <c r="I571" s="60">
        <f>AVERAGE($H$102:H571)</f>
        <v>15.532127659574467</v>
      </c>
      <c r="J571" s="58">
        <f t="shared" si="115"/>
        <v>19.328760330578511</v>
      </c>
      <c r="K571">
        <f t="shared" si="118"/>
        <v>19.739999999999998</v>
      </c>
    </row>
    <row r="572" spans="3:11">
      <c r="C572" s="64">
        <v>24504</v>
      </c>
      <c r="D572" s="64" t="str">
        <f t="shared" si="116"/>
        <v>21967</v>
      </c>
      <c r="E572" s="65">
        <v>15.9229</v>
      </c>
      <c r="F572" s="58">
        <f t="shared" si="117"/>
        <v>15.8917</v>
      </c>
      <c r="G572" s="65">
        <v>14.264090233545639</v>
      </c>
      <c r="H572" s="66">
        <v>21.07</v>
      </c>
      <c r="I572" s="60">
        <f>AVERAGE($H$102:H572)</f>
        <v>15.543885350318469</v>
      </c>
      <c r="J572" s="58">
        <f t="shared" si="115"/>
        <v>19.364710743801655</v>
      </c>
      <c r="K572">
        <f t="shared" si="118"/>
        <v>20.43</v>
      </c>
    </row>
    <row r="573" spans="3:11">
      <c r="C573" s="64">
        <v>24532</v>
      </c>
      <c r="D573" s="64" t="str">
        <f t="shared" si="116"/>
        <v>31967</v>
      </c>
      <c r="E573" s="65">
        <v>16.5505</v>
      </c>
      <c r="F573" s="58">
        <f t="shared" si="117"/>
        <v>15.9229</v>
      </c>
      <c r="G573" s="65">
        <v>14.268934322033891</v>
      </c>
      <c r="H573" s="66">
        <v>21.44</v>
      </c>
      <c r="I573" s="60">
        <f>AVERAGE($H$102:H573)</f>
        <v>15.556377118644065</v>
      </c>
      <c r="J573" s="58">
        <f t="shared" si="115"/>
        <v>19.410991735537195</v>
      </c>
      <c r="K573">
        <f t="shared" si="118"/>
        <v>21.07</v>
      </c>
    </row>
    <row r="574" spans="3:11">
      <c r="C574" s="64">
        <v>24563</v>
      </c>
      <c r="D574" s="64" t="str">
        <f t="shared" si="116"/>
        <v>41967</v>
      </c>
      <c r="E574" s="65">
        <v>17.637899999999998</v>
      </c>
      <c r="F574" s="58">
        <f t="shared" si="117"/>
        <v>16.5505</v>
      </c>
      <c r="G574" s="65">
        <v>14.276056871035932</v>
      </c>
      <c r="H574" s="66">
        <v>21.69</v>
      </c>
      <c r="I574" s="60">
        <f>AVERAGE($H$102:H574)</f>
        <v>15.56934460887949</v>
      </c>
      <c r="J574" s="58">
        <f t="shared" si="115"/>
        <v>19.458842975206615</v>
      </c>
      <c r="K574">
        <f t="shared" si="118"/>
        <v>21.44</v>
      </c>
    </row>
    <row r="575" spans="3:11">
      <c r="C575" s="64">
        <v>24593</v>
      </c>
      <c r="D575" s="64" t="str">
        <f t="shared" si="116"/>
        <v>51967</v>
      </c>
      <c r="E575" s="65">
        <v>16.712900000000001</v>
      </c>
      <c r="F575" s="58">
        <f t="shared" si="117"/>
        <v>17.637899999999998</v>
      </c>
      <c r="G575" s="65">
        <v>14.281197890295351</v>
      </c>
      <c r="H575" s="66">
        <v>21.95</v>
      </c>
      <c r="I575" s="60">
        <f>AVERAGE($H$102:H575)</f>
        <v>15.582805907172991</v>
      </c>
      <c r="J575" s="58">
        <f t="shared" si="115"/>
        <v>19.507024793388428</v>
      </c>
      <c r="K575">
        <f t="shared" si="118"/>
        <v>21.69</v>
      </c>
    </row>
    <row r="576" spans="3:11">
      <c r="C576" s="64">
        <v>24624</v>
      </c>
      <c r="D576" s="64" t="str">
        <f t="shared" si="116"/>
        <v>61967</v>
      </c>
      <c r="E576" s="65">
        <v>17.005600000000001</v>
      </c>
      <c r="F576" s="58">
        <f t="shared" si="117"/>
        <v>16.712900000000001</v>
      </c>
      <c r="G576" s="65">
        <v>14.286933473684204</v>
      </c>
      <c r="H576" s="66">
        <v>21.55</v>
      </c>
      <c r="I576" s="60">
        <f>AVERAGE($H$102:H576)</f>
        <v>15.595368421052628</v>
      </c>
      <c r="J576" s="58">
        <f t="shared" si="115"/>
        <v>19.547933884297521</v>
      </c>
      <c r="K576">
        <f t="shared" si="118"/>
        <v>21.95</v>
      </c>
    </row>
    <row r="577" spans="3:11">
      <c r="C577" s="64">
        <v>24654</v>
      </c>
      <c r="D577" s="64" t="str">
        <f t="shared" si="116"/>
        <v>71967</v>
      </c>
      <c r="E577" s="65">
        <v>17.877400000000002</v>
      </c>
      <c r="F577" s="58">
        <f t="shared" si="117"/>
        <v>17.005600000000001</v>
      </c>
      <c r="G577" s="65">
        <v>14.294476470588229</v>
      </c>
      <c r="H577" s="66">
        <v>21.8</v>
      </c>
      <c r="I577" s="60">
        <f>AVERAGE($H$102:H577)</f>
        <v>15.608403361344534</v>
      </c>
      <c r="J577" s="58">
        <f t="shared" si="115"/>
        <v>19.589834710743805</v>
      </c>
      <c r="K577">
        <f t="shared" si="118"/>
        <v>21.55</v>
      </c>
    </row>
    <row r="578" spans="3:11">
      <c r="C578" s="64">
        <v>24685</v>
      </c>
      <c r="D578" s="64" t="str">
        <f t="shared" si="116"/>
        <v>81967</v>
      </c>
      <c r="E578" s="65">
        <v>17.667899999999999</v>
      </c>
      <c r="F578" s="58">
        <f t="shared" si="117"/>
        <v>17.877400000000002</v>
      </c>
      <c r="G578" s="65">
        <v>14.301548637316557</v>
      </c>
      <c r="H578" s="66">
        <v>22.03</v>
      </c>
      <c r="I578" s="60">
        <f>AVERAGE($H$102:H578)</f>
        <v>15.62186582809224</v>
      </c>
      <c r="J578" s="58">
        <f t="shared" si="115"/>
        <v>19.632479338842977</v>
      </c>
      <c r="K578">
        <f t="shared" si="118"/>
        <v>21.8</v>
      </c>
    </row>
    <row r="579" spans="3:11">
      <c r="C579" s="64">
        <v>24716</v>
      </c>
      <c r="D579" s="64" t="str">
        <f t="shared" si="116"/>
        <v>91967</v>
      </c>
      <c r="E579" s="65">
        <v>18.247199999999999</v>
      </c>
      <c r="F579" s="58">
        <f t="shared" si="117"/>
        <v>17.667899999999999</v>
      </c>
      <c r="G579" s="65">
        <v>14.309803138075308</v>
      </c>
      <c r="H579" s="66">
        <v>22.22</v>
      </c>
      <c r="I579" s="60">
        <f>AVERAGE($H$102:H579)</f>
        <v>15.635669456066942</v>
      </c>
      <c r="J579" s="58">
        <f t="shared" si="115"/>
        <v>19.684958677685955</v>
      </c>
      <c r="K579">
        <f t="shared" si="118"/>
        <v>22.03</v>
      </c>
    </row>
    <row r="580" spans="3:11">
      <c r="C580" s="64">
        <v>24746</v>
      </c>
      <c r="D580" s="64" t="str">
        <f t="shared" si="116"/>
        <v>101967</v>
      </c>
      <c r="E580" s="65">
        <v>17.5047</v>
      </c>
      <c r="F580" s="58">
        <f t="shared" si="117"/>
        <v>18.247199999999999</v>
      </c>
      <c r="G580" s="65">
        <v>14.316473068893524</v>
      </c>
      <c r="H580" s="66">
        <v>22.07</v>
      </c>
      <c r="I580" s="60">
        <f>AVERAGE($H$102:H580)</f>
        <v>15.649102296450936</v>
      </c>
      <c r="J580" s="58">
        <f t="shared" si="115"/>
        <v>19.742066115702482</v>
      </c>
      <c r="K580">
        <f t="shared" si="118"/>
        <v>22.22</v>
      </c>
    </row>
    <row r="581" spans="3:11">
      <c r="C581" s="64">
        <v>24777</v>
      </c>
      <c r="D581" s="64" t="str">
        <f t="shared" si="116"/>
        <v>111967</v>
      </c>
      <c r="E581" s="65">
        <v>17.635999999999999</v>
      </c>
      <c r="F581" s="58">
        <f t="shared" si="117"/>
        <v>17.5047</v>
      </c>
      <c r="G581" s="65">
        <v>14.323388749999996</v>
      </c>
      <c r="H581" s="66">
        <v>21.26</v>
      </c>
      <c r="I581" s="60">
        <f>AVERAGE($H$102:H581)</f>
        <v>15.660791666666663</v>
      </c>
      <c r="J581" s="58">
        <f t="shared" si="115"/>
        <v>19.800826446280997</v>
      </c>
      <c r="K581">
        <f t="shared" si="118"/>
        <v>22.07</v>
      </c>
    </row>
    <row r="582" spans="3:11">
      <c r="C582" s="64">
        <v>24807</v>
      </c>
      <c r="D582" s="64" t="str">
        <f t="shared" si="116"/>
        <v>121967</v>
      </c>
      <c r="E582" s="65">
        <v>18.099399999999999</v>
      </c>
      <c r="F582" s="58">
        <f t="shared" si="117"/>
        <v>17.635999999999999</v>
      </c>
      <c r="G582" s="65">
        <v>14.331239085239082</v>
      </c>
      <c r="H582" s="66">
        <v>21.75</v>
      </c>
      <c r="I582" s="60">
        <f>AVERAGE($H$102:H582)</f>
        <v>15.673451143451141</v>
      </c>
      <c r="J582" s="58">
        <f t="shared" si="115"/>
        <v>19.867024793388435</v>
      </c>
      <c r="K582">
        <f t="shared" si="118"/>
        <v>21.26</v>
      </c>
    </row>
    <row r="583" spans="3:11">
      <c r="C583" s="64">
        <v>24838</v>
      </c>
      <c r="D583" s="64" t="str">
        <f t="shared" si="116"/>
        <v>11968</v>
      </c>
      <c r="E583" s="65">
        <v>16.9559</v>
      </c>
      <c r="F583" s="58">
        <f t="shared" si="117"/>
        <v>18.099399999999999</v>
      </c>
      <c r="G583" s="65">
        <v>14.336684439834022</v>
      </c>
      <c r="H583" s="66">
        <v>21.51</v>
      </c>
      <c r="I583" s="60">
        <f>AVERAGE($H$102:H583)</f>
        <v>15.685560165975101</v>
      </c>
      <c r="J583" s="58">
        <f t="shared" si="115"/>
        <v>19.931818181818191</v>
      </c>
      <c r="K583">
        <f t="shared" si="118"/>
        <v>21.75</v>
      </c>
    </row>
    <row r="584" spans="3:11">
      <c r="C584" s="64">
        <v>24869</v>
      </c>
      <c r="D584" s="64" t="str">
        <f t="shared" si="116"/>
        <v>21968</v>
      </c>
      <c r="E584" s="65">
        <v>16.426500000000001</v>
      </c>
      <c r="F584" s="58">
        <f t="shared" si="117"/>
        <v>16.9559</v>
      </c>
      <c r="G584" s="65">
        <v>14.341011180124219</v>
      </c>
      <c r="H584" s="66">
        <v>20.420000000000002</v>
      </c>
      <c r="I584" s="60">
        <f>AVERAGE($H$102:H584)</f>
        <v>15.695362318840576</v>
      </c>
      <c r="J584" s="58">
        <f t="shared" si="115"/>
        <v>19.986611570247945</v>
      </c>
      <c r="K584">
        <f t="shared" si="118"/>
        <v>21.51</v>
      </c>
    </row>
    <row r="585" spans="3:11">
      <c r="C585" s="64">
        <v>24898</v>
      </c>
      <c r="D585" s="64" t="str">
        <f t="shared" si="116"/>
        <v>31968</v>
      </c>
      <c r="E585" s="65">
        <v>16.5809</v>
      </c>
      <c r="F585" s="58">
        <f t="shared" si="117"/>
        <v>16.426500000000001</v>
      </c>
      <c r="G585" s="65">
        <v>14.345639049586772</v>
      </c>
      <c r="H585" s="66">
        <v>19.93</v>
      </c>
      <c r="I585" s="60">
        <f>AVERAGE($H$102:H585)</f>
        <v>15.704111570247932</v>
      </c>
      <c r="J585" s="58">
        <f t="shared" si="115"/>
        <v>20.037438016528938</v>
      </c>
      <c r="K585">
        <f t="shared" si="118"/>
        <v>20.420000000000002</v>
      </c>
    </row>
    <row r="586" spans="3:11">
      <c r="C586" s="64">
        <v>24929</v>
      </c>
      <c r="D586" s="64" t="str">
        <f t="shared" si="116"/>
        <v>41968</v>
      </c>
      <c r="E586" s="65">
        <v>17.497299999999999</v>
      </c>
      <c r="F586" s="58">
        <f t="shared" si="117"/>
        <v>16.5809</v>
      </c>
      <c r="G586" s="65">
        <v>14.352137319587625</v>
      </c>
      <c r="H586" s="66">
        <v>21.28</v>
      </c>
      <c r="I586" s="60">
        <f>AVERAGE($H$102:H586)</f>
        <v>15.715608247422677</v>
      </c>
      <c r="J586" s="58">
        <f t="shared" si="115"/>
        <v>20.098181818181835</v>
      </c>
      <c r="K586">
        <f t="shared" si="118"/>
        <v>19.93</v>
      </c>
    </row>
    <row r="587" spans="3:11">
      <c r="C587" s="64">
        <v>24959</v>
      </c>
      <c r="D587" s="64" t="str">
        <f t="shared" si="116"/>
        <v>51968</v>
      </c>
      <c r="E587" s="65">
        <v>17.7163</v>
      </c>
      <c r="F587" s="58">
        <f t="shared" si="117"/>
        <v>17.497299999999999</v>
      </c>
      <c r="G587" s="65">
        <v>14.359059465020572</v>
      </c>
      <c r="H587" s="66">
        <v>21.63</v>
      </c>
      <c r="I587" s="60">
        <f>AVERAGE($H$102:H587)</f>
        <v>15.727777777777776</v>
      </c>
      <c r="J587" s="58">
        <f t="shared" si="115"/>
        <v>20.161983471074393</v>
      </c>
      <c r="K587">
        <f t="shared" si="118"/>
        <v>21.28</v>
      </c>
    </row>
    <row r="588" spans="3:11">
      <c r="C588" s="64">
        <v>24990</v>
      </c>
      <c r="D588" s="64" t="str">
        <f t="shared" si="116"/>
        <v>61968</v>
      </c>
      <c r="E588" s="65">
        <v>17.8779</v>
      </c>
      <c r="F588" s="58">
        <f t="shared" si="117"/>
        <v>17.7163</v>
      </c>
      <c r="G588" s="65">
        <v>14.366285010266937</v>
      </c>
      <c r="H588" s="66">
        <v>22</v>
      </c>
      <c r="I588" s="60">
        <f>AVERAGE($H$102:H588)</f>
        <v>15.740657084188909</v>
      </c>
      <c r="J588" s="58">
        <f t="shared" si="115"/>
        <v>20.225454545454561</v>
      </c>
      <c r="K588">
        <f t="shared" si="118"/>
        <v>21.63</v>
      </c>
    </row>
    <row r="589" spans="3:11">
      <c r="C589" s="64">
        <v>25020</v>
      </c>
      <c r="D589" s="64" t="str">
        <f t="shared" si="116"/>
        <v>71968</v>
      </c>
      <c r="E589" s="65">
        <v>17.268599999999999</v>
      </c>
      <c r="F589" s="58">
        <f t="shared" si="117"/>
        <v>17.8779</v>
      </c>
      <c r="G589" s="65">
        <v>14.372232377049176</v>
      </c>
      <c r="H589" s="66">
        <v>21.75</v>
      </c>
      <c r="I589" s="60">
        <f>AVERAGE($H$102:H589)</f>
        <v>15.752971311475408</v>
      </c>
      <c r="J589" s="58">
        <f t="shared" si="115"/>
        <v>20.284214876033076</v>
      </c>
      <c r="K589">
        <f t="shared" si="118"/>
        <v>22</v>
      </c>
    </row>
    <row r="590" spans="3:11">
      <c r="C590" s="64">
        <v>25051</v>
      </c>
      <c r="D590" s="64" t="str">
        <f t="shared" si="116"/>
        <v>81968</v>
      </c>
      <c r="E590" s="65">
        <v>17.4664</v>
      </c>
      <c r="F590" s="58">
        <f t="shared" si="117"/>
        <v>17.268599999999999</v>
      </c>
      <c r="G590" s="65">
        <v>14.378559918200406</v>
      </c>
      <c r="H590" s="66">
        <v>21.14</v>
      </c>
      <c r="I590" s="60">
        <f>AVERAGE($H$102:H590)</f>
        <v>15.763987730061348</v>
      </c>
      <c r="J590" s="58">
        <f t="shared" si="115"/>
        <v>20.335289256198369</v>
      </c>
      <c r="K590">
        <f t="shared" si="118"/>
        <v>21.75</v>
      </c>
    </row>
    <row r="591" spans="3:11">
      <c r="C591" s="64">
        <v>25082</v>
      </c>
      <c r="D591" s="64" t="str">
        <f t="shared" si="116"/>
        <v>91968</v>
      </c>
      <c r="E591" s="65">
        <v>18.139600000000002</v>
      </c>
      <c r="F591" s="58">
        <f t="shared" si="117"/>
        <v>17.4664</v>
      </c>
      <c r="G591" s="65">
        <v>14.386235510204079</v>
      </c>
      <c r="H591" s="66">
        <v>21.68</v>
      </c>
      <c r="I591" s="60">
        <f>AVERAGE($H$102:H591)</f>
        <v>15.776061224489794</v>
      </c>
      <c r="J591" s="58">
        <f t="shared" si="115"/>
        <v>20.386033057851257</v>
      </c>
      <c r="K591">
        <f t="shared" si="118"/>
        <v>21.14</v>
      </c>
    </row>
    <row r="592" spans="3:11">
      <c r="C592" s="64">
        <v>25112</v>
      </c>
      <c r="D592" s="64" t="str">
        <f t="shared" si="116"/>
        <v>101968</v>
      </c>
      <c r="E592" s="65">
        <v>17.953099999999999</v>
      </c>
      <c r="F592" s="58">
        <f t="shared" si="117"/>
        <v>18.139600000000002</v>
      </c>
      <c r="G592" s="65">
        <v>14.393499999999998</v>
      </c>
      <c r="H592" s="66">
        <v>22</v>
      </c>
      <c r="I592" s="60">
        <f>AVERAGE($H$102:H592)</f>
        <v>15.788737270875762</v>
      </c>
      <c r="J592" s="58">
        <f t="shared" si="115"/>
        <v>20.43619834710745</v>
      </c>
      <c r="K592">
        <f t="shared" si="118"/>
        <v>21.68</v>
      </c>
    </row>
    <row r="593" spans="3:11">
      <c r="C593" s="64">
        <v>25143</v>
      </c>
      <c r="D593" s="64" t="str">
        <f t="shared" si="116"/>
        <v>111968</v>
      </c>
      <c r="E593" s="65">
        <v>18.8142</v>
      </c>
      <c r="F593" s="58">
        <f t="shared" si="117"/>
        <v>17.953099999999999</v>
      </c>
      <c r="G593" s="65">
        <v>14.402485162601623</v>
      </c>
      <c r="H593" s="66">
        <v>22.2</v>
      </c>
      <c r="I593" s="60">
        <f>AVERAGE($H$102:H593)</f>
        <v>15.801768292682926</v>
      </c>
      <c r="J593" s="58">
        <f t="shared" si="115"/>
        <v>20.482809917355382</v>
      </c>
      <c r="K593">
        <f t="shared" si="118"/>
        <v>22</v>
      </c>
    </row>
    <row r="594" spans="3:11">
      <c r="C594" s="64">
        <v>25173</v>
      </c>
      <c r="D594" s="64" t="str">
        <f t="shared" si="116"/>
        <v>121968</v>
      </c>
      <c r="E594" s="65">
        <v>18.031300000000002</v>
      </c>
      <c r="F594" s="58">
        <f t="shared" si="117"/>
        <v>18.8142</v>
      </c>
      <c r="G594" s="65">
        <v>14.409845841784986</v>
      </c>
      <c r="H594" s="66">
        <v>22.28</v>
      </c>
      <c r="I594" s="60">
        <f>AVERAGE($H$102:H594)</f>
        <v>15.814908722109532</v>
      </c>
      <c r="J594" s="58">
        <f t="shared" si="115"/>
        <v>20.52652892561985</v>
      </c>
      <c r="K594">
        <f t="shared" si="118"/>
        <v>22.2</v>
      </c>
    </row>
    <row r="595" spans="3:11">
      <c r="C595" s="64">
        <v>25204</v>
      </c>
      <c r="D595" s="64" t="str">
        <f t="shared" si="116"/>
        <v>11969</v>
      </c>
      <c r="E595" s="65">
        <v>17.699300000000001</v>
      </c>
      <c r="F595" s="58">
        <f t="shared" si="117"/>
        <v>18.031300000000002</v>
      </c>
      <c r="G595" s="65">
        <v>14.416504655870442</v>
      </c>
      <c r="H595" s="66">
        <v>21.19</v>
      </c>
      <c r="I595" s="60">
        <f>AVERAGE($H$102:H595)</f>
        <v>15.825789473684209</v>
      </c>
      <c r="J595" s="58">
        <f t="shared" si="115"/>
        <v>20.558181818181833</v>
      </c>
      <c r="K595">
        <f t="shared" si="118"/>
        <v>22.28</v>
      </c>
    </row>
    <row r="596" spans="3:11">
      <c r="C596" s="64">
        <v>25235</v>
      </c>
      <c r="D596" s="64" t="str">
        <f t="shared" si="116"/>
        <v>21969</v>
      </c>
      <c r="E596" s="65">
        <v>16.860800000000001</v>
      </c>
      <c r="F596" s="58">
        <f t="shared" si="117"/>
        <v>17.699300000000001</v>
      </c>
      <c r="G596" s="65">
        <v>14.421442626262625</v>
      </c>
      <c r="H596" s="66">
        <v>20.9</v>
      </c>
      <c r="I596" s="60">
        <f>AVERAGE($H$102:H596)</f>
        <v>15.8360404040404</v>
      </c>
      <c r="J596" s="58">
        <f t="shared" si="115"/>
        <v>20.582314049586792</v>
      </c>
      <c r="K596">
        <f t="shared" si="118"/>
        <v>21.19</v>
      </c>
    </row>
    <row r="597" spans="3:11">
      <c r="C597" s="64">
        <v>25263</v>
      </c>
      <c r="D597" s="64" t="str">
        <f t="shared" si="116"/>
        <v>31969</v>
      </c>
      <c r="E597" s="65">
        <v>17.441600000000001</v>
      </c>
      <c r="F597" s="58">
        <f t="shared" si="117"/>
        <v>16.860800000000001</v>
      </c>
      <c r="G597" s="65">
        <v>14.427531653225804</v>
      </c>
      <c r="H597" s="66">
        <v>20.2</v>
      </c>
      <c r="I597" s="60">
        <f>AVERAGE($H$102:H597)</f>
        <v>15.844838709677415</v>
      </c>
      <c r="J597" s="58">
        <f t="shared" si="115"/>
        <v>20.602479338842986</v>
      </c>
      <c r="K597">
        <f t="shared" si="118"/>
        <v>20.9</v>
      </c>
    </row>
    <row r="598" spans="3:11">
      <c r="C598" s="64">
        <v>25294</v>
      </c>
      <c r="D598" s="64" t="str">
        <f t="shared" si="116"/>
        <v>41969</v>
      </c>
      <c r="E598" s="65">
        <v>17.755099999999999</v>
      </c>
      <c r="F598" s="58">
        <f t="shared" si="117"/>
        <v>17.441600000000001</v>
      </c>
      <c r="G598" s="65">
        <v>14.434226961770623</v>
      </c>
      <c r="H598" s="66">
        <v>20.43</v>
      </c>
      <c r="I598" s="60">
        <f>AVERAGE($H$102:H598)</f>
        <v>15.854064386317905</v>
      </c>
      <c r="J598" s="58">
        <f t="shared" si="115"/>
        <v>20.620909090909098</v>
      </c>
      <c r="K598">
        <f t="shared" si="118"/>
        <v>20.2</v>
      </c>
    </row>
    <row r="599" spans="3:11">
      <c r="C599" s="64">
        <v>25324</v>
      </c>
      <c r="D599" s="64" t="str">
        <f t="shared" si="116"/>
        <v>51969</v>
      </c>
      <c r="E599" s="65">
        <v>17.715800000000002</v>
      </c>
      <c r="F599" s="58">
        <f t="shared" si="117"/>
        <v>17.755099999999999</v>
      </c>
      <c r="G599" s="65">
        <v>14.440816465863453</v>
      </c>
      <c r="H599" s="66">
        <v>20.97</v>
      </c>
      <c r="I599" s="60">
        <f>AVERAGE($H$102:H599)</f>
        <v>15.864337349397587</v>
      </c>
      <c r="J599" s="58">
        <f t="shared" si="115"/>
        <v>20.641900826446289</v>
      </c>
      <c r="K599">
        <f t="shared" si="118"/>
        <v>20.43</v>
      </c>
    </row>
    <row r="600" spans="3:11">
      <c r="C600" s="64">
        <v>25355</v>
      </c>
      <c r="D600" s="64" t="str">
        <f t="shared" si="116"/>
        <v>61969</v>
      </c>
      <c r="E600" s="65">
        <v>16.731200000000001</v>
      </c>
      <c r="F600" s="58">
        <f t="shared" si="117"/>
        <v>17.715800000000002</v>
      </c>
      <c r="G600" s="65">
        <v>14.445406412825649</v>
      </c>
      <c r="H600" s="66">
        <v>19.71</v>
      </c>
      <c r="I600" s="60">
        <f>AVERAGE($H$102:H600)</f>
        <v>15.87204408817635</v>
      </c>
      <c r="J600" s="58">
        <f t="shared" si="115"/>
        <v>20.650330578512399</v>
      </c>
      <c r="K600">
        <f t="shared" si="118"/>
        <v>20.97</v>
      </c>
    </row>
    <row r="601" spans="3:11">
      <c r="C601" s="64">
        <v>25385</v>
      </c>
      <c r="D601" s="64" t="str">
        <f t="shared" si="116"/>
        <v>71969</v>
      </c>
      <c r="E601" s="65">
        <v>15.5908</v>
      </c>
      <c r="F601" s="58">
        <f t="shared" si="117"/>
        <v>16.731200000000001</v>
      </c>
      <c r="G601" s="65">
        <v>14.447697199999999</v>
      </c>
      <c r="H601" s="66">
        <v>18.68</v>
      </c>
      <c r="I601" s="60">
        <f>AVERAGE($H$102:H601)</f>
        <v>15.877659999999999</v>
      </c>
      <c r="J601" s="58">
        <f t="shared" si="115"/>
        <v>20.65223140495868</v>
      </c>
      <c r="K601">
        <f t="shared" si="118"/>
        <v>19.71</v>
      </c>
    </row>
    <row r="602" spans="3:11">
      <c r="C602" s="64">
        <v>25416</v>
      </c>
      <c r="D602" s="64" t="str">
        <f t="shared" si="116"/>
        <v>81969</v>
      </c>
      <c r="E602" s="65">
        <v>16.215599999999998</v>
      </c>
      <c r="F602" s="58">
        <f t="shared" si="117"/>
        <v>15.5908</v>
      </c>
      <c r="G602" s="65">
        <v>14.451225948103792</v>
      </c>
      <c r="H602" s="66">
        <v>18.43</v>
      </c>
      <c r="I602" s="60">
        <f>AVERAGE($H$102:H602)</f>
        <v>15.882754491017963</v>
      </c>
      <c r="J602" s="58">
        <f t="shared" si="115"/>
        <v>20.646776859504133</v>
      </c>
      <c r="K602">
        <f t="shared" si="118"/>
        <v>18.68</v>
      </c>
    </row>
    <row r="603" spans="3:11">
      <c r="C603" s="64">
        <v>25447</v>
      </c>
      <c r="D603" s="64" t="str">
        <f t="shared" si="116"/>
        <v>91969</v>
      </c>
      <c r="E603" s="65">
        <v>15.809799999999999</v>
      </c>
      <c r="F603" s="58">
        <f t="shared" si="117"/>
        <v>16.215599999999998</v>
      </c>
      <c r="G603" s="65">
        <v>14.453932270916335</v>
      </c>
      <c r="H603" s="66">
        <v>18.399999999999999</v>
      </c>
      <c r="I603" s="60">
        <f>AVERAGE($H$102:H603)</f>
        <v>15.887768924302787</v>
      </c>
      <c r="J603" s="58">
        <f t="shared" si="115"/>
        <v>20.642148760330578</v>
      </c>
      <c r="K603">
        <f t="shared" si="118"/>
        <v>18.43</v>
      </c>
    </row>
    <row r="604" spans="3:11">
      <c r="C604" s="64">
        <v>25477</v>
      </c>
      <c r="D604" s="64" t="str">
        <f t="shared" si="116"/>
        <v>101969</v>
      </c>
      <c r="E604" s="65">
        <v>16.802800000000001</v>
      </c>
      <c r="F604" s="58">
        <f t="shared" si="117"/>
        <v>15.809799999999999</v>
      </c>
      <c r="G604" s="65">
        <v>14.458601988071571</v>
      </c>
      <c r="H604" s="66">
        <v>18.45</v>
      </c>
      <c r="I604" s="60">
        <f>AVERAGE($H$102:H604)</f>
        <v>15.892862823061627</v>
      </c>
      <c r="J604" s="58">
        <f t="shared" si="115"/>
        <v>20.644876033057848</v>
      </c>
      <c r="K604">
        <f t="shared" si="118"/>
        <v>18.399999999999999</v>
      </c>
    </row>
    <row r="605" spans="3:11">
      <c r="C605" s="64">
        <v>25508</v>
      </c>
      <c r="D605" s="64" t="str">
        <f t="shared" si="116"/>
        <v>111969</v>
      </c>
      <c r="E605" s="65">
        <v>16.2301</v>
      </c>
      <c r="F605" s="58">
        <f t="shared" si="117"/>
        <v>16.802800000000001</v>
      </c>
      <c r="G605" s="65">
        <v>14.462116865079365</v>
      </c>
      <c r="H605" s="66">
        <v>18.440000000000001</v>
      </c>
      <c r="I605" s="60">
        <f>AVERAGE($H$102:H605)</f>
        <v>15.897916666666664</v>
      </c>
      <c r="J605" s="58">
        <f t="shared" si="115"/>
        <v>20.648347107438013</v>
      </c>
      <c r="K605">
        <f t="shared" si="118"/>
        <v>18.45</v>
      </c>
    </row>
    <row r="606" spans="3:11">
      <c r="C606" s="64">
        <v>25538</v>
      </c>
      <c r="D606" s="64" t="str">
        <f t="shared" si="116"/>
        <v>121969</v>
      </c>
      <c r="E606" s="65">
        <v>15.927300000000001</v>
      </c>
      <c r="F606" s="58">
        <f t="shared" si="117"/>
        <v>16.2301</v>
      </c>
      <c r="G606" s="65">
        <v>14.465018217821783</v>
      </c>
      <c r="H606" s="66">
        <v>17.329999999999998</v>
      </c>
      <c r="I606" s="60">
        <f>AVERAGE($H$102:H606)</f>
        <v>15.900752475247522</v>
      </c>
      <c r="J606" s="58">
        <f t="shared" si="115"/>
        <v>20.642231404958675</v>
      </c>
      <c r="K606">
        <f t="shared" si="118"/>
        <v>18.440000000000001</v>
      </c>
    </row>
    <row r="607" spans="3:11">
      <c r="C607" s="64">
        <v>25569</v>
      </c>
      <c r="D607" s="64" t="str">
        <f t="shared" si="116"/>
        <v>11970</v>
      </c>
      <c r="E607" s="65">
        <v>15.1012</v>
      </c>
      <c r="F607" s="58">
        <f t="shared" si="117"/>
        <v>15.927300000000001</v>
      </c>
      <c r="G607" s="65">
        <v>14.466275494071146</v>
      </c>
      <c r="H607" s="66">
        <v>17.09</v>
      </c>
      <c r="I607" s="60">
        <f>AVERAGE($H$102:H607)</f>
        <v>15.903102766798416</v>
      </c>
      <c r="J607" s="58">
        <f t="shared" ref="J607:J670" si="119">AVERAGE(H487:H607)</f>
        <v>20.629586776859504</v>
      </c>
      <c r="K607">
        <f t="shared" si="118"/>
        <v>17.329999999999998</v>
      </c>
    </row>
    <row r="608" spans="3:11">
      <c r="C608" s="64">
        <v>25600</v>
      </c>
      <c r="D608" s="64" t="str">
        <f t="shared" si="116"/>
        <v>21970</v>
      </c>
      <c r="E608" s="65">
        <v>15.897</v>
      </c>
      <c r="F608" s="58">
        <f t="shared" si="117"/>
        <v>15.1012</v>
      </c>
      <c r="G608" s="65">
        <v>14.469097435897437</v>
      </c>
      <c r="H608" s="66">
        <v>16.37</v>
      </c>
      <c r="I608" s="60">
        <f>AVERAGE($H$102:H608)</f>
        <v>15.90402366863905</v>
      </c>
      <c r="J608" s="58">
        <f t="shared" si="119"/>
        <v>20.613305785123963</v>
      </c>
      <c r="K608">
        <f t="shared" si="118"/>
        <v>17.09</v>
      </c>
    </row>
    <row r="609" spans="3:11">
      <c r="C609" s="64">
        <v>25628</v>
      </c>
      <c r="D609" s="64" t="str">
        <f t="shared" si="116"/>
        <v>31970</v>
      </c>
      <c r="E609" s="65">
        <v>15.9201</v>
      </c>
      <c r="F609" s="58">
        <f t="shared" si="117"/>
        <v>15.897</v>
      </c>
      <c r="G609" s="65">
        <v>14.471953740157481</v>
      </c>
      <c r="H609" s="66">
        <v>16.53</v>
      </c>
      <c r="I609" s="60">
        <f>AVERAGE($H$102:H609)</f>
        <v>15.905255905511806</v>
      </c>
      <c r="J609" s="58">
        <f t="shared" si="119"/>
        <v>20.604876033057849</v>
      </c>
      <c r="K609">
        <f t="shared" si="118"/>
        <v>16.37</v>
      </c>
    </row>
    <row r="610" spans="3:11">
      <c r="C610" s="64">
        <v>25659</v>
      </c>
      <c r="D610" s="64" t="str">
        <f t="shared" si="116"/>
        <v>41970</v>
      </c>
      <c r="E610" s="65">
        <v>14.7681</v>
      </c>
      <c r="F610" s="58">
        <f t="shared" si="117"/>
        <v>15.9201</v>
      </c>
      <c r="G610" s="65">
        <v>14.472535559921416</v>
      </c>
      <c r="H610" s="66">
        <v>15.87</v>
      </c>
      <c r="I610" s="60">
        <f>AVERAGE($H$102:H610)</f>
        <v>15.905186640471509</v>
      </c>
      <c r="J610" s="58">
        <f t="shared" si="119"/>
        <v>20.593140495867765</v>
      </c>
      <c r="K610">
        <f t="shared" si="118"/>
        <v>16.53</v>
      </c>
    </row>
    <row r="611" spans="3:11">
      <c r="C611" s="64">
        <v>25689</v>
      </c>
      <c r="D611" s="64" t="str">
        <f t="shared" si="116"/>
        <v>51970</v>
      </c>
      <c r="E611" s="65">
        <v>13.867800000000001</v>
      </c>
      <c r="F611" s="58">
        <f t="shared" si="117"/>
        <v>14.7681</v>
      </c>
      <c r="G611" s="65">
        <v>14.471349803921569</v>
      </c>
      <c r="H611" s="66">
        <v>13.98</v>
      </c>
      <c r="I611" s="60">
        <f>AVERAGE($H$102:H611)</f>
        <v>15.901411764705877</v>
      </c>
      <c r="J611" s="58">
        <f t="shared" si="119"/>
        <v>20.564628099173547</v>
      </c>
      <c r="K611">
        <f t="shared" si="118"/>
        <v>15.87</v>
      </c>
    </row>
    <row r="612" spans="3:11">
      <c r="C612" s="64">
        <v>25720</v>
      </c>
      <c r="D612" s="64" t="str">
        <f t="shared" si="116"/>
        <v>61970</v>
      </c>
      <c r="E612" s="65">
        <v>13.1739</v>
      </c>
      <c r="F612" s="58">
        <f t="shared" si="117"/>
        <v>13.867800000000001</v>
      </c>
      <c r="G612" s="65">
        <v>14.468810763209394</v>
      </c>
      <c r="H612" s="66">
        <v>13.8</v>
      </c>
      <c r="I612" s="60">
        <f>AVERAGE($H$102:H612)</f>
        <v>15.897299412915848</v>
      </c>
      <c r="J612" s="58">
        <f t="shared" si="119"/>
        <v>20.536033057851238</v>
      </c>
      <c r="K612">
        <f t="shared" si="118"/>
        <v>13.98</v>
      </c>
    </row>
    <row r="613" spans="3:11">
      <c r="C613" s="64">
        <v>25750</v>
      </c>
      <c r="D613" s="64" t="str">
        <f t="shared" si="116"/>
        <v>71970</v>
      </c>
      <c r="E613" s="65">
        <v>14.5616</v>
      </c>
      <c r="F613" s="58">
        <f t="shared" si="117"/>
        <v>13.1739</v>
      </c>
      <c r="G613" s="65">
        <v>14.468991992187501</v>
      </c>
      <c r="H613" s="66">
        <v>13.73</v>
      </c>
      <c r="I613" s="60">
        <f>AVERAGE($H$102:H613)</f>
        <v>15.893066406249995</v>
      </c>
      <c r="J613" s="58">
        <f t="shared" si="119"/>
        <v>20.502231404958675</v>
      </c>
      <c r="K613">
        <f t="shared" si="118"/>
        <v>13.8</v>
      </c>
    </row>
    <row r="614" spans="3:11">
      <c r="C614" s="64">
        <v>25781</v>
      </c>
      <c r="D614" s="64" t="str">
        <f t="shared" si="116"/>
        <v>81970</v>
      </c>
      <c r="E614" s="65">
        <v>15.209</v>
      </c>
      <c r="F614" s="58">
        <f t="shared" si="117"/>
        <v>14.5616</v>
      </c>
      <c r="G614" s="65">
        <v>14.470434502923977</v>
      </c>
      <c r="H614" s="66">
        <v>14.1</v>
      </c>
      <c r="I614" s="60">
        <f>AVERAGE($H$102:H614)</f>
        <v>15.889571150097462</v>
      </c>
      <c r="J614" s="58">
        <f t="shared" si="119"/>
        <v>20.475123966942146</v>
      </c>
      <c r="K614">
        <f t="shared" si="118"/>
        <v>13.73</v>
      </c>
    </row>
    <row r="615" spans="3:11">
      <c r="C615" s="64">
        <v>25812</v>
      </c>
      <c r="D615" s="64" t="str">
        <f t="shared" ref="D615:D678" si="120">MONTH(C615)&amp;YEAR(C615)</f>
        <v>91970</v>
      </c>
      <c r="E615" s="65">
        <v>15.727600000000001</v>
      </c>
      <c r="F615" s="58">
        <f t="shared" si="117"/>
        <v>15.209</v>
      </c>
      <c r="G615" s="65">
        <v>14.472880350194554</v>
      </c>
      <c r="H615" s="66">
        <v>14.84</v>
      </c>
      <c r="I615" s="60">
        <f>AVERAGE($H$102:H615)</f>
        <v>15.887529182879373</v>
      </c>
      <c r="J615" s="58">
        <f t="shared" si="119"/>
        <v>20.452479338842974</v>
      </c>
      <c r="K615">
        <f t="shared" si="118"/>
        <v>14.1</v>
      </c>
    </row>
    <row r="616" spans="3:11">
      <c r="C616" s="64">
        <v>25842</v>
      </c>
      <c r="D616" s="64" t="str">
        <f t="shared" si="120"/>
        <v>101970</v>
      </c>
      <c r="E616" s="65">
        <v>16.228100000000001</v>
      </c>
      <c r="F616" s="58">
        <f t="shared" ref="F616:F679" si="121">E615</f>
        <v>15.727600000000001</v>
      </c>
      <c r="G616" s="65">
        <v>14.476288543689321</v>
      </c>
      <c r="H616" s="66">
        <v>15.06</v>
      </c>
      <c r="I616" s="60">
        <f>AVERAGE($H$102:H616)</f>
        <v>15.885922330097085</v>
      </c>
      <c r="J616" s="58">
        <f t="shared" si="119"/>
        <v>20.43603305785124</v>
      </c>
      <c r="K616">
        <f t="shared" ref="K616:K679" si="122">H615</f>
        <v>14.84</v>
      </c>
    </row>
    <row r="617" spans="3:11">
      <c r="C617" s="64">
        <v>25873</v>
      </c>
      <c r="D617" s="64" t="str">
        <f t="shared" si="120"/>
        <v>111970</v>
      </c>
      <c r="E617" s="65">
        <v>16.998100000000001</v>
      </c>
      <c r="F617" s="58">
        <f t="shared" si="121"/>
        <v>16.228100000000001</v>
      </c>
      <c r="G617" s="65">
        <v>14.481175775193799</v>
      </c>
      <c r="H617" s="66">
        <v>14.95</v>
      </c>
      <c r="I617" s="60">
        <f>AVERAGE($H$102:H617)</f>
        <v>15.884108527131781</v>
      </c>
      <c r="J617" s="58">
        <f t="shared" si="119"/>
        <v>20.422314049586777</v>
      </c>
      <c r="K617">
        <f t="shared" si="122"/>
        <v>15.06</v>
      </c>
    </row>
    <row r="618" spans="3:11">
      <c r="C618" s="64">
        <v>25903</v>
      </c>
      <c r="D618" s="64" t="str">
        <f t="shared" si="120"/>
        <v>121970</v>
      </c>
      <c r="E618" s="65">
        <v>17.963000000000001</v>
      </c>
      <c r="F618" s="58">
        <f t="shared" si="121"/>
        <v>16.998100000000001</v>
      </c>
      <c r="G618" s="65">
        <v>14.487910444874275</v>
      </c>
      <c r="H618" s="66">
        <v>15.87</v>
      </c>
      <c r="I618" s="60">
        <f>AVERAGE($H$102:H618)</f>
        <v>15.884081237911024</v>
      </c>
      <c r="J618" s="58">
        <f t="shared" si="119"/>
        <v>20.411735537190079</v>
      </c>
      <c r="K618">
        <f t="shared" si="122"/>
        <v>14.95</v>
      </c>
    </row>
    <row r="619" spans="3:11">
      <c r="C619" s="64">
        <v>25934</v>
      </c>
      <c r="D619" s="64" t="str">
        <f t="shared" si="120"/>
        <v>11971</v>
      </c>
      <c r="E619" s="65">
        <v>18.367799999999999</v>
      </c>
      <c r="F619" s="58">
        <f t="shared" si="121"/>
        <v>17.963000000000001</v>
      </c>
      <c r="G619" s="65">
        <v>14.49540057915058</v>
      </c>
      <c r="H619" s="66">
        <v>16.46</v>
      </c>
      <c r="I619" s="60">
        <f>AVERAGE($H$102:H619)</f>
        <v>15.885193050193047</v>
      </c>
      <c r="J619" s="58">
        <f t="shared" si="119"/>
        <v>20.402644628099168</v>
      </c>
      <c r="K619">
        <f t="shared" si="122"/>
        <v>15.87</v>
      </c>
    </row>
    <row r="620" spans="3:11">
      <c r="C620" s="64">
        <v>25965</v>
      </c>
      <c r="D620" s="64" t="str">
        <f t="shared" si="120"/>
        <v>21971</v>
      </c>
      <c r="E620" s="65">
        <v>18.534500000000001</v>
      </c>
      <c r="F620" s="58">
        <f t="shared" si="121"/>
        <v>18.367799999999999</v>
      </c>
      <c r="G620" s="65">
        <v>14.503183044315993</v>
      </c>
      <c r="H620" s="66">
        <v>17.03</v>
      </c>
      <c r="I620" s="60">
        <f>AVERAGE($H$102:H620)</f>
        <v>15.887398843930635</v>
      </c>
      <c r="J620" s="58">
        <f t="shared" si="119"/>
        <v>20.390743801652896</v>
      </c>
      <c r="K620">
        <f t="shared" si="122"/>
        <v>16.46</v>
      </c>
    </row>
    <row r="621" spans="3:11">
      <c r="C621" s="64">
        <v>25993</v>
      </c>
      <c r="D621" s="64" t="str">
        <f t="shared" si="120"/>
        <v>31971</v>
      </c>
      <c r="E621" s="65">
        <v>19.2165</v>
      </c>
      <c r="F621" s="58">
        <f t="shared" si="121"/>
        <v>18.534500000000001</v>
      </c>
      <c r="G621" s="65">
        <v>14.512247115384616</v>
      </c>
      <c r="H621" s="66">
        <v>17.399999999999999</v>
      </c>
      <c r="I621" s="60">
        <f>AVERAGE($H$102:H621)</f>
        <v>15.89030769230769</v>
      </c>
      <c r="J621" s="58">
        <f t="shared" si="119"/>
        <v>20.375619834710747</v>
      </c>
      <c r="K621">
        <f t="shared" si="122"/>
        <v>17.03</v>
      </c>
    </row>
    <row r="622" spans="3:11">
      <c r="C622" s="64">
        <v>26024</v>
      </c>
      <c r="D622" s="64" t="str">
        <f t="shared" si="120"/>
        <v>41971</v>
      </c>
      <c r="E622" s="65">
        <v>19.5395</v>
      </c>
      <c r="F622" s="58">
        <f t="shared" si="121"/>
        <v>19.2165</v>
      </c>
      <c r="G622" s="65">
        <v>14.521896353166987</v>
      </c>
      <c r="H622" s="66">
        <v>17.920000000000002</v>
      </c>
      <c r="I622" s="60">
        <f>AVERAGE($H$102:H622)</f>
        <v>15.894203454894432</v>
      </c>
      <c r="J622" s="58">
        <f t="shared" si="119"/>
        <v>20.359752066115703</v>
      </c>
      <c r="K622">
        <f t="shared" si="122"/>
        <v>17.399999999999999</v>
      </c>
    </row>
    <row r="623" spans="3:11">
      <c r="C623" s="64">
        <v>26054</v>
      </c>
      <c r="D623" s="64" t="str">
        <f t="shared" si="120"/>
        <v>51971</v>
      </c>
      <c r="E623" s="65">
        <v>18.727399999999999</v>
      </c>
      <c r="F623" s="58">
        <f t="shared" si="121"/>
        <v>19.5395</v>
      </c>
      <c r="G623" s="65">
        <v>14.529952873563218</v>
      </c>
      <c r="H623" s="66">
        <v>17.559999999999999</v>
      </c>
      <c r="I623" s="60">
        <f>AVERAGE($H$102:H623)</f>
        <v>15.897394636015322</v>
      </c>
      <c r="J623" s="58">
        <f t="shared" si="119"/>
        <v>20.336446280991741</v>
      </c>
      <c r="K623">
        <f t="shared" si="122"/>
        <v>17.920000000000002</v>
      </c>
    </row>
    <row r="624" spans="3:11">
      <c r="C624" s="64">
        <v>26085</v>
      </c>
      <c r="D624" s="64" t="str">
        <f t="shared" si="120"/>
        <v>61971</v>
      </c>
      <c r="E624" s="65">
        <v>18.552600000000002</v>
      </c>
      <c r="F624" s="58">
        <f t="shared" si="121"/>
        <v>18.727399999999999</v>
      </c>
      <c r="G624" s="65">
        <v>14.537644359464627</v>
      </c>
      <c r="H624" s="66">
        <v>17.079999999999998</v>
      </c>
      <c r="I624" s="60">
        <f>AVERAGE($H$102:H624)</f>
        <v>15.89965583173996</v>
      </c>
      <c r="J624" s="58">
        <f t="shared" si="119"/>
        <v>20.30735537190083</v>
      </c>
      <c r="K624">
        <f t="shared" si="122"/>
        <v>17.559999999999999</v>
      </c>
    </row>
    <row r="625" spans="3:11">
      <c r="C625" s="64">
        <v>26115</v>
      </c>
      <c r="D625" s="64" t="str">
        <f t="shared" si="120"/>
        <v>71971</v>
      </c>
      <c r="E625" s="65">
        <v>17.6022</v>
      </c>
      <c r="F625" s="58">
        <f t="shared" si="121"/>
        <v>18.552600000000002</v>
      </c>
      <c r="G625" s="65">
        <v>14.543492748091603</v>
      </c>
      <c r="H625" s="66">
        <v>16.89</v>
      </c>
      <c r="I625" s="60">
        <f>AVERAGE($H$102:H625)</f>
        <v>15.901545801526714</v>
      </c>
      <c r="J625" s="58">
        <f t="shared" si="119"/>
        <v>20.278925619834716</v>
      </c>
      <c r="K625">
        <f t="shared" si="122"/>
        <v>17.079999999999998</v>
      </c>
    </row>
    <row r="626" spans="3:11">
      <c r="C626" s="64">
        <v>26146</v>
      </c>
      <c r="D626" s="64" t="str">
        <f t="shared" si="120"/>
        <v>81971</v>
      </c>
      <c r="E626" s="65">
        <v>18.2376</v>
      </c>
      <c r="F626" s="58">
        <f t="shared" si="121"/>
        <v>17.6022</v>
      </c>
      <c r="G626" s="65">
        <v>14.550529142857144</v>
      </c>
      <c r="H626" s="66">
        <v>16.52</v>
      </c>
      <c r="I626" s="60">
        <f>AVERAGE($H$102:H626)</f>
        <v>15.902723809523806</v>
      </c>
      <c r="J626" s="58">
        <f t="shared" si="119"/>
        <v>20.248925619834715</v>
      </c>
      <c r="K626">
        <f t="shared" si="122"/>
        <v>16.89</v>
      </c>
    </row>
    <row r="627" spans="3:11">
      <c r="C627" s="64">
        <v>26177</v>
      </c>
      <c r="D627" s="64" t="str">
        <f t="shared" si="120"/>
        <v>91971</v>
      </c>
      <c r="E627" s="65">
        <v>18.110499999999998</v>
      </c>
      <c r="F627" s="58">
        <f t="shared" si="121"/>
        <v>18.2376</v>
      </c>
      <c r="G627" s="65">
        <v>14.557297148288974</v>
      </c>
      <c r="H627" s="66">
        <v>16.86</v>
      </c>
      <c r="I627" s="60">
        <f>AVERAGE($H$102:H627)</f>
        <v>15.90454372623574</v>
      </c>
      <c r="J627" s="58">
        <f t="shared" si="119"/>
        <v>20.215206611570256</v>
      </c>
      <c r="K627">
        <f t="shared" si="122"/>
        <v>16.52</v>
      </c>
    </row>
    <row r="628" spans="3:11">
      <c r="C628" s="64">
        <v>26207</v>
      </c>
      <c r="D628" s="64" t="str">
        <f t="shared" si="120"/>
        <v>101971</v>
      </c>
      <c r="E628" s="65">
        <v>16.531600000000001</v>
      </c>
      <c r="F628" s="58">
        <f t="shared" si="121"/>
        <v>18.110499999999998</v>
      </c>
      <c r="G628" s="65">
        <v>14.561043453510438</v>
      </c>
      <c r="H628" s="66">
        <v>16.43</v>
      </c>
      <c r="I628" s="60">
        <f>AVERAGE($H$102:H628)</f>
        <v>15.905540796963946</v>
      </c>
      <c r="J628" s="58">
        <f t="shared" si="119"/>
        <v>20.179834710743808</v>
      </c>
      <c r="K628">
        <f t="shared" si="122"/>
        <v>16.86</v>
      </c>
    </row>
    <row r="629" spans="3:11">
      <c r="C629" s="64">
        <v>26238</v>
      </c>
      <c r="D629" s="64" t="str">
        <f t="shared" si="120"/>
        <v>111971</v>
      </c>
      <c r="E629" s="65">
        <v>16.4895</v>
      </c>
      <c r="F629" s="58">
        <f t="shared" si="121"/>
        <v>16.531600000000001</v>
      </c>
      <c r="G629" s="65">
        <v>14.564695833333333</v>
      </c>
      <c r="H629" s="66">
        <v>15.64</v>
      </c>
      <c r="I629" s="60">
        <f>AVERAGE($H$102:H629)</f>
        <v>15.905037878787876</v>
      </c>
      <c r="J629" s="58">
        <f t="shared" si="119"/>
        <v>20.136198347107442</v>
      </c>
      <c r="K629">
        <f t="shared" si="122"/>
        <v>16.43</v>
      </c>
    </row>
    <row r="630" spans="3:11">
      <c r="C630" s="64">
        <v>26268</v>
      </c>
      <c r="D630" s="64" t="str">
        <f t="shared" si="120"/>
        <v>121971</v>
      </c>
      <c r="E630" s="65">
        <v>17.910499999999999</v>
      </c>
      <c r="F630" s="58">
        <f t="shared" si="121"/>
        <v>16.4895</v>
      </c>
      <c r="G630" s="65">
        <v>14.571020604914935</v>
      </c>
      <c r="H630" s="66">
        <v>16.600000000000001</v>
      </c>
      <c r="I630" s="60">
        <f>AVERAGE($H$102:H630)</f>
        <v>15.906351606805291</v>
      </c>
      <c r="J630" s="58">
        <f t="shared" si="119"/>
        <v>20.092727272727274</v>
      </c>
      <c r="K630">
        <f t="shared" si="122"/>
        <v>15.64</v>
      </c>
    </row>
    <row r="631" spans="3:11">
      <c r="C631" s="64">
        <v>26299</v>
      </c>
      <c r="D631" s="64" t="str">
        <f t="shared" si="120"/>
        <v>11972</v>
      </c>
      <c r="E631" s="65">
        <v>17.889800000000001</v>
      </c>
      <c r="F631" s="58">
        <f t="shared" si="121"/>
        <v>17.910499999999999</v>
      </c>
      <c r="G631" s="65">
        <v>14.57728245283019</v>
      </c>
      <c r="H631" s="66">
        <v>17.260000000000002</v>
      </c>
      <c r="I631" s="60">
        <f>AVERAGE($H$102:H631)</f>
        <v>15.908905660377357</v>
      </c>
      <c r="J631" s="58">
        <f t="shared" si="119"/>
        <v>20.053223140495874</v>
      </c>
      <c r="K631">
        <f t="shared" si="122"/>
        <v>16.600000000000001</v>
      </c>
    </row>
    <row r="632" spans="3:11">
      <c r="C632" s="64">
        <v>26330</v>
      </c>
      <c r="D632" s="64" t="str">
        <f t="shared" si="120"/>
        <v>21972</v>
      </c>
      <c r="E632" s="65">
        <v>18.342500000000001</v>
      </c>
      <c r="F632" s="58">
        <f t="shared" si="121"/>
        <v>17.889800000000001</v>
      </c>
      <c r="G632" s="65">
        <v>14.584373258003767</v>
      </c>
      <c r="H632" s="66">
        <v>17.46</v>
      </c>
      <c r="I632" s="60">
        <f>AVERAGE($H$102:H632)</f>
        <v>15.911826741996231</v>
      </c>
      <c r="J632" s="58">
        <f t="shared" si="119"/>
        <v>20.022314049586779</v>
      </c>
      <c r="K632">
        <f t="shared" si="122"/>
        <v>17.260000000000002</v>
      </c>
    </row>
    <row r="633" spans="3:11">
      <c r="C633" s="64">
        <v>26359</v>
      </c>
      <c r="D633" s="64" t="str">
        <f t="shared" si="120"/>
        <v>31972</v>
      </c>
      <c r="E633" s="65">
        <v>18.450900000000001</v>
      </c>
      <c r="F633" s="58">
        <f t="shared" si="121"/>
        <v>18.342500000000001</v>
      </c>
      <c r="G633" s="65">
        <v>14.591641165413535</v>
      </c>
      <c r="H633" s="66">
        <v>17.809999999999999</v>
      </c>
      <c r="I633" s="60">
        <f>AVERAGE($H$102:H633)</f>
        <v>15.915394736842101</v>
      </c>
      <c r="J633" s="58">
        <f t="shared" si="119"/>
        <v>19.99223140495868</v>
      </c>
      <c r="K633">
        <f t="shared" si="122"/>
        <v>17.46</v>
      </c>
    </row>
    <row r="634" spans="3:11">
      <c r="C634" s="64">
        <v>26390</v>
      </c>
      <c r="D634" s="64" t="str">
        <f t="shared" si="120"/>
        <v>41972</v>
      </c>
      <c r="E634" s="65">
        <v>18.0352</v>
      </c>
      <c r="F634" s="58">
        <f t="shared" si="121"/>
        <v>18.450900000000001</v>
      </c>
      <c r="G634" s="65">
        <v>14.598101876172608</v>
      </c>
      <c r="H634" s="66">
        <v>17.920000000000002</v>
      </c>
      <c r="I634" s="60">
        <f>AVERAGE($H$102:H634)</f>
        <v>15.919155722326451</v>
      </c>
      <c r="J634" s="58">
        <f t="shared" si="119"/>
        <v>19.963140495867773</v>
      </c>
      <c r="K634">
        <f t="shared" si="122"/>
        <v>17.809999999999999</v>
      </c>
    </row>
    <row r="635" spans="3:11">
      <c r="C635" s="64">
        <v>26420</v>
      </c>
      <c r="D635" s="64" t="str">
        <f t="shared" si="120"/>
        <v>51972</v>
      </c>
      <c r="E635" s="65">
        <v>18.346699999999998</v>
      </c>
      <c r="F635" s="58">
        <f t="shared" si="121"/>
        <v>18.0352</v>
      </c>
      <c r="G635" s="65">
        <v>14.605121722846443</v>
      </c>
      <c r="H635" s="66">
        <v>17.66</v>
      </c>
      <c r="I635" s="60">
        <f>AVERAGE($H$102:H635)</f>
        <v>15.922415730337075</v>
      </c>
      <c r="J635" s="58">
        <f t="shared" si="119"/>
        <v>19.93834710743802</v>
      </c>
      <c r="K635">
        <f t="shared" si="122"/>
        <v>17.920000000000002</v>
      </c>
    </row>
    <row r="636" spans="3:11">
      <c r="C636" s="64">
        <v>26451</v>
      </c>
      <c r="D636" s="64" t="str">
        <f t="shared" si="120"/>
        <v>61972</v>
      </c>
      <c r="E636" s="65">
        <v>17.946400000000001</v>
      </c>
      <c r="F636" s="58">
        <f t="shared" si="121"/>
        <v>18.346699999999998</v>
      </c>
      <c r="G636" s="65">
        <v>14.611367102803738</v>
      </c>
      <c r="H636" s="66">
        <v>17.64</v>
      </c>
      <c r="I636" s="60">
        <f>AVERAGE($H$102:H636)</f>
        <v>15.925626168224294</v>
      </c>
      <c r="J636" s="58">
        <f t="shared" si="119"/>
        <v>19.926363636363636</v>
      </c>
      <c r="K636">
        <f t="shared" si="122"/>
        <v>17.66</v>
      </c>
    </row>
    <row r="637" spans="3:11">
      <c r="C637" s="64">
        <v>26481</v>
      </c>
      <c r="D637" s="64" t="str">
        <f t="shared" si="120"/>
        <v>71972</v>
      </c>
      <c r="E637" s="65">
        <v>17.490200000000002</v>
      </c>
      <c r="F637" s="58">
        <f t="shared" si="121"/>
        <v>17.946400000000001</v>
      </c>
      <c r="G637" s="65">
        <v>14.616738059701493</v>
      </c>
      <c r="H637" s="66">
        <v>17.399999999999999</v>
      </c>
      <c r="I637" s="60">
        <f>AVERAGE($H$102:H637)</f>
        <v>15.928376865671636</v>
      </c>
      <c r="J637" s="58">
        <f t="shared" si="119"/>
        <v>19.931074380165292</v>
      </c>
      <c r="K637">
        <f t="shared" si="122"/>
        <v>17.64</v>
      </c>
    </row>
    <row r="638" spans="3:11">
      <c r="C638" s="64">
        <v>26512</v>
      </c>
      <c r="D638" s="64" t="str">
        <f t="shared" si="120"/>
        <v>81972</v>
      </c>
      <c r="E638" s="65">
        <v>18.0928</v>
      </c>
      <c r="F638" s="58">
        <f t="shared" si="121"/>
        <v>17.490200000000002</v>
      </c>
      <c r="G638" s="65">
        <v>14.623211173184359</v>
      </c>
      <c r="H638" s="66">
        <v>17.940000000000001</v>
      </c>
      <c r="I638" s="60">
        <f>AVERAGE($H$102:H638)</f>
        <v>15.932122905027928</v>
      </c>
      <c r="J638" s="58">
        <f t="shared" si="119"/>
        <v>19.937685950413226</v>
      </c>
      <c r="K638">
        <f t="shared" si="122"/>
        <v>17.399999999999999</v>
      </c>
    </row>
    <row r="639" spans="3:11">
      <c r="C639" s="64">
        <v>26543</v>
      </c>
      <c r="D639" s="64" t="str">
        <f t="shared" si="120"/>
        <v>91972</v>
      </c>
      <c r="E639" s="65">
        <v>18.004899999999999</v>
      </c>
      <c r="F639" s="58">
        <f t="shared" si="121"/>
        <v>18.0928</v>
      </c>
      <c r="G639" s="65">
        <v>14.6294968401487</v>
      </c>
      <c r="H639" s="66">
        <v>17.61</v>
      </c>
      <c r="I639" s="60">
        <f>AVERAGE($H$102:H639)</f>
        <v>15.93524163568773</v>
      </c>
      <c r="J639" s="58">
        <f t="shared" si="119"/>
        <v>19.938016528925623</v>
      </c>
      <c r="K639">
        <f t="shared" si="122"/>
        <v>17.940000000000001</v>
      </c>
    </row>
    <row r="640" spans="3:11">
      <c r="C640" s="64">
        <v>26573</v>
      </c>
      <c r="D640" s="64" t="str">
        <f t="shared" si="120"/>
        <v>101972</v>
      </c>
      <c r="E640" s="65">
        <v>17.380099999999999</v>
      </c>
      <c r="F640" s="58">
        <f t="shared" si="121"/>
        <v>18.004899999999999</v>
      </c>
      <c r="G640" s="65">
        <v>14.634600000000001</v>
      </c>
      <c r="H640" s="66">
        <v>17.53</v>
      </c>
      <c r="I640" s="60">
        <f>AVERAGE($H$102:H640)</f>
        <v>15.938200371057512</v>
      </c>
      <c r="J640" s="58">
        <f t="shared" si="119"/>
        <v>19.939752066115705</v>
      </c>
      <c r="K640">
        <f t="shared" si="122"/>
        <v>17.61</v>
      </c>
    </row>
    <row r="641" spans="3:11">
      <c r="C641" s="64">
        <v>26604</v>
      </c>
      <c r="D641" s="64" t="str">
        <f t="shared" si="120"/>
        <v>111972</v>
      </c>
      <c r="E641" s="65">
        <v>18.172899999999998</v>
      </c>
      <c r="F641" s="58">
        <f t="shared" si="121"/>
        <v>17.380099999999999</v>
      </c>
      <c r="G641" s="65">
        <v>14.641152407407407</v>
      </c>
      <c r="H641" s="66">
        <v>18.34</v>
      </c>
      <c r="I641" s="60">
        <f>AVERAGE($H$102:H641)</f>
        <v>15.942648148148146</v>
      </c>
      <c r="J641" s="58">
        <f t="shared" si="119"/>
        <v>19.952975206611573</v>
      </c>
      <c r="K641">
        <f t="shared" si="122"/>
        <v>17.53</v>
      </c>
    </row>
    <row r="642" spans="3:11">
      <c r="C642" s="64">
        <v>26634</v>
      </c>
      <c r="D642" s="64" t="str">
        <f t="shared" si="120"/>
        <v>121972</v>
      </c>
      <c r="E642" s="65">
        <v>18.387899999999998</v>
      </c>
      <c r="F642" s="58">
        <f t="shared" si="121"/>
        <v>18.172899999999998</v>
      </c>
      <c r="G642" s="65">
        <v>14.648078003696858</v>
      </c>
      <c r="H642" s="66">
        <v>18.649999999999999</v>
      </c>
      <c r="I642" s="60">
        <f>AVERAGE($H$102:H642)</f>
        <v>15.947652495378925</v>
      </c>
      <c r="J642" s="58">
        <f t="shared" si="119"/>
        <v>19.959586776859506</v>
      </c>
      <c r="K642">
        <f t="shared" si="122"/>
        <v>18.34</v>
      </c>
    </row>
    <row r="643" spans="3:11">
      <c r="C643" s="64">
        <v>26665</v>
      </c>
      <c r="D643" s="64" t="str">
        <f t="shared" si="120"/>
        <v>11973</v>
      </c>
      <c r="E643" s="65">
        <v>17.063199999999998</v>
      </c>
      <c r="F643" s="58">
        <f t="shared" si="121"/>
        <v>18.387899999999998</v>
      </c>
      <c r="G643" s="65">
        <v>14.652533948339483</v>
      </c>
      <c r="H643" s="66">
        <v>18.71</v>
      </c>
      <c r="I643" s="60">
        <f>AVERAGE($H$102:H643)</f>
        <v>15.95274907749077</v>
      </c>
      <c r="J643" s="58">
        <f t="shared" si="119"/>
        <v>19.960578512396697</v>
      </c>
      <c r="K643">
        <f t="shared" si="122"/>
        <v>18.649999999999999</v>
      </c>
    </row>
    <row r="644" spans="3:11">
      <c r="C644" s="64">
        <v>26696</v>
      </c>
      <c r="D644" s="64" t="str">
        <f t="shared" si="120"/>
        <v>21973</v>
      </c>
      <c r="E644" s="65">
        <v>16.423500000000001</v>
      </c>
      <c r="F644" s="58">
        <f t="shared" si="121"/>
        <v>17.063199999999998</v>
      </c>
      <c r="G644" s="65">
        <v>14.655795395948434</v>
      </c>
      <c r="H644" s="66">
        <v>17.89</v>
      </c>
      <c r="I644" s="60">
        <f>AVERAGE($H$102:H644)</f>
        <v>15.956316758747693</v>
      </c>
      <c r="J644" s="58">
        <f t="shared" si="119"/>
        <v>19.949256198347111</v>
      </c>
      <c r="K644">
        <f t="shared" si="122"/>
        <v>18.71</v>
      </c>
    </row>
    <row r="645" spans="3:11">
      <c r="C645" s="64">
        <v>26724</v>
      </c>
      <c r="D645" s="64" t="str">
        <f t="shared" si="120"/>
        <v>31973</v>
      </c>
      <c r="E645" s="65">
        <v>16.399999999999999</v>
      </c>
      <c r="F645" s="58">
        <f t="shared" si="121"/>
        <v>16.423500000000001</v>
      </c>
      <c r="G645" s="65">
        <v>14.659001654411764</v>
      </c>
      <c r="H645" s="66">
        <v>17.41</v>
      </c>
      <c r="I645" s="60">
        <f>AVERAGE($H$102:H645)</f>
        <v>15.95898897058823</v>
      </c>
      <c r="J645" s="58">
        <f t="shared" si="119"/>
        <v>19.932231404958678</v>
      </c>
      <c r="K645">
        <f t="shared" si="122"/>
        <v>17.89</v>
      </c>
    </row>
    <row r="646" spans="3:11">
      <c r="C646" s="64">
        <v>26755</v>
      </c>
      <c r="D646" s="64" t="str">
        <f t="shared" si="120"/>
        <v>41973</v>
      </c>
      <c r="E646" s="65">
        <v>14.795299999999999</v>
      </c>
      <c r="F646" s="58">
        <f t="shared" si="121"/>
        <v>16.399999999999999</v>
      </c>
      <c r="G646" s="65">
        <v>14.659251743119263</v>
      </c>
      <c r="H646" s="66">
        <v>16.940000000000001</v>
      </c>
      <c r="I646" s="60">
        <f>AVERAGE($H$102:H646)</f>
        <v>15.960788990825684</v>
      </c>
      <c r="J646" s="58">
        <f t="shared" si="119"/>
        <v>19.912809917355379</v>
      </c>
      <c r="K646">
        <f t="shared" si="122"/>
        <v>17.41</v>
      </c>
    </row>
    <row r="647" spans="3:11">
      <c r="C647" s="64">
        <v>26785</v>
      </c>
      <c r="D647" s="64" t="str">
        <f t="shared" si="120"/>
        <v>51973</v>
      </c>
      <c r="E647" s="65">
        <v>14.5159</v>
      </c>
      <c r="F647" s="58">
        <f t="shared" si="121"/>
        <v>14.795299999999999</v>
      </c>
      <c r="G647" s="65">
        <v>14.658989194139194</v>
      </c>
      <c r="H647" s="66">
        <v>16.309999999999999</v>
      </c>
      <c r="I647" s="60">
        <f>AVERAGE($H$102:H647)</f>
        <v>15.961428571428566</v>
      </c>
      <c r="J647" s="58">
        <f t="shared" si="119"/>
        <v>19.881074380165295</v>
      </c>
      <c r="K647">
        <f t="shared" si="122"/>
        <v>16.940000000000001</v>
      </c>
    </row>
    <row r="648" spans="3:11">
      <c r="C648" s="64">
        <v>26816</v>
      </c>
      <c r="D648" s="64" t="str">
        <f t="shared" si="120"/>
        <v>61973</v>
      </c>
      <c r="E648" s="65">
        <v>14.420500000000001</v>
      </c>
      <c r="F648" s="58">
        <f t="shared" si="121"/>
        <v>14.5159</v>
      </c>
      <c r="G648" s="65">
        <v>14.658553199268738</v>
      </c>
      <c r="H648" s="66">
        <v>15.81</v>
      </c>
      <c r="I648" s="60">
        <f>AVERAGE($H$102:H648)</f>
        <v>15.96115173674588</v>
      </c>
      <c r="J648" s="58">
        <f t="shared" si="119"/>
        <v>19.842231404958682</v>
      </c>
      <c r="K648">
        <f t="shared" si="122"/>
        <v>16.309999999999999</v>
      </c>
    </row>
    <row r="649" spans="3:11">
      <c r="C649" s="64">
        <v>26846</v>
      </c>
      <c r="D649" s="64" t="str">
        <f t="shared" si="120"/>
        <v>71973</v>
      </c>
      <c r="E649" s="65">
        <v>14.072800000000001</v>
      </c>
      <c r="F649" s="58">
        <f t="shared" si="121"/>
        <v>14.420500000000001</v>
      </c>
      <c r="G649" s="65">
        <v>14.657484306569343</v>
      </c>
      <c r="H649" s="66">
        <v>15.89</v>
      </c>
      <c r="I649" s="60">
        <f>AVERAGE($H$102:H649)</f>
        <v>15.961021897810211</v>
      </c>
      <c r="J649" s="58">
        <f t="shared" si="119"/>
        <v>19.805123966942155</v>
      </c>
      <c r="K649">
        <f t="shared" si="122"/>
        <v>15.81</v>
      </c>
    </row>
    <row r="650" spans="3:11">
      <c r="C650" s="64">
        <v>26877</v>
      </c>
      <c r="D650" s="64" t="str">
        <f t="shared" si="120"/>
        <v>81973</v>
      </c>
      <c r="E650" s="65">
        <v>13.5566</v>
      </c>
      <c r="F650" s="58">
        <f t="shared" si="121"/>
        <v>14.072800000000001</v>
      </c>
      <c r="G650" s="65">
        <v>14.655479052823313</v>
      </c>
      <c r="H650" s="66">
        <v>15.28</v>
      </c>
      <c r="I650" s="60">
        <f>AVERAGE($H$102:H650)</f>
        <v>15.959781420765021</v>
      </c>
      <c r="J650" s="58">
        <f t="shared" si="119"/>
        <v>19.766363636363643</v>
      </c>
      <c r="K650">
        <f t="shared" si="122"/>
        <v>15.89</v>
      </c>
    </row>
    <row r="651" spans="3:11">
      <c r="C651" s="64">
        <v>26908</v>
      </c>
      <c r="D651" s="64" t="str">
        <f t="shared" si="120"/>
        <v>91973</v>
      </c>
      <c r="E651" s="65">
        <v>14.100099999999999</v>
      </c>
      <c r="F651" s="58">
        <f t="shared" si="121"/>
        <v>13.5566</v>
      </c>
      <c r="G651" s="65">
        <v>14.654469272727271</v>
      </c>
      <c r="H651" s="66">
        <v>15.48</v>
      </c>
      <c r="I651" s="60">
        <f>AVERAGE($H$102:H651)</f>
        <v>15.958909090909083</v>
      </c>
      <c r="J651" s="58">
        <f t="shared" si="119"/>
        <v>19.725123966942153</v>
      </c>
      <c r="K651">
        <f t="shared" si="122"/>
        <v>15.28</v>
      </c>
    </row>
    <row r="652" spans="3:11">
      <c r="C652" s="64">
        <v>26938</v>
      </c>
      <c r="D652" s="64" t="str">
        <f t="shared" si="120"/>
        <v>101973</v>
      </c>
      <c r="E652" s="65">
        <v>13.270799999999999</v>
      </c>
      <c r="F652" s="58">
        <f t="shared" si="121"/>
        <v>14.100099999999999</v>
      </c>
      <c r="G652" s="65">
        <v>14.651958076225045</v>
      </c>
      <c r="H652" s="66">
        <v>15.91</v>
      </c>
      <c r="I652" s="60">
        <f>AVERAGE($H$102:H652)</f>
        <v>15.958820326678758</v>
      </c>
      <c r="J652" s="58">
        <f t="shared" si="119"/>
        <v>19.683388429752071</v>
      </c>
      <c r="K652">
        <f t="shared" si="122"/>
        <v>15.48</v>
      </c>
    </row>
    <row r="653" spans="3:11">
      <c r="C653" s="64">
        <v>26969</v>
      </c>
      <c r="D653" s="64" t="str">
        <f t="shared" si="120"/>
        <v>111973</v>
      </c>
      <c r="E653" s="65">
        <v>11.7598</v>
      </c>
      <c r="F653" s="58">
        <f t="shared" si="121"/>
        <v>13.270799999999999</v>
      </c>
      <c r="G653" s="65">
        <v>14.646718659420287</v>
      </c>
      <c r="H653" s="66">
        <v>14.65</v>
      </c>
      <c r="I653" s="60">
        <f>AVERAGE($H$102:H653)</f>
        <v>15.95644927536231</v>
      </c>
      <c r="J653" s="58">
        <f t="shared" si="119"/>
        <v>19.631818181818183</v>
      </c>
      <c r="K653">
        <f t="shared" si="122"/>
        <v>15.91</v>
      </c>
    </row>
    <row r="654" spans="3:11">
      <c r="C654" s="64">
        <v>26999</v>
      </c>
      <c r="D654" s="64" t="str">
        <f t="shared" si="120"/>
        <v>121973</v>
      </c>
      <c r="E654" s="65">
        <v>11.954700000000001</v>
      </c>
      <c r="F654" s="58">
        <f t="shared" si="121"/>
        <v>11.7598</v>
      </c>
      <c r="G654" s="65">
        <v>14.641850632911391</v>
      </c>
      <c r="H654" s="66">
        <v>13.49</v>
      </c>
      <c r="I654" s="60">
        <f>AVERAGE($H$102:H654)</f>
        <v>15.951989150090407</v>
      </c>
      <c r="J654" s="58">
        <f t="shared" si="119"/>
        <v>19.572066115702484</v>
      </c>
      <c r="K654">
        <f t="shared" si="122"/>
        <v>14.65</v>
      </c>
    </row>
    <row r="655" spans="3:11">
      <c r="C655" s="64">
        <v>27030</v>
      </c>
      <c r="D655" s="64" t="str">
        <f t="shared" si="120"/>
        <v>11974</v>
      </c>
      <c r="E655" s="65">
        <v>11.551399999999999</v>
      </c>
      <c r="F655" s="58">
        <f t="shared" si="121"/>
        <v>11.954700000000001</v>
      </c>
      <c r="G655" s="65">
        <v>14.636272202166063</v>
      </c>
      <c r="H655" s="66">
        <v>13.53</v>
      </c>
      <c r="I655" s="60">
        <f>AVERAGE($H$102:H655)</f>
        <v>15.947617328519849</v>
      </c>
      <c r="J655" s="58">
        <f t="shared" si="119"/>
        <v>19.510000000000009</v>
      </c>
      <c r="K655">
        <f t="shared" si="122"/>
        <v>13.49</v>
      </c>
    </row>
    <row r="656" spans="3:11">
      <c r="C656" s="64">
        <v>27061</v>
      </c>
      <c r="D656" s="64" t="str">
        <f t="shared" si="120"/>
        <v>21974</v>
      </c>
      <c r="E656" s="65">
        <v>11.509600000000001</v>
      </c>
      <c r="F656" s="58">
        <f t="shared" si="121"/>
        <v>11.551399999999999</v>
      </c>
      <c r="G656" s="65">
        <v>14.630638558558559</v>
      </c>
      <c r="H656" s="66">
        <v>12.96</v>
      </c>
      <c r="I656" s="60">
        <f>AVERAGE($H$102:H656)</f>
        <v>15.942234234234226</v>
      </c>
      <c r="J656" s="58">
        <f t="shared" si="119"/>
        <v>19.438347107438027</v>
      </c>
      <c r="K656">
        <f t="shared" si="122"/>
        <v>13.53</v>
      </c>
    </row>
    <row r="657" spans="3:11">
      <c r="C657" s="64">
        <v>27089</v>
      </c>
      <c r="D657" s="64" t="str">
        <f t="shared" si="120"/>
        <v>31974</v>
      </c>
      <c r="E657" s="65">
        <v>11.2416</v>
      </c>
      <c r="F657" s="58">
        <f t="shared" si="121"/>
        <v>11.509600000000001</v>
      </c>
      <c r="G657" s="65">
        <v>14.624543165467626</v>
      </c>
      <c r="H657" s="66">
        <v>13.31</v>
      </c>
      <c r="I657" s="60">
        <f>AVERAGE($H$102:H657)</f>
        <v>15.937499999999989</v>
      </c>
      <c r="J657" s="58">
        <f t="shared" si="119"/>
        <v>19.367933884297532</v>
      </c>
      <c r="K657">
        <f t="shared" si="122"/>
        <v>12.96</v>
      </c>
    </row>
    <row r="658" spans="3:11">
      <c r="C658" s="64">
        <v>27120</v>
      </c>
      <c r="D658" s="64" t="str">
        <f t="shared" si="120"/>
        <v>41974</v>
      </c>
      <c r="E658" s="65">
        <v>10.333</v>
      </c>
      <c r="F658" s="58">
        <f t="shared" si="121"/>
        <v>11.2416</v>
      </c>
      <c r="G658" s="65">
        <v>14.616838420107719</v>
      </c>
      <c r="H658" s="66">
        <v>12.55</v>
      </c>
      <c r="I658" s="60">
        <f>AVERAGE($H$102:H658)</f>
        <v>15.93141831238778</v>
      </c>
      <c r="J658" s="58">
        <f t="shared" si="119"/>
        <v>19.288429752066126</v>
      </c>
      <c r="K658">
        <f t="shared" si="122"/>
        <v>13.31</v>
      </c>
    </row>
    <row r="659" spans="3:11">
      <c r="C659" s="64">
        <v>27150</v>
      </c>
      <c r="D659" s="64" t="str">
        <f t="shared" si="120"/>
        <v>51974</v>
      </c>
      <c r="E659" s="65">
        <v>9.9863</v>
      </c>
      <c r="F659" s="58">
        <f t="shared" si="121"/>
        <v>10.333</v>
      </c>
      <c r="G659" s="65">
        <v>14.608539964157705</v>
      </c>
      <c r="H659" s="66">
        <v>12</v>
      </c>
      <c r="I659" s="60">
        <f>AVERAGE($H$102:H659)</f>
        <v>15.92437275985662</v>
      </c>
      <c r="J659" s="58">
        <f t="shared" si="119"/>
        <v>19.202314049586782</v>
      </c>
      <c r="K659">
        <f t="shared" si="122"/>
        <v>12.55</v>
      </c>
    </row>
    <row r="660" spans="3:11">
      <c r="C660" s="64">
        <v>27181</v>
      </c>
      <c r="D660" s="64" t="str">
        <f t="shared" si="120"/>
        <v>61974</v>
      </c>
      <c r="E660" s="65">
        <v>9.8398000000000003</v>
      </c>
      <c r="F660" s="58">
        <f t="shared" si="121"/>
        <v>9.9863</v>
      </c>
      <c r="G660" s="65">
        <v>14.600009123434702</v>
      </c>
      <c r="H660" s="66">
        <v>11.89</v>
      </c>
      <c r="I660" s="60">
        <f>AVERAGE($H$102:H660)</f>
        <v>15.917155635062599</v>
      </c>
      <c r="J660" s="58">
        <f t="shared" si="119"/>
        <v>19.114049586776861</v>
      </c>
      <c r="K660">
        <f t="shared" si="122"/>
        <v>12</v>
      </c>
    </row>
    <row r="661" spans="3:11">
      <c r="C661" s="64">
        <v>27211</v>
      </c>
      <c r="D661" s="64" t="str">
        <f t="shared" si="120"/>
        <v>71974</v>
      </c>
      <c r="E661" s="65">
        <v>8.7058</v>
      </c>
      <c r="F661" s="58">
        <f t="shared" si="121"/>
        <v>9.8398000000000003</v>
      </c>
      <c r="G661" s="65">
        <v>14.589483749999998</v>
      </c>
      <c r="H661" s="66">
        <v>10.39</v>
      </c>
      <c r="I661" s="60">
        <f>AVERAGE($H$102:H661)</f>
        <v>15.907285714285701</v>
      </c>
      <c r="J661" s="58">
        <f t="shared" si="119"/>
        <v>19.015619834710748</v>
      </c>
      <c r="K661">
        <f t="shared" si="122"/>
        <v>11.89</v>
      </c>
    </row>
    <row r="662" spans="3:11">
      <c r="C662" s="64">
        <v>27242</v>
      </c>
      <c r="D662" s="64" t="str">
        <f t="shared" si="120"/>
        <v>81974</v>
      </c>
      <c r="E662" s="65">
        <v>7.9199000000000002</v>
      </c>
      <c r="F662" s="58">
        <f t="shared" si="121"/>
        <v>8.7058</v>
      </c>
      <c r="G662" s="65">
        <v>14.577595008912654</v>
      </c>
      <c r="H662" s="66">
        <v>9.82</v>
      </c>
      <c r="I662" s="60">
        <f>AVERAGE($H$102:H662)</f>
        <v>15.896434937611394</v>
      </c>
      <c r="J662" s="58">
        <f t="shared" si="119"/>
        <v>18.906859504132239</v>
      </c>
      <c r="K662">
        <f t="shared" si="122"/>
        <v>10.39</v>
      </c>
    </row>
    <row r="663" spans="3:11">
      <c r="C663" s="64">
        <v>27273</v>
      </c>
      <c r="D663" s="64" t="str">
        <f t="shared" si="120"/>
        <v>91974</v>
      </c>
      <c r="E663" s="65">
        <v>6.9748000000000001</v>
      </c>
      <c r="F663" s="58">
        <f t="shared" si="121"/>
        <v>7.9199000000000002</v>
      </c>
      <c r="G663" s="65">
        <v>14.564066903914588</v>
      </c>
      <c r="H663" s="66">
        <v>8.68</v>
      </c>
      <c r="I663" s="60">
        <f>AVERAGE($H$102:H663)</f>
        <v>15.883594306049808</v>
      </c>
      <c r="J663" s="58">
        <f t="shared" si="119"/>
        <v>18.791404958677692</v>
      </c>
      <c r="K663">
        <f t="shared" si="122"/>
        <v>9.82</v>
      </c>
    </row>
    <row r="664" spans="3:11">
      <c r="C664" s="64">
        <v>27303</v>
      </c>
      <c r="D664" s="64" t="str">
        <f t="shared" si="120"/>
        <v>101974</v>
      </c>
      <c r="E664" s="65">
        <v>8.3126999999999995</v>
      </c>
      <c r="F664" s="58">
        <f t="shared" si="121"/>
        <v>6.9748000000000001</v>
      </c>
      <c r="G664" s="65">
        <v>14.552963232682059</v>
      </c>
      <c r="H664" s="66">
        <v>8.74</v>
      </c>
      <c r="I664" s="60">
        <f>AVERAGE($H$102:H664)</f>
        <v>15.870905861456469</v>
      </c>
      <c r="J664" s="58">
        <f t="shared" si="119"/>
        <v>18.674462809917362</v>
      </c>
      <c r="K664">
        <f t="shared" si="122"/>
        <v>8.68</v>
      </c>
    </row>
    <row r="665" spans="3:11">
      <c r="C665" s="64">
        <v>27334</v>
      </c>
      <c r="D665" s="64" t="str">
        <f t="shared" si="120"/>
        <v>111974</v>
      </c>
      <c r="E665" s="65">
        <v>7.8705999999999996</v>
      </c>
      <c r="F665" s="58">
        <f t="shared" si="121"/>
        <v>8.3126999999999995</v>
      </c>
      <c r="G665" s="65">
        <v>14.541115070921984</v>
      </c>
      <c r="H665" s="66">
        <v>8.9499999999999993</v>
      </c>
      <c r="I665" s="60">
        <f>AVERAGE($H$102:H665)</f>
        <v>15.858634751773037</v>
      </c>
      <c r="J665" s="58">
        <f t="shared" si="119"/>
        <v>18.556611570247938</v>
      </c>
      <c r="K665">
        <f t="shared" si="122"/>
        <v>8.74</v>
      </c>
    </row>
    <row r="666" spans="3:11">
      <c r="C666" s="64">
        <v>27364</v>
      </c>
      <c r="D666" s="64" t="str">
        <f t="shared" si="120"/>
        <v>121974</v>
      </c>
      <c r="E666" s="65">
        <v>7.7119999999999997</v>
      </c>
      <c r="F666" s="58">
        <f t="shared" si="121"/>
        <v>7.8705999999999996</v>
      </c>
      <c r="G666" s="65">
        <v>14.529028141592917</v>
      </c>
      <c r="H666" s="66">
        <v>8.2899999999999991</v>
      </c>
      <c r="I666" s="60">
        <f>AVERAGE($H$102:H666)</f>
        <v>15.845238938053086</v>
      </c>
      <c r="J666" s="58">
        <f t="shared" si="119"/>
        <v>18.433140495867768</v>
      </c>
      <c r="K666">
        <f t="shared" si="122"/>
        <v>8.9499999999999993</v>
      </c>
    </row>
    <row r="667" spans="3:11">
      <c r="C667" s="64">
        <v>27395</v>
      </c>
      <c r="D667" s="64" t="str">
        <f t="shared" si="120"/>
        <v>11975</v>
      </c>
      <c r="E667" s="65">
        <v>9.1100999999999992</v>
      </c>
      <c r="F667" s="58">
        <f t="shared" si="121"/>
        <v>7.7119999999999997</v>
      </c>
      <c r="G667" s="65">
        <v>14.519454063604238</v>
      </c>
      <c r="H667" s="66">
        <v>8.92</v>
      </c>
      <c r="I667" s="60">
        <f>AVERAGE($H$102:H667)</f>
        <v>15.833003533568894</v>
      </c>
      <c r="J667" s="58">
        <f t="shared" si="119"/>
        <v>18.318842975206614</v>
      </c>
      <c r="K667">
        <f t="shared" si="122"/>
        <v>8.2899999999999991</v>
      </c>
    </row>
    <row r="668" spans="3:11">
      <c r="C668" s="64">
        <v>27426</v>
      </c>
      <c r="D668" s="64" t="str">
        <f t="shared" si="120"/>
        <v>21975</v>
      </c>
      <c r="E668" s="65">
        <v>9.6555999999999997</v>
      </c>
      <c r="F668" s="58">
        <f t="shared" si="121"/>
        <v>9.1100999999999992</v>
      </c>
      <c r="G668" s="65">
        <v>14.510875837742502</v>
      </c>
      <c r="H668" s="66">
        <v>9.76</v>
      </c>
      <c r="I668" s="60">
        <f>AVERAGE($H$102:H668)</f>
        <v>15.822292768959425</v>
      </c>
      <c r="J668" s="58">
        <f t="shared" si="119"/>
        <v>18.207190082644633</v>
      </c>
      <c r="K668">
        <f t="shared" si="122"/>
        <v>8.92</v>
      </c>
    </row>
    <row r="669" spans="3:11">
      <c r="C669" s="64">
        <v>27454</v>
      </c>
      <c r="D669" s="64" t="str">
        <f t="shared" si="120"/>
        <v>31975</v>
      </c>
      <c r="E669" s="65">
        <v>9.8651</v>
      </c>
      <c r="F669" s="58">
        <f t="shared" si="121"/>
        <v>9.6555999999999997</v>
      </c>
      <c r="G669" s="65">
        <v>14.502696654929577</v>
      </c>
      <c r="H669" s="66">
        <v>10.16</v>
      </c>
      <c r="I669" s="60">
        <f>AVERAGE($H$102:H669)</f>
        <v>15.812323943661962</v>
      </c>
      <c r="J669" s="58">
        <f t="shared" si="119"/>
        <v>18.098016528925619</v>
      </c>
      <c r="K669">
        <f t="shared" si="122"/>
        <v>9.76</v>
      </c>
    </row>
    <row r="670" spans="3:11">
      <c r="C670" s="64">
        <v>27485</v>
      </c>
      <c r="D670" s="64" t="str">
        <f t="shared" si="120"/>
        <v>41975</v>
      </c>
      <c r="E670" s="65">
        <v>10.9673</v>
      </c>
      <c r="F670" s="58">
        <f t="shared" si="121"/>
        <v>9.8651</v>
      </c>
      <c r="G670" s="65">
        <v>14.496483304042179</v>
      </c>
      <c r="H670" s="66">
        <v>10.23</v>
      </c>
      <c r="I670" s="60">
        <f>AVERAGE($H$102:H670)</f>
        <v>15.802513181019322</v>
      </c>
      <c r="J670" s="58">
        <f t="shared" si="119"/>
        <v>17.990413223140497</v>
      </c>
      <c r="K670">
        <f t="shared" si="122"/>
        <v>10.16</v>
      </c>
    </row>
    <row r="671" spans="3:11">
      <c r="C671" s="64">
        <v>27515</v>
      </c>
      <c r="D671" s="64" t="str">
        <f t="shared" si="120"/>
        <v>51975</v>
      </c>
      <c r="E671" s="65">
        <v>11.451000000000001</v>
      </c>
      <c r="F671" s="58">
        <f t="shared" si="121"/>
        <v>10.9673</v>
      </c>
      <c r="G671" s="65">
        <v>14.491140350877192</v>
      </c>
      <c r="H671" s="66">
        <v>10.82</v>
      </c>
      <c r="I671" s="60">
        <f>AVERAGE($H$102:H671)</f>
        <v>15.793771929824549</v>
      </c>
      <c r="J671" s="58">
        <f t="shared" ref="J671:J734" si="123">AVERAGE(H551:H671)</f>
        <v>17.886280991735539</v>
      </c>
      <c r="K671">
        <f t="shared" si="122"/>
        <v>10.23</v>
      </c>
    </row>
    <row r="672" spans="3:11">
      <c r="C672" s="64">
        <v>27546</v>
      </c>
      <c r="D672" s="64" t="str">
        <f t="shared" si="120"/>
        <v>61975</v>
      </c>
      <c r="E672" s="65">
        <v>11.958500000000001</v>
      </c>
      <c r="F672" s="58">
        <f t="shared" si="121"/>
        <v>11.451000000000001</v>
      </c>
      <c r="G672" s="65">
        <v>14.486704903677758</v>
      </c>
      <c r="H672" s="66">
        <v>11.01</v>
      </c>
      <c r="I672" s="60">
        <f>AVERAGE($H$102:H672)</f>
        <v>15.78539404553414</v>
      </c>
      <c r="J672" s="58">
        <f t="shared" si="123"/>
        <v>17.781322314049589</v>
      </c>
      <c r="K672">
        <f t="shared" si="122"/>
        <v>10.82</v>
      </c>
    </row>
    <row r="673" spans="3:11">
      <c r="C673" s="64">
        <v>27576</v>
      </c>
      <c r="D673" s="64" t="str">
        <f t="shared" si="120"/>
        <v>71975</v>
      </c>
      <c r="E673" s="65">
        <v>11.4369</v>
      </c>
      <c r="F673" s="58">
        <f t="shared" si="121"/>
        <v>11.958500000000001</v>
      </c>
      <c r="G673" s="65">
        <v>14.481373076923077</v>
      </c>
      <c r="H673" s="66">
        <v>10.9</v>
      </c>
      <c r="I673" s="60">
        <f>AVERAGE($H$102:H673)</f>
        <v>15.776853146853135</v>
      </c>
      <c r="J673" s="58">
        <f t="shared" si="123"/>
        <v>17.686363636363641</v>
      </c>
      <c r="K673">
        <f t="shared" si="122"/>
        <v>11.01</v>
      </c>
    </row>
    <row r="674" spans="3:11">
      <c r="C674" s="64">
        <v>27607</v>
      </c>
      <c r="D674" s="64" t="str">
        <f t="shared" si="120"/>
        <v>81975</v>
      </c>
      <c r="E674" s="65">
        <v>11.1959</v>
      </c>
      <c r="F674" s="58">
        <f t="shared" si="121"/>
        <v>11.4369</v>
      </c>
      <c r="G674" s="65">
        <v>14.475639267015708</v>
      </c>
      <c r="H674" s="66">
        <v>10.09</v>
      </c>
      <c r="I674" s="60">
        <f>AVERAGE($H$102:H674)</f>
        <v>15.766928446771367</v>
      </c>
      <c r="J674" s="58">
        <f t="shared" si="123"/>
        <v>17.585454545454553</v>
      </c>
      <c r="K674">
        <f t="shared" si="122"/>
        <v>10.9</v>
      </c>
    </row>
    <row r="675" spans="3:11">
      <c r="C675" s="64">
        <v>27638</v>
      </c>
      <c r="D675" s="64" t="str">
        <f t="shared" si="120"/>
        <v>91975</v>
      </c>
      <c r="E675" s="65">
        <v>10.808</v>
      </c>
      <c r="F675" s="58">
        <f t="shared" si="121"/>
        <v>11.1959</v>
      </c>
      <c r="G675" s="65">
        <v>14.469249651567948</v>
      </c>
      <c r="H675" s="66">
        <v>9.92</v>
      </c>
      <c r="I675" s="60">
        <f>AVERAGE($H$102:H675)</f>
        <v>15.756742160278735</v>
      </c>
      <c r="J675" s="58">
        <f t="shared" si="123"/>
        <v>17.480082644628109</v>
      </c>
      <c r="K675">
        <f t="shared" si="122"/>
        <v>10.09</v>
      </c>
    </row>
    <row r="676" spans="3:11">
      <c r="C676" s="64">
        <v>27668</v>
      </c>
      <c r="D676" s="64" t="str">
        <f t="shared" si="120"/>
        <v>101975</v>
      </c>
      <c r="E676" s="65">
        <v>11.1859</v>
      </c>
      <c r="F676" s="58">
        <f t="shared" si="121"/>
        <v>10.808</v>
      </c>
      <c r="G676" s="65">
        <v>14.463539478260873</v>
      </c>
      <c r="H676" s="66">
        <v>10.33</v>
      </c>
      <c r="I676" s="60">
        <f>AVERAGE($H$102:H676)</f>
        <v>15.747304347826075</v>
      </c>
      <c r="J676" s="58">
        <f t="shared" si="123"/>
        <v>17.372314049586784</v>
      </c>
      <c r="K676">
        <f t="shared" si="122"/>
        <v>9.92</v>
      </c>
    </row>
    <row r="677" spans="3:11">
      <c r="C677" s="64">
        <v>27699</v>
      </c>
      <c r="D677" s="64" t="str">
        <f t="shared" si="120"/>
        <v>111975</v>
      </c>
      <c r="E677" s="65">
        <v>11.462300000000001</v>
      </c>
      <c r="F677" s="58">
        <f t="shared" si="121"/>
        <v>11.1859</v>
      </c>
      <c r="G677" s="65">
        <v>14.458328993055558</v>
      </c>
      <c r="H677" s="66">
        <v>10.44</v>
      </c>
      <c r="I677" s="60">
        <f>AVERAGE($H$102:H677)</f>
        <v>15.738090277777767</v>
      </c>
      <c r="J677" s="58">
        <f t="shared" si="123"/>
        <v>17.262066115702485</v>
      </c>
      <c r="K677">
        <f t="shared" si="122"/>
        <v>10.33</v>
      </c>
    </row>
    <row r="678" spans="3:11">
      <c r="C678" s="64">
        <v>27729</v>
      </c>
      <c r="D678" s="64" t="str">
        <f t="shared" si="120"/>
        <v>121975</v>
      </c>
      <c r="E678" s="65">
        <v>11.330399999999999</v>
      </c>
      <c r="F678" s="58">
        <f t="shared" si="121"/>
        <v>11.462300000000001</v>
      </c>
      <c r="G678" s="65">
        <v>14.452907972270367</v>
      </c>
      <c r="H678" s="66">
        <v>10.25</v>
      </c>
      <c r="I678" s="60">
        <f>AVERAGE($H$102:H678)</f>
        <v>15.728578856152502</v>
      </c>
      <c r="J678" s="58">
        <f t="shared" si="123"/>
        <v>17.149008264462815</v>
      </c>
      <c r="K678">
        <f t="shared" si="122"/>
        <v>10.44</v>
      </c>
    </row>
    <row r="679" spans="3:11">
      <c r="C679" s="64">
        <v>27760</v>
      </c>
      <c r="D679" s="64" t="str">
        <f t="shared" ref="D679:D742" si="124">MONTH(C679)&amp;YEAR(C679)</f>
        <v>11976</v>
      </c>
      <c r="E679" s="65">
        <v>11.646699999999999</v>
      </c>
      <c r="F679" s="58">
        <f t="shared" si="121"/>
        <v>11.330399999999999</v>
      </c>
      <c r="G679" s="65">
        <v>14.448052941176472</v>
      </c>
      <c r="H679" s="66">
        <v>11.19</v>
      </c>
      <c r="I679" s="60">
        <f>AVERAGE($H$102:H679)</f>
        <v>15.720726643598606</v>
      </c>
      <c r="J679" s="58">
        <f t="shared" si="123"/>
        <v>17.04570247933885</v>
      </c>
      <c r="K679">
        <f t="shared" si="122"/>
        <v>10.25</v>
      </c>
    </row>
    <row r="680" spans="3:11">
      <c r="C680" s="64">
        <v>27791</v>
      </c>
      <c r="D680" s="64" t="str">
        <f t="shared" si="124"/>
        <v>21976</v>
      </c>
      <c r="E680" s="65">
        <v>11.5139</v>
      </c>
      <c r="F680" s="58">
        <f t="shared" ref="F680:F743" si="125">E679</f>
        <v>11.646699999999999</v>
      </c>
      <c r="G680" s="65">
        <v>14.44298531951641</v>
      </c>
      <c r="H680" s="66">
        <v>11.59</v>
      </c>
      <c r="I680" s="60">
        <f>AVERAGE($H$102:H680)</f>
        <v>15.713592400690837</v>
      </c>
      <c r="J680" s="58">
        <f t="shared" si="123"/>
        <v>16.942644628099181</v>
      </c>
      <c r="K680">
        <f t="shared" ref="K680:K743" si="126">H679</f>
        <v>11.19</v>
      </c>
    </row>
    <row r="681" spans="3:11">
      <c r="C681" s="64">
        <v>27820</v>
      </c>
      <c r="D681" s="64" t="str">
        <f t="shared" si="124"/>
        <v>31976</v>
      </c>
      <c r="E681" s="65">
        <v>11.8672</v>
      </c>
      <c r="F681" s="58">
        <f t="shared" si="125"/>
        <v>11.5139</v>
      </c>
      <c r="G681" s="65">
        <v>14.438544310344831</v>
      </c>
      <c r="H681" s="66">
        <v>11.63</v>
      </c>
      <c r="I681" s="60">
        <f>AVERAGE($H$102:H681)</f>
        <v>15.70655172413792</v>
      </c>
      <c r="J681" s="58">
        <f t="shared" si="123"/>
        <v>16.842892561983479</v>
      </c>
      <c r="K681">
        <f t="shared" si="126"/>
        <v>11.59</v>
      </c>
    </row>
    <row r="682" spans="3:11">
      <c r="C682" s="64">
        <v>27851</v>
      </c>
      <c r="D682" s="64" t="str">
        <f t="shared" si="124"/>
        <v>41976</v>
      </c>
      <c r="E682" s="65">
        <v>10.988099999999999</v>
      </c>
      <c r="F682" s="58">
        <f t="shared" si="125"/>
        <v>11.8672</v>
      </c>
      <c r="G682" s="65">
        <v>14.43260550774527</v>
      </c>
      <c r="H682" s="66">
        <v>11.69</v>
      </c>
      <c r="I682" s="60">
        <f>AVERAGE($H$102:H682)</f>
        <v>15.699638554216858</v>
      </c>
      <c r="J682" s="58">
        <f t="shared" si="123"/>
        <v>16.752644628099183</v>
      </c>
      <c r="K682">
        <f t="shared" si="126"/>
        <v>11.63</v>
      </c>
    </row>
    <row r="683" spans="3:11">
      <c r="C683" s="64">
        <v>27881</v>
      </c>
      <c r="D683" s="64" t="str">
        <f t="shared" si="124"/>
        <v>51976</v>
      </c>
      <c r="E683" s="65">
        <v>10.830299999999999</v>
      </c>
      <c r="F683" s="58">
        <f t="shared" si="125"/>
        <v>10.988099999999999</v>
      </c>
      <c r="G683" s="65">
        <v>14.426415979381447</v>
      </c>
      <c r="H683" s="66">
        <v>11.53</v>
      </c>
      <c r="I683" s="60">
        <f>AVERAGE($H$102:H683)</f>
        <v>15.692474226804116</v>
      </c>
      <c r="J683" s="58">
        <f t="shared" si="123"/>
        <v>16.65694214876034</v>
      </c>
      <c r="K683">
        <f t="shared" si="126"/>
        <v>11.69</v>
      </c>
    </row>
    <row r="684" spans="3:11">
      <c r="C684" s="64">
        <v>27912</v>
      </c>
      <c r="D684" s="64" t="str">
        <f t="shared" si="124"/>
        <v>61976</v>
      </c>
      <c r="E684" s="65">
        <v>11.2735</v>
      </c>
      <c r="F684" s="58">
        <f t="shared" si="125"/>
        <v>10.830299999999999</v>
      </c>
      <c r="G684" s="65">
        <v>14.421007890222986</v>
      </c>
      <c r="H684" s="66">
        <v>11.54</v>
      </c>
      <c r="I684" s="60">
        <f>AVERAGE($H$102:H684)</f>
        <v>15.685351629502566</v>
      </c>
      <c r="J684" s="58">
        <f t="shared" si="123"/>
        <v>16.571735537190094</v>
      </c>
      <c r="K684">
        <f t="shared" si="126"/>
        <v>11.53</v>
      </c>
    </row>
    <row r="685" spans="3:11">
      <c r="C685" s="64">
        <v>27942</v>
      </c>
      <c r="D685" s="64" t="str">
        <f t="shared" si="124"/>
        <v>71976</v>
      </c>
      <c r="E685" s="65">
        <v>10.8314</v>
      </c>
      <c r="F685" s="58">
        <f t="shared" si="125"/>
        <v>11.2735</v>
      </c>
      <c r="G685" s="65">
        <v>14.414861301369864</v>
      </c>
      <c r="H685" s="66">
        <v>11.76</v>
      </c>
      <c r="I685" s="60">
        <f>AVERAGE($H$102:H685)</f>
        <v>15.678630136986294</v>
      </c>
      <c r="J685" s="58">
        <f t="shared" si="123"/>
        <v>16.490743801652901</v>
      </c>
      <c r="K685">
        <f t="shared" si="126"/>
        <v>11.54</v>
      </c>
    </row>
    <row r="686" spans="3:11">
      <c r="C686" s="64">
        <v>27973</v>
      </c>
      <c r="D686" s="64" t="str">
        <f t="shared" si="124"/>
        <v>81976</v>
      </c>
      <c r="E686" s="65">
        <v>10.7759</v>
      </c>
      <c r="F686" s="58">
        <f t="shared" si="125"/>
        <v>10.8314</v>
      </c>
      <c r="G686" s="65">
        <v>14.408640854700856</v>
      </c>
      <c r="H686" s="66">
        <v>11.6</v>
      </c>
      <c r="I686" s="60">
        <f>AVERAGE($H$102:H686)</f>
        <v>15.671658119658114</v>
      </c>
      <c r="J686" s="58">
        <f t="shared" si="123"/>
        <v>16.40991735537191</v>
      </c>
      <c r="K686">
        <f t="shared" si="126"/>
        <v>11.76</v>
      </c>
    </row>
    <row r="687" spans="3:11">
      <c r="C687" s="64">
        <v>28004</v>
      </c>
      <c r="D687" s="64" t="str">
        <f t="shared" si="124"/>
        <v>91976</v>
      </c>
      <c r="E687" s="65">
        <v>11.0199</v>
      </c>
      <c r="F687" s="58">
        <f t="shared" si="125"/>
        <v>10.7759</v>
      </c>
      <c r="G687" s="65">
        <v>14.402858020477817</v>
      </c>
      <c r="H687" s="66">
        <v>11.81</v>
      </c>
      <c r="I687" s="60">
        <f>AVERAGE($H$102:H687)</f>
        <v>15.665068259385659</v>
      </c>
      <c r="J687" s="58">
        <f t="shared" si="123"/>
        <v>16.34297520661158</v>
      </c>
      <c r="K687">
        <f t="shared" si="126"/>
        <v>11.6</v>
      </c>
    </row>
    <row r="688" spans="3:11">
      <c r="C688" s="64">
        <v>28034</v>
      </c>
      <c r="D688" s="64" t="str">
        <f t="shared" si="124"/>
        <v>101976</v>
      </c>
      <c r="E688" s="65">
        <v>10.3835</v>
      </c>
      <c r="F688" s="58">
        <f t="shared" si="125"/>
        <v>11.0199</v>
      </c>
      <c r="G688" s="65">
        <v>14.396010732538331</v>
      </c>
      <c r="H688" s="66">
        <v>11.35</v>
      </c>
      <c r="I688" s="60">
        <f>AVERAGE($H$102:H688)</f>
        <v>15.657717206132872</v>
      </c>
      <c r="J688" s="58">
        <f t="shared" si="123"/>
        <v>16.278429752066124</v>
      </c>
      <c r="K688">
        <f t="shared" si="126"/>
        <v>11.81</v>
      </c>
    </row>
    <row r="689" spans="3:11">
      <c r="C689" s="64">
        <v>28065</v>
      </c>
      <c r="D689" s="64" t="str">
        <f t="shared" si="124"/>
        <v>111976</v>
      </c>
      <c r="E689" s="65">
        <v>10.3027</v>
      </c>
      <c r="F689" s="58">
        <f t="shared" si="125"/>
        <v>10.3835</v>
      </c>
      <c r="G689" s="65">
        <v>14.389049319727892</v>
      </c>
      <c r="H689" s="66">
        <v>11.25</v>
      </c>
      <c r="I689" s="60">
        <f>AVERAGE($H$102:H689)</f>
        <v>15.650221088435368</v>
      </c>
      <c r="J689" s="58">
        <f t="shared" si="123"/>
        <v>16.215785123966949</v>
      </c>
      <c r="K689">
        <f t="shared" si="126"/>
        <v>11.35</v>
      </c>
    </row>
    <row r="690" spans="3:11">
      <c r="C690" s="64">
        <v>28095</v>
      </c>
      <c r="D690" s="64" t="str">
        <f t="shared" si="124"/>
        <v>121976</v>
      </c>
      <c r="E690" s="65">
        <v>10.8436</v>
      </c>
      <c r="F690" s="58">
        <f t="shared" si="125"/>
        <v>10.3027</v>
      </c>
      <c r="G690" s="65">
        <v>14.383029881154501</v>
      </c>
      <c r="H690" s="66">
        <v>11.6</v>
      </c>
      <c r="I690" s="60">
        <f>AVERAGE($H$102:H690)</f>
        <v>15.643344651952455</v>
      </c>
      <c r="J690" s="58">
        <f t="shared" si="123"/>
        <v>16.148760330578519</v>
      </c>
      <c r="K690">
        <f t="shared" si="126"/>
        <v>11.25</v>
      </c>
    </row>
    <row r="691" spans="3:11">
      <c r="C691" s="64">
        <v>28126</v>
      </c>
      <c r="D691" s="64" t="str">
        <f t="shared" si="124"/>
        <v>11977</v>
      </c>
      <c r="E691" s="65">
        <v>10.122</v>
      </c>
      <c r="F691" s="58">
        <f t="shared" si="125"/>
        <v>10.8436</v>
      </c>
      <c r="G691" s="65">
        <v>14.37580779661017</v>
      </c>
      <c r="H691" s="66">
        <v>11.44</v>
      </c>
      <c r="I691" s="60">
        <f>AVERAGE($H$102:H691)</f>
        <v>15.636220338983046</v>
      </c>
      <c r="J691" s="58">
        <f t="shared" si="123"/>
        <v>16.080165289256204</v>
      </c>
      <c r="K691">
        <f t="shared" si="126"/>
        <v>11.6</v>
      </c>
    </row>
    <row r="692" spans="3:11">
      <c r="C692" s="64">
        <v>28157</v>
      </c>
      <c r="D692" s="64" t="str">
        <f t="shared" si="124"/>
        <v>21977</v>
      </c>
      <c r="E692" s="65">
        <v>9.9027999999999992</v>
      </c>
      <c r="F692" s="58">
        <f t="shared" si="125"/>
        <v>10.122</v>
      </c>
      <c r="G692" s="65">
        <v>14.368239255499153</v>
      </c>
      <c r="H692" s="66">
        <v>11.01</v>
      </c>
      <c r="I692" s="60">
        <f>AVERAGE($H$102:H692)</f>
        <v>15.628392554991535</v>
      </c>
      <c r="J692" s="58">
        <f t="shared" si="123"/>
        <v>16.002314049586783</v>
      </c>
      <c r="K692">
        <f t="shared" si="126"/>
        <v>11.44</v>
      </c>
    </row>
    <row r="693" spans="3:11">
      <c r="C693" s="64">
        <v>28185</v>
      </c>
      <c r="D693" s="64" t="str">
        <f t="shared" si="124"/>
        <v>31977</v>
      </c>
      <c r="E693" s="65">
        <v>9.7638999999999996</v>
      </c>
      <c r="F693" s="58">
        <f t="shared" si="125"/>
        <v>9.9027999999999992</v>
      </c>
      <c r="G693" s="65">
        <v>14.360461655405405</v>
      </c>
      <c r="H693" s="66">
        <v>10.9</v>
      </c>
      <c r="I693" s="60">
        <f>AVERAGE($H$102:H693)</f>
        <v>15.6204054054054</v>
      </c>
      <c r="J693" s="58">
        <f t="shared" si="123"/>
        <v>15.918264462809924</v>
      </c>
      <c r="K693">
        <f t="shared" si="126"/>
        <v>11.01</v>
      </c>
    </row>
    <row r="694" spans="3:11">
      <c r="C694" s="64">
        <v>28216</v>
      </c>
      <c r="D694" s="64" t="str">
        <f t="shared" si="124"/>
        <v>41977</v>
      </c>
      <c r="E694" s="65">
        <v>9.4472000000000005</v>
      </c>
      <c r="F694" s="58">
        <f t="shared" si="125"/>
        <v>9.7638999999999996</v>
      </c>
      <c r="G694" s="65">
        <v>14.352176222596965</v>
      </c>
      <c r="H694" s="66">
        <v>10.64</v>
      </c>
      <c r="I694" s="60">
        <f>AVERAGE($H$102:H694)</f>
        <v>15.612006745362557</v>
      </c>
      <c r="J694" s="58">
        <f t="shared" si="123"/>
        <v>15.829008264462818</v>
      </c>
      <c r="K694">
        <f t="shared" si="126"/>
        <v>10.9</v>
      </c>
    </row>
    <row r="695" spans="3:11">
      <c r="C695" s="64">
        <v>28246</v>
      </c>
      <c r="D695" s="64" t="str">
        <f t="shared" si="124"/>
        <v>51977</v>
      </c>
      <c r="E695" s="65">
        <v>9.2246000000000006</v>
      </c>
      <c r="F695" s="58">
        <f t="shared" si="125"/>
        <v>9.4472000000000005</v>
      </c>
      <c r="G695" s="65">
        <v>14.343543939393939</v>
      </c>
      <c r="H695" s="66">
        <v>10.55</v>
      </c>
      <c r="I695" s="60">
        <f>AVERAGE($H$102:H695)</f>
        <v>15.603484848484841</v>
      </c>
      <c r="J695" s="58">
        <f t="shared" si="123"/>
        <v>15.736942148760336</v>
      </c>
      <c r="K695">
        <f t="shared" si="126"/>
        <v>10.64</v>
      </c>
    </row>
    <row r="696" spans="3:11">
      <c r="C696" s="64">
        <v>28277</v>
      </c>
      <c r="D696" s="64" t="str">
        <f t="shared" si="124"/>
        <v>61977</v>
      </c>
      <c r="E696" s="65">
        <v>9.6430000000000007</v>
      </c>
      <c r="F696" s="58">
        <f t="shared" si="125"/>
        <v>9.2246000000000006</v>
      </c>
      <c r="G696" s="65">
        <v>14.335643865546219</v>
      </c>
      <c r="H696" s="66">
        <v>10.53</v>
      </c>
      <c r="I696" s="60">
        <f>AVERAGE($H$102:H696)</f>
        <v>15.594957983193272</v>
      </c>
      <c r="J696" s="58">
        <f t="shared" si="123"/>
        <v>15.642561983471079</v>
      </c>
      <c r="K696">
        <f t="shared" si="126"/>
        <v>10.55</v>
      </c>
    </row>
    <row r="697" spans="3:11">
      <c r="C697" s="64">
        <v>28307</v>
      </c>
      <c r="D697" s="64" t="str">
        <f t="shared" si="124"/>
        <v>71977</v>
      </c>
      <c r="E697" s="65">
        <v>9.2296999999999993</v>
      </c>
      <c r="F697" s="58">
        <f t="shared" si="125"/>
        <v>9.6430000000000007</v>
      </c>
      <c r="G697" s="65">
        <v>14.327076845637583</v>
      </c>
      <c r="H697" s="66">
        <v>10.57</v>
      </c>
      <c r="I697" s="60">
        <f>AVERAGE($H$102:H697)</f>
        <v>15.586526845637577</v>
      </c>
      <c r="J697" s="58">
        <f t="shared" si="123"/>
        <v>15.551818181818188</v>
      </c>
      <c r="K697">
        <f t="shared" si="126"/>
        <v>10.53</v>
      </c>
    </row>
    <row r="698" spans="3:11">
      <c r="C698" s="64">
        <v>28338</v>
      </c>
      <c r="D698" s="64" t="str">
        <f t="shared" si="124"/>
        <v>81977</v>
      </c>
      <c r="E698" s="65">
        <v>9.0355000000000008</v>
      </c>
      <c r="F698" s="58">
        <f t="shared" si="125"/>
        <v>9.2296999999999993</v>
      </c>
      <c r="G698" s="65">
        <v>14.31821323283082</v>
      </c>
      <c r="H698" s="66">
        <v>10.27</v>
      </c>
      <c r="I698" s="60">
        <f>AVERAGE($H$102:H698)</f>
        <v>15.577621440536008</v>
      </c>
      <c r="J698" s="58">
        <f t="shared" si="123"/>
        <v>15.456528925619841</v>
      </c>
      <c r="K698">
        <f t="shared" si="126"/>
        <v>10.57</v>
      </c>
    </row>
    <row r="699" spans="3:11">
      <c r="C699" s="64">
        <v>28369</v>
      </c>
      <c r="D699" s="64" t="str">
        <f t="shared" si="124"/>
        <v>91977</v>
      </c>
      <c r="E699" s="65">
        <v>9.0130999999999997</v>
      </c>
      <c r="F699" s="58">
        <f t="shared" si="125"/>
        <v>9.0355000000000008</v>
      </c>
      <c r="G699" s="65">
        <v>14.309341806020067</v>
      </c>
      <c r="H699" s="66">
        <v>10.07</v>
      </c>
      <c r="I699" s="60">
        <f>AVERAGE($H$102:H699)</f>
        <v>15.568411371237453</v>
      </c>
      <c r="J699" s="58">
        <f t="shared" si="123"/>
        <v>15.357685950413229</v>
      </c>
      <c r="K699">
        <f t="shared" si="126"/>
        <v>10.27</v>
      </c>
    </row>
    <row r="700" spans="3:11">
      <c r="C700" s="64">
        <v>28399</v>
      </c>
      <c r="D700" s="64" t="str">
        <f t="shared" si="124"/>
        <v>101977</v>
      </c>
      <c r="E700" s="65">
        <v>8.4793000000000003</v>
      </c>
      <c r="F700" s="58">
        <f t="shared" si="125"/>
        <v>9.0130999999999997</v>
      </c>
      <c r="G700" s="65">
        <v>14.299608848080135</v>
      </c>
      <c r="H700" s="66">
        <v>9.77</v>
      </c>
      <c r="I700" s="60">
        <f>AVERAGE($H$102:H700)</f>
        <v>15.558731218697824</v>
      </c>
      <c r="J700" s="58">
        <f t="shared" si="123"/>
        <v>15.254793388429755</v>
      </c>
      <c r="K700">
        <f t="shared" si="126"/>
        <v>10.07</v>
      </c>
    </row>
    <row r="701" spans="3:11">
      <c r="C701" s="64">
        <v>28430</v>
      </c>
      <c r="D701" s="64" t="str">
        <f t="shared" si="124"/>
        <v>111977</v>
      </c>
      <c r="E701" s="65">
        <v>8.7080000000000002</v>
      </c>
      <c r="F701" s="58">
        <f t="shared" si="125"/>
        <v>8.4793000000000003</v>
      </c>
      <c r="G701" s="65">
        <v>14.290289500000002</v>
      </c>
      <c r="H701" s="66">
        <v>9.77</v>
      </c>
      <c r="I701" s="60">
        <f>AVERAGE($H$102:H701)</f>
        <v>15.549083333333328</v>
      </c>
      <c r="J701" s="58">
        <f t="shared" si="123"/>
        <v>15.153140495867772</v>
      </c>
      <c r="K701">
        <f t="shared" si="126"/>
        <v>9.77</v>
      </c>
    </row>
    <row r="702" spans="3:11">
      <c r="C702" s="64">
        <v>28460</v>
      </c>
      <c r="D702" s="64" t="str">
        <f t="shared" si="124"/>
        <v>121977</v>
      </c>
      <c r="E702" s="65">
        <v>8.7327999999999992</v>
      </c>
      <c r="F702" s="58">
        <f t="shared" si="125"/>
        <v>8.7080000000000002</v>
      </c>
      <c r="G702" s="65">
        <v>14.281042429284527</v>
      </c>
      <c r="H702" s="66">
        <v>9.68</v>
      </c>
      <c r="I702" s="60">
        <f>AVERAGE($H$102:H702)</f>
        <v>15.539317803660561</v>
      </c>
      <c r="J702" s="58">
        <f t="shared" si="123"/>
        <v>15.057438016528925</v>
      </c>
      <c r="K702">
        <f t="shared" si="126"/>
        <v>9.77</v>
      </c>
    </row>
    <row r="703" spans="3:11">
      <c r="C703" s="64">
        <v>28491</v>
      </c>
      <c r="D703" s="64" t="str">
        <f t="shared" si="124"/>
        <v>11978</v>
      </c>
      <c r="E703" s="65">
        <v>8.1730999999999998</v>
      </c>
      <c r="F703" s="58">
        <f t="shared" si="125"/>
        <v>8.7327999999999992</v>
      </c>
      <c r="G703" s="65">
        <v>14.270896345514952</v>
      </c>
      <c r="H703" s="66">
        <v>9.24</v>
      </c>
      <c r="I703" s="60">
        <f>AVERAGE($H$102:H703)</f>
        <v>15.528853820598002</v>
      </c>
      <c r="J703" s="58">
        <f t="shared" si="123"/>
        <v>14.954049586776859</v>
      </c>
      <c r="K703">
        <f t="shared" si="126"/>
        <v>9.68</v>
      </c>
    </row>
    <row r="704" spans="3:11">
      <c r="C704" s="64">
        <v>28522</v>
      </c>
      <c r="D704" s="64" t="str">
        <f t="shared" si="124"/>
        <v>21978</v>
      </c>
      <c r="E704" s="65">
        <v>7.9706999999999999</v>
      </c>
      <c r="F704" s="58">
        <f t="shared" si="125"/>
        <v>8.1730999999999998</v>
      </c>
      <c r="G704" s="65">
        <v>14.26044825870647</v>
      </c>
      <c r="H704" s="66">
        <v>9.0500000000000007</v>
      </c>
      <c r="I704" s="60">
        <f>AVERAGE($H$102:H704)</f>
        <v>15.518109452736313</v>
      </c>
      <c r="J704" s="58">
        <f t="shared" si="123"/>
        <v>14.851074380165292</v>
      </c>
      <c r="K704">
        <f t="shared" si="126"/>
        <v>9.24</v>
      </c>
    </row>
    <row r="705" spans="3:11">
      <c r="C705" s="64">
        <v>28550</v>
      </c>
      <c r="D705" s="64" t="str">
        <f t="shared" si="124"/>
        <v>31978</v>
      </c>
      <c r="E705" s="65">
        <v>8.1693999999999996</v>
      </c>
      <c r="F705" s="58">
        <f t="shared" si="125"/>
        <v>7.9706999999999999</v>
      </c>
      <c r="G705" s="65">
        <v>14.250363741721857</v>
      </c>
      <c r="H705" s="66">
        <v>8.9499999999999993</v>
      </c>
      <c r="I705" s="60">
        <f>AVERAGE($H$102:H705)</f>
        <v>15.507235099337743</v>
      </c>
      <c r="J705" s="58">
        <f t="shared" si="123"/>
        <v>14.756280991735538</v>
      </c>
      <c r="K705">
        <f t="shared" si="126"/>
        <v>9.0500000000000007</v>
      </c>
    </row>
    <row r="706" spans="3:11">
      <c r="C706" s="64">
        <v>28581</v>
      </c>
      <c r="D706" s="64" t="str">
        <f t="shared" si="124"/>
        <v>41978</v>
      </c>
      <c r="E706" s="65">
        <v>8.6224000000000007</v>
      </c>
      <c r="F706" s="58">
        <f t="shared" si="125"/>
        <v>8.1693999999999996</v>
      </c>
      <c r="G706" s="65">
        <v>14.241061322314053</v>
      </c>
      <c r="H706" s="66">
        <v>9.26</v>
      </c>
      <c r="I706" s="60">
        <f>AVERAGE($H$102:H706)</f>
        <v>15.496909090909087</v>
      </c>
      <c r="J706" s="58">
        <f t="shared" si="123"/>
        <v>14.668099173553722</v>
      </c>
      <c r="K706">
        <f t="shared" si="126"/>
        <v>8.9499999999999993</v>
      </c>
    </row>
    <row r="707" spans="3:11">
      <c r="C707" s="64">
        <v>28611</v>
      </c>
      <c r="D707" s="64" t="str">
        <f t="shared" si="124"/>
        <v>51978</v>
      </c>
      <c r="E707" s="65">
        <v>8.6588999999999992</v>
      </c>
      <c r="F707" s="58">
        <f t="shared" si="125"/>
        <v>8.6224000000000007</v>
      </c>
      <c r="G707" s="65">
        <v>14.231849834983501</v>
      </c>
      <c r="H707" s="66">
        <v>9.6300000000000008</v>
      </c>
      <c r="I707" s="60">
        <f>AVERAGE($H$102:H707)</f>
        <v>15.487227722772271</v>
      </c>
      <c r="J707" s="58">
        <f t="shared" si="123"/>
        <v>14.571818181818184</v>
      </c>
      <c r="K707">
        <f t="shared" si="126"/>
        <v>9.26</v>
      </c>
    </row>
    <row r="708" spans="3:11">
      <c r="C708" s="64">
        <v>28642</v>
      </c>
      <c r="D708" s="64" t="str">
        <f t="shared" si="124"/>
        <v>61978</v>
      </c>
      <c r="E708" s="65">
        <v>8.5067000000000004</v>
      </c>
      <c r="F708" s="58">
        <f t="shared" si="125"/>
        <v>8.6588999999999992</v>
      </c>
      <c r="G708" s="65">
        <v>14.222417957166396</v>
      </c>
      <c r="H708" s="66">
        <v>9.5500000000000007</v>
      </c>
      <c r="I708" s="60">
        <f>AVERAGE($H$102:H708)</f>
        <v>15.477446457990109</v>
      </c>
      <c r="J708" s="58">
        <f t="shared" si="123"/>
        <v>14.471983471074381</v>
      </c>
      <c r="K708">
        <f t="shared" si="126"/>
        <v>9.6300000000000008</v>
      </c>
    </row>
    <row r="709" spans="3:11">
      <c r="C709" s="64">
        <v>28672</v>
      </c>
      <c r="D709" s="64" t="str">
        <f t="shared" si="124"/>
        <v>71978</v>
      </c>
      <c r="E709" s="65">
        <v>8.7018000000000004</v>
      </c>
      <c r="F709" s="58">
        <f t="shared" si="125"/>
        <v>8.5067000000000004</v>
      </c>
      <c r="G709" s="65">
        <v>14.213337993421057</v>
      </c>
      <c r="H709" s="66">
        <v>9.43</v>
      </c>
      <c r="I709" s="60">
        <f>AVERAGE($H$102:H709)</f>
        <v>15.467499999999994</v>
      </c>
      <c r="J709" s="58">
        <f t="shared" si="123"/>
        <v>14.36809917355372</v>
      </c>
      <c r="K709">
        <f t="shared" si="126"/>
        <v>9.5500000000000007</v>
      </c>
    </row>
    <row r="710" spans="3:11">
      <c r="C710" s="64">
        <v>28703</v>
      </c>
      <c r="D710" s="64" t="str">
        <f t="shared" si="124"/>
        <v>81978</v>
      </c>
      <c r="E710" s="65">
        <v>8.9274000000000004</v>
      </c>
      <c r="F710" s="58">
        <f t="shared" si="125"/>
        <v>8.7018000000000004</v>
      </c>
      <c r="G710" s="65">
        <v>14.204658292282435</v>
      </c>
      <c r="H710" s="66">
        <v>10.02</v>
      </c>
      <c r="I710" s="60">
        <f>AVERAGE($H$102:H710)</f>
        <v>15.458555008210174</v>
      </c>
      <c r="J710" s="58">
        <f t="shared" si="123"/>
        <v>14.271157024793389</v>
      </c>
      <c r="K710">
        <f t="shared" si="126"/>
        <v>9.43</v>
      </c>
    </row>
    <row r="711" spans="3:11">
      <c r="C711" s="64">
        <v>28734</v>
      </c>
      <c r="D711" s="64" t="str">
        <f t="shared" si="124"/>
        <v>91978</v>
      </c>
      <c r="E711" s="65">
        <v>8.8626000000000005</v>
      </c>
      <c r="F711" s="58">
        <f t="shared" si="125"/>
        <v>8.9274000000000004</v>
      </c>
      <c r="G711" s="65">
        <v>14.195900819672136</v>
      </c>
      <c r="H711" s="66">
        <v>9.94</v>
      </c>
      <c r="I711" s="60">
        <f>AVERAGE($H$102:H711)</f>
        <v>15.449508196721307</v>
      </c>
      <c r="J711" s="58">
        <f t="shared" si="123"/>
        <v>14.178595041322316</v>
      </c>
      <c r="K711">
        <f t="shared" si="126"/>
        <v>10.02</v>
      </c>
    </row>
    <row r="712" spans="3:11">
      <c r="C712" s="64">
        <v>28764</v>
      </c>
      <c r="D712" s="64" t="str">
        <f t="shared" si="124"/>
        <v>101978</v>
      </c>
      <c r="E712" s="65">
        <v>7.5547000000000004</v>
      </c>
      <c r="F712" s="58">
        <f t="shared" si="125"/>
        <v>8.8626000000000005</v>
      </c>
      <c r="G712" s="65">
        <v>14.185031423895261</v>
      </c>
      <c r="H712" s="66">
        <v>9.5299999999999994</v>
      </c>
      <c r="I712" s="60">
        <f>AVERAGE($H$102:H712)</f>
        <v>15.439819967266772</v>
      </c>
      <c r="J712" s="58">
        <f t="shared" si="123"/>
        <v>14.07818181818182</v>
      </c>
      <c r="K712">
        <f t="shared" si="126"/>
        <v>9.94</v>
      </c>
    </row>
    <row r="713" spans="3:11">
      <c r="C713" s="64">
        <v>28795</v>
      </c>
      <c r="D713" s="64" t="str">
        <f t="shared" si="124"/>
        <v>111978</v>
      </c>
      <c r="E713" s="65">
        <v>7.6805000000000003</v>
      </c>
      <c r="F713" s="58">
        <f t="shared" si="125"/>
        <v>7.5547000000000004</v>
      </c>
      <c r="G713" s="65">
        <v>14.174403104575171</v>
      </c>
      <c r="H713" s="66">
        <v>8.93</v>
      </c>
      <c r="I713" s="60">
        <f>AVERAGE($H$102:H713)</f>
        <v>15.429183006535945</v>
      </c>
      <c r="J713" s="58">
        <f t="shared" si="123"/>
        <v>13.970165289256199</v>
      </c>
      <c r="K713">
        <f t="shared" si="126"/>
        <v>9.5299999999999994</v>
      </c>
    </row>
    <row r="714" spans="3:11">
      <c r="C714" s="64">
        <v>28825</v>
      </c>
      <c r="D714" s="64" t="str">
        <f t="shared" si="124"/>
        <v>121978</v>
      </c>
      <c r="E714" s="65">
        <v>7.7948000000000004</v>
      </c>
      <c r="F714" s="58">
        <f t="shared" si="125"/>
        <v>7.6805000000000003</v>
      </c>
      <c r="G714" s="65">
        <v>14.16399592169658</v>
      </c>
      <c r="H714" s="66">
        <v>9.01</v>
      </c>
      <c r="I714" s="60">
        <f>AVERAGE($H$102:H714)</f>
        <v>15.418711256117453</v>
      </c>
      <c r="J714" s="58">
        <f t="shared" si="123"/>
        <v>13.861157024793389</v>
      </c>
      <c r="K714">
        <f t="shared" si="126"/>
        <v>8.93</v>
      </c>
    </row>
    <row r="715" spans="3:11">
      <c r="C715" s="64">
        <v>28856</v>
      </c>
      <c r="D715" s="64" t="str">
        <f t="shared" si="124"/>
        <v>11979</v>
      </c>
      <c r="E715" s="65">
        <v>7.5134999999999996</v>
      </c>
      <c r="F715" s="58">
        <f t="shared" si="125"/>
        <v>7.7948000000000004</v>
      </c>
      <c r="G715" s="65">
        <v>14.153164495114012</v>
      </c>
      <c r="H715" s="66">
        <v>9.26</v>
      </c>
      <c r="I715" s="60">
        <f>AVERAGE($H$102:H715)</f>
        <v>15.408680781758955</v>
      </c>
      <c r="J715" s="58">
        <f t="shared" si="123"/>
        <v>13.753553719008265</v>
      </c>
      <c r="K715">
        <f t="shared" si="126"/>
        <v>9.01</v>
      </c>
    </row>
    <row r="716" spans="3:11">
      <c r="C716" s="64">
        <v>28887</v>
      </c>
      <c r="D716" s="64" t="str">
        <f t="shared" si="124"/>
        <v>21979</v>
      </c>
      <c r="E716" s="65">
        <v>7.2390999999999996</v>
      </c>
      <c r="F716" s="58">
        <f t="shared" si="125"/>
        <v>7.5134999999999996</v>
      </c>
      <c r="G716" s="65">
        <v>14.141922113821146</v>
      </c>
      <c r="H716" s="66">
        <v>9</v>
      </c>
      <c r="I716" s="60">
        <f>AVERAGE($H$102:H716)</f>
        <v>15.398260162601623</v>
      </c>
      <c r="J716" s="58">
        <f t="shared" si="123"/>
        <v>13.652809917355372</v>
      </c>
      <c r="K716">
        <f t="shared" si="126"/>
        <v>9.26</v>
      </c>
    </row>
    <row r="717" spans="3:11">
      <c r="C717" s="64">
        <v>28915</v>
      </c>
      <c r="D717" s="64" t="str">
        <f t="shared" si="124"/>
        <v>31979</v>
      </c>
      <c r="E717" s="65">
        <v>7.6383000000000001</v>
      </c>
      <c r="F717" s="58">
        <f t="shared" si="125"/>
        <v>7.2390999999999996</v>
      </c>
      <c r="G717" s="65">
        <v>14.131364285714293</v>
      </c>
      <c r="H717" s="66">
        <v>9.07</v>
      </c>
      <c r="I717" s="60">
        <f>AVERAGE($H$102:H717)</f>
        <v>15.38798701298701</v>
      </c>
      <c r="J717" s="58">
        <f t="shared" si="123"/>
        <v>13.555041322314048</v>
      </c>
      <c r="K717">
        <f t="shared" si="126"/>
        <v>9</v>
      </c>
    </row>
    <row r="718" spans="3:11">
      <c r="C718" s="64">
        <v>28946</v>
      </c>
      <c r="D718" s="64" t="str">
        <f t="shared" si="124"/>
        <v>41979</v>
      </c>
      <c r="E718" s="65">
        <v>7.2789999999999999</v>
      </c>
      <c r="F718" s="58">
        <f t="shared" si="125"/>
        <v>7.6383000000000001</v>
      </c>
      <c r="G718" s="65">
        <v>14.120258346839554</v>
      </c>
      <c r="H718" s="66">
        <v>9.1300000000000008</v>
      </c>
      <c r="I718" s="60">
        <f>AVERAGE($H$102:H718)</f>
        <v>15.377844408427872</v>
      </c>
      <c r="J718" s="58">
        <f t="shared" si="123"/>
        <v>13.463553719008265</v>
      </c>
      <c r="K718">
        <f t="shared" si="126"/>
        <v>9.07</v>
      </c>
    </row>
    <row r="719" spans="3:11">
      <c r="C719" s="64">
        <v>28976</v>
      </c>
      <c r="D719" s="64" t="str">
        <f t="shared" si="124"/>
        <v>51979</v>
      </c>
      <c r="E719" s="65">
        <v>7.0872999999999999</v>
      </c>
      <c r="F719" s="58">
        <f t="shared" si="125"/>
        <v>7.2789999999999999</v>
      </c>
      <c r="G719" s="65">
        <v>14.108878155339813</v>
      </c>
      <c r="H719" s="66">
        <v>8.7899999999999991</v>
      </c>
      <c r="I719" s="60">
        <f>AVERAGE($H$102:H719)</f>
        <v>15.367184466019415</v>
      </c>
      <c r="J719" s="58">
        <f t="shared" si="123"/>
        <v>13.367355371900825</v>
      </c>
      <c r="K719">
        <f t="shared" si="126"/>
        <v>9.1300000000000008</v>
      </c>
    </row>
    <row r="720" spans="3:11">
      <c r="C720" s="64">
        <v>29007</v>
      </c>
      <c r="D720" s="64" t="str">
        <f t="shared" si="124"/>
        <v>61979</v>
      </c>
      <c r="E720" s="65">
        <v>7.3612000000000002</v>
      </c>
      <c r="F720" s="58">
        <f t="shared" si="125"/>
        <v>7.0872999999999999</v>
      </c>
      <c r="G720" s="65">
        <v>14.097977221324722</v>
      </c>
      <c r="H720" s="66">
        <v>8.85</v>
      </c>
      <c r="I720" s="60">
        <f>AVERAGE($H$102:H720)</f>
        <v>15.356655896607428</v>
      </c>
      <c r="J720" s="58">
        <f t="shared" si="123"/>
        <v>13.267190082644625</v>
      </c>
      <c r="K720">
        <f t="shared" si="126"/>
        <v>8.7899999999999991</v>
      </c>
    </row>
    <row r="721" spans="3:11">
      <c r="C721" s="64">
        <v>29037</v>
      </c>
      <c r="D721" s="64" t="str">
        <f t="shared" si="124"/>
        <v>71979</v>
      </c>
      <c r="E721" s="65">
        <v>7.0956999999999999</v>
      </c>
      <c r="F721" s="58">
        <f t="shared" si="125"/>
        <v>7.3612000000000002</v>
      </c>
      <c r="G721" s="65">
        <v>14.086683225806457</v>
      </c>
      <c r="H721" s="66">
        <v>8.83</v>
      </c>
      <c r="I721" s="60">
        <f>AVERAGE($H$102:H721)</f>
        <v>15.346129032258062</v>
      </c>
      <c r="J721" s="58">
        <f t="shared" si="123"/>
        <v>13.177272727272724</v>
      </c>
      <c r="K721">
        <f t="shared" si="126"/>
        <v>8.85</v>
      </c>
    </row>
    <row r="722" spans="3:11">
      <c r="C722" s="64">
        <v>29068</v>
      </c>
      <c r="D722" s="64" t="str">
        <f t="shared" si="124"/>
        <v>81979</v>
      </c>
      <c r="E722" s="65">
        <v>7.4722999999999997</v>
      </c>
      <c r="F722" s="58">
        <f t="shared" si="125"/>
        <v>7.0956999999999999</v>
      </c>
      <c r="G722" s="65">
        <v>14.076032045088571</v>
      </c>
      <c r="H722" s="66">
        <v>9.1300000000000008</v>
      </c>
      <c r="I722" s="60">
        <f>AVERAGE($H$102:H722)</f>
        <v>15.336119162640898</v>
      </c>
      <c r="J722" s="58">
        <f t="shared" si="123"/>
        <v>13.098347107438013</v>
      </c>
      <c r="K722">
        <f t="shared" si="126"/>
        <v>8.83</v>
      </c>
    </row>
    <row r="723" spans="3:11">
      <c r="C723" s="64">
        <v>29099</v>
      </c>
      <c r="D723" s="64" t="str">
        <f t="shared" si="124"/>
        <v>91979</v>
      </c>
      <c r="E723" s="65">
        <v>7.4722999999999997</v>
      </c>
      <c r="F723" s="58">
        <f t="shared" si="125"/>
        <v>7.4722999999999997</v>
      </c>
      <c r="G723" s="65">
        <v>14.065415112540197</v>
      </c>
      <c r="H723" s="66">
        <v>9.11</v>
      </c>
      <c r="I723" s="60">
        <f>AVERAGE($H$102:H723)</f>
        <v>15.326109324758839</v>
      </c>
      <c r="J723" s="58">
        <f t="shared" si="123"/>
        <v>13.021322314049582</v>
      </c>
      <c r="K723">
        <f t="shared" si="126"/>
        <v>9.1300000000000008</v>
      </c>
    </row>
    <row r="724" spans="3:11">
      <c r="C724" s="64">
        <v>29129</v>
      </c>
      <c r="D724" s="64" t="str">
        <f t="shared" si="124"/>
        <v>101979</v>
      </c>
      <c r="E724" s="65">
        <v>6.8520000000000003</v>
      </c>
      <c r="F724" s="58">
        <f t="shared" si="125"/>
        <v>7.4722999999999997</v>
      </c>
      <c r="G724" s="65">
        <v>14.053836597110759</v>
      </c>
      <c r="H724" s="66">
        <v>8.68</v>
      </c>
      <c r="I724" s="60">
        <f>AVERAGE($H$102:H724)</f>
        <v>15.315441412520062</v>
      </c>
      <c r="J724" s="58">
        <f t="shared" si="123"/>
        <v>12.940991735537187</v>
      </c>
      <c r="K724">
        <f t="shared" si="126"/>
        <v>9.11</v>
      </c>
    </row>
    <row r="725" spans="3:11">
      <c r="C725" s="64">
        <v>29160</v>
      </c>
      <c r="D725" s="64" t="str">
        <f t="shared" si="124"/>
        <v>111979</v>
      </c>
      <c r="E725" s="65">
        <v>7.1440000000000001</v>
      </c>
      <c r="F725" s="58">
        <f t="shared" si="125"/>
        <v>6.8520000000000003</v>
      </c>
      <c r="G725" s="65">
        <v>14.042763141025647</v>
      </c>
      <c r="H725" s="66">
        <v>8.52</v>
      </c>
      <c r="I725" s="60">
        <f>AVERAGE($H$102:H725)</f>
        <v>15.30455128205128</v>
      </c>
      <c r="J725" s="58">
        <f t="shared" si="123"/>
        <v>12.858925619834707</v>
      </c>
      <c r="K725">
        <f t="shared" si="126"/>
        <v>8.68</v>
      </c>
    </row>
    <row r="726" spans="3:11">
      <c r="C726" s="64">
        <v>29190</v>
      </c>
      <c r="D726" s="64" t="str">
        <f t="shared" si="124"/>
        <v>121979</v>
      </c>
      <c r="E726" s="65">
        <v>7.2637999999999998</v>
      </c>
      <c r="F726" s="58">
        <f t="shared" si="125"/>
        <v>7.1440000000000001</v>
      </c>
      <c r="G726" s="65">
        <v>14.031916800000007</v>
      </c>
      <c r="H726" s="66">
        <v>8.75</v>
      </c>
      <c r="I726" s="60">
        <f>AVERAGE($H$102:H726)</f>
        <v>15.294063999999999</v>
      </c>
      <c r="J726" s="58">
        <f t="shared" si="123"/>
        <v>12.77884297520661</v>
      </c>
      <c r="K726">
        <f t="shared" si="126"/>
        <v>8.52</v>
      </c>
    </row>
    <row r="727" spans="3:11">
      <c r="C727" s="64">
        <v>29221</v>
      </c>
      <c r="D727" s="64" t="str">
        <f t="shared" si="124"/>
        <v>11980</v>
      </c>
      <c r="E727" s="65">
        <v>7.4663000000000004</v>
      </c>
      <c r="F727" s="58">
        <f t="shared" si="125"/>
        <v>7.2637999999999998</v>
      </c>
      <c r="G727" s="65">
        <v>14.021428594249208</v>
      </c>
      <c r="H727" s="66">
        <v>8.85</v>
      </c>
      <c r="I727" s="60">
        <f>AVERAGE($H$102:H727)</f>
        <v>15.283769968051118</v>
      </c>
      <c r="J727" s="58">
        <f t="shared" si="123"/>
        <v>12.708760330578508</v>
      </c>
      <c r="K727">
        <f t="shared" si="126"/>
        <v>8.75</v>
      </c>
    </row>
    <row r="728" spans="3:11">
      <c r="C728" s="64">
        <v>29252</v>
      </c>
      <c r="D728" s="64" t="str">
        <f t="shared" si="124"/>
        <v>21980</v>
      </c>
      <c r="E728" s="65">
        <v>7.4336000000000002</v>
      </c>
      <c r="F728" s="58">
        <f t="shared" si="125"/>
        <v>7.4663000000000004</v>
      </c>
      <c r="G728" s="65">
        <v>14.010921690590118</v>
      </c>
      <c r="H728" s="66">
        <v>9.0500000000000007</v>
      </c>
      <c r="I728" s="60">
        <f>AVERAGE($H$102:H728)</f>
        <v>15.273827751196171</v>
      </c>
      <c r="J728" s="58">
        <f t="shared" si="123"/>
        <v>12.642314049586771</v>
      </c>
      <c r="K728">
        <f t="shared" si="126"/>
        <v>8.85</v>
      </c>
    </row>
    <row r="729" spans="3:11">
      <c r="C729" s="64">
        <v>29281</v>
      </c>
      <c r="D729" s="64" t="str">
        <f t="shared" si="124"/>
        <v>31980</v>
      </c>
      <c r="E729" s="65">
        <v>6.6768999999999998</v>
      </c>
      <c r="F729" s="58">
        <f t="shared" si="125"/>
        <v>7.4336000000000002</v>
      </c>
      <c r="G729" s="65">
        <v>13.999243312101918</v>
      </c>
      <c r="H729" s="66">
        <v>8.08</v>
      </c>
      <c r="I729" s="60">
        <f>AVERAGE($H$102:H729)</f>
        <v>15.262372611464967</v>
      </c>
      <c r="J729" s="58">
        <f t="shared" si="123"/>
        <v>12.573801652892559</v>
      </c>
      <c r="K729">
        <f t="shared" si="126"/>
        <v>9.0500000000000007</v>
      </c>
    </row>
    <row r="730" spans="3:11">
      <c r="C730" s="64">
        <v>29312</v>
      </c>
      <c r="D730" s="64" t="str">
        <f t="shared" si="124"/>
        <v>41980</v>
      </c>
      <c r="E730" s="65">
        <v>7.1144999999999996</v>
      </c>
      <c r="F730" s="58">
        <f t="shared" si="125"/>
        <v>6.6768999999999998</v>
      </c>
      <c r="G730" s="65">
        <v>13.98829777424484</v>
      </c>
      <c r="H730" s="66">
        <v>7.84</v>
      </c>
      <c r="I730" s="60">
        <f>AVERAGE($H$102:H730)</f>
        <v>15.250572337042923</v>
      </c>
      <c r="J730" s="58">
        <f t="shared" si="123"/>
        <v>12.501983471074377</v>
      </c>
      <c r="K730">
        <f t="shared" si="126"/>
        <v>8.08</v>
      </c>
    </row>
    <row r="731" spans="3:11">
      <c r="C731" s="64">
        <v>29342</v>
      </c>
      <c r="D731" s="64" t="str">
        <f t="shared" si="124"/>
        <v>51980</v>
      </c>
      <c r="E731" s="65">
        <v>7.4458000000000002</v>
      </c>
      <c r="F731" s="58">
        <f t="shared" si="125"/>
        <v>7.1144999999999996</v>
      </c>
      <c r="G731" s="65">
        <v>13.977912857142863</v>
      </c>
      <c r="H731" s="66">
        <v>8.1</v>
      </c>
      <c r="I731" s="60">
        <f>AVERAGE($H$102:H731)</f>
        <v>15.239222222222221</v>
      </c>
      <c r="J731" s="58">
        <f t="shared" si="123"/>
        <v>12.437768595041318</v>
      </c>
      <c r="K731">
        <f t="shared" si="126"/>
        <v>7.84</v>
      </c>
    </row>
    <row r="732" spans="3:11">
      <c r="C732" s="64">
        <v>29373</v>
      </c>
      <c r="D732" s="64" t="str">
        <f t="shared" si="124"/>
        <v>61980</v>
      </c>
      <c r="E732" s="65">
        <v>7.6466000000000003</v>
      </c>
      <c r="F732" s="58">
        <f t="shared" si="125"/>
        <v>7.4458000000000002</v>
      </c>
      <c r="G732" s="65">
        <v>13.967879080824096</v>
      </c>
      <c r="H732" s="66">
        <v>8.51</v>
      </c>
      <c r="I732" s="60">
        <f>AVERAGE($H$102:H732)</f>
        <v>15.228557844690966</v>
      </c>
      <c r="J732" s="58">
        <f t="shared" si="123"/>
        <v>12.392561983471069</v>
      </c>
      <c r="K732">
        <f t="shared" si="126"/>
        <v>8.1</v>
      </c>
    </row>
    <row r="733" spans="3:11">
      <c r="C733" s="64">
        <v>29403</v>
      </c>
      <c r="D733" s="64" t="str">
        <f t="shared" si="124"/>
        <v>71980</v>
      </c>
      <c r="E733" s="65">
        <v>8.3108000000000004</v>
      </c>
      <c r="F733" s="58">
        <f t="shared" si="125"/>
        <v>7.6466000000000003</v>
      </c>
      <c r="G733" s="65">
        <v>13.958928006329119</v>
      </c>
      <c r="H733" s="66">
        <v>8.8800000000000008</v>
      </c>
      <c r="I733" s="60">
        <f>AVERAGE($H$102:H733)</f>
        <v>15.218512658227846</v>
      </c>
      <c r="J733" s="58">
        <f t="shared" si="123"/>
        <v>12.351900826446276</v>
      </c>
      <c r="K733">
        <f t="shared" si="126"/>
        <v>8.51</v>
      </c>
    </row>
    <row r="734" spans="3:11">
      <c r="C734" s="64">
        <v>29434</v>
      </c>
      <c r="D734" s="64" t="str">
        <f t="shared" si="124"/>
        <v>81980</v>
      </c>
      <c r="E734" s="65">
        <v>8.3592999999999993</v>
      </c>
      <c r="F734" s="58">
        <f t="shared" si="125"/>
        <v>8.3108000000000004</v>
      </c>
      <c r="G734" s="65">
        <v>13.950081832543448</v>
      </c>
      <c r="H734" s="66">
        <v>9.07</v>
      </c>
      <c r="I734" s="60">
        <f>AVERAGE($H$102:H734)</f>
        <v>15.208799368088465</v>
      </c>
      <c r="J734" s="58">
        <f t="shared" si="123"/>
        <v>12.313388429752059</v>
      </c>
      <c r="K734">
        <f t="shared" si="126"/>
        <v>8.8800000000000008</v>
      </c>
    </row>
    <row r="735" spans="3:11">
      <c r="C735" s="64">
        <v>29465</v>
      </c>
      <c r="D735" s="64" t="str">
        <f t="shared" si="124"/>
        <v>91980</v>
      </c>
      <c r="E735" s="65">
        <v>8.5696999999999992</v>
      </c>
      <c r="F735" s="58">
        <f t="shared" si="125"/>
        <v>8.3592999999999993</v>
      </c>
      <c r="G735" s="65">
        <v>13.941595425867513</v>
      </c>
      <c r="H735" s="66">
        <v>9.1999999999999993</v>
      </c>
      <c r="I735" s="60">
        <f>AVERAGE($H$102:H735)</f>
        <v>15.199321766561512</v>
      </c>
      <c r="J735" s="58">
        <f t="shared" ref="J735:J798" si="127">AVERAGE(H615:H735)</f>
        <v>12.272892561983465</v>
      </c>
      <c r="K735">
        <f t="shared" si="126"/>
        <v>9.07</v>
      </c>
    </row>
    <row r="736" spans="3:11">
      <c r="C736" s="64">
        <v>29495</v>
      </c>
      <c r="D736" s="64" t="str">
        <f t="shared" si="124"/>
        <v>101980</v>
      </c>
      <c r="E736" s="65">
        <v>8.6012000000000004</v>
      </c>
      <c r="F736" s="58">
        <f t="shared" si="125"/>
        <v>8.5696999999999992</v>
      </c>
      <c r="G736" s="65">
        <v>13.933185354330712</v>
      </c>
      <c r="H736" s="66">
        <v>9.36</v>
      </c>
      <c r="I736" s="60">
        <f>AVERAGE($H$102:H736)</f>
        <v>15.190125984251967</v>
      </c>
      <c r="J736" s="58">
        <f t="shared" si="127"/>
        <v>12.227603305785118</v>
      </c>
      <c r="K736">
        <f t="shared" si="126"/>
        <v>9.1999999999999993</v>
      </c>
    </row>
    <row r="737" spans="3:11">
      <c r="C737" s="64">
        <v>29526</v>
      </c>
      <c r="D737" s="64" t="str">
        <f t="shared" si="124"/>
        <v>111980</v>
      </c>
      <c r="E737" s="65">
        <v>9.4817999999999998</v>
      </c>
      <c r="F737" s="58">
        <f t="shared" si="125"/>
        <v>8.6012000000000004</v>
      </c>
      <c r="G737" s="65">
        <v>13.92618632075472</v>
      </c>
      <c r="H737" s="66">
        <v>9.65</v>
      </c>
      <c r="I737" s="60">
        <f>AVERAGE($H$102:H737)</f>
        <v>15.181415094339622</v>
      </c>
      <c r="J737" s="58">
        <f t="shared" si="127"/>
        <v>12.182892561983468</v>
      </c>
      <c r="K737">
        <f t="shared" si="126"/>
        <v>9.36</v>
      </c>
    </row>
    <row r="738" spans="3:11">
      <c r="C738" s="64">
        <v>29556</v>
      </c>
      <c r="D738" s="64" t="str">
        <f t="shared" si="124"/>
        <v>121980</v>
      </c>
      <c r="E738" s="65">
        <v>9.1606000000000005</v>
      </c>
      <c r="F738" s="58">
        <f t="shared" si="125"/>
        <v>9.4817999999999998</v>
      </c>
      <c r="G738" s="65">
        <v>13.918705023547883</v>
      </c>
      <c r="H738" s="66">
        <v>9.39</v>
      </c>
      <c r="I738" s="60">
        <f>AVERAGE($H$102:H738)</f>
        <v>15.172323390894817</v>
      </c>
      <c r="J738" s="58">
        <f t="shared" si="127"/>
        <v>12.136942148760328</v>
      </c>
      <c r="K738">
        <f t="shared" si="126"/>
        <v>9.65</v>
      </c>
    </row>
    <row r="739" spans="3:11">
      <c r="C739" s="64">
        <v>29587</v>
      </c>
      <c r="D739" s="64" t="str">
        <f t="shared" si="124"/>
        <v>11981</v>
      </c>
      <c r="E739" s="65">
        <v>8.8855000000000004</v>
      </c>
      <c r="F739" s="58">
        <f t="shared" si="125"/>
        <v>9.1606000000000005</v>
      </c>
      <c r="G739" s="65">
        <v>13.910815987460818</v>
      </c>
      <c r="H739" s="66">
        <v>9.26</v>
      </c>
      <c r="I739" s="60">
        <f>AVERAGE($H$102:H739)</f>
        <v>15.163056426332286</v>
      </c>
      <c r="J739" s="58">
        <f t="shared" si="127"/>
        <v>12.082314049586776</v>
      </c>
      <c r="K739">
        <f t="shared" si="126"/>
        <v>9.39</v>
      </c>
    </row>
    <row r="740" spans="3:11">
      <c r="C740" s="64">
        <v>29618</v>
      </c>
      <c r="D740" s="64" t="str">
        <f t="shared" si="124"/>
        <v>21981</v>
      </c>
      <c r="E740" s="65">
        <v>9.0033999999999992</v>
      </c>
      <c r="F740" s="58">
        <f t="shared" si="125"/>
        <v>8.8855000000000004</v>
      </c>
      <c r="G740" s="65">
        <v>13.903136150234744</v>
      </c>
      <c r="H740" s="66">
        <v>8.83</v>
      </c>
      <c r="I740" s="60">
        <f>AVERAGE($H$102:H740)</f>
        <v>15.153145539906101</v>
      </c>
      <c r="J740" s="58">
        <f t="shared" si="127"/>
        <v>12.019256198347103</v>
      </c>
      <c r="K740">
        <f t="shared" si="126"/>
        <v>9.26</v>
      </c>
    </row>
    <row r="741" spans="3:11">
      <c r="C741" s="64">
        <v>29646</v>
      </c>
      <c r="D741" s="64" t="str">
        <f t="shared" si="124"/>
        <v>31981</v>
      </c>
      <c r="E741" s="65">
        <v>9.3277999999999999</v>
      </c>
      <c r="F741" s="58">
        <f t="shared" si="125"/>
        <v>9.0033999999999992</v>
      </c>
      <c r="G741" s="65">
        <v>13.895987187500001</v>
      </c>
      <c r="H741" s="66">
        <v>9.08</v>
      </c>
      <c r="I741" s="60">
        <f>AVERAGE($H$102:H741)</f>
        <v>15.143656249999998</v>
      </c>
      <c r="J741" s="58">
        <f t="shared" si="127"/>
        <v>11.95355371900826</v>
      </c>
      <c r="K741">
        <f t="shared" si="126"/>
        <v>8.83</v>
      </c>
    </row>
    <row r="742" spans="3:11">
      <c r="C742" s="64">
        <v>29677</v>
      </c>
      <c r="D742" s="64" t="str">
        <f t="shared" si="124"/>
        <v>41981</v>
      </c>
      <c r="E742" s="65">
        <v>8.8481000000000005</v>
      </c>
      <c r="F742" s="58">
        <f t="shared" si="125"/>
        <v>9.3277999999999999</v>
      </c>
      <c r="G742" s="65">
        <v>13.888112168486739</v>
      </c>
      <c r="H742" s="66">
        <v>9.09</v>
      </c>
      <c r="I742" s="60">
        <f>AVERAGE($H$102:H742)</f>
        <v>15.134212168486737</v>
      </c>
      <c r="J742" s="58">
        <f t="shared" si="127"/>
        <v>11.884876033057846</v>
      </c>
      <c r="K742">
        <f t="shared" si="126"/>
        <v>9.08</v>
      </c>
    </row>
    <row r="743" spans="3:11">
      <c r="C743" s="64">
        <v>29707</v>
      </c>
      <c r="D743" s="64" t="str">
        <f t="shared" ref="D743:D806" si="128">MONTH(C743)&amp;YEAR(C743)</f>
        <v>51981</v>
      </c>
      <c r="E743" s="65">
        <v>8.8333999999999993</v>
      </c>
      <c r="F743" s="58">
        <f t="shared" si="125"/>
        <v>8.8481000000000005</v>
      </c>
      <c r="G743" s="65">
        <v>13.880238785046728</v>
      </c>
      <c r="H743" s="66">
        <v>8.82</v>
      </c>
      <c r="I743" s="60">
        <f>AVERAGE($H$102:H743)</f>
        <v>15.124376947040496</v>
      </c>
      <c r="J743" s="58">
        <f t="shared" si="127"/>
        <v>11.8096694214876</v>
      </c>
      <c r="K743">
        <f t="shared" si="126"/>
        <v>9.09</v>
      </c>
    </row>
    <row r="744" spans="3:11">
      <c r="C744" s="64">
        <v>29738</v>
      </c>
      <c r="D744" s="64" t="str">
        <f t="shared" si="128"/>
        <v>61981</v>
      </c>
      <c r="E744" s="65">
        <v>8.7415000000000003</v>
      </c>
      <c r="F744" s="58">
        <f t="shared" ref="F744:F807" si="129">E743</f>
        <v>8.8333999999999993</v>
      </c>
      <c r="G744" s="65">
        <v>13.87224696734059</v>
      </c>
      <c r="H744" s="66">
        <v>8.77</v>
      </c>
      <c r="I744" s="60">
        <f>AVERAGE($H$102:H744)</f>
        <v>15.114494556765163</v>
      </c>
      <c r="J744" s="58">
        <f t="shared" si="127"/>
        <v>11.737024793388427</v>
      </c>
      <c r="K744">
        <f t="shared" ref="K744:K807" si="130">H743</f>
        <v>8.82</v>
      </c>
    </row>
    <row r="745" spans="3:11">
      <c r="C745" s="64">
        <v>29768</v>
      </c>
      <c r="D745" s="64" t="str">
        <f t="shared" si="128"/>
        <v>71981</v>
      </c>
      <c r="E745" s="65">
        <v>8.5737000000000005</v>
      </c>
      <c r="F745" s="58">
        <f t="shared" si="129"/>
        <v>8.7415000000000003</v>
      </c>
      <c r="G745" s="65">
        <v>13.864019409937889</v>
      </c>
      <c r="H745" s="66">
        <v>8.4499999999999993</v>
      </c>
      <c r="I745" s="60">
        <f>AVERAGE($H$102:H745)</f>
        <v>15.104145962732918</v>
      </c>
      <c r="J745" s="58">
        <f t="shared" si="127"/>
        <v>11.665702479338838</v>
      </c>
      <c r="K745">
        <f t="shared" si="130"/>
        <v>8.77</v>
      </c>
    </row>
    <row r="746" spans="3:11">
      <c r="C746" s="64">
        <v>29799</v>
      </c>
      <c r="D746" s="64" t="str">
        <f t="shared" si="128"/>
        <v>81981</v>
      </c>
      <c r="E746" s="65">
        <v>8.0412999999999997</v>
      </c>
      <c r="F746" s="58">
        <f t="shared" si="129"/>
        <v>8.5737000000000005</v>
      </c>
      <c r="G746" s="65">
        <v>13.854991937984497</v>
      </c>
      <c r="H746" s="66">
        <v>8.4</v>
      </c>
      <c r="I746" s="60">
        <f>AVERAGE($H$102:H746)</f>
        <v>15.093751937984495</v>
      </c>
      <c r="J746" s="58">
        <f t="shared" si="127"/>
        <v>11.59553719008264</v>
      </c>
      <c r="K746">
        <f t="shared" si="130"/>
        <v>8.4499999999999993</v>
      </c>
    </row>
    <row r="747" spans="3:11">
      <c r="C747" s="64">
        <v>29830</v>
      </c>
      <c r="D747" s="64" t="str">
        <f t="shared" si="128"/>
        <v>91981</v>
      </c>
      <c r="E747" s="65">
        <v>7.6083999999999996</v>
      </c>
      <c r="F747" s="58">
        <f t="shared" si="129"/>
        <v>8.0412999999999997</v>
      </c>
      <c r="G747" s="65">
        <v>13.845322291021672</v>
      </c>
      <c r="H747" s="66">
        <v>7.58</v>
      </c>
      <c r="I747" s="60">
        <f>AVERAGE($H$102:H747)</f>
        <v>15.082120743034055</v>
      </c>
      <c r="J747" s="58">
        <f t="shared" si="127"/>
        <v>11.521652892561981</v>
      </c>
      <c r="K747">
        <f t="shared" si="130"/>
        <v>8.4</v>
      </c>
    </row>
    <row r="748" spans="3:11">
      <c r="C748" s="64">
        <v>29860</v>
      </c>
      <c r="D748" s="64" t="str">
        <f t="shared" si="128"/>
        <v>101981</v>
      </c>
      <c r="E748" s="65">
        <v>7.9355000000000002</v>
      </c>
      <c r="F748" s="58">
        <f t="shared" si="129"/>
        <v>7.6083999999999996</v>
      </c>
      <c r="G748" s="65">
        <v>13.836188098918083</v>
      </c>
      <c r="H748" s="66">
        <v>7.65</v>
      </c>
      <c r="I748" s="60">
        <f>AVERAGE($H$102:H748)</f>
        <v>15.070633693972178</v>
      </c>
      <c r="J748" s="58">
        <f t="shared" si="127"/>
        <v>11.445537190082641</v>
      </c>
      <c r="K748">
        <f t="shared" si="130"/>
        <v>7.58</v>
      </c>
    </row>
    <row r="749" spans="3:11">
      <c r="C749" s="64">
        <v>29891</v>
      </c>
      <c r="D749" s="64" t="str">
        <f t="shared" si="128"/>
        <v>111981</v>
      </c>
      <c r="E749" s="65">
        <v>8.2258999999999993</v>
      </c>
      <c r="F749" s="58">
        <f t="shared" si="129"/>
        <v>7.9355000000000002</v>
      </c>
      <c r="G749" s="65">
        <v>13.827530246913579</v>
      </c>
      <c r="H749" s="66">
        <v>7.81</v>
      </c>
      <c r="I749" s="60">
        <f>AVERAGE($H$102:H749)</f>
        <v>15.059429012345676</v>
      </c>
      <c r="J749" s="58">
        <f t="shared" si="127"/>
        <v>11.374297520661154</v>
      </c>
      <c r="K749">
        <f t="shared" si="130"/>
        <v>7.65</v>
      </c>
    </row>
    <row r="750" spans="3:11">
      <c r="C750" s="64">
        <v>29921</v>
      </c>
      <c r="D750" s="64" t="str">
        <f t="shared" si="128"/>
        <v>121981</v>
      </c>
      <c r="E750" s="65">
        <v>7.9785000000000004</v>
      </c>
      <c r="F750" s="58">
        <f t="shared" si="129"/>
        <v>8.2258999999999993</v>
      </c>
      <c r="G750" s="65">
        <v>13.81851787365177</v>
      </c>
      <c r="H750" s="66">
        <v>7.83</v>
      </c>
      <c r="I750" s="60">
        <f>AVERAGE($H$102:H750)</f>
        <v>15.048289676425266</v>
      </c>
      <c r="J750" s="58">
        <f t="shared" si="127"/>
        <v>11.309752066115697</v>
      </c>
      <c r="K750">
        <f t="shared" si="130"/>
        <v>7.81</v>
      </c>
    </row>
    <row r="751" spans="3:11">
      <c r="C751" s="64">
        <v>29952</v>
      </c>
      <c r="D751" s="64" t="str">
        <f t="shared" si="128"/>
        <v>11982</v>
      </c>
      <c r="E751" s="65">
        <v>8.1295999999999999</v>
      </c>
      <c r="F751" s="58">
        <f t="shared" si="129"/>
        <v>7.9785000000000004</v>
      </c>
      <c r="G751" s="65">
        <v>13.809765692307689</v>
      </c>
      <c r="H751" s="66">
        <v>7.39</v>
      </c>
      <c r="I751" s="60">
        <f>AVERAGE($H$102:H751)</f>
        <v>15.036507692307689</v>
      </c>
      <c r="J751" s="58">
        <f t="shared" si="127"/>
        <v>11.233636363636357</v>
      </c>
      <c r="K751">
        <f t="shared" si="130"/>
        <v>7.83</v>
      </c>
    </row>
    <row r="752" spans="3:11">
      <c r="C752" s="64">
        <v>29983</v>
      </c>
      <c r="D752" s="64" t="str">
        <f t="shared" si="128"/>
        <v>21982</v>
      </c>
      <c r="E752" s="65">
        <v>7.6374000000000004</v>
      </c>
      <c r="F752" s="58">
        <f t="shared" si="129"/>
        <v>8.1295999999999999</v>
      </c>
      <c r="G752" s="65">
        <v>13.800284331797233</v>
      </c>
      <c r="H752" s="66">
        <v>7.18</v>
      </c>
      <c r="I752" s="60">
        <f>AVERAGE($H$102:H752)</f>
        <v>15.02443932411674</v>
      </c>
      <c r="J752" s="58">
        <f t="shared" si="127"/>
        <v>11.150330578512392</v>
      </c>
      <c r="K752">
        <f t="shared" si="130"/>
        <v>7.39</v>
      </c>
    </row>
    <row r="753" spans="3:11">
      <c r="C753" s="64">
        <v>30011</v>
      </c>
      <c r="D753" s="64" t="str">
        <f t="shared" si="128"/>
        <v>31982</v>
      </c>
      <c r="E753" s="65">
        <v>7.5598000000000001</v>
      </c>
      <c r="F753" s="58">
        <f t="shared" si="129"/>
        <v>7.6374000000000004</v>
      </c>
      <c r="G753" s="65">
        <v>13.790713036809814</v>
      </c>
      <c r="H753" s="66">
        <v>6.95</v>
      </c>
      <c r="I753" s="60">
        <f>AVERAGE($H$102:H753)</f>
        <v>15.012055214723924</v>
      </c>
      <c r="J753" s="58">
        <f t="shared" si="127"/>
        <v>11.063471074380162</v>
      </c>
      <c r="K753">
        <f t="shared" si="130"/>
        <v>7.18</v>
      </c>
    </row>
    <row r="754" spans="3:11">
      <c r="C754" s="64">
        <v>30042</v>
      </c>
      <c r="D754" s="64" t="str">
        <f t="shared" si="128"/>
        <v>41982</v>
      </c>
      <c r="E754" s="65">
        <v>8.2173999999999996</v>
      </c>
      <c r="F754" s="58">
        <f t="shared" si="129"/>
        <v>7.5598000000000001</v>
      </c>
      <c r="G754" s="65">
        <v>13.782178101071974</v>
      </c>
      <c r="H754" s="66">
        <v>7.26</v>
      </c>
      <c r="I754" s="60">
        <f>AVERAGE($H$102:H754)</f>
        <v>15.000183767228176</v>
      </c>
      <c r="J754" s="58">
        <f t="shared" si="127"/>
        <v>10.976280991735534</v>
      </c>
      <c r="K754">
        <f t="shared" si="130"/>
        <v>6.95</v>
      </c>
    </row>
    <row r="755" spans="3:11">
      <c r="C755" s="64">
        <v>30072</v>
      </c>
      <c r="D755" s="64" t="str">
        <f t="shared" si="128"/>
        <v>51982</v>
      </c>
      <c r="E755" s="65">
        <v>7.8956</v>
      </c>
      <c r="F755" s="58">
        <f t="shared" si="129"/>
        <v>8.2173999999999996</v>
      </c>
      <c r="G755" s="65">
        <v>13.773177217125379</v>
      </c>
      <c r="H755" s="66">
        <v>7.19</v>
      </c>
      <c r="I755" s="60">
        <f>AVERAGE($H$102:H755)</f>
        <v>14.988241590214066</v>
      </c>
      <c r="J755" s="58">
        <f t="shared" si="127"/>
        <v>10.887603305785122</v>
      </c>
      <c r="K755">
        <f t="shared" si="130"/>
        <v>7.26</v>
      </c>
    </row>
    <row r="756" spans="3:11">
      <c r="C756" s="64">
        <v>30103</v>
      </c>
      <c r="D756" s="64" t="str">
        <f t="shared" si="128"/>
        <v>61982</v>
      </c>
      <c r="E756" s="65">
        <v>7.7354000000000003</v>
      </c>
      <c r="F756" s="58">
        <f t="shared" si="129"/>
        <v>7.8956</v>
      </c>
      <c r="G756" s="65">
        <v>13.763959236641218</v>
      </c>
      <c r="H756" s="66">
        <v>6.69</v>
      </c>
      <c r="I756" s="60">
        <f>AVERAGE($H$102:H756)</f>
        <v>14.97557251908397</v>
      </c>
      <c r="J756" s="58">
        <f t="shared" si="127"/>
        <v>10.79694214876033</v>
      </c>
      <c r="K756">
        <f t="shared" si="130"/>
        <v>7.19</v>
      </c>
    </row>
    <row r="757" spans="3:11">
      <c r="C757" s="64">
        <v>30133</v>
      </c>
      <c r="D757" s="64" t="str">
        <f t="shared" si="128"/>
        <v>71982</v>
      </c>
      <c r="E757" s="65">
        <v>7.8975</v>
      </c>
      <c r="F757" s="58">
        <f t="shared" si="129"/>
        <v>7.7354000000000003</v>
      </c>
      <c r="G757" s="65">
        <v>13.755016463414629</v>
      </c>
      <c r="H757" s="66">
        <v>6.64</v>
      </c>
      <c r="I757" s="60">
        <f>AVERAGE($H$102:H757)</f>
        <v>14.962865853658535</v>
      </c>
      <c r="J757" s="58">
        <f t="shared" si="127"/>
        <v>10.706033057851238</v>
      </c>
      <c r="K757">
        <f t="shared" si="130"/>
        <v>6.69</v>
      </c>
    </row>
    <row r="758" spans="3:11">
      <c r="C758" s="64">
        <v>30164</v>
      </c>
      <c r="D758" s="64" t="str">
        <f t="shared" si="128"/>
        <v>81982</v>
      </c>
      <c r="E758" s="65">
        <v>8.8133999999999997</v>
      </c>
      <c r="F758" s="58">
        <f t="shared" si="129"/>
        <v>7.8975</v>
      </c>
      <c r="G758" s="65">
        <v>13.747494977168945</v>
      </c>
      <c r="H758" s="66">
        <v>6.64</v>
      </c>
      <c r="I758" s="60">
        <f>AVERAGE($H$102:H758)</f>
        <v>14.950197869101977</v>
      </c>
      <c r="J758" s="58">
        <f t="shared" si="127"/>
        <v>10.617107438016529</v>
      </c>
      <c r="K758">
        <f t="shared" si="130"/>
        <v>6.64</v>
      </c>
    </row>
    <row r="759" spans="3:11">
      <c r="C759" s="64">
        <v>30195</v>
      </c>
      <c r="D759" s="64" t="str">
        <f t="shared" si="128"/>
        <v>91982</v>
      </c>
      <c r="E759" s="65">
        <v>8.8804999999999996</v>
      </c>
      <c r="F759" s="58">
        <f t="shared" si="129"/>
        <v>8.8133999999999997</v>
      </c>
      <c r="G759" s="65">
        <v>13.74009832826747</v>
      </c>
      <c r="H759" s="66">
        <v>7.4</v>
      </c>
      <c r="I759" s="60">
        <f>AVERAGE($H$102:H759)</f>
        <v>14.938723404255317</v>
      </c>
      <c r="J759" s="58">
        <f t="shared" si="127"/>
        <v>10.530000000000001</v>
      </c>
      <c r="K759">
        <f t="shared" si="130"/>
        <v>6.64</v>
      </c>
    </row>
    <row r="760" spans="3:11">
      <c r="C760" s="64">
        <v>30225</v>
      </c>
      <c r="D760" s="64" t="str">
        <f t="shared" si="128"/>
        <v>101982</v>
      </c>
      <c r="E760" s="65">
        <v>10.5791</v>
      </c>
      <c r="F760" s="58">
        <f t="shared" si="129"/>
        <v>8.8804999999999996</v>
      </c>
      <c r="G760" s="65">
        <v>13.735301669195746</v>
      </c>
      <c r="H760" s="66">
        <v>8</v>
      </c>
      <c r="I760" s="60">
        <f>AVERAGE($H$102:H760)</f>
        <v>14.928194233687403</v>
      </c>
      <c r="J760" s="58">
        <f t="shared" si="127"/>
        <v>10.450578512396696</v>
      </c>
      <c r="K760">
        <f t="shared" si="130"/>
        <v>7.4</v>
      </c>
    </row>
    <row r="761" spans="3:11">
      <c r="C761" s="64">
        <v>30256</v>
      </c>
      <c r="D761" s="64" t="str">
        <f t="shared" si="128"/>
        <v>111982</v>
      </c>
      <c r="E761" s="65">
        <v>10.9597</v>
      </c>
      <c r="F761" s="58">
        <f t="shared" si="129"/>
        <v>10.5791</v>
      </c>
      <c r="G761" s="65">
        <v>13.731096212121205</v>
      </c>
      <c r="H761" s="66">
        <v>8.35</v>
      </c>
      <c r="I761" s="60">
        <f>AVERAGE($H$102:H761)</f>
        <v>14.918227272727272</v>
      </c>
      <c r="J761" s="58">
        <f t="shared" si="127"/>
        <v>10.374710743801653</v>
      </c>
      <c r="K761">
        <f t="shared" si="130"/>
        <v>8</v>
      </c>
    </row>
    <row r="762" spans="3:11">
      <c r="C762" s="64">
        <v>30286</v>
      </c>
      <c r="D762" s="64" t="str">
        <f t="shared" si="128"/>
        <v>121982</v>
      </c>
      <c r="E762" s="65">
        <v>11.1266</v>
      </c>
      <c r="F762" s="58">
        <f t="shared" si="129"/>
        <v>10.9597</v>
      </c>
      <c r="G762" s="65">
        <v>13.727155975794243</v>
      </c>
      <c r="H762" s="66">
        <v>8.4700000000000006</v>
      </c>
      <c r="I762" s="60">
        <f>AVERAGE($H$102:H762)</f>
        <v>14.908472012102871</v>
      </c>
      <c r="J762" s="58">
        <f t="shared" si="127"/>
        <v>10.293140495867771</v>
      </c>
      <c r="K762">
        <f t="shared" si="130"/>
        <v>8.35</v>
      </c>
    </row>
    <row r="763" spans="3:11">
      <c r="C763" s="64">
        <v>30317</v>
      </c>
      <c r="D763" s="64" t="str">
        <f t="shared" si="128"/>
        <v>11983</v>
      </c>
      <c r="E763" s="65">
        <v>11.6989</v>
      </c>
      <c r="F763" s="58">
        <f t="shared" si="129"/>
        <v>11.1266</v>
      </c>
      <c r="G763" s="65">
        <v>13.724092145015097</v>
      </c>
      <c r="H763" s="66">
        <v>8.76</v>
      </c>
      <c r="I763" s="60">
        <f>AVERAGE($H$102:H763)</f>
        <v>14.89918429003021</v>
      </c>
      <c r="J763" s="58">
        <f t="shared" si="127"/>
        <v>10.211404958677686</v>
      </c>
      <c r="K763">
        <f t="shared" si="130"/>
        <v>8.4700000000000006</v>
      </c>
    </row>
    <row r="764" spans="3:11">
      <c r="C764" s="64">
        <v>30348</v>
      </c>
      <c r="D764" s="64" t="str">
        <f t="shared" si="128"/>
        <v>21983</v>
      </c>
      <c r="E764" s="65">
        <v>11.921099999999999</v>
      </c>
      <c r="F764" s="58">
        <f t="shared" si="129"/>
        <v>11.6989</v>
      </c>
      <c r="G764" s="65">
        <v>13.721372699849162</v>
      </c>
      <c r="H764" s="66">
        <v>8.91</v>
      </c>
      <c r="I764" s="60">
        <f>AVERAGE($H$102:H764)</f>
        <v>14.890150829562591</v>
      </c>
      <c r="J764" s="58">
        <f t="shared" si="127"/>
        <v>10.130413223140497</v>
      </c>
      <c r="K764">
        <f t="shared" si="130"/>
        <v>8.76</v>
      </c>
    </row>
    <row r="765" spans="3:11">
      <c r="C765" s="64">
        <v>30376</v>
      </c>
      <c r="D765" s="64" t="str">
        <f t="shared" si="128"/>
        <v>31983</v>
      </c>
      <c r="E765" s="65">
        <v>12.3156</v>
      </c>
      <c r="F765" s="58">
        <f t="shared" si="129"/>
        <v>11.921099999999999</v>
      </c>
      <c r="G765" s="65">
        <v>13.719255572289148</v>
      </c>
      <c r="H765" s="66">
        <v>9.23</v>
      </c>
      <c r="I765" s="60">
        <f>AVERAGE($H$102:H765)</f>
        <v>14.881626506024093</v>
      </c>
      <c r="J765" s="58">
        <f t="shared" si="127"/>
        <v>10.058842975206614</v>
      </c>
      <c r="K765">
        <f t="shared" si="130"/>
        <v>8.91</v>
      </c>
    </row>
    <row r="766" spans="3:11">
      <c r="C766" s="64">
        <v>30407</v>
      </c>
      <c r="D766" s="64" t="str">
        <f t="shared" si="128"/>
        <v>41983</v>
      </c>
      <c r="E766" s="65">
        <v>13.0604</v>
      </c>
      <c r="F766" s="58">
        <f t="shared" si="129"/>
        <v>12.3156</v>
      </c>
      <c r="G766" s="65">
        <v>13.718264812030068</v>
      </c>
      <c r="H766" s="66">
        <v>9.5299999999999994</v>
      </c>
      <c r="I766" s="60">
        <f>AVERAGE($H$102:H766)</f>
        <v>14.873578947368419</v>
      </c>
      <c r="J766" s="58">
        <f t="shared" si="127"/>
        <v>9.9937190082644687</v>
      </c>
      <c r="K766">
        <f t="shared" si="130"/>
        <v>9.23</v>
      </c>
    </row>
    <row r="767" spans="3:11">
      <c r="C767" s="64">
        <v>30437</v>
      </c>
      <c r="D767" s="64" t="str">
        <f t="shared" si="128"/>
        <v>51983</v>
      </c>
      <c r="E767" s="65">
        <v>12.898300000000001</v>
      </c>
      <c r="F767" s="58">
        <f t="shared" si="129"/>
        <v>13.0604</v>
      </c>
      <c r="G767" s="65">
        <v>13.717033633633626</v>
      </c>
      <c r="H767" s="66">
        <v>9.8699999999999992</v>
      </c>
      <c r="I767" s="60">
        <f>AVERAGE($H$102:H767)</f>
        <v>14.866066066066065</v>
      </c>
      <c r="J767" s="58">
        <f t="shared" si="127"/>
        <v>9.9352892561983523</v>
      </c>
      <c r="K767">
        <f t="shared" si="130"/>
        <v>9.5299999999999994</v>
      </c>
    </row>
    <row r="768" spans="3:11">
      <c r="C768" s="64">
        <v>30468</v>
      </c>
      <c r="D768" s="64" t="str">
        <f t="shared" si="128"/>
        <v>61983</v>
      </c>
      <c r="E768" s="65">
        <v>13.315300000000001</v>
      </c>
      <c r="F768" s="58">
        <f t="shared" si="129"/>
        <v>12.898300000000001</v>
      </c>
      <c r="G768" s="65">
        <v>13.716431334332826</v>
      </c>
      <c r="H768" s="66">
        <v>10</v>
      </c>
      <c r="I768" s="60">
        <f>AVERAGE($H$102:H768)</f>
        <v>14.858770614692652</v>
      </c>
      <c r="J768" s="58">
        <f t="shared" si="127"/>
        <v>9.8831404958677709</v>
      </c>
      <c r="K768">
        <f t="shared" si="130"/>
        <v>9.8699999999999992</v>
      </c>
    </row>
    <row r="769" spans="3:11">
      <c r="C769" s="64">
        <v>30498</v>
      </c>
      <c r="D769" s="64" t="str">
        <f t="shared" si="128"/>
        <v>71983</v>
      </c>
      <c r="E769" s="65">
        <v>12.2226</v>
      </c>
      <c r="F769" s="58">
        <f t="shared" si="129"/>
        <v>13.315300000000001</v>
      </c>
      <c r="G769" s="65">
        <v>13.714195059880231</v>
      </c>
      <c r="H769" s="66">
        <v>10.01</v>
      </c>
      <c r="I769" s="60">
        <f>AVERAGE($H$102:H769)</f>
        <v>14.851511976047904</v>
      </c>
      <c r="J769" s="58">
        <f t="shared" si="127"/>
        <v>9.8352066115702517</v>
      </c>
      <c r="K769">
        <f t="shared" si="130"/>
        <v>10</v>
      </c>
    </row>
    <row r="770" spans="3:11">
      <c r="C770" s="64">
        <v>30529</v>
      </c>
      <c r="D770" s="64" t="str">
        <f t="shared" si="128"/>
        <v>81983</v>
      </c>
      <c r="E770" s="65">
        <v>12.360900000000001</v>
      </c>
      <c r="F770" s="58">
        <f t="shared" si="129"/>
        <v>12.2226</v>
      </c>
      <c r="G770" s="65">
        <v>13.712172197309409</v>
      </c>
      <c r="H770" s="66">
        <v>9.73</v>
      </c>
      <c r="I770" s="60">
        <f>AVERAGE($H$102:H770)</f>
        <v>14.843856502242151</v>
      </c>
      <c r="J770" s="58">
        <f t="shared" si="127"/>
        <v>9.7842975206611591</v>
      </c>
      <c r="K770">
        <f t="shared" si="130"/>
        <v>10.01</v>
      </c>
    </row>
    <row r="771" spans="3:11">
      <c r="C771" s="64">
        <v>30560</v>
      </c>
      <c r="D771" s="64" t="str">
        <f t="shared" si="128"/>
        <v>91983</v>
      </c>
      <c r="E771" s="65">
        <v>12.486499999999999</v>
      </c>
      <c r="F771" s="58">
        <f t="shared" si="129"/>
        <v>12.360900000000001</v>
      </c>
      <c r="G771" s="65">
        <v>13.710342835820889</v>
      </c>
      <c r="H771" s="66">
        <v>9.98</v>
      </c>
      <c r="I771" s="60">
        <f>AVERAGE($H$102:H771)</f>
        <v>14.836597014925371</v>
      </c>
      <c r="J771" s="58">
        <f t="shared" si="127"/>
        <v>9.7404958677685975</v>
      </c>
      <c r="K771">
        <f t="shared" si="130"/>
        <v>9.73</v>
      </c>
    </row>
    <row r="772" spans="3:11">
      <c r="C772" s="64">
        <v>30590</v>
      </c>
      <c r="D772" s="64" t="str">
        <f t="shared" si="128"/>
        <v>101983</v>
      </c>
      <c r="E772" s="65">
        <v>11.6572</v>
      </c>
      <c r="F772" s="58">
        <f t="shared" si="129"/>
        <v>12.486499999999999</v>
      </c>
      <c r="G772" s="65">
        <v>13.707283010432183</v>
      </c>
      <c r="H772" s="66">
        <v>10</v>
      </c>
      <c r="I772" s="60">
        <f>AVERAGE($H$102:H772)</f>
        <v>14.829388971684052</v>
      </c>
      <c r="J772" s="58">
        <f t="shared" si="127"/>
        <v>9.6952066115702511</v>
      </c>
      <c r="K772">
        <f t="shared" si="130"/>
        <v>9.98</v>
      </c>
    </row>
    <row r="773" spans="3:11">
      <c r="C773" s="64">
        <v>30621</v>
      </c>
      <c r="D773" s="64" t="str">
        <f t="shared" si="128"/>
        <v>111983</v>
      </c>
      <c r="E773" s="65">
        <v>11.860300000000001</v>
      </c>
      <c r="F773" s="58">
        <f t="shared" si="129"/>
        <v>11.6572</v>
      </c>
      <c r="G773" s="65">
        <v>13.704534523809517</v>
      </c>
      <c r="H773" s="66">
        <v>9.85</v>
      </c>
      <c r="I773" s="60">
        <f>AVERAGE($H$102:H773)</f>
        <v>14.821979166666665</v>
      </c>
      <c r="J773" s="58">
        <f t="shared" si="127"/>
        <v>9.6451239669421476</v>
      </c>
      <c r="K773">
        <f t="shared" si="130"/>
        <v>10</v>
      </c>
    </row>
    <row r="774" spans="3:11">
      <c r="C774" s="64">
        <v>30651</v>
      </c>
      <c r="D774" s="64" t="str">
        <f t="shared" si="128"/>
        <v>121983</v>
      </c>
      <c r="E774" s="65">
        <v>11.7555</v>
      </c>
      <c r="F774" s="58">
        <f t="shared" si="129"/>
        <v>11.860300000000001</v>
      </c>
      <c r="G774" s="65">
        <v>13.701638484398208</v>
      </c>
      <c r="H774" s="66">
        <v>9.82</v>
      </c>
      <c r="I774" s="60">
        <f>AVERAGE($H$102:H774)</f>
        <v>14.814546805349181</v>
      </c>
      <c r="J774" s="58">
        <f t="shared" si="127"/>
        <v>9.6052066115702459</v>
      </c>
      <c r="K774">
        <f t="shared" si="130"/>
        <v>9.85</v>
      </c>
    </row>
    <row r="775" spans="3:11">
      <c r="C775" s="64">
        <v>30682</v>
      </c>
      <c r="D775" s="64" t="str">
        <f t="shared" si="128"/>
        <v>11984</v>
      </c>
      <c r="E775" s="65">
        <v>10.708399999999999</v>
      </c>
      <c r="F775" s="58">
        <f t="shared" si="129"/>
        <v>11.7555</v>
      </c>
      <c r="G775" s="65">
        <v>13.697197477744798</v>
      </c>
      <c r="H775" s="66">
        <v>9.89</v>
      </c>
      <c r="I775" s="60">
        <f>AVERAGE($H$102:H775)</f>
        <v>14.807240356083083</v>
      </c>
      <c r="J775" s="58">
        <f t="shared" si="127"/>
        <v>9.5754545454545443</v>
      </c>
      <c r="K775">
        <f t="shared" si="130"/>
        <v>9.82</v>
      </c>
    </row>
    <row r="776" spans="3:11">
      <c r="C776" s="64">
        <v>30713</v>
      </c>
      <c r="D776" s="64" t="str">
        <f t="shared" si="128"/>
        <v>21984</v>
      </c>
      <c r="E776" s="65">
        <v>10.292299999999999</v>
      </c>
      <c r="F776" s="58">
        <f t="shared" si="129"/>
        <v>10.708399999999999</v>
      </c>
      <c r="G776" s="65">
        <v>13.692153185185175</v>
      </c>
      <c r="H776" s="66">
        <v>9.32</v>
      </c>
      <c r="I776" s="60">
        <f>AVERAGE($H$102:H776)</f>
        <v>14.799111111111108</v>
      </c>
      <c r="J776" s="58">
        <f t="shared" si="127"/>
        <v>9.5406611570247932</v>
      </c>
      <c r="K776">
        <f t="shared" si="130"/>
        <v>9.89</v>
      </c>
    </row>
    <row r="777" spans="3:11">
      <c r="C777" s="64">
        <v>30742</v>
      </c>
      <c r="D777" s="64" t="str">
        <f t="shared" si="128"/>
        <v>31984</v>
      </c>
      <c r="E777" s="65">
        <v>10.4312</v>
      </c>
      <c r="F777" s="58">
        <f t="shared" si="129"/>
        <v>10.292299999999999</v>
      </c>
      <c r="G777" s="65">
        <v>13.68732928994082</v>
      </c>
      <c r="H777" s="66">
        <v>9.33</v>
      </c>
      <c r="I777" s="60">
        <f>AVERAGE($H$102:H777)</f>
        <v>14.791020710059168</v>
      </c>
      <c r="J777" s="58">
        <f t="shared" si="127"/>
        <v>9.5106611570247939</v>
      </c>
      <c r="K777">
        <f t="shared" si="130"/>
        <v>9.32</v>
      </c>
    </row>
    <row r="778" spans="3:11">
      <c r="C778" s="64">
        <v>30773</v>
      </c>
      <c r="D778" s="64" t="str">
        <f t="shared" si="128"/>
        <v>41984</v>
      </c>
      <c r="E778" s="65">
        <v>9.8795999999999999</v>
      </c>
      <c r="F778" s="58">
        <f t="shared" si="129"/>
        <v>10.4312</v>
      </c>
      <c r="G778" s="65">
        <v>13.681704874446076</v>
      </c>
      <c r="H778" s="66">
        <v>9.31</v>
      </c>
      <c r="I778" s="60">
        <f>AVERAGE($H$102:H778)</f>
        <v>14.782924667651399</v>
      </c>
      <c r="J778" s="58">
        <f t="shared" si="127"/>
        <v>9.4776033057851237</v>
      </c>
      <c r="K778">
        <f t="shared" si="130"/>
        <v>9.33</v>
      </c>
    </row>
    <row r="779" spans="3:11">
      <c r="C779" s="64">
        <v>30803</v>
      </c>
      <c r="D779" s="64" t="str">
        <f t="shared" si="128"/>
        <v>51984</v>
      </c>
      <c r="E779" s="65">
        <v>9.2932000000000006</v>
      </c>
      <c r="F779" s="58">
        <f t="shared" si="129"/>
        <v>9.8795999999999999</v>
      </c>
      <c r="G779" s="65">
        <v>13.675232153392322</v>
      </c>
      <c r="H779" s="66">
        <v>9.23</v>
      </c>
      <c r="I779" s="60">
        <f>AVERAGE($H$102:H779)</f>
        <v>14.774734513274332</v>
      </c>
      <c r="J779" s="58">
        <f t="shared" si="127"/>
        <v>9.450165289256196</v>
      </c>
      <c r="K779">
        <f t="shared" si="130"/>
        <v>9.31</v>
      </c>
    </row>
    <row r="780" spans="3:11">
      <c r="C780" s="64">
        <v>30834</v>
      </c>
      <c r="D780" s="64" t="str">
        <f t="shared" si="128"/>
        <v>61984</v>
      </c>
      <c r="E780" s="65">
        <v>9.4556000000000004</v>
      </c>
      <c r="F780" s="58">
        <f t="shared" si="129"/>
        <v>9.2932000000000006</v>
      </c>
      <c r="G780" s="65">
        <v>13.669017673048591</v>
      </c>
      <c r="H780" s="66">
        <v>9.01</v>
      </c>
      <c r="I780" s="60">
        <f>AVERAGE($H$102:H780)</f>
        <v>14.766244477172307</v>
      </c>
      <c r="J780" s="58">
        <f t="shared" si="127"/>
        <v>9.4254545454545458</v>
      </c>
      <c r="K780">
        <f t="shared" si="130"/>
        <v>9.23</v>
      </c>
    </row>
    <row r="781" spans="3:11">
      <c r="C781" s="64">
        <v>30864</v>
      </c>
      <c r="D781" s="64" t="str">
        <f t="shared" si="128"/>
        <v>71984</v>
      </c>
      <c r="E781" s="65">
        <v>9.0977999999999994</v>
      </c>
      <c r="F781" s="58">
        <f t="shared" si="129"/>
        <v>9.4556000000000004</v>
      </c>
      <c r="G781" s="65">
        <v>13.662295294117637</v>
      </c>
      <c r="H781" s="66">
        <v>8.8699999999999992</v>
      </c>
      <c r="I781" s="60">
        <f>AVERAGE($H$102:H781)</f>
        <v>14.757573529411761</v>
      </c>
      <c r="J781" s="58">
        <f t="shared" si="127"/>
        <v>9.4004958677685941</v>
      </c>
      <c r="K781">
        <f t="shared" si="130"/>
        <v>9.01</v>
      </c>
    </row>
    <row r="782" spans="3:11">
      <c r="C782" s="64">
        <v>30895</v>
      </c>
      <c r="D782" s="64" t="str">
        <f t="shared" si="128"/>
        <v>81984</v>
      </c>
      <c r="E782" s="65">
        <v>10.065200000000001</v>
      </c>
      <c r="F782" s="58">
        <f t="shared" si="129"/>
        <v>9.0977999999999994</v>
      </c>
      <c r="G782" s="65">
        <v>13.657013215859019</v>
      </c>
      <c r="H782" s="66">
        <v>9.6199999999999992</v>
      </c>
      <c r="I782" s="60">
        <f>AVERAGE($H$102:H782)</f>
        <v>14.750029368575621</v>
      </c>
      <c r="J782" s="58">
        <f t="shared" si="127"/>
        <v>9.3941322314049565</v>
      </c>
      <c r="K782">
        <f t="shared" si="130"/>
        <v>8.8699999999999992</v>
      </c>
    </row>
    <row r="783" spans="3:11">
      <c r="C783" s="64">
        <v>30926</v>
      </c>
      <c r="D783" s="64" t="str">
        <f t="shared" si="128"/>
        <v>91984</v>
      </c>
      <c r="E783" s="65">
        <v>10.030200000000001</v>
      </c>
      <c r="F783" s="58">
        <f t="shared" si="129"/>
        <v>10.065200000000001</v>
      </c>
      <c r="G783" s="65">
        <v>13.651695307917876</v>
      </c>
      <c r="H783" s="66">
        <v>9.69</v>
      </c>
      <c r="I783" s="60">
        <f>AVERAGE($H$102:H783)</f>
        <v>14.742609970674485</v>
      </c>
      <c r="J783" s="58">
        <f t="shared" si="127"/>
        <v>9.3930578512396696</v>
      </c>
      <c r="K783">
        <f t="shared" si="130"/>
        <v>9.6199999999999992</v>
      </c>
    </row>
    <row r="784" spans="3:11">
      <c r="C784" s="64">
        <v>30956</v>
      </c>
      <c r="D784" s="64" t="str">
        <f t="shared" si="128"/>
        <v>101984</v>
      </c>
      <c r="E784" s="65">
        <v>9.9814000000000007</v>
      </c>
      <c r="F784" s="58">
        <f t="shared" si="129"/>
        <v>10.030200000000001</v>
      </c>
      <c r="G784" s="65">
        <v>13.646321522693986</v>
      </c>
      <c r="H784" s="66">
        <v>9.6</v>
      </c>
      <c r="I784" s="60">
        <f>AVERAGE($H$102:H784)</f>
        <v>14.735080527086383</v>
      </c>
      <c r="J784" s="58">
        <f t="shared" si="127"/>
        <v>9.4006611570247909</v>
      </c>
      <c r="K784">
        <f t="shared" si="130"/>
        <v>9.69</v>
      </c>
    </row>
    <row r="785" spans="3:11">
      <c r="C785" s="64">
        <v>30987</v>
      </c>
      <c r="D785" s="64" t="str">
        <f t="shared" si="128"/>
        <v>111984</v>
      </c>
      <c r="E785" s="65">
        <v>9.8305000000000007</v>
      </c>
      <c r="F785" s="58">
        <f t="shared" si="129"/>
        <v>9.9814000000000007</v>
      </c>
      <c r="G785" s="65">
        <v>13.640742836257298</v>
      </c>
      <c r="H785" s="66">
        <v>9.69</v>
      </c>
      <c r="I785" s="60">
        <f>AVERAGE($H$102:H785)</f>
        <v>14.727704678362572</v>
      </c>
      <c r="J785" s="58">
        <f t="shared" si="127"/>
        <v>9.4085123966942135</v>
      </c>
      <c r="K785">
        <f t="shared" si="130"/>
        <v>9.6</v>
      </c>
    </row>
    <row r="786" spans="3:11">
      <c r="C786" s="64">
        <v>31017</v>
      </c>
      <c r="D786" s="64" t="str">
        <f t="shared" si="128"/>
        <v>121984</v>
      </c>
      <c r="E786" s="65">
        <v>10.0505</v>
      </c>
      <c r="F786" s="58">
        <f t="shared" si="129"/>
        <v>9.8305000000000007</v>
      </c>
      <c r="G786" s="65">
        <v>13.635501605839403</v>
      </c>
      <c r="H786" s="66">
        <v>9.6</v>
      </c>
      <c r="I786" s="60">
        <f>AVERAGE($H$102:H786)</f>
        <v>14.72021897810219</v>
      </c>
      <c r="J786" s="58">
        <f t="shared" si="127"/>
        <v>9.41388429752066</v>
      </c>
      <c r="K786">
        <f t="shared" si="130"/>
        <v>9.69</v>
      </c>
    </row>
    <row r="787" spans="3:11">
      <c r="C787" s="64">
        <v>31048</v>
      </c>
      <c r="D787" s="64" t="str">
        <f t="shared" si="128"/>
        <v>11985</v>
      </c>
      <c r="E787" s="65">
        <v>10.9597</v>
      </c>
      <c r="F787" s="58">
        <f t="shared" si="129"/>
        <v>10.0505</v>
      </c>
      <c r="G787" s="65">
        <v>13.63160102040815</v>
      </c>
      <c r="H787" s="66">
        <v>10</v>
      </c>
      <c r="I787" s="60">
        <f>AVERAGE($H$102:H787)</f>
        <v>14.713338192419826</v>
      </c>
      <c r="J787" s="58">
        <f t="shared" si="127"/>
        <v>9.4280165289256193</v>
      </c>
      <c r="K787">
        <f t="shared" si="130"/>
        <v>9.6</v>
      </c>
    </row>
    <row r="788" spans="3:11">
      <c r="C788" s="64">
        <v>31079</v>
      </c>
      <c r="D788" s="64" t="str">
        <f t="shared" si="128"/>
        <v>21985</v>
      </c>
      <c r="E788" s="65">
        <v>11.0543</v>
      </c>
      <c r="F788" s="58">
        <f t="shared" si="129"/>
        <v>10.9597</v>
      </c>
      <c r="G788" s="65">
        <v>13.62784949053856</v>
      </c>
      <c r="H788" s="66">
        <v>10.49</v>
      </c>
      <c r="I788" s="60">
        <f>AVERAGE($H$102:H788)</f>
        <v>14.707190684133916</v>
      </c>
      <c r="J788" s="58">
        <f t="shared" si="127"/>
        <v>9.4409917355371888</v>
      </c>
      <c r="K788">
        <f t="shared" si="130"/>
        <v>10</v>
      </c>
    </row>
    <row r="789" spans="3:11">
      <c r="C789" s="64">
        <v>31107</v>
      </c>
      <c r="D789" s="64" t="str">
        <f t="shared" si="128"/>
        <v>31985</v>
      </c>
      <c r="E789" s="65">
        <v>11.022600000000001</v>
      </c>
      <c r="F789" s="58">
        <f t="shared" si="129"/>
        <v>11.0543</v>
      </c>
      <c r="G789" s="65">
        <v>13.624062790697661</v>
      </c>
      <c r="H789" s="66">
        <v>10.37</v>
      </c>
      <c r="I789" s="60">
        <f>AVERAGE($H$102:H789)</f>
        <v>14.700886627906979</v>
      </c>
      <c r="J789" s="58">
        <f t="shared" si="127"/>
        <v>9.4460330578512384</v>
      </c>
      <c r="K789">
        <f t="shared" si="130"/>
        <v>10.49</v>
      </c>
    </row>
    <row r="790" spans="3:11">
      <c r="C790" s="64">
        <v>31138</v>
      </c>
      <c r="D790" s="64" t="str">
        <f t="shared" si="128"/>
        <v>41985</v>
      </c>
      <c r="E790" s="65">
        <v>11.520200000000001</v>
      </c>
      <c r="F790" s="58">
        <f t="shared" si="129"/>
        <v>11.022600000000001</v>
      </c>
      <c r="G790" s="65">
        <v>13.621009288824371</v>
      </c>
      <c r="H790" s="66">
        <v>10.4</v>
      </c>
      <c r="I790" s="60">
        <f>AVERAGE($H$102:H790)</f>
        <v>14.694644412191582</v>
      </c>
      <c r="J790" s="58">
        <f t="shared" si="127"/>
        <v>9.4480165289256206</v>
      </c>
      <c r="K790">
        <f t="shared" si="130"/>
        <v>10.37</v>
      </c>
    </row>
    <row r="791" spans="3:11">
      <c r="C791" s="64">
        <v>31168</v>
      </c>
      <c r="D791" s="64" t="str">
        <f t="shared" si="128"/>
        <v>51985</v>
      </c>
      <c r="E791" s="65">
        <v>12.142899999999999</v>
      </c>
      <c r="F791" s="58">
        <f t="shared" si="129"/>
        <v>11.520200000000001</v>
      </c>
      <c r="G791" s="65">
        <v>13.618867101449265</v>
      </c>
      <c r="H791" s="66">
        <v>10.61</v>
      </c>
      <c r="I791" s="60">
        <f>AVERAGE($H$102:H791)</f>
        <v>14.688724637681162</v>
      </c>
      <c r="J791" s="58">
        <f t="shared" si="127"/>
        <v>9.4511570247933872</v>
      </c>
      <c r="K791">
        <f t="shared" si="130"/>
        <v>10.4</v>
      </c>
    </row>
    <row r="792" spans="3:11">
      <c r="C792" s="64">
        <v>31199</v>
      </c>
      <c r="D792" s="64" t="str">
        <f t="shared" si="128"/>
        <v>61985</v>
      </c>
      <c r="E792" s="65">
        <v>12.2902</v>
      </c>
      <c r="F792" s="58">
        <f t="shared" si="129"/>
        <v>12.142899999999999</v>
      </c>
      <c r="G792" s="65">
        <v>13.616944283646877</v>
      </c>
      <c r="H792" s="66">
        <v>10.81</v>
      </c>
      <c r="I792" s="60">
        <f>AVERAGE($H$102:H792)</f>
        <v>14.683111432706223</v>
      </c>
      <c r="J792" s="58">
        <f t="shared" si="127"/>
        <v>9.4510743801652879</v>
      </c>
      <c r="K792">
        <f t="shared" si="130"/>
        <v>10.61</v>
      </c>
    </row>
    <row r="793" spans="3:11">
      <c r="C793" s="64">
        <v>31229</v>
      </c>
      <c r="D793" s="64" t="str">
        <f t="shared" si="128"/>
        <v>71985</v>
      </c>
      <c r="E793" s="65">
        <v>12.5358</v>
      </c>
      <c r="F793" s="58">
        <f t="shared" si="129"/>
        <v>12.2902</v>
      </c>
      <c r="G793" s="65">
        <v>13.615381936416172</v>
      </c>
      <c r="H793" s="66">
        <v>11</v>
      </c>
      <c r="I793" s="60">
        <f>AVERAGE($H$102:H793)</f>
        <v>14.677789017341041</v>
      </c>
      <c r="J793" s="58">
        <f t="shared" si="127"/>
        <v>9.4509917355371904</v>
      </c>
      <c r="K793">
        <f t="shared" si="130"/>
        <v>10.81</v>
      </c>
    </row>
    <row r="794" spans="3:11">
      <c r="C794" s="64">
        <v>31260</v>
      </c>
      <c r="D794" s="64" t="str">
        <f t="shared" si="128"/>
        <v>81985</v>
      </c>
      <c r="E794" s="65">
        <v>12.385400000000001</v>
      </c>
      <c r="F794" s="58">
        <f t="shared" si="129"/>
        <v>12.5358</v>
      </c>
      <c r="G794" s="65">
        <v>13.613607070707058</v>
      </c>
      <c r="H794" s="66">
        <v>10.74</v>
      </c>
      <c r="I794" s="60">
        <f>AVERAGE($H$102:H794)</f>
        <v>14.672106782106782</v>
      </c>
      <c r="J794" s="58">
        <f t="shared" si="127"/>
        <v>9.449669421487604</v>
      </c>
      <c r="K794">
        <f t="shared" si="130"/>
        <v>11</v>
      </c>
    </row>
    <row r="795" spans="3:11">
      <c r="C795" s="64">
        <v>31291</v>
      </c>
      <c r="D795" s="64" t="str">
        <f t="shared" si="128"/>
        <v>91985</v>
      </c>
      <c r="E795" s="65">
        <v>11.955399999999999</v>
      </c>
      <c r="F795" s="58">
        <f t="shared" si="129"/>
        <v>12.385400000000001</v>
      </c>
      <c r="G795" s="65">
        <v>13.611217723342927</v>
      </c>
      <c r="H795" s="66">
        <v>10.47</v>
      </c>
      <c r="I795" s="60">
        <f>AVERAGE($H$102:H795)</f>
        <v>14.666051873198846</v>
      </c>
      <c r="J795" s="58">
        <f t="shared" si="127"/>
        <v>9.4528099173553741</v>
      </c>
      <c r="K795">
        <f t="shared" si="130"/>
        <v>10.74</v>
      </c>
    </row>
    <row r="796" spans="3:11">
      <c r="C796" s="64">
        <v>31321</v>
      </c>
      <c r="D796" s="64" t="str">
        <f t="shared" si="128"/>
        <v>101985</v>
      </c>
      <c r="E796" s="65">
        <v>12.9925</v>
      </c>
      <c r="F796" s="58">
        <f t="shared" si="129"/>
        <v>11.955399999999999</v>
      </c>
      <c r="G796" s="65">
        <v>13.610327482014377</v>
      </c>
      <c r="H796" s="66">
        <v>10.55</v>
      </c>
      <c r="I796" s="60">
        <f>AVERAGE($H$102:H796)</f>
        <v>14.660129496402876</v>
      </c>
      <c r="J796" s="58">
        <f t="shared" si="127"/>
        <v>9.4580165289256204</v>
      </c>
      <c r="K796">
        <f t="shared" si="130"/>
        <v>10.47</v>
      </c>
    </row>
    <row r="797" spans="3:11">
      <c r="C797" s="64">
        <v>31352</v>
      </c>
      <c r="D797" s="64" t="str">
        <f t="shared" si="128"/>
        <v>111985</v>
      </c>
      <c r="E797" s="65">
        <v>13.8378</v>
      </c>
      <c r="F797" s="58">
        <f t="shared" si="129"/>
        <v>12.9925</v>
      </c>
      <c r="G797" s="65">
        <v>13.610654310344815</v>
      </c>
      <c r="H797" s="66">
        <v>11.16</v>
      </c>
      <c r="I797" s="60">
        <f>AVERAGE($H$102:H797)</f>
        <v>14.655100574712643</v>
      </c>
      <c r="J797" s="58">
        <f t="shared" si="127"/>
        <v>9.4648760330578554</v>
      </c>
      <c r="K797">
        <f t="shared" si="130"/>
        <v>10.55</v>
      </c>
    </row>
    <row r="798" spans="3:11">
      <c r="C798" s="64">
        <v>31382</v>
      </c>
      <c r="D798" s="64" t="str">
        <f t="shared" si="128"/>
        <v>121985</v>
      </c>
      <c r="E798" s="65">
        <v>14.4613</v>
      </c>
      <c r="F798" s="58">
        <f t="shared" si="129"/>
        <v>13.8378</v>
      </c>
      <c r="G798" s="65">
        <v>13.611874748923949</v>
      </c>
      <c r="H798" s="66">
        <v>11.69</v>
      </c>
      <c r="I798" s="60">
        <f>AVERAGE($H$102:H798)</f>
        <v>14.650846484935437</v>
      </c>
      <c r="J798" s="58">
        <f t="shared" si="127"/>
        <v>9.4752066115702522</v>
      </c>
      <c r="K798">
        <f t="shared" si="130"/>
        <v>11.16</v>
      </c>
    </row>
    <row r="799" spans="3:11">
      <c r="C799" s="64">
        <v>31413</v>
      </c>
      <c r="D799" s="64" t="str">
        <f t="shared" si="128"/>
        <v>11986</v>
      </c>
      <c r="E799" s="65">
        <v>14.5854</v>
      </c>
      <c r="F799" s="58">
        <f t="shared" si="129"/>
        <v>14.4613</v>
      </c>
      <c r="G799" s="65">
        <v>13.613269484240677</v>
      </c>
      <c r="H799" s="66">
        <v>11.72</v>
      </c>
      <c r="I799" s="60">
        <f>AVERAGE($H$102:H799)</f>
        <v>14.646647564469912</v>
      </c>
      <c r="J799" s="58">
        <f t="shared" ref="J799:J862" si="131">AVERAGE(H679:H799)</f>
        <v>9.487355371900831</v>
      </c>
      <c r="K799">
        <f t="shared" si="130"/>
        <v>11.69</v>
      </c>
    </row>
    <row r="800" spans="3:11">
      <c r="C800" s="64">
        <v>31444</v>
      </c>
      <c r="D800" s="64" t="str">
        <f t="shared" si="128"/>
        <v>21986</v>
      </c>
      <c r="E800" s="65">
        <v>15.6281</v>
      </c>
      <c r="F800" s="58">
        <f t="shared" si="129"/>
        <v>14.5854</v>
      </c>
      <c r="G800" s="65">
        <v>13.61615193133046</v>
      </c>
      <c r="H800" s="66">
        <v>12.39</v>
      </c>
      <c r="I800" s="60">
        <f>AVERAGE($H$102:H800)</f>
        <v>14.643419170243202</v>
      </c>
      <c r="J800" s="58">
        <f t="shared" si="131"/>
        <v>9.4972727272727333</v>
      </c>
      <c r="K800">
        <f t="shared" si="130"/>
        <v>11.72</v>
      </c>
    </row>
    <row r="801" spans="3:11">
      <c r="C801" s="64">
        <v>31472</v>
      </c>
      <c r="D801" s="64" t="str">
        <f t="shared" si="128"/>
        <v>31986</v>
      </c>
      <c r="E801" s="65">
        <v>16.453199999999999</v>
      </c>
      <c r="F801" s="58">
        <f t="shared" si="129"/>
        <v>15.6281</v>
      </c>
      <c r="G801" s="65">
        <v>13.620204857142845</v>
      </c>
      <c r="H801" s="66">
        <v>13.19</v>
      </c>
      <c r="I801" s="60">
        <f>AVERAGE($H$102:H801)</f>
        <v>14.641342857142856</v>
      </c>
      <c r="J801" s="58">
        <f t="shared" si="131"/>
        <v>9.5104958677686025</v>
      </c>
      <c r="K801">
        <f t="shared" si="130"/>
        <v>12.39</v>
      </c>
    </row>
    <row r="802" spans="3:11">
      <c r="C802" s="64">
        <v>31503</v>
      </c>
      <c r="D802" s="64" t="str">
        <f t="shared" si="128"/>
        <v>41986</v>
      </c>
      <c r="E802" s="65">
        <v>16.010899999999999</v>
      </c>
      <c r="F802" s="58">
        <f t="shared" si="129"/>
        <v>16.453199999999999</v>
      </c>
      <c r="G802" s="65">
        <v>13.62361526390869</v>
      </c>
      <c r="H802" s="66">
        <v>13.55</v>
      </c>
      <c r="I802" s="60">
        <f>AVERAGE($H$102:H802)</f>
        <v>14.639786019971467</v>
      </c>
      <c r="J802" s="58">
        <f t="shared" si="131"/>
        <v>9.5263636363636426</v>
      </c>
      <c r="K802">
        <f t="shared" si="130"/>
        <v>13.19</v>
      </c>
    </row>
    <row r="803" spans="3:11">
      <c r="C803" s="64">
        <v>31533</v>
      </c>
      <c r="D803" s="64" t="str">
        <f t="shared" si="128"/>
        <v>51986</v>
      </c>
      <c r="E803" s="65">
        <v>16.815100000000001</v>
      </c>
      <c r="F803" s="58">
        <f t="shared" si="129"/>
        <v>16.010899999999999</v>
      </c>
      <c r="G803" s="65">
        <v>13.628161538461525</v>
      </c>
      <c r="H803" s="66">
        <v>13.56</v>
      </c>
      <c r="I803" s="60">
        <f>AVERAGE($H$102:H803)</f>
        <v>14.638247863247859</v>
      </c>
      <c r="J803" s="58">
        <f t="shared" si="131"/>
        <v>9.5418181818181864</v>
      </c>
      <c r="K803">
        <f t="shared" si="130"/>
        <v>13.55</v>
      </c>
    </row>
    <row r="804" spans="3:11">
      <c r="C804" s="64">
        <v>31564</v>
      </c>
      <c r="D804" s="64" t="str">
        <f t="shared" si="128"/>
        <v>61986</v>
      </c>
      <c r="E804" s="65">
        <v>17.052299999999999</v>
      </c>
      <c r="F804" s="58">
        <f t="shared" si="129"/>
        <v>16.815100000000001</v>
      </c>
      <c r="G804" s="65">
        <v>13.633032290184907</v>
      </c>
      <c r="H804" s="66">
        <v>13.89</v>
      </c>
      <c r="I804" s="60">
        <f>AVERAGE($H$102:H804)</f>
        <v>14.637183499288758</v>
      </c>
      <c r="J804" s="58">
        <f t="shared" si="131"/>
        <v>9.5613223140495904</v>
      </c>
      <c r="K804">
        <f t="shared" si="130"/>
        <v>13.56</v>
      </c>
    </row>
    <row r="805" spans="3:11">
      <c r="C805" s="64">
        <v>31594</v>
      </c>
      <c r="D805" s="64" t="str">
        <f t="shared" si="128"/>
        <v>71986</v>
      </c>
      <c r="E805" s="65">
        <v>15.9003</v>
      </c>
      <c r="F805" s="58">
        <f t="shared" si="129"/>
        <v>17.052299999999999</v>
      </c>
      <c r="G805" s="65">
        <v>13.636252840909076</v>
      </c>
      <c r="H805" s="66">
        <v>13.62</v>
      </c>
      <c r="I805" s="60">
        <f>AVERAGE($H$102:H805)</f>
        <v>14.635738636363634</v>
      </c>
      <c r="J805" s="58">
        <f t="shared" si="131"/>
        <v>9.5785123966942187</v>
      </c>
      <c r="K805">
        <f t="shared" si="130"/>
        <v>13.89</v>
      </c>
    </row>
    <row r="806" spans="3:11">
      <c r="C806" s="64">
        <v>31625</v>
      </c>
      <c r="D806" s="64" t="str">
        <f t="shared" si="128"/>
        <v>81986</v>
      </c>
      <c r="E806" s="65">
        <v>17.032299999999999</v>
      </c>
      <c r="F806" s="58">
        <f t="shared" si="129"/>
        <v>15.9003</v>
      </c>
      <c r="G806" s="65">
        <v>13.641069929078</v>
      </c>
      <c r="H806" s="66">
        <v>13.89</v>
      </c>
      <c r="I806" s="60">
        <f>AVERAGE($H$102:H806)</f>
        <v>14.634680851063825</v>
      </c>
      <c r="J806" s="58">
        <f t="shared" si="131"/>
        <v>9.5961157024793451</v>
      </c>
      <c r="K806">
        <f t="shared" si="130"/>
        <v>13.62</v>
      </c>
    </row>
    <row r="807" spans="3:11">
      <c r="C807" s="64">
        <v>31656</v>
      </c>
      <c r="D807" s="64" t="str">
        <f t="shared" ref="D807:D870" si="132">MONTH(C807)&amp;YEAR(C807)</f>
        <v>91986</v>
      </c>
      <c r="E807" s="65">
        <v>15.5771</v>
      </c>
      <c r="F807" s="58">
        <f t="shared" si="129"/>
        <v>17.032299999999999</v>
      </c>
      <c r="G807" s="65">
        <v>13.643812181303103</v>
      </c>
      <c r="H807" s="66">
        <v>13.47</v>
      </c>
      <c r="I807" s="60">
        <f>AVERAGE($H$102:H807)</f>
        <v>14.633031161473083</v>
      </c>
      <c r="J807" s="58">
        <f t="shared" si="131"/>
        <v>9.6115702479338907</v>
      </c>
      <c r="K807">
        <f t="shared" si="130"/>
        <v>13.89</v>
      </c>
    </row>
    <row r="808" spans="3:11">
      <c r="C808" s="64">
        <v>31686</v>
      </c>
      <c r="D808" s="64" t="str">
        <f t="shared" si="132"/>
        <v>101986</v>
      </c>
      <c r="E808" s="65">
        <v>16.849399999999999</v>
      </c>
      <c r="F808" s="58">
        <f t="shared" ref="F808:F871" si="133">E807</f>
        <v>15.5771</v>
      </c>
      <c r="G808" s="65">
        <v>13.64834625176802</v>
      </c>
      <c r="H808" s="66">
        <v>13.43</v>
      </c>
      <c r="I808" s="60">
        <f>AVERAGE($H$102:H808)</f>
        <v>14.631329561527577</v>
      </c>
      <c r="J808" s="58">
        <f t="shared" si="131"/>
        <v>9.6249586776859548</v>
      </c>
      <c r="K808">
        <f t="shared" ref="K808:K871" si="134">H807</f>
        <v>13.47</v>
      </c>
    </row>
    <row r="809" spans="3:11">
      <c r="C809" s="64">
        <v>31717</v>
      </c>
      <c r="D809" s="64" t="str">
        <f t="shared" si="132"/>
        <v>111986</v>
      </c>
      <c r="E809" s="65">
        <v>17.211300000000001</v>
      </c>
      <c r="F809" s="58">
        <f t="shared" si="133"/>
        <v>16.849399999999999</v>
      </c>
      <c r="G809" s="65">
        <v>13.653378672316371</v>
      </c>
      <c r="H809" s="66">
        <v>13.87</v>
      </c>
      <c r="I809" s="60">
        <f>AVERAGE($H$102:H809)</f>
        <v>14.630254237288131</v>
      </c>
      <c r="J809" s="58">
        <f t="shared" si="131"/>
        <v>9.6457851239669452</v>
      </c>
      <c r="K809">
        <f t="shared" si="134"/>
        <v>13.43</v>
      </c>
    </row>
    <row r="810" spans="3:11">
      <c r="C810" s="64">
        <v>31747</v>
      </c>
      <c r="D810" s="64" t="str">
        <f t="shared" si="132"/>
        <v>121986</v>
      </c>
      <c r="E810" s="65">
        <v>16.724399999999999</v>
      </c>
      <c r="F810" s="58">
        <f t="shared" si="133"/>
        <v>17.211300000000001</v>
      </c>
      <c r="G810" s="65">
        <v>13.657710155148081</v>
      </c>
      <c r="H810" s="66">
        <v>14.09</v>
      </c>
      <c r="I810" s="60">
        <f>AVERAGE($H$102:H810)</f>
        <v>14.629492242595202</v>
      </c>
      <c r="J810" s="58">
        <f t="shared" si="131"/>
        <v>9.6692561983471101</v>
      </c>
      <c r="K810">
        <f t="shared" si="134"/>
        <v>13.87</v>
      </c>
    </row>
    <row r="811" spans="3:11">
      <c r="C811" s="64">
        <v>31778</v>
      </c>
      <c r="D811" s="64" t="str">
        <f t="shared" si="132"/>
        <v>11987</v>
      </c>
      <c r="E811" s="65">
        <v>18.151</v>
      </c>
      <c r="F811" s="58">
        <f t="shared" si="133"/>
        <v>16.724399999999999</v>
      </c>
      <c r="G811" s="65">
        <v>13.664038732394351</v>
      </c>
      <c r="H811" s="66">
        <v>14.92</v>
      </c>
      <c r="I811" s="60">
        <f>AVERAGE($H$102:H811)</f>
        <v>14.629901408450701</v>
      </c>
      <c r="J811" s="58">
        <f t="shared" si="131"/>
        <v>9.6966942148760342</v>
      </c>
      <c r="K811">
        <f t="shared" si="134"/>
        <v>14.09</v>
      </c>
    </row>
    <row r="812" spans="3:11">
      <c r="C812" s="64">
        <v>31809</v>
      </c>
      <c r="D812" s="64" t="str">
        <f t="shared" si="132"/>
        <v>21987</v>
      </c>
      <c r="E812" s="65">
        <v>18.821200000000001</v>
      </c>
      <c r="F812" s="58">
        <f t="shared" si="133"/>
        <v>18.151</v>
      </c>
      <c r="G812" s="65">
        <v>13.671292123769325</v>
      </c>
      <c r="H812" s="66">
        <v>15.82</v>
      </c>
      <c r="I812" s="60">
        <f>AVERAGE($H$102:H812)</f>
        <v>14.631575246132204</v>
      </c>
      <c r="J812" s="58">
        <f t="shared" si="131"/>
        <v>9.732892561983471</v>
      </c>
      <c r="K812">
        <f t="shared" si="134"/>
        <v>14.92</v>
      </c>
    </row>
    <row r="813" spans="3:11">
      <c r="C813" s="64">
        <v>31837</v>
      </c>
      <c r="D813" s="64" t="str">
        <f t="shared" si="132"/>
        <v>31987</v>
      </c>
      <c r="E813" s="65">
        <v>19.317900000000002</v>
      </c>
      <c r="F813" s="58">
        <f t="shared" si="133"/>
        <v>18.821200000000001</v>
      </c>
      <c r="G813" s="65">
        <v>13.679222752808975</v>
      </c>
      <c r="H813" s="66">
        <v>16.43</v>
      </c>
      <c r="I813" s="60">
        <f>AVERAGE($H$102:H813)</f>
        <v>14.634101123595503</v>
      </c>
      <c r="J813" s="58">
        <f t="shared" si="131"/>
        <v>9.7776859504132236</v>
      </c>
      <c r="K813">
        <f t="shared" si="134"/>
        <v>15.82</v>
      </c>
    </row>
    <row r="814" spans="3:11">
      <c r="C814" s="64">
        <v>31868</v>
      </c>
      <c r="D814" s="64" t="str">
        <f t="shared" si="132"/>
        <v>41987</v>
      </c>
      <c r="E814" s="65">
        <v>19.997199999999999</v>
      </c>
      <c r="F814" s="58">
        <f t="shared" si="133"/>
        <v>19.317900000000002</v>
      </c>
      <c r="G814" s="65">
        <v>13.688083870967727</v>
      </c>
      <c r="H814" s="66">
        <v>16.2</v>
      </c>
      <c r="I814" s="60">
        <f>AVERAGE($H$102:H814)</f>
        <v>14.636297335203365</v>
      </c>
      <c r="J814" s="58">
        <f t="shared" si="131"/>
        <v>9.821487603305787</v>
      </c>
      <c r="K814">
        <f t="shared" si="134"/>
        <v>16.43</v>
      </c>
    </row>
    <row r="815" spans="3:11">
      <c r="C815" s="64">
        <v>31898</v>
      </c>
      <c r="D815" s="64" t="str">
        <f t="shared" si="132"/>
        <v>51987</v>
      </c>
      <c r="E815" s="65">
        <v>20.117899999999999</v>
      </c>
      <c r="F815" s="58">
        <f t="shared" si="133"/>
        <v>19.997199999999999</v>
      </c>
      <c r="G815" s="65">
        <v>13.69708921568626</v>
      </c>
      <c r="H815" s="66">
        <v>16.16</v>
      </c>
      <c r="I815" s="60">
        <f>AVERAGE($H$102:H815)</f>
        <v>14.638431372549018</v>
      </c>
      <c r="J815" s="58">
        <f t="shared" si="131"/>
        <v>9.8671074380165322</v>
      </c>
      <c r="K815">
        <f t="shared" si="134"/>
        <v>16.2</v>
      </c>
    </row>
    <row r="816" spans="3:11">
      <c r="C816" s="64">
        <v>31929</v>
      </c>
      <c r="D816" s="64" t="str">
        <f t="shared" si="132"/>
        <v>61987</v>
      </c>
      <c r="E816" s="65">
        <v>21.081800000000001</v>
      </c>
      <c r="F816" s="58">
        <f t="shared" si="133"/>
        <v>20.117899999999999</v>
      </c>
      <c r="G816" s="65">
        <v>13.707417482517467</v>
      </c>
      <c r="H816" s="66">
        <v>16.829999999999998</v>
      </c>
      <c r="I816" s="60">
        <f>AVERAGE($H$102:H816)</f>
        <v>14.641496503496501</v>
      </c>
      <c r="J816" s="58">
        <f t="shared" si="131"/>
        <v>9.9190082644628106</v>
      </c>
      <c r="K816">
        <f t="shared" si="134"/>
        <v>16.16</v>
      </c>
    </row>
    <row r="817" spans="3:11">
      <c r="C817" s="64">
        <v>31959</v>
      </c>
      <c r="D817" s="64" t="str">
        <f t="shared" si="132"/>
        <v>71987</v>
      </c>
      <c r="E817" s="65">
        <v>20.092099999999999</v>
      </c>
      <c r="F817" s="58">
        <f t="shared" si="133"/>
        <v>21.081800000000001</v>
      </c>
      <c r="G817" s="65">
        <v>13.716334636871492</v>
      </c>
      <c r="H817" s="66">
        <v>17.309999999999999</v>
      </c>
      <c r="I817" s="60">
        <f>AVERAGE($H$102:H817)</f>
        <v>14.645223463687147</v>
      </c>
      <c r="J817" s="58">
        <f t="shared" si="131"/>
        <v>9.9750413223140502</v>
      </c>
      <c r="K817">
        <f t="shared" si="134"/>
        <v>16.829999999999998</v>
      </c>
    </row>
    <row r="818" spans="3:11">
      <c r="C818" s="64">
        <v>31990</v>
      </c>
      <c r="D818" s="64" t="str">
        <f t="shared" si="132"/>
        <v>81987</v>
      </c>
      <c r="E818" s="65">
        <v>20.794499999999999</v>
      </c>
      <c r="F818" s="58">
        <f t="shared" si="133"/>
        <v>20.092099999999999</v>
      </c>
      <c r="G818" s="65">
        <v>13.72620655509064</v>
      </c>
      <c r="H818" s="66">
        <v>18.329999999999998</v>
      </c>
      <c r="I818" s="60">
        <f>AVERAGE($H$102:H818)</f>
        <v>14.650362622036258</v>
      </c>
      <c r="J818" s="58">
        <f t="shared" si="131"/>
        <v>10.039173553719008</v>
      </c>
      <c r="K818">
        <f t="shared" si="134"/>
        <v>17.309999999999999</v>
      </c>
    </row>
    <row r="819" spans="3:11">
      <c r="C819" s="64">
        <v>32021</v>
      </c>
      <c r="D819" s="64" t="str">
        <f t="shared" si="132"/>
        <v>91987</v>
      </c>
      <c r="E819" s="65">
        <v>20.291899999999998</v>
      </c>
      <c r="F819" s="58">
        <f t="shared" si="133"/>
        <v>20.794499999999999</v>
      </c>
      <c r="G819" s="65">
        <v>13.735350974930347</v>
      </c>
      <c r="H819" s="66">
        <v>17.68</v>
      </c>
      <c r="I819" s="60">
        <f>AVERAGE($H$102:H819)</f>
        <v>14.654582172701947</v>
      </c>
      <c r="J819" s="58">
        <f t="shared" si="131"/>
        <v>10.100413223140494</v>
      </c>
      <c r="K819">
        <f t="shared" si="134"/>
        <v>18.329999999999998</v>
      </c>
    </row>
    <row r="820" spans="3:11">
      <c r="C820" s="64">
        <v>32051</v>
      </c>
      <c r="D820" s="64" t="str">
        <f t="shared" si="132"/>
        <v>101987</v>
      </c>
      <c r="E820" s="65">
        <v>14.388</v>
      </c>
      <c r="F820" s="58">
        <f t="shared" si="133"/>
        <v>20.291899999999998</v>
      </c>
      <c r="G820" s="65">
        <v>13.736258692628637</v>
      </c>
      <c r="H820" s="66">
        <v>15.53</v>
      </c>
      <c r="I820" s="60">
        <f>AVERAGE($H$102:H820)</f>
        <v>14.655799721835882</v>
      </c>
      <c r="J820" s="58">
        <f t="shared" si="131"/>
        <v>10.145537190082642</v>
      </c>
      <c r="K820">
        <f t="shared" si="134"/>
        <v>17.68</v>
      </c>
    </row>
    <row r="821" spans="3:11">
      <c r="C821" s="64">
        <v>32082</v>
      </c>
      <c r="D821" s="64" t="str">
        <f t="shared" si="132"/>
        <v>111987</v>
      </c>
      <c r="E821" s="65">
        <v>13.16</v>
      </c>
      <c r="F821" s="58">
        <f t="shared" si="133"/>
        <v>14.388</v>
      </c>
      <c r="G821" s="65">
        <v>13.73545833333332</v>
      </c>
      <c r="H821" s="66">
        <v>13.59</v>
      </c>
      <c r="I821" s="60">
        <f>AVERAGE($H$102:H821)</f>
        <v>14.654319444444443</v>
      </c>
      <c r="J821" s="58">
        <f t="shared" si="131"/>
        <v>10.177107438016526</v>
      </c>
      <c r="K821">
        <f t="shared" si="134"/>
        <v>15.53</v>
      </c>
    </row>
    <row r="822" spans="3:11">
      <c r="C822" s="64">
        <v>32112</v>
      </c>
      <c r="D822" s="64" t="str">
        <f t="shared" si="132"/>
        <v>121987</v>
      </c>
      <c r="E822" s="65">
        <v>14.1189</v>
      </c>
      <c r="F822" s="58">
        <f t="shared" si="133"/>
        <v>13.16</v>
      </c>
      <c r="G822" s="65">
        <v>13.735990152565865</v>
      </c>
      <c r="H822" s="66">
        <v>13.39</v>
      </c>
      <c r="I822" s="60">
        <f>AVERAGE($H$102:H822)</f>
        <v>14.652565880721218</v>
      </c>
      <c r="J822" s="58">
        <f t="shared" si="131"/>
        <v>10.207024793388427</v>
      </c>
      <c r="K822">
        <f t="shared" si="134"/>
        <v>13.59</v>
      </c>
    </row>
    <row r="823" spans="3:11">
      <c r="C823" s="64">
        <v>32143</v>
      </c>
      <c r="D823" s="64" t="str">
        <f t="shared" si="132"/>
        <v>11988</v>
      </c>
      <c r="E823" s="65">
        <v>13.8284</v>
      </c>
      <c r="F823" s="58">
        <f t="shared" si="133"/>
        <v>14.1189</v>
      </c>
      <c r="G823" s="65">
        <v>13.736118144044307</v>
      </c>
      <c r="H823" s="66">
        <v>13.9</v>
      </c>
      <c r="I823" s="60">
        <f>AVERAGE($H$102:H823)</f>
        <v>14.651523545706368</v>
      </c>
      <c r="J823" s="58">
        <f t="shared" si="131"/>
        <v>10.241900826446281</v>
      </c>
      <c r="K823">
        <f t="shared" si="134"/>
        <v>13.39</v>
      </c>
    </row>
    <row r="824" spans="3:11">
      <c r="C824" s="64">
        <v>32174</v>
      </c>
      <c r="D824" s="64" t="str">
        <f t="shared" si="132"/>
        <v>21988</v>
      </c>
      <c r="E824" s="65">
        <v>14.406700000000001</v>
      </c>
      <c r="F824" s="58">
        <f t="shared" si="133"/>
        <v>13.8284</v>
      </c>
      <c r="G824" s="65">
        <v>13.737045643153511</v>
      </c>
      <c r="H824" s="66">
        <v>14.3</v>
      </c>
      <c r="I824" s="60">
        <f>AVERAGE($H$102:H824)</f>
        <v>14.651037344398336</v>
      </c>
      <c r="J824" s="58">
        <f t="shared" si="131"/>
        <v>10.283719008264463</v>
      </c>
      <c r="K824">
        <f t="shared" si="134"/>
        <v>13.9</v>
      </c>
    </row>
    <row r="825" spans="3:11">
      <c r="C825" s="64">
        <v>32203</v>
      </c>
      <c r="D825" s="64" t="str">
        <f t="shared" si="132"/>
        <v>31988</v>
      </c>
      <c r="E825" s="65">
        <v>13.926299999999999</v>
      </c>
      <c r="F825" s="58">
        <f t="shared" si="133"/>
        <v>14.406700000000001</v>
      </c>
      <c r="G825" s="65">
        <v>13.737307044198879</v>
      </c>
      <c r="H825" s="66">
        <v>14.67</v>
      </c>
      <c r="I825" s="60">
        <f>AVERAGE($H$102:H825)</f>
        <v>14.651063535911598</v>
      </c>
      <c r="J825" s="58">
        <f t="shared" si="131"/>
        <v>10.330165289256199</v>
      </c>
      <c r="K825">
        <f t="shared" si="134"/>
        <v>14.3</v>
      </c>
    </row>
    <row r="826" spans="3:11">
      <c r="C826" s="64">
        <v>32234</v>
      </c>
      <c r="D826" s="64" t="str">
        <f t="shared" si="132"/>
        <v>41988</v>
      </c>
      <c r="E826" s="65">
        <v>12.0595</v>
      </c>
      <c r="F826" s="58">
        <f t="shared" si="133"/>
        <v>13.926299999999999</v>
      </c>
      <c r="G826" s="65">
        <v>13.73499282758619</v>
      </c>
      <c r="H826" s="66">
        <v>14.43</v>
      </c>
      <c r="I826" s="60">
        <f>AVERAGE($H$102:H826)</f>
        <v>14.650758620689652</v>
      </c>
      <c r="J826" s="58">
        <f t="shared" si="131"/>
        <v>10.375454545454547</v>
      </c>
      <c r="K826">
        <f t="shared" si="134"/>
        <v>14.67</v>
      </c>
    </row>
    <row r="827" spans="3:11">
      <c r="C827" s="64">
        <v>32264</v>
      </c>
      <c r="D827" s="64" t="str">
        <f t="shared" si="132"/>
        <v>51988</v>
      </c>
      <c r="E827" s="65">
        <v>12.097799999999999</v>
      </c>
      <c r="F827" s="58">
        <f t="shared" si="133"/>
        <v>12.0595</v>
      </c>
      <c r="G827" s="65">
        <v>13.732737741046815</v>
      </c>
      <c r="H827" s="66">
        <v>14.03</v>
      </c>
      <c r="I827" s="60">
        <f>AVERAGE($H$102:H827)</f>
        <v>14.649903581267216</v>
      </c>
      <c r="J827" s="58">
        <f t="shared" si="131"/>
        <v>10.414876033057853</v>
      </c>
      <c r="K827">
        <f t="shared" si="134"/>
        <v>14.43</v>
      </c>
    </row>
    <row r="828" spans="3:11">
      <c r="C828" s="64">
        <v>32295</v>
      </c>
      <c r="D828" s="64" t="str">
        <f t="shared" si="132"/>
        <v>61988</v>
      </c>
      <c r="E828" s="65">
        <v>12.6211</v>
      </c>
      <c r="F828" s="58">
        <f t="shared" si="133"/>
        <v>12.097799999999999</v>
      </c>
      <c r="G828" s="65">
        <v>13.731208665749639</v>
      </c>
      <c r="H828" s="66">
        <v>14.77</v>
      </c>
      <c r="I828" s="60">
        <f>AVERAGE($H$102:H828)</f>
        <v>14.650068775790919</v>
      </c>
      <c r="J828" s="58">
        <f t="shared" si="131"/>
        <v>10.457355371900828</v>
      </c>
      <c r="K828">
        <f t="shared" si="134"/>
        <v>14.03</v>
      </c>
    </row>
    <row r="829" spans="3:11">
      <c r="C829" s="64">
        <v>32325</v>
      </c>
      <c r="D829" s="64" t="str">
        <f t="shared" si="132"/>
        <v>71988</v>
      </c>
      <c r="E829" s="65">
        <v>11.9674</v>
      </c>
      <c r="F829" s="58">
        <f t="shared" si="133"/>
        <v>12.6211</v>
      </c>
      <c r="G829" s="65">
        <v>13.728785851648334</v>
      </c>
      <c r="H829" s="66">
        <v>14.61</v>
      </c>
      <c r="I829" s="60">
        <f>AVERAGE($H$102:H829)</f>
        <v>14.650013736263736</v>
      </c>
      <c r="J829" s="58">
        <f t="shared" si="131"/>
        <v>10.499173553719009</v>
      </c>
      <c r="K829">
        <f t="shared" si="134"/>
        <v>14.77</v>
      </c>
    </row>
    <row r="830" spans="3:11">
      <c r="C830" s="64">
        <v>32356</v>
      </c>
      <c r="D830" s="64" t="str">
        <f t="shared" si="132"/>
        <v>81988</v>
      </c>
      <c r="E830" s="65">
        <v>11.5055</v>
      </c>
      <c r="F830" s="58">
        <f t="shared" si="133"/>
        <v>11.9674</v>
      </c>
      <c r="G830" s="65">
        <v>13.72573607681754</v>
      </c>
      <c r="H830" s="66">
        <v>14.24</v>
      </c>
      <c r="I830" s="60">
        <f>AVERAGE($H$102:H830)</f>
        <v>14.649451303155006</v>
      </c>
      <c r="J830" s="58">
        <f t="shared" si="131"/>
        <v>10.538925619834711</v>
      </c>
      <c r="K830">
        <f t="shared" si="134"/>
        <v>14.61</v>
      </c>
    </row>
    <row r="831" spans="3:11">
      <c r="C831" s="64">
        <v>32387</v>
      </c>
      <c r="D831" s="64" t="str">
        <f t="shared" si="132"/>
        <v>91988</v>
      </c>
      <c r="E831" s="65">
        <v>11.9626</v>
      </c>
      <c r="F831" s="58">
        <f t="shared" si="133"/>
        <v>11.5055</v>
      </c>
      <c r="G831" s="65">
        <v>13.72332082191779</v>
      </c>
      <c r="H831" s="66">
        <v>14.37</v>
      </c>
      <c r="I831" s="60">
        <f>AVERAGE($H$102:H831)</f>
        <v>14.649068493150684</v>
      </c>
      <c r="J831" s="58">
        <f t="shared" si="131"/>
        <v>10.57487603305785</v>
      </c>
      <c r="K831">
        <f t="shared" si="134"/>
        <v>14.24</v>
      </c>
    </row>
    <row r="832" spans="3:11">
      <c r="C832" s="64">
        <v>32417</v>
      </c>
      <c r="D832" s="64" t="str">
        <f t="shared" si="132"/>
        <v>101988</v>
      </c>
      <c r="E832" s="65">
        <v>11.7461</v>
      </c>
      <c r="F832" s="58">
        <f t="shared" si="133"/>
        <v>11.9626</v>
      </c>
      <c r="G832" s="65">
        <v>13.720616005471939</v>
      </c>
      <c r="H832" s="66">
        <v>14.81</v>
      </c>
      <c r="I832" s="60">
        <f>AVERAGE($H$102:H832)</f>
        <v>14.649288645690833</v>
      </c>
      <c r="J832" s="58">
        <f t="shared" si="131"/>
        <v>10.615123966942148</v>
      </c>
      <c r="K832">
        <f t="shared" si="134"/>
        <v>14.37</v>
      </c>
    </row>
    <row r="833" spans="3:11">
      <c r="C833" s="64">
        <v>32448</v>
      </c>
      <c r="D833" s="64" t="str">
        <f t="shared" si="132"/>
        <v>111988</v>
      </c>
      <c r="E833" s="65">
        <v>11.5242</v>
      </c>
      <c r="F833" s="58">
        <f t="shared" si="133"/>
        <v>11.7461</v>
      </c>
      <c r="G833" s="65">
        <v>13.717615437158452</v>
      </c>
      <c r="H833" s="66">
        <v>14.45</v>
      </c>
      <c r="I833" s="60">
        <f>AVERAGE($H$102:H833)</f>
        <v>14.649016393442622</v>
      </c>
      <c r="J833" s="58">
        <f t="shared" si="131"/>
        <v>10.655785123966941</v>
      </c>
      <c r="K833">
        <f t="shared" si="134"/>
        <v>14.81</v>
      </c>
    </row>
    <row r="834" spans="3:11">
      <c r="C834" s="64">
        <v>32478</v>
      </c>
      <c r="D834" s="64" t="str">
        <f t="shared" si="132"/>
        <v>121988</v>
      </c>
      <c r="E834" s="65">
        <v>11.6935</v>
      </c>
      <c r="F834" s="58">
        <f t="shared" si="133"/>
        <v>11.5242</v>
      </c>
      <c r="G834" s="65">
        <v>13.714854024556599</v>
      </c>
      <c r="H834" s="66">
        <v>14.7</v>
      </c>
      <c r="I834" s="60">
        <f>AVERAGE($H$102:H834)</f>
        <v>14.649085948158255</v>
      </c>
      <c r="J834" s="58">
        <f t="shared" si="131"/>
        <v>10.703471074380165</v>
      </c>
      <c r="K834">
        <f t="shared" si="134"/>
        <v>14.45</v>
      </c>
    </row>
    <row r="835" spans="3:11">
      <c r="C835" s="64">
        <v>32509</v>
      </c>
      <c r="D835" s="64" t="str">
        <f t="shared" si="132"/>
        <v>11989</v>
      </c>
      <c r="E835" s="65">
        <v>11.917899999999999</v>
      </c>
      <c r="F835" s="58">
        <f t="shared" si="133"/>
        <v>11.6935</v>
      </c>
      <c r="G835" s="65">
        <v>13.712405858310609</v>
      </c>
      <c r="H835" s="66">
        <v>15.09</v>
      </c>
      <c r="I835" s="60">
        <f>AVERAGE($H$102:H835)</f>
        <v>14.649686648501364</v>
      </c>
      <c r="J835" s="58">
        <f t="shared" si="131"/>
        <v>10.753719008264463</v>
      </c>
      <c r="K835">
        <f t="shared" si="134"/>
        <v>14.7</v>
      </c>
    </row>
    <row r="836" spans="3:11">
      <c r="C836" s="64">
        <v>32540</v>
      </c>
      <c r="D836" s="64" t="str">
        <f t="shared" si="132"/>
        <v>21989</v>
      </c>
      <c r="E836" s="65">
        <v>11.572900000000001</v>
      </c>
      <c r="F836" s="58">
        <f t="shared" si="133"/>
        <v>11.917899999999999</v>
      </c>
      <c r="G836" s="65">
        <v>13.709494965986377</v>
      </c>
      <c r="H836" s="66">
        <v>15.47</v>
      </c>
      <c r="I836" s="60">
        <f>AVERAGE($H$102:H836)</f>
        <v>14.650802721088436</v>
      </c>
      <c r="J836" s="58">
        <f t="shared" si="131"/>
        <v>10.80504132231405</v>
      </c>
      <c r="K836">
        <f t="shared" si="134"/>
        <v>15.09</v>
      </c>
    </row>
    <row r="837" spans="3:11">
      <c r="C837" s="64">
        <v>32568</v>
      </c>
      <c r="D837" s="64" t="str">
        <f t="shared" si="132"/>
        <v>31989</v>
      </c>
      <c r="E837" s="65">
        <v>11.813700000000001</v>
      </c>
      <c r="F837" s="58">
        <f t="shared" si="133"/>
        <v>11.572900000000001</v>
      </c>
      <c r="G837" s="65">
        <v>13.706919157608677</v>
      </c>
      <c r="H837" s="66">
        <v>15.3</v>
      </c>
      <c r="I837" s="60">
        <f>AVERAGE($H$102:H837)</f>
        <v>14.651684782608696</v>
      </c>
      <c r="J837" s="58">
        <f t="shared" si="131"/>
        <v>10.857107438016527</v>
      </c>
      <c r="K837">
        <f t="shared" si="134"/>
        <v>15.47</v>
      </c>
    </row>
    <row r="838" spans="3:11">
      <c r="C838" s="64">
        <v>32599</v>
      </c>
      <c r="D838" s="64" t="str">
        <f t="shared" si="132"/>
        <v>41989</v>
      </c>
      <c r="E838" s="65">
        <v>12.2776</v>
      </c>
      <c r="F838" s="58">
        <f t="shared" si="133"/>
        <v>11.813700000000001</v>
      </c>
      <c r="G838" s="65">
        <v>13.704979782903646</v>
      </c>
      <c r="H838" s="66">
        <v>15.69</v>
      </c>
      <c r="I838" s="60">
        <f>AVERAGE($H$102:H838)</f>
        <v>14.653093622795115</v>
      </c>
      <c r="J838" s="58">
        <f t="shared" si="131"/>
        <v>10.911818181818182</v>
      </c>
      <c r="K838">
        <f t="shared" si="134"/>
        <v>15.3</v>
      </c>
    </row>
    <row r="839" spans="3:11">
      <c r="C839" s="64">
        <v>32629</v>
      </c>
      <c r="D839" s="64" t="str">
        <f t="shared" si="132"/>
        <v>51989</v>
      </c>
      <c r="E839" s="65">
        <v>12.709</v>
      </c>
      <c r="F839" s="58">
        <f t="shared" si="133"/>
        <v>12.2776</v>
      </c>
      <c r="G839" s="65">
        <v>13.70363021680215</v>
      </c>
      <c r="H839" s="66">
        <v>16.190000000000001</v>
      </c>
      <c r="I839" s="60">
        <f>AVERAGE($H$102:H839)</f>
        <v>14.655176151761518</v>
      </c>
      <c r="J839" s="58">
        <f t="shared" si="131"/>
        <v>10.970165289256199</v>
      </c>
      <c r="K839">
        <f t="shared" si="134"/>
        <v>15.69</v>
      </c>
    </row>
    <row r="840" spans="3:11">
      <c r="C840" s="64">
        <v>32660</v>
      </c>
      <c r="D840" s="64" t="str">
        <f t="shared" si="132"/>
        <v>61989</v>
      </c>
      <c r="E840" s="65">
        <v>12.6082</v>
      </c>
      <c r="F840" s="58">
        <f t="shared" si="133"/>
        <v>12.709</v>
      </c>
      <c r="G840" s="65">
        <v>13.702147902571026</v>
      </c>
      <c r="H840" s="66">
        <v>16.64</v>
      </c>
      <c r="I840" s="60">
        <f>AVERAGE($H$102:H840)</f>
        <v>14.65786197564276</v>
      </c>
      <c r="J840" s="58">
        <f t="shared" si="131"/>
        <v>11.035041322314051</v>
      </c>
      <c r="K840">
        <f t="shared" si="134"/>
        <v>16.190000000000001</v>
      </c>
    </row>
    <row r="841" spans="3:11">
      <c r="C841" s="64">
        <v>32690</v>
      </c>
      <c r="D841" s="64" t="str">
        <f t="shared" si="132"/>
        <v>71989</v>
      </c>
      <c r="E841" s="65">
        <v>14.608700000000001</v>
      </c>
      <c r="F841" s="58">
        <f t="shared" si="133"/>
        <v>12.6082</v>
      </c>
      <c r="G841" s="65">
        <v>13.703372972972957</v>
      </c>
      <c r="H841" s="66">
        <v>17.010000000000002</v>
      </c>
      <c r="I841" s="60">
        <f>AVERAGE($H$102:H841)</f>
        <v>14.66104054054054</v>
      </c>
      <c r="J841" s="58">
        <f t="shared" si="131"/>
        <v>11.102479338842977</v>
      </c>
      <c r="K841">
        <f t="shared" si="134"/>
        <v>16.64</v>
      </c>
    </row>
    <row r="842" spans="3:11">
      <c r="C842" s="64">
        <v>32721</v>
      </c>
      <c r="D842" s="64" t="str">
        <f t="shared" si="132"/>
        <v>81989</v>
      </c>
      <c r="E842" s="65">
        <v>14.8354</v>
      </c>
      <c r="F842" s="58">
        <f t="shared" si="133"/>
        <v>14.608700000000001</v>
      </c>
      <c r="G842" s="65">
        <v>13.704900674763817</v>
      </c>
      <c r="H842" s="66">
        <v>17.73</v>
      </c>
      <c r="I842" s="60">
        <f>AVERAGE($H$102:H842)</f>
        <v>14.665182186234818</v>
      </c>
      <c r="J842" s="58">
        <f t="shared" si="131"/>
        <v>11.176033057851241</v>
      </c>
      <c r="K842">
        <f t="shared" si="134"/>
        <v>17.010000000000002</v>
      </c>
    </row>
    <row r="843" spans="3:11">
      <c r="C843" s="64">
        <v>32752</v>
      </c>
      <c r="D843" s="64" t="str">
        <f t="shared" si="132"/>
        <v>91989</v>
      </c>
      <c r="E843" s="65">
        <v>14.738300000000001</v>
      </c>
      <c r="F843" s="58">
        <f t="shared" si="133"/>
        <v>14.8354</v>
      </c>
      <c r="G843" s="65">
        <v>13.7062933962264</v>
      </c>
      <c r="H843" s="66">
        <v>17.71</v>
      </c>
      <c r="I843" s="60">
        <f>AVERAGE($H$102:H843)</f>
        <v>14.669285714285712</v>
      </c>
      <c r="J843" s="58">
        <f t="shared" si="131"/>
        <v>11.246942148760333</v>
      </c>
      <c r="K843">
        <f t="shared" si="134"/>
        <v>17.73</v>
      </c>
    </row>
    <row r="844" spans="3:11">
      <c r="C844" s="64">
        <v>32782</v>
      </c>
      <c r="D844" s="64" t="str">
        <f t="shared" si="132"/>
        <v>101989</v>
      </c>
      <c r="E844" s="65">
        <v>14.882400000000001</v>
      </c>
      <c r="F844" s="58">
        <f t="shared" si="133"/>
        <v>14.738300000000001</v>
      </c>
      <c r="G844" s="65">
        <v>13.707876312247631</v>
      </c>
      <c r="H844" s="66">
        <v>17.64</v>
      </c>
      <c r="I844" s="60">
        <f>AVERAGE($H$102:H844)</f>
        <v>14.673283983849258</v>
      </c>
      <c r="J844" s="58">
        <f t="shared" si="131"/>
        <v>11.317438016528929</v>
      </c>
      <c r="K844">
        <f t="shared" si="134"/>
        <v>17.71</v>
      </c>
    </row>
    <row r="845" spans="3:11">
      <c r="C845" s="64">
        <v>32813</v>
      </c>
      <c r="D845" s="64" t="str">
        <f t="shared" si="132"/>
        <v>111989</v>
      </c>
      <c r="E845" s="65">
        <v>15.1286</v>
      </c>
      <c r="F845" s="58">
        <f t="shared" si="133"/>
        <v>14.882400000000001</v>
      </c>
      <c r="G845" s="65">
        <v>13.709785887096761</v>
      </c>
      <c r="H845" s="66">
        <v>17.239999999999998</v>
      </c>
      <c r="I845" s="60">
        <f>AVERAGE($H$102:H845)</f>
        <v>14.676733870967739</v>
      </c>
      <c r="J845" s="58">
        <f t="shared" si="131"/>
        <v>11.38818181818182</v>
      </c>
      <c r="K845">
        <f t="shared" si="134"/>
        <v>17.64</v>
      </c>
    </row>
    <row r="846" spans="3:11">
      <c r="C846" s="64">
        <v>32843</v>
      </c>
      <c r="D846" s="64" t="str">
        <f t="shared" si="132"/>
        <v>121989</v>
      </c>
      <c r="E846" s="65">
        <v>15.4526</v>
      </c>
      <c r="F846" s="58">
        <f t="shared" si="133"/>
        <v>15.1286</v>
      </c>
      <c r="G846" s="65">
        <v>13.712125234899316</v>
      </c>
      <c r="H846" s="66">
        <v>17.649999999999999</v>
      </c>
      <c r="I846" s="60">
        <f>AVERAGE($H$102:H846)</f>
        <v>14.680724832214763</v>
      </c>
      <c r="J846" s="58">
        <f t="shared" si="131"/>
        <v>11.463636363636367</v>
      </c>
      <c r="K846">
        <f t="shared" si="134"/>
        <v>17.239999999999998</v>
      </c>
    </row>
    <row r="847" spans="3:11">
      <c r="C847" s="64">
        <v>32874</v>
      </c>
      <c r="D847" s="64" t="str">
        <f t="shared" si="132"/>
        <v>11990</v>
      </c>
      <c r="E847" s="65">
        <v>15.186</v>
      </c>
      <c r="F847" s="58">
        <f t="shared" si="133"/>
        <v>15.4526</v>
      </c>
      <c r="G847" s="65">
        <v>13.714100938337788</v>
      </c>
      <c r="H847" s="66">
        <v>17.05</v>
      </c>
      <c r="I847" s="60">
        <f>AVERAGE($H$102:H847)</f>
        <v>14.683900804289539</v>
      </c>
      <c r="J847" s="58">
        <f t="shared" si="131"/>
        <v>11.532231404958681</v>
      </c>
      <c r="K847">
        <f t="shared" si="134"/>
        <v>17.649999999999999</v>
      </c>
    </row>
    <row r="848" spans="3:11">
      <c r="C848" s="64">
        <v>32905</v>
      </c>
      <c r="D848" s="64" t="str">
        <f t="shared" si="132"/>
        <v>21990</v>
      </c>
      <c r="E848" s="65">
        <v>15.3156</v>
      </c>
      <c r="F848" s="58">
        <f t="shared" si="133"/>
        <v>15.186</v>
      </c>
      <c r="G848" s="65">
        <v>13.716244846050856</v>
      </c>
      <c r="H848" s="66">
        <v>16.510000000000002</v>
      </c>
      <c r="I848" s="60">
        <f>AVERAGE($H$102:H848)</f>
        <v>14.686345381526101</v>
      </c>
      <c r="J848" s="58">
        <f t="shared" si="131"/>
        <v>11.595537190082647</v>
      </c>
      <c r="K848">
        <f t="shared" si="134"/>
        <v>17.05</v>
      </c>
    </row>
    <row r="849" spans="3:11">
      <c r="C849" s="64">
        <v>32933</v>
      </c>
      <c r="D849" s="64" t="str">
        <f t="shared" si="132"/>
        <v>31990</v>
      </c>
      <c r="E849" s="65">
        <v>15.687099999999999</v>
      </c>
      <c r="F849" s="58">
        <f t="shared" si="133"/>
        <v>15.3156</v>
      </c>
      <c r="G849" s="65">
        <v>13.71887967914437</v>
      </c>
      <c r="H849" s="66">
        <v>16.829999999999998</v>
      </c>
      <c r="I849" s="60">
        <f>AVERAGE($H$102:H849)</f>
        <v>14.689211229946521</v>
      </c>
      <c r="J849" s="58">
        <f t="shared" si="131"/>
        <v>11.659834710743802</v>
      </c>
      <c r="K849">
        <f t="shared" si="134"/>
        <v>16.510000000000002</v>
      </c>
    </row>
    <row r="850" spans="3:11">
      <c r="C850" s="64">
        <v>32964</v>
      </c>
      <c r="D850" s="64" t="str">
        <f t="shared" si="132"/>
        <v>41990</v>
      </c>
      <c r="E850" s="65">
        <v>15.559699999999999</v>
      </c>
      <c r="F850" s="58">
        <f t="shared" si="133"/>
        <v>15.687099999999999</v>
      </c>
      <c r="G850" s="65">
        <v>13.721337383177556</v>
      </c>
      <c r="H850" s="66">
        <v>16.809999999999999</v>
      </c>
      <c r="I850" s="60">
        <f>AVERAGE($H$102:H850)</f>
        <v>14.692042723631504</v>
      </c>
      <c r="J850" s="58">
        <f t="shared" si="131"/>
        <v>11.731983471074377</v>
      </c>
      <c r="K850">
        <f t="shared" si="134"/>
        <v>16.829999999999998</v>
      </c>
    </row>
    <row r="851" spans="3:11">
      <c r="C851" s="64">
        <v>32994</v>
      </c>
      <c r="D851" s="64" t="str">
        <f t="shared" si="132"/>
        <v>51990</v>
      </c>
      <c r="E851" s="65">
        <v>16.991099999999999</v>
      </c>
      <c r="F851" s="58">
        <f t="shared" si="133"/>
        <v>15.559699999999999</v>
      </c>
      <c r="G851" s="65">
        <v>13.725697066666651</v>
      </c>
      <c r="H851" s="66">
        <v>17.39</v>
      </c>
      <c r="I851" s="60">
        <f>AVERAGE($H$102:H851)</f>
        <v>14.695639999999994</v>
      </c>
      <c r="J851" s="58">
        <f t="shared" si="131"/>
        <v>11.810909090909091</v>
      </c>
      <c r="K851">
        <f t="shared" si="134"/>
        <v>16.809999999999999</v>
      </c>
    </row>
    <row r="852" spans="3:11">
      <c r="C852" s="64">
        <v>33025</v>
      </c>
      <c r="D852" s="64" t="str">
        <f t="shared" si="132"/>
        <v>61990</v>
      </c>
      <c r="E852" s="65">
        <v>16.8401</v>
      </c>
      <c r="F852" s="58">
        <f t="shared" si="133"/>
        <v>16.991099999999999</v>
      </c>
      <c r="G852" s="65">
        <v>13.729844074567227</v>
      </c>
      <c r="H852" s="66">
        <v>17.82</v>
      </c>
      <c r="I852" s="60">
        <f>AVERAGE($H$102:H852)</f>
        <v>14.699800266311579</v>
      </c>
      <c r="J852" s="58">
        <f t="shared" si="131"/>
        <v>11.891239669421488</v>
      </c>
      <c r="K852">
        <f t="shared" si="134"/>
        <v>17.39</v>
      </c>
    </row>
    <row r="853" spans="3:11">
      <c r="C853" s="64">
        <v>33055</v>
      </c>
      <c r="D853" s="64" t="str">
        <f t="shared" si="132"/>
        <v>71990</v>
      </c>
      <c r="E853" s="65">
        <v>16.382200000000001</v>
      </c>
      <c r="F853" s="58">
        <f t="shared" si="133"/>
        <v>16.8401</v>
      </c>
      <c r="G853" s="65">
        <v>13.733371143617005</v>
      </c>
      <c r="H853" s="66">
        <v>17.75</v>
      </c>
      <c r="I853" s="60">
        <f>AVERAGE($H$102:H853)</f>
        <v>14.703856382978717</v>
      </c>
      <c r="J853" s="58">
        <f t="shared" si="131"/>
        <v>11.967603305785124</v>
      </c>
      <c r="K853">
        <f t="shared" si="134"/>
        <v>17.82</v>
      </c>
    </row>
    <row r="854" spans="3:11">
      <c r="C854" s="64">
        <v>33086</v>
      </c>
      <c r="D854" s="64" t="str">
        <f t="shared" si="132"/>
        <v>81990</v>
      </c>
      <c r="E854" s="65">
        <v>14.837199999999999</v>
      </c>
      <c r="F854" s="58">
        <f t="shared" si="133"/>
        <v>16.382200000000001</v>
      </c>
      <c r="G854" s="65">
        <v>13.734837051792812</v>
      </c>
      <c r="H854" s="66">
        <v>16.170000000000002</v>
      </c>
      <c r="I854" s="60">
        <f>AVERAGE($H$102:H854)</f>
        <v>14.705803452855241</v>
      </c>
      <c r="J854" s="58">
        <f t="shared" si="131"/>
        <v>12.02785123966942</v>
      </c>
      <c r="K854">
        <f t="shared" si="134"/>
        <v>17.75</v>
      </c>
    </row>
    <row r="855" spans="3:11">
      <c r="C855" s="64">
        <v>33117</v>
      </c>
      <c r="D855" s="64" t="str">
        <f t="shared" si="132"/>
        <v>91990</v>
      </c>
      <c r="E855" s="65">
        <v>14.0777</v>
      </c>
      <c r="F855" s="58">
        <f t="shared" si="133"/>
        <v>14.837199999999999</v>
      </c>
      <c r="G855" s="65">
        <v>13.735291777188312</v>
      </c>
      <c r="H855" s="66">
        <v>15.3</v>
      </c>
      <c r="I855" s="60">
        <f>AVERAGE($H$102:H855)</f>
        <v>14.706591511936333</v>
      </c>
      <c r="J855" s="58">
        <f t="shared" si="131"/>
        <v>12.079338842975206</v>
      </c>
      <c r="K855">
        <f t="shared" si="134"/>
        <v>16.170000000000002</v>
      </c>
    </row>
    <row r="856" spans="3:11">
      <c r="C856" s="64">
        <v>33147</v>
      </c>
      <c r="D856" s="64" t="str">
        <f t="shared" si="132"/>
        <v>101990</v>
      </c>
      <c r="E856" s="65">
        <v>14.2455</v>
      </c>
      <c r="F856" s="58">
        <f t="shared" si="133"/>
        <v>14.0777</v>
      </c>
      <c r="G856" s="65">
        <v>13.735967549668858</v>
      </c>
      <c r="H856" s="66">
        <v>14.82</v>
      </c>
      <c r="I856" s="60">
        <f>AVERAGE($H$102:H856)</f>
        <v>14.706741721854298</v>
      </c>
      <c r="J856" s="58">
        <f t="shared" si="131"/>
        <v>12.12578512396694</v>
      </c>
      <c r="K856">
        <f t="shared" si="134"/>
        <v>15.3</v>
      </c>
    </row>
    <row r="857" spans="3:11">
      <c r="C857" s="64">
        <v>33178</v>
      </c>
      <c r="D857" s="64" t="str">
        <f t="shared" si="132"/>
        <v>111990</v>
      </c>
      <c r="E857" s="65">
        <v>15.099299999999999</v>
      </c>
      <c r="F857" s="58">
        <f t="shared" si="133"/>
        <v>14.2455</v>
      </c>
      <c r="G857" s="65">
        <v>13.737770899470883</v>
      </c>
      <c r="H857" s="66">
        <v>15.19</v>
      </c>
      <c r="I857" s="60">
        <f>AVERAGE($H$102:H857)</f>
        <v>14.707380952380946</v>
      </c>
      <c r="J857" s="58">
        <f t="shared" si="131"/>
        <v>12.173966942148757</v>
      </c>
      <c r="K857">
        <f t="shared" si="134"/>
        <v>14.82</v>
      </c>
    </row>
    <row r="858" spans="3:11">
      <c r="C858" s="64">
        <v>33208</v>
      </c>
      <c r="D858" s="64" t="str">
        <f t="shared" si="132"/>
        <v>121990</v>
      </c>
      <c r="E858" s="65">
        <v>15.4742</v>
      </c>
      <c r="F858" s="58">
        <f t="shared" si="133"/>
        <v>15.099299999999999</v>
      </c>
      <c r="G858" s="65">
        <v>13.740064729194172</v>
      </c>
      <c r="H858" s="66">
        <v>15.85</v>
      </c>
      <c r="I858" s="60">
        <f>AVERAGE($H$102:H858)</f>
        <v>14.708890356671064</v>
      </c>
      <c r="J858" s="58">
        <f t="shared" si="131"/>
        <v>12.225206611570247</v>
      </c>
      <c r="K858">
        <f t="shared" si="134"/>
        <v>15.19</v>
      </c>
    </row>
    <row r="859" spans="3:11">
      <c r="C859" s="64">
        <v>33239</v>
      </c>
      <c r="D859" s="64" t="str">
        <f t="shared" si="132"/>
        <v>11991</v>
      </c>
      <c r="E859" s="65">
        <v>16.424499999999998</v>
      </c>
      <c r="F859" s="58">
        <f t="shared" si="133"/>
        <v>15.4742</v>
      </c>
      <c r="G859" s="65">
        <v>13.743606200527688</v>
      </c>
      <c r="H859" s="66">
        <v>15.61</v>
      </c>
      <c r="I859" s="60">
        <f>AVERAGE($H$102:H859)</f>
        <v>14.710079155672819</v>
      </c>
      <c r="J859" s="58">
        <f t="shared" si="131"/>
        <v>12.276611570247931</v>
      </c>
      <c r="K859">
        <f t="shared" si="134"/>
        <v>15.85</v>
      </c>
    </row>
    <row r="860" spans="3:11">
      <c r="C860" s="64">
        <v>33270</v>
      </c>
      <c r="D860" s="64" t="str">
        <f t="shared" si="132"/>
        <v>21991</v>
      </c>
      <c r="E860" s="65">
        <v>17.529599999999999</v>
      </c>
      <c r="F860" s="58">
        <f t="shared" si="133"/>
        <v>16.424499999999998</v>
      </c>
      <c r="G860" s="65">
        <v>13.748594334650839</v>
      </c>
      <c r="H860" s="66">
        <v>17.36</v>
      </c>
      <c r="I860" s="60">
        <f>AVERAGE($H$102:H860)</f>
        <v>14.713570487483526</v>
      </c>
      <c r="J860" s="58">
        <f t="shared" si="131"/>
        <v>12.343553719008264</v>
      </c>
      <c r="K860">
        <f t="shared" si="134"/>
        <v>15.61</v>
      </c>
    </row>
    <row r="861" spans="3:11">
      <c r="C861" s="64">
        <v>33298</v>
      </c>
      <c r="D861" s="64" t="str">
        <f t="shared" si="132"/>
        <v>31991</v>
      </c>
      <c r="E861" s="65">
        <v>17.918800000000001</v>
      </c>
      <c r="F861" s="58">
        <f t="shared" si="133"/>
        <v>17.529599999999999</v>
      </c>
      <c r="G861" s="65">
        <v>13.754081447368403</v>
      </c>
      <c r="H861" s="66">
        <v>17.82</v>
      </c>
      <c r="I861" s="60">
        <f>AVERAGE($H$102:H861)</f>
        <v>14.717657894736837</v>
      </c>
      <c r="J861" s="58">
        <f t="shared" si="131"/>
        <v>12.417851239669419</v>
      </c>
      <c r="K861">
        <f t="shared" si="134"/>
        <v>17.36</v>
      </c>
    </row>
    <row r="862" spans="3:11">
      <c r="C862" s="64">
        <v>33329</v>
      </c>
      <c r="D862" s="64" t="str">
        <f t="shared" si="132"/>
        <v>41991</v>
      </c>
      <c r="E862" s="65">
        <v>19.337499999999999</v>
      </c>
      <c r="F862" s="58">
        <f t="shared" si="133"/>
        <v>17.918800000000001</v>
      </c>
      <c r="G862" s="65">
        <v>13.761418396846237</v>
      </c>
      <c r="H862" s="66">
        <v>18.16</v>
      </c>
      <c r="I862" s="60">
        <f>AVERAGE($H$102:H862)</f>
        <v>14.722181340341651</v>
      </c>
      <c r="J862" s="58">
        <f t="shared" si="131"/>
        <v>12.492892561983469</v>
      </c>
      <c r="K862">
        <f t="shared" si="134"/>
        <v>17.82</v>
      </c>
    </row>
    <row r="863" spans="3:11">
      <c r="C863" s="64">
        <v>33359</v>
      </c>
      <c r="D863" s="64" t="str">
        <f t="shared" si="132"/>
        <v>51991</v>
      </c>
      <c r="E863" s="65">
        <v>20.084</v>
      </c>
      <c r="F863" s="58">
        <f t="shared" si="133"/>
        <v>19.337499999999999</v>
      </c>
      <c r="G863" s="65">
        <v>13.76971574803148</v>
      </c>
      <c r="H863" s="66">
        <v>18.03</v>
      </c>
      <c r="I863" s="60">
        <f>AVERAGE($H$102:H863)</f>
        <v>14.726522309711282</v>
      </c>
      <c r="J863" s="58">
        <f t="shared" ref="J863:J926" si="135">AVERAGE(H743:H863)</f>
        <v>12.566776859504129</v>
      </c>
      <c r="K863">
        <f t="shared" si="134"/>
        <v>18.16</v>
      </c>
    </row>
    <row r="864" spans="3:11">
      <c r="C864" s="64">
        <v>33390</v>
      </c>
      <c r="D864" s="64" t="str">
        <f t="shared" si="132"/>
        <v>61991</v>
      </c>
      <c r="E864" s="65">
        <v>19.1221</v>
      </c>
      <c r="F864" s="58">
        <f t="shared" si="133"/>
        <v>20.084</v>
      </c>
      <c r="G864" s="65">
        <v>13.776730668414139</v>
      </c>
      <c r="H864" s="66">
        <v>18.010000000000002</v>
      </c>
      <c r="I864" s="60">
        <f>AVERAGE($H$102:H864)</f>
        <v>14.730825688073391</v>
      </c>
      <c r="J864" s="58">
        <f t="shared" si="135"/>
        <v>12.642727272727271</v>
      </c>
      <c r="K864">
        <f t="shared" si="134"/>
        <v>18.03</v>
      </c>
    </row>
    <row r="865" spans="3:11">
      <c r="C865" s="64">
        <v>33420</v>
      </c>
      <c r="D865" s="64" t="str">
        <f t="shared" si="132"/>
        <v>71991</v>
      </c>
      <c r="E865" s="65">
        <v>21.762599999999999</v>
      </c>
      <c r="F865" s="58">
        <f t="shared" si="133"/>
        <v>19.1221</v>
      </c>
      <c r="G865" s="65">
        <v>13.787183376963334</v>
      </c>
      <c r="H865" s="66">
        <v>18.100000000000001</v>
      </c>
      <c r="I865" s="60">
        <f>AVERAGE($H$102:H865)</f>
        <v>14.735235602094237</v>
      </c>
      <c r="J865" s="58">
        <f t="shared" si="135"/>
        <v>12.719834710743799</v>
      </c>
      <c r="K865">
        <f t="shared" si="134"/>
        <v>18.010000000000002</v>
      </c>
    </row>
    <row r="866" spans="3:11">
      <c r="C866" s="64">
        <v>33451</v>
      </c>
      <c r="D866" s="64" t="str">
        <f t="shared" si="132"/>
        <v>81991</v>
      </c>
      <c r="E866" s="65">
        <v>22.190200000000001</v>
      </c>
      <c r="F866" s="58">
        <f t="shared" si="133"/>
        <v>21.762599999999999</v>
      </c>
      <c r="G866" s="65">
        <v>13.798167712418284</v>
      </c>
      <c r="H866" s="66">
        <v>18.510000000000002</v>
      </c>
      <c r="I866" s="60">
        <f>AVERAGE($H$102:H866)</f>
        <v>14.74016993464052</v>
      </c>
      <c r="J866" s="58">
        <f t="shared" si="135"/>
        <v>12.802975206611567</v>
      </c>
      <c r="K866">
        <f t="shared" si="134"/>
        <v>18.100000000000001</v>
      </c>
    </row>
    <row r="867" spans="3:11">
      <c r="C867" s="64">
        <v>33482</v>
      </c>
      <c r="D867" s="64" t="str">
        <f t="shared" si="132"/>
        <v>91991</v>
      </c>
      <c r="E867" s="65">
        <v>21.7654</v>
      </c>
      <c r="F867" s="58">
        <f t="shared" si="133"/>
        <v>22.190200000000001</v>
      </c>
      <c r="G867" s="65">
        <v>13.808568798955596</v>
      </c>
      <c r="H867" s="66">
        <v>18.36</v>
      </c>
      <c r="I867" s="60">
        <f>AVERAGE($H$102:H867)</f>
        <v>14.7448955613577</v>
      </c>
      <c r="J867" s="58">
        <f t="shared" si="135"/>
        <v>12.885289256198345</v>
      </c>
      <c r="K867">
        <f t="shared" si="134"/>
        <v>18.510000000000002</v>
      </c>
    </row>
    <row r="868" spans="3:11">
      <c r="C868" s="64">
        <v>33512</v>
      </c>
      <c r="D868" s="64" t="str">
        <f t="shared" si="132"/>
        <v>101991</v>
      </c>
      <c r="E868" s="65">
        <v>24.574200000000001</v>
      </c>
      <c r="F868" s="58">
        <f t="shared" si="133"/>
        <v>21.7654</v>
      </c>
      <c r="G868" s="65">
        <v>13.822604823989552</v>
      </c>
      <c r="H868" s="66">
        <v>18.350000000000001</v>
      </c>
      <c r="I868" s="60">
        <f>AVERAGE($H$102:H868)</f>
        <v>14.749595827900912</v>
      </c>
      <c r="J868" s="58">
        <f t="shared" si="135"/>
        <v>12.974297520661151</v>
      </c>
      <c r="K868">
        <f t="shared" si="134"/>
        <v>18.36</v>
      </c>
    </row>
    <row r="869" spans="3:11">
      <c r="C869" s="64">
        <v>33543</v>
      </c>
      <c r="D869" s="64" t="str">
        <f t="shared" si="132"/>
        <v>111991</v>
      </c>
      <c r="E869" s="65">
        <v>23.4953</v>
      </c>
      <c r="F869" s="58">
        <f t="shared" si="133"/>
        <v>24.574200000000001</v>
      </c>
      <c r="G869" s="65">
        <v>13.835199479166649</v>
      </c>
      <c r="H869" s="66">
        <v>18.29</v>
      </c>
      <c r="I869" s="60">
        <f>AVERAGE($H$102:H869)</f>
        <v>14.754205729166666</v>
      </c>
      <c r="J869" s="58">
        <f t="shared" si="135"/>
        <v>13.062231404958673</v>
      </c>
      <c r="K869">
        <f t="shared" si="134"/>
        <v>18.350000000000001</v>
      </c>
    </row>
    <row r="870" spans="3:11">
      <c r="C870" s="64">
        <v>33573</v>
      </c>
      <c r="D870" s="64" t="str">
        <f t="shared" si="132"/>
        <v>121991</v>
      </c>
      <c r="E870" s="65">
        <v>26.117100000000001</v>
      </c>
      <c r="F870" s="58">
        <f t="shared" si="133"/>
        <v>23.4953</v>
      </c>
      <c r="G870" s="65">
        <v>13.851170741222349</v>
      </c>
      <c r="H870" s="66">
        <v>18.440000000000001</v>
      </c>
      <c r="I870" s="60">
        <f>AVERAGE($H$102:H870)</f>
        <v>14.758998699609883</v>
      </c>
      <c r="J870" s="58">
        <f t="shared" si="135"/>
        <v>13.150082644628096</v>
      </c>
      <c r="K870">
        <f t="shared" si="134"/>
        <v>18.29</v>
      </c>
    </row>
    <row r="871" spans="3:11">
      <c r="C871" s="64">
        <v>33604</v>
      </c>
      <c r="D871" s="64" t="str">
        <f t="shared" ref="D871:D934" si="136">MONTH(C871)&amp;YEAR(C871)</f>
        <v>11992</v>
      </c>
      <c r="E871" s="65">
        <v>25.248899999999999</v>
      </c>
      <c r="F871" s="58">
        <f t="shared" si="133"/>
        <v>26.117100000000001</v>
      </c>
      <c r="G871" s="65">
        <v>13.86597298701297</v>
      </c>
      <c r="H871" s="66">
        <v>19.77</v>
      </c>
      <c r="I871" s="60">
        <f>AVERAGE($H$102:H871)</f>
        <v>14.765506493506495</v>
      </c>
      <c r="J871" s="58">
        <f t="shared" si="135"/>
        <v>13.248760330578509</v>
      </c>
      <c r="K871">
        <f t="shared" si="134"/>
        <v>18.440000000000001</v>
      </c>
    </row>
    <row r="872" spans="3:11">
      <c r="C872" s="64">
        <v>33635</v>
      </c>
      <c r="D872" s="64" t="str">
        <f t="shared" si="136"/>
        <v>21992</v>
      </c>
      <c r="E872" s="65">
        <v>25.491</v>
      </c>
      <c r="F872" s="58">
        <f t="shared" ref="F872:F935" si="137">E871</f>
        <v>25.248899999999999</v>
      </c>
      <c r="G872" s="65">
        <v>13.881050843060942</v>
      </c>
      <c r="H872" s="66">
        <v>19.579999999999998</v>
      </c>
      <c r="I872" s="60">
        <f>AVERAGE($H$102:H872)</f>
        <v>14.771750972762646</v>
      </c>
      <c r="J872" s="58">
        <f t="shared" si="135"/>
        <v>13.349504132231401</v>
      </c>
      <c r="K872">
        <f t="shared" ref="K872:K935" si="138">H871</f>
        <v>19.77</v>
      </c>
    </row>
    <row r="873" spans="3:11">
      <c r="C873" s="64">
        <v>33664</v>
      </c>
      <c r="D873" s="64" t="str">
        <f t="shared" si="136"/>
        <v>31992</v>
      </c>
      <c r="E873" s="65">
        <v>24.9345</v>
      </c>
      <c r="F873" s="58">
        <f t="shared" si="137"/>
        <v>25.491</v>
      </c>
      <c r="G873" s="65">
        <v>13.895368782383402</v>
      </c>
      <c r="H873" s="66">
        <v>19.28</v>
      </c>
      <c r="I873" s="60">
        <f>AVERAGE($H$102:H873)</f>
        <v>14.777590673575132</v>
      </c>
      <c r="J873" s="58">
        <f t="shared" si="135"/>
        <v>13.4495041322314</v>
      </c>
      <c r="K873">
        <f t="shared" si="138"/>
        <v>19.579999999999998</v>
      </c>
    </row>
    <row r="874" spans="3:11">
      <c r="C874" s="64">
        <v>33695</v>
      </c>
      <c r="D874" s="64" t="str">
        <f t="shared" si="136"/>
        <v>41992</v>
      </c>
      <c r="E874" s="65">
        <v>24.337199999999999</v>
      </c>
      <c r="F874" s="58">
        <f t="shared" si="137"/>
        <v>24.9345</v>
      </c>
      <c r="G874" s="65">
        <v>13.908876972833101</v>
      </c>
      <c r="H874" s="66">
        <v>19.3</v>
      </c>
      <c r="I874" s="60">
        <f>AVERAGE($H$102:H874)</f>
        <v>14.783441138421734</v>
      </c>
      <c r="J874" s="58">
        <f t="shared" si="135"/>
        <v>13.55157024793388</v>
      </c>
      <c r="K874">
        <f t="shared" si="138"/>
        <v>19.28</v>
      </c>
    </row>
    <row r="875" spans="3:11">
      <c r="C875" s="64">
        <v>33725</v>
      </c>
      <c r="D875" s="64" t="str">
        <f t="shared" si="136"/>
        <v>51992</v>
      </c>
      <c r="E875" s="65">
        <v>24.360700000000001</v>
      </c>
      <c r="F875" s="58">
        <f t="shared" si="137"/>
        <v>24.337199999999999</v>
      </c>
      <c r="G875" s="65">
        <v>13.922380620155019</v>
      </c>
      <c r="H875" s="66">
        <v>19.66</v>
      </c>
      <c r="I875" s="60">
        <f>AVERAGE($H$102:H875)</f>
        <v>14.789741602067183</v>
      </c>
      <c r="J875" s="58">
        <f t="shared" si="135"/>
        <v>13.654049586776857</v>
      </c>
      <c r="K875">
        <f t="shared" si="138"/>
        <v>19.3</v>
      </c>
    </row>
    <row r="876" spans="3:11">
      <c r="C876" s="64">
        <v>33756</v>
      </c>
      <c r="D876" s="64" t="str">
        <f t="shared" si="136"/>
        <v>61992</v>
      </c>
      <c r="E876" s="65">
        <v>23.937799999999999</v>
      </c>
      <c r="F876" s="58">
        <f t="shared" si="137"/>
        <v>24.360700000000001</v>
      </c>
      <c r="G876" s="65">
        <v>13.935303741935465</v>
      </c>
      <c r="H876" s="66">
        <v>19.309999999999999</v>
      </c>
      <c r="I876" s="60">
        <f>AVERAGE($H$102:H876)</f>
        <v>14.795574193548386</v>
      </c>
      <c r="J876" s="58">
        <f t="shared" si="135"/>
        <v>13.754214876033053</v>
      </c>
      <c r="K876">
        <f t="shared" si="138"/>
        <v>19.66</v>
      </c>
    </row>
    <row r="877" spans="3:11">
      <c r="C877" s="64">
        <v>33786</v>
      </c>
      <c r="D877" s="64" t="str">
        <f t="shared" si="136"/>
        <v>71992</v>
      </c>
      <c r="E877" s="65">
        <v>23.515000000000001</v>
      </c>
      <c r="F877" s="58">
        <f t="shared" si="137"/>
        <v>23.937799999999999</v>
      </c>
      <c r="G877" s="65">
        <v>13.947648711340186</v>
      </c>
      <c r="H877" s="66">
        <v>19.62</v>
      </c>
      <c r="I877" s="60">
        <f>AVERAGE($H$102:H877)</f>
        <v>14.801791237113402</v>
      </c>
      <c r="J877" s="58">
        <f t="shared" si="135"/>
        <v>13.861074380165284</v>
      </c>
      <c r="K877">
        <f t="shared" si="138"/>
        <v>19.309999999999999</v>
      </c>
    </row>
    <row r="878" spans="3:11">
      <c r="C878" s="64">
        <v>33817</v>
      </c>
      <c r="D878" s="64" t="str">
        <f t="shared" si="136"/>
        <v>81992</v>
      </c>
      <c r="E878" s="65">
        <v>22.950700000000001</v>
      </c>
      <c r="F878" s="58">
        <f t="shared" si="137"/>
        <v>23.515000000000001</v>
      </c>
      <c r="G878" s="65">
        <v>13.959235649935628</v>
      </c>
      <c r="H878" s="66">
        <v>19.72</v>
      </c>
      <c r="I878" s="60">
        <f>AVERAGE($H$102:H878)</f>
        <v>14.808120978120979</v>
      </c>
      <c r="J878" s="58">
        <f t="shared" si="135"/>
        <v>13.969173553719003</v>
      </c>
      <c r="K878">
        <f t="shared" si="138"/>
        <v>19.62</v>
      </c>
    </row>
    <row r="879" spans="3:11">
      <c r="C879" s="64">
        <v>33848</v>
      </c>
      <c r="D879" s="64" t="str">
        <f t="shared" si="136"/>
        <v>91992</v>
      </c>
      <c r="E879" s="65">
        <v>23.159600000000001</v>
      </c>
      <c r="F879" s="58">
        <f t="shared" si="137"/>
        <v>22.950700000000001</v>
      </c>
      <c r="G879" s="65">
        <v>13.971061311053965</v>
      </c>
      <c r="H879" s="66">
        <v>19.71</v>
      </c>
      <c r="I879" s="60">
        <f>AVERAGE($H$102:H879)</f>
        <v>14.814421593830334</v>
      </c>
      <c r="J879" s="58">
        <f t="shared" si="135"/>
        <v>14.077190082644623</v>
      </c>
      <c r="K879">
        <f t="shared" si="138"/>
        <v>19.72</v>
      </c>
    </row>
    <row r="880" spans="3:11">
      <c r="C880" s="64">
        <v>33878</v>
      </c>
      <c r="D880" s="64" t="str">
        <f t="shared" si="136"/>
        <v>101992</v>
      </c>
      <c r="E880" s="65">
        <v>21.931899999999999</v>
      </c>
      <c r="F880" s="58">
        <f t="shared" si="137"/>
        <v>23.159600000000001</v>
      </c>
      <c r="G880" s="65">
        <v>13.981280616174562</v>
      </c>
      <c r="H880" s="66">
        <v>19.37</v>
      </c>
      <c r="I880" s="60">
        <f>AVERAGE($H$102:H880)</f>
        <v>14.820269576379975</v>
      </c>
      <c r="J880" s="58">
        <f t="shared" si="135"/>
        <v>14.176115702479333</v>
      </c>
      <c r="K880">
        <f t="shared" si="138"/>
        <v>19.71</v>
      </c>
    </row>
    <row r="881" spans="3:11">
      <c r="C881" s="64">
        <v>33909</v>
      </c>
      <c r="D881" s="64" t="str">
        <f t="shared" si="136"/>
        <v>111992</v>
      </c>
      <c r="E881" s="65">
        <v>22.595600000000001</v>
      </c>
      <c r="F881" s="58">
        <f t="shared" si="137"/>
        <v>21.931899999999999</v>
      </c>
      <c r="G881" s="65">
        <v>13.992324615384597</v>
      </c>
      <c r="H881" s="66">
        <v>19.829999999999998</v>
      </c>
      <c r="I881" s="60">
        <f>AVERAGE($H$102:H881)</f>
        <v>14.826692307692307</v>
      </c>
      <c r="J881" s="58">
        <f t="shared" si="135"/>
        <v>14.273884297520654</v>
      </c>
      <c r="K881">
        <f t="shared" si="138"/>
        <v>19.37</v>
      </c>
    </row>
    <row r="882" spans="3:11">
      <c r="C882" s="64">
        <v>33939</v>
      </c>
      <c r="D882" s="64" t="str">
        <f t="shared" si="136"/>
        <v>121992</v>
      </c>
      <c r="E882" s="65">
        <v>22.824000000000002</v>
      </c>
      <c r="F882" s="58">
        <f t="shared" si="137"/>
        <v>22.595600000000001</v>
      </c>
      <c r="G882" s="65">
        <v>14.003632778489099</v>
      </c>
      <c r="H882" s="66">
        <v>20.45</v>
      </c>
      <c r="I882" s="60">
        <f>AVERAGE($H$102:H882)</f>
        <v>14.833892445582586</v>
      </c>
      <c r="J882" s="58">
        <f t="shared" si="135"/>
        <v>14.373884297520654</v>
      </c>
      <c r="K882">
        <f t="shared" si="138"/>
        <v>19.829999999999998</v>
      </c>
    </row>
    <row r="883" spans="3:11">
      <c r="C883" s="64">
        <v>33970</v>
      </c>
      <c r="D883" s="64" t="str">
        <f t="shared" si="136"/>
        <v>11993</v>
      </c>
      <c r="E883" s="65">
        <v>22.1159</v>
      </c>
      <c r="F883" s="58">
        <f t="shared" si="137"/>
        <v>22.824000000000002</v>
      </c>
      <c r="G883" s="65">
        <v>14.014006521739113</v>
      </c>
      <c r="H883" s="66">
        <v>20.32</v>
      </c>
      <c r="I883" s="60">
        <f>AVERAGE($H$102:H883)</f>
        <v>14.840907928388747</v>
      </c>
      <c r="J883" s="58">
        <f t="shared" si="135"/>
        <v>14.471818181818174</v>
      </c>
      <c r="K883">
        <f t="shared" si="138"/>
        <v>20.45</v>
      </c>
    </row>
    <row r="884" spans="3:11">
      <c r="C884" s="64">
        <v>34001</v>
      </c>
      <c r="D884" s="64" t="str">
        <f t="shared" si="136"/>
        <v>21993</v>
      </c>
      <c r="E884" s="65">
        <v>22.347799999999999</v>
      </c>
      <c r="F884" s="58">
        <f t="shared" si="137"/>
        <v>22.1159</v>
      </c>
      <c r="G884" s="65">
        <v>14.024649936143021</v>
      </c>
      <c r="H884" s="66">
        <v>20.54</v>
      </c>
      <c r="I884" s="60">
        <f>AVERAGE($H$102:H884)</f>
        <v>14.848186462324394</v>
      </c>
      <c r="J884" s="58">
        <f t="shared" si="135"/>
        <v>14.569173553719002</v>
      </c>
      <c r="K884">
        <f t="shared" si="138"/>
        <v>20.32</v>
      </c>
    </row>
    <row r="885" spans="3:11">
      <c r="C885" s="64">
        <v>34029</v>
      </c>
      <c r="D885" s="64" t="str">
        <f t="shared" si="136"/>
        <v>31993</v>
      </c>
      <c r="E885" s="65">
        <v>22.765599999999999</v>
      </c>
      <c r="F885" s="58">
        <f t="shared" si="137"/>
        <v>22.347799999999999</v>
      </c>
      <c r="G885" s="65">
        <v>14.035799107142839</v>
      </c>
      <c r="H885" s="66">
        <v>20.85</v>
      </c>
      <c r="I885" s="60">
        <f>AVERAGE($H$102:H885)</f>
        <v>14.855841836734696</v>
      </c>
      <c r="J885" s="58">
        <f t="shared" si="135"/>
        <v>14.667851239669414</v>
      </c>
      <c r="K885">
        <f t="shared" si="138"/>
        <v>20.54</v>
      </c>
    </row>
    <row r="886" spans="3:11">
      <c r="C886" s="64">
        <v>34060</v>
      </c>
      <c r="D886" s="64" t="str">
        <f t="shared" si="136"/>
        <v>41993</v>
      </c>
      <c r="E886" s="65">
        <v>22.772400000000001</v>
      </c>
      <c r="F886" s="58">
        <f t="shared" si="137"/>
        <v>22.765599999999999</v>
      </c>
      <c r="G886" s="65">
        <v>14.04692853503183</v>
      </c>
      <c r="H886" s="66">
        <v>20.46</v>
      </c>
      <c r="I886" s="60">
        <f>AVERAGE($H$102:H886)</f>
        <v>14.862980891719745</v>
      </c>
      <c r="J886" s="58">
        <f t="shared" si="135"/>
        <v>14.760661157024783</v>
      </c>
      <c r="K886">
        <f t="shared" si="138"/>
        <v>20.85</v>
      </c>
    </row>
    <row r="887" spans="3:11">
      <c r="C887" s="64">
        <v>34090</v>
      </c>
      <c r="D887" s="64" t="str">
        <f t="shared" si="136"/>
        <v>51993</v>
      </c>
      <c r="E887" s="65">
        <v>23.2897</v>
      </c>
      <c r="F887" s="58">
        <f t="shared" si="137"/>
        <v>22.772400000000001</v>
      </c>
      <c r="G887" s="65">
        <v>14.058687786259524</v>
      </c>
      <c r="H887" s="66">
        <v>20.52</v>
      </c>
      <c r="I887" s="60">
        <f>AVERAGE($H$102:H887)</f>
        <v>14.870178117048347</v>
      </c>
      <c r="J887" s="58">
        <f t="shared" si="135"/>
        <v>14.851487603305776</v>
      </c>
      <c r="K887">
        <f t="shared" si="138"/>
        <v>20.46</v>
      </c>
    </row>
    <row r="888" spans="3:11">
      <c r="C888" s="64">
        <v>34121</v>
      </c>
      <c r="D888" s="64" t="str">
        <f t="shared" si="136"/>
        <v>61993</v>
      </c>
      <c r="E888" s="65">
        <v>23.307300000000001</v>
      </c>
      <c r="F888" s="58">
        <f t="shared" si="137"/>
        <v>23.2897</v>
      </c>
      <c r="G888" s="65">
        <v>14.07043951715373</v>
      </c>
      <c r="H888" s="66">
        <v>20.61</v>
      </c>
      <c r="I888" s="60">
        <f>AVERAGE($H$102:H888)</f>
        <v>14.877471410419316</v>
      </c>
      <c r="J888" s="58">
        <f t="shared" si="135"/>
        <v>14.940247933884288</v>
      </c>
      <c r="K888">
        <f t="shared" si="138"/>
        <v>20.52</v>
      </c>
    </row>
    <row r="889" spans="3:11">
      <c r="C889" s="64">
        <v>34151</v>
      </c>
      <c r="D889" s="64" t="str">
        <f t="shared" si="136"/>
        <v>71993</v>
      </c>
      <c r="E889" s="65">
        <v>21.956399999999999</v>
      </c>
      <c r="F889" s="58">
        <f t="shared" si="137"/>
        <v>23.307300000000001</v>
      </c>
      <c r="G889" s="65">
        <v>14.080447081218255</v>
      </c>
      <c r="H889" s="66">
        <v>20.56</v>
      </c>
      <c r="I889" s="60">
        <f>AVERAGE($H$102:H889)</f>
        <v>14.884682741116752</v>
      </c>
      <c r="J889" s="58">
        <f t="shared" si="135"/>
        <v>15.027520661157014</v>
      </c>
      <c r="K889">
        <f t="shared" si="138"/>
        <v>20.61</v>
      </c>
    </row>
    <row r="890" spans="3:11">
      <c r="C890" s="64">
        <v>34182</v>
      </c>
      <c r="D890" s="64" t="str">
        <f t="shared" si="136"/>
        <v>81993</v>
      </c>
      <c r="E890" s="65">
        <v>22.712399999999999</v>
      </c>
      <c r="F890" s="58">
        <f t="shared" si="137"/>
        <v>21.956399999999999</v>
      </c>
      <c r="G890" s="65">
        <v>14.091387452471464</v>
      </c>
      <c r="H890" s="66">
        <v>20.81</v>
      </c>
      <c r="I890" s="60">
        <f>AVERAGE($H$102:H890)</f>
        <v>14.892192648922688</v>
      </c>
      <c r="J890" s="58">
        <f t="shared" si="135"/>
        <v>15.116776859504121</v>
      </c>
      <c r="K890">
        <f t="shared" si="138"/>
        <v>20.56</v>
      </c>
    </row>
    <row r="891" spans="3:11">
      <c r="C891" s="64">
        <v>34213</v>
      </c>
      <c r="D891" s="64" t="str">
        <f t="shared" si="136"/>
        <v>91993</v>
      </c>
      <c r="E891" s="65">
        <v>22.485499999999998</v>
      </c>
      <c r="F891" s="58">
        <f t="shared" si="137"/>
        <v>22.712399999999999</v>
      </c>
      <c r="G891" s="65">
        <v>14.102012911392388</v>
      </c>
      <c r="H891" s="66">
        <v>20.99</v>
      </c>
      <c r="I891" s="60">
        <f>AVERAGE($H$102:H891)</f>
        <v>14.899911392405064</v>
      </c>
      <c r="J891" s="58">
        <f t="shared" si="135"/>
        <v>15.209834710743792</v>
      </c>
      <c r="K891">
        <f t="shared" si="138"/>
        <v>20.81</v>
      </c>
    </row>
    <row r="892" spans="3:11">
      <c r="C892" s="64">
        <v>34243</v>
      </c>
      <c r="D892" s="64" t="str">
        <f t="shared" si="136"/>
        <v>101993</v>
      </c>
      <c r="E892" s="65">
        <v>21.3719</v>
      </c>
      <c r="F892" s="58">
        <f t="shared" si="137"/>
        <v>22.485499999999998</v>
      </c>
      <c r="G892" s="65">
        <v>14.111203666245242</v>
      </c>
      <c r="H892" s="66">
        <v>21.11</v>
      </c>
      <c r="I892" s="60">
        <f>AVERAGE($H$102:H892)</f>
        <v>14.907762326169406</v>
      </c>
      <c r="J892" s="58">
        <f t="shared" si="135"/>
        <v>15.30181818181817</v>
      </c>
      <c r="K892">
        <f t="shared" si="138"/>
        <v>20.99</v>
      </c>
    </row>
    <row r="893" spans="3:11">
      <c r="C893" s="64">
        <v>34274</v>
      </c>
      <c r="D893" s="64" t="str">
        <f t="shared" si="136"/>
        <v>111993</v>
      </c>
      <c r="E893" s="65">
        <v>21.0959</v>
      </c>
      <c r="F893" s="58">
        <f t="shared" si="137"/>
        <v>21.3719</v>
      </c>
      <c r="G893" s="65">
        <v>14.12002272727271</v>
      </c>
      <c r="H893" s="66">
        <v>21.04</v>
      </c>
      <c r="I893" s="60">
        <f>AVERAGE($H$102:H893)</f>
        <v>14.915505050505052</v>
      </c>
      <c r="J893" s="58">
        <f t="shared" si="135"/>
        <v>15.393057851239657</v>
      </c>
      <c r="K893">
        <f t="shared" si="138"/>
        <v>21.11</v>
      </c>
    </row>
    <row r="894" spans="3:11">
      <c r="C894" s="64">
        <v>34304</v>
      </c>
      <c r="D894" s="64" t="str">
        <f t="shared" si="136"/>
        <v>121993</v>
      </c>
      <c r="E894" s="65">
        <v>21.308800000000002</v>
      </c>
      <c r="F894" s="58">
        <f t="shared" si="137"/>
        <v>21.0959</v>
      </c>
      <c r="G894" s="65">
        <v>14.129088020176528</v>
      </c>
      <c r="H894" s="66">
        <v>21.16</v>
      </c>
      <c r="I894" s="60">
        <f>AVERAGE($H$102:H894)</f>
        <v>14.923379571248425</v>
      </c>
      <c r="J894" s="58">
        <f t="shared" si="135"/>
        <v>15.486528925619822</v>
      </c>
      <c r="K894">
        <f t="shared" si="138"/>
        <v>21.04</v>
      </c>
    </row>
    <row r="895" spans="3:11">
      <c r="C895" s="64">
        <v>34335</v>
      </c>
      <c r="D895" s="64" t="str">
        <f t="shared" si="136"/>
        <v>11994</v>
      </c>
      <c r="E895" s="65">
        <v>21.207000000000001</v>
      </c>
      <c r="F895" s="58">
        <f t="shared" si="137"/>
        <v>21.308800000000002</v>
      </c>
      <c r="G895" s="65">
        <v>14.138002267002504</v>
      </c>
      <c r="H895" s="66">
        <v>21.41</v>
      </c>
      <c r="I895" s="60">
        <f>AVERAGE($H$102:H895)</f>
        <v>14.931549118387911</v>
      </c>
      <c r="J895" s="58">
        <f t="shared" si="135"/>
        <v>15.582314049586765</v>
      </c>
      <c r="K895">
        <f t="shared" si="138"/>
        <v>21.16</v>
      </c>
    </row>
    <row r="896" spans="3:11">
      <c r="C896" s="64">
        <v>34366</v>
      </c>
      <c r="D896" s="64" t="str">
        <f t="shared" si="136"/>
        <v>21994</v>
      </c>
      <c r="E896" s="65">
        <v>20.569800000000001</v>
      </c>
      <c r="F896" s="58">
        <f t="shared" si="137"/>
        <v>21.207000000000001</v>
      </c>
      <c r="G896" s="65">
        <v>14.146092578616335</v>
      </c>
      <c r="H896" s="66">
        <v>21.26</v>
      </c>
      <c r="I896" s="60">
        <f>AVERAGE($H$102:H896)</f>
        <v>14.939509433962266</v>
      </c>
      <c r="J896" s="58">
        <f t="shared" si="135"/>
        <v>15.676280991735528</v>
      </c>
      <c r="K896">
        <f t="shared" si="138"/>
        <v>21.41</v>
      </c>
    </row>
    <row r="897" spans="3:11">
      <c r="C897" s="64">
        <v>34394</v>
      </c>
      <c r="D897" s="64" t="str">
        <f t="shared" si="136"/>
        <v>31994</v>
      </c>
      <c r="E897" s="65">
        <v>19.628799999999998</v>
      </c>
      <c r="F897" s="58">
        <f t="shared" si="137"/>
        <v>20.569800000000001</v>
      </c>
      <c r="G897" s="65">
        <v>14.152980402010034</v>
      </c>
      <c r="H897" s="66">
        <v>20.83</v>
      </c>
      <c r="I897" s="60">
        <f>AVERAGE($H$102:H897)</f>
        <v>14.946909547738695</v>
      </c>
      <c r="J897" s="58">
        <f t="shared" si="135"/>
        <v>15.771404958677675</v>
      </c>
      <c r="K897">
        <f t="shared" si="138"/>
        <v>21.26</v>
      </c>
    </row>
    <row r="898" spans="3:11">
      <c r="C898" s="64">
        <v>34425</v>
      </c>
      <c r="D898" s="64" t="str">
        <f t="shared" si="136"/>
        <v>41994</v>
      </c>
      <c r="E898" s="65">
        <v>17.8933</v>
      </c>
      <c r="F898" s="58">
        <f t="shared" si="137"/>
        <v>19.628799999999998</v>
      </c>
      <c r="G898" s="65">
        <v>14.157673400250925</v>
      </c>
      <c r="H898" s="66">
        <v>20.05</v>
      </c>
      <c r="I898" s="60">
        <f>AVERAGE($H$102:H898)</f>
        <v>14.953312421580929</v>
      </c>
      <c r="J898" s="58">
        <f t="shared" si="135"/>
        <v>15.859999999999989</v>
      </c>
      <c r="K898">
        <f t="shared" si="138"/>
        <v>20.83</v>
      </c>
    </row>
    <row r="899" spans="3:11">
      <c r="C899" s="64">
        <v>34455</v>
      </c>
      <c r="D899" s="64" t="str">
        <f t="shared" si="136"/>
        <v>51994</v>
      </c>
      <c r="E899" s="65">
        <v>18.115100000000002</v>
      </c>
      <c r="F899" s="58">
        <f t="shared" si="137"/>
        <v>17.8933</v>
      </c>
      <c r="G899" s="65">
        <v>14.162632581453618</v>
      </c>
      <c r="H899" s="66">
        <v>20.190000000000001</v>
      </c>
      <c r="I899" s="60">
        <f>AVERAGE($H$102:H899)</f>
        <v>14.959874686716793</v>
      </c>
      <c r="J899" s="58">
        <f t="shared" si="135"/>
        <v>15.949917355371888</v>
      </c>
      <c r="K899">
        <f t="shared" si="138"/>
        <v>20.05</v>
      </c>
    </row>
    <row r="900" spans="3:11">
      <c r="C900" s="64">
        <v>34486</v>
      </c>
      <c r="D900" s="64" t="str">
        <f t="shared" si="136"/>
        <v>61994</v>
      </c>
      <c r="E900" s="65">
        <v>17.629799999999999</v>
      </c>
      <c r="F900" s="58">
        <f t="shared" si="137"/>
        <v>18.115100000000002</v>
      </c>
      <c r="G900" s="65">
        <v>14.166971964956181</v>
      </c>
      <c r="H900" s="66">
        <v>20.29</v>
      </c>
      <c r="I900" s="60">
        <f>AVERAGE($H$102:H900)</f>
        <v>14.96654568210263</v>
      </c>
      <c r="J900" s="58">
        <f t="shared" si="135"/>
        <v>16.041322314049577</v>
      </c>
      <c r="K900">
        <f t="shared" si="138"/>
        <v>20.190000000000001</v>
      </c>
    </row>
    <row r="901" spans="3:11">
      <c r="C901" s="64">
        <v>34516</v>
      </c>
      <c r="D901" s="64" t="str">
        <f t="shared" si="136"/>
        <v>71994</v>
      </c>
      <c r="E901" s="65">
        <v>16.767700000000001</v>
      </c>
      <c r="F901" s="58">
        <f t="shared" si="137"/>
        <v>17.629799999999999</v>
      </c>
      <c r="G901" s="65">
        <v>14.170222874999986</v>
      </c>
      <c r="H901" s="66">
        <v>20.07</v>
      </c>
      <c r="I901" s="60">
        <f>AVERAGE($H$102:H901)</f>
        <v>14.972925000000002</v>
      </c>
      <c r="J901" s="58">
        <f t="shared" si="135"/>
        <v>16.132727272727262</v>
      </c>
      <c r="K901">
        <f t="shared" si="138"/>
        <v>20.29</v>
      </c>
    </row>
    <row r="902" spans="3:11">
      <c r="C902" s="64">
        <v>34547</v>
      </c>
      <c r="D902" s="64" t="str">
        <f t="shared" si="136"/>
        <v>81994</v>
      </c>
      <c r="E902" s="65">
        <v>17.398099999999999</v>
      </c>
      <c r="F902" s="58">
        <f t="shared" si="137"/>
        <v>16.767700000000001</v>
      </c>
      <c r="G902" s="65">
        <v>14.174252684144806</v>
      </c>
      <c r="H902" s="66">
        <v>20.53</v>
      </c>
      <c r="I902" s="60">
        <f>AVERAGE($H$102:H902)</f>
        <v>14.979862671660428</v>
      </c>
      <c r="J902" s="58">
        <f t="shared" si="135"/>
        <v>16.229090909090896</v>
      </c>
      <c r="K902">
        <f t="shared" si="138"/>
        <v>20.07</v>
      </c>
    </row>
    <row r="903" spans="3:11">
      <c r="C903" s="64">
        <v>34578</v>
      </c>
      <c r="D903" s="64" t="str">
        <f t="shared" si="136"/>
        <v>91994</v>
      </c>
      <c r="E903" s="65">
        <v>16.930499999999999</v>
      </c>
      <c r="F903" s="58">
        <f t="shared" si="137"/>
        <v>17.398099999999999</v>
      </c>
      <c r="G903" s="65">
        <v>14.177689401496247</v>
      </c>
      <c r="H903" s="66">
        <v>20.57</v>
      </c>
      <c r="I903" s="60">
        <f>AVERAGE($H$102:H903)</f>
        <v>14.986832917705739</v>
      </c>
      <c r="J903" s="58">
        <f t="shared" si="135"/>
        <v>16.319586776859492</v>
      </c>
      <c r="K903">
        <f t="shared" si="138"/>
        <v>20.53</v>
      </c>
    </row>
    <row r="904" spans="3:11">
      <c r="C904" s="64">
        <v>34608</v>
      </c>
      <c r="D904" s="64" t="str">
        <f t="shared" si="136"/>
        <v>101994</v>
      </c>
      <c r="E904" s="65">
        <v>15.436299999999999</v>
      </c>
      <c r="F904" s="58">
        <f t="shared" si="137"/>
        <v>16.930499999999999</v>
      </c>
      <c r="G904" s="65">
        <v>14.179256787048553</v>
      </c>
      <c r="H904" s="66">
        <v>20.39</v>
      </c>
      <c r="I904" s="60">
        <f>AVERAGE($H$102:H904)</f>
        <v>14.993561643835619</v>
      </c>
      <c r="J904" s="58">
        <f t="shared" si="135"/>
        <v>16.408016528925607</v>
      </c>
      <c r="K904">
        <f t="shared" si="138"/>
        <v>20.57</v>
      </c>
    </row>
    <row r="905" spans="3:11">
      <c r="C905" s="64">
        <v>34639</v>
      </c>
      <c r="D905" s="64" t="str">
        <f t="shared" si="136"/>
        <v>111994</v>
      </c>
      <c r="E905" s="65">
        <v>14.826499999999999</v>
      </c>
      <c r="F905" s="58">
        <f t="shared" si="137"/>
        <v>15.436299999999999</v>
      </c>
      <c r="G905" s="65">
        <v>14.180061815920384</v>
      </c>
      <c r="H905" s="66">
        <v>20.21</v>
      </c>
      <c r="I905" s="60">
        <f>AVERAGE($H$102:H905)</f>
        <v>15.000049751243782</v>
      </c>
      <c r="J905" s="58">
        <f t="shared" si="135"/>
        <v>16.495702479338831</v>
      </c>
      <c r="K905">
        <f t="shared" si="138"/>
        <v>20.39</v>
      </c>
    </row>
    <row r="906" spans="3:11">
      <c r="C906" s="64">
        <v>34669</v>
      </c>
      <c r="D906" s="64" t="str">
        <f t="shared" si="136"/>
        <v>121994</v>
      </c>
      <c r="E906" s="65">
        <v>15.008800000000001</v>
      </c>
      <c r="F906" s="58">
        <f t="shared" si="137"/>
        <v>14.826499999999999</v>
      </c>
      <c r="G906" s="65">
        <v>14.181091304347811</v>
      </c>
      <c r="H906" s="66">
        <v>19.91</v>
      </c>
      <c r="I906" s="60">
        <f>AVERAGE($H$102:H906)</f>
        <v>15.006149068322982</v>
      </c>
      <c r="J906" s="58">
        <f t="shared" si="135"/>
        <v>16.580165289256186</v>
      </c>
      <c r="K906">
        <f t="shared" si="138"/>
        <v>20.21</v>
      </c>
    </row>
    <row r="907" spans="3:11">
      <c r="C907" s="64">
        <v>34700</v>
      </c>
      <c r="D907" s="64" t="str">
        <f t="shared" si="136"/>
        <v>11995</v>
      </c>
      <c r="E907" s="65">
        <v>14.452199999999999</v>
      </c>
      <c r="F907" s="58">
        <f t="shared" si="137"/>
        <v>15.008800000000001</v>
      </c>
      <c r="G907" s="65">
        <v>14.18142766749378</v>
      </c>
      <c r="H907" s="66">
        <v>20.22</v>
      </c>
      <c r="I907" s="60">
        <f>AVERAGE($H$102:H907)</f>
        <v>15.012617866004963</v>
      </c>
      <c r="J907" s="58">
        <f t="shared" si="135"/>
        <v>16.667933884297508</v>
      </c>
      <c r="K907">
        <f t="shared" si="138"/>
        <v>19.91</v>
      </c>
    </row>
    <row r="908" spans="3:11">
      <c r="C908" s="64">
        <v>34731</v>
      </c>
      <c r="D908" s="64" t="str">
        <f t="shared" si="136"/>
        <v>21995</v>
      </c>
      <c r="E908" s="65">
        <v>14.973599999999999</v>
      </c>
      <c r="F908" s="58">
        <f t="shared" si="137"/>
        <v>14.452199999999999</v>
      </c>
      <c r="G908" s="65">
        <v>14.182409293680282</v>
      </c>
      <c r="H908" s="66">
        <v>20.8</v>
      </c>
      <c r="I908" s="60">
        <f>AVERAGE($H$102:H908)</f>
        <v>15.019789343246591</v>
      </c>
      <c r="J908" s="58">
        <f t="shared" si="135"/>
        <v>16.757190082644616</v>
      </c>
      <c r="K908">
        <f t="shared" si="138"/>
        <v>20.22</v>
      </c>
    </row>
    <row r="909" spans="3:11">
      <c r="C909" s="64">
        <v>34759</v>
      </c>
      <c r="D909" s="64" t="str">
        <f t="shared" si="136"/>
        <v>31995</v>
      </c>
      <c r="E909" s="65">
        <v>15.3828</v>
      </c>
      <c r="F909" s="58">
        <f t="shared" si="137"/>
        <v>14.973599999999999</v>
      </c>
      <c r="G909" s="65">
        <v>14.183894925742557</v>
      </c>
      <c r="H909" s="66">
        <v>21.15</v>
      </c>
      <c r="I909" s="60">
        <f>AVERAGE($H$102:H909)</f>
        <v>15.027376237623761</v>
      </c>
      <c r="J909" s="58">
        <f t="shared" si="135"/>
        <v>16.845289256198338</v>
      </c>
      <c r="K909">
        <f t="shared" si="138"/>
        <v>20.8</v>
      </c>
    </row>
    <row r="910" spans="3:11">
      <c r="C910" s="64">
        <v>34790</v>
      </c>
      <c r="D910" s="64" t="str">
        <f t="shared" si="136"/>
        <v>41995</v>
      </c>
      <c r="E910" s="65">
        <v>14.9495</v>
      </c>
      <c r="F910" s="58">
        <f t="shared" si="137"/>
        <v>15.3828</v>
      </c>
      <c r="G910" s="65">
        <v>14.184841285537685</v>
      </c>
      <c r="H910" s="66">
        <v>21.64</v>
      </c>
      <c r="I910" s="60">
        <f>AVERAGE($H$102:H910)</f>
        <v>15.035550061804695</v>
      </c>
      <c r="J910" s="58">
        <f t="shared" si="135"/>
        <v>16.93842975206611</v>
      </c>
      <c r="K910">
        <f t="shared" si="138"/>
        <v>21.15</v>
      </c>
    </row>
    <row r="911" spans="3:11">
      <c r="C911" s="64">
        <v>34820</v>
      </c>
      <c r="D911" s="64" t="str">
        <f t="shared" si="136"/>
        <v>51995</v>
      </c>
      <c r="E911" s="65">
        <v>15.4923</v>
      </c>
      <c r="F911" s="58">
        <f t="shared" si="137"/>
        <v>14.9495</v>
      </c>
      <c r="G911" s="65">
        <v>14.186455432098748</v>
      </c>
      <c r="H911" s="66">
        <v>22.19</v>
      </c>
      <c r="I911" s="60">
        <f>AVERAGE($H$102:H911)</f>
        <v>15.044382716049382</v>
      </c>
      <c r="J911" s="58">
        <f t="shared" si="135"/>
        <v>17.035867768595036</v>
      </c>
      <c r="K911">
        <f t="shared" si="138"/>
        <v>21.64</v>
      </c>
    </row>
    <row r="912" spans="3:11">
      <c r="C912" s="64">
        <v>34851</v>
      </c>
      <c r="D912" s="64" t="str">
        <f t="shared" si="136"/>
        <v>61995</v>
      </c>
      <c r="E912" s="65">
        <v>15.821999999999999</v>
      </c>
      <c r="F912" s="58">
        <f t="shared" si="137"/>
        <v>15.4923</v>
      </c>
      <c r="G912" s="65">
        <v>14.188472133168911</v>
      </c>
      <c r="H912" s="66">
        <v>22.72</v>
      </c>
      <c r="I912" s="60">
        <f>AVERAGE($H$102:H912)</f>
        <v>15.053847102342784</v>
      </c>
      <c r="J912" s="58">
        <f t="shared" si="135"/>
        <v>17.135950413223132</v>
      </c>
      <c r="K912">
        <f t="shared" si="138"/>
        <v>22.19</v>
      </c>
    </row>
    <row r="913" spans="3:11">
      <c r="C913" s="64">
        <v>34881</v>
      </c>
      <c r="D913" s="64" t="str">
        <f t="shared" si="136"/>
        <v>71995</v>
      </c>
      <c r="E913" s="65">
        <v>15.976699999999999</v>
      </c>
      <c r="F913" s="58">
        <f t="shared" si="137"/>
        <v>15.821999999999999</v>
      </c>
      <c r="G913" s="65">
        <v>14.190674384236436</v>
      </c>
      <c r="H913" s="66">
        <v>23.37</v>
      </c>
      <c r="I913" s="60">
        <f>AVERAGE($H$102:H913)</f>
        <v>15.064088669950738</v>
      </c>
      <c r="J913" s="58">
        <f t="shared" si="135"/>
        <v>17.239752066115695</v>
      </c>
      <c r="K913">
        <f t="shared" si="138"/>
        <v>22.72</v>
      </c>
    </row>
    <row r="914" spans="3:11">
      <c r="C914" s="64">
        <v>34912</v>
      </c>
      <c r="D914" s="64" t="str">
        <f t="shared" si="136"/>
        <v>81995</v>
      </c>
      <c r="E914" s="65">
        <v>15.9716</v>
      </c>
      <c r="F914" s="58">
        <f t="shared" si="137"/>
        <v>15.976699999999999</v>
      </c>
      <c r="G914" s="65">
        <v>14.192864944649431</v>
      </c>
      <c r="H914" s="66">
        <v>23.28</v>
      </c>
      <c r="I914" s="60">
        <f>AVERAGE($H$102:H914)</f>
        <v>15.07419434194342</v>
      </c>
      <c r="J914" s="58">
        <f t="shared" si="135"/>
        <v>17.341239669421483</v>
      </c>
      <c r="K914">
        <f t="shared" si="138"/>
        <v>23.37</v>
      </c>
    </row>
    <row r="915" spans="3:11">
      <c r="C915" s="64">
        <v>34943</v>
      </c>
      <c r="D915" s="64" t="str">
        <f t="shared" si="136"/>
        <v>91995</v>
      </c>
      <c r="E915" s="65">
        <v>16.611999999999998</v>
      </c>
      <c r="F915" s="58">
        <f t="shared" si="137"/>
        <v>15.9716</v>
      </c>
      <c r="G915" s="65">
        <v>14.195836855036838</v>
      </c>
      <c r="H915" s="66">
        <v>23.94</v>
      </c>
      <c r="I915" s="60">
        <f>AVERAGE($H$102:H915)</f>
        <v>15.085085995085995</v>
      </c>
      <c r="J915" s="58">
        <f t="shared" si="135"/>
        <v>17.450330578512396</v>
      </c>
      <c r="K915">
        <f t="shared" si="138"/>
        <v>23.28</v>
      </c>
    </row>
    <row r="916" spans="3:11">
      <c r="C916" s="64">
        <v>34973</v>
      </c>
      <c r="D916" s="64" t="str">
        <f t="shared" si="136"/>
        <v>101995</v>
      </c>
      <c r="E916" s="65">
        <v>17.123100000000001</v>
      </c>
      <c r="F916" s="58">
        <f t="shared" si="137"/>
        <v>16.611999999999998</v>
      </c>
      <c r="G916" s="65">
        <v>14.199428588957039</v>
      </c>
      <c r="H916" s="66">
        <v>23.93</v>
      </c>
      <c r="I916" s="60">
        <f>AVERAGE($H$102:H916)</f>
        <v>15.095938650306749</v>
      </c>
      <c r="J916" s="58">
        <f t="shared" si="135"/>
        <v>17.561570247933879</v>
      </c>
      <c r="K916">
        <f t="shared" si="138"/>
        <v>23.94</v>
      </c>
    </row>
    <row r="917" spans="3:11">
      <c r="C917" s="64">
        <v>35004</v>
      </c>
      <c r="D917" s="64" t="str">
        <f t="shared" si="136"/>
        <v>111995</v>
      </c>
      <c r="E917" s="65">
        <v>17.826000000000001</v>
      </c>
      <c r="F917" s="58">
        <f t="shared" si="137"/>
        <v>17.123100000000001</v>
      </c>
      <c r="G917" s="65">
        <v>14.203872916666649</v>
      </c>
      <c r="H917" s="66">
        <v>24.35</v>
      </c>
      <c r="I917" s="60">
        <f>AVERAGE($H$102:H917)</f>
        <v>15.107279411764708</v>
      </c>
      <c r="J917" s="58">
        <f t="shared" si="135"/>
        <v>17.675619834710737</v>
      </c>
      <c r="K917">
        <f t="shared" si="138"/>
        <v>23.93</v>
      </c>
    </row>
    <row r="918" spans="3:11">
      <c r="C918" s="64">
        <v>35034</v>
      </c>
      <c r="D918" s="64" t="str">
        <f t="shared" si="136"/>
        <v>121995</v>
      </c>
      <c r="E918" s="65">
        <v>18.136900000000001</v>
      </c>
      <c r="F918" s="58">
        <f t="shared" si="137"/>
        <v>17.826000000000001</v>
      </c>
      <c r="G918" s="65">
        <v>14.208686903304756</v>
      </c>
      <c r="H918" s="66">
        <v>25.03</v>
      </c>
      <c r="I918" s="60">
        <f>AVERAGE($H$102:H918)</f>
        <v>15.119424724602204</v>
      </c>
      <c r="J918" s="58">
        <f t="shared" si="135"/>
        <v>17.790247933884292</v>
      </c>
      <c r="K918">
        <f t="shared" si="138"/>
        <v>24.35</v>
      </c>
    </row>
    <row r="919" spans="3:11">
      <c r="C919" s="64">
        <v>35065</v>
      </c>
      <c r="D919" s="64" t="str">
        <f t="shared" si="136"/>
        <v>11996</v>
      </c>
      <c r="E919" s="65">
        <v>18.6845</v>
      </c>
      <c r="F919" s="58">
        <f t="shared" si="137"/>
        <v>18.136900000000001</v>
      </c>
      <c r="G919" s="65">
        <v>14.214158557457194</v>
      </c>
      <c r="H919" s="66">
        <v>24.76</v>
      </c>
      <c r="I919" s="60">
        <f>AVERAGE($H$102:H919)</f>
        <v>15.131210268948657</v>
      </c>
      <c r="J919" s="58">
        <f t="shared" si="135"/>
        <v>17.898264462809909</v>
      </c>
      <c r="K919">
        <f t="shared" si="138"/>
        <v>25.03</v>
      </c>
    </row>
    <row r="920" spans="3:11">
      <c r="C920" s="64">
        <v>35096</v>
      </c>
      <c r="D920" s="64" t="str">
        <f t="shared" si="136"/>
        <v>21996</v>
      </c>
      <c r="E920" s="65">
        <v>18.814</v>
      </c>
      <c r="F920" s="58">
        <f t="shared" si="137"/>
        <v>18.6845</v>
      </c>
      <c r="G920" s="65">
        <v>14.219774969474951</v>
      </c>
      <c r="H920" s="66">
        <v>25.97</v>
      </c>
      <c r="I920" s="60">
        <f>AVERAGE($H$102:H920)</f>
        <v>15.144444444444446</v>
      </c>
      <c r="J920" s="58">
        <f t="shared" si="135"/>
        <v>18.016033057851232</v>
      </c>
      <c r="K920">
        <f t="shared" si="138"/>
        <v>24.76</v>
      </c>
    </row>
    <row r="921" spans="3:11">
      <c r="C921" s="64">
        <v>35125</v>
      </c>
      <c r="D921" s="64" t="str">
        <f t="shared" si="136"/>
        <v>31996</v>
      </c>
      <c r="E921" s="65">
        <v>18.963000000000001</v>
      </c>
      <c r="F921" s="58">
        <f t="shared" si="137"/>
        <v>18.814</v>
      </c>
      <c r="G921" s="65">
        <v>14.225559390243884</v>
      </c>
      <c r="H921" s="66">
        <v>25.63</v>
      </c>
      <c r="I921" s="60">
        <f>AVERAGE($H$102:H921)</f>
        <v>15.157231707317074</v>
      </c>
      <c r="J921" s="58">
        <f t="shared" si="135"/>
        <v>18.125454545454541</v>
      </c>
      <c r="K921">
        <f t="shared" si="138"/>
        <v>25.97</v>
      </c>
    </row>
    <row r="922" spans="3:11">
      <c r="C922" s="64">
        <v>35156</v>
      </c>
      <c r="D922" s="64" t="str">
        <f t="shared" si="136"/>
        <v>41996</v>
      </c>
      <c r="E922" s="65">
        <v>18.738800000000001</v>
      </c>
      <c r="F922" s="58">
        <f t="shared" si="137"/>
        <v>18.963000000000001</v>
      </c>
      <c r="G922" s="65">
        <v>14.231056638246022</v>
      </c>
      <c r="H922" s="66">
        <v>25.42</v>
      </c>
      <c r="I922" s="60">
        <f>AVERAGE($H$102:H922)</f>
        <v>15.169732034104751</v>
      </c>
      <c r="J922" s="58">
        <f t="shared" si="135"/>
        <v>18.226528925619832</v>
      </c>
      <c r="K922">
        <f t="shared" si="138"/>
        <v>25.63</v>
      </c>
    </row>
    <row r="923" spans="3:11">
      <c r="C923" s="64">
        <v>35186</v>
      </c>
      <c r="D923" s="64" t="str">
        <f t="shared" si="136"/>
        <v>51996</v>
      </c>
      <c r="E923" s="65">
        <v>19.167000000000002</v>
      </c>
      <c r="F923" s="58">
        <f t="shared" si="137"/>
        <v>18.738800000000001</v>
      </c>
      <c r="G923" s="65">
        <v>14.237061435523094</v>
      </c>
      <c r="H923" s="66">
        <v>25.81</v>
      </c>
      <c r="I923" s="60">
        <f>AVERAGE($H$102:H923)</f>
        <v>15.182676399026764</v>
      </c>
      <c r="J923" s="58">
        <f t="shared" si="135"/>
        <v>18.327851239669418</v>
      </c>
      <c r="K923">
        <f t="shared" si="138"/>
        <v>25.42</v>
      </c>
    </row>
    <row r="924" spans="3:11">
      <c r="C924" s="64">
        <v>35217</v>
      </c>
      <c r="D924" s="64" t="str">
        <f t="shared" si="136"/>
        <v>61996</v>
      </c>
      <c r="E924" s="65">
        <v>19.2103</v>
      </c>
      <c r="F924" s="58">
        <f t="shared" si="137"/>
        <v>19.167000000000002</v>
      </c>
      <c r="G924" s="65">
        <v>14.243104252733881</v>
      </c>
      <c r="H924" s="66">
        <v>25.96</v>
      </c>
      <c r="I924" s="60">
        <f>AVERAGE($H$102:H924)</f>
        <v>15.195771567436207</v>
      </c>
      <c r="J924" s="58">
        <f t="shared" si="135"/>
        <v>18.430330578512397</v>
      </c>
      <c r="K924">
        <f t="shared" si="138"/>
        <v>25.81</v>
      </c>
    </row>
    <row r="925" spans="3:11">
      <c r="C925" s="64">
        <v>35247</v>
      </c>
      <c r="D925" s="64" t="str">
        <f t="shared" si="136"/>
        <v>71996</v>
      </c>
      <c r="E925" s="65">
        <v>17.776399999999999</v>
      </c>
      <c r="F925" s="58">
        <f t="shared" si="137"/>
        <v>19.2103</v>
      </c>
      <c r="G925" s="65">
        <v>14.247392233009689</v>
      </c>
      <c r="H925" s="66">
        <v>24.86</v>
      </c>
      <c r="I925" s="60">
        <f>AVERAGE($H$102:H925)</f>
        <v>15.2075</v>
      </c>
      <c r="J925" s="58">
        <f t="shared" si="135"/>
        <v>18.520991735537191</v>
      </c>
      <c r="K925">
        <f t="shared" si="138"/>
        <v>25.96</v>
      </c>
    </row>
    <row r="926" spans="3:11">
      <c r="C926" s="64">
        <v>35278</v>
      </c>
      <c r="D926" s="64" t="str">
        <f t="shared" si="136"/>
        <v>81996</v>
      </c>
      <c r="E926" s="65">
        <v>18.110800000000001</v>
      </c>
      <c r="F926" s="58">
        <f t="shared" si="137"/>
        <v>17.776399999999999</v>
      </c>
      <c r="G926" s="65">
        <v>14.252075151515132</v>
      </c>
      <c r="H926" s="66">
        <v>25.41</v>
      </c>
      <c r="I926" s="60">
        <f>AVERAGE($H$102:H926)</f>
        <v>15.219866666666666</v>
      </c>
      <c r="J926" s="58">
        <f t="shared" si="135"/>
        <v>18.618429752066117</v>
      </c>
      <c r="K926">
        <f t="shared" si="138"/>
        <v>24.86</v>
      </c>
    </row>
    <row r="927" spans="3:11">
      <c r="C927" s="64">
        <v>35309</v>
      </c>
      <c r="D927" s="64" t="str">
        <f t="shared" si="136"/>
        <v>91996</v>
      </c>
      <c r="E927" s="65">
        <v>19.092500000000001</v>
      </c>
      <c r="F927" s="58">
        <f t="shared" si="137"/>
        <v>18.110800000000001</v>
      </c>
      <c r="G927" s="65">
        <v>14.257935230024195</v>
      </c>
      <c r="H927" s="66">
        <v>25.68</v>
      </c>
      <c r="I927" s="60">
        <f>AVERAGE($H$102:H927)</f>
        <v>15.232530266343826</v>
      </c>
      <c r="J927" s="58">
        <f t="shared" ref="J927:J990" si="139">AVERAGE(H807:H927)</f>
        <v>18.715867768595036</v>
      </c>
      <c r="K927">
        <f t="shared" si="138"/>
        <v>25.41</v>
      </c>
    </row>
    <row r="928" spans="3:11">
      <c r="C928" s="64">
        <v>35339</v>
      </c>
      <c r="D928" s="64" t="str">
        <f t="shared" si="136"/>
        <v>101996</v>
      </c>
      <c r="E928" s="65">
        <v>18.209900000000001</v>
      </c>
      <c r="F928" s="58">
        <f t="shared" si="137"/>
        <v>19.092500000000001</v>
      </c>
      <c r="G928" s="65">
        <v>14.262713905683174</v>
      </c>
      <c r="H928" s="66">
        <v>26.48</v>
      </c>
      <c r="I928" s="60">
        <f>AVERAGE($H$102:H928)</f>
        <v>15.246130592503022</v>
      </c>
      <c r="J928" s="58">
        <f t="shared" si="139"/>
        <v>18.823388429752065</v>
      </c>
      <c r="K928">
        <f t="shared" si="138"/>
        <v>25.68</v>
      </c>
    </row>
    <row r="929" spans="3:11">
      <c r="C929" s="64">
        <v>35370</v>
      </c>
      <c r="D929" s="64" t="str">
        <f t="shared" si="136"/>
        <v>111996</v>
      </c>
      <c r="E929" s="65">
        <v>19.546099999999999</v>
      </c>
      <c r="F929" s="58">
        <f t="shared" si="137"/>
        <v>18.209900000000001</v>
      </c>
      <c r="G929" s="65">
        <v>14.269094806763267</v>
      </c>
      <c r="H929" s="66">
        <v>27.58</v>
      </c>
      <c r="I929" s="60">
        <f>AVERAGE($H$102:H929)</f>
        <v>15.261026570048308</v>
      </c>
      <c r="J929" s="58">
        <f t="shared" si="139"/>
        <v>18.940330578512391</v>
      </c>
      <c r="K929">
        <f t="shared" si="138"/>
        <v>26.48</v>
      </c>
    </row>
    <row r="930" spans="3:11">
      <c r="C930" s="64">
        <v>35400</v>
      </c>
      <c r="D930" s="64" t="str">
        <f t="shared" si="136"/>
        <v>121996</v>
      </c>
      <c r="E930" s="65">
        <v>19.125699999999998</v>
      </c>
      <c r="F930" s="58">
        <f t="shared" si="137"/>
        <v>19.546099999999999</v>
      </c>
      <c r="G930" s="65">
        <v>14.27495319662242</v>
      </c>
      <c r="H930" s="66">
        <v>27.72</v>
      </c>
      <c r="I930" s="60">
        <f>AVERAGE($H$102:H930)</f>
        <v>15.276055488540408</v>
      </c>
      <c r="J930" s="58">
        <f t="shared" si="139"/>
        <v>19.054793388429747</v>
      </c>
      <c r="K930">
        <f t="shared" si="138"/>
        <v>27.58</v>
      </c>
    </row>
    <row r="931" spans="3:11">
      <c r="C931" s="64">
        <v>35431</v>
      </c>
      <c r="D931" s="64" t="str">
        <f t="shared" si="136"/>
        <v>11997</v>
      </c>
      <c r="E931" s="65">
        <v>19.536799999999999</v>
      </c>
      <c r="F931" s="58">
        <f t="shared" si="137"/>
        <v>19.125699999999998</v>
      </c>
      <c r="G931" s="65">
        <v>14.28129277108432</v>
      </c>
      <c r="H931" s="66">
        <v>28.33</v>
      </c>
      <c r="I931" s="60">
        <f>AVERAGE($H$102:H931)</f>
        <v>15.291783132530119</v>
      </c>
      <c r="J931" s="58">
        <f t="shared" si="139"/>
        <v>19.172479338842965</v>
      </c>
      <c r="K931">
        <f t="shared" si="138"/>
        <v>27.72</v>
      </c>
    </row>
    <row r="932" spans="3:11">
      <c r="C932" s="64">
        <v>35462</v>
      </c>
      <c r="D932" s="64" t="str">
        <f t="shared" si="136"/>
        <v>21997</v>
      </c>
      <c r="E932" s="65">
        <v>19.6526</v>
      </c>
      <c r="F932" s="58">
        <f t="shared" si="137"/>
        <v>19.536799999999999</v>
      </c>
      <c r="G932" s="65">
        <v>14.287756438026456</v>
      </c>
      <c r="H932" s="66">
        <v>29.26</v>
      </c>
      <c r="I932" s="60">
        <f>AVERAGE($H$102:H932)</f>
        <v>15.30859205776173</v>
      </c>
      <c r="J932" s="58">
        <f t="shared" si="139"/>
        <v>19.290991735537187</v>
      </c>
      <c r="K932">
        <f t="shared" si="138"/>
        <v>28.33</v>
      </c>
    </row>
    <row r="933" spans="3:11">
      <c r="C933" s="64">
        <v>35490</v>
      </c>
      <c r="D933" s="64" t="str">
        <f t="shared" si="136"/>
        <v>31997</v>
      </c>
      <c r="E933" s="65">
        <v>18.815100000000001</v>
      </c>
      <c r="F933" s="58">
        <f t="shared" si="137"/>
        <v>19.6526</v>
      </c>
      <c r="G933" s="65">
        <v>14.293197956730751</v>
      </c>
      <c r="H933" s="66">
        <v>28.8</v>
      </c>
      <c r="I933" s="60">
        <f>AVERAGE($H$102:H933)</f>
        <v>15.32480769230769</v>
      </c>
      <c r="J933" s="58">
        <f t="shared" si="139"/>
        <v>19.398264462809912</v>
      </c>
      <c r="K933">
        <f t="shared" si="138"/>
        <v>29.26</v>
      </c>
    </row>
    <row r="934" spans="3:11">
      <c r="C934" s="64">
        <v>35521</v>
      </c>
      <c r="D934" s="64" t="str">
        <f t="shared" si="136"/>
        <v>41997</v>
      </c>
      <c r="E934" s="65">
        <v>19.761800000000001</v>
      </c>
      <c r="F934" s="58">
        <f t="shared" si="137"/>
        <v>18.815100000000001</v>
      </c>
      <c r="G934" s="65">
        <v>14.299762905162046</v>
      </c>
      <c r="H934" s="66">
        <v>27.58</v>
      </c>
      <c r="I934" s="60">
        <f>AVERAGE($H$102:H934)</f>
        <v>15.339519807923168</v>
      </c>
      <c r="J934" s="58">
        <f t="shared" si="139"/>
        <v>19.490413223140493</v>
      </c>
      <c r="K934">
        <f t="shared" si="138"/>
        <v>28.8</v>
      </c>
    </row>
    <row r="935" spans="3:11">
      <c r="C935" s="64">
        <v>35551</v>
      </c>
      <c r="D935" s="64" t="str">
        <f t="shared" ref="D935:D998" si="140">MONTH(C935)&amp;YEAR(C935)</f>
        <v>51997</v>
      </c>
      <c r="E935" s="65">
        <v>20.9194</v>
      </c>
      <c r="F935" s="58">
        <f t="shared" si="137"/>
        <v>19.761800000000001</v>
      </c>
      <c r="G935" s="65">
        <v>14.307700119904059</v>
      </c>
      <c r="H935" s="66">
        <v>29.93</v>
      </c>
      <c r="I935" s="60">
        <f>AVERAGE($H$102:H935)</f>
        <v>15.357014388489207</v>
      </c>
      <c r="J935" s="58">
        <f t="shared" si="139"/>
        <v>19.603884297520654</v>
      </c>
      <c r="K935">
        <f t="shared" si="138"/>
        <v>27.58</v>
      </c>
    </row>
    <row r="936" spans="3:11">
      <c r="C936" s="64">
        <v>35582</v>
      </c>
      <c r="D936" s="64" t="str">
        <f t="shared" si="140"/>
        <v>61997</v>
      </c>
      <c r="E936" s="65">
        <v>21.828399999999998</v>
      </c>
      <c r="F936" s="58">
        <f t="shared" ref="F936:F999" si="141">E935</f>
        <v>20.9194</v>
      </c>
      <c r="G936" s="65">
        <v>14.316706946107768</v>
      </c>
      <c r="H936" s="66">
        <v>31.25</v>
      </c>
      <c r="I936" s="60">
        <f>AVERAGE($H$102:H936)</f>
        <v>15.376047904191614</v>
      </c>
      <c r="J936" s="58">
        <f t="shared" si="139"/>
        <v>19.728595041322308</v>
      </c>
      <c r="K936">
        <f t="shared" ref="K936:K999" si="142">H935</f>
        <v>29.93</v>
      </c>
    </row>
    <row r="937" spans="3:11">
      <c r="C937" s="64">
        <v>35612</v>
      </c>
      <c r="D937" s="64" t="str">
        <f t="shared" si="140"/>
        <v>71997</v>
      </c>
      <c r="E937" s="65">
        <v>23.481999999999999</v>
      </c>
      <c r="F937" s="58">
        <f t="shared" si="141"/>
        <v>21.828399999999998</v>
      </c>
      <c r="G937" s="65">
        <v>14.327670215310988</v>
      </c>
      <c r="H937" s="66">
        <v>32.76</v>
      </c>
      <c r="I937" s="60">
        <f>AVERAGE($H$102:H937)</f>
        <v>15.396842105263156</v>
      </c>
      <c r="J937" s="58">
        <f t="shared" si="139"/>
        <v>19.860247933884295</v>
      </c>
      <c r="K937">
        <f t="shared" si="142"/>
        <v>31.25</v>
      </c>
    </row>
    <row r="938" spans="3:11">
      <c r="C938" s="64">
        <v>35643</v>
      </c>
      <c r="D938" s="64" t="str">
        <f t="shared" si="140"/>
        <v>81997</v>
      </c>
      <c r="E938" s="65">
        <v>22.1326</v>
      </c>
      <c r="F938" s="58">
        <f t="shared" si="141"/>
        <v>23.481999999999999</v>
      </c>
      <c r="G938" s="65">
        <v>14.33699510155315</v>
      </c>
      <c r="H938" s="66">
        <v>32.58</v>
      </c>
      <c r="I938" s="60">
        <f>AVERAGE($H$102:H938)</f>
        <v>15.417371565113498</v>
      </c>
      <c r="J938" s="58">
        <f t="shared" si="139"/>
        <v>19.986446280991728</v>
      </c>
      <c r="K938">
        <f t="shared" si="142"/>
        <v>32.76</v>
      </c>
    </row>
    <row r="939" spans="3:11">
      <c r="C939" s="64">
        <v>35674</v>
      </c>
      <c r="D939" s="64" t="str">
        <f t="shared" si="140"/>
        <v>91997</v>
      </c>
      <c r="E939" s="65">
        <v>23.309100000000001</v>
      </c>
      <c r="F939" s="58">
        <f t="shared" si="141"/>
        <v>22.1326</v>
      </c>
      <c r="G939" s="65">
        <v>14.347701670644376</v>
      </c>
      <c r="H939" s="66">
        <v>32.659999999999997</v>
      </c>
      <c r="I939" s="60">
        <f>AVERAGE($H$102:H939)</f>
        <v>15.437947494033411</v>
      </c>
      <c r="J939" s="58">
        <f t="shared" si="139"/>
        <v>20.104876033057849</v>
      </c>
      <c r="K939">
        <f t="shared" si="142"/>
        <v>32.58</v>
      </c>
    </row>
    <row r="940" spans="3:11">
      <c r="C940" s="64">
        <v>35704</v>
      </c>
      <c r="D940" s="64" t="str">
        <f t="shared" si="140"/>
        <v>101997</v>
      </c>
      <c r="E940" s="65">
        <v>23.026700000000002</v>
      </c>
      <c r="F940" s="58">
        <f t="shared" si="141"/>
        <v>23.309100000000001</v>
      </c>
      <c r="G940" s="65">
        <v>14.358046126340867</v>
      </c>
      <c r="H940" s="66">
        <v>32.9</v>
      </c>
      <c r="I940" s="60">
        <f>AVERAGE($H$102:H940)</f>
        <v>15.458760429082238</v>
      </c>
      <c r="J940" s="58">
        <f t="shared" si="139"/>
        <v>20.230661157024791</v>
      </c>
      <c r="K940">
        <f t="shared" si="142"/>
        <v>32.659999999999997</v>
      </c>
    </row>
    <row r="941" spans="3:11">
      <c r="C941" s="64">
        <v>35735</v>
      </c>
      <c r="D941" s="64" t="str">
        <f t="shared" si="140"/>
        <v>111997</v>
      </c>
      <c r="E941" s="65">
        <v>24.0534</v>
      </c>
      <c r="F941" s="58">
        <f t="shared" si="141"/>
        <v>23.026700000000002</v>
      </c>
      <c r="G941" s="65">
        <v>14.369588214285701</v>
      </c>
      <c r="H941" s="66">
        <v>32.33</v>
      </c>
      <c r="I941" s="60">
        <f>AVERAGE($H$102:H941)</f>
        <v>15.478845238095236</v>
      </c>
      <c r="J941" s="58">
        <f t="shared" si="139"/>
        <v>20.369504132231402</v>
      </c>
      <c r="K941">
        <f t="shared" si="142"/>
        <v>32.9</v>
      </c>
    </row>
    <row r="942" spans="3:11">
      <c r="C942" s="64">
        <v>35765</v>
      </c>
      <c r="D942" s="64" t="str">
        <f t="shared" si="140"/>
        <v>121997</v>
      </c>
      <c r="E942" s="65">
        <v>24.431799999999999</v>
      </c>
      <c r="F942" s="58">
        <f t="shared" si="141"/>
        <v>24.0534</v>
      </c>
      <c r="G942" s="65">
        <v>14.381552794292496</v>
      </c>
      <c r="H942" s="66">
        <v>33.03</v>
      </c>
      <c r="I942" s="60">
        <f>AVERAGE($H$102:H942)</f>
        <v>15.499714625445895</v>
      </c>
      <c r="J942" s="58">
        <f t="shared" si="139"/>
        <v>20.5301652892562</v>
      </c>
      <c r="K942">
        <f t="shared" si="142"/>
        <v>32.33</v>
      </c>
    </row>
    <row r="943" spans="3:11">
      <c r="C943" s="64">
        <v>35796</v>
      </c>
      <c r="D943" s="64" t="str">
        <f t="shared" si="140"/>
        <v>11998</v>
      </c>
      <c r="E943" s="65">
        <v>24.792100000000001</v>
      </c>
      <c r="F943" s="58">
        <f t="shared" si="141"/>
        <v>24.431799999999999</v>
      </c>
      <c r="G943" s="65">
        <v>14.393916864608062</v>
      </c>
      <c r="H943" s="66">
        <v>32.86</v>
      </c>
      <c r="I943" s="60">
        <f>AVERAGE($H$102:H943)</f>
        <v>15.520332541567695</v>
      </c>
      <c r="J943" s="58">
        <f t="shared" si="139"/>
        <v>20.691074380165293</v>
      </c>
      <c r="K943">
        <f t="shared" si="142"/>
        <v>33.03</v>
      </c>
    </row>
    <row r="944" spans="3:11">
      <c r="C944" s="64">
        <v>35827</v>
      </c>
      <c r="D944" s="64" t="str">
        <f t="shared" si="140"/>
        <v>21998</v>
      </c>
      <c r="E944" s="65">
        <v>26.538699999999999</v>
      </c>
      <c r="F944" s="58">
        <f t="shared" si="141"/>
        <v>24.792100000000001</v>
      </c>
      <c r="G944" s="65">
        <v>14.40832348754447</v>
      </c>
      <c r="H944" s="66">
        <v>34.71</v>
      </c>
      <c r="I944" s="60">
        <f>AVERAGE($H$102:H944)</f>
        <v>15.54309608540925</v>
      </c>
      <c r="J944" s="58">
        <f t="shared" si="139"/>
        <v>20.86305785123967</v>
      </c>
      <c r="K944">
        <f t="shared" si="142"/>
        <v>32.86</v>
      </c>
    </row>
    <row r="945" spans="3:11">
      <c r="C945" s="64">
        <v>35855</v>
      </c>
      <c r="D945" s="64" t="str">
        <f t="shared" si="140"/>
        <v>31998</v>
      </c>
      <c r="E945" s="65">
        <v>27.8642</v>
      </c>
      <c r="F945" s="58">
        <f t="shared" si="141"/>
        <v>26.538699999999999</v>
      </c>
      <c r="G945" s="65">
        <v>14.424266469194299</v>
      </c>
      <c r="H945" s="66">
        <v>36.29</v>
      </c>
      <c r="I945" s="60">
        <f>AVERAGE($H$102:H945)</f>
        <v>15.567677725118482</v>
      </c>
      <c r="J945" s="58">
        <f t="shared" si="139"/>
        <v>21.044793388429756</v>
      </c>
      <c r="K945">
        <f t="shared" si="142"/>
        <v>34.71</v>
      </c>
    </row>
    <row r="946" spans="3:11">
      <c r="C946" s="64">
        <v>35886</v>
      </c>
      <c r="D946" s="64" t="str">
        <f t="shared" si="140"/>
        <v>41998</v>
      </c>
      <c r="E946" s="65">
        <v>28.528400000000001</v>
      </c>
      <c r="F946" s="58">
        <f t="shared" si="141"/>
        <v>27.8642</v>
      </c>
      <c r="G946" s="65">
        <v>14.440957751479274</v>
      </c>
      <c r="H946" s="66">
        <v>37.270000000000003</v>
      </c>
      <c r="I946" s="60">
        <f>AVERAGE($H$102:H946)</f>
        <v>15.593360946745561</v>
      </c>
      <c r="J946" s="58">
        <f t="shared" si="139"/>
        <v>21.231570247933888</v>
      </c>
      <c r="K946">
        <f t="shared" si="142"/>
        <v>36.29</v>
      </c>
    </row>
    <row r="947" spans="3:11">
      <c r="C947" s="64">
        <v>35916</v>
      </c>
      <c r="D947" s="64" t="str">
        <f t="shared" si="140"/>
        <v>51998</v>
      </c>
      <c r="E947" s="65">
        <v>27.991299999999999</v>
      </c>
      <c r="F947" s="58">
        <f t="shared" si="141"/>
        <v>28.528400000000001</v>
      </c>
      <c r="G947" s="65">
        <v>14.45697470449171</v>
      </c>
      <c r="H947" s="66">
        <v>36.950000000000003</v>
      </c>
      <c r="I947" s="60">
        <f>AVERAGE($H$102:H947)</f>
        <v>15.618605200945627</v>
      </c>
      <c r="J947" s="58">
        <f t="shared" si="139"/>
        <v>21.417685950413226</v>
      </c>
      <c r="K947">
        <f t="shared" si="142"/>
        <v>37.270000000000003</v>
      </c>
    </row>
    <row r="948" spans="3:11">
      <c r="C948" s="64">
        <v>35947</v>
      </c>
      <c r="D948" s="64" t="str">
        <f t="shared" si="140"/>
        <v>61998</v>
      </c>
      <c r="E948" s="65">
        <v>29.095199999999998</v>
      </c>
      <c r="F948" s="58">
        <f t="shared" si="141"/>
        <v>27.991299999999999</v>
      </c>
      <c r="G948" s="65">
        <v>14.474257142857127</v>
      </c>
      <c r="H948" s="66">
        <v>36.799999999999997</v>
      </c>
      <c r="I948" s="60">
        <f>AVERAGE($H$102:H948)</f>
        <v>15.643612750885477</v>
      </c>
      <c r="J948" s="58">
        <f t="shared" si="139"/>
        <v>21.605867768595047</v>
      </c>
      <c r="K948">
        <f t="shared" si="142"/>
        <v>36.950000000000003</v>
      </c>
    </row>
    <row r="949" spans="3:11">
      <c r="C949" s="64">
        <v>35977</v>
      </c>
      <c r="D949" s="64" t="str">
        <f t="shared" si="140"/>
        <v>71998</v>
      </c>
      <c r="E949" s="65">
        <v>29.421600000000002</v>
      </c>
      <c r="F949" s="58">
        <f t="shared" si="141"/>
        <v>29.095199999999998</v>
      </c>
      <c r="G949" s="65">
        <v>14.491883726415079</v>
      </c>
      <c r="H949" s="66">
        <v>38.26</v>
      </c>
      <c r="I949" s="60">
        <f>AVERAGE($H$102:H949)</f>
        <v>15.670283018867924</v>
      </c>
      <c r="J949" s="58">
        <f t="shared" si="139"/>
        <v>21.800000000000004</v>
      </c>
      <c r="K949">
        <f t="shared" si="142"/>
        <v>36.799999999999997</v>
      </c>
    </row>
    <row r="950" spans="3:11">
      <c r="C950" s="64">
        <v>36008</v>
      </c>
      <c r="D950" s="64" t="str">
        <f t="shared" si="140"/>
        <v>81998</v>
      </c>
      <c r="E950" s="65">
        <v>25.132100000000001</v>
      </c>
      <c r="F950" s="58">
        <f t="shared" si="141"/>
        <v>29.421600000000002</v>
      </c>
      <c r="G950" s="65">
        <v>14.504416372202575</v>
      </c>
      <c r="H950" s="66">
        <v>35.42</v>
      </c>
      <c r="I950" s="60">
        <f>AVERAGE($H$102:H950)</f>
        <v>15.693545347467609</v>
      </c>
      <c r="J950" s="58">
        <f t="shared" si="139"/>
        <v>21.971983471074388</v>
      </c>
      <c r="K950">
        <f t="shared" si="142"/>
        <v>38.26</v>
      </c>
    </row>
    <row r="951" spans="3:11">
      <c r="C951" s="64">
        <v>36039</v>
      </c>
      <c r="D951" s="64" t="str">
        <f t="shared" si="140"/>
        <v>91998</v>
      </c>
      <c r="E951" s="65">
        <v>26.700199999999999</v>
      </c>
      <c r="F951" s="58">
        <f t="shared" si="141"/>
        <v>25.132100000000001</v>
      </c>
      <c r="G951" s="65">
        <v>14.51876435294116</v>
      </c>
      <c r="H951" s="66">
        <v>33.53</v>
      </c>
      <c r="I951" s="60">
        <f>AVERAGE($H$102:H951)</f>
        <v>15.714529411764707</v>
      </c>
      <c r="J951" s="58">
        <f t="shared" si="139"/>
        <v>22.131404958677695</v>
      </c>
      <c r="K951">
        <f t="shared" si="142"/>
        <v>35.42</v>
      </c>
    </row>
    <row r="952" spans="3:11">
      <c r="C952" s="64">
        <v>36069</v>
      </c>
      <c r="D952" s="64" t="str">
        <f t="shared" si="140"/>
        <v>101998</v>
      </c>
      <c r="E952" s="65">
        <v>29.134699999999999</v>
      </c>
      <c r="F952" s="58">
        <f t="shared" si="141"/>
        <v>26.700199999999999</v>
      </c>
      <c r="G952" s="65">
        <v>14.535939365452395</v>
      </c>
      <c r="H952" s="66">
        <v>33.770000000000003</v>
      </c>
      <c r="I952" s="60">
        <f>AVERAGE($H$102:H952)</f>
        <v>15.735746180963574</v>
      </c>
      <c r="J952" s="58">
        <f t="shared" si="139"/>
        <v>22.291735537190092</v>
      </c>
      <c r="K952">
        <f t="shared" si="142"/>
        <v>33.53</v>
      </c>
    </row>
    <row r="953" spans="3:11">
      <c r="C953" s="64">
        <v>36100</v>
      </c>
      <c r="D953" s="64" t="str">
        <f t="shared" si="140"/>
        <v>111998</v>
      </c>
      <c r="E953" s="65">
        <v>30.857299999999999</v>
      </c>
      <c r="F953" s="58">
        <f t="shared" si="141"/>
        <v>29.134699999999999</v>
      </c>
      <c r="G953" s="65">
        <v>14.555095892018764</v>
      </c>
      <c r="H953" s="66">
        <v>37.369999999999997</v>
      </c>
      <c r="I953" s="60">
        <f>AVERAGE($H$102:H953)</f>
        <v>15.761138497652585</v>
      </c>
      <c r="J953" s="58">
        <f t="shared" si="139"/>
        <v>22.478181818181827</v>
      </c>
      <c r="K953">
        <f t="shared" si="142"/>
        <v>33.770000000000003</v>
      </c>
    </row>
    <row r="954" spans="3:11">
      <c r="C954" s="64">
        <v>36130</v>
      </c>
      <c r="D954" s="64" t="str">
        <f t="shared" si="140"/>
        <v>121998</v>
      </c>
      <c r="E954" s="65">
        <v>32.596899999999998</v>
      </c>
      <c r="F954" s="58">
        <f t="shared" si="141"/>
        <v>30.857299999999999</v>
      </c>
      <c r="G954" s="65">
        <v>14.576246893317688</v>
      </c>
      <c r="H954" s="66">
        <v>38.82</v>
      </c>
      <c r="I954" s="60">
        <f>AVERAGE($H$102:H954)</f>
        <v>15.788171160609615</v>
      </c>
      <c r="J954" s="58">
        <f t="shared" si="139"/>
        <v>22.679586776859512</v>
      </c>
      <c r="K954">
        <f t="shared" si="142"/>
        <v>37.369999999999997</v>
      </c>
    </row>
    <row r="955" spans="3:11">
      <c r="C955" s="64">
        <v>36161</v>
      </c>
      <c r="D955" s="64" t="str">
        <f t="shared" si="140"/>
        <v>11999</v>
      </c>
      <c r="E955" s="65">
        <v>33.341299999999997</v>
      </c>
      <c r="F955" s="58">
        <f t="shared" si="141"/>
        <v>32.596899999999998</v>
      </c>
      <c r="G955" s="65">
        <v>14.598220023419188</v>
      </c>
      <c r="H955" s="66">
        <v>40.57</v>
      </c>
      <c r="I955" s="60">
        <f>AVERAGE($H$102:H955)</f>
        <v>15.817189695550352</v>
      </c>
      <c r="J955" s="58">
        <f t="shared" si="139"/>
        <v>22.893388429752076</v>
      </c>
      <c r="K955">
        <f t="shared" si="142"/>
        <v>38.82</v>
      </c>
    </row>
    <row r="956" spans="3:11">
      <c r="C956" s="64">
        <v>36192</v>
      </c>
      <c r="D956" s="64" t="str">
        <f t="shared" si="140"/>
        <v>21999</v>
      </c>
      <c r="E956" s="65">
        <v>32.265000000000001</v>
      </c>
      <c r="F956" s="58">
        <f t="shared" si="141"/>
        <v>33.341299999999997</v>
      </c>
      <c r="G956" s="65">
        <v>14.618882923976592</v>
      </c>
      <c r="H956" s="66">
        <v>40.4</v>
      </c>
      <c r="I956" s="60">
        <f>AVERAGE($H$102:H956)</f>
        <v>15.845941520467838</v>
      </c>
      <c r="J956" s="58">
        <f t="shared" si="139"/>
        <v>23.102561983471084</v>
      </c>
      <c r="K956">
        <f t="shared" si="142"/>
        <v>40.57</v>
      </c>
    </row>
    <row r="957" spans="3:11">
      <c r="C957" s="64">
        <v>36220</v>
      </c>
      <c r="D957" s="64" t="str">
        <f t="shared" si="140"/>
        <v>31999</v>
      </c>
      <c r="E957" s="65">
        <v>33.5167</v>
      </c>
      <c r="F957" s="58">
        <f t="shared" si="141"/>
        <v>32.265000000000001</v>
      </c>
      <c r="G957" s="65">
        <v>14.640959813084097</v>
      </c>
      <c r="H957" s="66">
        <v>41.35</v>
      </c>
      <c r="I957" s="60">
        <f>AVERAGE($H$102:H957)</f>
        <v>15.875735981308413</v>
      </c>
      <c r="J957" s="58">
        <f t="shared" si="139"/>
        <v>23.316446280991752</v>
      </c>
      <c r="K957">
        <f t="shared" si="142"/>
        <v>40.4</v>
      </c>
    </row>
    <row r="958" spans="3:11">
      <c r="C958" s="64">
        <v>36251</v>
      </c>
      <c r="D958" s="64" t="str">
        <f t="shared" si="140"/>
        <v>41999</v>
      </c>
      <c r="E958" s="65">
        <v>32.549500000000002</v>
      </c>
      <c r="F958" s="58">
        <f t="shared" si="141"/>
        <v>33.5167</v>
      </c>
      <c r="G958" s="65">
        <v>14.661856592765444</v>
      </c>
      <c r="H958" s="66">
        <v>42.7</v>
      </c>
      <c r="I958" s="60">
        <f>AVERAGE($H$102:H958)</f>
        <v>15.907036172695451</v>
      </c>
      <c r="J958" s="58">
        <f t="shared" si="139"/>
        <v>23.542892561983482</v>
      </c>
      <c r="K958">
        <f t="shared" si="142"/>
        <v>41.35</v>
      </c>
    </row>
    <row r="959" spans="3:11">
      <c r="C959" s="64">
        <v>36281</v>
      </c>
      <c r="D959" s="64" t="str">
        <f t="shared" si="140"/>
        <v>51999</v>
      </c>
      <c r="E959" s="65">
        <v>31.736699999999999</v>
      </c>
      <c r="F959" s="58">
        <f t="shared" si="141"/>
        <v>32.549500000000002</v>
      </c>
      <c r="G959" s="65">
        <v>14.681757342657326</v>
      </c>
      <c r="H959" s="66">
        <v>42.55</v>
      </c>
      <c r="I959" s="60">
        <f>AVERAGE($H$102:H959)</f>
        <v>15.93808857808858</v>
      </c>
      <c r="J959" s="58">
        <f t="shared" si="139"/>
        <v>23.76487603305786</v>
      </c>
      <c r="K959">
        <f t="shared" si="142"/>
        <v>42.7</v>
      </c>
    </row>
    <row r="960" spans="3:11">
      <c r="C960" s="64">
        <v>36312</v>
      </c>
      <c r="D960" s="64" t="str">
        <f t="shared" si="140"/>
        <v>61999</v>
      </c>
      <c r="E960" s="65">
        <v>33.464399999999998</v>
      </c>
      <c r="F960" s="58">
        <f t="shared" si="141"/>
        <v>31.736699999999999</v>
      </c>
      <c r="G960" s="65">
        <v>14.703623050058191</v>
      </c>
      <c r="H960" s="66">
        <v>42.18</v>
      </c>
      <c r="I960" s="60">
        <f>AVERAGE($H$102:H960)</f>
        <v>15.968637951105938</v>
      </c>
      <c r="J960" s="58">
        <f t="shared" si="139"/>
        <v>23.97966942148761</v>
      </c>
      <c r="K960">
        <f t="shared" si="142"/>
        <v>42.55</v>
      </c>
    </row>
    <row r="961" spans="3:11">
      <c r="C961" s="64">
        <v>36342</v>
      </c>
      <c r="D961" s="64" t="str">
        <f t="shared" si="140"/>
        <v>71999</v>
      </c>
      <c r="E961" s="65">
        <v>30.2257</v>
      </c>
      <c r="F961" s="58">
        <f t="shared" si="141"/>
        <v>33.464399999999998</v>
      </c>
      <c r="G961" s="65">
        <v>14.721671976744171</v>
      </c>
      <c r="H961" s="66">
        <v>43.83</v>
      </c>
      <c r="I961" s="60">
        <f>AVERAGE($H$102:H961)</f>
        <v>16.00103488372093</v>
      </c>
      <c r="J961" s="58">
        <f t="shared" si="139"/>
        <v>24.204380165289265</v>
      </c>
      <c r="K961">
        <f t="shared" si="142"/>
        <v>42.18</v>
      </c>
    </row>
    <row r="962" spans="3:11">
      <c r="C962" s="64">
        <v>36373</v>
      </c>
      <c r="D962" s="64" t="str">
        <f t="shared" si="140"/>
        <v>81999</v>
      </c>
      <c r="E962" s="65">
        <v>30.0366</v>
      </c>
      <c r="F962" s="58">
        <f t="shared" si="141"/>
        <v>30.2257</v>
      </c>
      <c r="G962" s="65">
        <v>14.73945934959348</v>
      </c>
      <c r="H962" s="66">
        <v>41.93</v>
      </c>
      <c r="I962" s="60">
        <f>AVERAGE($H$102:H962)</f>
        <v>16.031149825783974</v>
      </c>
      <c r="J962" s="58">
        <f t="shared" si="139"/>
        <v>24.410330578512401</v>
      </c>
      <c r="K962">
        <f t="shared" si="142"/>
        <v>43.83</v>
      </c>
    </row>
    <row r="963" spans="3:11">
      <c r="C963" s="64">
        <v>36404</v>
      </c>
      <c r="D963" s="64" t="str">
        <f t="shared" si="140"/>
        <v>91999</v>
      </c>
      <c r="E963" s="65">
        <v>29.178999999999998</v>
      </c>
      <c r="F963" s="58">
        <f t="shared" si="141"/>
        <v>30.0366</v>
      </c>
      <c r="G963" s="65">
        <v>14.756210556844533</v>
      </c>
      <c r="H963" s="66">
        <v>41.32</v>
      </c>
      <c r="I963" s="60">
        <f>AVERAGE($H$102:H963)</f>
        <v>16.060487238979121</v>
      </c>
      <c r="J963" s="58">
        <f t="shared" si="139"/>
        <v>24.605289256198354</v>
      </c>
      <c r="K963">
        <f t="shared" si="142"/>
        <v>41.93</v>
      </c>
    </row>
    <row r="964" spans="3:11">
      <c r="C964" s="64">
        <v>36434</v>
      </c>
      <c r="D964" s="64" t="str">
        <f t="shared" si="140"/>
        <v>101999</v>
      </c>
      <c r="E964" s="65">
        <v>28.2942</v>
      </c>
      <c r="F964" s="58">
        <f t="shared" si="141"/>
        <v>29.178999999999998</v>
      </c>
      <c r="G964" s="65">
        <v>14.771897682502882</v>
      </c>
      <c r="H964" s="66">
        <v>40.549999999999997</v>
      </c>
      <c r="I964" s="60">
        <f>AVERAGE($H$102:H964)</f>
        <v>16.088864426419466</v>
      </c>
      <c r="J964" s="58">
        <f t="shared" si="139"/>
        <v>24.794049586776872</v>
      </c>
      <c r="K964">
        <f t="shared" si="142"/>
        <v>41.32</v>
      </c>
    </row>
    <row r="965" spans="3:11">
      <c r="C965" s="64">
        <v>36465</v>
      </c>
      <c r="D965" s="64" t="str">
        <f t="shared" si="140"/>
        <v>111999</v>
      </c>
      <c r="E965" s="65">
        <v>28.833500000000001</v>
      </c>
      <c r="F965" s="58">
        <f t="shared" si="141"/>
        <v>28.2942</v>
      </c>
      <c r="G965" s="65">
        <v>14.78817268518517</v>
      </c>
      <c r="H965" s="66">
        <v>43.21</v>
      </c>
      <c r="I965" s="60">
        <f>AVERAGE($H$102:H965)</f>
        <v>16.120254629629628</v>
      </c>
      <c r="J965" s="58">
        <f t="shared" si="139"/>
        <v>25.005371900826454</v>
      </c>
      <c r="K965">
        <f t="shared" si="142"/>
        <v>40.549999999999997</v>
      </c>
    </row>
    <row r="966" spans="3:11">
      <c r="C966" s="64">
        <v>36495</v>
      </c>
      <c r="D966" s="64" t="str">
        <f t="shared" si="140"/>
        <v>121999</v>
      </c>
      <c r="E966" s="65">
        <v>30.501300000000001</v>
      </c>
      <c r="F966" s="58">
        <f t="shared" si="141"/>
        <v>28.833500000000001</v>
      </c>
      <c r="G966" s="65">
        <v>14.806338150289003</v>
      </c>
      <c r="H966" s="66">
        <v>44.19</v>
      </c>
      <c r="I966" s="60">
        <f>AVERAGE($H$102:H966)</f>
        <v>16.152705202312138</v>
      </c>
      <c r="J966" s="58">
        <f t="shared" si="139"/>
        <v>25.22809917355373</v>
      </c>
      <c r="K966">
        <f t="shared" si="142"/>
        <v>43.21</v>
      </c>
    </row>
    <row r="967" spans="3:11">
      <c r="C967" s="64">
        <v>36526</v>
      </c>
      <c r="D967" s="64" t="str">
        <f t="shared" si="140"/>
        <v>12000</v>
      </c>
      <c r="E967" s="65">
        <v>27.369199999999999</v>
      </c>
      <c r="F967" s="58">
        <f t="shared" si="141"/>
        <v>30.501300000000001</v>
      </c>
      <c r="G967" s="65">
        <v>14.820844919168575</v>
      </c>
      <c r="H967" s="66">
        <v>43.77</v>
      </c>
      <c r="I967" s="60">
        <f>AVERAGE($H$102:H967)</f>
        <v>16.184595842956121</v>
      </c>
      <c r="J967" s="58">
        <f t="shared" si="139"/>
        <v>25.443966942148773</v>
      </c>
      <c r="K967">
        <f t="shared" si="142"/>
        <v>44.19</v>
      </c>
    </row>
    <row r="968" spans="3:11">
      <c r="C968" s="64">
        <v>36557</v>
      </c>
      <c r="D968" s="64" t="str">
        <f t="shared" si="140"/>
        <v>22000</v>
      </c>
      <c r="E968" s="65">
        <v>26.8188</v>
      </c>
      <c r="F968" s="58">
        <f t="shared" si="141"/>
        <v>27.369199999999999</v>
      </c>
      <c r="G968" s="65">
        <v>14.834683391003443</v>
      </c>
      <c r="H968" s="66">
        <v>42.18</v>
      </c>
      <c r="I968" s="60">
        <f>AVERAGE($H$102:H968)</f>
        <v>16.214579008073819</v>
      </c>
      <c r="J968" s="58">
        <f t="shared" si="139"/>
        <v>25.651652892561994</v>
      </c>
      <c r="K968">
        <f t="shared" si="142"/>
        <v>43.77</v>
      </c>
    </row>
    <row r="969" spans="3:11">
      <c r="C969" s="64">
        <v>36586</v>
      </c>
      <c r="D969" s="64" t="str">
        <f t="shared" si="140"/>
        <v>32000</v>
      </c>
      <c r="E969" s="65">
        <v>29.412800000000001</v>
      </c>
      <c r="F969" s="58">
        <f t="shared" si="141"/>
        <v>26.8188</v>
      </c>
      <c r="G969" s="65">
        <v>14.851478456221182</v>
      </c>
      <c r="H969" s="66">
        <v>43.22</v>
      </c>
      <c r="I969" s="60">
        <f>AVERAGE($H$102:H969)</f>
        <v>16.24569124423963</v>
      </c>
      <c r="J969" s="58">
        <f t="shared" si="139"/>
        <v>25.872396694214885</v>
      </c>
      <c r="K969">
        <f t="shared" si="142"/>
        <v>42.18</v>
      </c>
    </row>
    <row r="970" spans="3:11">
      <c r="C970" s="64">
        <v>36617</v>
      </c>
      <c r="D970" s="64" t="str">
        <f t="shared" si="140"/>
        <v>42000</v>
      </c>
      <c r="E970" s="65">
        <v>27.974399999999999</v>
      </c>
      <c r="F970" s="58">
        <f t="shared" si="141"/>
        <v>29.412800000000001</v>
      </c>
      <c r="G970" s="65">
        <v>14.866579631760628</v>
      </c>
      <c r="H970" s="66">
        <v>43.53</v>
      </c>
      <c r="I970" s="60">
        <f>AVERAGE($H$102:H970)</f>
        <v>16.277088607594937</v>
      </c>
      <c r="J970" s="58">
        <f t="shared" si="139"/>
        <v>26.093057851239678</v>
      </c>
      <c r="K970">
        <f t="shared" si="142"/>
        <v>43.22</v>
      </c>
    </row>
    <row r="971" spans="3:11">
      <c r="C971" s="64">
        <v>36647</v>
      </c>
      <c r="D971" s="64" t="str">
        <f t="shared" si="140"/>
        <v>52000</v>
      </c>
      <c r="E971" s="65">
        <v>27.3613</v>
      </c>
      <c r="F971" s="58">
        <f t="shared" si="141"/>
        <v>27.974399999999999</v>
      </c>
      <c r="G971" s="65">
        <v>14.880941379310327</v>
      </c>
      <c r="H971" s="66">
        <v>41.96</v>
      </c>
      <c r="I971" s="60">
        <f>AVERAGE($H$102:H971)</f>
        <v>16.306609195402299</v>
      </c>
      <c r="J971" s="58">
        <f t="shared" si="139"/>
        <v>26.300909090909101</v>
      </c>
      <c r="K971">
        <f t="shared" si="142"/>
        <v>43.53</v>
      </c>
    </row>
    <row r="972" spans="3:11">
      <c r="C972" s="64">
        <v>36678</v>
      </c>
      <c r="D972" s="64" t="str">
        <f t="shared" si="140"/>
        <v>62000</v>
      </c>
      <c r="E972" s="65">
        <v>28.016200000000001</v>
      </c>
      <c r="F972" s="58">
        <f t="shared" si="141"/>
        <v>27.3613</v>
      </c>
      <c r="G972" s="65">
        <v>14.896022043627998</v>
      </c>
      <c r="H972" s="66">
        <v>42.78</v>
      </c>
      <c r="I972" s="60">
        <f>AVERAGE($H$102:H972)</f>
        <v>16.337003444316878</v>
      </c>
      <c r="J972" s="58">
        <f t="shared" si="139"/>
        <v>26.510743801652897</v>
      </c>
      <c r="K972">
        <f t="shared" si="142"/>
        <v>41.96</v>
      </c>
    </row>
    <row r="973" spans="3:11">
      <c r="C973" s="64">
        <v>36708</v>
      </c>
      <c r="D973" s="64" t="str">
        <f t="shared" si="140"/>
        <v>72000</v>
      </c>
      <c r="E973" s="65">
        <v>26.6449</v>
      </c>
      <c r="F973" s="58">
        <f t="shared" si="141"/>
        <v>28.016200000000001</v>
      </c>
      <c r="G973" s="65">
        <v>14.909495527522918</v>
      </c>
      <c r="H973" s="66">
        <v>42.75</v>
      </c>
      <c r="I973" s="60">
        <f>AVERAGE($H$102:H973)</f>
        <v>16.367293577981652</v>
      </c>
      <c r="J973" s="58">
        <f t="shared" si="139"/>
        <v>26.71677685950414</v>
      </c>
      <c r="K973">
        <f t="shared" si="142"/>
        <v>42.78</v>
      </c>
    </row>
    <row r="974" spans="3:11">
      <c r="C974" s="64">
        <v>36739</v>
      </c>
      <c r="D974" s="64" t="str">
        <f t="shared" si="140"/>
        <v>82000</v>
      </c>
      <c r="E974" s="65">
        <v>28.2622</v>
      </c>
      <c r="F974" s="58">
        <f t="shared" si="141"/>
        <v>26.6449</v>
      </c>
      <c r="G974" s="65">
        <v>14.924790721649465</v>
      </c>
      <c r="H974" s="66">
        <v>42.87</v>
      </c>
      <c r="I974" s="60">
        <f>AVERAGE($H$102:H974)</f>
        <v>16.397651775486828</v>
      </c>
      <c r="J974" s="58">
        <f t="shared" si="139"/>
        <v>26.924380165289264</v>
      </c>
      <c r="K974">
        <f t="shared" si="142"/>
        <v>42.75</v>
      </c>
    </row>
    <row r="975" spans="3:11">
      <c r="C975" s="64">
        <v>36770</v>
      </c>
      <c r="D975" s="64" t="str">
        <f t="shared" si="140"/>
        <v>92000</v>
      </c>
      <c r="E975" s="65">
        <v>26.750699999999998</v>
      </c>
      <c r="F975" s="58">
        <f t="shared" si="141"/>
        <v>28.2622</v>
      </c>
      <c r="G975" s="65">
        <v>14.938321510297465</v>
      </c>
      <c r="H975" s="66">
        <v>41.89</v>
      </c>
      <c r="I975" s="60">
        <f>AVERAGE($H$102:H975)</f>
        <v>16.426819221967964</v>
      </c>
      <c r="J975" s="58">
        <f t="shared" si="139"/>
        <v>27.136942148760337</v>
      </c>
      <c r="K975">
        <f t="shared" si="142"/>
        <v>42.87</v>
      </c>
    </row>
    <row r="976" spans="3:11">
      <c r="C976" s="64">
        <v>36800</v>
      </c>
      <c r="D976" s="64" t="str">
        <f t="shared" si="140"/>
        <v>102000</v>
      </c>
      <c r="E976" s="65">
        <v>28.588000000000001</v>
      </c>
      <c r="F976" s="58">
        <f t="shared" si="141"/>
        <v>26.750699999999998</v>
      </c>
      <c r="G976" s="65">
        <v>14.953921142857125</v>
      </c>
      <c r="H976" s="66">
        <v>39.369999999999997</v>
      </c>
      <c r="I976" s="60">
        <f>AVERAGE($H$102:H976)</f>
        <v>16.453040000000001</v>
      </c>
      <c r="J976" s="58">
        <f t="shared" si="139"/>
        <v>27.335867768595044</v>
      </c>
      <c r="K976">
        <f t="shared" si="142"/>
        <v>41.89</v>
      </c>
    </row>
    <row r="977" spans="3:11">
      <c r="C977" s="64">
        <v>36831</v>
      </c>
      <c r="D977" s="64" t="str">
        <f t="shared" si="140"/>
        <v>112000</v>
      </c>
      <c r="E977" s="65">
        <v>26.298999999999999</v>
      </c>
      <c r="F977" s="58">
        <f t="shared" si="141"/>
        <v>28.588000000000001</v>
      </c>
      <c r="G977" s="65">
        <v>14.966872146118705</v>
      </c>
      <c r="H977" s="66">
        <v>38.78</v>
      </c>
      <c r="I977" s="60">
        <f>AVERAGE($H$102:H977)</f>
        <v>16.478527397260276</v>
      </c>
      <c r="J977" s="58">
        <f t="shared" si="139"/>
        <v>27.533884297520665</v>
      </c>
      <c r="K977">
        <f t="shared" si="142"/>
        <v>39.369999999999997</v>
      </c>
    </row>
    <row r="978" spans="3:11">
      <c r="C978" s="64">
        <v>36861</v>
      </c>
      <c r="D978" s="64" t="str">
        <f t="shared" si="140"/>
        <v>122000</v>
      </c>
      <c r="E978" s="65">
        <v>26.4056</v>
      </c>
      <c r="F978" s="58">
        <f t="shared" si="141"/>
        <v>26.298999999999999</v>
      </c>
      <c r="G978" s="65">
        <v>14.979915165336356</v>
      </c>
      <c r="H978" s="66">
        <v>37.270000000000003</v>
      </c>
      <c r="I978" s="60">
        <f>AVERAGE($H$102:H978)</f>
        <v>16.502234891676171</v>
      </c>
      <c r="J978" s="58">
        <f t="shared" si="139"/>
        <v>27.716363636363639</v>
      </c>
      <c r="K978">
        <f t="shared" si="142"/>
        <v>38.78</v>
      </c>
    </row>
    <row r="979" spans="3:11">
      <c r="C979" s="64">
        <v>36892</v>
      </c>
      <c r="D979" s="64" t="str">
        <f t="shared" si="140"/>
        <v>12001</v>
      </c>
      <c r="E979" s="65">
        <v>30.061800000000002</v>
      </c>
      <c r="F979" s="58">
        <f t="shared" si="141"/>
        <v>26.4056</v>
      </c>
      <c r="G979" s="65">
        <v>14.997092710706132</v>
      </c>
      <c r="H979" s="66">
        <v>36.979999999999997</v>
      </c>
      <c r="I979" s="60">
        <f>AVERAGE($H$102:H979)</f>
        <v>16.525558086560366</v>
      </c>
      <c r="J979" s="58">
        <f t="shared" si="139"/>
        <v>27.890991735537192</v>
      </c>
      <c r="K979">
        <f t="shared" si="142"/>
        <v>37.270000000000003</v>
      </c>
    </row>
    <row r="980" spans="3:11">
      <c r="C980" s="64">
        <v>36923</v>
      </c>
      <c r="D980" s="64" t="str">
        <f t="shared" si="140"/>
        <v>22001</v>
      </c>
      <c r="E980" s="65">
        <v>27.287400000000002</v>
      </c>
      <c r="F980" s="58">
        <f t="shared" si="141"/>
        <v>30.061800000000002</v>
      </c>
      <c r="G980" s="65">
        <v>15.011074857792929</v>
      </c>
      <c r="H980" s="66">
        <v>35.83</v>
      </c>
      <c r="I980" s="60">
        <f>AVERAGE($H$102:H980)</f>
        <v>16.547519908987489</v>
      </c>
      <c r="J980" s="58">
        <f t="shared" si="139"/>
        <v>28.058099173553721</v>
      </c>
      <c r="K980">
        <f t="shared" si="142"/>
        <v>36.979999999999997</v>
      </c>
    </row>
    <row r="981" spans="3:11">
      <c r="C981" s="64">
        <v>36951</v>
      </c>
      <c r="D981" s="64" t="str">
        <f t="shared" si="140"/>
        <v>32001</v>
      </c>
      <c r="E981" s="65">
        <v>25.535399999999999</v>
      </c>
      <c r="F981" s="58">
        <f t="shared" si="141"/>
        <v>27.287400000000002</v>
      </c>
      <c r="G981" s="65">
        <v>15.0230343181818</v>
      </c>
      <c r="H981" s="66">
        <v>32.32</v>
      </c>
      <c r="I981" s="60">
        <f>AVERAGE($H$102:H981)</f>
        <v>16.565443181818186</v>
      </c>
      <c r="J981" s="58">
        <f t="shared" si="139"/>
        <v>28.18173553719009</v>
      </c>
      <c r="K981">
        <f t="shared" si="142"/>
        <v>35.83</v>
      </c>
    </row>
    <row r="982" spans="3:11">
      <c r="C982" s="64">
        <v>36982</v>
      </c>
      <c r="D982" s="64" t="str">
        <f t="shared" si="140"/>
        <v>42001</v>
      </c>
      <c r="E982" s="65">
        <v>33.9619</v>
      </c>
      <c r="F982" s="58">
        <f t="shared" si="141"/>
        <v>25.535399999999999</v>
      </c>
      <c r="G982" s="65">
        <v>15.044531328036305</v>
      </c>
      <c r="H982" s="66">
        <v>32.17</v>
      </c>
      <c r="I982" s="60">
        <f>AVERAGE($H$102:H982)</f>
        <v>16.583155505107836</v>
      </c>
      <c r="J982" s="58">
        <f t="shared" si="139"/>
        <v>28.300330578512401</v>
      </c>
      <c r="K982">
        <f t="shared" si="142"/>
        <v>32.32</v>
      </c>
    </row>
    <row r="983" spans="3:11">
      <c r="C983" s="64">
        <v>37012</v>
      </c>
      <c r="D983" s="64" t="str">
        <f t="shared" si="140"/>
        <v>52001</v>
      </c>
      <c r="E983" s="65">
        <v>34.134799999999998</v>
      </c>
      <c r="F983" s="58">
        <f t="shared" si="141"/>
        <v>33.9619</v>
      </c>
      <c r="G983" s="65">
        <v>15.066175623582749</v>
      </c>
      <c r="H983" s="66">
        <v>34.07</v>
      </c>
      <c r="I983" s="60">
        <f>AVERAGE($H$102:H983)</f>
        <v>16.602981859410434</v>
      </c>
      <c r="J983" s="58">
        <f t="shared" si="139"/>
        <v>28.431818181818187</v>
      </c>
      <c r="K983">
        <f t="shared" si="142"/>
        <v>32.17</v>
      </c>
    </row>
    <row r="984" spans="3:11">
      <c r="C984" s="64">
        <v>37043</v>
      </c>
      <c r="D984" s="64" t="str">
        <f t="shared" si="140"/>
        <v>62001</v>
      </c>
      <c r="E984" s="65">
        <v>33.280200000000001</v>
      </c>
      <c r="F984" s="58">
        <f t="shared" si="141"/>
        <v>34.134799999999998</v>
      </c>
      <c r="G984" s="65">
        <v>15.086803057757626</v>
      </c>
      <c r="H984" s="66">
        <v>33.07</v>
      </c>
      <c r="I984" s="60">
        <f>AVERAGE($H$102:H984)</f>
        <v>16.621630804077011</v>
      </c>
      <c r="J984" s="58">
        <f t="shared" si="139"/>
        <v>28.556115702479346</v>
      </c>
      <c r="K984">
        <f t="shared" si="142"/>
        <v>34.07</v>
      </c>
    </row>
    <row r="985" spans="3:11">
      <c r="C985" s="64">
        <v>37073</v>
      </c>
      <c r="D985" s="64" t="str">
        <f t="shared" si="140"/>
        <v>72001</v>
      </c>
      <c r="E985" s="65">
        <v>42.784500000000001</v>
      </c>
      <c r="F985" s="58">
        <f t="shared" si="141"/>
        <v>33.280200000000001</v>
      </c>
      <c r="G985" s="65">
        <v>15.118135294117629</v>
      </c>
      <c r="H985" s="66">
        <v>32.159999999999997</v>
      </c>
      <c r="I985" s="60">
        <f>AVERAGE($H$102:H985)</f>
        <v>16.639208144796381</v>
      </c>
      <c r="J985" s="58">
        <f t="shared" si="139"/>
        <v>28.673057851239673</v>
      </c>
      <c r="K985">
        <f t="shared" si="142"/>
        <v>33.07</v>
      </c>
    </row>
    <row r="986" spans="3:11">
      <c r="C986" s="64">
        <v>37104</v>
      </c>
      <c r="D986" s="64" t="str">
        <f t="shared" si="140"/>
        <v>82001</v>
      </c>
      <c r="E986" s="65">
        <v>40.041699999999999</v>
      </c>
      <c r="F986" s="58">
        <f t="shared" si="141"/>
        <v>42.784500000000001</v>
      </c>
      <c r="G986" s="65">
        <v>15.146297514124274</v>
      </c>
      <c r="H986" s="66">
        <v>31.4</v>
      </c>
      <c r="I986" s="60">
        <f>AVERAGE($H$102:H986)</f>
        <v>16.655887005649717</v>
      </c>
      <c r="J986" s="58">
        <f t="shared" si="139"/>
        <v>28.782975206611574</v>
      </c>
      <c r="K986">
        <f t="shared" si="142"/>
        <v>32.159999999999997</v>
      </c>
    </row>
    <row r="987" spans="3:11">
      <c r="C987" s="64">
        <v>37135</v>
      </c>
      <c r="D987" s="64" t="str">
        <f t="shared" si="140"/>
        <v>92001</v>
      </c>
      <c r="E987" s="65">
        <v>36.769300000000001</v>
      </c>
      <c r="F987" s="58">
        <f t="shared" si="141"/>
        <v>40.041699999999999</v>
      </c>
      <c r="G987" s="65">
        <v>15.170702708803592</v>
      </c>
      <c r="H987" s="66">
        <v>27.67</v>
      </c>
      <c r="I987" s="60">
        <f>AVERAGE($H$102:H987)</f>
        <v>16.66831828442438</v>
      </c>
      <c r="J987" s="58">
        <f t="shared" si="139"/>
        <v>28.858677685950418</v>
      </c>
      <c r="K987">
        <f t="shared" si="142"/>
        <v>31.4</v>
      </c>
    </row>
    <row r="988" spans="3:11">
      <c r="C988" s="64">
        <v>37165</v>
      </c>
      <c r="D988" s="64" t="str">
        <f t="shared" si="140"/>
        <v>102001</v>
      </c>
      <c r="E988" s="65">
        <v>42.923499999999997</v>
      </c>
      <c r="F988" s="58">
        <f t="shared" si="141"/>
        <v>36.769300000000001</v>
      </c>
      <c r="G988" s="65">
        <v>15.201991093573826</v>
      </c>
      <c r="H988" s="66">
        <v>28.58</v>
      </c>
      <c r="I988" s="60">
        <f>AVERAGE($H$102:H988)</f>
        <v>16.681747463359642</v>
      </c>
      <c r="J988" s="58">
        <f t="shared" si="139"/>
        <v>28.943140495867777</v>
      </c>
      <c r="K988">
        <f t="shared" si="142"/>
        <v>27.67</v>
      </c>
    </row>
    <row r="989" spans="3:11">
      <c r="C989" s="64">
        <v>37196</v>
      </c>
      <c r="D989" s="64" t="str">
        <f t="shared" si="140"/>
        <v>112001</v>
      </c>
      <c r="E989" s="65">
        <v>46.150300000000001</v>
      </c>
      <c r="F989" s="58">
        <f t="shared" si="141"/>
        <v>42.923499999999997</v>
      </c>
      <c r="G989" s="65">
        <v>15.236842792792775</v>
      </c>
      <c r="H989" s="66">
        <v>30.01</v>
      </c>
      <c r="I989" s="60">
        <f>AVERAGE($H$102:H989)</f>
        <v>16.696756756756759</v>
      </c>
      <c r="J989" s="58">
        <f t="shared" si="139"/>
        <v>29.039504132231414</v>
      </c>
      <c r="K989">
        <f t="shared" si="142"/>
        <v>28.58</v>
      </c>
    </row>
    <row r="990" spans="3:11">
      <c r="C990" s="64">
        <v>37226</v>
      </c>
      <c r="D990" s="64" t="str">
        <f t="shared" si="140"/>
        <v>122001</v>
      </c>
      <c r="E990" s="65">
        <v>46.4998</v>
      </c>
      <c r="F990" s="58">
        <f t="shared" si="141"/>
        <v>46.150300000000001</v>
      </c>
      <c r="G990" s="65">
        <v>15.272009223847</v>
      </c>
      <c r="H990" s="66">
        <v>30.5</v>
      </c>
      <c r="I990" s="60">
        <f>AVERAGE($H$102:H990)</f>
        <v>16.71228346456693</v>
      </c>
      <c r="J990" s="58">
        <f t="shared" si="139"/>
        <v>29.140413223140506</v>
      </c>
      <c r="K990">
        <f t="shared" si="142"/>
        <v>30.01</v>
      </c>
    </row>
    <row r="991" spans="3:11">
      <c r="C991" s="64">
        <v>37257</v>
      </c>
      <c r="D991" s="64" t="str">
        <f t="shared" si="140"/>
        <v>12002</v>
      </c>
      <c r="E991" s="65">
        <v>45.757100000000001</v>
      </c>
      <c r="F991" s="58">
        <f t="shared" si="141"/>
        <v>46.4998</v>
      </c>
      <c r="G991" s="65">
        <v>15.306262134831442</v>
      </c>
      <c r="H991" s="66">
        <v>30.28</v>
      </c>
      <c r="I991" s="60">
        <f>AVERAGE($H$102:H991)</f>
        <v>16.727528089887642</v>
      </c>
      <c r="J991" s="58">
        <f t="shared" ref="J991:J1054" si="143">AVERAGE(H871:H991)</f>
        <v>29.238264462809926</v>
      </c>
      <c r="K991">
        <f t="shared" si="142"/>
        <v>30.5</v>
      </c>
    </row>
    <row r="992" spans="3:11">
      <c r="C992" s="64">
        <v>37288</v>
      </c>
      <c r="D992" s="64" t="str">
        <f t="shared" si="140"/>
        <v>22002</v>
      </c>
      <c r="E992" s="65">
        <v>44.806899999999999</v>
      </c>
      <c r="F992" s="58">
        <f t="shared" si="141"/>
        <v>45.757100000000001</v>
      </c>
      <c r="G992" s="65">
        <v>15.339371717171698</v>
      </c>
      <c r="H992" s="66">
        <v>29.09</v>
      </c>
      <c r="I992" s="60">
        <f>AVERAGE($H$102:H992)</f>
        <v>16.741402918069586</v>
      </c>
      <c r="J992" s="58">
        <f t="shared" si="143"/>
        <v>29.315289256198358</v>
      </c>
      <c r="K992">
        <f t="shared" si="142"/>
        <v>30.28</v>
      </c>
    </row>
    <row r="993" spans="3:11">
      <c r="C993" s="64">
        <v>37316</v>
      </c>
      <c r="D993" s="64" t="str">
        <f t="shared" si="140"/>
        <v>32002</v>
      </c>
      <c r="E993" s="65">
        <v>46.453000000000003</v>
      </c>
      <c r="F993" s="58">
        <f t="shared" si="141"/>
        <v>44.806899999999999</v>
      </c>
      <c r="G993" s="65">
        <v>15.374252466367693</v>
      </c>
      <c r="H993" s="66">
        <v>30.29</v>
      </c>
      <c r="I993" s="60">
        <f>AVERAGE($H$102:H993)</f>
        <v>16.756591928251126</v>
      </c>
      <c r="J993" s="58">
        <f t="shared" si="143"/>
        <v>29.403801652892572</v>
      </c>
      <c r="K993">
        <f t="shared" si="142"/>
        <v>29.09</v>
      </c>
    </row>
    <row r="994" spans="3:11">
      <c r="C994" s="64">
        <v>37347</v>
      </c>
      <c r="D994" s="64" t="str">
        <f t="shared" si="140"/>
        <v>42002</v>
      </c>
      <c r="E994" s="65">
        <v>40.273699999999998</v>
      </c>
      <c r="F994" s="58">
        <f t="shared" si="141"/>
        <v>46.453000000000003</v>
      </c>
      <c r="G994" s="65">
        <v>15.402135386338166</v>
      </c>
      <c r="H994" s="66">
        <v>29.01</v>
      </c>
      <c r="I994" s="60">
        <f>AVERAGE($H$102:H994)</f>
        <v>16.770313549832029</v>
      </c>
      <c r="J994" s="58">
        <f t="shared" si="143"/>
        <v>29.484214876033068</v>
      </c>
      <c r="K994">
        <f t="shared" si="142"/>
        <v>30.29</v>
      </c>
    </row>
    <row r="995" spans="3:11">
      <c r="C995" s="64">
        <v>37377</v>
      </c>
      <c r="D995" s="64" t="str">
        <f t="shared" si="140"/>
        <v>52002</v>
      </c>
      <c r="E995" s="65">
        <v>39.908000000000001</v>
      </c>
      <c r="F995" s="58">
        <f t="shared" si="141"/>
        <v>40.273699999999998</v>
      </c>
      <c r="G995" s="65">
        <v>15.429546868008929</v>
      </c>
      <c r="H995" s="66">
        <v>28.13</v>
      </c>
      <c r="I995" s="60">
        <f>AVERAGE($H$102:H995)</f>
        <v>16.783020134228192</v>
      </c>
      <c r="J995" s="58">
        <f t="shared" si="143"/>
        <v>29.557190082644635</v>
      </c>
      <c r="K995">
        <f t="shared" si="142"/>
        <v>29.01</v>
      </c>
    </row>
    <row r="996" spans="3:11">
      <c r="C996" s="64">
        <v>37408</v>
      </c>
      <c r="D996" s="64" t="str">
        <f t="shared" si="140"/>
        <v>62002</v>
      </c>
      <c r="E996" s="65">
        <v>37.016500000000001</v>
      </c>
      <c r="F996" s="58">
        <f t="shared" si="141"/>
        <v>39.908000000000001</v>
      </c>
      <c r="G996" s="65">
        <v>15.453666368715064</v>
      </c>
      <c r="H996" s="66">
        <v>26.39</v>
      </c>
      <c r="I996" s="60">
        <f>AVERAGE($H$102:H996)</f>
        <v>16.793754189944135</v>
      </c>
      <c r="J996" s="58">
        <f t="shared" si="143"/>
        <v>29.612809917355381</v>
      </c>
      <c r="K996">
        <f t="shared" si="142"/>
        <v>28.13</v>
      </c>
    </row>
    <row r="997" spans="3:11">
      <c r="C997" s="64">
        <v>37438</v>
      </c>
      <c r="D997" s="64" t="str">
        <f t="shared" si="140"/>
        <v>72002</v>
      </c>
      <c r="E997" s="65">
        <v>30.346900000000002</v>
      </c>
      <c r="F997" s="58">
        <f t="shared" si="141"/>
        <v>37.016500000000001</v>
      </c>
      <c r="G997" s="65">
        <v>15.47028828124998</v>
      </c>
      <c r="H997" s="66">
        <v>23.46</v>
      </c>
      <c r="I997" s="60">
        <f>AVERAGE($H$102:H997)</f>
        <v>16.801194196428572</v>
      </c>
      <c r="J997" s="58">
        <f t="shared" si="143"/>
        <v>29.647107438016533</v>
      </c>
      <c r="K997">
        <f t="shared" si="142"/>
        <v>26.39</v>
      </c>
    </row>
    <row r="998" spans="3:11">
      <c r="C998" s="64">
        <v>37469</v>
      </c>
      <c r="D998" s="64" t="str">
        <f t="shared" si="140"/>
        <v>82002</v>
      </c>
      <c r="E998" s="65">
        <v>30.495000000000001</v>
      </c>
      <c r="F998" s="58">
        <f t="shared" si="141"/>
        <v>30.346900000000002</v>
      </c>
      <c r="G998" s="65">
        <v>15.487038238573001</v>
      </c>
      <c r="H998" s="66">
        <v>23.59</v>
      </c>
      <c r="I998" s="60">
        <f>AVERAGE($H$102:H998)</f>
        <v>16.808762541806022</v>
      </c>
      <c r="J998" s="58">
        <f t="shared" si="143"/>
        <v>29.679917355371909</v>
      </c>
      <c r="K998">
        <f t="shared" si="142"/>
        <v>23.46</v>
      </c>
    </row>
    <row r="999" spans="3:11">
      <c r="C999" s="64">
        <v>37500</v>
      </c>
      <c r="D999" s="64" t="str">
        <f t="shared" ref="D999:D1062" si="144">MONTH(C999)&amp;YEAR(C999)</f>
        <v>92002</v>
      </c>
      <c r="E999" s="65">
        <v>27.139800000000001</v>
      </c>
      <c r="F999" s="58">
        <f t="shared" si="141"/>
        <v>30.495000000000001</v>
      </c>
      <c r="G999" s="65">
        <v>15.500014587973256</v>
      </c>
      <c r="H999" s="66">
        <v>22.36</v>
      </c>
      <c r="I999" s="60">
        <f>AVERAGE($H$102:H999)</f>
        <v>16.814944320712698</v>
      </c>
      <c r="J999" s="58">
        <f t="shared" si="143"/>
        <v>29.701735537190093</v>
      </c>
      <c r="K999">
        <f t="shared" si="142"/>
        <v>23.59</v>
      </c>
    </row>
    <row r="1000" spans="3:11">
      <c r="C1000" s="64">
        <v>37530</v>
      </c>
      <c r="D1000" s="64" t="str">
        <f t="shared" si="144"/>
        <v>102002</v>
      </c>
      <c r="E1000" s="65">
        <v>32.104399999999998</v>
      </c>
      <c r="F1000" s="58">
        <f t="shared" ref="F1000:F1063" si="145">E999</f>
        <v>27.139800000000001</v>
      </c>
      <c r="G1000" s="65">
        <v>15.518484427141249</v>
      </c>
      <c r="H1000" s="66">
        <v>21.96</v>
      </c>
      <c r="I1000" s="60">
        <f>AVERAGE($H$102:H1000)</f>
        <v>16.820667408231369</v>
      </c>
      <c r="J1000" s="58">
        <f t="shared" si="143"/>
        <v>29.720330578512407</v>
      </c>
      <c r="K1000">
        <f t="shared" ref="K1000:K1063" si="146">H999</f>
        <v>22.36</v>
      </c>
    </row>
    <row r="1001" spans="3:11">
      <c r="C1001" s="64">
        <v>37561</v>
      </c>
      <c r="D1001" s="64" t="str">
        <f t="shared" si="144"/>
        <v>112002</v>
      </c>
      <c r="E1001" s="65">
        <v>33.936599999999999</v>
      </c>
      <c r="F1001" s="58">
        <f t="shared" si="145"/>
        <v>32.104399999999998</v>
      </c>
      <c r="G1001" s="65">
        <v>15.538948999999981</v>
      </c>
      <c r="H1001" s="66">
        <v>23.35</v>
      </c>
      <c r="I1001" s="60">
        <f>AVERAGE($H$102:H1001)</f>
        <v>16.827922222222224</v>
      </c>
      <c r="J1001" s="58">
        <f t="shared" si="143"/>
        <v>29.753223140495873</v>
      </c>
      <c r="K1001">
        <f t="shared" si="146"/>
        <v>21.96</v>
      </c>
    </row>
    <row r="1002" spans="3:11">
      <c r="C1002" s="64">
        <v>37591</v>
      </c>
      <c r="D1002" s="64" t="str">
        <f t="shared" si="144"/>
        <v>122002</v>
      </c>
      <c r="E1002" s="65">
        <v>31.889099999999999</v>
      </c>
      <c r="F1002" s="58">
        <f t="shared" si="145"/>
        <v>33.936599999999999</v>
      </c>
      <c r="G1002" s="65">
        <v>15.557095671476119</v>
      </c>
      <c r="H1002" s="66">
        <v>23.1</v>
      </c>
      <c r="I1002" s="60">
        <f>AVERAGE($H$102:H1002)</f>
        <v>16.834883462819093</v>
      </c>
      <c r="J1002" s="58">
        <f t="shared" si="143"/>
        <v>29.780247933884304</v>
      </c>
      <c r="K1002">
        <f t="shared" si="146"/>
        <v>23.35</v>
      </c>
    </row>
    <row r="1003" spans="3:11">
      <c r="C1003" s="64">
        <v>37622</v>
      </c>
      <c r="D1003" s="64" t="str">
        <f t="shared" si="144"/>
        <v>12003</v>
      </c>
      <c r="E1003" s="65">
        <v>28.222300000000001</v>
      </c>
      <c r="F1003" s="58">
        <f t="shared" si="145"/>
        <v>31.889099999999999</v>
      </c>
      <c r="G1003" s="65">
        <v>15.57113691796007</v>
      </c>
      <c r="H1003" s="66">
        <v>22.9</v>
      </c>
      <c r="I1003" s="60">
        <f>AVERAGE($H$102:H1003)</f>
        <v>16.841607538802663</v>
      </c>
      <c r="J1003" s="58">
        <f t="shared" si="143"/>
        <v>29.800495867768603</v>
      </c>
      <c r="K1003">
        <f t="shared" si="146"/>
        <v>23.1</v>
      </c>
    </row>
    <row r="1004" spans="3:11">
      <c r="C1004" s="64">
        <v>37653</v>
      </c>
      <c r="D1004" s="64" t="str">
        <f t="shared" si="144"/>
        <v>22003</v>
      </c>
      <c r="E1004" s="65">
        <v>27.7424</v>
      </c>
      <c r="F1004" s="58">
        <f t="shared" si="145"/>
        <v>28.222300000000001</v>
      </c>
      <c r="G1004" s="65">
        <v>15.58461561461792</v>
      </c>
      <c r="H1004" s="66">
        <v>21.21</v>
      </c>
      <c r="I1004" s="60">
        <f>AVERAGE($H$102:H1004)</f>
        <v>16.846445182724253</v>
      </c>
      <c r="J1004" s="58">
        <f t="shared" si="143"/>
        <v>29.807851239669429</v>
      </c>
      <c r="K1004">
        <f t="shared" si="146"/>
        <v>22.9</v>
      </c>
    </row>
    <row r="1005" spans="3:11">
      <c r="C1005" s="64">
        <v>37681</v>
      </c>
      <c r="D1005" s="64" t="str">
        <f t="shared" si="144"/>
        <v>32003</v>
      </c>
      <c r="E1005" s="65">
        <v>27.974299999999999</v>
      </c>
      <c r="F1005" s="58">
        <f t="shared" si="145"/>
        <v>27.7424</v>
      </c>
      <c r="G1005" s="65">
        <v>15.598321017699094</v>
      </c>
      <c r="H1005" s="66">
        <v>21.31</v>
      </c>
      <c r="I1005" s="60">
        <f>AVERAGE($H$102:H1005)</f>
        <v>16.85138274336283</v>
      </c>
      <c r="J1005" s="58">
        <f t="shared" si="143"/>
        <v>29.814214876033066</v>
      </c>
      <c r="K1005">
        <f t="shared" si="146"/>
        <v>21.21</v>
      </c>
    </row>
    <row r="1006" spans="3:11">
      <c r="C1006" s="64">
        <v>37712</v>
      </c>
      <c r="D1006" s="64" t="str">
        <f t="shared" si="144"/>
        <v>42003</v>
      </c>
      <c r="E1006" s="65">
        <v>26.538900000000002</v>
      </c>
      <c r="F1006" s="58">
        <f t="shared" si="145"/>
        <v>27.974299999999999</v>
      </c>
      <c r="G1006" s="65">
        <v>15.610410055248598</v>
      </c>
      <c r="H1006" s="66">
        <v>22.43</v>
      </c>
      <c r="I1006" s="60">
        <f>AVERAGE($H$102:H1006)</f>
        <v>16.857546961325966</v>
      </c>
      <c r="J1006" s="58">
        <f t="shared" si="143"/>
        <v>29.827272727272735</v>
      </c>
      <c r="K1006">
        <f t="shared" si="146"/>
        <v>21.31</v>
      </c>
    </row>
    <row r="1007" spans="3:11">
      <c r="C1007" s="64">
        <v>37742</v>
      </c>
      <c r="D1007" s="64" t="str">
        <f t="shared" si="144"/>
        <v>52003</v>
      </c>
      <c r="E1007" s="65">
        <v>27.889700000000001</v>
      </c>
      <c r="F1007" s="58">
        <f t="shared" si="145"/>
        <v>26.538900000000002</v>
      </c>
      <c r="G1007" s="65">
        <v>15.623963355408367</v>
      </c>
      <c r="H1007" s="66">
        <v>23.59</v>
      </c>
      <c r="I1007" s="60">
        <f>AVERAGE($H$102:H1007)</f>
        <v>16.864977924944814</v>
      </c>
      <c r="J1007" s="58">
        <f t="shared" si="143"/>
        <v>29.853140495867777</v>
      </c>
      <c r="K1007">
        <f t="shared" si="146"/>
        <v>22.43</v>
      </c>
    </row>
    <row r="1008" spans="3:11">
      <c r="C1008" s="64">
        <v>37773</v>
      </c>
      <c r="D1008" s="64" t="str">
        <f t="shared" si="144"/>
        <v>62003</v>
      </c>
      <c r="E1008" s="65">
        <v>28.205500000000001</v>
      </c>
      <c r="F1008" s="58">
        <f t="shared" si="145"/>
        <v>27.889700000000001</v>
      </c>
      <c r="G1008" s="65">
        <v>15.637834950385868</v>
      </c>
      <c r="H1008" s="66">
        <v>24.83</v>
      </c>
      <c r="I1008" s="60">
        <f>AVERAGE($H$102:H1008)</f>
        <v>16.873759647188535</v>
      </c>
      <c r="J1008" s="58">
        <f t="shared" si="143"/>
        <v>29.888760330578524</v>
      </c>
      <c r="K1008">
        <f t="shared" si="146"/>
        <v>23.59</v>
      </c>
    </row>
    <row r="1009" spans="3:11">
      <c r="C1009" s="64">
        <v>37803</v>
      </c>
      <c r="D1009" s="64" t="str">
        <f t="shared" si="144"/>
        <v>72003</v>
      </c>
      <c r="E1009" s="65">
        <v>25.669</v>
      </c>
      <c r="F1009" s="58">
        <f t="shared" si="145"/>
        <v>28.205500000000001</v>
      </c>
      <c r="G1009" s="65">
        <v>15.648882488986763</v>
      </c>
      <c r="H1009" s="66">
        <v>24.87</v>
      </c>
      <c r="I1009" s="60">
        <f>AVERAGE($H$102:H1009)</f>
        <v>16.882566079295156</v>
      </c>
      <c r="J1009" s="58">
        <f t="shared" si="143"/>
        <v>29.92396694214877</v>
      </c>
      <c r="K1009">
        <f t="shared" si="146"/>
        <v>24.83</v>
      </c>
    </row>
    <row r="1010" spans="3:11">
      <c r="C1010" s="64">
        <v>37834</v>
      </c>
      <c r="D1010" s="64" t="str">
        <f t="shared" si="144"/>
        <v>82003</v>
      </c>
      <c r="E1010" s="65">
        <v>26.127800000000001</v>
      </c>
      <c r="F1010" s="58">
        <f t="shared" si="145"/>
        <v>25.669</v>
      </c>
      <c r="G1010" s="65">
        <v>15.660410451045085</v>
      </c>
      <c r="H1010" s="66">
        <v>24.64</v>
      </c>
      <c r="I1010" s="60">
        <f>AVERAGE($H$102:H1010)</f>
        <v>16.891100110011003</v>
      </c>
      <c r="J1010" s="58">
        <f t="shared" si="143"/>
        <v>29.957685950413232</v>
      </c>
      <c r="K1010">
        <f t="shared" si="146"/>
        <v>24.87</v>
      </c>
    </row>
    <row r="1011" spans="3:11">
      <c r="C1011" s="64">
        <v>37865</v>
      </c>
      <c r="D1011" s="64" t="str">
        <f t="shared" si="144"/>
        <v>92003</v>
      </c>
      <c r="E1011" s="65">
        <v>25.8157</v>
      </c>
      <c r="F1011" s="58">
        <f t="shared" si="145"/>
        <v>26.127800000000001</v>
      </c>
      <c r="G1011" s="65">
        <v>15.671570109890089</v>
      </c>
      <c r="H1011" s="66">
        <v>25.24</v>
      </c>
      <c r="I1011" s="60">
        <f>AVERAGE($H$102:H1011)</f>
        <v>16.900274725274727</v>
      </c>
      <c r="J1011" s="58">
        <f t="shared" si="143"/>
        <v>29.994297520661164</v>
      </c>
      <c r="K1011">
        <f t="shared" si="146"/>
        <v>24.64</v>
      </c>
    </row>
    <row r="1012" spans="3:11">
      <c r="C1012" s="64">
        <v>37895</v>
      </c>
      <c r="D1012" s="64" t="str">
        <f t="shared" si="144"/>
        <v>102003</v>
      </c>
      <c r="E1012" s="65">
        <v>21.557400000000001</v>
      </c>
      <c r="F1012" s="58">
        <f t="shared" si="145"/>
        <v>25.8157</v>
      </c>
      <c r="G1012" s="65">
        <v>15.67803095499449</v>
      </c>
      <c r="H1012" s="66">
        <v>25.68</v>
      </c>
      <c r="I1012" s="60">
        <f>AVERAGE($H$102:H1012)</f>
        <v>16.909912184412732</v>
      </c>
      <c r="J1012" s="58">
        <f t="shared" si="143"/>
        <v>30.033057851239672</v>
      </c>
      <c r="K1012">
        <f t="shared" si="146"/>
        <v>25.24</v>
      </c>
    </row>
    <row r="1013" spans="3:11">
      <c r="C1013" s="64">
        <v>37926</v>
      </c>
      <c r="D1013" s="64" t="str">
        <f t="shared" si="144"/>
        <v>112003</v>
      </c>
      <c r="E1013" s="65">
        <v>21.711099999999998</v>
      </c>
      <c r="F1013" s="58">
        <f t="shared" si="145"/>
        <v>21.557400000000001</v>
      </c>
      <c r="G1013" s="65">
        <v>15.68464616228068</v>
      </c>
      <c r="H1013" s="66">
        <v>25.95</v>
      </c>
      <c r="I1013" s="60">
        <f>AVERAGE($H$102:H1013)</f>
        <v>16.919824561403509</v>
      </c>
      <c r="J1013" s="58">
        <f t="shared" si="143"/>
        <v>30.073057851239675</v>
      </c>
      <c r="K1013">
        <f t="shared" si="146"/>
        <v>25.68</v>
      </c>
    </row>
    <row r="1014" spans="3:11">
      <c r="C1014" s="64">
        <v>37956</v>
      </c>
      <c r="D1014" s="64" t="str">
        <f t="shared" si="144"/>
        <v>122003</v>
      </c>
      <c r="E1014" s="65">
        <v>22.813300000000002</v>
      </c>
      <c r="F1014" s="58">
        <f t="shared" si="145"/>
        <v>21.711099999999998</v>
      </c>
      <c r="G1014" s="65">
        <v>15.692454107338422</v>
      </c>
      <c r="H1014" s="66">
        <v>26.64</v>
      </c>
      <c r="I1014" s="60">
        <f>AVERAGE($H$102:H1014)</f>
        <v>16.930470974808326</v>
      </c>
      <c r="J1014" s="58">
        <f t="shared" si="143"/>
        <v>30.119338842975207</v>
      </c>
      <c r="K1014">
        <f t="shared" si="146"/>
        <v>25.95</v>
      </c>
    </row>
    <row r="1015" spans="3:11">
      <c r="C1015" s="64">
        <v>37987</v>
      </c>
      <c r="D1015" s="64" t="str">
        <f t="shared" si="144"/>
        <v>12004</v>
      </c>
      <c r="E1015" s="65">
        <v>21.752500000000001</v>
      </c>
      <c r="F1015" s="58">
        <f t="shared" si="145"/>
        <v>22.813300000000002</v>
      </c>
      <c r="G1015" s="65">
        <v>15.699084354485755</v>
      </c>
      <c r="H1015" s="66">
        <v>27.66</v>
      </c>
      <c r="I1015" s="60">
        <f>AVERAGE($H$102:H1015)</f>
        <v>16.942210065645515</v>
      </c>
      <c r="J1015" s="58">
        <f t="shared" si="143"/>
        <v>30.173057851239669</v>
      </c>
      <c r="K1015">
        <f t="shared" si="146"/>
        <v>26.64</v>
      </c>
    </row>
    <row r="1016" spans="3:11">
      <c r="C1016" s="64">
        <v>38018</v>
      </c>
      <c r="D1016" s="64" t="str">
        <f t="shared" si="144"/>
        <v>22004</v>
      </c>
      <c r="E1016" s="65">
        <v>22.0181</v>
      </c>
      <c r="F1016" s="58">
        <f t="shared" si="145"/>
        <v>21.752500000000001</v>
      </c>
      <c r="G1016" s="65">
        <v>15.70599038251364</v>
      </c>
      <c r="H1016" s="66">
        <v>27.65</v>
      </c>
      <c r="I1016" s="60">
        <f>AVERAGE($H$102:H1016)</f>
        <v>16.953912568306009</v>
      </c>
      <c r="J1016" s="58">
        <f t="shared" si="143"/>
        <v>30.224628099173554</v>
      </c>
      <c r="K1016">
        <f t="shared" si="146"/>
        <v>27.66</v>
      </c>
    </row>
    <row r="1017" spans="3:11">
      <c r="C1017" s="64">
        <v>38047</v>
      </c>
      <c r="D1017" s="64" t="str">
        <f t="shared" si="144"/>
        <v>32004</v>
      </c>
      <c r="E1017" s="65">
        <v>21.657900000000001</v>
      </c>
      <c r="F1017" s="58">
        <f t="shared" si="145"/>
        <v>22.0181</v>
      </c>
      <c r="G1017" s="65">
        <v>15.71248810043666</v>
      </c>
      <c r="H1017" s="66">
        <v>26.89</v>
      </c>
      <c r="I1017" s="60">
        <f>AVERAGE($H$102:H1017)</f>
        <v>16.964759825327508</v>
      </c>
      <c r="J1017" s="58">
        <f t="shared" si="143"/>
        <v>30.271157024793386</v>
      </c>
      <c r="K1017">
        <f t="shared" si="146"/>
        <v>27.65</v>
      </c>
    </row>
    <row r="1018" spans="3:11">
      <c r="C1018" s="64">
        <v>38078</v>
      </c>
      <c r="D1018" s="64" t="str">
        <f t="shared" si="144"/>
        <v>42004</v>
      </c>
      <c r="E1018" s="65">
        <v>19.720400000000001</v>
      </c>
      <c r="F1018" s="58">
        <f t="shared" si="145"/>
        <v>21.657900000000001</v>
      </c>
      <c r="G1018" s="65">
        <v>15.716858778625934</v>
      </c>
      <c r="H1018" s="66">
        <v>26.9</v>
      </c>
      <c r="I1018" s="60">
        <f>AVERAGE($H$102:H1018)</f>
        <v>16.975594329334786</v>
      </c>
      <c r="J1018" s="58">
        <f t="shared" si="143"/>
        <v>30.321322314049585</v>
      </c>
      <c r="K1018">
        <f t="shared" si="146"/>
        <v>26.89</v>
      </c>
    </row>
    <row r="1019" spans="3:11">
      <c r="C1019" s="64">
        <v>38108</v>
      </c>
      <c r="D1019" s="64" t="str">
        <f t="shared" si="144"/>
        <v>52004</v>
      </c>
      <c r="E1019" s="65">
        <v>19.9587</v>
      </c>
      <c r="F1019" s="58">
        <f t="shared" si="145"/>
        <v>19.720400000000001</v>
      </c>
      <c r="G1019" s="65">
        <v>15.721479520697146</v>
      </c>
      <c r="H1019" s="66">
        <v>25.9</v>
      </c>
      <c r="I1019" s="60">
        <f>AVERAGE($H$102:H1019)</f>
        <v>16.985315904139433</v>
      </c>
      <c r="J1019" s="58">
        <f t="shared" si="143"/>
        <v>30.3696694214876</v>
      </c>
      <c r="K1019">
        <f t="shared" si="146"/>
        <v>26.9</v>
      </c>
    </row>
    <row r="1020" spans="3:11">
      <c r="C1020" s="64">
        <v>38139</v>
      </c>
      <c r="D1020" s="64" t="str">
        <f t="shared" si="144"/>
        <v>62004</v>
      </c>
      <c r="E1020" s="65">
        <v>20.317699999999999</v>
      </c>
      <c r="F1020" s="58">
        <f t="shared" si="145"/>
        <v>19.9587</v>
      </c>
      <c r="G1020" s="65">
        <v>15.726480848748617</v>
      </c>
      <c r="H1020" s="66">
        <v>26.4</v>
      </c>
      <c r="I1020" s="60">
        <f>AVERAGE($H$102:H1020)</f>
        <v>16.995560391730141</v>
      </c>
      <c r="J1020" s="58">
        <f t="shared" si="143"/>
        <v>30.420991735537189</v>
      </c>
      <c r="K1020">
        <f t="shared" si="146"/>
        <v>25.9</v>
      </c>
    </row>
    <row r="1021" spans="3:11">
      <c r="C1021" s="64">
        <v>38169</v>
      </c>
      <c r="D1021" s="64" t="str">
        <f t="shared" si="144"/>
        <v>72004</v>
      </c>
      <c r="E1021" s="65">
        <v>19.070799999999998</v>
      </c>
      <c r="F1021" s="58">
        <f t="shared" si="145"/>
        <v>20.317699999999999</v>
      </c>
      <c r="G1021" s="65">
        <v>15.730115978260846</v>
      </c>
      <c r="H1021" s="66">
        <v>25.7</v>
      </c>
      <c r="I1021" s="60">
        <f>AVERAGE($H$102:H1021)</f>
        <v>17.005021739130434</v>
      </c>
      <c r="J1021" s="58">
        <f t="shared" si="143"/>
        <v>30.465702479338841</v>
      </c>
      <c r="K1021">
        <f t="shared" si="146"/>
        <v>26.4</v>
      </c>
    </row>
    <row r="1022" spans="3:11">
      <c r="C1022" s="64">
        <v>38200</v>
      </c>
      <c r="D1022" s="64" t="str">
        <f t="shared" si="144"/>
        <v>82004</v>
      </c>
      <c r="E1022" s="65">
        <v>19.1144</v>
      </c>
      <c r="F1022" s="58">
        <f t="shared" si="145"/>
        <v>19.070799999999998</v>
      </c>
      <c r="G1022" s="65">
        <v>15.733790553745905</v>
      </c>
      <c r="H1022" s="66">
        <v>25.17</v>
      </c>
      <c r="I1022" s="60">
        <f>AVERAGE($H$102:H1022)</f>
        <v>17.013887079261671</v>
      </c>
      <c r="J1022" s="58">
        <f t="shared" si="143"/>
        <v>30.507851239669424</v>
      </c>
      <c r="K1022">
        <f t="shared" si="146"/>
        <v>25.7</v>
      </c>
    </row>
    <row r="1023" spans="3:11">
      <c r="C1023" s="64">
        <v>38231</v>
      </c>
      <c r="D1023" s="64" t="str">
        <f t="shared" si="144"/>
        <v>92004</v>
      </c>
      <c r="E1023" s="65">
        <v>19.293399999999998</v>
      </c>
      <c r="F1023" s="58">
        <f t="shared" si="145"/>
        <v>19.1144</v>
      </c>
      <c r="G1023" s="65">
        <v>15.737651301518417</v>
      </c>
      <c r="H1023" s="66">
        <v>25.67</v>
      </c>
      <c r="I1023" s="60">
        <f>AVERAGE($H$102:H1023)</f>
        <v>17.023275488069412</v>
      </c>
      <c r="J1023" s="58">
        <f t="shared" si="143"/>
        <v>30.550330578512398</v>
      </c>
      <c r="K1023">
        <f t="shared" si="146"/>
        <v>25.17</v>
      </c>
    </row>
    <row r="1024" spans="3:11">
      <c r="C1024" s="64">
        <v>38261</v>
      </c>
      <c r="D1024" s="64" t="str">
        <f t="shared" si="144"/>
        <v>102004</v>
      </c>
      <c r="E1024" s="65">
        <v>19.3032</v>
      </c>
      <c r="F1024" s="58">
        <f t="shared" si="145"/>
        <v>19.293399999999998</v>
      </c>
      <c r="G1024" s="65">
        <v>15.741514301191744</v>
      </c>
      <c r="H1024" s="66">
        <v>25.41</v>
      </c>
      <c r="I1024" s="60">
        <f>AVERAGE($H$102:H1024)</f>
        <v>17.032361863488624</v>
      </c>
      <c r="J1024" s="58">
        <f t="shared" si="143"/>
        <v>30.5903305785124</v>
      </c>
      <c r="K1024">
        <f t="shared" si="146"/>
        <v>25.67</v>
      </c>
    </row>
    <row r="1025" spans="3:11">
      <c r="C1025" s="64">
        <v>38292</v>
      </c>
      <c r="D1025" s="64" t="str">
        <f t="shared" si="144"/>
        <v>112004</v>
      </c>
      <c r="E1025" s="65">
        <v>20.048200000000001</v>
      </c>
      <c r="F1025" s="58">
        <f t="shared" si="145"/>
        <v>19.3032</v>
      </c>
      <c r="G1025" s="65">
        <v>15.746175216450194</v>
      </c>
      <c r="H1025" s="66">
        <v>26.47</v>
      </c>
      <c r="I1025" s="60">
        <f>AVERAGE($H$102:H1025)</f>
        <v>17.042575757575754</v>
      </c>
      <c r="J1025" s="58">
        <f t="shared" si="143"/>
        <v>30.640578512396697</v>
      </c>
      <c r="K1025">
        <f t="shared" si="146"/>
        <v>25.41</v>
      </c>
    </row>
    <row r="1026" spans="3:11">
      <c r="C1026" s="64">
        <v>38322</v>
      </c>
      <c r="D1026" s="64" t="str">
        <f t="shared" si="144"/>
        <v>122004</v>
      </c>
      <c r="E1026" s="65">
        <v>20.698899999999998</v>
      </c>
      <c r="F1026" s="58">
        <f t="shared" si="145"/>
        <v>20.048200000000001</v>
      </c>
      <c r="G1026" s="65">
        <v>15.751529513513491</v>
      </c>
      <c r="H1026" s="66">
        <v>27.14</v>
      </c>
      <c r="I1026" s="60">
        <f>AVERAGE($H$102:H1026)</f>
        <v>17.053491891891891</v>
      </c>
      <c r="J1026" s="58">
        <f t="shared" si="143"/>
        <v>30.697851239669422</v>
      </c>
      <c r="K1026">
        <f t="shared" si="146"/>
        <v>26.47</v>
      </c>
    </row>
    <row r="1027" spans="3:11">
      <c r="C1027" s="64">
        <v>38353</v>
      </c>
      <c r="D1027" s="64" t="str">
        <f t="shared" si="144"/>
        <v>12005</v>
      </c>
      <c r="E1027" s="65">
        <v>19.583400000000001</v>
      </c>
      <c r="F1027" s="58">
        <f t="shared" si="145"/>
        <v>20.698899999999998</v>
      </c>
      <c r="G1027" s="65">
        <v>15.755667602591769</v>
      </c>
      <c r="H1027" s="66">
        <v>26.59</v>
      </c>
      <c r="I1027" s="60">
        <f>AVERAGE($H$102:H1027)</f>
        <v>17.063790496760255</v>
      </c>
      <c r="J1027" s="58">
        <f t="shared" si="143"/>
        <v>30.753057851239671</v>
      </c>
      <c r="K1027">
        <f t="shared" si="146"/>
        <v>27.14</v>
      </c>
    </row>
    <row r="1028" spans="3:11">
      <c r="C1028" s="64">
        <v>38384</v>
      </c>
      <c r="D1028" s="64" t="str">
        <f t="shared" si="144"/>
        <v>22005</v>
      </c>
      <c r="E1028" s="65">
        <v>19.953600000000002</v>
      </c>
      <c r="F1028" s="58">
        <f t="shared" si="145"/>
        <v>19.583400000000001</v>
      </c>
      <c r="G1028" s="65">
        <v>15.760196116504831</v>
      </c>
      <c r="H1028" s="66">
        <v>26.74</v>
      </c>
      <c r="I1028" s="60">
        <f>AVERAGE($H$102:H1028)</f>
        <v>17.07422869471413</v>
      </c>
      <c r="J1028" s="58">
        <f t="shared" si="143"/>
        <v>30.806942148760328</v>
      </c>
      <c r="K1028">
        <f t="shared" si="146"/>
        <v>26.59</v>
      </c>
    </row>
    <row r="1029" spans="3:11">
      <c r="C1029" s="64">
        <v>38412</v>
      </c>
      <c r="D1029" s="64" t="str">
        <f t="shared" si="144"/>
        <v>32005</v>
      </c>
      <c r="E1029" s="65">
        <v>19.572099999999999</v>
      </c>
      <c r="F1029" s="58">
        <f t="shared" si="145"/>
        <v>19.953600000000002</v>
      </c>
      <c r="G1029" s="65">
        <v>15.764303771551701</v>
      </c>
      <c r="H1029" s="66">
        <v>26.34</v>
      </c>
      <c r="I1029" s="60">
        <f>AVERAGE($H$102:H1029)</f>
        <v>17.084213362068962</v>
      </c>
      <c r="J1029" s="58">
        <f t="shared" si="143"/>
        <v>30.852727272727272</v>
      </c>
      <c r="K1029">
        <f t="shared" si="146"/>
        <v>26.74</v>
      </c>
    </row>
    <row r="1030" spans="3:11">
      <c r="C1030" s="64">
        <v>38443</v>
      </c>
      <c r="D1030" s="64" t="str">
        <f t="shared" si="144"/>
        <v>42005</v>
      </c>
      <c r="E1030" s="65">
        <v>18.258400000000002</v>
      </c>
      <c r="F1030" s="58">
        <f t="shared" si="145"/>
        <v>19.572099999999999</v>
      </c>
      <c r="G1030" s="65">
        <v>15.766988482238943</v>
      </c>
      <c r="H1030" s="66">
        <v>25.41</v>
      </c>
      <c r="I1030" s="60">
        <f>AVERAGE($H$102:H1030)</f>
        <v>17.093175457481159</v>
      </c>
      <c r="J1030" s="58">
        <f t="shared" si="143"/>
        <v>30.887933884297517</v>
      </c>
      <c r="K1030">
        <f t="shared" si="146"/>
        <v>26.34</v>
      </c>
    </row>
    <row r="1031" spans="3:11">
      <c r="C1031" s="64">
        <v>38473</v>
      </c>
      <c r="D1031" s="64" t="str">
        <f t="shared" si="144"/>
        <v>52005</v>
      </c>
      <c r="E1031" s="65">
        <v>18.805199999999999</v>
      </c>
      <c r="F1031" s="58">
        <f t="shared" si="145"/>
        <v>18.258400000000002</v>
      </c>
      <c r="G1031" s="65">
        <v>15.770255376344064</v>
      </c>
      <c r="H1031" s="66">
        <v>25.65</v>
      </c>
      <c r="I1031" s="60">
        <f>AVERAGE($H$102:H1031)</f>
        <v>17.102376344086018</v>
      </c>
      <c r="J1031" s="58">
        <f t="shared" si="143"/>
        <v>30.921074380165287</v>
      </c>
      <c r="K1031">
        <f t="shared" si="146"/>
        <v>25.41</v>
      </c>
    </row>
    <row r="1032" spans="3:11">
      <c r="C1032" s="64">
        <v>38504</v>
      </c>
      <c r="D1032" s="64" t="str">
        <f t="shared" si="144"/>
        <v>62005</v>
      </c>
      <c r="E1032" s="65">
        <v>18.802600000000002</v>
      </c>
      <c r="F1032" s="58">
        <f t="shared" si="145"/>
        <v>18.805199999999999</v>
      </c>
      <c r="G1032" s="65">
        <v>15.77351245972071</v>
      </c>
      <c r="H1032" s="66">
        <v>26.07</v>
      </c>
      <c r="I1032" s="60">
        <f>AVERAGE($H$102:H1032)</f>
        <v>17.112008592910847</v>
      </c>
      <c r="J1032" s="58">
        <f t="shared" si="143"/>
        <v>30.953140495867768</v>
      </c>
      <c r="K1032">
        <f t="shared" si="146"/>
        <v>25.65</v>
      </c>
    </row>
    <row r="1033" spans="3:11">
      <c r="C1033" s="64">
        <v>38534</v>
      </c>
      <c r="D1033" s="64" t="str">
        <f t="shared" si="144"/>
        <v>72005</v>
      </c>
      <c r="E1033" s="65">
        <v>18.5396</v>
      </c>
      <c r="F1033" s="58">
        <f t="shared" si="145"/>
        <v>18.802600000000002</v>
      </c>
      <c r="G1033" s="65">
        <v>15.776480364806845</v>
      </c>
      <c r="H1033" s="66">
        <v>26.29</v>
      </c>
      <c r="I1033" s="60">
        <f>AVERAGE($H$102:H1033)</f>
        <v>17.121856223175964</v>
      </c>
      <c r="J1033" s="58">
        <f t="shared" si="143"/>
        <v>30.98264462809917</v>
      </c>
      <c r="K1033">
        <f t="shared" si="146"/>
        <v>26.07</v>
      </c>
    </row>
    <row r="1034" spans="3:11">
      <c r="C1034" s="64">
        <v>38565</v>
      </c>
      <c r="D1034" s="64" t="str">
        <f t="shared" si="144"/>
        <v>82005</v>
      </c>
      <c r="E1034" s="65">
        <v>18.331499999999998</v>
      </c>
      <c r="F1034" s="58">
        <f t="shared" si="145"/>
        <v>18.5396</v>
      </c>
      <c r="G1034" s="65">
        <v>15.779218863879937</v>
      </c>
      <c r="H1034" s="66">
        <v>26.1</v>
      </c>
      <c r="I1034" s="60">
        <f>AVERAGE($H$102:H1034)</f>
        <v>17.131479099678455</v>
      </c>
      <c r="J1034" s="58">
        <f t="shared" si="143"/>
        <v>31.005206611570248</v>
      </c>
      <c r="K1034">
        <f t="shared" si="146"/>
        <v>26.29</v>
      </c>
    </row>
    <row r="1035" spans="3:11">
      <c r="C1035" s="64">
        <v>38596</v>
      </c>
      <c r="D1035" s="64" t="str">
        <f t="shared" si="144"/>
        <v>92005</v>
      </c>
      <c r="E1035" s="65">
        <v>18.4589</v>
      </c>
      <c r="F1035" s="58">
        <f t="shared" si="145"/>
        <v>18.331499999999998</v>
      </c>
      <c r="G1035" s="65">
        <v>15.782087901498908</v>
      </c>
      <c r="H1035" s="66">
        <v>25.73</v>
      </c>
      <c r="I1035" s="60">
        <f>AVERAGE($H$102:H1035)</f>
        <v>17.140685224839398</v>
      </c>
      <c r="J1035" s="58">
        <f t="shared" si="143"/>
        <v>31.025454545454544</v>
      </c>
      <c r="K1035">
        <f t="shared" si="146"/>
        <v>26.1</v>
      </c>
    </row>
    <row r="1036" spans="3:11">
      <c r="C1036" s="64">
        <v>38626</v>
      </c>
      <c r="D1036" s="64" t="str">
        <f t="shared" si="144"/>
        <v>102005</v>
      </c>
      <c r="E1036" s="65">
        <v>17.260300000000001</v>
      </c>
      <c r="F1036" s="58">
        <f t="shared" si="145"/>
        <v>18.4589</v>
      </c>
      <c r="G1036" s="65">
        <v>15.783668877005326</v>
      </c>
      <c r="H1036" s="66">
        <v>24.88</v>
      </c>
      <c r="I1036" s="60">
        <f>AVERAGE($H$102:H1036)</f>
        <v>17.148962566844915</v>
      </c>
      <c r="J1036" s="58">
        <f t="shared" si="143"/>
        <v>31.033223140495867</v>
      </c>
      <c r="K1036">
        <f t="shared" si="146"/>
        <v>25.73</v>
      </c>
    </row>
    <row r="1037" spans="3:11">
      <c r="C1037" s="64">
        <v>38657</v>
      </c>
      <c r="D1037" s="64" t="str">
        <f t="shared" si="144"/>
        <v>112005</v>
      </c>
      <c r="E1037" s="65">
        <v>17.867599999999999</v>
      </c>
      <c r="F1037" s="58">
        <f t="shared" si="145"/>
        <v>17.260300000000001</v>
      </c>
      <c r="G1037" s="65">
        <v>15.785895299145277</v>
      </c>
      <c r="H1037" s="66">
        <v>25.93</v>
      </c>
      <c r="I1037" s="60">
        <f>AVERAGE($H$102:H1037)</f>
        <v>17.158344017094013</v>
      </c>
      <c r="J1037" s="58">
        <f t="shared" si="143"/>
        <v>31.049752066115698</v>
      </c>
      <c r="K1037">
        <f t="shared" si="146"/>
        <v>24.88</v>
      </c>
    </row>
    <row r="1038" spans="3:11">
      <c r="C1038" s="64">
        <v>38687</v>
      </c>
      <c r="D1038" s="64" t="str">
        <f t="shared" si="144"/>
        <v>122005</v>
      </c>
      <c r="E1038" s="65">
        <v>17.8506</v>
      </c>
      <c r="F1038" s="58">
        <f t="shared" si="145"/>
        <v>17.867599999999999</v>
      </c>
      <c r="G1038" s="65">
        <v>15.788098826040533</v>
      </c>
      <c r="H1038" s="66">
        <v>26.44</v>
      </c>
      <c r="I1038" s="60">
        <f>AVERAGE($H$102:H1038)</f>
        <v>17.168249733191033</v>
      </c>
      <c r="J1038" s="58">
        <f t="shared" si="143"/>
        <v>31.06702479338843</v>
      </c>
      <c r="K1038">
        <f t="shared" si="146"/>
        <v>25.93</v>
      </c>
    </row>
    <row r="1039" spans="3:11">
      <c r="C1039" s="64">
        <v>38718</v>
      </c>
      <c r="D1039" s="64" t="str">
        <f t="shared" si="144"/>
        <v>12006</v>
      </c>
      <c r="E1039" s="65">
        <v>17.614999999999998</v>
      </c>
      <c r="F1039" s="58">
        <f t="shared" si="145"/>
        <v>17.8506</v>
      </c>
      <c r="G1039" s="65">
        <v>15.790046481876312</v>
      </c>
      <c r="H1039" s="66">
        <v>26.47</v>
      </c>
      <c r="I1039" s="60">
        <f>AVERAGE($H$102:H1039)</f>
        <v>17.178166311300636</v>
      </c>
      <c r="J1039" s="58">
        <f t="shared" si="143"/>
        <v>31.07892561983471</v>
      </c>
      <c r="K1039">
        <f t="shared" si="146"/>
        <v>26.44</v>
      </c>
    </row>
    <row r="1040" spans="3:11">
      <c r="C1040" s="64">
        <v>38749</v>
      </c>
      <c r="D1040" s="64" t="str">
        <f t="shared" si="144"/>
        <v>22006</v>
      </c>
      <c r="E1040" s="65">
        <v>17.623000000000001</v>
      </c>
      <c r="F1040" s="58">
        <f t="shared" si="145"/>
        <v>17.614999999999998</v>
      </c>
      <c r="G1040" s="65">
        <v>15.791998509052162</v>
      </c>
      <c r="H1040" s="66">
        <v>26.25</v>
      </c>
      <c r="I1040" s="60">
        <f>AVERAGE($H$102:H1040)</f>
        <v>17.187827476038336</v>
      </c>
      <c r="J1040" s="58">
        <f t="shared" si="143"/>
        <v>31.091239669421483</v>
      </c>
      <c r="K1040">
        <f t="shared" si="146"/>
        <v>26.47</v>
      </c>
    </row>
    <row r="1041" spans="3:11">
      <c r="C1041" s="64">
        <v>38777</v>
      </c>
      <c r="D1041" s="64" t="str">
        <f t="shared" si="144"/>
        <v>32006</v>
      </c>
      <c r="E1041" s="65">
        <v>17.8185</v>
      </c>
      <c r="F1041" s="58">
        <f t="shared" si="145"/>
        <v>17.623000000000001</v>
      </c>
      <c r="G1041" s="65">
        <v>15.794154361702105</v>
      </c>
      <c r="H1041" s="66">
        <v>26.33</v>
      </c>
      <c r="I1041" s="60">
        <f>AVERAGE($H$102:H1041)</f>
        <v>17.197553191489359</v>
      </c>
      <c r="J1041" s="58">
        <f t="shared" si="143"/>
        <v>31.094214876033053</v>
      </c>
      <c r="K1041">
        <f t="shared" si="146"/>
        <v>26.25</v>
      </c>
    </row>
    <row r="1042" spans="3:11">
      <c r="C1042" s="64">
        <v>38808</v>
      </c>
      <c r="D1042" s="64" t="str">
        <f t="shared" si="144"/>
        <v>42006</v>
      </c>
      <c r="E1042" s="65">
        <v>17.5944</v>
      </c>
      <c r="F1042" s="58">
        <f t="shared" si="145"/>
        <v>17.8185</v>
      </c>
      <c r="G1042" s="65">
        <v>15.796067481402741</v>
      </c>
      <c r="H1042" s="66">
        <v>26.15</v>
      </c>
      <c r="I1042" s="60">
        <f>AVERAGE($H$102:H1042)</f>
        <v>17.207066950053132</v>
      </c>
      <c r="J1042" s="58">
        <f t="shared" si="143"/>
        <v>31.098512396694211</v>
      </c>
      <c r="K1042">
        <f t="shared" si="146"/>
        <v>26.33</v>
      </c>
    </row>
    <row r="1043" spans="3:11">
      <c r="C1043" s="64">
        <v>38838</v>
      </c>
      <c r="D1043" s="64" t="str">
        <f t="shared" si="144"/>
        <v>52006</v>
      </c>
      <c r="E1043" s="65">
        <v>17.0505</v>
      </c>
      <c r="F1043" s="58">
        <f t="shared" si="145"/>
        <v>17.5944</v>
      </c>
      <c r="G1043" s="65">
        <v>15.797399150743077</v>
      </c>
      <c r="H1043" s="66">
        <v>25.65</v>
      </c>
      <c r="I1043" s="60">
        <f>AVERAGE($H$102:H1043)</f>
        <v>17.216029723991504</v>
      </c>
      <c r="J1043" s="58">
        <f t="shared" si="143"/>
        <v>31.100413223140492</v>
      </c>
      <c r="K1043">
        <f t="shared" si="146"/>
        <v>26.15</v>
      </c>
    </row>
    <row r="1044" spans="3:11">
      <c r="C1044" s="64">
        <v>38869</v>
      </c>
      <c r="D1044" s="64" t="str">
        <f t="shared" si="144"/>
        <v>62006</v>
      </c>
      <c r="E1044" s="65">
        <v>17.052</v>
      </c>
      <c r="F1044" s="58">
        <f t="shared" si="145"/>
        <v>17.0505</v>
      </c>
      <c r="G1044" s="65">
        <v>15.798729586426274</v>
      </c>
      <c r="H1044" s="66">
        <v>24.75</v>
      </c>
      <c r="I1044" s="60">
        <f>AVERAGE($H$102:H1044)</f>
        <v>17.224019088016963</v>
      </c>
      <c r="J1044" s="58">
        <f t="shared" si="143"/>
        <v>31.091652892561982</v>
      </c>
      <c r="K1044">
        <f t="shared" si="146"/>
        <v>25.65</v>
      </c>
    </row>
    <row r="1045" spans="3:11">
      <c r="C1045" s="64">
        <v>38899</v>
      </c>
      <c r="D1045" s="64" t="str">
        <f t="shared" si="144"/>
        <v>72006</v>
      </c>
      <c r="E1045" s="65">
        <v>16.248699999999999</v>
      </c>
      <c r="F1045" s="58">
        <f t="shared" si="145"/>
        <v>17.052</v>
      </c>
      <c r="G1045" s="65">
        <v>15.799206249999976</v>
      </c>
      <c r="H1045" s="66">
        <v>24.7</v>
      </c>
      <c r="I1045" s="60">
        <f>AVERAGE($H$102:H1045)</f>
        <v>17.231938559322032</v>
      </c>
      <c r="J1045" s="58">
        <f t="shared" si="143"/>
        <v>31.081239669421482</v>
      </c>
      <c r="K1045">
        <f t="shared" si="146"/>
        <v>24.75</v>
      </c>
    </row>
    <row r="1046" spans="3:11">
      <c r="C1046" s="64">
        <v>38930</v>
      </c>
      <c r="D1046" s="64" t="str">
        <f t="shared" si="144"/>
        <v>82006</v>
      </c>
      <c r="E1046" s="65">
        <v>16.5944</v>
      </c>
      <c r="F1046" s="58">
        <f t="shared" si="145"/>
        <v>16.248699999999999</v>
      </c>
      <c r="G1046" s="65">
        <v>15.800047724867701</v>
      </c>
      <c r="H1046" s="66">
        <v>25.05</v>
      </c>
      <c r="I1046" s="60">
        <f>AVERAGE($H$102:H1046)</f>
        <v>17.240211640211637</v>
      </c>
      <c r="J1046" s="58">
        <f t="shared" si="143"/>
        <v>31.08280991735537</v>
      </c>
      <c r="K1046">
        <f t="shared" si="146"/>
        <v>24.7</v>
      </c>
    </row>
    <row r="1047" spans="3:11">
      <c r="C1047" s="64">
        <v>38961</v>
      </c>
      <c r="D1047" s="64" t="str">
        <f t="shared" si="144"/>
        <v>92006</v>
      </c>
      <c r="E1047" s="65">
        <v>17.001999999999999</v>
      </c>
      <c r="F1047" s="58">
        <f t="shared" si="145"/>
        <v>16.5944</v>
      </c>
      <c r="G1047" s="65">
        <v>15.801318287526403</v>
      </c>
      <c r="H1047" s="66">
        <v>25.64</v>
      </c>
      <c r="I1047" s="60">
        <f>AVERAGE($H$102:H1047)</f>
        <v>17.249090909090906</v>
      </c>
      <c r="J1047" s="58">
        <f t="shared" si="143"/>
        <v>31.084710743801651</v>
      </c>
      <c r="K1047">
        <f t="shared" si="146"/>
        <v>25.05</v>
      </c>
    </row>
    <row r="1048" spans="3:11">
      <c r="C1048" s="64">
        <v>38991</v>
      </c>
      <c r="D1048" s="64" t="str">
        <f t="shared" si="144"/>
        <v>102006</v>
      </c>
      <c r="E1048" s="65">
        <v>16.905200000000001</v>
      </c>
      <c r="F1048" s="58">
        <f t="shared" si="145"/>
        <v>17.001999999999999</v>
      </c>
      <c r="G1048" s="65">
        <v>15.802483949313597</v>
      </c>
      <c r="H1048" s="66">
        <v>26.54</v>
      </c>
      <c r="I1048" s="60">
        <f>AVERAGE($H$102:H1048)</f>
        <v>17.258901795142553</v>
      </c>
      <c r="J1048" s="58">
        <f t="shared" si="143"/>
        <v>31.091818181818176</v>
      </c>
      <c r="K1048">
        <f t="shared" si="146"/>
        <v>25.64</v>
      </c>
    </row>
    <row r="1049" spans="3:11">
      <c r="C1049" s="64">
        <v>39022</v>
      </c>
      <c r="D1049" s="64" t="str">
        <f t="shared" si="144"/>
        <v>112006</v>
      </c>
      <c r="E1049" s="65">
        <v>17.183499999999999</v>
      </c>
      <c r="F1049" s="58">
        <f t="shared" si="145"/>
        <v>16.905200000000001</v>
      </c>
      <c r="G1049" s="65">
        <v>15.803940717299554</v>
      </c>
      <c r="H1049" s="66">
        <v>26.93</v>
      </c>
      <c r="I1049" s="60">
        <f>AVERAGE($H$102:H1049)</f>
        <v>17.269103375527422</v>
      </c>
      <c r="J1049" s="58">
        <f t="shared" si="143"/>
        <v>31.095537190082638</v>
      </c>
      <c r="K1049">
        <f t="shared" si="146"/>
        <v>26.54</v>
      </c>
    </row>
    <row r="1050" spans="3:11">
      <c r="C1050" s="64">
        <v>39052</v>
      </c>
      <c r="D1050" s="64" t="str">
        <f t="shared" si="144"/>
        <v>122006</v>
      </c>
      <c r="E1050" s="65">
        <v>17.400300000000001</v>
      </c>
      <c r="F1050" s="58">
        <f t="shared" si="145"/>
        <v>17.183499999999999</v>
      </c>
      <c r="G1050" s="65">
        <v>15.805622866174895</v>
      </c>
      <c r="H1050" s="66">
        <v>27.28</v>
      </c>
      <c r="I1050" s="60">
        <f>AVERAGE($H$102:H1050)</f>
        <v>17.279652265542673</v>
      </c>
      <c r="J1050" s="58">
        <f t="shared" si="143"/>
        <v>31.093057851239664</v>
      </c>
      <c r="K1050">
        <f t="shared" si="146"/>
        <v>26.93</v>
      </c>
    </row>
    <row r="1051" spans="3:11">
      <c r="C1051" s="64">
        <v>39083</v>
      </c>
      <c r="D1051" s="64" t="str">
        <f t="shared" si="144"/>
        <v>12007</v>
      </c>
      <c r="E1051" s="65">
        <v>17.296900000000001</v>
      </c>
      <c r="F1051" s="58">
        <f t="shared" si="145"/>
        <v>17.400300000000001</v>
      </c>
      <c r="G1051" s="65">
        <v>15.807192631578921</v>
      </c>
      <c r="H1051" s="66">
        <v>27.21</v>
      </c>
      <c r="I1051" s="60">
        <f>AVERAGE($H$102:H1051)</f>
        <v>17.290105263157891</v>
      </c>
      <c r="J1051" s="58">
        <f t="shared" si="143"/>
        <v>31.088842975206603</v>
      </c>
      <c r="K1051">
        <f t="shared" si="146"/>
        <v>27.28</v>
      </c>
    </row>
    <row r="1052" spans="3:11">
      <c r="C1052" s="64">
        <v>39114</v>
      </c>
      <c r="D1052" s="64" t="str">
        <f t="shared" si="144"/>
        <v>22007</v>
      </c>
      <c r="E1052" s="65">
        <v>16.9191</v>
      </c>
      <c r="F1052" s="58">
        <f t="shared" si="145"/>
        <v>17.296900000000001</v>
      </c>
      <c r="G1052" s="65">
        <v>15.80836182965297</v>
      </c>
      <c r="H1052" s="66">
        <v>27.32</v>
      </c>
      <c r="I1052" s="60">
        <f>AVERAGE($H$102:H1052)</f>
        <v>17.300651945320709</v>
      </c>
      <c r="J1052" s="58">
        <f t="shared" si="143"/>
        <v>31.08049586776859</v>
      </c>
      <c r="K1052">
        <f t="shared" si="146"/>
        <v>27.21</v>
      </c>
    </row>
    <row r="1053" spans="3:11">
      <c r="C1053" s="64">
        <v>39142</v>
      </c>
      <c r="D1053" s="64" t="str">
        <f t="shared" si="144"/>
        <v>32007</v>
      </c>
      <c r="E1053" s="65">
        <v>17.087900000000001</v>
      </c>
      <c r="F1053" s="58">
        <f t="shared" si="145"/>
        <v>16.9191</v>
      </c>
      <c r="G1053" s="65">
        <v>15.809705882352915</v>
      </c>
      <c r="H1053" s="66">
        <v>26.23</v>
      </c>
      <c r="I1053" s="60">
        <f>AVERAGE($H$102:H1053)</f>
        <v>17.310031512605036</v>
      </c>
      <c r="J1053" s="58">
        <f t="shared" si="143"/>
        <v>31.055454545454541</v>
      </c>
      <c r="K1053">
        <f t="shared" si="146"/>
        <v>27.32</v>
      </c>
    </row>
    <row r="1054" spans="3:11">
      <c r="C1054" s="64">
        <v>39173</v>
      </c>
      <c r="D1054" s="64" t="str">
        <f t="shared" si="144"/>
        <v>42007</v>
      </c>
      <c r="E1054" s="65">
        <v>17.456099999999999</v>
      </c>
      <c r="F1054" s="58">
        <f t="shared" si="145"/>
        <v>17.087900000000001</v>
      </c>
      <c r="G1054" s="65">
        <v>15.811433473242365</v>
      </c>
      <c r="H1054" s="66">
        <v>26.98</v>
      </c>
      <c r="I1054" s="60">
        <f>AVERAGE($H$102:H1054)</f>
        <v>17.320178384050362</v>
      </c>
      <c r="J1054" s="58">
        <f t="shared" si="143"/>
        <v>31.04041322314049</v>
      </c>
      <c r="K1054">
        <f t="shared" si="146"/>
        <v>26.23</v>
      </c>
    </row>
    <row r="1055" spans="3:11">
      <c r="C1055" s="64">
        <v>39203</v>
      </c>
      <c r="D1055" s="64" t="str">
        <f t="shared" si="144"/>
        <v>52007</v>
      </c>
      <c r="E1055" s="65">
        <v>18.0243</v>
      </c>
      <c r="F1055" s="58">
        <f t="shared" si="145"/>
        <v>17.456099999999999</v>
      </c>
      <c r="G1055" s="65">
        <v>15.813753039832257</v>
      </c>
      <c r="H1055" s="66">
        <v>27.55</v>
      </c>
      <c r="I1055" s="60">
        <f>AVERAGE($H$102:H1055)</f>
        <v>17.330901467505235</v>
      </c>
      <c r="J1055" s="58">
        <f t="shared" ref="J1055:J1118" si="147">AVERAGE(H935:H1055)</f>
        <v>31.040165289256194</v>
      </c>
      <c r="K1055">
        <f t="shared" si="146"/>
        <v>26.98</v>
      </c>
    </row>
    <row r="1056" spans="3:11">
      <c r="C1056" s="64">
        <v>39234</v>
      </c>
      <c r="D1056" s="64" t="str">
        <f t="shared" si="144"/>
        <v>62007</v>
      </c>
      <c r="E1056" s="65">
        <v>17.703099999999999</v>
      </c>
      <c r="F1056" s="58">
        <f t="shared" si="145"/>
        <v>18.0243</v>
      </c>
      <c r="G1056" s="65">
        <v>15.815731413612538</v>
      </c>
      <c r="H1056" s="66">
        <v>27.42</v>
      </c>
      <c r="I1056" s="60">
        <f>AVERAGE($H$102:H1056)</f>
        <v>17.341465968586377</v>
      </c>
      <c r="J1056" s="58">
        <f t="shared" si="147"/>
        <v>31.019421487603303</v>
      </c>
      <c r="K1056">
        <f t="shared" si="146"/>
        <v>27.55</v>
      </c>
    </row>
    <row r="1057" spans="3:11">
      <c r="C1057" s="64">
        <v>39264</v>
      </c>
      <c r="D1057" s="64" t="str">
        <f t="shared" si="144"/>
        <v>72007</v>
      </c>
      <c r="E1057" s="65">
        <v>18.514900000000001</v>
      </c>
      <c r="F1057" s="58">
        <f t="shared" si="145"/>
        <v>17.703099999999999</v>
      </c>
      <c r="G1057" s="65">
        <v>15.818554811715455</v>
      </c>
      <c r="H1057" s="66">
        <v>27.41</v>
      </c>
      <c r="I1057" s="60">
        <f>AVERAGE($H$102:H1057)</f>
        <v>17.35199790794978</v>
      </c>
      <c r="J1057" s="58">
        <f t="shared" si="147"/>
        <v>30.987685950413219</v>
      </c>
      <c r="K1057">
        <f t="shared" si="146"/>
        <v>27.42</v>
      </c>
    </row>
    <row r="1058" spans="3:11">
      <c r="C1058" s="64">
        <v>39295</v>
      </c>
      <c r="D1058" s="64" t="str">
        <f t="shared" si="144"/>
        <v>82007</v>
      </c>
      <c r="E1058" s="65">
        <v>18.7531</v>
      </c>
      <c r="F1058" s="58">
        <f t="shared" si="145"/>
        <v>18.514900000000001</v>
      </c>
      <c r="G1058" s="65">
        <v>15.821621212121185</v>
      </c>
      <c r="H1058" s="66">
        <v>26.15</v>
      </c>
      <c r="I1058" s="60">
        <f>AVERAGE($H$102:H1058)</f>
        <v>17.361191222570525</v>
      </c>
      <c r="J1058" s="58">
        <f t="shared" si="147"/>
        <v>30.933057851239663</v>
      </c>
      <c r="K1058">
        <f t="shared" si="146"/>
        <v>27.41</v>
      </c>
    </row>
    <row r="1059" spans="3:11">
      <c r="C1059" s="64">
        <v>39326</v>
      </c>
      <c r="D1059" s="64" t="str">
        <f t="shared" si="144"/>
        <v>92007</v>
      </c>
      <c r="E1059" s="65">
        <v>19.424299999999999</v>
      </c>
      <c r="F1059" s="58">
        <f t="shared" si="145"/>
        <v>18.7531</v>
      </c>
      <c r="G1059" s="65">
        <v>15.825381837160725</v>
      </c>
      <c r="H1059" s="66">
        <v>26.73</v>
      </c>
      <c r="I1059" s="60">
        <f>AVERAGE($H$102:H1059)</f>
        <v>17.370970772442579</v>
      </c>
      <c r="J1059" s="58">
        <f t="shared" si="147"/>
        <v>30.884710743801644</v>
      </c>
      <c r="K1059">
        <f t="shared" si="146"/>
        <v>26.15</v>
      </c>
    </row>
    <row r="1060" spans="3:11">
      <c r="C1060" s="64">
        <v>39356</v>
      </c>
      <c r="D1060" s="64" t="str">
        <f t="shared" si="144"/>
        <v>102007</v>
      </c>
      <c r="E1060" s="65">
        <v>23.4116</v>
      </c>
      <c r="F1060" s="58">
        <f t="shared" si="145"/>
        <v>19.424299999999999</v>
      </c>
      <c r="G1060" s="65">
        <v>15.83329238790404</v>
      </c>
      <c r="H1060" s="66">
        <v>27.32</v>
      </c>
      <c r="I1060" s="60">
        <f>AVERAGE($H$102:H1060)</f>
        <v>17.381345151199156</v>
      </c>
      <c r="J1060" s="58">
        <f t="shared" si="147"/>
        <v>30.840578512396686</v>
      </c>
      <c r="K1060">
        <f t="shared" si="146"/>
        <v>26.73</v>
      </c>
    </row>
    <row r="1061" spans="3:11">
      <c r="C1061" s="64">
        <v>39387</v>
      </c>
      <c r="D1061" s="64" t="str">
        <f t="shared" si="144"/>
        <v>112007</v>
      </c>
      <c r="E1061" s="65">
        <v>22.380500000000001</v>
      </c>
      <c r="F1061" s="58">
        <f t="shared" si="145"/>
        <v>23.4116</v>
      </c>
      <c r="G1061" s="65">
        <v>15.840112395833305</v>
      </c>
      <c r="H1061" s="66">
        <v>25.73</v>
      </c>
      <c r="I1061" s="60">
        <f>AVERAGE($H$102:H1061)</f>
        <v>17.390041666666658</v>
      </c>
      <c r="J1061" s="58">
        <f t="shared" si="147"/>
        <v>30.781322314049579</v>
      </c>
      <c r="K1061">
        <f t="shared" si="146"/>
        <v>27.32</v>
      </c>
    </row>
    <row r="1062" spans="3:11">
      <c r="C1062" s="64">
        <v>39417</v>
      </c>
      <c r="D1062" s="64" t="str">
        <f t="shared" si="144"/>
        <v>122007</v>
      </c>
      <c r="E1062" s="65">
        <v>22.1874</v>
      </c>
      <c r="F1062" s="58">
        <f t="shared" si="145"/>
        <v>22.380500000000001</v>
      </c>
      <c r="G1062" s="65">
        <v>15.84671727367323</v>
      </c>
      <c r="H1062" s="66">
        <v>25.96</v>
      </c>
      <c r="I1062" s="60">
        <f>AVERAGE($H$102:H1062)</f>
        <v>17.398959417273662</v>
      </c>
      <c r="J1062" s="58">
        <f t="shared" si="147"/>
        <v>30.728677685950405</v>
      </c>
      <c r="K1062">
        <f t="shared" si="146"/>
        <v>25.73</v>
      </c>
    </row>
    <row r="1063" spans="3:11">
      <c r="C1063" s="64">
        <v>39448</v>
      </c>
      <c r="D1063" s="64" t="str">
        <f t="shared" ref="D1063:D1126" si="148">MONTH(C1063)&amp;YEAR(C1063)</f>
        <v>12008</v>
      </c>
      <c r="E1063" s="65">
        <v>22.827500000000001</v>
      </c>
      <c r="F1063" s="58">
        <f t="shared" si="145"/>
        <v>22.1874</v>
      </c>
      <c r="G1063" s="65">
        <v>15.853973804573776</v>
      </c>
      <c r="H1063" s="66">
        <v>24.02</v>
      </c>
      <c r="I1063" s="60">
        <f>AVERAGE($H$102:H1063)</f>
        <v>17.405841995841985</v>
      </c>
      <c r="J1063" s="58">
        <f t="shared" si="147"/>
        <v>30.654214876033045</v>
      </c>
      <c r="K1063">
        <f t="shared" si="146"/>
        <v>25.96</v>
      </c>
    </row>
    <row r="1064" spans="3:11">
      <c r="C1064" s="64">
        <v>39479</v>
      </c>
      <c r="D1064" s="64" t="str">
        <f t="shared" si="148"/>
        <v>22008</v>
      </c>
      <c r="E1064" s="65">
        <v>22.033899999999999</v>
      </c>
      <c r="F1064" s="58">
        <f t="shared" ref="F1064:F1127" si="149">E1063</f>
        <v>22.827500000000001</v>
      </c>
      <c r="G1064" s="65">
        <v>15.86039117341638</v>
      </c>
      <c r="H1064" s="66">
        <v>23.5</v>
      </c>
      <c r="I1064" s="60">
        <f>AVERAGE($H$102:H1064)</f>
        <v>17.412170301142254</v>
      </c>
      <c r="J1064" s="58">
        <f t="shared" si="147"/>
        <v>30.576859504132219</v>
      </c>
      <c r="K1064">
        <f t="shared" ref="K1064:K1127" si="150">H1063</f>
        <v>24.02</v>
      </c>
    </row>
    <row r="1065" spans="3:11">
      <c r="C1065" s="64">
        <v>39508</v>
      </c>
      <c r="D1065" s="64" t="str">
        <f t="shared" si="148"/>
        <v>32008</v>
      </c>
      <c r="E1065" s="65">
        <v>21.9026</v>
      </c>
      <c r="F1065" s="58">
        <f t="shared" si="149"/>
        <v>22.033899999999999</v>
      </c>
      <c r="G1065" s="65">
        <v>15.866659024896238</v>
      </c>
      <c r="H1065" s="66">
        <v>22.61</v>
      </c>
      <c r="I1065" s="60">
        <f>AVERAGE($H$102:H1065)</f>
        <v>17.417562240663891</v>
      </c>
      <c r="J1065" s="58">
        <f t="shared" si="147"/>
        <v>30.476859504132221</v>
      </c>
      <c r="K1065">
        <f t="shared" si="150"/>
        <v>23.5</v>
      </c>
    </row>
    <row r="1066" spans="3:11">
      <c r="C1066" s="64">
        <v>39539</v>
      </c>
      <c r="D1066" s="64" t="str">
        <f t="shared" si="148"/>
        <v>42008</v>
      </c>
      <c r="E1066" s="65">
        <v>26.9727</v>
      </c>
      <c r="F1066" s="58">
        <f t="shared" si="149"/>
        <v>21.9026</v>
      </c>
      <c r="G1066" s="65">
        <v>15.878167875647641</v>
      </c>
      <c r="H1066" s="66">
        <v>23.36</v>
      </c>
      <c r="I1066" s="60">
        <f>AVERAGE($H$102:H1066)</f>
        <v>17.423720207253879</v>
      </c>
      <c r="J1066" s="58">
        <f t="shared" si="147"/>
        <v>30.36999999999999</v>
      </c>
      <c r="K1066">
        <f t="shared" si="150"/>
        <v>22.61</v>
      </c>
    </row>
    <row r="1067" spans="3:11">
      <c r="C1067" s="64">
        <v>39569</v>
      </c>
      <c r="D1067" s="64" t="str">
        <f t="shared" si="148"/>
        <v>52008</v>
      </c>
      <c r="E1067" s="65">
        <v>27.2607</v>
      </c>
      <c r="F1067" s="58">
        <f t="shared" si="149"/>
        <v>26.9727</v>
      </c>
      <c r="G1067" s="65">
        <v>15.88995103519666</v>
      </c>
      <c r="H1067" s="66">
        <v>23.7</v>
      </c>
      <c r="I1067" s="60">
        <f>AVERAGE($H$102:H1067)</f>
        <v>17.430217391304339</v>
      </c>
      <c r="J1067" s="58">
        <f t="shared" si="147"/>
        <v>30.257851239669414</v>
      </c>
      <c r="K1067">
        <f t="shared" si="150"/>
        <v>23.36</v>
      </c>
    </row>
    <row r="1068" spans="3:11">
      <c r="C1068" s="64">
        <v>39600</v>
      </c>
      <c r="D1068" s="64" t="str">
        <f t="shared" si="148"/>
        <v>62008</v>
      </c>
      <c r="E1068" s="65">
        <v>24.917300000000001</v>
      </c>
      <c r="F1068" s="58">
        <f t="shared" si="149"/>
        <v>27.2607</v>
      </c>
      <c r="G1068" s="65">
        <v>15.899286452947232</v>
      </c>
      <c r="H1068" s="66">
        <v>22.42</v>
      </c>
      <c r="I1068" s="60">
        <f>AVERAGE($H$102:H1068)</f>
        <v>17.435377456049629</v>
      </c>
      <c r="J1068" s="58">
        <f t="shared" si="147"/>
        <v>30.137768595041315</v>
      </c>
      <c r="K1068">
        <f t="shared" si="150"/>
        <v>23.7</v>
      </c>
    </row>
    <row r="1069" spans="3:11">
      <c r="C1069" s="64">
        <v>39630</v>
      </c>
      <c r="D1069" s="64" t="str">
        <f t="shared" si="148"/>
        <v>72008</v>
      </c>
      <c r="E1069" s="65">
        <v>27.581700000000001</v>
      </c>
      <c r="F1069" s="58">
        <f t="shared" si="149"/>
        <v>24.917300000000001</v>
      </c>
      <c r="G1069" s="65">
        <v>15.911355061983445</v>
      </c>
      <c r="H1069" s="66">
        <v>20.91</v>
      </c>
      <c r="I1069" s="60">
        <f>AVERAGE($H$102:H1069)</f>
        <v>17.438966942148753</v>
      </c>
      <c r="J1069" s="58">
        <f t="shared" si="147"/>
        <v>30.006446280991725</v>
      </c>
      <c r="K1069">
        <f t="shared" si="150"/>
        <v>22.42</v>
      </c>
    </row>
    <row r="1070" spans="3:11">
      <c r="C1070" s="64">
        <v>39661</v>
      </c>
      <c r="D1070" s="64" t="str">
        <f t="shared" si="148"/>
        <v>82008</v>
      </c>
      <c r="E1070" s="65">
        <v>27.917999999999999</v>
      </c>
      <c r="F1070" s="58">
        <f t="shared" si="149"/>
        <v>27.581700000000001</v>
      </c>
      <c r="G1070" s="65">
        <v>15.923745820433409</v>
      </c>
      <c r="H1070" s="66">
        <v>21.4</v>
      </c>
      <c r="I1070" s="60">
        <f>AVERAGE($H$102:H1070)</f>
        <v>17.443054695562427</v>
      </c>
      <c r="J1070" s="58">
        <f t="shared" si="147"/>
        <v>29.867107438016522</v>
      </c>
      <c r="K1070">
        <f t="shared" si="150"/>
        <v>20.91</v>
      </c>
    </row>
    <row r="1071" spans="3:11">
      <c r="C1071" s="64">
        <v>39692</v>
      </c>
      <c r="D1071" s="64" t="str">
        <f t="shared" si="148"/>
        <v>92008</v>
      </c>
      <c r="E1071" s="65">
        <v>25.383199999999999</v>
      </c>
      <c r="F1071" s="58">
        <f t="shared" si="149"/>
        <v>27.917999999999999</v>
      </c>
      <c r="G1071" s="65">
        <v>15.933497835051519</v>
      </c>
      <c r="H1071" s="66">
        <v>20.36</v>
      </c>
      <c r="I1071" s="60">
        <f>AVERAGE($H$102:H1071)</f>
        <v>17.446061855670095</v>
      </c>
      <c r="J1071" s="58">
        <f t="shared" si="147"/>
        <v>29.742644628099168</v>
      </c>
      <c r="K1071">
        <f t="shared" si="150"/>
        <v>21.4</v>
      </c>
    </row>
    <row r="1072" spans="3:11">
      <c r="C1072" s="64">
        <v>39722</v>
      </c>
      <c r="D1072" s="64" t="str">
        <f t="shared" si="148"/>
        <v>102008</v>
      </c>
      <c r="E1072" s="65">
        <v>65.104200000000006</v>
      </c>
      <c r="F1072" s="58">
        <f t="shared" si="149"/>
        <v>25.383199999999999</v>
      </c>
      <c r="G1072" s="65">
        <v>15.984137075180199</v>
      </c>
      <c r="H1072" s="66">
        <v>16.39</v>
      </c>
      <c r="I1072" s="60">
        <f>AVERAGE($H$102:H1072)</f>
        <v>17.444974253347056</v>
      </c>
      <c r="J1072" s="58">
        <f t="shared" si="147"/>
        <v>29.600991735537189</v>
      </c>
      <c r="K1072">
        <f t="shared" si="150"/>
        <v>20.36</v>
      </c>
    </row>
    <row r="1073" spans="3:11">
      <c r="C1073" s="64">
        <v>39753</v>
      </c>
      <c r="D1073" s="64" t="str">
        <f t="shared" si="148"/>
        <v>112008</v>
      </c>
      <c r="E1073" s="65">
        <v>60.231200000000001</v>
      </c>
      <c r="F1073" s="58">
        <f t="shared" si="149"/>
        <v>65.104200000000006</v>
      </c>
      <c r="G1073" s="65">
        <v>16.02965874485594</v>
      </c>
      <c r="H1073" s="66">
        <v>15.26</v>
      </c>
      <c r="I1073" s="60">
        <f>AVERAGE($H$102:H1073)</f>
        <v>17.442726337448551</v>
      </c>
      <c r="J1073" s="58">
        <f t="shared" si="147"/>
        <v>29.448016528925621</v>
      </c>
      <c r="K1073">
        <f t="shared" si="150"/>
        <v>16.39</v>
      </c>
    </row>
    <row r="1074" spans="3:11">
      <c r="C1074" s="64">
        <v>39783</v>
      </c>
      <c r="D1074" s="64" t="str">
        <f t="shared" si="148"/>
        <v>122008</v>
      </c>
      <c r="E1074" s="65">
        <v>60.702300000000001</v>
      </c>
      <c r="F1074" s="58">
        <f t="shared" si="149"/>
        <v>60.231200000000001</v>
      </c>
      <c r="G1074" s="65">
        <v>16.075571017471709</v>
      </c>
      <c r="H1074" s="66">
        <v>15.38</v>
      </c>
      <c r="I1074" s="60">
        <f>AVERAGE($H$102:H1074)</f>
        <v>17.440606372045213</v>
      </c>
      <c r="J1074" s="58">
        <f t="shared" si="147"/>
        <v>29.266280991735538</v>
      </c>
      <c r="K1074">
        <f t="shared" si="150"/>
        <v>15.26</v>
      </c>
    </row>
    <row r="1075" spans="3:11">
      <c r="C1075" s="64">
        <v>39814</v>
      </c>
      <c r="D1075" s="64" t="str">
        <f t="shared" si="148"/>
        <v>12009</v>
      </c>
      <c r="E1075" s="65">
        <v>120.3907</v>
      </c>
      <c r="F1075" s="58">
        <f t="shared" si="149"/>
        <v>60.702300000000001</v>
      </c>
      <c r="G1075" s="65">
        <v>16.182670739219688</v>
      </c>
      <c r="H1075" s="66">
        <v>15.17</v>
      </c>
      <c r="I1075" s="60">
        <f>AVERAGE($H$102:H1075)</f>
        <v>17.438275154004096</v>
      </c>
      <c r="J1075" s="58">
        <f t="shared" si="147"/>
        <v>29.070826446280996</v>
      </c>
      <c r="K1075">
        <f t="shared" si="150"/>
        <v>15.38</v>
      </c>
    </row>
    <row r="1076" spans="3:11">
      <c r="C1076" s="64">
        <v>39845</v>
      </c>
      <c r="D1076" s="64" t="str">
        <f t="shared" si="148"/>
        <v>22009</v>
      </c>
      <c r="E1076" s="65">
        <v>107.15600000000001</v>
      </c>
      <c r="F1076" s="58">
        <f t="shared" si="149"/>
        <v>120.3907</v>
      </c>
      <c r="G1076" s="65">
        <v>16.275976717948694</v>
      </c>
      <c r="H1076" s="66">
        <v>14.12</v>
      </c>
      <c r="I1076" s="60">
        <f>AVERAGE($H$102:H1076)</f>
        <v>17.434871794871782</v>
      </c>
      <c r="J1076" s="58">
        <f t="shared" si="147"/>
        <v>28.852231404958683</v>
      </c>
      <c r="K1076">
        <f t="shared" si="150"/>
        <v>15.17</v>
      </c>
    </row>
    <row r="1077" spans="3:11">
      <c r="C1077" s="64">
        <v>39873</v>
      </c>
      <c r="D1077" s="64" t="str">
        <f t="shared" si="148"/>
        <v>32009</v>
      </c>
      <c r="E1077" s="65">
        <v>116.30759999999999</v>
      </c>
      <c r="F1077" s="58">
        <f t="shared" si="149"/>
        <v>107.15600000000001</v>
      </c>
      <c r="G1077" s="65">
        <v>16.378468135245875</v>
      </c>
      <c r="H1077" s="66">
        <v>13.32</v>
      </c>
      <c r="I1077" s="60">
        <f>AVERAGE($H$102:H1077)</f>
        <v>17.430655737704907</v>
      </c>
      <c r="J1077" s="58">
        <f t="shared" si="147"/>
        <v>28.628429752066122</v>
      </c>
      <c r="K1077">
        <f t="shared" si="150"/>
        <v>14.12</v>
      </c>
    </row>
    <row r="1078" spans="3:11">
      <c r="C1078" s="64">
        <v>39904</v>
      </c>
      <c r="D1078" s="64" t="str">
        <f t="shared" si="148"/>
        <v>42009</v>
      </c>
      <c r="E1078" s="65">
        <v>116.2197</v>
      </c>
      <c r="F1078" s="58">
        <f t="shared" si="149"/>
        <v>116.30759999999999</v>
      </c>
      <c r="G1078" s="65">
        <v>16.480659774820854</v>
      </c>
      <c r="H1078" s="66">
        <v>14.98</v>
      </c>
      <c r="I1078" s="60">
        <f>AVERAGE($H$102:H1078)</f>
        <v>17.428147389969283</v>
      </c>
      <c r="J1078" s="58">
        <f t="shared" si="147"/>
        <v>28.410495867768606</v>
      </c>
      <c r="K1078">
        <f t="shared" si="150"/>
        <v>13.32</v>
      </c>
    </row>
    <row r="1079" spans="3:11">
      <c r="C1079" s="64">
        <v>39934</v>
      </c>
      <c r="D1079" s="64" t="str">
        <f t="shared" si="148"/>
        <v>52009</v>
      </c>
      <c r="E1079" s="65">
        <v>122.3888</v>
      </c>
      <c r="F1079" s="58">
        <f t="shared" si="149"/>
        <v>116.2197</v>
      </c>
      <c r="G1079" s="65">
        <v>16.588950306748441</v>
      </c>
      <c r="H1079" s="66">
        <v>16</v>
      </c>
      <c r="I1079" s="60">
        <f>AVERAGE($H$102:H1079)</f>
        <v>17.426687116564405</v>
      </c>
      <c r="J1079" s="58">
        <f t="shared" si="147"/>
        <v>28.18983471074381</v>
      </c>
      <c r="K1079">
        <f t="shared" si="150"/>
        <v>14.98</v>
      </c>
    </row>
    <row r="1080" spans="3:11">
      <c r="C1080" s="64">
        <v>39965</v>
      </c>
      <c r="D1080" s="64" t="str">
        <f t="shared" si="148"/>
        <v>62009</v>
      </c>
      <c r="E1080" s="65">
        <v>122.4128</v>
      </c>
      <c r="F1080" s="58">
        <f t="shared" si="149"/>
        <v>122.3888</v>
      </c>
      <c r="G1080" s="65">
        <v>16.697044126659833</v>
      </c>
      <c r="H1080" s="66">
        <v>16.38</v>
      </c>
      <c r="I1080" s="60">
        <f>AVERAGE($H$102:H1080)</f>
        <v>17.425617977528081</v>
      </c>
      <c r="J1080" s="58">
        <f t="shared" si="147"/>
        <v>27.973553719008279</v>
      </c>
      <c r="K1080">
        <f t="shared" si="150"/>
        <v>16</v>
      </c>
    </row>
    <row r="1081" spans="3:11">
      <c r="C1081" s="64">
        <v>39995</v>
      </c>
      <c r="D1081" s="64" t="str">
        <f t="shared" si="148"/>
        <v>72009</v>
      </c>
      <c r="E1081" s="65">
        <v>78.746399999999994</v>
      </c>
      <c r="F1081" s="58">
        <f t="shared" si="149"/>
        <v>122.4128</v>
      </c>
      <c r="G1081" s="65">
        <v>16.760359795918344</v>
      </c>
      <c r="H1081" s="66">
        <v>16.690000000000001</v>
      </c>
      <c r="I1081" s="60">
        <f>AVERAGE($H$102:H1081)</f>
        <v>17.424867346938765</v>
      </c>
      <c r="J1081" s="58">
        <f t="shared" si="147"/>
        <v>27.762892561983488</v>
      </c>
      <c r="K1081">
        <f t="shared" si="150"/>
        <v>16.38</v>
      </c>
    </row>
    <row r="1082" spans="3:11">
      <c r="C1082" s="64">
        <v>40026</v>
      </c>
      <c r="D1082" s="64" t="str">
        <f t="shared" si="148"/>
        <v>82009</v>
      </c>
      <c r="E1082" s="65">
        <v>81.389200000000002</v>
      </c>
      <c r="F1082" s="58">
        <f t="shared" si="149"/>
        <v>78.746399999999994</v>
      </c>
      <c r="G1082" s="65">
        <v>16.826240366972453</v>
      </c>
      <c r="H1082" s="66">
        <v>18.09</v>
      </c>
      <c r="I1082" s="60">
        <f>AVERAGE($H$102:H1082)</f>
        <v>17.425545361875624</v>
      </c>
      <c r="J1082" s="58">
        <f t="shared" si="147"/>
        <v>27.550165289256213</v>
      </c>
      <c r="K1082">
        <f t="shared" si="150"/>
        <v>16.690000000000001</v>
      </c>
    </row>
    <row r="1083" spans="3:11">
      <c r="C1083" s="64">
        <v>40057</v>
      </c>
      <c r="D1083" s="64" t="str">
        <f t="shared" si="148"/>
        <v>92009</v>
      </c>
      <c r="E1083" s="65">
        <v>84.296700000000001</v>
      </c>
      <c r="F1083" s="58">
        <f t="shared" si="149"/>
        <v>81.389200000000002</v>
      </c>
      <c r="G1083" s="65">
        <v>16.894947556008123</v>
      </c>
      <c r="H1083" s="66">
        <v>18.829999999999998</v>
      </c>
      <c r="I1083" s="60">
        <f>AVERAGE($H$102:H1083)</f>
        <v>17.426975560081456</v>
      </c>
      <c r="J1083" s="58">
        <f t="shared" si="147"/>
        <v>27.359256198347126</v>
      </c>
      <c r="K1083">
        <f t="shared" si="150"/>
        <v>18.09</v>
      </c>
    </row>
    <row r="1084" spans="3:11">
      <c r="C1084" s="64">
        <v>40087</v>
      </c>
      <c r="D1084" s="64" t="str">
        <f t="shared" si="148"/>
        <v>102009</v>
      </c>
      <c r="E1084" s="65">
        <v>20.3294</v>
      </c>
      <c r="F1084" s="58">
        <f t="shared" si="149"/>
        <v>84.296700000000001</v>
      </c>
      <c r="G1084" s="65">
        <v>16.898441403865693</v>
      </c>
      <c r="H1084" s="66">
        <v>19.36</v>
      </c>
      <c r="I1084" s="60">
        <f>AVERAGE($H$102:H1084)</f>
        <v>17.428942014242107</v>
      </c>
      <c r="J1084" s="58">
        <f t="shared" si="147"/>
        <v>27.177768595041343</v>
      </c>
      <c r="K1084">
        <f t="shared" si="150"/>
        <v>18.829999999999998</v>
      </c>
    </row>
    <row r="1085" spans="3:11">
      <c r="C1085" s="64">
        <v>40118</v>
      </c>
      <c r="D1085" s="64" t="str">
        <f t="shared" si="148"/>
        <v>112009</v>
      </c>
      <c r="E1085" s="65">
        <v>21.4956</v>
      </c>
      <c r="F1085" s="58">
        <f t="shared" si="149"/>
        <v>20.3294</v>
      </c>
      <c r="G1085" s="65">
        <v>16.903113313008102</v>
      </c>
      <c r="H1085" s="66">
        <v>19.809999999999999</v>
      </c>
      <c r="I1085" s="60">
        <f>AVERAGE($H$102:H1085)</f>
        <v>17.431361788617878</v>
      </c>
      <c r="J1085" s="58">
        <f t="shared" si="147"/>
        <v>27.006363636363655</v>
      </c>
      <c r="K1085">
        <f t="shared" si="150"/>
        <v>19.36</v>
      </c>
    </row>
    <row r="1086" spans="3:11">
      <c r="C1086" s="64">
        <v>40148</v>
      </c>
      <c r="D1086" s="64" t="str">
        <f t="shared" si="148"/>
        <v>122009</v>
      </c>
      <c r="E1086" s="65">
        <v>21.877600000000001</v>
      </c>
      <c r="F1086" s="58">
        <f t="shared" si="149"/>
        <v>21.4956</v>
      </c>
      <c r="G1086" s="65">
        <v>16.908163553299467</v>
      </c>
      <c r="H1086" s="66">
        <v>20.32</v>
      </c>
      <c r="I1086" s="60">
        <f>AVERAGE($H$102:H1086)</f>
        <v>17.434294416243645</v>
      </c>
      <c r="J1086" s="58">
        <f t="shared" si="147"/>
        <v>26.817190082644647</v>
      </c>
      <c r="K1086">
        <f t="shared" si="150"/>
        <v>19.809999999999999</v>
      </c>
    </row>
    <row r="1087" spans="3:11">
      <c r="C1087" s="64">
        <v>40179</v>
      </c>
      <c r="D1087" s="64" t="str">
        <f t="shared" si="148"/>
        <v>12010</v>
      </c>
      <c r="E1087" s="65">
        <v>17.624700000000001</v>
      </c>
      <c r="F1087" s="58">
        <f t="shared" si="149"/>
        <v>21.877600000000001</v>
      </c>
      <c r="G1087" s="65">
        <v>16.908890263691656</v>
      </c>
      <c r="H1087" s="66">
        <v>20.53</v>
      </c>
      <c r="I1087" s="60">
        <f>AVERAGE($H$102:H1087)</f>
        <v>17.437434077079097</v>
      </c>
      <c r="J1087" s="58">
        <f t="shared" si="147"/>
        <v>26.621652892562004</v>
      </c>
      <c r="K1087">
        <f t="shared" si="150"/>
        <v>20.32</v>
      </c>
    </row>
    <row r="1088" spans="3:11">
      <c r="C1088" s="64">
        <v>40210</v>
      </c>
      <c r="D1088" s="64" t="str">
        <f t="shared" si="148"/>
        <v>22010</v>
      </c>
      <c r="E1088" s="65">
        <v>18.127199999999998</v>
      </c>
      <c r="F1088" s="58">
        <f t="shared" si="149"/>
        <v>17.624700000000001</v>
      </c>
      <c r="G1088" s="65">
        <v>16.910124620060763</v>
      </c>
      <c r="H1088" s="66">
        <v>19.920000000000002</v>
      </c>
      <c r="I1088" s="60">
        <f>AVERAGE($H$102:H1088)</f>
        <v>17.439949341438691</v>
      </c>
      <c r="J1088" s="58">
        <f t="shared" si="147"/>
        <v>26.424545454545477</v>
      </c>
      <c r="K1088">
        <f t="shared" si="150"/>
        <v>20.53</v>
      </c>
    </row>
    <row r="1089" spans="3:11">
      <c r="C1089" s="64">
        <v>40238</v>
      </c>
      <c r="D1089" s="64" t="str">
        <f t="shared" si="148"/>
        <v>32010</v>
      </c>
      <c r="E1089" s="65">
        <v>19.193000000000001</v>
      </c>
      <c r="F1089" s="58">
        <f t="shared" si="149"/>
        <v>18.127199999999998</v>
      </c>
      <c r="G1089" s="65">
        <v>16.912435222672038</v>
      </c>
      <c r="H1089" s="66">
        <v>21</v>
      </c>
      <c r="I1089" s="60">
        <f>AVERAGE($H$102:H1089)</f>
        <v>17.443552631578935</v>
      </c>
      <c r="J1089" s="58">
        <f t="shared" si="147"/>
        <v>26.249504132231429</v>
      </c>
      <c r="K1089">
        <f t="shared" si="150"/>
        <v>19.920000000000002</v>
      </c>
    </row>
    <row r="1090" spans="3:11">
      <c r="C1090" s="64">
        <v>40269</v>
      </c>
      <c r="D1090" s="64" t="str">
        <f t="shared" si="148"/>
        <v>42010</v>
      </c>
      <c r="E1090" s="65">
        <v>17.685400000000001</v>
      </c>
      <c r="F1090" s="58">
        <f t="shared" si="149"/>
        <v>19.193000000000001</v>
      </c>
      <c r="G1090" s="65">
        <v>16.913216784630912</v>
      </c>
      <c r="H1090" s="66">
        <v>21.8</v>
      </c>
      <c r="I1090" s="60">
        <f>AVERAGE($H$102:H1090)</f>
        <v>17.447957532861466</v>
      </c>
      <c r="J1090" s="58">
        <f t="shared" si="147"/>
        <v>26.072479338843007</v>
      </c>
      <c r="K1090">
        <f t="shared" si="150"/>
        <v>21</v>
      </c>
    </row>
    <row r="1091" spans="3:11">
      <c r="C1091" s="64">
        <v>40299</v>
      </c>
      <c r="D1091" s="64" t="str">
        <f t="shared" si="148"/>
        <v>52010</v>
      </c>
      <c r="E1091" s="65">
        <v>16.235600000000002</v>
      </c>
      <c r="F1091" s="58">
        <f t="shared" si="149"/>
        <v>17.685400000000001</v>
      </c>
      <c r="G1091" s="65">
        <v>16.912532323232295</v>
      </c>
      <c r="H1091" s="66">
        <v>20.48</v>
      </c>
      <c r="I1091" s="60">
        <f>AVERAGE($H$102:H1091)</f>
        <v>17.451020202020189</v>
      </c>
      <c r="J1091" s="58">
        <f t="shared" si="147"/>
        <v>25.88198347107441</v>
      </c>
      <c r="K1091">
        <f t="shared" si="150"/>
        <v>21.8</v>
      </c>
    </row>
    <row r="1092" spans="3:11">
      <c r="C1092" s="64">
        <v>40330</v>
      </c>
      <c r="D1092" s="64" t="str">
        <f t="shared" si="148"/>
        <v>62010</v>
      </c>
      <c r="E1092" s="65">
        <v>15.360799999999999</v>
      </c>
      <c r="F1092" s="58">
        <f t="shared" si="149"/>
        <v>16.235600000000002</v>
      </c>
      <c r="G1092" s="65">
        <v>16.910966498486346</v>
      </c>
      <c r="H1092" s="66">
        <v>19.739999999999998</v>
      </c>
      <c r="I1092" s="60">
        <f>AVERAGE($H$102:H1092)</f>
        <v>17.453329969727537</v>
      </c>
      <c r="J1092" s="58">
        <f t="shared" si="147"/>
        <v>25.698347107438043</v>
      </c>
      <c r="K1092">
        <f t="shared" si="150"/>
        <v>20.48</v>
      </c>
    </row>
    <row r="1093" spans="3:11">
      <c r="C1093" s="64">
        <v>40360</v>
      </c>
      <c r="D1093" s="64" t="str">
        <f t="shared" si="148"/>
        <v>72010</v>
      </c>
      <c r="E1093" s="65">
        <v>15.329800000000001</v>
      </c>
      <c r="F1093" s="58">
        <f t="shared" si="149"/>
        <v>15.360799999999999</v>
      </c>
      <c r="G1093" s="65">
        <v>16.90937258064513</v>
      </c>
      <c r="H1093" s="66">
        <v>19.670000000000002</v>
      </c>
      <c r="I1093" s="60">
        <f>AVERAGE($H$102:H1093)</f>
        <v>17.455564516129019</v>
      </c>
      <c r="J1093" s="58">
        <f t="shared" si="147"/>
        <v>25.50735537190085</v>
      </c>
      <c r="K1093">
        <f t="shared" si="150"/>
        <v>19.739999999999998</v>
      </c>
    </row>
    <row r="1094" spans="3:11">
      <c r="C1094" s="64">
        <v>40391</v>
      </c>
      <c r="D1094" s="64" t="str">
        <f t="shared" si="148"/>
        <v>82010</v>
      </c>
      <c r="E1094" s="65">
        <v>14.602399999999999</v>
      </c>
      <c r="F1094" s="58">
        <f t="shared" si="149"/>
        <v>15.329800000000001</v>
      </c>
      <c r="G1094" s="65">
        <v>16.907049345417892</v>
      </c>
      <c r="H1094" s="66">
        <v>19.77</v>
      </c>
      <c r="I1094" s="60">
        <f>AVERAGE($H$102:H1094)</f>
        <v>17.457895266868064</v>
      </c>
      <c r="J1094" s="58">
        <f t="shared" si="147"/>
        <v>25.317438016528953</v>
      </c>
      <c r="K1094">
        <f t="shared" si="150"/>
        <v>19.670000000000002</v>
      </c>
    </row>
    <row r="1095" spans="3:11">
      <c r="C1095" s="64">
        <v>40422</v>
      </c>
      <c r="D1095" s="64" t="str">
        <f t="shared" si="148"/>
        <v>92010</v>
      </c>
      <c r="E1095" s="65">
        <v>15.8809</v>
      </c>
      <c r="F1095" s="58">
        <f t="shared" si="149"/>
        <v>14.602399999999999</v>
      </c>
      <c r="G1095" s="65">
        <v>16.906017002012039</v>
      </c>
      <c r="H1095" s="66">
        <v>20.38</v>
      </c>
      <c r="I1095" s="60">
        <f>AVERAGE($H$102:H1095)</f>
        <v>17.46083501006035</v>
      </c>
      <c r="J1095" s="58">
        <f t="shared" si="147"/>
        <v>25.131570247933915</v>
      </c>
      <c r="K1095">
        <f t="shared" si="150"/>
        <v>19.77</v>
      </c>
    </row>
    <row r="1096" spans="3:11">
      <c r="C1096" s="64">
        <v>40452</v>
      </c>
      <c r="D1096" s="64" t="str">
        <f t="shared" si="148"/>
        <v>102010</v>
      </c>
      <c r="E1096" s="65">
        <v>15.297499999999999</v>
      </c>
      <c r="F1096" s="58">
        <f t="shared" si="149"/>
        <v>15.8809</v>
      </c>
      <c r="G1096" s="65">
        <v>16.904400402010019</v>
      </c>
      <c r="H1096" s="66">
        <v>21.24</v>
      </c>
      <c r="I1096" s="60">
        <f>AVERAGE($H$102:H1096)</f>
        <v>17.464633165829134</v>
      </c>
      <c r="J1096" s="58">
        <f t="shared" si="147"/>
        <v>24.960909090909116</v>
      </c>
      <c r="K1096">
        <f t="shared" si="150"/>
        <v>20.38</v>
      </c>
    </row>
    <row r="1097" spans="3:11">
      <c r="C1097" s="64">
        <v>40483</v>
      </c>
      <c r="D1097" s="64" t="str">
        <f t="shared" si="148"/>
        <v>112010</v>
      </c>
      <c r="E1097" s="65">
        <v>15.2624</v>
      </c>
      <c r="F1097" s="58">
        <f t="shared" si="149"/>
        <v>15.297499999999999</v>
      </c>
      <c r="G1097" s="65">
        <v>16.902751807228885</v>
      </c>
      <c r="H1097" s="66">
        <v>21.7</v>
      </c>
      <c r="I1097" s="60">
        <f>AVERAGE($H$102:H1097)</f>
        <v>17.468885542168668</v>
      </c>
      <c r="J1097" s="58">
        <f t="shared" si="147"/>
        <v>24.814876033057878</v>
      </c>
      <c r="K1097">
        <f t="shared" si="150"/>
        <v>21.24</v>
      </c>
    </row>
    <row r="1098" spans="3:11">
      <c r="C1098" s="64">
        <v>40513</v>
      </c>
      <c r="D1098" s="64" t="str">
        <f t="shared" si="148"/>
        <v>122010</v>
      </c>
      <c r="E1098" s="65">
        <v>16.2591</v>
      </c>
      <c r="F1098" s="58">
        <f t="shared" si="149"/>
        <v>15.2624</v>
      </c>
      <c r="G1098" s="65">
        <v>16.902106218655934</v>
      </c>
      <c r="H1098" s="66">
        <v>22.4</v>
      </c>
      <c r="I1098" s="60">
        <f>AVERAGE($H$102:H1098)</f>
        <v>17.473831494483441</v>
      </c>
      <c r="J1098" s="58">
        <f t="shared" si="147"/>
        <v>24.679504132231425</v>
      </c>
      <c r="K1098">
        <f t="shared" si="150"/>
        <v>21.7</v>
      </c>
    </row>
    <row r="1099" spans="3:11">
      <c r="C1099" s="64">
        <v>40544</v>
      </c>
      <c r="D1099" s="64" t="str">
        <f t="shared" si="148"/>
        <v>12011</v>
      </c>
      <c r="E1099" s="65">
        <v>15.817500000000001</v>
      </c>
      <c r="F1099" s="58">
        <f t="shared" si="149"/>
        <v>16.2591</v>
      </c>
      <c r="G1099" s="65">
        <v>16.901019438877725</v>
      </c>
      <c r="H1099" s="66">
        <v>22.98</v>
      </c>
      <c r="I1099" s="60">
        <f>AVERAGE($H$102:H1099)</f>
        <v>17.47934869739478</v>
      </c>
      <c r="J1099" s="58">
        <f t="shared" si="147"/>
        <v>24.561404958677706</v>
      </c>
      <c r="K1099">
        <f t="shared" si="150"/>
        <v>22.4</v>
      </c>
    </row>
    <row r="1100" spans="3:11">
      <c r="C1100" s="64">
        <v>40575</v>
      </c>
      <c r="D1100" s="64" t="str">
        <f t="shared" si="148"/>
        <v>22011</v>
      </c>
      <c r="E1100" s="65">
        <v>16.323</v>
      </c>
      <c r="F1100" s="58">
        <f t="shared" si="149"/>
        <v>15.817500000000001</v>
      </c>
      <c r="G1100" s="65">
        <v>16.900440840840808</v>
      </c>
      <c r="H1100" s="66">
        <v>23.49</v>
      </c>
      <c r="I1100" s="60">
        <f>AVERAGE($H$102:H1100)</f>
        <v>17.485365365365357</v>
      </c>
      <c r="J1100" s="58">
        <f t="shared" si="147"/>
        <v>24.449917355371916</v>
      </c>
      <c r="K1100">
        <f t="shared" si="150"/>
        <v>22.98</v>
      </c>
    </row>
    <row r="1101" spans="3:11">
      <c r="C1101" s="64">
        <v>40603</v>
      </c>
      <c r="D1101" s="64" t="str">
        <f t="shared" si="148"/>
        <v>32011</v>
      </c>
      <c r="E1101" s="65">
        <v>16.305900000000001</v>
      </c>
      <c r="F1101" s="58">
        <f t="shared" si="149"/>
        <v>16.323</v>
      </c>
      <c r="G1101" s="65">
        <v>16.899846299999968</v>
      </c>
      <c r="H1101" s="66">
        <v>22.9</v>
      </c>
      <c r="I1101" s="60">
        <f>AVERAGE($H$102:H1101)</f>
        <v>17.490779999999994</v>
      </c>
      <c r="J1101" s="58">
        <f t="shared" si="147"/>
        <v>24.343057851239685</v>
      </c>
      <c r="K1101">
        <f t="shared" si="150"/>
        <v>23.49</v>
      </c>
    </row>
    <row r="1102" spans="3:11">
      <c r="C1102" s="64">
        <v>40634</v>
      </c>
      <c r="D1102" s="64" t="str">
        <f t="shared" si="148"/>
        <v>42011</v>
      </c>
      <c r="E1102" s="65">
        <v>16.258600000000001</v>
      </c>
      <c r="F1102" s="58">
        <f t="shared" si="149"/>
        <v>16.305900000000001</v>
      </c>
      <c r="G1102" s="65">
        <v>16.899205694305664</v>
      </c>
      <c r="H1102" s="66">
        <v>23.14</v>
      </c>
      <c r="I1102" s="60">
        <f>AVERAGE($H$102:H1102)</f>
        <v>17.49642357642357</v>
      </c>
      <c r="J1102" s="58">
        <f t="shared" si="147"/>
        <v>24.267190082644643</v>
      </c>
      <c r="K1102">
        <f t="shared" si="150"/>
        <v>22.9</v>
      </c>
    </row>
    <row r="1103" spans="3:11">
      <c r="C1103" s="64">
        <v>40664</v>
      </c>
      <c r="D1103" s="64" t="str">
        <f t="shared" si="148"/>
        <v>52011</v>
      </c>
      <c r="E1103" s="65">
        <v>16.039100000000001</v>
      </c>
      <c r="F1103" s="58">
        <f t="shared" si="149"/>
        <v>16.258600000000001</v>
      </c>
      <c r="G1103" s="65">
        <v>16.898347305389194</v>
      </c>
      <c r="H1103" s="66">
        <v>23.06</v>
      </c>
      <c r="I1103" s="60">
        <f>AVERAGE($H$102:H1103)</f>
        <v>17.501976047904186</v>
      </c>
      <c r="J1103" s="58">
        <f t="shared" si="147"/>
        <v>24.191900826446293</v>
      </c>
      <c r="K1103">
        <f t="shared" si="150"/>
        <v>23.14</v>
      </c>
    </row>
    <row r="1104" spans="3:11">
      <c r="C1104" s="64">
        <v>40695</v>
      </c>
      <c r="D1104" s="64" t="str">
        <f t="shared" si="148"/>
        <v>62011</v>
      </c>
      <c r="E1104" s="65">
        <v>15.7463</v>
      </c>
      <c r="F1104" s="58">
        <f t="shared" si="149"/>
        <v>16.039100000000001</v>
      </c>
      <c r="G1104" s="65">
        <v>16.897198703888304</v>
      </c>
      <c r="H1104" s="66">
        <v>22.1</v>
      </c>
      <c r="I1104" s="60">
        <f>AVERAGE($H$102:H1104)</f>
        <v>17.506560319042865</v>
      </c>
      <c r="J1104" s="58">
        <f t="shared" si="147"/>
        <v>24.09297520661158</v>
      </c>
      <c r="K1104">
        <f t="shared" si="150"/>
        <v>23.06</v>
      </c>
    </row>
    <row r="1105" spans="3:11">
      <c r="C1105" s="64">
        <v>40725</v>
      </c>
      <c r="D1105" s="64" t="str">
        <f t="shared" si="148"/>
        <v>72011</v>
      </c>
      <c r="E1105" s="65">
        <v>14.857200000000001</v>
      </c>
      <c r="F1105" s="58">
        <f t="shared" si="149"/>
        <v>15.7463</v>
      </c>
      <c r="G1105" s="65">
        <v>16.89516683266929</v>
      </c>
      <c r="H1105" s="66">
        <v>22.61</v>
      </c>
      <c r="I1105" s="60">
        <f>AVERAGE($H$102:H1105)</f>
        <v>17.511643426294818</v>
      </c>
      <c r="J1105" s="58">
        <f t="shared" si="147"/>
        <v>24.006528925619847</v>
      </c>
      <c r="K1105">
        <f t="shared" si="150"/>
        <v>22.1</v>
      </c>
    </row>
    <row r="1106" spans="3:11">
      <c r="C1106" s="64">
        <v>40756</v>
      </c>
      <c r="D1106" s="64" t="str">
        <f t="shared" si="148"/>
        <v>82011</v>
      </c>
      <c r="E1106" s="65">
        <v>14.013500000000001</v>
      </c>
      <c r="F1106" s="58">
        <f t="shared" si="149"/>
        <v>14.857200000000001</v>
      </c>
      <c r="G1106" s="65">
        <v>16.892299502487532</v>
      </c>
      <c r="H1106" s="66">
        <v>20.05</v>
      </c>
      <c r="I1106" s="60">
        <f>AVERAGE($H$102:H1106)</f>
        <v>17.514169154228849</v>
      </c>
      <c r="J1106" s="58">
        <f t="shared" si="147"/>
        <v>23.906446280991748</v>
      </c>
      <c r="K1106">
        <f t="shared" si="150"/>
        <v>22.61</v>
      </c>
    </row>
    <row r="1107" spans="3:11">
      <c r="C1107" s="64">
        <v>40787</v>
      </c>
      <c r="D1107" s="64" t="str">
        <f t="shared" si="148"/>
        <v>92011</v>
      </c>
      <c r="E1107" s="65">
        <v>13.0078</v>
      </c>
      <c r="F1107" s="58">
        <f t="shared" si="149"/>
        <v>14.013500000000001</v>
      </c>
      <c r="G1107" s="65">
        <v>16.888438170974123</v>
      </c>
      <c r="H1107" s="66">
        <v>19.7</v>
      </c>
      <c r="I1107" s="60">
        <f>AVERAGE($H$102:H1107)</f>
        <v>17.516341948310135</v>
      </c>
      <c r="J1107" s="58">
        <f t="shared" si="147"/>
        <v>23.80975206611571</v>
      </c>
      <c r="K1107">
        <f t="shared" si="150"/>
        <v>20.05</v>
      </c>
    </row>
    <row r="1108" spans="3:11">
      <c r="C1108" s="64">
        <v>40817</v>
      </c>
      <c r="D1108" s="64" t="str">
        <f t="shared" si="148"/>
        <v>102011</v>
      </c>
      <c r="E1108" s="65">
        <v>14.414</v>
      </c>
      <c r="F1108" s="58">
        <f t="shared" si="149"/>
        <v>13.0078</v>
      </c>
      <c r="G1108" s="65">
        <v>16.88598093346571</v>
      </c>
      <c r="H1108" s="66">
        <v>20.16</v>
      </c>
      <c r="I1108" s="60">
        <f>AVERAGE($H$102:H1108)</f>
        <v>17.518967229394235</v>
      </c>
      <c r="J1108" s="58">
        <f t="shared" si="147"/>
        <v>23.747685950413228</v>
      </c>
      <c r="K1108">
        <f t="shared" si="150"/>
        <v>19.7</v>
      </c>
    </row>
    <row r="1109" spans="3:11">
      <c r="C1109" s="64">
        <v>40848</v>
      </c>
      <c r="D1109" s="64" t="str">
        <f t="shared" si="148"/>
        <v>112011</v>
      </c>
      <c r="E1109" s="65">
        <v>14.341100000000001</v>
      </c>
      <c r="F1109" s="58">
        <f t="shared" si="149"/>
        <v>14.414</v>
      </c>
      <c r="G1109" s="65">
        <v>16.88345624999997</v>
      </c>
      <c r="H1109" s="66">
        <v>20.350000000000001</v>
      </c>
      <c r="I1109" s="60">
        <f>AVERAGE($H$102:H1109)</f>
        <v>17.521775793650786</v>
      </c>
      <c r="J1109" s="58">
        <f t="shared" si="147"/>
        <v>23.67966942148761</v>
      </c>
      <c r="K1109">
        <f t="shared" si="150"/>
        <v>20.16</v>
      </c>
    </row>
    <row r="1110" spans="3:11">
      <c r="C1110" s="64">
        <v>40878</v>
      </c>
      <c r="D1110" s="64" t="str">
        <f t="shared" si="148"/>
        <v>122011</v>
      </c>
      <c r="E1110" s="65">
        <v>14.4635</v>
      </c>
      <c r="F1110" s="58">
        <f t="shared" si="149"/>
        <v>14.341100000000001</v>
      </c>
      <c r="G1110" s="65">
        <v>16.881057879088178</v>
      </c>
      <c r="H1110" s="66">
        <v>20.52</v>
      </c>
      <c r="I1110" s="60">
        <f>AVERAGE($H$102:H1110)</f>
        <v>17.524747274529229</v>
      </c>
      <c r="J1110" s="58">
        <f t="shared" si="147"/>
        <v>23.601239669421496</v>
      </c>
      <c r="K1110">
        <f t="shared" si="150"/>
        <v>20.350000000000001</v>
      </c>
    </row>
    <row r="1111" spans="3:11">
      <c r="C1111" s="64">
        <v>40909</v>
      </c>
      <c r="D1111" s="64" t="str">
        <f t="shared" si="148"/>
        <v>12012</v>
      </c>
      <c r="E1111" s="65">
        <v>14.822800000000001</v>
      </c>
      <c r="F1111" s="58">
        <f t="shared" si="149"/>
        <v>14.4635</v>
      </c>
      <c r="G1111" s="65">
        <v>16.879019999999976</v>
      </c>
      <c r="H1111" s="66">
        <v>21.21</v>
      </c>
      <c r="I1111" s="60">
        <f>AVERAGE($H$102:H1111)</f>
        <v>17.528396039603955</v>
      </c>
      <c r="J1111" s="58">
        <f t="shared" si="147"/>
        <v>23.524462809917363</v>
      </c>
      <c r="K1111">
        <f t="shared" si="150"/>
        <v>20.52</v>
      </c>
    </row>
    <row r="1112" spans="3:11">
      <c r="C1112" s="64">
        <v>40940</v>
      </c>
      <c r="D1112" s="64" t="str">
        <f t="shared" si="148"/>
        <v>22012</v>
      </c>
      <c r="E1112" s="65">
        <v>15.4244</v>
      </c>
      <c r="F1112" s="58">
        <f t="shared" si="149"/>
        <v>14.822800000000001</v>
      </c>
      <c r="G1112" s="65">
        <v>16.877581206725988</v>
      </c>
      <c r="H1112" s="66">
        <v>21.8</v>
      </c>
      <c r="I1112" s="60">
        <f>AVERAGE($H$102:H1112)</f>
        <v>17.532621167161221</v>
      </c>
      <c r="J1112" s="58">
        <f t="shared" si="147"/>
        <v>23.454380165289265</v>
      </c>
      <c r="K1112">
        <f t="shared" si="150"/>
        <v>21.21</v>
      </c>
    </row>
    <row r="1113" spans="3:11">
      <c r="C1113" s="64">
        <v>40969</v>
      </c>
      <c r="D1113" s="64" t="str">
        <f t="shared" si="148"/>
        <v>32012</v>
      </c>
      <c r="E1113" s="65">
        <v>15.9077</v>
      </c>
      <c r="F1113" s="58">
        <f t="shared" si="149"/>
        <v>15.4244</v>
      </c>
      <c r="G1113" s="65">
        <v>16.87662282608693</v>
      </c>
      <c r="H1113" s="66">
        <v>22.05</v>
      </c>
      <c r="I1113" s="60">
        <f>AVERAGE($H$102:H1113)</f>
        <v>17.537084980237147</v>
      </c>
      <c r="J1113" s="58">
        <f t="shared" si="147"/>
        <v>23.396198347107447</v>
      </c>
      <c r="K1113">
        <f t="shared" si="150"/>
        <v>21.8</v>
      </c>
    </row>
    <row r="1114" spans="3:11">
      <c r="C1114" s="64">
        <v>41000</v>
      </c>
      <c r="D1114" s="64" t="str">
        <f t="shared" si="148"/>
        <v>42012</v>
      </c>
      <c r="E1114" s="65">
        <v>15.899800000000001</v>
      </c>
      <c r="F1114" s="58">
        <f t="shared" si="149"/>
        <v>15.9077</v>
      </c>
      <c r="G1114" s="65">
        <v>16.875658538993065</v>
      </c>
      <c r="H1114" s="66">
        <v>21.78</v>
      </c>
      <c r="I1114" s="60">
        <f>AVERAGE($H$102:H1114)</f>
        <v>17.54127344521223</v>
      </c>
      <c r="J1114" s="58">
        <f t="shared" si="147"/>
        <v>23.325867768595057</v>
      </c>
      <c r="K1114">
        <f t="shared" si="150"/>
        <v>22.05</v>
      </c>
    </row>
    <row r="1115" spans="3:11">
      <c r="C1115" s="64">
        <v>41030</v>
      </c>
      <c r="D1115" s="64" t="str">
        <f t="shared" si="148"/>
        <v>52012</v>
      </c>
      <c r="E1115" s="65">
        <v>14.903700000000001</v>
      </c>
      <c r="F1115" s="58">
        <f t="shared" si="149"/>
        <v>15.899800000000001</v>
      </c>
      <c r="G1115" s="65">
        <v>16.873713806706085</v>
      </c>
      <c r="H1115" s="66">
        <v>20.94</v>
      </c>
      <c r="I1115" s="60">
        <f>AVERAGE($H$102:H1115)</f>
        <v>17.544625246548314</v>
      </c>
      <c r="J1115" s="58">
        <f t="shared" si="147"/>
        <v>23.259173553719016</v>
      </c>
      <c r="K1115">
        <f t="shared" si="150"/>
        <v>21.78</v>
      </c>
    </row>
    <row r="1116" spans="3:11">
      <c r="C1116" s="64">
        <v>41061</v>
      </c>
      <c r="D1116" s="64" t="str">
        <f t="shared" si="148"/>
        <v>62012</v>
      </c>
      <c r="E1116" s="65">
        <v>15.4932</v>
      </c>
      <c r="F1116" s="58">
        <f t="shared" si="149"/>
        <v>14.903700000000001</v>
      </c>
      <c r="G1116" s="65">
        <v>16.872353694581253</v>
      </c>
      <c r="H1116" s="66">
        <v>20.55</v>
      </c>
      <c r="I1116" s="60">
        <f>AVERAGE($H$102:H1116)</f>
        <v>17.54758620689654</v>
      </c>
      <c r="J1116" s="58">
        <f t="shared" si="147"/>
        <v>23.196528925619848</v>
      </c>
      <c r="K1116">
        <f t="shared" si="150"/>
        <v>20.94</v>
      </c>
    </row>
    <row r="1117" spans="3:11">
      <c r="C1117" s="64">
        <v>41091</v>
      </c>
      <c r="D1117" s="64" t="str">
        <f t="shared" si="148"/>
        <v>72012</v>
      </c>
      <c r="E1117" s="65">
        <v>15.9459</v>
      </c>
      <c r="F1117" s="58">
        <f t="shared" si="149"/>
        <v>15.4932</v>
      </c>
      <c r="G1117" s="65">
        <v>16.871441830708633</v>
      </c>
      <c r="H1117" s="66">
        <v>21</v>
      </c>
      <c r="I1117" s="60">
        <f>AVERAGE($H$102:H1117)</f>
        <v>17.550984251968494</v>
      </c>
      <c r="J1117" s="58">
        <f t="shared" si="147"/>
        <v>23.151983471074391</v>
      </c>
      <c r="K1117">
        <f t="shared" si="150"/>
        <v>20.55</v>
      </c>
    </row>
    <row r="1118" spans="3:11">
      <c r="C1118" s="64">
        <v>41122</v>
      </c>
      <c r="D1118" s="64" t="str">
        <f t="shared" si="148"/>
        <v>82012</v>
      </c>
      <c r="E1118" s="65">
        <v>16.260999999999999</v>
      </c>
      <c r="F1118" s="58">
        <f t="shared" si="149"/>
        <v>15.9459</v>
      </c>
      <c r="G1118" s="65">
        <v>16.870841592920325</v>
      </c>
      <c r="H1118" s="66">
        <v>21.41</v>
      </c>
      <c r="I1118" s="60">
        <f>AVERAGE($H$102:H1118)</f>
        <v>17.554778761061936</v>
      </c>
      <c r="J1118" s="58">
        <f t="shared" si="147"/>
        <v>23.135041322314059</v>
      </c>
      <c r="K1118">
        <f t="shared" si="150"/>
        <v>21</v>
      </c>
    </row>
    <row r="1119" spans="3:11">
      <c r="C1119" s="64">
        <v>41153</v>
      </c>
      <c r="D1119" s="64" t="str">
        <f t="shared" si="148"/>
        <v>92012</v>
      </c>
      <c r="E1119" s="65">
        <v>16.655100000000001</v>
      </c>
      <c r="F1119" s="58">
        <f t="shared" si="149"/>
        <v>16.260999999999999</v>
      </c>
      <c r="G1119" s="65">
        <v>16.870629666011759</v>
      </c>
      <c r="H1119" s="66">
        <v>21.78</v>
      </c>
      <c r="I1119" s="60">
        <f>AVERAGE($H$102:H1119)</f>
        <v>17.558929273084466</v>
      </c>
      <c r="J1119" s="58">
        <f t="shared" ref="J1119:J1182" si="151">AVERAGE(H999:H1119)</f>
        <v>23.120082644628109</v>
      </c>
      <c r="K1119">
        <f t="shared" si="150"/>
        <v>21.41</v>
      </c>
    </row>
    <row r="1120" spans="3:11">
      <c r="C1120" s="64">
        <v>41183</v>
      </c>
      <c r="D1120" s="64" t="str">
        <f t="shared" si="148"/>
        <v>102012</v>
      </c>
      <c r="E1120" s="65">
        <v>16.323699999999999</v>
      </c>
      <c r="F1120" s="58">
        <f t="shared" si="149"/>
        <v>16.655100000000001</v>
      </c>
      <c r="G1120" s="65">
        <v>16.870092934249236</v>
      </c>
      <c r="H1120" s="66">
        <v>21.58</v>
      </c>
      <c r="I1120" s="60">
        <f>AVERAGE($H$102:H1120)</f>
        <v>17.562875368007841</v>
      </c>
      <c r="J1120" s="58">
        <f t="shared" si="151"/>
        <v>23.11363636363637</v>
      </c>
      <c r="K1120">
        <f t="shared" si="150"/>
        <v>21.78</v>
      </c>
    </row>
    <row r="1121" spans="3:11">
      <c r="C1121" s="64">
        <v>41214</v>
      </c>
      <c r="D1121" s="64" t="str">
        <f t="shared" si="148"/>
        <v>112012</v>
      </c>
      <c r="E1121" s="65">
        <v>16.370100000000001</v>
      </c>
      <c r="F1121" s="58">
        <f t="shared" si="149"/>
        <v>16.323699999999999</v>
      </c>
      <c r="G1121" s="65">
        <v>16.86960274509801</v>
      </c>
      <c r="H1121" s="66">
        <v>20.9</v>
      </c>
      <c r="I1121" s="60">
        <f>AVERAGE($H$102:H1121)</f>
        <v>17.566147058823521</v>
      </c>
      <c r="J1121" s="58">
        <f t="shared" si="151"/>
        <v>23.10487603305786</v>
      </c>
      <c r="K1121">
        <f t="shared" si="150"/>
        <v>21.58</v>
      </c>
    </row>
    <row r="1122" spans="3:11">
      <c r="C1122" s="64">
        <v>41244</v>
      </c>
      <c r="D1122" s="64" t="str">
        <f t="shared" si="148"/>
        <v>122012</v>
      </c>
      <c r="E1122" s="65">
        <v>16.485800000000001</v>
      </c>
      <c r="F1122" s="58">
        <f t="shared" si="149"/>
        <v>16.370100000000001</v>
      </c>
      <c r="G1122" s="65">
        <v>16.869226836434837</v>
      </c>
      <c r="H1122" s="66">
        <v>21.24</v>
      </c>
      <c r="I1122" s="60">
        <f>AVERAGE($H$102:H1122)</f>
        <v>17.569745347698326</v>
      </c>
      <c r="J1122" s="58">
        <f t="shared" si="151"/>
        <v>23.087438016528928</v>
      </c>
      <c r="K1122">
        <f t="shared" si="150"/>
        <v>20.9</v>
      </c>
    </row>
    <row r="1123" spans="3:11">
      <c r="C1123" s="64">
        <v>41275</v>
      </c>
      <c r="D1123" s="64" t="str">
        <f t="shared" si="148"/>
        <v>12013</v>
      </c>
      <c r="E1123" s="65">
        <v>17.0822</v>
      </c>
      <c r="F1123" s="58">
        <f t="shared" si="149"/>
        <v>16.485800000000001</v>
      </c>
      <c r="G1123" s="65">
        <v>16.869435225048896</v>
      </c>
      <c r="H1123" s="66">
        <v>21.9</v>
      </c>
      <c r="I1123" s="60">
        <f>AVERAGE($H$102:H1123)</f>
        <v>17.573982387475532</v>
      </c>
      <c r="J1123" s="58">
        <f t="shared" si="151"/>
        <v>23.077520661157024</v>
      </c>
      <c r="K1123">
        <f t="shared" si="150"/>
        <v>21.24</v>
      </c>
    </row>
    <row r="1124" spans="3:11">
      <c r="C1124" s="64">
        <v>41306</v>
      </c>
      <c r="D1124" s="64" t="str">
        <f t="shared" si="148"/>
        <v>22013</v>
      </c>
      <c r="E1124" s="65">
        <v>17.2712</v>
      </c>
      <c r="F1124" s="58">
        <f t="shared" si="149"/>
        <v>17.0822</v>
      </c>
      <c r="G1124" s="65">
        <v>16.869827956989219</v>
      </c>
      <c r="H1124" s="66">
        <v>22.05</v>
      </c>
      <c r="I1124" s="60">
        <f>AVERAGE($H$102:H1124)</f>
        <v>17.57835777126099</v>
      </c>
      <c r="J1124" s="58">
        <f t="shared" si="151"/>
        <v>23.070495867768599</v>
      </c>
      <c r="K1124">
        <f t="shared" si="150"/>
        <v>21.9</v>
      </c>
    </row>
    <row r="1125" spans="3:11">
      <c r="C1125" s="64">
        <v>41334</v>
      </c>
      <c r="D1125" s="64" t="str">
        <f t="shared" si="148"/>
        <v>32013</v>
      </c>
      <c r="E1125" s="65">
        <v>17.892700000000001</v>
      </c>
      <c r="F1125" s="58">
        <f t="shared" si="149"/>
        <v>17.2712</v>
      </c>
      <c r="G1125" s="65">
        <v>16.870826855468721</v>
      </c>
      <c r="H1125" s="66">
        <v>22.42</v>
      </c>
      <c r="I1125" s="60">
        <f>AVERAGE($H$102:H1125)</f>
        <v>17.583085937499991</v>
      </c>
      <c r="J1125" s="58">
        <f t="shared" si="151"/>
        <v>23.080495867768597</v>
      </c>
      <c r="K1125">
        <f t="shared" si="150"/>
        <v>22.05</v>
      </c>
    </row>
    <row r="1126" spans="3:11">
      <c r="C1126" s="64">
        <v>41365</v>
      </c>
      <c r="D1126" s="64" t="str">
        <f t="shared" si="148"/>
        <v>42013</v>
      </c>
      <c r="E1126" s="65">
        <v>17.5654</v>
      </c>
      <c r="F1126" s="58">
        <f t="shared" si="149"/>
        <v>17.892700000000001</v>
      </c>
      <c r="G1126" s="65">
        <v>16.871504487804849</v>
      </c>
      <c r="H1126" s="66">
        <v>22.6</v>
      </c>
      <c r="I1126" s="60">
        <f>AVERAGE($H$102:H1126)</f>
        <v>17.587980487804867</v>
      </c>
      <c r="J1126" s="58">
        <f t="shared" si="151"/>
        <v>23.091157024793389</v>
      </c>
      <c r="K1126">
        <f t="shared" si="150"/>
        <v>22.42</v>
      </c>
    </row>
    <row r="1127" spans="3:11">
      <c r="C1127" s="64">
        <v>41395</v>
      </c>
      <c r="D1127" s="64" t="str">
        <f t="shared" ref="D1127:D1190" si="152">MONTH(C1127)&amp;YEAR(C1127)</f>
        <v>52013</v>
      </c>
      <c r="E1127" s="65">
        <v>17.930099999999999</v>
      </c>
      <c r="F1127" s="58">
        <f t="shared" si="149"/>
        <v>17.5654</v>
      </c>
      <c r="G1127" s="65">
        <v>16.872536257309914</v>
      </c>
      <c r="H1127" s="66">
        <v>23.41</v>
      </c>
      <c r="I1127" s="60">
        <f>AVERAGE($H$102:H1127)</f>
        <v>17.593654970760223</v>
      </c>
      <c r="J1127" s="58">
        <f t="shared" si="151"/>
        <v>23.09925619834711</v>
      </c>
      <c r="K1127">
        <f t="shared" si="150"/>
        <v>22.6</v>
      </c>
    </row>
    <row r="1128" spans="3:11">
      <c r="C1128" s="64">
        <v>41426</v>
      </c>
      <c r="D1128" s="64" t="str">
        <f t="shared" si="152"/>
        <v>62013</v>
      </c>
      <c r="E1128" s="65">
        <v>17.661100000000001</v>
      </c>
      <c r="F1128" s="58">
        <f t="shared" ref="F1128:F1191" si="153">E1127</f>
        <v>17.930099999999999</v>
      </c>
      <c r="G1128" s="65">
        <v>16.873304089581278</v>
      </c>
      <c r="H1128" s="66">
        <v>22.93</v>
      </c>
      <c r="I1128" s="60">
        <f>AVERAGE($H$102:H1128)</f>
        <v>17.598851022395316</v>
      </c>
      <c r="J1128" s="58">
        <f t="shared" si="151"/>
        <v>23.093801652892566</v>
      </c>
      <c r="K1128">
        <f t="shared" ref="K1128:K1191" si="154">H1127</f>
        <v>23.41</v>
      </c>
    </row>
    <row r="1129" spans="3:11">
      <c r="C1129" s="64">
        <v>41456</v>
      </c>
      <c r="D1129" s="64" t="str">
        <f t="shared" si="152"/>
        <v>72013</v>
      </c>
      <c r="E1129" s="65">
        <v>17.863</v>
      </c>
      <c r="F1129" s="58">
        <f t="shared" si="153"/>
        <v>17.661100000000001</v>
      </c>
      <c r="G1129" s="65">
        <v>16.874266828793747</v>
      </c>
      <c r="H1129" s="66">
        <v>23.49</v>
      </c>
      <c r="I1129" s="60">
        <f>AVERAGE($H$102:H1129)</f>
        <v>17.604581712062249</v>
      </c>
      <c r="J1129" s="58">
        <f t="shared" si="151"/>
        <v>23.082727272727272</v>
      </c>
      <c r="K1129">
        <f t="shared" si="154"/>
        <v>22.93</v>
      </c>
    </row>
    <row r="1130" spans="3:11">
      <c r="C1130" s="64">
        <v>41487</v>
      </c>
      <c r="D1130" s="64" t="str">
        <f t="shared" si="152"/>
        <v>82013</v>
      </c>
      <c r="E1130" s="65">
        <v>17.303899999999999</v>
      </c>
      <c r="F1130" s="58">
        <f t="shared" si="153"/>
        <v>17.863</v>
      </c>
      <c r="G1130" s="65">
        <v>16.874684353741468</v>
      </c>
      <c r="H1130" s="66">
        <v>23.36</v>
      </c>
      <c r="I1130" s="60">
        <f>AVERAGE($H$102:H1130)</f>
        <v>17.610174927113693</v>
      </c>
      <c r="J1130" s="58">
        <f t="shared" si="151"/>
        <v>23.0702479338843</v>
      </c>
      <c r="K1130">
        <f t="shared" si="154"/>
        <v>23.49</v>
      </c>
    </row>
    <row r="1131" spans="3:11">
      <c r="C1131" s="64">
        <v>41518</v>
      </c>
      <c r="D1131" s="64" t="str">
        <f t="shared" si="152"/>
        <v>92013</v>
      </c>
      <c r="E1131" s="65">
        <v>17.8187</v>
      </c>
      <c r="F1131" s="58">
        <f t="shared" si="153"/>
        <v>17.303899999999999</v>
      </c>
      <c r="G1131" s="65">
        <v>16.875600873786382</v>
      </c>
      <c r="H1131" s="66">
        <v>23.44</v>
      </c>
      <c r="I1131" s="60">
        <f>AVERAGE($H$102:H1131)</f>
        <v>17.6158349514563</v>
      </c>
      <c r="J1131" s="58">
        <f t="shared" si="151"/>
        <v>23.060330578512399</v>
      </c>
      <c r="K1131">
        <f t="shared" si="154"/>
        <v>23.36</v>
      </c>
    </row>
    <row r="1132" spans="3:11">
      <c r="C1132" s="64">
        <v>41548</v>
      </c>
      <c r="D1132" s="64" t="str">
        <f t="shared" si="152"/>
        <v>102013</v>
      </c>
      <c r="E1132" s="65">
        <v>17.5303</v>
      </c>
      <c r="F1132" s="58">
        <f t="shared" si="153"/>
        <v>17.8187</v>
      </c>
      <c r="G1132" s="65">
        <v>16.876235887487848</v>
      </c>
      <c r="H1132" s="66">
        <v>23.83</v>
      </c>
      <c r="I1132" s="60">
        <f>AVERAGE($H$102:H1132)</f>
        <v>17.621862269641117</v>
      </c>
      <c r="J1132" s="58">
        <f t="shared" si="151"/>
        <v>23.048677685950416</v>
      </c>
      <c r="K1132">
        <f t="shared" si="154"/>
        <v>23.44</v>
      </c>
    </row>
    <row r="1133" spans="3:11">
      <c r="C1133" s="64">
        <v>41579</v>
      </c>
      <c r="D1133" s="64" t="str">
        <f t="shared" si="152"/>
        <v>112013</v>
      </c>
      <c r="E1133" s="65">
        <v>18.022099999999998</v>
      </c>
      <c r="F1133" s="58">
        <f t="shared" si="153"/>
        <v>17.5303</v>
      </c>
      <c r="G1133" s="65">
        <v>16.877346220930203</v>
      </c>
      <c r="H1133" s="66">
        <v>24.64</v>
      </c>
      <c r="I1133" s="60">
        <f>AVERAGE($H$102:H1133)</f>
        <v>17.628662790697668</v>
      </c>
      <c r="J1133" s="58">
        <f t="shared" si="151"/>
        <v>23.040082644628104</v>
      </c>
      <c r="K1133">
        <f t="shared" si="154"/>
        <v>23.83</v>
      </c>
    </row>
    <row r="1134" spans="3:11">
      <c r="C1134" s="64">
        <v>41609</v>
      </c>
      <c r="D1134" s="64" t="str">
        <f t="shared" si="152"/>
        <v>122013</v>
      </c>
      <c r="E1134" s="65">
        <v>18.4467</v>
      </c>
      <c r="F1134" s="58">
        <f t="shared" si="153"/>
        <v>18.022099999999998</v>
      </c>
      <c r="G1134" s="65">
        <v>16.878865440464637</v>
      </c>
      <c r="H1134" s="66">
        <v>24.86</v>
      </c>
      <c r="I1134" s="60">
        <f>AVERAGE($H$102:H1134)</f>
        <v>17.635663117134552</v>
      </c>
      <c r="J1134" s="58">
        <f t="shared" si="151"/>
        <v>23.031074380165293</v>
      </c>
      <c r="K1134">
        <f t="shared" si="154"/>
        <v>24.64</v>
      </c>
    </row>
    <row r="1135" spans="3:11">
      <c r="C1135" s="64">
        <v>41640</v>
      </c>
      <c r="D1135" s="64" t="str">
        <f t="shared" si="152"/>
        <v>12014</v>
      </c>
      <c r="E1135" s="65">
        <v>17.675699999999999</v>
      </c>
      <c r="F1135" s="58">
        <f t="shared" si="153"/>
        <v>18.4467</v>
      </c>
      <c r="G1135" s="65">
        <v>16.879636073500937</v>
      </c>
      <c r="H1135" s="66">
        <v>24.86</v>
      </c>
      <c r="I1135" s="60">
        <f>AVERAGE($H$102:H1135)</f>
        <v>17.642649903288195</v>
      </c>
      <c r="J1135" s="58">
        <f t="shared" si="151"/>
        <v>23.016363636363643</v>
      </c>
      <c r="K1135">
        <f t="shared" si="154"/>
        <v>24.86</v>
      </c>
    </row>
    <row r="1136" spans="3:11">
      <c r="C1136" s="64">
        <v>41671</v>
      </c>
      <c r="D1136" s="64" t="str">
        <f t="shared" si="152"/>
        <v>22014</v>
      </c>
      <c r="E1136" s="65">
        <v>18.437799999999999</v>
      </c>
      <c r="F1136" s="58">
        <f t="shared" si="153"/>
        <v>17.675699999999999</v>
      </c>
      <c r="G1136" s="65">
        <v>16.881141545893691</v>
      </c>
      <c r="H1136" s="66">
        <v>24.59</v>
      </c>
      <c r="I1136" s="60">
        <f>AVERAGE($H$102:H1136)</f>
        <v>17.649362318840573</v>
      </c>
      <c r="J1136" s="58">
        <f t="shared" si="151"/>
        <v>22.9909917355372</v>
      </c>
      <c r="K1136">
        <f t="shared" si="154"/>
        <v>24.86</v>
      </c>
    </row>
    <row r="1137" spans="3:11">
      <c r="C1137" s="64">
        <v>41699</v>
      </c>
      <c r="D1137" s="64" t="str">
        <f t="shared" si="152"/>
        <v>32014</v>
      </c>
      <c r="E1137" s="65">
        <v>18.5656</v>
      </c>
      <c r="F1137" s="58">
        <f t="shared" si="153"/>
        <v>18.437799999999999</v>
      </c>
      <c r="G1137" s="65">
        <v>16.882767471042442</v>
      </c>
      <c r="H1137" s="66">
        <v>24.96</v>
      </c>
      <c r="I1137" s="60">
        <f>AVERAGE($H$102:H1137)</f>
        <v>17.656418918918913</v>
      </c>
      <c r="J1137" s="58">
        <f t="shared" si="151"/>
        <v>22.968760330578522</v>
      </c>
      <c r="K1137">
        <f t="shared" si="154"/>
        <v>24.59</v>
      </c>
    </row>
    <row r="1138" spans="3:11">
      <c r="C1138" s="64">
        <v>41730</v>
      </c>
      <c r="D1138" s="64" t="str">
        <f t="shared" si="152"/>
        <v>42014</v>
      </c>
      <c r="E1138" s="65">
        <v>18.269500000000001</v>
      </c>
      <c r="F1138" s="58">
        <f t="shared" si="153"/>
        <v>18.5656</v>
      </c>
      <c r="G1138" s="65">
        <v>16.884104725168726</v>
      </c>
      <c r="H1138" s="66">
        <v>24.79</v>
      </c>
      <c r="I1138" s="60">
        <f>AVERAGE($H$102:H1138)</f>
        <v>17.663297974927669</v>
      </c>
      <c r="J1138" s="58">
        <f t="shared" si="151"/>
        <v>22.951404958677692</v>
      </c>
      <c r="K1138">
        <f t="shared" si="154"/>
        <v>24.96</v>
      </c>
    </row>
    <row r="1139" spans="3:11">
      <c r="C1139" s="64">
        <v>41760</v>
      </c>
      <c r="D1139" s="64" t="str">
        <f t="shared" si="152"/>
        <v>52014</v>
      </c>
      <c r="E1139" s="65">
        <v>18.653700000000001</v>
      </c>
      <c r="F1139" s="58">
        <f t="shared" si="153"/>
        <v>18.269500000000001</v>
      </c>
      <c r="G1139" s="65">
        <v>16.885809537572225</v>
      </c>
      <c r="H1139" s="66">
        <v>24.94</v>
      </c>
      <c r="I1139" s="60">
        <f>AVERAGE($H$102:H1139)</f>
        <v>17.670308285163767</v>
      </c>
      <c r="J1139" s="58">
        <f t="shared" si="151"/>
        <v>22.935206611570255</v>
      </c>
      <c r="K1139">
        <f t="shared" si="154"/>
        <v>24.79</v>
      </c>
    </row>
    <row r="1140" spans="3:11">
      <c r="C1140" s="64">
        <v>41791</v>
      </c>
      <c r="D1140" s="64" t="str">
        <f t="shared" si="152"/>
        <v>62014</v>
      </c>
      <c r="E1140" s="65">
        <v>19.0092</v>
      </c>
      <c r="F1140" s="58">
        <f t="shared" si="153"/>
        <v>18.653700000000001</v>
      </c>
      <c r="G1140" s="65">
        <v>16.887853224254059</v>
      </c>
      <c r="H1140" s="66">
        <v>25.56</v>
      </c>
      <c r="I1140" s="60">
        <f>AVERAGE($H$102:H1140)</f>
        <v>17.677901828681417</v>
      </c>
      <c r="J1140" s="58">
        <f t="shared" si="151"/>
        <v>22.93239669421488</v>
      </c>
      <c r="K1140">
        <f t="shared" si="154"/>
        <v>24.94</v>
      </c>
    </row>
    <row r="1141" spans="3:11">
      <c r="C1141" s="64">
        <v>41821</v>
      </c>
      <c r="D1141" s="64" t="str">
        <f t="shared" si="152"/>
        <v>72014</v>
      </c>
      <c r="E1141" s="65">
        <v>18.220700000000001</v>
      </c>
      <c r="F1141" s="58">
        <f t="shared" si="153"/>
        <v>19.0092</v>
      </c>
      <c r="G1141" s="65">
        <v>16.88913480769228</v>
      </c>
      <c r="H1141" s="66">
        <v>25.82</v>
      </c>
      <c r="I1141" s="60">
        <f>AVERAGE($H$102:H1141)</f>
        <v>17.685730769230762</v>
      </c>
      <c r="J1141" s="58">
        <f t="shared" si="151"/>
        <v>22.927603305785134</v>
      </c>
      <c r="K1141">
        <f t="shared" si="154"/>
        <v>25.56</v>
      </c>
    </row>
    <row r="1142" spans="3:11">
      <c r="C1142" s="64">
        <v>41852</v>
      </c>
      <c r="D1142" s="64" t="str">
        <f t="shared" si="152"/>
        <v>82014</v>
      </c>
      <c r="E1142" s="65">
        <v>18.9069</v>
      </c>
      <c r="F1142" s="58">
        <f t="shared" si="153"/>
        <v>18.220700000000001</v>
      </c>
      <c r="G1142" s="65">
        <v>16.891073102785757</v>
      </c>
      <c r="H1142" s="66">
        <v>25.62</v>
      </c>
      <c r="I1142" s="60">
        <f>AVERAGE($H$102:H1142)</f>
        <v>17.693352545629196</v>
      </c>
      <c r="J1142" s="58">
        <f t="shared" si="151"/>
        <v>22.926942148760336</v>
      </c>
      <c r="K1142">
        <f t="shared" si="154"/>
        <v>25.82</v>
      </c>
    </row>
    <row r="1143" spans="3:11">
      <c r="C1143" s="64">
        <v>41883</v>
      </c>
      <c r="D1143" s="64" t="str">
        <f t="shared" si="152"/>
        <v>92014</v>
      </c>
      <c r="E1143" s="65">
        <v>18.613499999999998</v>
      </c>
      <c r="F1143" s="58">
        <f t="shared" si="153"/>
        <v>18.9069</v>
      </c>
      <c r="G1143" s="65">
        <v>16.892726103646805</v>
      </c>
      <c r="H1143" s="66">
        <v>25.92</v>
      </c>
      <c r="I1143" s="60">
        <f>AVERAGE($H$102:H1143)</f>
        <v>17.701247600767744</v>
      </c>
      <c r="J1143" s="58">
        <f t="shared" si="151"/>
        <v>22.933140495867775</v>
      </c>
      <c r="K1143">
        <f t="shared" si="154"/>
        <v>25.62</v>
      </c>
    </row>
    <row r="1144" spans="3:11">
      <c r="C1144" s="64">
        <v>41913</v>
      </c>
      <c r="D1144" s="64" t="str">
        <f t="shared" si="152"/>
        <v>102014</v>
      </c>
      <c r="E1144" s="65">
        <v>19.724900000000002</v>
      </c>
      <c r="F1144" s="58">
        <f t="shared" si="153"/>
        <v>18.613499999999998</v>
      </c>
      <c r="G1144" s="65">
        <v>16.895441514860952</v>
      </c>
      <c r="H1144" s="66">
        <v>25.16</v>
      </c>
      <c r="I1144" s="60">
        <f>AVERAGE($H$102:H1144)</f>
        <v>17.708398849472665</v>
      </c>
      <c r="J1144" s="58">
        <f t="shared" si="151"/>
        <v>22.928925619834715</v>
      </c>
      <c r="K1144">
        <f t="shared" si="154"/>
        <v>25.92</v>
      </c>
    </row>
    <row r="1145" spans="3:11">
      <c r="C1145" s="64">
        <v>41944</v>
      </c>
      <c r="D1145" s="64" t="str">
        <f t="shared" si="152"/>
        <v>112014</v>
      </c>
      <c r="E1145" s="65">
        <v>20.2088</v>
      </c>
      <c r="F1145" s="58">
        <f t="shared" si="153"/>
        <v>19.724900000000002</v>
      </c>
      <c r="G1145" s="65">
        <v>16.898615229885031</v>
      </c>
      <c r="H1145" s="66">
        <v>26.61</v>
      </c>
      <c r="I1145" s="60">
        <f>AVERAGE($H$102:H1145)</f>
        <v>17.716925287356311</v>
      </c>
      <c r="J1145" s="58">
        <f t="shared" si="151"/>
        <v>22.938842975206615</v>
      </c>
      <c r="K1145">
        <f t="shared" si="154"/>
        <v>25.16</v>
      </c>
    </row>
    <row r="1146" spans="3:11">
      <c r="C1146" s="64">
        <v>41974</v>
      </c>
      <c r="D1146" s="64" t="str">
        <f t="shared" si="152"/>
        <v>122014</v>
      </c>
      <c r="E1146" s="65">
        <v>20.124099999999999</v>
      </c>
      <c r="F1146" s="58">
        <f t="shared" si="153"/>
        <v>20.2088</v>
      </c>
      <c r="G1146" s="65">
        <v>16.901701818181792</v>
      </c>
      <c r="H1146" s="66">
        <v>26.79</v>
      </c>
      <c r="I1146" s="60">
        <f>AVERAGE($H$102:H1146)</f>
        <v>17.725607655502383</v>
      </c>
      <c r="J1146" s="58">
        <f t="shared" si="151"/>
        <v>22.941487603305784</v>
      </c>
      <c r="K1146">
        <f t="shared" si="154"/>
        <v>26.61</v>
      </c>
    </row>
    <row r="1147" spans="3:11">
      <c r="C1147" s="64">
        <v>42005</v>
      </c>
      <c r="D1147" s="64" t="str">
        <f t="shared" si="152"/>
        <v>12015</v>
      </c>
      <c r="E1147" s="65">
        <v>20.1007</v>
      </c>
      <c r="F1147" s="58">
        <f t="shared" si="153"/>
        <v>20.124099999999999</v>
      </c>
      <c r="G1147" s="65">
        <v>16.904760133843187</v>
      </c>
      <c r="H1147" s="66">
        <v>26.49</v>
      </c>
      <c r="I1147" s="60">
        <f>AVERAGE($H$102:H1147)</f>
        <v>17.73398661567877</v>
      </c>
      <c r="J1147" s="58">
        <f t="shared" si="151"/>
        <v>22.936115702479338</v>
      </c>
      <c r="K1147">
        <f t="shared" si="154"/>
        <v>26.79</v>
      </c>
    </row>
    <row r="1148" spans="3:11">
      <c r="C1148" s="64">
        <v>42036</v>
      </c>
      <c r="D1148" s="64" t="str">
        <f t="shared" si="152"/>
        <v>22015</v>
      </c>
      <c r="E1148" s="65">
        <v>21.204000000000001</v>
      </c>
      <c r="F1148" s="58">
        <f t="shared" si="153"/>
        <v>20.1007</v>
      </c>
      <c r="G1148" s="65">
        <v>16.908866380133691</v>
      </c>
      <c r="H1148" s="66">
        <v>27</v>
      </c>
      <c r="I1148" s="60">
        <f>AVERAGE($H$102:H1148)</f>
        <v>17.74283667621776</v>
      </c>
      <c r="J1148" s="58">
        <f t="shared" si="151"/>
        <v>22.939504132231406</v>
      </c>
      <c r="K1148">
        <f t="shared" si="154"/>
        <v>26.49</v>
      </c>
    </row>
    <row r="1149" spans="3:11">
      <c r="C1149" s="64">
        <v>42064</v>
      </c>
      <c r="D1149" s="64" t="str">
        <f t="shared" si="152"/>
        <v>32015</v>
      </c>
      <c r="E1149" s="65">
        <v>20.8352</v>
      </c>
      <c r="F1149" s="58">
        <f t="shared" si="153"/>
        <v>21.204000000000001</v>
      </c>
      <c r="G1149" s="65">
        <v>16.912612881679365</v>
      </c>
      <c r="H1149" s="66">
        <v>26.73</v>
      </c>
      <c r="I1149" s="60">
        <f>AVERAGE($H$102:H1149)</f>
        <v>17.751412213740451</v>
      </c>
      <c r="J1149" s="58">
        <f t="shared" si="151"/>
        <v>22.939421487603305</v>
      </c>
      <c r="K1149">
        <f t="shared" si="154"/>
        <v>27</v>
      </c>
    </row>
    <row r="1150" spans="3:11">
      <c r="C1150" s="64">
        <v>42095</v>
      </c>
      <c r="D1150" s="64" t="str">
        <f t="shared" si="152"/>
        <v>42015</v>
      </c>
      <c r="E1150" s="65">
        <v>21.973600000000001</v>
      </c>
      <c r="F1150" s="58">
        <f t="shared" si="153"/>
        <v>20.8352</v>
      </c>
      <c r="G1150" s="65">
        <v>16.917437464251645</v>
      </c>
      <c r="H1150" s="66">
        <v>26.79</v>
      </c>
      <c r="I1150" s="60">
        <f>AVERAGE($H$102:H1150)</f>
        <v>17.760028598665389</v>
      </c>
      <c r="J1150" s="58">
        <f t="shared" si="151"/>
        <v>22.943140495867766</v>
      </c>
      <c r="K1150">
        <f t="shared" si="154"/>
        <v>26.73</v>
      </c>
    </row>
    <row r="1151" spans="3:11">
      <c r="C1151" s="64">
        <v>42125</v>
      </c>
      <c r="D1151" s="64" t="str">
        <f t="shared" si="152"/>
        <v>52015</v>
      </c>
      <c r="E1151" s="65">
        <v>22.2041</v>
      </c>
      <c r="F1151" s="58">
        <f t="shared" si="153"/>
        <v>21.973600000000001</v>
      </c>
      <c r="G1151" s="65">
        <v>16.922472380952357</v>
      </c>
      <c r="H1151" s="66">
        <v>26.81</v>
      </c>
      <c r="I1151" s="60">
        <f>AVERAGE($H$102:H1151)</f>
        <v>17.768647619047613</v>
      </c>
      <c r="J1151" s="58">
        <f t="shared" si="151"/>
        <v>22.954710743801652</v>
      </c>
      <c r="K1151">
        <f t="shared" si="154"/>
        <v>26.79</v>
      </c>
    </row>
    <row r="1152" spans="3:11">
      <c r="C1152" s="64">
        <v>42156</v>
      </c>
      <c r="D1152" s="64" t="str">
        <f t="shared" si="152"/>
        <v>62015</v>
      </c>
      <c r="E1152" s="65">
        <v>21.737500000000001</v>
      </c>
      <c r="F1152" s="58">
        <f t="shared" si="153"/>
        <v>22.2041</v>
      </c>
      <c r="G1152" s="65">
        <v>16.927053758325382</v>
      </c>
      <c r="H1152" s="66">
        <v>26.5</v>
      </c>
      <c r="I1152" s="60">
        <f>AVERAGE($H$102:H1152)</f>
        <v>17.776955280685055</v>
      </c>
      <c r="J1152" s="58">
        <f t="shared" si="151"/>
        <v>22.96173553719008</v>
      </c>
      <c r="K1152">
        <f t="shared" si="154"/>
        <v>26.81</v>
      </c>
    </row>
    <row r="1153" spans="3:11">
      <c r="C1153" s="64">
        <v>42186</v>
      </c>
      <c r="D1153" s="64" t="str">
        <f t="shared" si="152"/>
        <v>72015</v>
      </c>
      <c r="E1153" s="65">
        <v>23.2058</v>
      </c>
      <c r="F1153" s="58">
        <f t="shared" si="153"/>
        <v>21.737500000000001</v>
      </c>
      <c r="G1153" s="65">
        <v>16.933022148288948</v>
      </c>
      <c r="H1153" s="66">
        <v>26.38</v>
      </c>
      <c r="I1153" s="60">
        <f>AVERAGE($H$102:H1153)</f>
        <v>17.785133079847906</v>
      </c>
      <c r="J1153" s="58">
        <f t="shared" si="151"/>
        <v>22.964297520661155</v>
      </c>
      <c r="K1153">
        <f t="shared" si="154"/>
        <v>26.5</v>
      </c>
    </row>
    <row r="1154" spans="3:11">
      <c r="C1154" s="64">
        <v>42217</v>
      </c>
      <c r="D1154" s="64" t="str">
        <f t="shared" si="152"/>
        <v>82015</v>
      </c>
      <c r="E1154" s="65">
        <v>21.753599999999999</v>
      </c>
      <c r="F1154" s="58">
        <f t="shared" si="153"/>
        <v>23.2058</v>
      </c>
      <c r="G1154" s="65">
        <v>16.937600094966736</v>
      </c>
      <c r="H1154" s="66">
        <v>25.69</v>
      </c>
      <c r="I1154" s="60">
        <f>AVERAGE($H$102:H1154)</f>
        <v>17.792640075973402</v>
      </c>
      <c r="J1154" s="58">
        <f t="shared" si="151"/>
        <v>22.959338842975207</v>
      </c>
      <c r="K1154">
        <f t="shared" si="154"/>
        <v>26.38</v>
      </c>
    </row>
    <row r="1155" spans="3:11">
      <c r="C1155" s="64">
        <v>42248</v>
      </c>
      <c r="D1155" s="64" t="str">
        <f t="shared" si="152"/>
        <v>92015</v>
      </c>
      <c r="E1155" s="65">
        <v>21.1784</v>
      </c>
      <c r="F1155" s="58">
        <f t="shared" si="153"/>
        <v>21.753599999999999</v>
      </c>
      <c r="G1155" s="65">
        <v>16.9416236242884</v>
      </c>
      <c r="H1155" s="66">
        <v>24.5</v>
      </c>
      <c r="I1155" s="60">
        <f>AVERAGE($H$102:H1155)</f>
        <v>17.799003795066408</v>
      </c>
      <c r="J1155" s="58">
        <f t="shared" si="151"/>
        <v>22.946115702479339</v>
      </c>
      <c r="K1155">
        <f t="shared" si="154"/>
        <v>25.69</v>
      </c>
    </row>
    <row r="1156" spans="3:11">
      <c r="C1156" s="64">
        <v>42278</v>
      </c>
      <c r="D1156" s="64" t="str">
        <f t="shared" si="152"/>
        <v>102015</v>
      </c>
      <c r="E1156" s="65">
        <v>24.0305</v>
      </c>
      <c r="F1156" s="58">
        <f t="shared" si="153"/>
        <v>21.1784</v>
      </c>
      <c r="G1156" s="65">
        <v>16.948342938388603</v>
      </c>
      <c r="H1156" s="66">
        <v>25.49</v>
      </c>
      <c r="I1156" s="60">
        <f>AVERAGE($H$102:H1156)</f>
        <v>17.806293838862555</v>
      </c>
      <c r="J1156" s="58">
        <f t="shared" si="151"/>
        <v>22.944132231404961</v>
      </c>
      <c r="K1156">
        <f t="shared" si="154"/>
        <v>24.5</v>
      </c>
    </row>
    <row r="1157" spans="3:11">
      <c r="C1157" s="64">
        <v>42309</v>
      </c>
      <c r="D1157" s="64" t="str">
        <f t="shared" si="152"/>
        <v>112015</v>
      </c>
      <c r="E1157" s="65">
        <v>24.0426</v>
      </c>
      <c r="F1157" s="58">
        <f t="shared" si="153"/>
        <v>24.0305</v>
      </c>
      <c r="G1157" s="65">
        <v>16.955060984848462</v>
      </c>
      <c r="H1157" s="66">
        <v>26.23</v>
      </c>
      <c r="I1157" s="60">
        <f>AVERAGE($H$102:H1157)</f>
        <v>17.814270833333328</v>
      </c>
      <c r="J1157" s="58">
        <f t="shared" si="151"/>
        <v>22.955289256198348</v>
      </c>
      <c r="K1157">
        <f t="shared" si="154"/>
        <v>25.49</v>
      </c>
    </row>
    <row r="1158" spans="3:11">
      <c r="C1158" s="64">
        <v>42339</v>
      </c>
      <c r="D1158" s="64" t="str">
        <f t="shared" si="152"/>
        <v>122015</v>
      </c>
      <c r="E1158" s="65">
        <v>23.621200000000002</v>
      </c>
      <c r="F1158" s="58">
        <f t="shared" si="153"/>
        <v>24.0426</v>
      </c>
      <c r="G1158" s="65">
        <v>16.961367644276233</v>
      </c>
      <c r="H1158" s="66">
        <v>25.97</v>
      </c>
      <c r="I1158" s="60">
        <f>AVERAGE($H$102:H1158)</f>
        <v>17.821986754966883</v>
      </c>
      <c r="J1158" s="58">
        <f t="shared" si="151"/>
        <v>22.955619834710745</v>
      </c>
      <c r="K1158">
        <f t="shared" si="154"/>
        <v>26.23</v>
      </c>
    </row>
    <row r="1159" spans="3:11">
      <c r="C1159" s="64">
        <v>42370</v>
      </c>
      <c r="D1159" s="64" t="str">
        <f t="shared" si="152"/>
        <v>12016</v>
      </c>
      <c r="E1159" s="65">
        <v>22.446100000000001</v>
      </c>
      <c r="F1159" s="58">
        <f t="shared" si="153"/>
        <v>23.621200000000002</v>
      </c>
      <c r="G1159" s="65">
        <v>16.966551701323233</v>
      </c>
      <c r="H1159" s="66">
        <v>24.21</v>
      </c>
      <c r="I1159" s="60">
        <f>AVERAGE($H$102:H1159)</f>
        <v>17.828024574669183</v>
      </c>
      <c r="J1159" s="58">
        <f t="shared" si="151"/>
        <v>22.93719008264463</v>
      </c>
      <c r="K1159">
        <f t="shared" si="154"/>
        <v>25.97</v>
      </c>
    </row>
    <row r="1160" spans="3:11">
      <c r="C1160" s="64">
        <v>42401</v>
      </c>
      <c r="D1160" s="64" t="str">
        <f t="shared" si="152"/>
        <v>22016</v>
      </c>
      <c r="E1160" s="65">
        <v>22.353400000000001</v>
      </c>
      <c r="F1160" s="58">
        <f t="shared" si="153"/>
        <v>22.446100000000001</v>
      </c>
      <c r="G1160" s="65">
        <v>16.971638432483456</v>
      </c>
      <c r="H1160" s="66">
        <v>24</v>
      </c>
      <c r="I1160" s="60">
        <f>AVERAGE($H$102:H1160)</f>
        <v>17.833852691218127</v>
      </c>
      <c r="J1160" s="58">
        <f t="shared" si="151"/>
        <v>22.916776859504136</v>
      </c>
      <c r="K1160">
        <f t="shared" si="154"/>
        <v>24.21</v>
      </c>
    </row>
    <row r="1161" spans="3:11">
      <c r="C1161" s="64">
        <v>42430</v>
      </c>
      <c r="D1161" s="64" t="str">
        <f t="shared" si="152"/>
        <v>32016</v>
      </c>
      <c r="E1161" s="65">
        <v>23.828600000000002</v>
      </c>
      <c r="F1161" s="58">
        <f t="shared" si="153"/>
        <v>22.353400000000001</v>
      </c>
      <c r="G1161" s="65">
        <v>16.978107264150925</v>
      </c>
      <c r="H1161" s="66">
        <v>25.37</v>
      </c>
      <c r="I1161" s="60">
        <f>AVERAGE($H$102:H1161)</f>
        <v>17.840962264150939</v>
      </c>
      <c r="J1161" s="58">
        <f t="shared" si="151"/>
        <v>22.909504132231408</v>
      </c>
      <c r="K1161">
        <f t="shared" si="154"/>
        <v>24</v>
      </c>
    </row>
    <row r="1162" spans="3:11">
      <c r="C1162" s="64">
        <v>42461</v>
      </c>
      <c r="D1162" s="64" t="str">
        <f t="shared" si="152"/>
        <v>42016</v>
      </c>
      <c r="E1162" s="65">
        <v>23.760899999999999</v>
      </c>
      <c r="F1162" s="58">
        <f t="shared" si="153"/>
        <v>23.828600000000002</v>
      </c>
      <c r="G1162" s="65">
        <v>16.984500094250688</v>
      </c>
      <c r="H1162" s="66">
        <v>25.92</v>
      </c>
      <c r="I1162" s="60">
        <f>AVERAGE($H$102:H1162)</f>
        <v>17.848576814326101</v>
      </c>
      <c r="J1162" s="58">
        <f t="shared" si="151"/>
        <v>22.90611570247934</v>
      </c>
      <c r="K1162">
        <f t="shared" si="154"/>
        <v>25.37</v>
      </c>
    </row>
    <row r="1163" spans="3:11">
      <c r="C1163" s="64">
        <v>42491</v>
      </c>
      <c r="D1163" s="64" t="str">
        <f t="shared" si="152"/>
        <v>52016</v>
      </c>
      <c r="E1163" s="65">
        <v>24.1252</v>
      </c>
      <c r="F1163" s="58">
        <f t="shared" si="153"/>
        <v>23.760899999999999</v>
      </c>
      <c r="G1163" s="65">
        <v>16.991223917137457</v>
      </c>
      <c r="H1163" s="66">
        <v>25.69</v>
      </c>
      <c r="I1163" s="60">
        <f>AVERAGE($H$102:H1163)</f>
        <v>17.855960451977392</v>
      </c>
      <c r="J1163" s="58">
        <f t="shared" si="151"/>
        <v>22.902314049586778</v>
      </c>
      <c r="K1163">
        <f t="shared" si="154"/>
        <v>25.92</v>
      </c>
    </row>
    <row r="1164" spans="3:11">
      <c r="C1164" s="64">
        <v>42522</v>
      </c>
      <c r="D1164" s="64" t="str">
        <f t="shared" si="152"/>
        <v>62016</v>
      </c>
      <c r="E1164" s="65">
        <v>24.146999999999998</v>
      </c>
      <c r="F1164" s="58">
        <f t="shared" si="153"/>
        <v>24.1252</v>
      </c>
      <c r="G1164" s="65">
        <v>16.997955597365927</v>
      </c>
      <c r="H1164" s="66">
        <v>25.84</v>
      </c>
      <c r="I1164" s="60">
        <f>AVERAGE($H$102:H1164)</f>
        <v>17.863471307619935</v>
      </c>
      <c r="J1164" s="58">
        <f t="shared" si="151"/>
        <v>22.903884297520666</v>
      </c>
      <c r="K1164">
        <f t="shared" si="154"/>
        <v>25.69</v>
      </c>
    </row>
    <row r="1165" spans="3:11">
      <c r="C1165" s="64">
        <v>42552</v>
      </c>
      <c r="D1165" s="64" t="str">
        <f t="shared" si="152"/>
        <v>72016</v>
      </c>
      <c r="E1165" s="65">
        <v>24.3978</v>
      </c>
      <c r="F1165" s="58">
        <f t="shared" si="153"/>
        <v>24.146999999999998</v>
      </c>
      <c r="G1165" s="65">
        <v>17.004910338345844</v>
      </c>
      <c r="H1165" s="66">
        <v>26.69</v>
      </c>
      <c r="I1165" s="60">
        <f>AVERAGE($H$102:H1165)</f>
        <v>17.871766917293225</v>
      </c>
      <c r="J1165" s="58">
        <f t="shared" si="151"/>
        <v>22.919917355371901</v>
      </c>
      <c r="K1165">
        <f t="shared" si="154"/>
        <v>25.84</v>
      </c>
    </row>
    <row r="1166" spans="3:11">
      <c r="C1166" s="64">
        <v>42583</v>
      </c>
      <c r="D1166" s="64" t="str">
        <f t="shared" si="152"/>
        <v>82016</v>
      </c>
      <c r="E1166" s="65">
        <v>24.368099999999998</v>
      </c>
      <c r="F1166" s="58">
        <f t="shared" si="153"/>
        <v>24.3978</v>
      </c>
      <c r="G1166" s="65">
        <v>17.011824131455381</v>
      </c>
      <c r="H1166" s="66">
        <v>26.95</v>
      </c>
      <c r="I1166" s="60">
        <f>AVERAGE($H$102:H1166)</f>
        <v>17.880291079812199</v>
      </c>
      <c r="J1166" s="58">
        <f t="shared" si="151"/>
        <v>22.938512396694215</v>
      </c>
      <c r="K1166">
        <f t="shared" si="154"/>
        <v>26.69</v>
      </c>
    </row>
    <row r="1167" spans="3:11">
      <c r="C1167" s="64">
        <v>42614</v>
      </c>
      <c r="D1167" s="64" t="str">
        <f t="shared" si="152"/>
        <v>92016</v>
      </c>
      <c r="E1167" s="65">
        <v>24.338000000000001</v>
      </c>
      <c r="F1167" s="58">
        <f t="shared" si="153"/>
        <v>24.368099999999998</v>
      </c>
      <c r="G1167" s="65">
        <v>17.018696716697917</v>
      </c>
      <c r="H1167" s="66">
        <v>26.73</v>
      </c>
      <c r="I1167" s="60">
        <f>AVERAGE($H$102:H1167)</f>
        <v>17.88859287054408</v>
      </c>
      <c r="J1167" s="58">
        <f t="shared" si="151"/>
        <v>22.952396694214872</v>
      </c>
      <c r="K1167">
        <f t="shared" si="154"/>
        <v>26.95</v>
      </c>
    </row>
    <row r="1168" spans="3:11">
      <c r="C1168" s="64">
        <v>42644</v>
      </c>
      <c r="D1168" s="64" t="str">
        <f t="shared" si="152"/>
        <v>102016</v>
      </c>
      <c r="E1168" s="65">
        <v>22.486999999999998</v>
      </c>
      <c r="F1168" s="58">
        <f t="shared" si="153"/>
        <v>24.338000000000001</v>
      </c>
      <c r="G1168" s="65">
        <v>17.023821649484518</v>
      </c>
      <c r="H1168" s="66">
        <v>26.53</v>
      </c>
      <c r="I1168" s="60">
        <f>AVERAGE($H$102:H1168)</f>
        <v>17.896691658856597</v>
      </c>
      <c r="J1168" s="58">
        <f t="shared" si="151"/>
        <v>22.959752066115705</v>
      </c>
      <c r="K1168">
        <f t="shared" si="154"/>
        <v>26.73</v>
      </c>
    </row>
    <row r="1169" spans="3:11">
      <c r="C1169" s="64">
        <v>42675</v>
      </c>
      <c r="D1169" s="64" t="str">
        <f t="shared" si="152"/>
        <v>112016</v>
      </c>
      <c r="E1169" s="65">
        <v>23.255500000000001</v>
      </c>
      <c r="F1169" s="58">
        <f t="shared" si="153"/>
        <v>22.486999999999998</v>
      </c>
      <c r="G1169" s="65">
        <v>17.029656554307095</v>
      </c>
      <c r="H1169" s="66">
        <v>26.85</v>
      </c>
      <c r="I1169" s="60">
        <f>AVERAGE($H$102:H1169)</f>
        <v>17.90507490636703</v>
      </c>
      <c r="J1169" s="58">
        <f t="shared" si="151"/>
        <v>22.962314049586773</v>
      </c>
      <c r="K1169">
        <f t="shared" si="154"/>
        <v>26.53</v>
      </c>
    </row>
    <row r="1170" spans="3:11">
      <c r="C1170" s="64">
        <v>42705</v>
      </c>
      <c r="D1170" s="64" t="str">
        <f t="shared" si="152"/>
        <v>122016</v>
      </c>
      <c r="E1170" s="65">
        <v>23.678799999999999</v>
      </c>
      <c r="F1170" s="58">
        <f t="shared" si="153"/>
        <v>23.255500000000001</v>
      </c>
      <c r="G1170" s="65">
        <v>17.035876520112236</v>
      </c>
      <c r="H1170" s="66">
        <v>27.87</v>
      </c>
      <c r="I1170" s="60">
        <f>AVERAGE($H$102:H1170)</f>
        <v>17.914396632366685</v>
      </c>
      <c r="J1170" s="58">
        <f t="shared" si="151"/>
        <v>22.970082644628093</v>
      </c>
      <c r="K1170">
        <f t="shared" si="154"/>
        <v>26.85</v>
      </c>
    </row>
    <row r="1171" spans="3:11">
      <c r="C1171" s="64">
        <v>42736</v>
      </c>
      <c r="D1171" s="64" t="str">
        <f t="shared" si="152"/>
        <v>12017</v>
      </c>
      <c r="E1171" s="65">
        <v>22.722799999999999</v>
      </c>
      <c r="F1171" s="58">
        <f t="shared" si="153"/>
        <v>23.678799999999999</v>
      </c>
      <c r="G1171" s="65">
        <v>17.041191401869142</v>
      </c>
      <c r="H1171" s="66">
        <v>28.06</v>
      </c>
      <c r="I1171" s="60">
        <f>AVERAGE($H$102:H1171)</f>
        <v>17.923878504672885</v>
      </c>
      <c r="J1171" s="58">
        <f t="shared" si="151"/>
        <v>22.976528925619832</v>
      </c>
      <c r="K1171">
        <f t="shared" si="154"/>
        <v>27.87</v>
      </c>
    </row>
    <row r="1172" spans="3:11">
      <c r="C1172" s="64">
        <v>42767</v>
      </c>
      <c r="D1172" s="64" t="str">
        <f t="shared" si="152"/>
        <v>22017</v>
      </c>
      <c r="E1172" s="65">
        <v>23.568100000000001</v>
      </c>
      <c r="F1172" s="58">
        <f t="shared" si="153"/>
        <v>22.722799999999999</v>
      </c>
      <c r="G1172" s="65">
        <v>17.047285620915016</v>
      </c>
      <c r="H1172" s="66">
        <v>28.66</v>
      </c>
      <c r="I1172" s="60">
        <f>AVERAGE($H$102:H1172)</f>
        <v>17.933902894491119</v>
      </c>
      <c r="J1172" s="58">
        <f t="shared" si="151"/>
        <v>22.988512396694208</v>
      </c>
      <c r="K1172">
        <f t="shared" si="154"/>
        <v>28.06</v>
      </c>
    </row>
    <row r="1173" spans="3:11">
      <c r="C1173" s="64">
        <v>42795</v>
      </c>
      <c r="D1173" s="64" t="str">
        <f t="shared" si="152"/>
        <v>32017</v>
      </c>
      <c r="E1173" s="65">
        <v>23.558900000000001</v>
      </c>
      <c r="F1173" s="58">
        <f t="shared" si="153"/>
        <v>23.568100000000001</v>
      </c>
      <c r="G1173" s="65">
        <v>17.053359888059685</v>
      </c>
      <c r="H1173" s="66">
        <v>29.09</v>
      </c>
      <c r="I1173" s="60">
        <f>AVERAGE($H$102:H1173)</f>
        <v>17.944309701492525</v>
      </c>
      <c r="J1173" s="58">
        <f t="shared" si="151"/>
        <v>23.003140495867761</v>
      </c>
      <c r="K1173">
        <f t="shared" si="154"/>
        <v>28.66</v>
      </c>
    </row>
    <row r="1174" spans="3:11">
      <c r="C1174" s="64">
        <v>42826</v>
      </c>
      <c r="D1174" s="64" t="str">
        <f t="shared" si="152"/>
        <v>42017</v>
      </c>
      <c r="E1174" s="65">
        <v>22.9206</v>
      </c>
      <c r="F1174" s="58">
        <f t="shared" si="153"/>
        <v>23.558900000000001</v>
      </c>
      <c r="G1174" s="65">
        <v>17.058827958993458</v>
      </c>
      <c r="H1174" s="66">
        <v>28.9</v>
      </c>
      <c r="I1174" s="60">
        <f>AVERAGE($H$102:H1174)</f>
        <v>17.954520037278648</v>
      </c>
      <c r="J1174" s="58">
        <f t="shared" si="151"/>
        <v>23.025206611570241</v>
      </c>
      <c r="K1174">
        <f t="shared" si="154"/>
        <v>29.09</v>
      </c>
    </row>
    <row r="1175" spans="3:11">
      <c r="C1175" s="64">
        <v>42856</v>
      </c>
      <c r="D1175" s="64" t="str">
        <f t="shared" si="152"/>
        <v>52017</v>
      </c>
      <c r="E1175" s="65">
        <v>23.1859</v>
      </c>
      <c r="F1175" s="58">
        <f t="shared" si="153"/>
        <v>22.9206</v>
      </c>
      <c r="G1175" s="65">
        <v>17.064532867783967</v>
      </c>
      <c r="H1175" s="66">
        <v>29.31</v>
      </c>
      <c r="I1175" s="60">
        <f>AVERAGE($H$102:H1175)</f>
        <v>17.965093109869638</v>
      </c>
      <c r="J1175" s="58">
        <f t="shared" si="151"/>
        <v>23.044462809917349</v>
      </c>
      <c r="K1175">
        <f t="shared" si="154"/>
        <v>28.9</v>
      </c>
    </row>
    <row r="1176" spans="3:11">
      <c r="C1176" s="64">
        <v>42887</v>
      </c>
      <c r="D1176" s="64" t="str">
        <f t="shared" si="152"/>
        <v>62017</v>
      </c>
      <c r="E1176" s="65">
        <v>23.297499999999999</v>
      </c>
      <c r="F1176" s="58">
        <f t="shared" si="153"/>
        <v>23.1859</v>
      </c>
      <c r="G1176" s="65">
        <v>17.07033097674417</v>
      </c>
      <c r="H1176" s="66">
        <v>29.75</v>
      </c>
      <c r="I1176" s="60">
        <f>AVERAGE($H$102:H1176)</f>
        <v>17.976055813953479</v>
      </c>
      <c r="J1176" s="58">
        <f t="shared" si="151"/>
        <v>23.062644628099168</v>
      </c>
      <c r="K1176">
        <f t="shared" si="154"/>
        <v>29.31</v>
      </c>
    </row>
    <row r="1177" spans="3:11">
      <c r="C1177" s="64">
        <v>42917</v>
      </c>
      <c r="D1177" s="64" t="str">
        <f t="shared" si="152"/>
        <v>72017</v>
      </c>
      <c r="E1177" s="65">
        <v>23.069700000000001</v>
      </c>
      <c r="F1177" s="58">
        <f t="shared" si="153"/>
        <v>23.297499999999999</v>
      </c>
      <c r="G1177" s="65">
        <v>17.075906598512994</v>
      </c>
      <c r="H1177" s="66">
        <v>30</v>
      </c>
      <c r="I1177" s="60">
        <f>AVERAGE($H$102:H1177)</f>
        <v>17.987230483271368</v>
      </c>
      <c r="J1177" s="58">
        <f t="shared" si="151"/>
        <v>23.083966942148759</v>
      </c>
      <c r="K1177">
        <f t="shared" si="154"/>
        <v>29.75</v>
      </c>
    </row>
    <row r="1178" spans="3:11">
      <c r="C1178" s="64">
        <v>42948</v>
      </c>
      <c r="D1178" s="64" t="str">
        <f t="shared" si="152"/>
        <v>82017</v>
      </c>
      <c r="E1178" s="65">
        <v>23.0823</v>
      </c>
      <c r="F1178" s="58">
        <f t="shared" si="153"/>
        <v>23.069700000000001</v>
      </c>
      <c r="G1178" s="65">
        <v>17.081483565459592</v>
      </c>
      <c r="H1178" s="66">
        <v>29.91</v>
      </c>
      <c r="I1178" s="60">
        <f>AVERAGE($H$102:H1178)</f>
        <v>17.998300835654589</v>
      </c>
      <c r="J1178" s="58">
        <f t="shared" si="151"/>
        <v>23.104628099173549</v>
      </c>
      <c r="K1178">
        <f t="shared" si="154"/>
        <v>30</v>
      </c>
    </row>
    <row r="1179" spans="3:11">
      <c r="C1179" s="64">
        <v>42979</v>
      </c>
      <c r="D1179" s="64" t="str">
        <f t="shared" si="152"/>
        <v>92017</v>
      </c>
      <c r="E1179" s="65">
        <v>23.527799999999999</v>
      </c>
      <c r="F1179" s="58">
        <f t="shared" si="153"/>
        <v>23.0823</v>
      </c>
      <c r="G1179" s="65">
        <v>17.087463450834861</v>
      </c>
      <c r="H1179" s="66">
        <v>30.17</v>
      </c>
      <c r="I1179" s="60">
        <f>AVERAGE($H$102:H1179)</f>
        <v>18.009591836734685</v>
      </c>
      <c r="J1179" s="58">
        <f t="shared" si="151"/>
        <v>23.137851239669413</v>
      </c>
      <c r="K1179">
        <f t="shared" si="154"/>
        <v>29.91</v>
      </c>
    </row>
    <row r="1180" spans="3:11">
      <c r="C1180" s="64">
        <v>43009</v>
      </c>
      <c r="D1180" s="64" t="str">
        <f t="shared" si="152"/>
        <v>102017</v>
      </c>
      <c r="E1180" s="65">
        <v>23.437000000000001</v>
      </c>
      <c r="F1180" s="58">
        <f t="shared" si="153"/>
        <v>23.527799999999999</v>
      </c>
      <c r="G1180" s="65">
        <v>17.093348100092662</v>
      </c>
      <c r="H1180" s="66">
        <v>30.92</v>
      </c>
      <c r="I1180" s="60">
        <f>AVERAGE($H$102:H1180)</f>
        <v>18.021556997219637</v>
      </c>
      <c r="J1180" s="58">
        <f t="shared" si="151"/>
        <v>23.172479338842969</v>
      </c>
      <c r="K1180">
        <f t="shared" si="154"/>
        <v>30.17</v>
      </c>
    </row>
    <row r="1181" spans="3:11">
      <c r="C1181" s="64">
        <v>43040</v>
      </c>
      <c r="D1181" s="64" t="str">
        <f t="shared" si="152"/>
        <v>112017</v>
      </c>
      <c r="E1181" s="65">
        <v>24.095199999999998</v>
      </c>
      <c r="F1181" s="58">
        <f t="shared" si="153"/>
        <v>23.437000000000001</v>
      </c>
      <c r="G1181" s="65">
        <v>17.09983129629628</v>
      </c>
      <c r="H1181" s="66">
        <v>31.3</v>
      </c>
      <c r="I1181" s="60">
        <f>AVERAGE($H$102:H1181)</f>
        <v>18.033851851851839</v>
      </c>
      <c r="J1181" s="58">
        <f t="shared" si="151"/>
        <v>23.205371900826442</v>
      </c>
      <c r="K1181">
        <f t="shared" si="154"/>
        <v>30.92</v>
      </c>
    </row>
    <row r="1182" spans="3:11">
      <c r="C1182" s="64">
        <v>43070</v>
      </c>
      <c r="D1182" s="64" t="str">
        <f t="shared" si="152"/>
        <v>122017</v>
      </c>
      <c r="E1182" s="65">
        <v>24.332100000000001</v>
      </c>
      <c r="F1182" s="58">
        <f t="shared" si="153"/>
        <v>24.095199999999998</v>
      </c>
      <c r="G1182" s="65">
        <v>17.106521646623481</v>
      </c>
      <c r="H1182" s="66">
        <v>32.090000000000003</v>
      </c>
      <c r="I1182" s="60">
        <f>AVERAGE($H$102:H1182)</f>
        <v>18.046854764107294</v>
      </c>
      <c r="J1182" s="58">
        <f t="shared" si="151"/>
        <v>23.257933884297522</v>
      </c>
      <c r="K1182">
        <f t="shared" si="154"/>
        <v>31.3</v>
      </c>
    </row>
    <row r="1183" spans="3:11">
      <c r="C1183" s="64">
        <v>43101</v>
      </c>
      <c r="D1183" s="64" t="str">
        <f t="shared" si="152"/>
        <v>12018</v>
      </c>
      <c r="E1183" s="65">
        <v>24.461300000000001</v>
      </c>
      <c r="F1183" s="58">
        <f t="shared" si="153"/>
        <v>24.332100000000001</v>
      </c>
      <c r="G1183" s="65">
        <v>17.113319038816989</v>
      </c>
      <c r="H1183" s="66">
        <v>33.31</v>
      </c>
      <c r="I1183" s="60">
        <f>AVERAGE($H$102:H1183)</f>
        <v>18.060961182994443</v>
      </c>
      <c r="J1183" s="58">
        <f t="shared" ref="J1183:J1246" si="155">AVERAGE(H1063:H1183)</f>
        <v>23.318677685950412</v>
      </c>
      <c r="K1183">
        <f t="shared" si="154"/>
        <v>32.090000000000003</v>
      </c>
    </row>
    <row r="1184" spans="3:11">
      <c r="C1184" s="64">
        <v>43132</v>
      </c>
      <c r="D1184" s="64" t="str">
        <f t="shared" si="152"/>
        <v>22018</v>
      </c>
      <c r="E1184" s="65">
        <v>23.508600000000001</v>
      </c>
      <c r="F1184" s="58">
        <f t="shared" si="153"/>
        <v>24.461300000000001</v>
      </c>
      <c r="G1184" s="65">
        <v>17.119224192059079</v>
      </c>
      <c r="H1184" s="66">
        <v>32.04</v>
      </c>
      <c r="I1184" s="60">
        <f>AVERAGE($H$102:H1184)</f>
        <v>18.073868882733137</v>
      </c>
      <c r="J1184" s="58">
        <f t="shared" si="155"/>
        <v>23.384958677685951</v>
      </c>
      <c r="K1184">
        <f t="shared" si="154"/>
        <v>33.31</v>
      </c>
    </row>
    <row r="1185" spans="3:11">
      <c r="C1185" s="64">
        <v>43160</v>
      </c>
      <c r="D1185" s="64" t="str">
        <f t="shared" si="152"/>
        <v>32018</v>
      </c>
      <c r="E1185" s="65">
        <v>22.8766</v>
      </c>
      <c r="F1185" s="58">
        <f t="shared" si="153"/>
        <v>23.508600000000001</v>
      </c>
      <c r="G1185" s="65">
        <v>17.124535424354228</v>
      </c>
      <c r="H1185" s="66">
        <v>31.81</v>
      </c>
      <c r="I1185" s="60">
        <f>AVERAGE($H$102:H1185)</f>
        <v>18.086540590405896</v>
      </c>
      <c r="J1185" s="58">
        <f t="shared" si="155"/>
        <v>23.453636363636363</v>
      </c>
      <c r="K1185">
        <f t="shared" si="154"/>
        <v>32.04</v>
      </c>
    </row>
    <row r="1186" spans="3:11">
      <c r="C1186" s="64">
        <v>43191</v>
      </c>
      <c r="D1186" s="64" t="str">
        <f t="shared" si="152"/>
        <v>42018</v>
      </c>
      <c r="E1186" s="65">
        <v>21.6203</v>
      </c>
      <c r="F1186" s="58">
        <f t="shared" si="153"/>
        <v>22.8766</v>
      </c>
      <c r="G1186" s="65">
        <v>17.128678986175096</v>
      </c>
      <c r="H1186" s="66">
        <v>30.97</v>
      </c>
      <c r="I1186" s="60">
        <f>AVERAGE($H$102:H1186)</f>
        <v>18.098414746543771</v>
      </c>
      <c r="J1186" s="58">
        <f t="shared" si="155"/>
        <v>23.52272727272727</v>
      </c>
      <c r="K1186">
        <f t="shared" si="154"/>
        <v>31.81</v>
      </c>
    </row>
    <row r="1187" spans="3:11">
      <c r="C1187" s="64">
        <v>43221</v>
      </c>
      <c r="D1187" s="64" t="str">
        <f t="shared" si="152"/>
        <v>52018</v>
      </c>
      <c r="E1187" s="65">
        <v>22.087399999999999</v>
      </c>
      <c r="F1187" s="58">
        <f t="shared" si="153"/>
        <v>21.6203</v>
      </c>
      <c r="G1187" s="65">
        <v>17.133245027624291</v>
      </c>
      <c r="H1187" s="66">
        <v>31.24</v>
      </c>
      <c r="I1187" s="60">
        <f>AVERAGE($H$102:H1187)</f>
        <v>18.110515653775316</v>
      </c>
      <c r="J1187" s="58">
        <f t="shared" si="155"/>
        <v>23.587851239669419</v>
      </c>
      <c r="K1187">
        <f t="shared" si="154"/>
        <v>30.97</v>
      </c>
    </row>
    <row r="1188" spans="3:11">
      <c r="C1188" s="64">
        <v>43252</v>
      </c>
      <c r="D1188" s="64" t="str">
        <f t="shared" si="152"/>
        <v>62018</v>
      </c>
      <c r="E1188" s="65">
        <v>22.194400000000002</v>
      </c>
      <c r="F1188" s="58">
        <f t="shared" si="153"/>
        <v>22.087399999999999</v>
      </c>
      <c r="G1188" s="65">
        <v>17.137901103955823</v>
      </c>
      <c r="H1188" s="66">
        <v>31.63</v>
      </c>
      <c r="I1188" s="60">
        <f>AVERAGE($H$102:H1188)</f>
        <v>18.122953081876719</v>
      </c>
      <c r="J1188" s="58">
        <f t="shared" si="155"/>
        <v>23.653388429752066</v>
      </c>
      <c r="K1188">
        <f t="shared" si="154"/>
        <v>31.24</v>
      </c>
    </row>
    <row r="1189" spans="3:11">
      <c r="C1189" s="64">
        <v>43282</v>
      </c>
      <c r="D1189" s="64" t="str">
        <f t="shared" si="152"/>
        <v>72018</v>
      </c>
      <c r="E1189" s="65">
        <v>21.599</v>
      </c>
      <c r="F1189" s="58">
        <f t="shared" si="153"/>
        <v>22.194400000000002</v>
      </c>
      <c r="G1189" s="65">
        <v>17.142001378676451</v>
      </c>
      <c r="H1189" s="66">
        <v>31.89</v>
      </c>
      <c r="I1189" s="60">
        <f>AVERAGE($H$102:H1189)</f>
        <v>18.135606617647053</v>
      </c>
      <c r="J1189" s="58">
        <f t="shared" si="155"/>
        <v>23.731652892561982</v>
      </c>
      <c r="K1189">
        <f t="shared" si="154"/>
        <v>31.63</v>
      </c>
    </row>
    <row r="1190" spans="3:11">
      <c r="C1190" s="64">
        <v>43313</v>
      </c>
      <c r="D1190" s="64" t="str">
        <f t="shared" si="152"/>
        <v>82018</v>
      </c>
      <c r="E1190" s="65">
        <v>22.252600000000001</v>
      </c>
      <c r="F1190" s="58">
        <f t="shared" si="153"/>
        <v>21.599</v>
      </c>
      <c r="G1190" s="65">
        <v>17.146694306703377</v>
      </c>
      <c r="H1190" s="66">
        <v>32.39</v>
      </c>
      <c r="I1190" s="60">
        <f>AVERAGE($H$102:H1190)</f>
        <v>18.148696051423318</v>
      </c>
      <c r="J1190" s="58">
        <f t="shared" si="155"/>
        <v>23.826528925619829</v>
      </c>
      <c r="K1190">
        <f t="shared" si="154"/>
        <v>31.89</v>
      </c>
    </row>
    <row r="1191" spans="3:11">
      <c r="C1191" s="64">
        <v>43344</v>
      </c>
      <c r="D1191" s="64" t="str">
        <f t="shared" ref="D1191:D1252" si="156">MONTH(C1191)&amp;YEAR(C1191)</f>
        <v>92018</v>
      </c>
      <c r="E1191" s="65">
        <v>22.348199999999999</v>
      </c>
      <c r="F1191" s="58">
        <f t="shared" si="153"/>
        <v>22.252600000000001</v>
      </c>
      <c r="G1191" s="65">
        <v>17.151466330275209</v>
      </c>
      <c r="H1191" s="66">
        <v>32.619999999999997</v>
      </c>
      <c r="I1191" s="60">
        <f>AVERAGE($H$102:H1191)</f>
        <v>18.161972477064214</v>
      </c>
      <c r="J1191" s="58">
        <f t="shared" si="155"/>
        <v>23.919256198347099</v>
      </c>
      <c r="K1191">
        <f t="shared" si="154"/>
        <v>32.39</v>
      </c>
    </row>
    <row r="1192" spans="3:11">
      <c r="C1192" s="64">
        <v>43374</v>
      </c>
      <c r="D1192" s="64" t="str">
        <f t="shared" si="156"/>
        <v>102018</v>
      </c>
      <c r="E1192" s="65">
        <v>20.483000000000001</v>
      </c>
      <c r="F1192" s="58">
        <f t="shared" ref="F1192:F1252" si="157">E1191</f>
        <v>22.348199999999999</v>
      </c>
      <c r="G1192" s="65">
        <v>17.154519981668177</v>
      </c>
      <c r="H1192" s="66">
        <v>31.04</v>
      </c>
      <c r="I1192" s="60">
        <f>AVERAGE($H$102:H1192)</f>
        <v>18.173776351970663</v>
      </c>
      <c r="J1192" s="58">
        <f t="shared" si="155"/>
        <v>24.007520661157017</v>
      </c>
      <c r="K1192">
        <f t="shared" ref="K1192:K1252" si="158">H1191</f>
        <v>32.619999999999997</v>
      </c>
    </row>
    <row r="1193" spans="3:11">
      <c r="C1193" s="64">
        <v>43405</v>
      </c>
      <c r="D1193" s="64" t="str">
        <f t="shared" si="156"/>
        <v>112018</v>
      </c>
      <c r="E1193" s="65">
        <v>20.848800000000001</v>
      </c>
      <c r="F1193" s="58">
        <f t="shared" si="157"/>
        <v>20.483000000000001</v>
      </c>
      <c r="G1193" s="65">
        <v>17.157903021978004</v>
      </c>
      <c r="H1193" s="66">
        <v>30.2</v>
      </c>
      <c r="I1193" s="60">
        <f>AVERAGE($H$102:H1193)</f>
        <v>18.18478937728937</v>
      </c>
      <c r="J1193" s="58">
        <f t="shared" si="155"/>
        <v>24.121652892561976</v>
      </c>
      <c r="K1193">
        <f t="shared" si="158"/>
        <v>31.04</v>
      </c>
    </row>
    <row r="1194" spans="3:11">
      <c r="C1194" s="64">
        <v>43435</v>
      </c>
      <c r="D1194" s="64" t="str">
        <f t="shared" si="156"/>
        <v>122018</v>
      </c>
      <c r="E1194" s="65">
        <v>18.935300000000002</v>
      </c>
      <c r="F1194" s="58">
        <f t="shared" si="157"/>
        <v>20.848800000000001</v>
      </c>
      <c r="G1194" s="65">
        <v>17.159529185727337</v>
      </c>
      <c r="H1194" s="66">
        <v>28.29</v>
      </c>
      <c r="I1194" s="60">
        <f>AVERAGE($H$102:H1194)</f>
        <v>18.194034766697158</v>
      </c>
      <c r="J1194" s="58">
        <f t="shared" si="155"/>
        <v>24.229338842975196</v>
      </c>
      <c r="K1194">
        <f t="shared" si="158"/>
        <v>30.2</v>
      </c>
    </row>
    <row r="1195" spans="3:11">
      <c r="C1195" s="64">
        <v>43466</v>
      </c>
      <c r="D1195" s="64" t="str">
        <f t="shared" si="156"/>
        <v>12019</v>
      </c>
      <c r="E1195" s="65">
        <v>20.121300000000002</v>
      </c>
      <c r="F1195" s="58">
        <f t="shared" si="157"/>
        <v>18.935300000000002</v>
      </c>
      <c r="G1195" s="65">
        <v>17.162236471663601</v>
      </c>
      <c r="H1195" s="66">
        <v>28.38</v>
      </c>
      <c r="I1195" s="60">
        <f>AVERAGE($H$102:H1195)</f>
        <v>18.203345521023763</v>
      </c>
      <c r="J1195" s="58">
        <f t="shared" si="155"/>
        <v>24.336776859504123</v>
      </c>
      <c r="K1195">
        <f t="shared" si="158"/>
        <v>28.29</v>
      </c>
    </row>
    <row r="1196" spans="3:11">
      <c r="C1196" s="64">
        <v>43497</v>
      </c>
      <c r="D1196" s="64" t="str">
        <f t="shared" si="156"/>
        <v>22019</v>
      </c>
      <c r="E1196" s="65">
        <v>20.7195</v>
      </c>
      <c r="F1196" s="58">
        <f t="shared" si="157"/>
        <v>20.121300000000002</v>
      </c>
      <c r="G1196" s="65">
        <v>17.165485114155231</v>
      </c>
      <c r="H1196" s="66">
        <v>29.54</v>
      </c>
      <c r="I1196" s="60">
        <f>AVERAGE($H$102:H1196)</f>
        <v>18.213698630136982</v>
      </c>
      <c r="J1196" s="58">
        <f t="shared" si="155"/>
        <v>24.455537190082637</v>
      </c>
      <c r="K1196">
        <f t="shared" si="158"/>
        <v>28.38</v>
      </c>
    </row>
    <row r="1197" spans="3:11">
      <c r="C1197" s="64">
        <v>43525</v>
      </c>
      <c r="D1197" s="64" t="str">
        <f t="shared" si="156"/>
        <v>32019</v>
      </c>
      <c r="E1197" s="65">
        <v>21.090900000000001</v>
      </c>
      <c r="F1197" s="58">
        <f t="shared" si="157"/>
        <v>20.7195</v>
      </c>
      <c r="G1197" s="65">
        <v>17.169066697080272</v>
      </c>
      <c r="H1197" s="66">
        <v>29.58</v>
      </c>
      <c r="I1197" s="60">
        <f>AVERAGE($H$102:H1197)</f>
        <v>18.224069343065693</v>
      </c>
      <c r="J1197" s="58">
        <f t="shared" si="155"/>
        <v>24.583305785123954</v>
      </c>
      <c r="K1197">
        <f t="shared" si="158"/>
        <v>29.54</v>
      </c>
    </row>
    <row r="1198" spans="3:11">
      <c r="C1198" s="64">
        <v>43556</v>
      </c>
      <c r="D1198" s="64" t="str">
        <f t="shared" si="156"/>
        <v>42019</v>
      </c>
      <c r="E1198" s="65">
        <v>21.7774</v>
      </c>
      <c r="F1198" s="58">
        <f t="shared" si="157"/>
        <v>21.090900000000001</v>
      </c>
      <c r="G1198" s="65">
        <v>17.173267547857773</v>
      </c>
      <c r="H1198" s="66">
        <v>30.13</v>
      </c>
      <c r="I1198" s="60">
        <f>AVERAGE($H$102:H1198)</f>
        <v>18.234922515952597</v>
      </c>
      <c r="J1198" s="58">
        <f t="shared" si="155"/>
        <v>24.72223140495867</v>
      </c>
      <c r="K1198">
        <f t="shared" si="158"/>
        <v>29.58</v>
      </c>
    </row>
    <row r="1199" spans="3:11">
      <c r="C1199" s="64">
        <v>43586</v>
      </c>
      <c r="D1199" s="64" t="str">
        <f t="shared" si="156"/>
        <v>52019</v>
      </c>
      <c r="E1199" s="65">
        <v>20.344899999999999</v>
      </c>
      <c r="F1199" s="58">
        <f t="shared" si="157"/>
        <v>21.7774</v>
      </c>
      <c r="G1199" s="65">
        <v>17.17615610200362</v>
      </c>
      <c r="H1199" s="66">
        <v>29.24</v>
      </c>
      <c r="I1199" s="60">
        <f>AVERAGE($H$102:H1199)</f>
        <v>18.244945355191259</v>
      </c>
      <c r="J1199" s="58">
        <f t="shared" si="155"/>
        <v>24.84008264462809</v>
      </c>
      <c r="K1199">
        <f t="shared" si="158"/>
        <v>30.13</v>
      </c>
    </row>
    <row r="1200" spans="3:11">
      <c r="C1200" s="64">
        <v>43617</v>
      </c>
      <c r="D1200" s="64" t="str">
        <f t="shared" si="156"/>
        <v>62019</v>
      </c>
      <c r="E1200" s="65">
        <v>21.747299999999999</v>
      </c>
      <c r="F1200" s="58">
        <f t="shared" si="157"/>
        <v>20.344899999999999</v>
      </c>
      <c r="G1200" s="65">
        <v>17.180315468607805</v>
      </c>
      <c r="H1200" s="66">
        <v>29.28</v>
      </c>
      <c r="I1200" s="60">
        <f>AVERAGE($H$102:H1200)</f>
        <v>18.254986351228389</v>
      </c>
      <c r="J1200" s="58">
        <f t="shared" si="155"/>
        <v>24.949834710743794</v>
      </c>
      <c r="K1200">
        <f t="shared" si="158"/>
        <v>29.24</v>
      </c>
    </row>
    <row r="1201" spans="3:11">
      <c r="C1201" s="64">
        <v>43647</v>
      </c>
      <c r="D1201" s="64" t="str">
        <f t="shared" si="156"/>
        <v>72019</v>
      </c>
      <c r="E1201" s="65">
        <v>22.425699999999999</v>
      </c>
      <c r="F1201" s="58">
        <f t="shared" si="157"/>
        <v>21.747299999999999</v>
      </c>
      <c r="G1201" s="65">
        <v>17.185083999999978</v>
      </c>
      <c r="H1201" s="66">
        <v>29.99</v>
      </c>
      <c r="I1201" s="60">
        <f>AVERAGE($H$102:H1201)</f>
        <v>18.265654545454545</v>
      </c>
      <c r="J1201" s="58">
        <f t="shared" si="155"/>
        <v>25.062314049586764</v>
      </c>
      <c r="K1201">
        <f t="shared" si="158"/>
        <v>29.28</v>
      </c>
    </row>
    <row r="1202" spans="3:11">
      <c r="C1202" s="64">
        <v>43678</v>
      </c>
      <c r="D1202" s="64" t="str">
        <f t="shared" si="156"/>
        <v>82019</v>
      </c>
      <c r="E1202" s="65">
        <v>22.02</v>
      </c>
      <c r="F1202" s="58">
        <f t="shared" si="157"/>
        <v>22.425699999999999</v>
      </c>
      <c r="G1202" s="65">
        <v>17.189475386012695</v>
      </c>
      <c r="H1202" s="66">
        <v>28.71</v>
      </c>
      <c r="I1202" s="60">
        <f>AVERAGE($H$102:H1202)</f>
        <v>18.275140781108085</v>
      </c>
      <c r="J1202" s="58">
        <f t="shared" si="155"/>
        <v>25.161652892561971</v>
      </c>
      <c r="K1202">
        <f t="shared" si="158"/>
        <v>29.99</v>
      </c>
    </row>
    <row r="1203" spans="3:11">
      <c r="C1203" s="64">
        <v>43709</v>
      </c>
      <c r="D1203" s="64" t="str">
        <f t="shared" si="156"/>
        <v>92019</v>
      </c>
      <c r="E1203" s="65">
        <v>22.398299999999999</v>
      </c>
      <c r="F1203" s="58">
        <f t="shared" si="157"/>
        <v>22.02</v>
      </c>
      <c r="G1203" s="65">
        <v>17.194202087114316</v>
      </c>
      <c r="H1203" s="66">
        <v>29.23</v>
      </c>
      <c r="I1203" s="60">
        <f>AVERAGE($H$102:H1203)</f>
        <v>18.285081669691468</v>
      </c>
      <c r="J1203" s="58">
        <f t="shared" si="155"/>
        <v>25.253719008264451</v>
      </c>
      <c r="K1203">
        <f t="shared" si="158"/>
        <v>28.71</v>
      </c>
    </row>
    <row r="1204" spans="3:11">
      <c r="C1204" s="64">
        <v>43739</v>
      </c>
      <c r="D1204" s="64" t="str">
        <f t="shared" si="156"/>
        <v>102019</v>
      </c>
      <c r="E1204" s="65">
        <v>21.7699</v>
      </c>
      <c r="F1204" s="58">
        <f t="shared" si="157"/>
        <v>22.398299999999999</v>
      </c>
      <c r="G1204" s="65">
        <v>17.19835049864005</v>
      </c>
      <c r="H1204" s="66">
        <v>28.84</v>
      </c>
      <c r="I1204" s="60">
        <f>AVERAGE($H$102:H1204)</f>
        <v>18.29465095194923</v>
      </c>
      <c r="J1204" s="58">
        <f t="shared" si="155"/>
        <v>25.336446280991723</v>
      </c>
      <c r="K1204">
        <f t="shared" si="158"/>
        <v>29.23</v>
      </c>
    </row>
    <row r="1205" spans="3:11">
      <c r="C1205" s="64">
        <v>43770</v>
      </c>
      <c r="D1205" s="64" t="str">
        <f t="shared" si="156"/>
        <v>112019</v>
      </c>
      <c r="E1205" s="65">
        <v>22.511099999999999</v>
      </c>
      <c r="F1205" s="58">
        <f t="shared" si="157"/>
        <v>21.7699</v>
      </c>
      <c r="G1205" s="65">
        <v>17.203162771739109</v>
      </c>
      <c r="H1205" s="66">
        <v>29.84</v>
      </c>
      <c r="I1205" s="60">
        <f>AVERAGE($H$102:H1205)</f>
        <v>18.305108695652173</v>
      </c>
      <c r="J1205" s="58">
        <f t="shared" si="155"/>
        <v>25.423057851239662</v>
      </c>
      <c r="K1205">
        <f t="shared" si="158"/>
        <v>28.84</v>
      </c>
    </row>
    <row r="1206" spans="3:11">
      <c r="C1206" s="64">
        <v>43800</v>
      </c>
      <c r="D1206" s="64" t="str">
        <f t="shared" si="156"/>
        <v>122019</v>
      </c>
      <c r="E1206" s="65">
        <v>23.154699999999998</v>
      </c>
      <c r="F1206" s="58">
        <f t="shared" si="157"/>
        <v>22.511099999999999</v>
      </c>
      <c r="G1206" s="65">
        <v>17.20854877828052</v>
      </c>
      <c r="H1206" s="66">
        <v>30.33</v>
      </c>
      <c r="I1206" s="60">
        <f>AVERAGE($H$102:H1206)</f>
        <v>18.315990950226247</v>
      </c>
      <c r="J1206" s="58">
        <f t="shared" si="155"/>
        <v>25.509999999999994</v>
      </c>
      <c r="K1206">
        <f t="shared" si="158"/>
        <v>29.84</v>
      </c>
    </row>
    <row r="1207" spans="3:11">
      <c r="C1207" s="64">
        <v>43831</v>
      </c>
      <c r="D1207" s="64" t="str">
        <f t="shared" si="156"/>
        <v>12020</v>
      </c>
      <c r="E1207" s="65">
        <v>27.7273</v>
      </c>
      <c r="F1207" s="58">
        <f t="shared" si="157"/>
        <v>23.154699999999998</v>
      </c>
      <c r="G1207" s="65">
        <v>17.218059403254948</v>
      </c>
      <c r="H1207" s="66">
        <v>30.99</v>
      </c>
      <c r="I1207" s="60">
        <f>AVERAGE($H$102:H1207)</f>
        <v>18.327450271247741</v>
      </c>
      <c r="J1207" s="58">
        <f t="shared" si="155"/>
        <v>25.598181818181807</v>
      </c>
      <c r="K1207">
        <f t="shared" si="158"/>
        <v>30.33</v>
      </c>
    </row>
    <row r="1208" spans="3:11">
      <c r="C1208" s="64">
        <v>43862</v>
      </c>
      <c r="D1208" s="64" t="str">
        <f t="shared" si="156"/>
        <v>22020</v>
      </c>
      <c r="E1208" s="65">
        <v>25.395199999999999</v>
      </c>
      <c r="F1208" s="58">
        <f t="shared" si="157"/>
        <v>27.7273</v>
      </c>
      <c r="G1208" s="65">
        <v>17.225446160794917</v>
      </c>
      <c r="H1208" s="66">
        <v>30.73</v>
      </c>
      <c r="I1208" s="60">
        <f>AVERAGE($H$102:H1208)</f>
        <v>18.338654019873534</v>
      </c>
      <c r="J1208" s="58">
        <f t="shared" si="155"/>
        <v>25.682479338842963</v>
      </c>
      <c r="K1208">
        <f t="shared" si="158"/>
        <v>30.99</v>
      </c>
    </row>
    <row r="1209" spans="3:11">
      <c r="C1209" s="64">
        <v>43891</v>
      </c>
      <c r="D1209" s="64" t="str">
        <f t="shared" si="156"/>
        <v>32020</v>
      </c>
      <c r="E1209" s="65">
        <v>22.217700000000001</v>
      </c>
      <c r="F1209" s="58">
        <f t="shared" si="157"/>
        <v>25.395199999999999</v>
      </c>
      <c r="G1209" s="65">
        <v>17.229951805054128</v>
      </c>
      <c r="H1209" s="66">
        <v>24.82</v>
      </c>
      <c r="I1209" s="60">
        <f>AVERAGE($H$102:H1209)</f>
        <v>18.344503610108305</v>
      </c>
      <c r="J1209" s="58">
        <f t="shared" si="155"/>
        <v>25.722975206611558</v>
      </c>
      <c r="K1209">
        <f t="shared" si="158"/>
        <v>30.73</v>
      </c>
    </row>
    <row r="1210" spans="3:11">
      <c r="C1210" s="64">
        <v>43922</v>
      </c>
      <c r="D1210" s="64" t="str">
        <f t="shared" si="156"/>
        <v>42020</v>
      </c>
      <c r="E1210" s="65">
        <v>29.350300000000001</v>
      </c>
      <c r="F1210" s="58">
        <f t="shared" si="157"/>
        <v>22.217700000000001</v>
      </c>
      <c r="G1210" s="65">
        <v>17.240880883678965</v>
      </c>
      <c r="H1210" s="66">
        <v>25.93</v>
      </c>
      <c r="I1210" s="60">
        <f>AVERAGE($H$102:H1210)</f>
        <v>18.35134355275023</v>
      </c>
      <c r="J1210" s="58">
        <f t="shared" si="155"/>
        <v>25.763719008264456</v>
      </c>
      <c r="K1210">
        <f t="shared" si="158"/>
        <v>24.82</v>
      </c>
    </row>
    <row r="1211" spans="3:11">
      <c r="C1211" s="64">
        <v>43952</v>
      </c>
      <c r="D1211" s="64" t="str">
        <f t="shared" si="156"/>
        <v>52020</v>
      </c>
      <c r="E1211" s="65">
        <v>30.679300000000001</v>
      </c>
      <c r="F1211" s="58">
        <f t="shared" si="157"/>
        <v>29.350300000000001</v>
      </c>
      <c r="G1211" s="65">
        <v>17.252987567567541</v>
      </c>
      <c r="H1211" s="66">
        <v>27.33</v>
      </c>
      <c r="I1211" s="60">
        <f>AVERAGE($H$102:H1211)</f>
        <v>18.359432432432438</v>
      </c>
      <c r="J1211" s="58">
        <f t="shared" si="155"/>
        <v>25.809421487603295</v>
      </c>
      <c r="K1211">
        <f t="shared" si="158"/>
        <v>25.93</v>
      </c>
    </row>
    <row r="1212" spans="3:11">
      <c r="C1212" s="64">
        <v>43983</v>
      </c>
      <c r="D1212" s="64" t="str">
        <f t="shared" si="156"/>
        <v>62020</v>
      </c>
      <c r="E1212" s="65">
        <v>31.243500000000001</v>
      </c>
      <c r="F1212" s="58">
        <f t="shared" si="157"/>
        <v>30.679300000000001</v>
      </c>
      <c r="G1212" s="65">
        <v>17.265580288028779</v>
      </c>
      <c r="H1212" s="66">
        <v>28.84</v>
      </c>
      <c r="I1212" s="60">
        <f>AVERAGE($H$102:H1212)</f>
        <v>18.368865886588662</v>
      </c>
      <c r="J1212" s="58">
        <f t="shared" si="155"/>
        <v>25.878512396694209</v>
      </c>
      <c r="K1212">
        <f t="shared" si="158"/>
        <v>27.33</v>
      </c>
    </row>
    <row r="1213" spans="3:11">
      <c r="C1213" s="64">
        <v>44013</v>
      </c>
      <c r="D1213" s="64" t="str">
        <f t="shared" si="156"/>
        <v>72020</v>
      </c>
      <c r="E1213" s="65">
        <v>33.293799999999997</v>
      </c>
      <c r="F1213" s="58">
        <f t="shared" si="157"/>
        <v>31.243500000000001</v>
      </c>
      <c r="G1213" s="65">
        <v>17.279994154676235</v>
      </c>
      <c r="H1213" s="66">
        <v>29.6</v>
      </c>
      <c r="I1213" s="60">
        <f>AVERAGE($H$102:H1213)</f>
        <v>18.378965827338131</v>
      </c>
      <c r="J1213" s="58">
        <f t="shared" si="155"/>
        <v>25.95999999999999</v>
      </c>
      <c r="K1213">
        <f t="shared" si="158"/>
        <v>28.84</v>
      </c>
    </row>
    <row r="1214" spans="3:11">
      <c r="C1214" s="64">
        <v>44044</v>
      </c>
      <c r="D1214" s="64" t="str">
        <f t="shared" si="156"/>
        <v>82020</v>
      </c>
      <c r="E1214" s="65">
        <v>35.626600000000003</v>
      </c>
      <c r="F1214" s="58">
        <f t="shared" si="157"/>
        <v>33.293799999999997</v>
      </c>
      <c r="G1214" s="65">
        <v>17.296478077268617</v>
      </c>
      <c r="H1214" s="66">
        <v>31.16</v>
      </c>
      <c r="I1214" s="60">
        <f>AVERAGE($H$102:H1214)</f>
        <v>18.390449236298295</v>
      </c>
      <c r="J1214" s="58">
        <f t="shared" si="155"/>
        <v>26.054958677685939</v>
      </c>
      <c r="K1214">
        <f t="shared" si="158"/>
        <v>29.6</v>
      </c>
    </row>
    <row r="1215" spans="3:11">
      <c r="C1215" s="64">
        <v>44075</v>
      </c>
      <c r="D1215" s="64" t="str">
        <f t="shared" si="156"/>
        <v>92020</v>
      </c>
      <c r="E1215" s="65">
        <v>34.228999999999999</v>
      </c>
      <c r="F1215" s="58">
        <f t="shared" si="157"/>
        <v>35.626600000000003</v>
      </c>
      <c r="G1215" s="65">
        <v>17.31167782764809</v>
      </c>
      <c r="H1215" s="66">
        <v>30.84</v>
      </c>
      <c r="I1215" s="60">
        <f>AVERAGE($H$102:H1215)</f>
        <v>18.401624775583485</v>
      </c>
      <c r="J1215" s="58">
        <f t="shared" si="155"/>
        <v>26.146446280991729</v>
      </c>
      <c r="K1215">
        <f t="shared" si="158"/>
        <v>31.16</v>
      </c>
    </row>
    <row r="1216" spans="3:11">
      <c r="C1216" s="64">
        <v>44105</v>
      </c>
      <c r="D1216" s="64" t="str">
        <f t="shared" si="156"/>
        <v>102020</v>
      </c>
      <c r="E1216" s="65">
        <v>33.281999999999996</v>
      </c>
      <c r="F1216" s="58">
        <f t="shared" si="157"/>
        <v>34.228999999999999</v>
      </c>
      <c r="G1216" s="65">
        <v>17.326000986547058</v>
      </c>
      <c r="H1216" s="66">
        <v>31.28</v>
      </c>
      <c r="I1216" s="60">
        <f>AVERAGE($H$102:H1216)</f>
        <v>18.413174887892378</v>
      </c>
      <c r="J1216" s="58">
        <f t="shared" si="155"/>
        <v>26.23652892561983</v>
      </c>
      <c r="K1216">
        <f t="shared" si="158"/>
        <v>30.84</v>
      </c>
    </row>
    <row r="1217" spans="3:11">
      <c r="C1217" s="64">
        <v>44136</v>
      </c>
      <c r="D1217" s="64" t="str">
        <f t="shared" si="156"/>
        <v>112020</v>
      </c>
      <c r="E1217" s="65">
        <v>36.861400000000003</v>
      </c>
      <c r="F1217" s="58">
        <f t="shared" si="157"/>
        <v>33.281999999999996</v>
      </c>
      <c r="G1217" s="65">
        <v>17.343505824372734</v>
      </c>
      <c r="H1217" s="66">
        <v>32.47</v>
      </c>
      <c r="I1217" s="60">
        <f>AVERAGE($H$102:H1217)</f>
        <v>18.425770609318999</v>
      </c>
      <c r="J1217" s="58">
        <f t="shared" si="155"/>
        <v>26.329338842975201</v>
      </c>
      <c r="K1217">
        <f t="shared" si="158"/>
        <v>31.28</v>
      </c>
    </row>
    <row r="1218" spans="3:11">
      <c r="C1218" s="64">
        <v>44166</v>
      </c>
      <c r="D1218" s="64" t="str">
        <f t="shared" si="156"/>
        <v>122020</v>
      </c>
      <c r="E1218" s="65">
        <v>38.229700000000001</v>
      </c>
      <c r="F1218" s="58">
        <f t="shared" si="157"/>
        <v>36.861400000000003</v>
      </c>
      <c r="G1218" s="65">
        <v>17.362204297224682</v>
      </c>
      <c r="H1218" s="66">
        <v>33.770000000000003</v>
      </c>
      <c r="I1218" s="60">
        <f>AVERAGE($H$102:H1218)</f>
        <v>18.439507609668759</v>
      </c>
      <c r="J1218" s="58">
        <f t="shared" si="155"/>
        <v>26.429090909090903</v>
      </c>
      <c r="K1218">
        <f t="shared" si="158"/>
        <v>32.47</v>
      </c>
    </row>
    <row r="1219" spans="3:11">
      <c r="C1219" s="64">
        <v>44197</v>
      </c>
      <c r="D1219" s="64" t="str">
        <f t="shared" si="156"/>
        <v>12021</v>
      </c>
      <c r="E1219" s="65">
        <v>28.972200000000001</v>
      </c>
      <c r="F1219" s="58">
        <f t="shared" si="157"/>
        <v>38.229700000000001</v>
      </c>
      <c r="G1219" s="65">
        <v>17.372588908765628</v>
      </c>
      <c r="H1219" s="66">
        <v>34.51</v>
      </c>
      <c r="I1219" s="60">
        <f>AVERAGE($H$102:H1219)</f>
        <v>18.453881932021471</v>
      </c>
      <c r="J1219" s="58">
        <f t="shared" si="155"/>
        <v>26.529173553719001</v>
      </c>
      <c r="K1219">
        <f t="shared" si="158"/>
        <v>33.770000000000003</v>
      </c>
    </row>
    <row r="1220" spans="3:11">
      <c r="C1220" s="64">
        <v>44228</v>
      </c>
      <c r="D1220" s="64" t="str">
        <f t="shared" si="156"/>
        <v>22021</v>
      </c>
      <c r="E1220" s="65">
        <v>29.728200000000001</v>
      </c>
      <c r="F1220" s="58">
        <f t="shared" si="157"/>
        <v>28.972200000000001</v>
      </c>
      <c r="G1220" s="65">
        <v>17.383630563002658</v>
      </c>
      <c r="H1220" s="66">
        <v>35.1</v>
      </c>
      <c r="I1220" s="60">
        <f>AVERAGE($H$102:H1220)</f>
        <v>18.468757819481681</v>
      </c>
      <c r="J1220" s="58">
        <f t="shared" si="155"/>
        <v>26.629338842975201</v>
      </c>
      <c r="K1220">
        <f t="shared" si="158"/>
        <v>34.51</v>
      </c>
    </row>
    <row r="1221" spans="3:11">
      <c r="C1221" s="64">
        <v>44256</v>
      </c>
      <c r="D1221" s="64" t="str">
        <f t="shared" si="156"/>
        <v>32021</v>
      </c>
      <c r="E1221" s="65">
        <v>30.989799999999999</v>
      </c>
      <c r="F1221" s="58">
        <f t="shared" si="157"/>
        <v>29.728200000000001</v>
      </c>
      <c r="G1221" s="65">
        <v>17.395778928571403</v>
      </c>
      <c r="H1221" s="66">
        <v>35.04</v>
      </c>
      <c r="I1221" s="60">
        <f>AVERAGE($H$102:H1221)</f>
        <v>18.483553571428573</v>
      </c>
      <c r="J1221" s="58">
        <f t="shared" si="155"/>
        <v>26.724793388429742</v>
      </c>
      <c r="K1221">
        <f t="shared" si="158"/>
        <v>35.1</v>
      </c>
    </row>
    <row r="1222" spans="3:11">
      <c r="C1222" s="64">
        <v>44287</v>
      </c>
      <c r="D1222" s="64" t="str">
        <f t="shared" si="156"/>
        <v>42021</v>
      </c>
      <c r="E1222" s="65">
        <v>26.336400000000001</v>
      </c>
      <c r="F1222" s="58">
        <f t="shared" si="157"/>
        <v>30.989799999999999</v>
      </c>
      <c r="G1222" s="65">
        <v>17.40375450490631</v>
      </c>
      <c r="H1222" s="66">
        <v>36.72</v>
      </c>
      <c r="I1222" s="60">
        <f>AVERAGE($H$102:H1222)</f>
        <v>18.499821587867977</v>
      </c>
      <c r="J1222" s="58">
        <f t="shared" si="155"/>
        <v>26.839008264462802</v>
      </c>
      <c r="K1222">
        <f t="shared" si="158"/>
        <v>35.04</v>
      </c>
    </row>
    <row r="1223" spans="3:11">
      <c r="C1223" s="64">
        <v>44317</v>
      </c>
      <c r="D1223" s="64" t="str">
        <f t="shared" si="156"/>
        <v>52021</v>
      </c>
      <c r="E1223" s="65">
        <v>26.480899999999998</v>
      </c>
      <c r="F1223" s="58">
        <f t="shared" si="157"/>
        <v>26.336400000000001</v>
      </c>
      <c r="G1223" s="65">
        <v>17.411844652406391</v>
      </c>
      <c r="H1223" s="66">
        <v>36.549999999999997</v>
      </c>
      <c r="I1223" s="60">
        <f>AVERAGE($H$102:H1223)</f>
        <v>18.515909090909094</v>
      </c>
      <c r="J1223" s="58">
        <f t="shared" si="155"/>
        <v>26.949834710743794</v>
      </c>
      <c r="K1223">
        <f t="shared" si="158"/>
        <v>36.72</v>
      </c>
    </row>
    <row r="1224" spans="3:11">
      <c r="C1224" s="64">
        <v>44348</v>
      </c>
      <c r="D1224" s="64" t="str">
        <f t="shared" si="156"/>
        <v>62021</v>
      </c>
      <c r="E1224" s="65">
        <v>27.069199999999999</v>
      </c>
      <c r="F1224" s="58">
        <f t="shared" si="157"/>
        <v>26.480899999999998</v>
      </c>
      <c r="G1224" s="65">
        <v>17.420444256455898</v>
      </c>
      <c r="H1224" s="66">
        <v>36.700000000000003</v>
      </c>
      <c r="I1224" s="60">
        <f>AVERAGE($H$102:H1224)</f>
        <v>18.532101513802317</v>
      </c>
      <c r="J1224" s="58">
        <f t="shared" si="155"/>
        <v>27.062561983471067</v>
      </c>
      <c r="K1224">
        <f t="shared" si="158"/>
        <v>36.549999999999997</v>
      </c>
    </row>
    <row r="1225" spans="3:11">
      <c r="C1225" s="64">
        <v>44378</v>
      </c>
      <c r="D1225" s="64" t="str">
        <f t="shared" si="156"/>
        <v>72021</v>
      </c>
      <c r="E1225" s="65">
        <v>25.062799999999999</v>
      </c>
      <c r="F1225" s="58">
        <f t="shared" si="157"/>
        <v>27.069199999999999</v>
      </c>
      <c r="G1225" s="65">
        <v>17.427243505338055</v>
      </c>
      <c r="H1225" s="66">
        <v>37.44</v>
      </c>
      <c r="I1225" s="60">
        <f>AVERAGE($H$102:H1225)</f>
        <v>18.548923487544485</v>
      </c>
      <c r="J1225" s="58">
        <f t="shared" si="155"/>
        <v>27.189338842975197</v>
      </c>
      <c r="K1225">
        <f t="shared" si="158"/>
        <v>36.700000000000003</v>
      </c>
    </row>
    <row r="1226" spans="3:11">
      <c r="C1226" s="64">
        <v>44409</v>
      </c>
      <c r="D1226" s="64" t="str">
        <f t="shared" si="156"/>
        <v>82021</v>
      </c>
      <c r="E1226" s="65">
        <v>25.789400000000001</v>
      </c>
      <c r="F1226" s="58">
        <f t="shared" si="157"/>
        <v>25.062799999999999</v>
      </c>
      <c r="G1226" s="65">
        <v>17.43467653333331</v>
      </c>
      <c r="H1226" s="66">
        <v>37.97</v>
      </c>
      <c r="I1226" s="60">
        <f>AVERAGE($H$102:H1226)</f>
        <v>18.56618666666667</v>
      </c>
      <c r="J1226" s="58">
        <f t="shared" si="155"/>
        <v>27.316280991735528</v>
      </c>
      <c r="K1226">
        <f t="shared" si="158"/>
        <v>37.44</v>
      </c>
    </row>
    <row r="1227" spans="3:11">
      <c r="C1227" s="64">
        <v>44440</v>
      </c>
      <c r="D1227" s="64" t="str">
        <f t="shared" si="156"/>
        <v>92021</v>
      </c>
      <c r="E1227" s="65">
        <v>24.5626</v>
      </c>
      <c r="F1227" s="58">
        <f t="shared" si="157"/>
        <v>25.789400000000001</v>
      </c>
      <c r="G1227" s="65">
        <v>17.441006838365876</v>
      </c>
      <c r="H1227" s="66">
        <v>37.619999999999997</v>
      </c>
      <c r="I1227" s="60">
        <f>AVERAGE($H$102:H1227)</f>
        <v>18.583108348134992</v>
      </c>
      <c r="J1227" s="58">
        <f t="shared" si="155"/>
        <v>27.46148760330578</v>
      </c>
      <c r="K1227">
        <f t="shared" si="158"/>
        <v>37.97</v>
      </c>
    </row>
    <row r="1228" spans="3:11">
      <c r="C1228" s="64">
        <v>44470</v>
      </c>
      <c r="D1228" s="64" t="str">
        <f t="shared" si="156"/>
        <v>102021</v>
      </c>
      <c r="E1228" s="65">
        <v>23.274799999999999</v>
      </c>
      <c r="F1228" s="58">
        <f t="shared" si="157"/>
        <v>24.5626</v>
      </c>
      <c r="G1228" s="65">
        <v>17.446183229813641</v>
      </c>
      <c r="H1228" s="66">
        <v>37.25</v>
      </c>
      <c r="I1228" s="60">
        <f>AVERAGE($H$102:H1228)</f>
        <v>18.599671694764865</v>
      </c>
      <c r="J1228" s="58">
        <f t="shared" si="155"/>
        <v>27.606528925619827</v>
      </c>
      <c r="K1228">
        <f t="shared" si="158"/>
        <v>37.619999999999997</v>
      </c>
    </row>
    <row r="1229" spans="3:11">
      <c r="C1229" s="64">
        <v>44501</v>
      </c>
      <c r="D1229" s="64" t="str">
        <f t="shared" si="156"/>
        <v>112021</v>
      </c>
      <c r="E1229" s="65">
        <v>23.0808</v>
      </c>
      <c r="F1229" s="58">
        <f t="shared" si="157"/>
        <v>23.274799999999999</v>
      </c>
      <c r="G1229" s="65">
        <v>17.451178457446787</v>
      </c>
      <c r="H1229" s="66">
        <v>38.58</v>
      </c>
      <c r="I1229" s="60">
        <f>AVERAGE($H$102:H1229)</f>
        <v>18.617384751773052</v>
      </c>
      <c r="J1229" s="58">
        <f t="shared" si="155"/>
        <v>27.758760330578504</v>
      </c>
      <c r="K1229">
        <f t="shared" si="158"/>
        <v>37.25</v>
      </c>
    </row>
    <row r="1230" spans="3:11">
      <c r="C1230" s="64">
        <v>44531</v>
      </c>
      <c r="D1230" s="64" t="str">
        <f t="shared" si="156"/>
        <v>122021</v>
      </c>
      <c r="E1230" s="65">
        <v>24.087399999999999</v>
      </c>
      <c r="F1230" s="58">
        <f t="shared" si="157"/>
        <v>23.0808</v>
      </c>
      <c r="G1230" s="65">
        <v>17.457056421612023</v>
      </c>
      <c r="H1230" s="66">
        <v>38.31</v>
      </c>
      <c r="I1230" s="60">
        <f>AVERAGE($H$102:H1230)</f>
        <v>18.634827280779454</v>
      </c>
      <c r="J1230" s="58">
        <f t="shared" si="155"/>
        <v>27.907190082644622</v>
      </c>
      <c r="K1230">
        <f t="shared" si="158"/>
        <v>38.58</v>
      </c>
    </row>
    <row r="1231" spans="3:11">
      <c r="C1231" s="64">
        <v>44562</v>
      </c>
      <c r="D1231" s="64" t="str">
        <f t="shared" si="156"/>
        <v>12022</v>
      </c>
      <c r="E1231" s="65">
        <v>22.816199999999998</v>
      </c>
      <c r="F1231" s="58">
        <f t="shared" si="157"/>
        <v>24.087399999999999</v>
      </c>
      <c r="G1231" s="65">
        <v>17.46179902654865</v>
      </c>
      <c r="H1231" s="66">
        <v>36.94</v>
      </c>
      <c r="I1231" s="60">
        <f>AVERAGE($H$102:H1231)</f>
        <v>18.651026548672569</v>
      </c>
      <c r="J1231" s="58">
        <f t="shared" si="155"/>
        <v>28.042892561983464</v>
      </c>
      <c r="K1231">
        <f t="shared" si="158"/>
        <v>38.31</v>
      </c>
    </row>
    <row r="1232" spans="3:11">
      <c r="C1232" s="64">
        <v>44593</v>
      </c>
      <c r="D1232" s="64" t="str">
        <f t="shared" si="156"/>
        <v>22022</v>
      </c>
      <c r="E1232" s="65">
        <v>22.1007</v>
      </c>
      <c r="F1232" s="58">
        <f t="shared" si="157"/>
        <v>22.816199999999998</v>
      </c>
      <c r="G1232" s="65">
        <v>17.465900618921285</v>
      </c>
      <c r="H1232" s="66">
        <v>35.29</v>
      </c>
      <c r="I1232" s="60">
        <f>AVERAGE($H$102:H1232)</f>
        <v>18.665738284703806</v>
      </c>
      <c r="J1232" s="58">
        <f t="shared" si="155"/>
        <v>28.159256198347101</v>
      </c>
      <c r="K1232">
        <f t="shared" si="158"/>
        <v>36.94</v>
      </c>
    </row>
    <row r="1233" spans="3:11">
      <c r="C1233" s="64">
        <v>44621</v>
      </c>
      <c r="D1233" s="64" t="str">
        <f t="shared" si="156"/>
        <v>32022</v>
      </c>
      <c r="E1233" s="65">
        <v>22.891300000000001</v>
      </c>
      <c r="F1233" s="58">
        <f t="shared" si="157"/>
        <v>22.1007</v>
      </c>
      <c r="G1233" s="65">
        <v>17.47069337455828</v>
      </c>
      <c r="H1233" s="66">
        <v>34.270000000000003</v>
      </c>
      <c r="I1233" s="60">
        <f>AVERAGE($H$102:H1233)</f>
        <v>18.679522968197883</v>
      </c>
      <c r="J1233" s="58">
        <f t="shared" si="155"/>
        <v>28.26231404958677</v>
      </c>
      <c r="K1233">
        <f t="shared" si="158"/>
        <v>35.29</v>
      </c>
    </row>
    <row r="1234" spans="3:11">
      <c r="C1234" s="64">
        <v>44652</v>
      </c>
      <c r="D1234" s="64" t="str">
        <f t="shared" si="156"/>
        <v>42022</v>
      </c>
      <c r="E1234" s="65">
        <v>21.491399999999999</v>
      </c>
      <c r="F1234" s="58">
        <f t="shared" si="157"/>
        <v>22.891300000000001</v>
      </c>
      <c r="G1234" s="65">
        <v>17.474242100617804</v>
      </c>
      <c r="H1234" s="66">
        <v>33.89</v>
      </c>
      <c r="I1234" s="60">
        <f>AVERAGE($H$102:H1234)</f>
        <v>18.692947925860551</v>
      </c>
      <c r="J1234" s="58">
        <f t="shared" si="155"/>
        <v>28.360165289256191</v>
      </c>
      <c r="K1234">
        <f t="shared" si="158"/>
        <v>34.270000000000003</v>
      </c>
    </row>
    <row r="1235" spans="3:11">
      <c r="C1235" s="64">
        <v>44682</v>
      </c>
      <c r="D1235" s="64" t="str">
        <f t="shared" si="156"/>
        <v>52022</v>
      </c>
      <c r="E1235" s="65">
        <v>21.4925</v>
      </c>
      <c r="F1235" s="58">
        <f t="shared" si="157"/>
        <v>21.491399999999999</v>
      </c>
      <c r="G1235" s="65">
        <v>17.477785537918848</v>
      </c>
      <c r="H1235" s="66">
        <v>30.67</v>
      </c>
      <c r="I1235" s="60">
        <f>AVERAGE($H$102:H1235)</f>
        <v>18.703509700176369</v>
      </c>
      <c r="J1235" s="58">
        <f t="shared" si="155"/>
        <v>28.433636363636356</v>
      </c>
      <c r="K1235">
        <f t="shared" si="158"/>
        <v>33.89</v>
      </c>
    </row>
    <row r="1236" spans="3:11">
      <c r="C1236" s="64">
        <v>44713</v>
      </c>
      <c r="D1236" s="64" t="str">
        <f t="shared" si="156"/>
        <v>62022</v>
      </c>
      <c r="E1236" s="65">
        <v>19.6889</v>
      </c>
      <c r="F1236" s="58">
        <f t="shared" si="157"/>
        <v>21.4925</v>
      </c>
      <c r="G1236" s="65">
        <v>17.479733656387644</v>
      </c>
      <c r="H1236" s="66">
        <v>29.05</v>
      </c>
      <c r="I1236" s="60">
        <f>AVERAGE($H$102:H1236)</f>
        <v>18.712625550660796</v>
      </c>
      <c r="J1236" s="58">
        <f t="shared" si="155"/>
        <v>28.500661157024791</v>
      </c>
      <c r="K1236">
        <f t="shared" si="158"/>
        <v>30.67</v>
      </c>
    </row>
    <row r="1237" spans="3:11">
      <c r="C1237" s="64">
        <v>44743</v>
      </c>
      <c r="D1237" s="64" t="str">
        <f t="shared" si="156"/>
        <v>72022</v>
      </c>
      <c r="E1237" s="65">
        <v>22.0777</v>
      </c>
      <c r="F1237" s="58">
        <f t="shared" si="157"/>
        <v>19.6889</v>
      </c>
      <c r="G1237" s="65">
        <v>17.483781161971809</v>
      </c>
      <c r="H1237" s="66">
        <v>29</v>
      </c>
      <c r="I1237" s="60">
        <f>AVERAGE($H$102:H1237)</f>
        <v>18.721681338028169</v>
      </c>
      <c r="J1237" s="58">
        <f t="shared" si="155"/>
        <v>28.570495867768592</v>
      </c>
      <c r="K1237">
        <f t="shared" si="158"/>
        <v>29.05</v>
      </c>
    </row>
    <row r="1238" spans="3:11">
      <c r="C1238" s="64">
        <v>44774</v>
      </c>
      <c r="D1238" s="64" t="str">
        <f t="shared" si="156"/>
        <v>82022</v>
      </c>
      <c r="E1238" s="65">
        <v>21.140699999999999</v>
      </c>
      <c r="F1238" s="58">
        <f t="shared" si="157"/>
        <v>22.0777</v>
      </c>
      <c r="G1238" s="65">
        <v>17.486997449428298</v>
      </c>
      <c r="H1238" s="66">
        <v>30.7</v>
      </c>
      <c r="I1238" s="60">
        <f>AVERAGE($H$102:H1238)</f>
        <v>18.732216358839054</v>
      </c>
      <c r="J1238" s="58">
        <f t="shared" si="155"/>
        <v>28.650661157024789</v>
      </c>
      <c r="K1238">
        <f t="shared" si="158"/>
        <v>29</v>
      </c>
    </row>
    <row r="1239" spans="3:11">
      <c r="C1239" s="64">
        <v>44805</v>
      </c>
      <c r="D1239" s="64" t="str">
        <f t="shared" si="156"/>
        <v>92022</v>
      </c>
      <c r="E1239" s="65">
        <v>19.1662</v>
      </c>
      <c r="F1239" s="58">
        <f t="shared" si="157"/>
        <v>21.140699999999999</v>
      </c>
      <c r="G1239" s="65">
        <v>17.488473022847078</v>
      </c>
      <c r="H1239" s="66">
        <v>28.23</v>
      </c>
      <c r="I1239" s="60">
        <f>AVERAGE($H$102:H1239)</f>
        <v>18.740562390158175</v>
      </c>
      <c r="J1239" s="58">
        <f t="shared" si="155"/>
        <v>28.707024793388424</v>
      </c>
      <c r="K1239">
        <f t="shared" si="158"/>
        <v>30.7</v>
      </c>
    </row>
    <row r="1240" spans="3:11">
      <c r="C1240" s="64">
        <v>44835</v>
      </c>
      <c r="D1240" s="64" t="str">
        <f t="shared" si="156"/>
        <v>102022</v>
      </c>
      <c r="E1240" s="65">
        <v>22.413799999999998</v>
      </c>
      <c r="F1240" s="58">
        <f t="shared" si="157"/>
        <v>19.1662</v>
      </c>
      <c r="G1240" s="65">
        <v>17.492797278314288</v>
      </c>
      <c r="H1240" s="66">
        <v>27.08</v>
      </c>
      <c r="I1240" s="60">
        <f>AVERAGE($H$102:H1240)</f>
        <v>18.747884108867432</v>
      </c>
      <c r="J1240" s="58">
        <f t="shared" si="155"/>
        <v>28.750826446280985</v>
      </c>
      <c r="K1240">
        <f t="shared" si="158"/>
        <v>28.23</v>
      </c>
    </row>
    <row r="1241" spans="3:11">
      <c r="C1241" s="64">
        <v>44866</v>
      </c>
      <c r="D1241" s="64" t="str">
        <f t="shared" si="156"/>
        <v>112022</v>
      </c>
      <c r="E1241" s="65">
        <v>23.618600000000001</v>
      </c>
      <c r="F1241" s="58">
        <f t="shared" si="157"/>
        <v>22.413799999999998</v>
      </c>
      <c r="G1241" s="65">
        <v>17.498170789473662</v>
      </c>
      <c r="H1241" s="66">
        <v>28.38</v>
      </c>
      <c r="I1241" s="60">
        <f>AVERAGE($H$102:H1241)</f>
        <v>18.756333333333338</v>
      </c>
      <c r="J1241" s="58">
        <f t="shared" si="155"/>
        <v>28.807024793388425</v>
      </c>
      <c r="K1241">
        <f t="shared" si="158"/>
        <v>27.08</v>
      </c>
    </row>
    <row r="1242" spans="3:11">
      <c r="C1242" s="64">
        <v>44896</v>
      </c>
      <c r="D1242" s="64" t="str">
        <f t="shared" si="156"/>
        <v>122022</v>
      </c>
      <c r="E1242" s="65">
        <v>22.2258</v>
      </c>
      <c r="F1242" s="58">
        <f t="shared" si="157"/>
        <v>23.618600000000001</v>
      </c>
      <c r="G1242" s="65">
        <v>17.502314198071847</v>
      </c>
      <c r="H1242" s="66">
        <v>28.32</v>
      </c>
      <c r="I1242" s="60">
        <f>AVERAGE($H$102:H1242)</f>
        <v>18.764715162138479</v>
      </c>
      <c r="J1242" s="58">
        <f t="shared" si="155"/>
        <v>28.868347107438016</v>
      </c>
      <c r="K1242">
        <f t="shared" si="158"/>
        <v>28.38</v>
      </c>
    </row>
    <row r="1243" spans="3:11">
      <c r="C1243" s="64">
        <v>44927</v>
      </c>
      <c r="D1243" s="64" t="str">
        <f t="shared" si="156"/>
        <v>12023</v>
      </c>
      <c r="E1243" s="65">
        <v>23.125699999999998</v>
      </c>
      <c r="F1243" s="58">
        <f t="shared" si="157"/>
        <v>22.2258</v>
      </c>
      <c r="G1243" s="65">
        <v>17.507238353765302</v>
      </c>
      <c r="H1243" s="66">
        <v>28.34</v>
      </c>
      <c r="I1243" s="60">
        <f>AVERAGE($H$102:H1243)</f>
        <v>18.773099824868655</v>
      </c>
      <c r="J1243" s="58">
        <f t="shared" si="155"/>
        <v>28.927024793388426</v>
      </c>
      <c r="K1243">
        <f t="shared" si="158"/>
        <v>28.32</v>
      </c>
    </row>
    <row r="1244" spans="3:11">
      <c r="C1244" s="64">
        <v>44958</v>
      </c>
      <c r="D1244" s="64" t="str">
        <f t="shared" si="156"/>
        <v>22023</v>
      </c>
      <c r="E1244" s="65">
        <v>22.521799999999999</v>
      </c>
      <c r="F1244" s="58">
        <f t="shared" si="157"/>
        <v>23.125699999999998</v>
      </c>
      <c r="G1244" s="65">
        <v>17.511625546806627</v>
      </c>
      <c r="H1244" s="66">
        <v>28.92</v>
      </c>
      <c r="I1244" s="60">
        <f>AVERAGE($H$102:H1244)</f>
        <v>18.781977252843397</v>
      </c>
      <c r="J1244" s="58">
        <f t="shared" si="155"/>
        <v>28.98504132231405</v>
      </c>
      <c r="K1244">
        <f t="shared" si="158"/>
        <v>28.34</v>
      </c>
    </row>
    <row r="1245" spans="3:11">
      <c r="C1245" s="64">
        <v>44986</v>
      </c>
      <c r="D1245" s="64" t="str">
        <f t="shared" si="156"/>
        <v>32023</v>
      </c>
      <c r="E1245" s="65">
        <v>23.311299999999999</v>
      </c>
      <c r="F1245" s="58">
        <f t="shared" si="157"/>
        <v>22.521799999999999</v>
      </c>
      <c r="G1245" s="65">
        <v>17.516695192307672</v>
      </c>
      <c r="H1245" s="66">
        <v>27.94</v>
      </c>
      <c r="I1245" s="60">
        <f>AVERAGE($H$102:H1245)</f>
        <v>18.789982517482517</v>
      </c>
      <c r="J1245" s="58">
        <f t="shared" si="155"/>
        <v>29.033719008264463</v>
      </c>
      <c r="K1245">
        <f t="shared" si="158"/>
        <v>28.92</v>
      </c>
    </row>
    <row r="1246" spans="3:11">
      <c r="C1246" s="64">
        <v>45017</v>
      </c>
      <c r="D1246" s="64" t="str">
        <f t="shared" si="156"/>
        <v>42023</v>
      </c>
      <c r="E1246" s="65">
        <v>23.6526</v>
      </c>
      <c r="F1246" s="58">
        <f t="shared" si="157"/>
        <v>23.311299999999999</v>
      </c>
      <c r="G1246" s="65">
        <v>17.52205406113535</v>
      </c>
      <c r="H1246" s="66">
        <v>28.77</v>
      </c>
      <c r="I1246" s="60">
        <f>AVERAGE($H$102:H1246)</f>
        <v>18.798698689956332</v>
      </c>
      <c r="J1246" s="58">
        <f t="shared" si="155"/>
        <v>29.086198347107441</v>
      </c>
      <c r="K1246">
        <f t="shared" si="158"/>
        <v>27.94</v>
      </c>
    </row>
    <row r="1247" spans="3:11">
      <c r="C1247" s="64">
        <v>45047</v>
      </c>
      <c r="D1247" s="64" t="str">
        <f t="shared" si="156"/>
        <v>52023</v>
      </c>
      <c r="E1247" s="65">
        <v>23.711300000000001</v>
      </c>
      <c r="F1247" s="58">
        <f t="shared" si="157"/>
        <v>23.6526</v>
      </c>
      <c r="G1247" s="65">
        <v>17.5274547993019</v>
      </c>
      <c r="H1247" s="66">
        <v>28.76</v>
      </c>
      <c r="I1247" s="60">
        <f>AVERAGE($H$102:H1247)</f>
        <v>18.807390924956369</v>
      </c>
      <c r="J1247" s="58">
        <f t="shared" ref="J1247:J1252" si="159">AVERAGE(H1127:H1247)</f>
        <v>29.137107438016532</v>
      </c>
      <c r="K1247">
        <f t="shared" si="158"/>
        <v>28.77</v>
      </c>
    </row>
    <row r="1248" spans="3:11">
      <c r="C1248" s="64">
        <v>45078</v>
      </c>
      <c r="D1248" s="64" t="str">
        <f t="shared" si="156"/>
        <v>62023</v>
      </c>
      <c r="E1248" s="65">
        <v>25.246099999999998</v>
      </c>
      <c r="F1248" s="58">
        <f t="shared" si="157"/>
        <v>23.711300000000001</v>
      </c>
      <c r="G1248" s="65">
        <v>17.534184219703555</v>
      </c>
      <c r="H1248" s="66">
        <v>29.94</v>
      </c>
      <c r="I1248" s="60">
        <f>AVERAGE($H$102:H1248)</f>
        <v>18.817096774193548</v>
      </c>
      <c r="J1248" s="58">
        <f t="shared" si="159"/>
        <v>29.191074380165293</v>
      </c>
      <c r="K1248">
        <f t="shared" si="158"/>
        <v>28.76</v>
      </c>
    </row>
    <row r="1249" spans="3:11">
      <c r="C1249" s="64">
        <v>45108</v>
      </c>
      <c r="D1249" s="64" t="str">
        <f t="shared" si="156"/>
        <v>72023</v>
      </c>
      <c r="E1249" s="65">
        <v>26.0322</v>
      </c>
      <c r="F1249" s="58">
        <f t="shared" si="157"/>
        <v>25.246099999999998</v>
      </c>
      <c r="G1249" s="65">
        <v>17.541586672473848</v>
      </c>
      <c r="H1249" s="66">
        <v>30.89</v>
      </c>
      <c r="I1249" s="60">
        <f>AVERAGE($H$102:H1249)</f>
        <v>18.827613240418117</v>
      </c>
      <c r="J1249" s="58">
        <f t="shared" si="159"/>
        <v>29.256859504132233</v>
      </c>
      <c r="K1249">
        <f t="shared" si="158"/>
        <v>29.94</v>
      </c>
    </row>
    <row r="1250" spans="3:11">
      <c r="C1250" s="64">
        <v>45139</v>
      </c>
      <c r="D1250" s="64" t="str">
        <f t="shared" si="156"/>
        <v>82023</v>
      </c>
      <c r="E1250" s="65">
        <v>25.571000000000002</v>
      </c>
      <c r="F1250" s="58">
        <f t="shared" si="157"/>
        <v>26.0322</v>
      </c>
      <c r="G1250" s="65">
        <v>17.548574847693629</v>
      </c>
      <c r="H1250" s="66">
        <v>30.09</v>
      </c>
      <c r="I1250" s="60">
        <f>AVERAGE($H$102:H1250)</f>
        <v>18.837415143603131</v>
      </c>
      <c r="J1250" s="58">
        <f t="shared" si="159"/>
        <v>29.311404958677691</v>
      </c>
      <c r="K1250">
        <f t="shared" si="158"/>
        <v>30.89</v>
      </c>
    </row>
    <row r="1251" spans="3:11">
      <c r="C1251" s="64">
        <v>45170</v>
      </c>
      <c r="D1251" s="64" t="str">
        <f t="shared" si="156"/>
        <v>92023</v>
      </c>
      <c r="E1251" s="65">
        <v>24.325199999999999</v>
      </c>
      <c r="F1251" s="58">
        <f t="shared" si="157"/>
        <v>25.571000000000002</v>
      </c>
      <c r="G1251" s="65">
        <v>17.554467565217372</v>
      </c>
      <c r="H1251" s="66">
        <v>29.8</v>
      </c>
      <c r="I1251" s="60">
        <f>AVERAGE($H$102:H1251)</f>
        <v>18.846947826086954</v>
      </c>
      <c r="J1251" s="58">
        <f t="shared" si="159"/>
        <v>29.364628099173562</v>
      </c>
      <c r="K1251">
        <f t="shared" si="158"/>
        <v>30.09</v>
      </c>
    </row>
    <row r="1252" spans="3:11">
      <c r="C1252" s="64">
        <v>45200</v>
      </c>
      <c r="D1252" s="64" t="str">
        <f t="shared" si="156"/>
        <v>102023</v>
      </c>
      <c r="F1252" s="58">
        <f t="shared" si="157"/>
        <v>24.325199999999999</v>
      </c>
      <c r="G1252" s="60">
        <f>G1251</f>
        <v>17.554467565217372</v>
      </c>
      <c r="H1252" s="66">
        <v>28.77</v>
      </c>
      <c r="I1252" s="60">
        <f>AVERAGE($H$102:H1252)</f>
        <v>18.855569070373587</v>
      </c>
      <c r="J1252" s="58">
        <f t="shared" si="159"/>
        <v>29.408677685950419</v>
      </c>
      <c r="K1252">
        <f t="shared" si="158"/>
        <v>29.8</v>
      </c>
    </row>
    <row r="1255" spans="3:11">
      <c r="D1255" t="s">
        <v>147</v>
      </c>
    </row>
    <row r="1256" spans="3:11" ht="15.75" thickBot="1"/>
    <row r="1257" spans="3:11">
      <c r="D1257" s="71" t="s">
        <v>148</v>
      </c>
      <c r="E1257" s="71"/>
    </row>
    <row r="1258" spans="3:11">
      <c r="D1258" s="68" t="s">
        <v>149</v>
      </c>
      <c r="E1258" s="68">
        <v>0.99460758574714025</v>
      </c>
    </row>
    <row r="1259" spans="3:11">
      <c r="D1259" s="68" t="s">
        <v>150</v>
      </c>
      <c r="E1259" s="68">
        <v>0.98924424962575486</v>
      </c>
    </row>
    <row r="1260" spans="3:11">
      <c r="D1260" s="68" t="s">
        <v>151</v>
      </c>
      <c r="E1260" s="68">
        <v>0.98923488050521979</v>
      </c>
    </row>
    <row r="1261" spans="3:11">
      <c r="D1261" s="68" t="s">
        <v>152</v>
      </c>
      <c r="E1261" s="68">
        <v>0.81123163847881385</v>
      </c>
    </row>
    <row r="1262" spans="3:11" ht="15.75" thickBot="1">
      <c r="D1262" s="69" t="s">
        <v>153</v>
      </c>
      <c r="E1262" s="69">
        <v>1150</v>
      </c>
    </row>
    <row r="1264" spans="3:11" ht="15.75" thickBot="1">
      <c r="D1264" t="s">
        <v>154</v>
      </c>
    </row>
    <row r="1265" spans="4:12">
      <c r="D1265" s="70"/>
      <c r="E1265" s="70" t="s">
        <v>159</v>
      </c>
      <c r="F1265" s="70" t="s">
        <v>160</v>
      </c>
      <c r="G1265" s="70" t="s">
        <v>161</v>
      </c>
      <c r="H1265" s="70" t="s">
        <v>162</v>
      </c>
      <c r="I1265" s="70" t="s">
        <v>163</v>
      </c>
    </row>
    <row r="1266" spans="4:12">
      <c r="D1266" s="68" t="s">
        <v>155</v>
      </c>
      <c r="E1266" s="68">
        <v>1</v>
      </c>
      <c r="F1266" s="68">
        <v>69485.545013452735</v>
      </c>
      <c r="G1266" s="68">
        <v>69485.545013452735</v>
      </c>
      <c r="H1266" s="68">
        <v>105585.60389144957</v>
      </c>
      <c r="I1266" s="68">
        <v>0</v>
      </c>
    </row>
    <row r="1267" spans="4:12">
      <c r="D1267" s="68" t="s">
        <v>156</v>
      </c>
      <c r="E1267" s="68">
        <v>1148</v>
      </c>
      <c r="F1267" s="68">
        <v>755.49509341683597</v>
      </c>
      <c r="G1267" s="68">
        <v>0.65809677126902089</v>
      </c>
      <c r="H1267" s="68"/>
      <c r="I1267" s="68"/>
    </row>
    <row r="1268" spans="4:12" ht="15.75" thickBot="1">
      <c r="D1268" s="69" t="s">
        <v>157</v>
      </c>
      <c r="E1268" s="69">
        <v>1149</v>
      </c>
      <c r="F1268" s="69">
        <v>70241.040106869565</v>
      </c>
      <c r="G1268" s="69"/>
      <c r="H1268" s="69"/>
      <c r="I1268" s="69"/>
    </row>
    <row r="1269" spans="4:12" ht="15.75" thickBot="1"/>
    <row r="1270" spans="4:12">
      <c r="D1270" s="70"/>
      <c r="E1270" s="70" t="s">
        <v>164</v>
      </c>
      <c r="F1270" s="70" t="s">
        <v>152</v>
      </c>
      <c r="G1270" s="70" t="s">
        <v>165</v>
      </c>
      <c r="H1270" s="70" t="s">
        <v>166</v>
      </c>
      <c r="I1270" s="70" t="s">
        <v>167</v>
      </c>
      <c r="J1270" s="70" t="s">
        <v>168</v>
      </c>
      <c r="K1270" s="70" t="s">
        <v>169</v>
      </c>
      <c r="L1270" s="70" t="s">
        <v>170</v>
      </c>
    </row>
    <row r="1271" spans="4:12">
      <c r="D1271" s="68" t="s">
        <v>158</v>
      </c>
      <c r="E1271" s="68">
        <v>9.7294811601063458E-2</v>
      </c>
      <c r="F1271" s="68">
        <v>6.2489240588337741E-2</v>
      </c>
      <c r="G1271" s="68">
        <v>1.5569850215017882</v>
      </c>
      <c r="H1271" s="68">
        <v>0.11974966176614291</v>
      </c>
      <c r="I1271" s="68">
        <v>-2.5311113472950592E-2</v>
      </c>
      <c r="J1271" s="68">
        <v>0.21990073667507751</v>
      </c>
      <c r="K1271" s="68">
        <v>-2.5311113472950592E-2</v>
      </c>
      <c r="L1271" s="68">
        <v>0.21990073667507751</v>
      </c>
    </row>
    <row r="1272" spans="4:12" ht="15.75" thickBot="1">
      <c r="D1272" s="69" t="s">
        <v>171</v>
      </c>
      <c r="E1272" s="69">
        <v>0.9953045547524374</v>
      </c>
      <c r="F1272" s="69">
        <v>3.063046835355757E-3</v>
      </c>
      <c r="G1272" s="69">
        <v>324.93938494963885</v>
      </c>
      <c r="H1272" s="69">
        <v>0</v>
      </c>
      <c r="I1272" s="69">
        <v>0.98929475710954662</v>
      </c>
      <c r="J1272" s="69">
        <v>1.0013143523953281</v>
      </c>
      <c r="K1272" s="69">
        <v>0.98929475710954662</v>
      </c>
      <c r="L1272" s="69">
        <v>1.0013143523953281</v>
      </c>
    </row>
    <row r="1275" spans="4:12">
      <c r="E1275">
        <f>E1271/(1-E1272)</f>
        <v>20.721104489839178</v>
      </c>
    </row>
    <row r="1277" spans="4:12">
      <c r="E1277">
        <f>LN(E1275)/-LN(E1272)</f>
        <v>644.03494749795175</v>
      </c>
    </row>
    <row r="1278" spans="4:12">
      <c r="E1278">
        <f>E1277/12</f>
        <v>53.669578958162646</v>
      </c>
    </row>
    <row r="1280" spans="4:12">
      <c r="D1280" t="s">
        <v>147</v>
      </c>
    </row>
    <row r="1281" spans="4:12" ht="15.75" thickBot="1"/>
    <row r="1282" spans="4:12">
      <c r="D1282" s="71" t="s">
        <v>148</v>
      </c>
      <c r="E1282" s="71"/>
    </row>
    <row r="1283" spans="4:12">
      <c r="D1283" s="68" t="s">
        <v>149</v>
      </c>
      <c r="E1283" s="68">
        <v>0.99486881512997216</v>
      </c>
    </row>
    <row r="1284" spans="4:12">
      <c r="D1284" s="68" t="s">
        <v>150</v>
      </c>
      <c r="E1284" s="68">
        <v>0.98976395931811478</v>
      </c>
    </row>
    <row r="1285" spans="4:12">
      <c r="D1285" s="68" t="s">
        <v>151</v>
      </c>
      <c r="E1285" s="68">
        <v>0.98974442488933256</v>
      </c>
    </row>
    <row r="1286" spans="4:12">
      <c r="D1286" s="68" t="s">
        <v>152</v>
      </c>
      <c r="E1286" s="68">
        <v>0.87472310797573083</v>
      </c>
    </row>
    <row r="1287" spans="4:12" ht="15.75" thickBot="1">
      <c r="D1287" s="69" t="s">
        <v>153</v>
      </c>
      <c r="E1287" s="69">
        <v>526</v>
      </c>
    </row>
    <row r="1289" spans="4:12" ht="15.75" thickBot="1">
      <c r="D1289" t="s">
        <v>154</v>
      </c>
    </row>
    <row r="1290" spans="4:12">
      <c r="D1290" s="70"/>
      <c r="E1290" s="70" t="s">
        <v>159</v>
      </c>
      <c r="F1290" s="70" t="s">
        <v>160</v>
      </c>
      <c r="G1290" s="70" t="s">
        <v>161</v>
      </c>
      <c r="H1290" s="70" t="s">
        <v>162</v>
      </c>
      <c r="I1290" s="70" t="s">
        <v>163</v>
      </c>
    </row>
    <row r="1291" spans="4:12">
      <c r="D1291" s="68" t="s">
        <v>155</v>
      </c>
      <c r="E1291" s="68">
        <v>1</v>
      </c>
      <c r="F1291" s="68">
        <v>38767.885901560643</v>
      </c>
      <c r="G1291" s="68">
        <v>38767.885901560643</v>
      </c>
      <c r="H1291" s="68">
        <v>50667.668369130988</v>
      </c>
      <c r="I1291" s="68">
        <v>0</v>
      </c>
    </row>
    <row r="1292" spans="4:12">
      <c r="D1292" s="68" t="s">
        <v>156</v>
      </c>
      <c r="E1292" s="68">
        <v>524</v>
      </c>
      <c r="F1292" s="68">
        <v>400.93363018840239</v>
      </c>
      <c r="G1292" s="68">
        <v>0.76514051562672214</v>
      </c>
      <c r="H1292" s="68"/>
      <c r="I1292" s="68"/>
    </row>
    <row r="1293" spans="4:12" ht="15.75" thickBot="1">
      <c r="D1293" s="69" t="s">
        <v>157</v>
      </c>
      <c r="E1293" s="69">
        <v>525</v>
      </c>
      <c r="F1293" s="69">
        <v>39168.819531749046</v>
      </c>
      <c r="G1293" s="69"/>
      <c r="H1293" s="69"/>
      <c r="I1293" s="69"/>
    </row>
    <row r="1294" spans="4:12" ht="15.75" thickBot="1"/>
    <row r="1295" spans="4:12">
      <c r="D1295" s="70"/>
      <c r="E1295" s="70" t="s">
        <v>164</v>
      </c>
      <c r="F1295" s="70" t="s">
        <v>152</v>
      </c>
      <c r="G1295" s="70" t="s">
        <v>165</v>
      </c>
      <c r="H1295" s="70" t="s">
        <v>166</v>
      </c>
      <c r="I1295" s="70" t="s">
        <v>167</v>
      </c>
      <c r="J1295" s="70" t="s">
        <v>168</v>
      </c>
      <c r="K1295" s="70" t="s">
        <v>169</v>
      </c>
      <c r="L1295" s="70" t="s">
        <v>170</v>
      </c>
    </row>
    <row r="1296" spans="4:12">
      <c r="D1296" s="68" t="s">
        <v>158</v>
      </c>
      <c r="E1296" s="68">
        <v>0.20666143188241648</v>
      </c>
      <c r="F1296" s="68">
        <v>0.10856898605467172</v>
      </c>
      <c r="G1296" s="68">
        <v>1.9035033796700347</v>
      </c>
      <c r="H1296" s="68">
        <v>5.7522515974945794E-2</v>
      </c>
      <c r="I1296" s="68">
        <v>-6.6225059187423885E-3</v>
      </c>
      <c r="J1296" s="68">
        <v>0.41994536968357532</v>
      </c>
      <c r="K1296" s="68">
        <v>-6.6225059187423885E-3</v>
      </c>
      <c r="L1296" s="68">
        <v>0.41994536968357532</v>
      </c>
    </row>
    <row r="1297" spans="3:13" ht="15.75" thickBot="1">
      <c r="D1297" s="69" t="s">
        <v>171</v>
      </c>
      <c r="E1297" s="69">
        <v>0.99268522938727477</v>
      </c>
      <c r="F1297" s="69">
        <v>4.4100762676007529E-3</v>
      </c>
      <c r="G1297" s="69">
        <v>225.09479862744706</v>
      </c>
      <c r="H1297" s="69">
        <v>0</v>
      </c>
      <c r="I1297" s="69">
        <v>0.98402162786958469</v>
      </c>
      <c r="J1297" s="69">
        <v>1.0013488309049647</v>
      </c>
      <c r="K1297" s="69">
        <v>0.98402162786958469</v>
      </c>
      <c r="L1297" s="69">
        <v>1.0013488309049647</v>
      </c>
    </row>
    <row r="1300" spans="3:13">
      <c r="E1300">
        <f>E1296/(1-E1297)</f>
        <v>28.252619640989888</v>
      </c>
    </row>
    <row r="1302" spans="3:13">
      <c r="E1302">
        <f>LN(E1300)/-LN(E1297)</f>
        <v>455.09987974264482</v>
      </c>
    </row>
    <row r="1303" spans="3:13">
      <c r="E1303">
        <f>E1302/12</f>
        <v>37.924989978553732</v>
      </c>
      <c r="F1303">
        <f>E1303*2</f>
        <v>75.849979957107465</v>
      </c>
    </row>
    <row r="1307" spans="3:13" ht="15.75" thickBot="1">
      <c r="G1307" t="s">
        <v>177</v>
      </c>
      <c r="J1307" t="s">
        <v>178</v>
      </c>
      <c r="M1307" t="s">
        <v>179</v>
      </c>
    </row>
    <row r="1308" spans="3:13">
      <c r="C1308" s="64"/>
      <c r="D1308" s="72"/>
      <c r="E1308" s="64">
        <v>1644</v>
      </c>
      <c r="F1308" s="64" t="str">
        <f>MONTH(E1308)&amp;YEAR(E1308)</f>
        <v>71904</v>
      </c>
      <c r="G1308" s="12">
        <v>3.4500000000000003E-2</v>
      </c>
      <c r="H1308" s="64">
        <v>34243</v>
      </c>
      <c r="I1308" s="64" t="str">
        <f>MONTH(H1308)&amp;YEAR(H1308)</f>
        <v>101993</v>
      </c>
      <c r="J1308" s="50">
        <v>6.0699999999999997E-2</v>
      </c>
      <c r="K1308" s="64">
        <v>32874</v>
      </c>
      <c r="L1308" s="64" t="str">
        <f>MONTH(K1308)&amp;YEAR(K1308)</f>
        <v>11990</v>
      </c>
      <c r="M1308" s="50">
        <v>8.1199999999999994E-2</v>
      </c>
    </row>
    <row r="1309" spans="3:13">
      <c r="C1309" s="64"/>
      <c r="D1309" s="73"/>
      <c r="E1309" s="64">
        <v>1675</v>
      </c>
      <c r="F1309" s="64" t="str">
        <f t="shared" ref="F1309:F1372" si="160">MONTH(E1309)&amp;YEAR(E1309)</f>
        <v>81904</v>
      </c>
      <c r="G1309" s="12">
        <v>3.4500000000000003E-2</v>
      </c>
      <c r="H1309" s="64">
        <v>34274</v>
      </c>
      <c r="I1309" s="64" t="str">
        <f t="shared" ref="I1309:I1372" si="161">MONTH(H1309)&amp;YEAR(H1309)</f>
        <v>111993</v>
      </c>
      <c r="J1309" s="50">
        <v>6.3799999999999996E-2</v>
      </c>
      <c r="K1309" s="64">
        <v>32905</v>
      </c>
      <c r="L1309" s="64" t="str">
        <f t="shared" ref="L1309:L1372" si="162">MONTH(K1309)&amp;YEAR(K1309)</f>
        <v>21990</v>
      </c>
      <c r="M1309" s="50">
        <v>8.4199999999999997E-2</v>
      </c>
    </row>
    <row r="1310" spans="3:13">
      <c r="C1310" s="64"/>
      <c r="D1310" s="75"/>
      <c r="E1310" s="64">
        <v>1706</v>
      </c>
      <c r="F1310" s="64" t="str">
        <f t="shared" si="160"/>
        <v>91904</v>
      </c>
      <c r="G1310" s="12">
        <v>3.4599999999999999E-2</v>
      </c>
      <c r="H1310" s="64">
        <v>34304</v>
      </c>
      <c r="I1310" s="64" t="str">
        <f t="shared" si="161"/>
        <v>121993</v>
      </c>
      <c r="J1310" s="50">
        <v>6.4000000000000001E-2</v>
      </c>
      <c r="K1310" s="64">
        <v>32933</v>
      </c>
      <c r="L1310" s="64" t="str">
        <f t="shared" si="162"/>
        <v>31990</v>
      </c>
      <c r="M1310" s="50">
        <v>8.5999999999999993E-2</v>
      </c>
    </row>
    <row r="1311" spans="3:13">
      <c r="C1311" s="64"/>
      <c r="D1311" s="73"/>
      <c r="E1311" s="64">
        <v>1736</v>
      </c>
      <c r="F1311" s="64" t="str">
        <f t="shared" si="160"/>
        <v>101904</v>
      </c>
      <c r="G1311" s="12">
        <v>3.4700000000000002E-2</v>
      </c>
      <c r="H1311" s="64">
        <v>34335</v>
      </c>
      <c r="I1311" s="64" t="str">
        <f t="shared" si="161"/>
        <v>11994</v>
      </c>
      <c r="J1311" s="50">
        <v>6.3899999999999998E-2</v>
      </c>
      <c r="K1311" s="64">
        <v>32964</v>
      </c>
      <c r="L1311" s="64" t="str">
        <f t="shared" si="162"/>
        <v>41990</v>
      </c>
      <c r="M1311" s="50">
        <v>8.77E-2</v>
      </c>
    </row>
    <row r="1312" spans="3:13">
      <c r="C1312" s="64"/>
      <c r="D1312" s="75"/>
      <c r="E1312" s="64">
        <v>1767</v>
      </c>
      <c r="F1312" s="64" t="str">
        <f t="shared" si="160"/>
        <v>111904</v>
      </c>
      <c r="G1312" s="12">
        <v>3.4700000000000002E-2</v>
      </c>
      <c r="H1312" s="64">
        <v>34366</v>
      </c>
      <c r="I1312" s="64" t="str">
        <f t="shared" si="161"/>
        <v>21994</v>
      </c>
      <c r="J1312" s="50">
        <v>6.5699999999999995E-2</v>
      </c>
      <c r="K1312" s="64">
        <v>32994</v>
      </c>
      <c r="L1312" s="64" t="str">
        <f t="shared" si="162"/>
        <v>51990</v>
      </c>
      <c r="M1312" s="50">
        <v>8.7400000000000005E-2</v>
      </c>
    </row>
    <row r="1313" spans="3:13">
      <c r="C1313" s="64"/>
      <c r="D1313" s="73"/>
      <c r="E1313" s="64">
        <v>1797</v>
      </c>
      <c r="F1313" s="64" t="str">
        <f t="shared" si="160"/>
        <v>121904</v>
      </c>
      <c r="G1313" s="12">
        <v>3.4799999999999998E-2</v>
      </c>
      <c r="H1313" s="64">
        <v>34394</v>
      </c>
      <c r="I1313" s="64" t="str">
        <f t="shared" si="161"/>
        <v>31994</v>
      </c>
      <c r="J1313" s="50">
        <v>7.0000000000000007E-2</v>
      </c>
      <c r="K1313" s="64">
        <v>33025</v>
      </c>
      <c r="L1313" s="64" t="str">
        <f t="shared" si="162"/>
        <v>61990</v>
      </c>
      <c r="M1313" s="50">
        <v>8.43E-2</v>
      </c>
    </row>
    <row r="1314" spans="3:13">
      <c r="C1314" s="64"/>
      <c r="D1314" s="75"/>
      <c r="E1314" s="64">
        <v>1828</v>
      </c>
      <c r="F1314" s="64" t="str">
        <f t="shared" si="160"/>
        <v>11905</v>
      </c>
      <c r="G1314" s="12">
        <v>3.4799999999999998E-2</v>
      </c>
      <c r="H1314" s="64">
        <v>34425</v>
      </c>
      <c r="I1314" s="64" t="str">
        <f t="shared" si="161"/>
        <v>41994</v>
      </c>
      <c r="J1314" s="50">
        <v>7.3999999999999996E-2</v>
      </c>
      <c r="K1314" s="64">
        <v>33055</v>
      </c>
      <c r="L1314" s="64" t="str">
        <f t="shared" si="162"/>
        <v>71990</v>
      </c>
      <c r="M1314" s="50">
        <v>8.3299999999999999E-2</v>
      </c>
    </row>
    <row r="1315" spans="3:13">
      <c r="C1315" s="64"/>
      <c r="D1315" s="73"/>
      <c r="E1315" s="64">
        <v>1859</v>
      </c>
      <c r="F1315" s="64" t="str">
        <f t="shared" si="160"/>
        <v>21905</v>
      </c>
      <c r="G1315" s="12">
        <v>3.4700000000000002E-2</v>
      </c>
      <c r="H1315" s="64">
        <v>34455</v>
      </c>
      <c r="I1315" s="64" t="str">
        <f t="shared" si="161"/>
        <v>51994</v>
      </c>
      <c r="J1315" s="50">
        <v>7.5399999999999995E-2</v>
      </c>
      <c r="K1315" s="64">
        <v>33086</v>
      </c>
      <c r="L1315" s="64" t="str">
        <f t="shared" si="162"/>
        <v>81990</v>
      </c>
      <c r="M1315" s="50">
        <v>8.4400000000000003E-2</v>
      </c>
    </row>
    <row r="1316" spans="3:13">
      <c r="C1316" s="64"/>
      <c r="D1316" s="75"/>
      <c r="E1316" s="64">
        <v>1887</v>
      </c>
      <c r="F1316" s="64" t="str">
        <f t="shared" si="160"/>
        <v>31905</v>
      </c>
      <c r="G1316" s="12">
        <v>3.4700000000000002E-2</v>
      </c>
      <c r="H1316" s="64">
        <v>34486</v>
      </c>
      <c r="I1316" s="64" t="str">
        <f t="shared" si="161"/>
        <v>61994</v>
      </c>
      <c r="J1316" s="50">
        <v>7.51E-2</v>
      </c>
      <c r="K1316" s="64">
        <v>33117</v>
      </c>
      <c r="L1316" s="64" t="str">
        <f t="shared" si="162"/>
        <v>91990</v>
      </c>
      <c r="M1316" s="50">
        <v>8.5099999999999995E-2</v>
      </c>
    </row>
    <row r="1317" spans="3:13">
      <c r="C1317" s="64"/>
      <c r="D1317" s="73"/>
      <c r="E1317" s="64">
        <v>1918</v>
      </c>
      <c r="F1317" s="64" t="str">
        <f t="shared" si="160"/>
        <v>41905</v>
      </c>
      <c r="G1317" s="12">
        <v>3.4599999999999999E-2</v>
      </c>
      <c r="H1317" s="64">
        <v>34516</v>
      </c>
      <c r="I1317" s="64" t="str">
        <f t="shared" si="161"/>
        <v>71994</v>
      </c>
      <c r="J1317" s="50">
        <v>7.6700000000000004E-2</v>
      </c>
      <c r="K1317" s="64">
        <v>33147</v>
      </c>
      <c r="L1317" s="64" t="str">
        <f t="shared" si="162"/>
        <v>101990</v>
      </c>
      <c r="M1317" s="50">
        <v>8.3299999999999999E-2</v>
      </c>
    </row>
    <row r="1318" spans="3:13">
      <c r="C1318" s="64"/>
      <c r="D1318" s="75"/>
      <c r="E1318" s="64">
        <v>1948</v>
      </c>
      <c r="F1318" s="64" t="str">
        <f t="shared" si="160"/>
        <v>51905</v>
      </c>
      <c r="G1318" s="12">
        <v>3.4599999999999999E-2</v>
      </c>
      <c r="H1318" s="64">
        <v>34547</v>
      </c>
      <c r="I1318" s="64" t="str">
        <f t="shared" si="161"/>
        <v>81994</v>
      </c>
      <c r="J1318" s="50">
        <v>7.6200000000000004E-2</v>
      </c>
      <c r="K1318" s="64">
        <v>33178</v>
      </c>
      <c r="L1318" s="64" t="str">
        <f t="shared" si="162"/>
        <v>111990</v>
      </c>
      <c r="M1318" s="50">
        <v>8.0199999999999994E-2</v>
      </c>
    </row>
    <row r="1319" spans="3:13">
      <c r="C1319" s="64"/>
      <c r="D1319" s="73"/>
      <c r="E1319" s="64">
        <v>1979</v>
      </c>
      <c r="F1319" s="64" t="str">
        <f t="shared" si="160"/>
        <v>61905</v>
      </c>
      <c r="G1319" s="12">
        <v>3.4500000000000003E-2</v>
      </c>
      <c r="H1319" s="64">
        <v>34578</v>
      </c>
      <c r="I1319" s="64" t="str">
        <f t="shared" si="161"/>
        <v>91994</v>
      </c>
      <c r="J1319" s="50">
        <v>7.8700000000000006E-2</v>
      </c>
      <c r="K1319" s="64">
        <v>33208</v>
      </c>
      <c r="L1319" s="64" t="str">
        <f t="shared" si="162"/>
        <v>121990</v>
      </c>
      <c r="M1319" s="50">
        <v>7.7299999999999994E-2</v>
      </c>
    </row>
    <row r="1320" spans="3:13">
      <c r="C1320" s="64"/>
      <c r="D1320" s="75"/>
      <c r="E1320" s="64">
        <v>2009</v>
      </c>
      <c r="F1320" s="64" t="str">
        <f t="shared" si="160"/>
        <v>71905</v>
      </c>
      <c r="G1320" s="12">
        <v>3.4500000000000003E-2</v>
      </c>
      <c r="H1320" s="64">
        <v>34608</v>
      </c>
      <c r="I1320" s="64" t="str">
        <f t="shared" si="161"/>
        <v>101994</v>
      </c>
      <c r="J1320" s="50">
        <v>8.0799999999999997E-2</v>
      </c>
      <c r="K1320" s="64">
        <v>33239</v>
      </c>
      <c r="L1320" s="64" t="str">
        <f t="shared" si="162"/>
        <v>11991</v>
      </c>
      <c r="M1320" s="50">
        <v>7.6999999999999999E-2</v>
      </c>
    </row>
    <row r="1321" spans="3:13">
      <c r="C1321" s="64"/>
      <c r="D1321" s="73"/>
      <c r="E1321" s="64">
        <v>2040</v>
      </c>
      <c r="F1321" s="64" t="str">
        <f t="shared" si="160"/>
        <v>81905</v>
      </c>
      <c r="G1321" s="12">
        <v>3.4500000000000003E-2</v>
      </c>
      <c r="H1321" s="64">
        <v>34639</v>
      </c>
      <c r="I1321" s="64" t="str">
        <f t="shared" si="161"/>
        <v>111994</v>
      </c>
      <c r="J1321" s="50">
        <v>8.2000000000000003E-2</v>
      </c>
      <c r="K1321" s="64">
        <v>33270</v>
      </c>
      <c r="L1321" s="64" t="str">
        <f t="shared" si="162"/>
        <v>21991</v>
      </c>
      <c r="M1321" s="50">
        <v>7.4700000000000003E-2</v>
      </c>
    </row>
    <row r="1322" spans="3:13">
      <c r="C1322" s="64"/>
      <c r="D1322" s="75"/>
      <c r="E1322" s="64">
        <v>2071</v>
      </c>
      <c r="F1322" s="64" t="str">
        <f t="shared" si="160"/>
        <v>91905</v>
      </c>
      <c r="G1322" s="12">
        <v>3.44E-2</v>
      </c>
      <c r="H1322" s="64">
        <v>34669</v>
      </c>
      <c r="I1322" s="64" t="str">
        <f t="shared" si="161"/>
        <v>121994</v>
      </c>
      <c r="J1322" s="50">
        <v>7.9899999999999999E-2</v>
      </c>
      <c r="K1322" s="64">
        <v>33298</v>
      </c>
      <c r="L1322" s="64" t="str">
        <f t="shared" si="162"/>
        <v>31991</v>
      </c>
      <c r="M1322" s="50">
        <v>7.7700000000000005E-2</v>
      </c>
    </row>
    <row r="1323" spans="3:13">
      <c r="C1323" s="64"/>
      <c r="D1323" s="73"/>
      <c r="E1323" s="64">
        <v>2101</v>
      </c>
      <c r="F1323" s="64" t="str">
        <f t="shared" si="160"/>
        <v>101905</v>
      </c>
      <c r="G1323" s="12">
        <v>3.44E-2</v>
      </c>
      <c r="H1323" s="64">
        <v>34700</v>
      </c>
      <c r="I1323" s="64" t="str">
        <f t="shared" si="161"/>
        <v>11995</v>
      </c>
      <c r="J1323" s="50">
        <v>7.9699999999999993E-2</v>
      </c>
      <c r="K1323" s="64">
        <v>33329</v>
      </c>
      <c r="L1323" s="64" t="str">
        <f t="shared" si="162"/>
        <v>41991</v>
      </c>
      <c r="M1323" s="50">
        <v>7.6999999999999999E-2</v>
      </c>
    </row>
    <row r="1324" spans="3:13">
      <c r="C1324" s="64"/>
      <c r="D1324" s="75"/>
      <c r="E1324" s="64">
        <v>2132</v>
      </c>
      <c r="F1324" s="64" t="str">
        <f t="shared" si="160"/>
        <v>111905</v>
      </c>
      <c r="G1324" s="12">
        <v>3.4299999999999997E-2</v>
      </c>
      <c r="H1324" s="64">
        <v>34731</v>
      </c>
      <c r="I1324" s="64" t="str">
        <f t="shared" si="161"/>
        <v>21995</v>
      </c>
      <c r="J1324" s="50">
        <v>7.7299999999999994E-2</v>
      </c>
      <c r="K1324" s="64">
        <v>33359</v>
      </c>
      <c r="L1324" s="64" t="str">
        <f t="shared" si="162"/>
        <v>51991</v>
      </c>
      <c r="M1324" s="50">
        <v>7.6999999999999999E-2</v>
      </c>
    </row>
    <row r="1325" spans="3:13">
      <c r="C1325" s="64"/>
      <c r="D1325" s="73"/>
      <c r="E1325" s="64">
        <v>2162</v>
      </c>
      <c r="F1325" s="64" t="str">
        <f t="shared" si="160"/>
        <v>121905</v>
      </c>
      <c r="G1325" s="12">
        <v>3.4299999999999997E-2</v>
      </c>
      <c r="H1325" s="64">
        <v>34759</v>
      </c>
      <c r="I1325" s="64" t="str">
        <f t="shared" si="161"/>
        <v>31995</v>
      </c>
      <c r="J1325" s="50">
        <v>7.5700000000000003E-2</v>
      </c>
      <c r="K1325" s="64">
        <v>33390</v>
      </c>
      <c r="L1325" s="64" t="str">
        <f t="shared" si="162"/>
        <v>61991</v>
      </c>
      <c r="M1325" s="50">
        <v>7.9399999999999998E-2</v>
      </c>
    </row>
    <row r="1326" spans="3:13">
      <c r="C1326" s="64"/>
      <c r="D1326" s="75"/>
      <c r="E1326" s="64">
        <v>2193</v>
      </c>
      <c r="F1326" s="64" t="str">
        <f t="shared" si="160"/>
        <v>11906</v>
      </c>
      <c r="G1326" s="12">
        <v>3.4500000000000003E-2</v>
      </c>
      <c r="H1326" s="64">
        <v>34790</v>
      </c>
      <c r="I1326" s="64" t="str">
        <f t="shared" si="161"/>
        <v>41995</v>
      </c>
      <c r="J1326" s="50">
        <v>7.4499999999999997E-2</v>
      </c>
      <c r="K1326" s="64">
        <v>33420</v>
      </c>
      <c r="L1326" s="64" t="str">
        <f t="shared" si="162"/>
        <v>71991</v>
      </c>
      <c r="M1326" s="50">
        <v>7.9100000000000004E-2</v>
      </c>
    </row>
    <row r="1327" spans="3:13">
      <c r="C1327" s="64"/>
      <c r="D1327" s="73"/>
      <c r="E1327" s="64">
        <v>2224</v>
      </c>
      <c r="F1327" s="64" t="str">
        <f t="shared" si="160"/>
        <v>21906</v>
      </c>
      <c r="G1327" s="12">
        <v>3.4700000000000002E-2</v>
      </c>
      <c r="H1327" s="64">
        <v>34820</v>
      </c>
      <c r="I1327" s="64" t="str">
        <f t="shared" si="161"/>
        <v>51995</v>
      </c>
      <c r="J1327" s="50">
        <v>7.0099999999999996E-2</v>
      </c>
      <c r="K1327" s="64">
        <v>33451</v>
      </c>
      <c r="L1327" s="64" t="str">
        <f t="shared" si="162"/>
        <v>81991</v>
      </c>
      <c r="M1327" s="50">
        <v>7.4300000000000005E-2</v>
      </c>
    </row>
    <row r="1328" spans="3:13">
      <c r="C1328" s="64"/>
      <c r="D1328" s="75"/>
      <c r="E1328" s="64">
        <v>2252</v>
      </c>
      <c r="F1328" s="64" t="str">
        <f t="shared" si="160"/>
        <v>31906</v>
      </c>
      <c r="G1328" s="12">
        <v>3.49E-2</v>
      </c>
      <c r="H1328" s="64">
        <v>34851</v>
      </c>
      <c r="I1328" s="64" t="str">
        <f t="shared" si="161"/>
        <v>61995</v>
      </c>
      <c r="J1328" s="50">
        <v>6.59E-2</v>
      </c>
      <c r="K1328" s="64">
        <v>33482</v>
      </c>
      <c r="L1328" s="64" t="str">
        <f t="shared" si="162"/>
        <v>91991</v>
      </c>
      <c r="M1328" s="50">
        <v>7.1400000000000005E-2</v>
      </c>
    </row>
    <row r="1329" spans="3:13">
      <c r="C1329" s="64"/>
      <c r="D1329" s="73"/>
      <c r="E1329" s="64">
        <v>2283</v>
      </c>
      <c r="F1329" s="64" t="str">
        <f t="shared" si="160"/>
        <v>41906</v>
      </c>
      <c r="G1329" s="12">
        <v>3.5099999999999999E-2</v>
      </c>
      <c r="H1329" s="64">
        <v>34881</v>
      </c>
      <c r="I1329" s="64" t="str">
        <f t="shared" si="161"/>
        <v>71995</v>
      </c>
      <c r="J1329" s="50">
        <v>6.7400000000000002E-2</v>
      </c>
      <c r="K1329" s="64">
        <v>33512</v>
      </c>
      <c r="L1329" s="64" t="str">
        <f t="shared" si="162"/>
        <v>101991</v>
      </c>
      <c r="M1329" s="50">
        <v>6.8699999999999997E-2</v>
      </c>
    </row>
    <row r="1330" spans="3:13">
      <c r="C1330" s="64"/>
      <c r="D1330" s="75"/>
      <c r="E1330" s="64">
        <v>2313</v>
      </c>
      <c r="F1330" s="64" t="str">
        <f t="shared" si="160"/>
        <v>51906</v>
      </c>
      <c r="G1330" s="12">
        <v>3.5299999999999998E-2</v>
      </c>
      <c r="H1330" s="64">
        <v>34912</v>
      </c>
      <c r="I1330" s="64" t="str">
        <f t="shared" si="161"/>
        <v>81995</v>
      </c>
      <c r="J1330" s="50">
        <v>6.9199999999999998E-2</v>
      </c>
      <c r="K1330" s="64">
        <v>33543</v>
      </c>
      <c r="L1330" s="64" t="str">
        <f t="shared" si="162"/>
        <v>111991</v>
      </c>
      <c r="M1330" s="50">
        <v>6.6199999999999995E-2</v>
      </c>
    </row>
    <row r="1331" spans="3:13">
      <c r="C1331" s="64"/>
      <c r="D1331" s="73"/>
      <c r="E1331" s="64">
        <v>2344</v>
      </c>
      <c r="F1331" s="64" t="str">
        <f t="shared" si="160"/>
        <v>61906</v>
      </c>
      <c r="G1331" s="12">
        <v>3.5499999999999997E-2</v>
      </c>
      <c r="H1331" s="64">
        <v>34943</v>
      </c>
      <c r="I1331" s="64" t="str">
        <f t="shared" si="161"/>
        <v>91995</v>
      </c>
      <c r="J1331" s="50">
        <v>6.6500000000000004E-2</v>
      </c>
      <c r="K1331" s="64">
        <v>33573</v>
      </c>
      <c r="L1331" s="64" t="str">
        <f t="shared" si="162"/>
        <v>121991</v>
      </c>
      <c r="M1331" s="50">
        <v>6.1899999999999997E-2</v>
      </c>
    </row>
    <row r="1332" spans="3:13">
      <c r="C1332" s="64"/>
      <c r="D1332" s="75"/>
      <c r="E1332" s="64">
        <v>2374</v>
      </c>
      <c r="F1332" s="64" t="str">
        <f t="shared" si="160"/>
        <v>71906</v>
      </c>
      <c r="G1332" s="12">
        <v>3.5700000000000003E-2</v>
      </c>
      <c r="H1332" s="64">
        <v>34973</v>
      </c>
      <c r="I1332" s="64" t="str">
        <f t="shared" si="161"/>
        <v>101995</v>
      </c>
      <c r="J1332" s="50">
        <v>6.4500000000000002E-2</v>
      </c>
      <c r="K1332" s="64">
        <v>33604</v>
      </c>
      <c r="L1332" s="64" t="str">
        <f t="shared" si="162"/>
        <v>11992</v>
      </c>
      <c r="M1332" s="50">
        <v>6.2399999999999997E-2</v>
      </c>
    </row>
    <row r="1333" spans="3:13">
      <c r="C1333" s="64"/>
      <c r="D1333" s="73"/>
      <c r="E1333" s="64">
        <v>2405</v>
      </c>
      <c r="F1333" s="64" t="str">
        <f t="shared" si="160"/>
        <v>81906</v>
      </c>
      <c r="G1333" s="12">
        <v>3.5900000000000001E-2</v>
      </c>
      <c r="H1333" s="64">
        <v>35004</v>
      </c>
      <c r="I1333" s="64" t="str">
        <f t="shared" si="161"/>
        <v>111995</v>
      </c>
      <c r="J1333" s="50">
        <v>6.3299999999999995E-2</v>
      </c>
      <c r="K1333" s="64">
        <v>33635</v>
      </c>
      <c r="L1333" s="64" t="str">
        <f t="shared" si="162"/>
        <v>21992</v>
      </c>
      <c r="M1333" s="50">
        <v>6.5799999999999997E-2</v>
      </c>
    </row>
    <row r="1334" spans="3:13">
      <c r="C1334" s="64"/>
      <c r="D1334" s="75"/>
      <c r="E1334" s="64">
        <v>2436</v>
      </c>
      <c r="F1334" s="64" t="str">
        <f t="shared" si="160"/>
        <v>91906</v>
      </c>
      <c r="G1334" s="12">
        <v>3.61E-2</v>
      </c>
      <c r="H1334" s="64">
        <v>35034</v>
      </c>
      <c r="I1334" s="64" t="str">
        <f t="shared" si="161"/>
        <v>121995</v>
      </c>
      <c r="J1334" s="50">
        <v>6.1199999999999997E-2</v>
      </c>
      <c r="K1334" s="64">
        <v>33664</v>
      </c>
      <c r="L1334" s="64" t="str">
        <f t="shared" si="162"/>
        <v>31992</v>
      </c>
      <c r="M1334" s="50">
        <v>6.9500000000000006E-2</v>
      </c>
    </row>
    <row r="1335" spans="3:13">
      <c r="C1335" s="64"/>
      <c r="D1335" s="73"/>
      <c r="E1335" s="64">
        <v>2466</v>
      </c>
      <c r="F1335" s="64" t="str">
        <f t="shared" si="160"/>
        <v>101906</v>
      </c>
      <c r="G1335" s="12">
        <v>3.6299999999999999E-2</v>
      </c>
      <c r="H1335" s="64">
        <v>35065</v>
      </c>
      <c r="I1335" s="64" t="str">
        <f t="shared" si="161"/>
        <v>11996</v>
      </c>
      <c r="J1335" s="50">
        <v>6.1100000000000002E-2</v>
      </c>
      <c r="K1335" s="64">
        <v>33695</v>
      </c>
      <c r="L1335" s="64" t="str">
        <f t="shared" si="162"/>
        <v>41992</v>
      </c>
      <c r="M1335" s="50">
        <v>6.7799999999999999E-2</v>
      </c>
    </row>
    <row r="1336" spans="3:13">
      <c r="C1336" s="64"/>
      <c r="D1336" s="75"/>
      <c r="E1336" s="64">
        <v>2497</v>
      </c>
      <c r="F1336" s="64" t="str">
        <f t="shared" si="160"/>
        <v>111906</v>
      </c>
      <c r="G1336" s="12">
        <v>3.6499999999999998E-2</v>
      </c>
      <c r="H1336" s="64">
        <v>35096</v>
      </c>
      <c r="I1336" s="64" t="str">
        <f t="shared" si="161"/>
        <v>21996</v>
      </c>
      <c r="J1336" s="50">
        <v>6.3E-2</v>
      </c>
      <c r="K1336" s="64">
        <v>33725</v>
      </c>
      <c r="L1336" s="64" t="str">
        <f t="shared" si="162"/>
        <v>51992</v>
      </c>
      <c r="M1336" s="50">
        <v>6.6900000000000001E-2</v>
      </c>
    </row>
    <row r="1337" spans="3:13">
      <c r="C1337" s="64"/>
      <c r="D1337" s="73"/>
      <c r="E1337" s="64">
        <v>2527</v>
      </c>
      <c r="F1337" s="64" t="str">
        <f t="shared" si="160"/>
        <v>121906</v>
      </c>
      <c r="G1337" s="12">
        <v>3.6700000000000003E-2</v>
      </c>
      <c r="H1337" s="64">
        <v>35125</v>
      </c>
      <c r="I1337" s="64" t="str">
        <f t="shared" si="161"/>
        <v>31996</v>
      </c>
      <c r="J1337" s="50">
        <v>6.7400000000000002E-2</v>
      </c>
      <c r="K1337" s="64">
        <v>33756</v>
      </c>
      <c r="L1337" s="64" t="str">
        <f t="shared" si="162"/>
        <v>61992</v>
      </c>
      <c r="M1337" s="50">
        <v>6.4799999999999996E-2</v>
      </c>
    </row>
    <row r="1338" spans="3:13">
      <c r="C1338" s="64"/>
      <c r="D1338" s="75"/>
      <c r="E1338" s="64">
        <v>2558</v>
      </c>
      <c r="F1338" s="64" t="str">
        <f t="shared" si="160"/>
        <v>11907</v>
      </c>
      <c r="G1338" s="12">
        <v>3.6900000000000002E-2</v>
      </c>
      <c r="H1338" s="64">
        <v>35156</v>
      </c>
      <c r="I1338" s="64" t="str">
        <f t="shared" si="161"/>
        <v>41996</v>
      </c>
      <c r="J1338" s="50">
        <v>6.9800000000000001E-2</v>
      </c>
      <c r="K1338" s="64">
        <v>33786</v>
      </c>
      <c r="L1338" s="64" t="str">
        <f t="shared" si="162"/>
        <v>71992</v>
      </c>
      <c r="M1338" s="50">
        <v>5.8400000000000001E-2</v>
      </c>
    </row>
    <row r="1339" spans="3:13">
      <c r="C1339" s="64"/>
      <c r="D1339" s="73"/>
      <c r="E1339" s="64">
        <v>2589</v>
      </c>
      <c r="F1339" s="64" t="str">
        <f t="shared" si="160"/>
        <v>21907</v>
      </c>
      <c r="G1339" s="12">
        <v>3.6999999999999998E-2</v>
      </c>
      <c r="H1339" s="64">
        <v>35186</v>
      </c>
      <c r="I1339" s="64" t="str">
        <f t="shared" si="161"/>
        <v>51996</v>
      </c>
      <c r="J1339" s="50">
        <v>7.1099999999999997E-2</v>
      </c>
      <c r="K1339" s="64">
        <v>33817</v>
      </c>
      <c r="L1339" s="64" t="str">
        <f t="shared" si="162"/>
        <v>81992</v>
      </c>
      <c r="M1339" s="50">
        <v>5.6000000000000001E-2</v>
      </c>
    </row>
    <row r="1340" spans="3:13">
      <c r="C1340" s="64"/>
      <c r="D1340" s="75"/>
      <c r="E1340" s="64">
        <v>2617</v>
      </c>
      <c r="F1340" s="64" t="str">
        <f t="shared" si="160"/>
        <v>31907</v>
      </c>
      <c r="G1340" s="12">
        <v>3.7199999999999997E-2</v>
      </c>
      <c r="H1340" s="64">
        <v>35217</v>
      </c>
      <c r="I1340" s="64" t="str">
        <f t="shared" si="161"/>
        <v>61996</v>
      </c>
      <c r="J1340" s="50">
        <v>7.22E-2</v>
      </c>
      <c r="K1340" s="64">
        <v>33848</v>
      </c>
      <c r="L1340" s="64" t="str">
        <f t="shared" si="162"/>
        <v>91992</v>
      </c>
      <c r="M1340" s="50">
        <v>5.3800000000000001E-2</v>
      </c>
    </row>
    <row r="1341" spans="3:13">
      <c r="C1341" s="64"/>
      <c r="D1341" s="73"/>
      <c r="E1341" s="64">
        <v>2648</v>
      </c>
      <c r="F1341" s="64" t="str">
        <f t="shared" si="160"/>
        <v>41907</v>
      </c>
      <c r="G1341" s="12">
        <v>3.7400000000000003E-2</v>
      </c>
      <c r="H1341" s="64">
        <v>35247</v>
      </c>
      <c r="I1341" s="64" t="str">
        <f t="shared" si="161"/>
        <v>71996</v>
      </c>
      <c r="J1341" s="50">
        <v>7.1400000000000005E-2</v>
      </c>
      <c r="K1341" s="64">
        <v>33878</v>
      </c>
      <c r="L1341" s="64" t="str">
        <f t="shared" si="162"/>
        <v>101992</v>
      </c>
      <c r="M1341" s="50">
        <v>5.6000000000000001E-2</v>
      </c>
    </row>
    <row r="1342" spans="3:13">
      <c r="C1342" s="64"/>
      <c r="D1342" s="75"/>
      <c r="E1342" s="64">
        <v>2678</v>
      </c>
      <c r="F1342" s="64" t="str">
        <f t="shared" si="160"/>
        <v>51907</v>
      </c>
      <c r="G1342" s="12">
        <v>3.7499999999999999E-2</v>
      </c>
      <c r="H1342" s="64">
        <v>35278</v>
      </c>
      <c r="I1342" s="64" t="str">
        <f t="shared" si="161"/>
        <v>81996</v>
      </c>
      <c r="J1342" s="50">
        <v>6.9699999999999998E-2</v>
      </c>
      <c r="K1342" s="64">
        <v>33909</v>
      </c>
      <c r="L1342" s="64" t="str">
        <f t="shared" si="162"/>
        <v>111992</v>
      </c>
      <c r="M1342" s="50">
        <v>6.0400000000000002E-2</v>
      </c>
    </row>
    <row r="1343" spans="3:13">
      <c r="C1343" s="64"/>
      <c r="D1343" s="73"/>
      <c r="E1343" s="64">
        <v>2709</v>
      </c>
      <c r="F1343" s="64" t="str">
        <f t="shared" si="160"/>
        <v>61907</v>
      </c>
      <c r="G1343" s="12">
        <v>3.7699999999999997E-2</v>
      </c>
      <c r="H1343" s="64">
        <v>35309</v>
      </c>
      <c r="I1343" s="64" t="str">
        <f t="shared" si="161"/>
        <v>91996</v>
      </c>
      <c r="J1343" s="50">
        <v>7.17E-2</v>
      </c>
      <c r="K1343" s="64">
        <v>33939</v>
      </c>
      <c r="L1343" s="64" t="str">
        <f t="shared" si="162"/>
        <v>121992</v>
      </c>
      <c r="M1343" s="50">
        <v>6.08E-2</v>
      </c>
    </row>
    <row r="1344" spans="3:13">
      <c r="C1344" s="64"/>
      <c r="D1344" s="75"/>
      <c r="E1344" s="64">
        <v>2739</v>
      </c>
      <c r="F1344" s="64" t="str">
        <f t="shared" si="160"/>
        <v>71907</v>
      </c>
      <c r="G1344" s="12">
        <v>3.7900000000000003E-2</v>
      </c>
      <c r="H1344" s="64">
        <v>35339</v>
      </c>
      <c r="I1344" s="64" t="str">
        <f t="shared" si="161"/>
        <v>101996</v>
      </c>
      <c r="J1344" s="50">
        <v>6.9000000000000006E-2</v>
      </c>
      <c r="K1344" s="64">
        <v>33970</v>
      </c>
      <c r="L1344" s="64" t="str">
        <f t="shared" si="162"/>
        <v>11993</v>
      </c>
      <c r="M1344" s="50">
        <v>5.8299999999999998E-2</v>
      </c>
    </row>
    <row r="1345" spans="3:13">
      <c r="C1345" s="64"/>
      <c r="D1345" s="73"/>
      <c r="E1345" s="64">
        <v>2770</v>
      </c>
      <c r="F1345" s="64" t="str">
        <f t="shared" si="160"/>
        <v>81907</v>
      </c>
      <c r="G1345" s="12">
        <v>3.7999999999999999E-2</v>
      </c>
      <c r="H1345" s="64">
        <v>35370</v>
      </c>
      <c r="I1345" s="64" t="str">
        <f t="shared" si="161"/>
        <v>111996</v>
      </c>
      <c r="J1345" s="50">
        <v>6.5799999999999997E-2</v>
      </c>
      <c r="K1345" s="64">
        <v>34001</v>
      </c>
      <c r="L1345" s="64" t="str">
        <f t="shared" si="162"/>
        <v>21993</v>
      </c>
      <c r="M1345" s="50">
        <v>5.4300000000000001E-2</v>
      </c>
    </row>
    <row r="1346" spans="3:13">
      <c r="C1346" s="64"/>
      <c r="D1346" s="75"/>
      <c r="E1346" s="64">
        <v>2801</v>
      </c>
      <c r="F1346" s="64" t="str">
        <f t="shared" si="160"/>
        <v>91907</v>
      </c>
      <c r="G1346" s="12">
        <v>3.8199999999999998E-2</v>
      </c>
      <c r="H1346" s="64">
        <v>35400</v>
      </c>
      <c r="I1346" s="64" t="str">
        <f t="shared" si="161"/>
        <v>121996</v>
      </c>
      <c r="J1346" s="50">
        <v>6.6500000000000004E-2</v>
      </c>
      <c r="K1346" s="64">
        <v>34029</v>
      </c>
      <c r="L1346" s="64" t="str">
        <f t="shared" si="162"/>
        <v>31993</v>
      </c>
      <c r="M1346" s="50">
        <v>5.1900000000000002E-2</v>
      </c>
    </row>
    <row r="1347" spans="3:13">
      <c r="C1347" s="64"/>
      <c r="D1347" s="73"/>
      <c r="E1347" s="64">
        <v>2831</v>
      </c>
      <c r="F1347" s="64" t="str">
        <f t="shared" si="160"/>
        <v>101907</v>
      </c>
      <c r="G1347" s="12">
        <v>3.8399999999999997E-2</v>
      </c>
      <c r="H1347" s="64">
        <v>35431</v>
      </c>
      <c r="I1347" s="64" t="str">
        <f t="shared" si="161"/>
        <v>11997</v>
      </c>
      <c r="J1347" s="50">
        <v>6.9099999999999995E-2</v>
      </c>
      <c r="K1347" s="64">
        <v>34060</v>
      </c>
      <c r="L1347" s="64" t="str">
        <f t="shared" si="162"/>
        <v>41993</v>
      </c>
      <c r="M1347" s="50">
        <v>5.1299999999999998E-2</v>
      </c>
    </row>
    <row r="1348" spans="3:13">
      <c r="C1348" s="64"/>
      <c r="D1348" s="75"/>
      <c r="E1348" s="64">
        <v>2862</v>
      </c>
      <c r="F1348" s="64" t="str">
        <f t="shared" si="160"/>
        <v>111907</v>
      </c>
      <c r="G1348" s="12">
        <v>3.85E-2</v>
      </c>
      <c r="H1348" s="64">
        <v>35462</v>
      </c>
      <c r="I1348" s="64" t="str">
        <f t="shared" si="161"/>
        <v>21997</v>
      </c>
      <c r="J1348" s="50">
        <v>6.7699999999999996E-2</v>
      </c>
      <c r="K1348" s="64">
        <v>34090</v>
      </c>
      <c r="L1348" s="64" t="str">
        <f t="shared" si="162"/>
        <v>51993</v>
      </c>
      <c r="M1348" s="50">
        <v>5.1999999999999998E-2</v>
      </c>
    </row>
    <row r="1349" spans="3:13">
      <c r="C1349" s="64"/>
      <c r="D1349" s="73"/>
      <c r="E1349" s="64">
        <v>2892</v>
      </c>
      <c r="F1349" s="64" t="str">
        <f t="shared" si="160"/>
        <v>121907</v>
      </c>
      <c r="G1349" s="12">
        <v>3.8699999999999998E-2</v>
      </c>
      <c r="H1349" s="64">
        <v>35490</v>
      </c>
      <c r="I1349" s="64" t="str">
        <f t="shared" si="161"/>
        <v>31997</v>
      </c>
      <c r="J1349" s="50">
        <v>7.0499999999999993E-2</v>
      </c>
      <c r="K1349" s="64">
        <v>34121</v>
      </c>
      <c r="L1349" s="64" t="str">
        <f t="shared" si="162"/>
        <v>61993</v>
      </c>
      <c r="M1349" s="50">
        <v>5.2200000000000003E-2</v>
      </c>
    </row>
    <row r="1350" spans="3:13">
      <c r="C1350" s="64"/>
      <c r="D1350" s="75"/>
      <c r="E1350" s="64">
        <v>2923</v>
      </c>
      <c r="F1350" s="64" t="str">
        <f t="shared" si="160"/>
        <v>11908</v>
      </c>
      <c r="G1350" s="12">
        <v>3.8600000000000002E-2</v>
      </c>
      <c r="H1350" s="64">
        <v>35521</v>
      </c>
      <c r="I1350" s="64" t="str">
        <f t="shared" si="161"/>
        <v>41997</v>
      </c>
      <c r="J1350" s="50">
        <v>7.1999999999999995E-2</v>
      </c>
      <c r="K1350" s="64">
        <v>34151</v>
      </c>
      <c r="L1350" s="64" t="str">
        <f t="shared" si="162"/>
        <v>71993</v>
      </c>
      <c r="M1350" s="50">
        <v>5.0900000000000001E-2</v>
      </c>
    </row>
    <row r="1351" spans="3:13">
      <c r="C1351" s="64"/>
      <c r="D1351" s="73"/>
      <c r="E1351" s="64">
        <v>2954</v>
      </c>
      <c r="F1351" s="64" t="str">
        <f t="shared" si="160"/>
        <v>21908</v>
      </c>
      <c r="G1351" s="12">
        <v>3.85E-2</v>
      </c>
      <c r="H1351" s="64">
        <v>35551</v>
      </c>
      <c r="I1351" s="64" t="str">
        <f t="shared" si="161"/>
        <v>51997</v>
      </c>
      <c r="J1351" s="50">
        <v>7.0199999999999999E-2</v>
      </c>
      <c r="K1351" s="64">
        <v>34182</v>
      </c>
      <c r="L1351" s="64" t="str">
        <f t="shared" si="162"/>
        <v>81993</v>
      </c>
      <c r="M1351" s="50">
        <v>5.0299999999999997E-2</v>
      </c>
    </row>
    <row r="1352" spans="3:13">
      <c r="C1352" s="64"/>
      <c r="D1352" s="75"/>
      <c r="E1352" s="64">
        <v>2983</v>
      </c>
      <c r="F1352" s="64" t="str">
        <f t="shared" si="160"/>
        <v>31908</v>
      </c>
      <c r="G1352" s="12">
        <v>3.8399999999999997E-2</v>
      </c>
      <c r="H1352" s="64">
        <v>35582</v>
      </c>
      <c r="I1352" s="64" t="str">
        <f t="shared" si="161"/>
        <v>61997</v>
      </c>
      <c r="J1352" s="50">
        <v>6.8400000000000002E-2</v>
      </c>
      <c r="K1352" s="64">
        <v>34213</v>
      </c>
      <c r="L1352" s="64" t="str">
        <f t="shared" si="162"/>
        <v>91993</v>
      </c>
      <c r="M1352" s="50">
        <v>4.7300000000000002E-2</v>
      </c>
    </row>
    <row r="1353" spans="3:13">
      <c r="C1353" s="64"/>
      <c r="D1353" s="73"/>
      <c r="E1353" s="64">
        <v>3014</v>
      </c>
      <c r="F1353" s="64" t="str">
        <f t="shared" si="160"/>
        <v>41908</v>
      </c>
      <c r="G1353" s="12">
        <v>3.8300000000000001E-2</v>
      </c>
      <c r="H1353" s="64">
        <v>35612</v>
      </c>
      <c r="I1353" s="64" t="str">
        <f t="shared" si="161"/>
        <v>71997</v>
      </c>
      <c r="J1353" s="50">
        <v>6.5600000000000006E-2</v>
      </c>
      <c r="K1353" s="64">
        <v>34243</v>
      </c>
      <c r="L1353" s="64" t="str">
        <f t="shared" si="162"/>
        <v>101993</v>
      </c>
      <c r="M1353" s="50">
        <v>4.7100000000000003E-2</v>
      </c>
    </row>
    <row r="1354" spans="3:13">
      <c r="C1354" s="64"/>
      <c r="D1354" s="75"/>
      <c r="E1354" s="64">
        <v>3044</v>
      </c>
      <c r="F1354" s="64" t="str">
        <f t="shared" si="160"/>
        <v>51908</v>
      </c>
      <c r="G1354" s="12">
        <v>3.8199999999999998E-2</v>
      </c>
      <c r="H1354" s="64">
        <v>35643</v>
      </c>
      <c r="I1354" s="64" t="str">
        <f t="shared" si="161"/>
        <v>81997</v>
      </c>
      <c r="J1354" s="50">
        <v>6.6500000000000004E-2</v>
      </c>
      <c r="K1354" s="64">
        <v>34274</v>
      </c>
      <c r="L1354" s="64" t="str">
        <f t="shared" si="162"/>
        <v>111993</v>
      </c>
      <c r="M1354" s="50">
        <v>5.0599999999999999E-2</v>
      </c>
    </row>
    <row r="1355" spans="3:13">
      <c r="C1355" s="64"/>
      <c r="D1355" s="73"/>
      <c r="E1355" s="64">
        <v>3075</v>
      </c>
      <c r="F1355" s="64" t="str">
        <f t="shared" si="160"/>
        <v>61908</v>
      </c>
      <c r="G1355" s="12">
        <v>3.8199999999999998E-2</v>
      </c>
      <c r="H1355" s="64">
        <v>35674</v>
      </c>
      <c r="I1355" s="64" t="str">
        <f t="shared" si="161"/>
        <v>91997</v>
      </c>
      <c r="J1355" s="50">
        <v>6.5600000000000006E-2</v>
      </c>
      <c r="K1355" s="64">
        <v>34304</v>
      </c>
      <c r="L1355" s="64" t="str">
        <f t="shared" si="162"/>
        <v>121993</v>
      </c>
      <c r="M1355" s="50">
        <v>5.1499999999999997E-2</v>
      </c>
    </row>
    <row r="1356" spans="3:13">
      <c r="C1356" s="64"/>
      <c r="D1356" s="75"/>
      <c r="E1356" s="64">
        <v>3105</v>
      </c>
      <c r="F1356" s="64" t="str">
        <f t="shared" si="160"/>
        <v>71908</v>
      </c>
      <c r="G1356" s="12">
        <v>3.8100000000000002E-2</v>
      </c>
      <c r="H1356" s="64">
        <v>35704</v>
      </c>
      <c r="I1356" s="64" t="str">
        <f t="shared" si="161"/>
        <v>101997</v>
      </c>
      <c r="J1356" s="50">
        <v>6.3799999999999996E-2</v>
      </c>
      <c r="K1356" s="64">
        <v>34335</v>
      </c>
      <c r="L1356" s="64" t="str">
        <f t="shared" si="162"/>
        <v>11994</v>
      </c>
      <c r="M1356" s="50">
        <v>5.0900000000000001E-2</v>
      </c>
    </row>
    <row r="1357" spans="3:13">
      <c r="C1357" s="64"/>
      <c r="D1357" s="73"/>
      <c r="E1357" s="64">
        <v>3136</v>
      </c>
      <c r="F1357" s="64" t="str">
        <f t="shared" si="160"/>
        <v>81908</v>
      </c>
      <c r="G1357" s="12">
        <v>3.7999999999999999E-2</v>
      </c>
      <c r="H1357" s="64">
        <v>35735</v>
      </c>
      <c r="I1357" s="64" t="str">
        <f t="shared" si="161"/>
        <v>111997</v>
      </c>
      <c r="J1357" s="50">
        <v>6.2E-2</v>
      </c>
      <c r="K1357" s="64">
        <v>34366</v>
      </c>
      <c r="L1357" s="64" t="str">
        <f t="shared" si="162"/>
        <v>21994</v>
      </c>
      <c r="M1357" s="50">
        <v>5.3999999999999999E-2</v>
      </c>
    </row>
    <row r="1358" spans="3:13">
      <c r="C1358" s="64"/>
      <c r="D1358" s="75"/>
      <c r="E1358" s="64">
        <v>3167</v>
      </c>
      <c r="F1358" s="64" t="str">
        <f t="shared" si="160"/>
        <v>91908</v>
      </c>
      <c r="G1358" s="12">
        <v>3.7900000000000003E-2</v>
      </c>
      <c r="H1358" s="64">
        <v>35765</v>
      </c>
      <c r="I1358" s="64" t="str">
        <f t="shared" si="161"/>
        <v>121997</v>
      </c>
      <c r="J1358" s="50">
        <v>6.0699999999999997E-2</v>
      </c>
      <c r="K1358" s="64">
        <v>34394</v>
      </c>
      <c r="L1358" s="64" t="str">
        <f t="shared" si="162"/>
        <v>31994</v>
      </c>
      <c r="M1358" s="50">
        <v>5.9400000000000001E-2</v>
      </c>
    </row>
    <row r="1359" spans="3:13">
      <c r="C1359" s="64"/>
      <c r="D1359" s="73"/>
      <c r="E1359" s="64">
        <v>3197</v>
      </c>
      <c r="F1359" s="64" t="str">
        <f t="shared" si="160"/>
        <v>101908</v>
      </c>
      <c r="G1359" s="12">
        <v>3.78E-2</v>
      </c>
      <c r="H1359" s="64">
        <v>35796</v>
      </c>
      <c r="I1359" s="64" t="str">
        <f t="shared" si="161"/>
        <v>11998</v>
      </c>
      <c r="J1359" s="50">
        <v>5.8799999999999998E-2</v>
      </c>
      <c r="K1359" s="64">
        <v>34425</v>
      </c>
      <c r="L1359" s="64" t="str">
        <f t="shared" si="162"/>
        <v>41994</v>
      </c>
      <c r="M1359" s="50">
        <v>6.5199999999999994E-2</v>
      </c>
    </row>
    <row r="1360" spans="3:13">
      <c r="C1360" s="64"/>
      <c r="D1360" s="75"/>
      <c r="E1360" s="64">
        <v>3228</v>
      </c>
      <c r="F1360" s="64" t="str">
        <f t="shared" si="160"/>
        <v>111908</v>
      </c>
      <c r="G1360" s="12">
        <v>3.7699999999999997E-2</v>
      </c>
      <c r="H1360" s="64">
        <v>35827</v>
      </c>
      <c r="I1360" s="64" t="str">
        <f t="shared" si="161"/>
        <v>21998</v>
      </c>
      <c r="J1360" s="50">
        <v>5.96E-2</v>
      </c>
      <c r="K1360" s="64">
        <v>34455</v>
      </c>
      <c r="L1360" s="64" t="str">
        <f t="shared" si="162"/>
        <v>51994</v>
      </c>
      <c r="M1360" s="50">
        <v>6.7799999999999999E-2</v>
      </c>
    </row>
    <row r="1361" spans="3:13">
      <c r="C1361" s="64"/>
      <c r="D1361" s="73"/>
      <c r="E1361" s="64">
        <v>3258</v>
      </c>
      <c r="F1361" s="64" t="str">
        <f t="shared" si="160"/>
        <v>121908</v>
      </c>
      <c r="G1361" s="12">
        <v>3.7600000000000001E-2</v>
      </c>
      <c r="H1361" s="64">
        <v>35855</v>
      </c>
      <c r="I1361" s="64" t="str">
        <f t="shared" si="161"/>
        <v>31998</v>
      </c>
      <c r="J1361" s="50">
        <v>6.0100000000000001E-2</v>
      </c>
      <c r="K1361" s="64">
        <v>34486</v>
      </c>
      <c r="L1361" s="64" t="str">
        <f t="shared" si="162"/>
        <v>61994</v>
      </c>
      <c r="M1361" s="50">
        <v>6.7000000000000004E-2</v>
      </c>
    </row>
    <row r="1362" spans="3:13">
      <c r="C1362" s="64"/>
      <c r="D1362" s="75"/>
      <c r="E1362" s="64">
        <v>3289</v>
      </c>
      <c r="F1362" s="64" t="str">
        <f t="shared" si="160"/>
        <v>11909</v>
      </c>
      <c r="G1362" s="12">
        <v>3.7699999999999997E-2</v>
      </c>
      <c r="H1362" s="64">
        <v>35886</v>
      </c>
      <c r="I1362" s="64" t="str">
        <f t="shared" si="161"/>
        <v>41998</v>
      </c>
      <c r="J1362" s="50">
        <v>0.06</v>
      </c>
      <c r="K1362" s="64">
        <v>34516</v>
      </c>
      <c r="L1362" s="64" t="str">
        <f t="shared" si="162"/>
        <v>71994</v>
      </c>
      <c r="M1362" s="50">
        <v>6.9099999999999995E-2</v>
      </c>
    </row>
    <row r="1363" spans="3:13">
      <c r="C1363" s="64"/>
      <c r="D1363" s="73"/>
      <c r="E1363" s="64">
        <v>3320</v>
      </c>
      <c r="F1363" s="64" t="str">
        <f t="shared" si="160"/>
        <v>21909</v>
      </c>
      <c r="G1363" s="12">
        <v>3.7900000000000003E-2</v>
      </c>
      <c r="H1363" s="64">
        <v>35916</v>
      </c>
      <c r="I1363" s="64" t="str">
        <f t="shared" si="161"/>
        <v>51998</v>
      </c>
      <c r="J1363" s="50">
        <v>6.0100000000000001E-2</v>
      </c>
      <c r="K1363" s="64">
        <v>34547</v>
      </c>
      <c r="L1363" s="64" t="str">
        <f t="shared" si="162"/>
        <v>81994</v>
      </c>
      <c r="M1363" s="50">
        <v>6.88E-2</v>
      </c>
    </row>
    <row r="1364" spans="3:13">
      <c r="C1364" s="64"/>
      <c r="D1364" s="75"/>
      <c r="E1364" s="64">
        <v>3348</v>
      </c>
      <c r="F1364" s="64" t="str">
        <f t="shared" si="160"/>
        <v>31909</v>
      </c>
      <c r="G1364" s="12">
        <v>3.7999999999999999E-2</v>
      </c>
      <c r="H1364" s="64">
        <v>35947</v>
      </c>
      <c r="I1364" s="64" t="str">
        <f t="shared" si="161"/>
        <v>61998</v>
      </c>
      <c r="J1364" s="50">
        <v>5.8000000000000003E-2</v>
      </c>
      <c r="K1364" s="64">
        <v>34578</v>
      </c>
      <c r="L1364" s="64" t="str">
        <f t="shared" si="162"/>
        <v>91994</v>
      </c>
      <c r="M1364" s="50">
        <v>7.0800000000000002E-2</v>
      </c>
    </row>
    <row r="1365" spans="3:13">
      <c r="C1365" s="64"/>
      <c r="D1365" s="73"/>
      <c r="E1365" s="64">
        <v>3379</v>
      </c>
      <c r="F1365" s="64" t="str">
        <f t="shared" si="160"/>
        <v>41909</v>
      </c>
      <c r="G1365" s="12">
        <v>3.8100000000000002E-2</v>
      </c>
      <c r="H1365" s="64">
        <v>35977</v>
      </c>
      <c r="I1365" s="64" t="str">
        <f t="shared" si="161"/>
        <v>71998</v>
      </c>
      <c r="J1365" s="50">
        <v>5.7799999999999997E-2</v>
      </c>
      <c r="K1365" s="64">
        <v>34608</v>
      </c>
      <c r="L1365" s="64" t="str">
        <f t="shared" si="162"/>
        <v>101994</v>
      </c>
      <c r="M1365" s="50">
        <v>7.3999999999999996E-2</v>
      </c>
    </row>
    <row r="1366" spans="3:13">
      <c r="C1366" s="64"/>
      <c r="D1366" s="75"/>
      <c r="E1366" s="64">
        <v>3409</v>
      </c>
      <c r="F1366" s="64" t="str">
        <f t="shared" si="160"/>
        <v>51909</v>
      </c>
      <c r="G1366" s="12">
        <v>3.8199999999999998E-2</v>
      </c>
      <c r="H1366" s="64">
        <v>36008</v>
      </c>
      <c r="I1366" s="64" t="str">
        <f t="shared" si="161"/>
        <v>81998</v>
      </c>
      <c r="J1366" s="50">
        <v>5.6599999999999998E-2</v>
      </c>
      <c r="K1366" s="64">
        <v>34639</v>
      </c>
      <c r="L1366" s="64" t="str">
        <f t="shared" si="162"/>
        <v>111994</v>
      </c>
      <c r="M1366" s="50">
        <v>7.7200000000000005E-2</v>
      </c>
    </row>
    <row r="1367" spans="3:13">
      <c r="C1367" s="64"/>
      <c r="D1367" s="73"/>
      <c r="E1367" s="64">
        <v>3440</v>
      </c>
      <c r="F1367" s="64" t="str">
        <f t="shared" si="160"/>
        <v>61909</v>
      </c>
      <c r="G1367" s="12">
        <v>3.8399999999999997E-2</v>
      </c>
      <c r="H1367" s="64">
        <v>36039</v>
      </c>
      <c r="I1367" s="64" t="str">
        <f t="shared" si="161"/>
        <v>91998</v>
      </c>
      <c r="J1367" s="50">
        <v>5.3800000000000001E-2</v>
      </c>
      <c r="K1367" s="64">
        <v>34669</v>
      </c>
      <c r="L1367" s="64" t="str">
        <f t="shared" si="162"/>
        <v>121994</v>
      </c>
      <c r="M1367" s="50">
        <v>7.7799999999999994E-2</v>
      </c>
    </row>
    <row r="1368" spans="3:13">
      <c r="C1368" s="64"/>
      <c r="D1368" s="75"/>
      <c r="E1368" s="64">
        <v>3470</v>
      </c>
      <c r="F1368" s="64" t="str">
        <f t="shared" si="160"/>
        <v>71909</v>
      </c>
      <c r="G1368" s="12">
        <v>3.85E-2</v>
      </c>
      <c r="H1368" s="64">
        <v>36069</v>
      </c>
      <c r="I1368" s="64" t="str">
        <f t="shared" si="161"/>
        <v>101998</v>
      </c>
      <c r="J1368" s="50">
        <v>5.2999999999999999E-2</v>
      </c>
      <c r="K1368" s="64">
        <v>34700</v>
      </c>
      <c r="L1368" s="64" t="str">
        <f t="shared" si="162"/>
        <v>11995</v>
      </c>
      <c r="M1368" s="50">
        <v>7.7600000000000002E-2</v>
      </c>
    </row>
    <row r="1369" spans="3:13">
      <c r="C1369" s="64"/>
      <c r="D1369" s="73"/>
      <c r="E1369" s="64">
        <v>3501</v>
      </c>
      <c r="F1369" s="64" t="str">
        <f t="shared" si="160"/>
        <v>81909</v>
      </c>
      <c r="G1369" s="12">
        <v>3.8600000000000002E-2</v>
      </c>
      <c r="H1369" s="64">
        <v>36100</v>
      </c>
      <c r="I1369" s="64" t="str">
        <f t="shared" si="161"/>
        <v>111998</v>
      </c>
      <c r="J1369" s="50">
        <v>5.4800000000000001E-2</v>
      </c>
      <c r="K1369" s="64">
        <v>34731</v>
      </c>
      <c r="L1369" s="64" t="str">
        <f t="shared" si="162"/>
        <v>21995</v>
      </c>
      <c r="M1369" s="50">
        <v>7.3700000000000002E-2</v>
      </c>
    </row>
    <row r="1370" spans="3:13">
      <c r="C1370" s="64"/>
      <c r="D1370" s="75"/>
      <c r="E1370" s="64">
        <v>3532</v>
      </c>
      <c r="F1370" s="64" t="str">
        <f t="shared" si="160"/>
        <v>91909</v>
      </c>
      <c r="G1370" s="12">
        <v>3.8699999999999998E-2</v>
      </c>
      <c r="H1370" s="64">
        <v>36130</v>
      </c>
      <c r="I1370" s="64" t="str">
        <f t="shared" si="161"/>
        <v>121998</v>
      </c>
      <c r="J1370" s="50">
        <v>5.3600000000000002E-2</v>
      </c>
      <c r="K1370" s="64">
        <v>34759</v>
      </c>
      <c r="L1370" s="64" t="str">
        <f t="shared" si="162"/>
        <v>31995</v>
      </c>
      <c r="M1370" s="50">
        <v>7.0499999999999993E-2</v>
      </c>
    </row>
    <row r="1371" spans="3:13">
      <c r="C1371" s="64"/>
      <c r="D1371" s="73"/>
      <c r="E1371" s="64">
        <v>3562</v>
      </c>
      <c r="F1371" s="64" t="str">
        <f t="shared" si="160"/>
        <v>101909</v>
      </c>
      <c r="G1371" s="12">
        <v>3.8800000000000001E-2</v>
      </c>
      <c r="H1371" s="64">
        <v>36161</v>
      </c>
      <c r="I1371" s="64" t="str">
        <f t="shared" si="161"/>
        <v>11999</v>
      </c>
      <c r="J1371" s="50">
        <v>5.45E-2</v>
      </c>
      <c r="K1371" s="64">
        <v>34790</v>
      </c>
      <c r="L1371" s="64" t="str">
        <f t="shared" si="162"/>
        <v>41995</v>
      </c>
      <c r="M1371" s="50">
        <v>6.8599999999999994E-2</v>
      </c>
    </row>
    <row r="1372" spans="3:13">
      <c r="C1372" s="64"/>
      <c r="D1372" s="75"/>
      <c r="E1372" s="64">
        <v>3593</v>
      </c>
      <c r="F1372" s="64" t="str">
        <f t="shared" si="160"/>
        <v>111909</v>
      </c>
      <c r="G1372" s="12">
        <v>3.9E-2</v>
      </c>
      <c r="H1372" s="64">
        <v>36192</v>
      </c>
      <c r="I1372" s="64" t="str">
        <f t="shared" si="161"/>
        <v>21999</v>
      </c>
      <c r="J1372" s="50">
        <v>5.6599999999999998E-2</v>
      </c>
      <c r="K1372" s="64">
        <v>34820</v>
      </c>
      <c r="L1372" s="64" t="str">
        <f t="shared" si="162"/>
        <v>51995</v>
      </c>
      <c r="M1372" s="50">
        <v>6.4100000000000004E-2</v>
      </c>
    </row>
    <row r="1373" spans="3:13">
      <c r="C1373" s="64"/>
      <c r="D1373" s="73"/>
      <c r="E1373" s="64">
        <v>3623</v>
      </c>
      <c r="F1373" s="64" t="str">
        <f t="shared" ref="F1373:F1436" si="163">MONTH(E1373)&amp;YEAR(E1373)</f>
        <v>121909</v>
      </c>
      <c r="G1373" s="12">
        <v>3.9100000000000003E-2</v>
      </c>
      <c r="H1373" s="64">
        <v>36220</v>
      </c>
      <c r="I1373" s="64" t="str">
        <f t="shared" ref="I1373:I1436" si="164">MONTH(H1373)&amp;YEAR(H1373)</f>
        <v>31999</v>
      </c>
      <c r="J1373" s="50">
        <v>5.8700000000000002E-2</v>
      </c>
      <c r="K1373" s="64">
        <v>34851</v>
      </c>
      <c r="L1373" s="64" t="str">
        <f t="shared" ref="L1373:L1436" si="165">MONTH(K1373)&amp;YEAR(K1373)</f>
        <v>61995</v>
      </c>
      <c r="M1373" s="50">
        <v>5.9299999999999999E-2</v>
      </c>
    </row>
    <row r="1374" spans="3:13">
      <c r="C1374" s="64"/>
      <c r="D1374" s="75"/>
      <c r="E1374" s="64">
        <v>3654</v>
      </c>
      <c r="F1374" s="64" t="str">
        <f t="shared" si="163"/>
        <v>11910</v>
      </c>
      <c r="G1374" s="12">
        <v>3.9199999999999999E-2</v>
      </c>
      <c r="H1374" s="64">
        <v>36251</v>
      </c>
      <c r="I1374" s="64" t="str">
        <f t="shared" si="164"/>
        <v>41999</v>
      </c>
      <c r="J1374" s="50">
        <v>5.8200000000000002E-2</v>
      </c>
      <c r="K1374" s="64">
        <v>34881</v>
      </c>
      <c r="L1374" s="64" t="str">
        <f t="shared" si="165"/>
        <v>71995</v>
      </c>
      <c r="M1374" s="50">
        <v>6.0100000000000001E-2</v>
      </c>
    </row>
    <row r="1375" spans="3:13">
      <c r="C1375" s="64"/>
      <c r="D1375" s="73"/>
      <c r="E1375" s="64">
        <v>3685</v>
      </c>
      <c r="F1375" s="64" t="str">
        <f t="shared" si="163"/>
        <v>21910</v>
      </c>
      <c r="G1375" s="12">
        <v>3.9199999999999999E-2</v>
      </c>
      <c r="H1375" s="64">
        <v>36281</v>
      </c>
      <c r="I1375" s="64" t="str">
        <f t="shared" si="164"/>
        <v>51999</v>
      </c>
      <c r="J1375" s="50">
        <v>6.08E-2</v>
      </c>
      <c r="K1375" s="64">
        <v>34912</v>
      </c>
      <c r="L1375" s="64" t="str">
        <f t="shared" si="165"/>
        <v>81995</v>
      </c>
      <c r="M1375" s="50">
        <v>6.2399999999999997E-2</v>
      </c>
    </row>
    <row r="1376" spans="3:13">
      <c r="C1376" s="64"/>
      <c r="D1376" s="75"/>
      <c r="E1376" s="64">
        <v>3713</v>
      </c>
      <c r="F1376" s="64" t="str">
        <f t="shared" si="163"/>
        <v>31910</v>
      </c>
      <c r="G1376" s="12">
        <v>3.9300000000000002E-2</v>
      </c>
      <c r="H1376" s="64">
        <v>36312</v>
      </c>
      <c r="I1376" s="64" t="str">
        <f t="shared" si="164"/>
        <v>61999</v>
      </c>
      <c r="J1376" s="50">
        <v>6.3600000000000004E-2</v>
      </c>
      <c r="K1376" s="64">
        <v>34943</v>
      </c>
      <c r="L1376" s="64" t="str">
        <f t="shared" si="165"/>
        <v>91995</v>
      </c>
      <c r="M1376" s="50">
        <v>0.06</v>
      </c>
    </row>
    <row r="1377" spans="3:13">
      <c r="C1377" s="64"/>
      <c r="D1377" s="73"/>
      <c r="E1377" s="64">
        <v>3744</v>
      </c>
      <c r="F1377" s="64" t="str">
        <f t="shared" si="163"/>
        <v>41910</v>
      </c>
      <c r="G1377" s="12">
        <v>3.9300000000000002E-2</v>
      </c>
      <c r="H1377" s="64">
        <v>36342</v>
      </c>
      <c r="I1377" s="64" t="str">
        <f t="shared" si="164"/>
        <v>71999</v>
      </c>
      <c r="J1377" s="50">
        <v>6.2799999999999995E-2</v>
      </c>
      <c r="K1377" s="64">
        <v>34973</v>
      </c>
      <c r="L1377" s="64" t="str">
        <f t="shared" si="165"/>
        <v>101995</v>
      </c>
      <c r="M1377" s="50">
        <v>5.8599999999999999E-2</v>
      </c>
    </row>
    <row r="1378" spans="3:13">
      <c r="C1378" s="64"/>
      <c r="D1378" s="75"/>
      <c r="E1378" s="64">
        <v>3774</v>
      </c>
      <c r="F1378" s="64" t="str">
        <f t="shared" si="163"/>
        <v>51910</v>
      </c>
      <c r="G1378" s="12">
        <v>3.9399999999999998E-2</v>
      </c>
      <c r="H1378" s="64">
        <v>36373</v>
      </c>
      <c r="I1378" s="64" t="str">
        <f t="shared" si="164"/>
        <v>81999</v>
      </c>
      <c r="J1378" s="50">
        <v>6.4299999999999996E-2</v>
      </c>
      <c r="K1378" s="64">
        <v>35004</v>
      </c>
      <c r="L1378" s="64" t="str">
        <f t="shared" si="165"/>
        <v>111995</v>
      </c>
      <c r="M1378" s="50">
        <v>5.6899999999999999E-2</v>
      </c>
    </row>
    <row r="1379" spans="3:13">
      <c r="C1379" s="64"/>
      <c r="D1379" s="73"/>
      <c r="E1379" s="64">
        <v>3805</v>
      </c>
      <c r="F1379" s="64" t="str">
        <f t="shared" si="163"/>
        <v>61910</v>
      </c>
      <c r="G1379" s="12">
        <v>3.9399999999999998E-2</v>
      </c>
      <c r="H1379" s="64">
        <v>36404</v>
      </c>
      <c r="I1379" s="64" t="str">
        <f t="shared" si="164"/>
        <v>91999</v>
      </c>
      <c r="J1379" s="50">
        <v>6.5000000000000002E-2</v>
      </c>
      <c r="K1379" s="64">
        <v>35034</v>
      </c>
      <c r="L1379" s="64" t="str">
        <f t="shared" si="165"/>
        <v>121995</v>
      </c>
      <c r="M1379" s="50">
        <v>5.5100000000000003E-2</v>
      </c>
    </row>
    <row r="1380" spans="3:13">
      <c r="C1380" s="64"/>
      <c r="D1380" s="75"/>
      <c r="E1380" s="64">
        <v>3835</v>
      </c>
      <c r="F1380" s="64" t="str">
        <f t="shared" si="163"/>
        <v>71910</v>
      </c>
      <c r="G1380" s="12">
        <v>3.95E-2</v>
      </c>
      <c r="H1380" s="64">
        <v>36434</v>
      </c>
      <c r="I1380" s="64" t="str">
        <f t="shared" si="164"/>
        <v>101999</v>
      </c>
      <c r="J1380" s="50">
        <v>6.6600000000000006E-2</v>
      </c>
      <c r="K1380" s="64">
        <v>35065</v>
      </c>
      <c r="L1380" s="64" t="str">
        <f t="shared" si="165"/>
        <v>11996</v>
      </c>
      <c r="M1380" s="50">
        <v>5.3600000000000002E-2</v>
      </c>
    </row>
    <row r="1381" spans="3:13">
      <c r="C1381" s="64"/>
      <c r="D1381" s="73"/>
      <c r="E1381" s="64">
        <v>3866</v>
      </c>
      <c r="F1381" s="64" t="str">
        <f t="shared" si="163"/>
        <v>81910</v>
      </c>
      <c r="G1381" s="12">
        <v>3.9600000000000003E-2</v>
      </c>
      <c r="H1381" s="64">
        <v>36465</v>
      </c>
      <c r="I1381" s="64" t="str">
        <f t="shared" si="164"/>
        <v>111999</v>
      </c>
      <c r="J1381" s="50">
        <v>6.4799999999999996E-2</v>
      </c>
      <c r="K1381" s="64">
        <v>35096</v>
      </c>
      <c r="L1381" s="64" t="str">
        <f t="shared" si="165"/>
        <v>21996</v>
      </c>
      <c r="M1381" s="50">
        <v>5.3800000000000001E-2</v>
      </c>
    </row>
    <row r="1382" spans="3:13">
      <c r="C1382" s="64"/>
      <c r="D1382" s="75"/>
      <c r="E1382" s="64">
        <v>3897</v>
      </c>
      <c r="F1382" s="64" t="str">
        <f t="shared" si="163"/>
        <v>91910</v>
      </c>
      <c r="G1382" s="12">
        <v>3.9600000000000003E-2</v>
      </c>
      <c r="H1382" s="64">
        <v>36495</v>
      </c>
      <c r="I1382" s="64" t="str">
        <f t="shared" si="164"/>
        <v>121999</v>
      </c>
      <c r="J1382" s="50">
        <v>6.6900000000000001E-2</v>
      </c>
      <c r="K1382" s="64">
        <v>35125</v>
      </c>
      <c r="L1382" s="64" t="str">
        <f t="shared" si="165"/>
        <v>31996</v>
      </c>
      <c r="M1382" s="50">
        <v>5.9700000000000003E-2</v>
      </c>
    </row>
    <row r="1383" spans="3:13">
      <c r="C1383" s="64"/>
      <c r="D1383" s="73"/>
      <c r="E1383" s="64">
        <v>3927</v>
      </c>
      <c r="F1383" s="64" t="str">
        <f t="shared" si="163"/>
        <v>101910</v>
      </c>
      <c r="G1383" s="12">
        <v>3.9699999999999999E-2</v>
      </c>
      <c r="H1383" s="64">
        <v>36526</v>
      </c>
      <c r="I1383" s="64" t="str">
        <f t="shared" si="164"/>
        <v>12000</v>
      </c>
      <c r="J1383" s="50">
        <v>6.8599999999999994E-2</v>
      </c>
      <c r="K1383" s="64">
        <v>35156</v>
      </c>
      <c r="L1383" s="64" t="str">
        <f t="shared" si="165"/>
        <v>41996</v>
      </c>
      <c r="M1383" s="50">
        <v>6.3E-2</v>
      </c>
    </row>
    <row r="1384" spans="3:13">
      <c r="C1384" s="64"/>
      <c r="D1384" s="75"/>
      <c r="E1384" s="64">
        <v>3958</v>
      </c>
      <c r="F1384" s="64" t="str">
        <f t="shared" si="163"/>
        <v>111910</v>
      </c>
      <c r="G1384" s="12">
        <v>3.9699999999999999E-2</v>
      </c>
      <c r="H1384" s="64">
        <v>36557</v>
      </c>
      <c r="I1384" s="64" t="str">
        <f t="shared" si="164"/>
        <v>22000</v>
      </c>
      <c r="J1384" s="50">
        <v>6.54E-2</v>
      </c>
      <c r="K1384" s="64">
        <v>35186</v>
      </c>
      <c r="L1384" s="64" t="str">
        <f t="shared" si="165"/>
        <v>51996</v>
      </c>
      <c r="M1384" s="50">
        <v>6.4799999999999996E-2</v>
      </c>
    </row>
    <row r="1385" spans="3:13">
      <c r="C1385" s="64"/>
      <c r="D1385" s="73"/>
      <c r="E1385" s="64">
        <v>3988</v>
      </c>
      <c r="F1385" s="64" t="str">
        <f t="shared" si="163"/>
        <v>121910</v>
      </c>
      <c r="G1385" s="12">
        <v>3.9800000000000002E-2</v>
      </c>
      <c r="H1385" s="64">
        <v>36586</v>
      </c>
      <c r="I1385" s="64" t="str">
        <f t="shared" si="164"/>
        <v>32000</v>
      </c>
      <c r="J1385" s="50">
        <v>6.3799999999999996E-2</v>
      </c>
      <c r="K1385" s="64">
        <v>35217</v>
      </c>
      <c r="L1385" s="64" t="str">
        <f t="shared" si="165"/>
        <v>61996</v>
      </c>
      <c r="M1385" s="50">
        <v>6.6900000000000001E-2</v>
      </c>
    </row>
    <row r="1386" spans="3:13">
      <c r="C1386" s="64"/>
      <c r="D1386" s="75"/>
      <c r="E1386" s="64">
        <v>4019</v>
      </c>
      <c r="F1386" s="64" t="str">
        <f t="shared" si="163"/>
        <v>11911</v>
      </c>
      <c r="G1386" s="12">
        <v>3.9800000000000002E-2</v>
      </c>
      <c r="H1386" s="64">
        <v>36617</v>
      </c>
      <c r="I1386" s="64" t="str">
        <f t="shared" si="164"/>
        <v>42000</v>
      </c>
      <c r="J1386" s="50">
        <v>6.1800000000000001E-2</v>
      </c>
      <c r="K1386" s="64">
        <v>35247</v>
      </c>
      <c r="L1386" s="64" t="str">
        <f t="shared" si="165"/>
        <v>71996</v>
      </c>
      <c r="M1386" s="50">
        <v>6.6400000000000001E-2</v>
      </c>
    </row>
    <row r="1387" spans="3:13">
      <c r="C1387" s="64"/>
      <c r="D1387" s="73"/>
      <c r="E1387" s="64">
        <v>4050</v>
      </c>
      <c r="F1387" s="64" t="str">
        <f t="shared" si="163"/>
        <v>21911</v>
      </c>
      <c r="G1387" s="12">
        <v>3.9800000000000002E-2</v>
      </c>
      <c r="H1387" s="64">
        <v>36647</v>
      </c>
      <c r="I1387" s="64" t="str">
        <f t="shared" si="164"/>
        <v>52000</v>
      </c>
      <c r="J1387" s="50">
        <v>6.5500000000000003E-2</v>
      </c>
      <c r="K1387" s="64">
        <v>35278</v>
      </c>
      <c r="L1387" s="64" t="str">
        <f t="shared" si="165"/>
        <v>81996</v>
      </c>
      <c r="M1387" s="50">
        <v>6.3899999999999998E-2</v>
      </c>
    </row>
    <row r="1388" spans="3:13">
      <c r="C1388" s="64"/>
      <c r="D1388" s="75"/>
      <c r="E1388" s="64">
        <v>4078</v>
      </c>
      <c r="F1388" s="64" t="str">
        <f t="shared" si="163"/>
        <v>31911</v>
      </c>
      <c r="G1388" s="12">
        <v>3.9899999999999998E-2</v>
      </c>
      <c r="H1388" s="64">
        <v>36678</v>
      </c>
      <c r="I1388" s="64" t="str">
        <f t="shared" si="164"/>
        <v>62000</v>
      </c>
      <c r="J1388" s="50">
        <v>6.2799999999999995E-2</v>
      </c>
      <c r="K1388" s="64">
        <v>35309</v>
      </c>
      <c r="L1388" s="64" t="str">
        <f t="shared" si="165"/>
        <v>91996</v>
      </c>
      <c r="M1388" s="50">
        <v>6.6000000000000003E-2</v>
      </c>
    </row>
    <row r="1389" spans="3:13">
      <c r="C1389" s="64"/>
      <c r="D1389" s="73"/>
      <c r="E1389" s="64">
        <v>4109</v>
      </c>
      <c r="F1389" s="64" t="str">
        <f t="shared" si="163"/>
        <v>41911</v>
      </c>
      <c r="G1389" s="12">
        <v>3.9899999999999998E-2</v>
      </c>
      <c r="H1389" s="64">
        <v>36708</v>
      </c>
      <c r="I1389" s="64" t="str">
        <f t="shared" si="164"/>
        <v>72000</v>
      </c>
      <c r="J1389" s="50">
        <v>6.2E-2</v>
      </c>
      <c r="K1389" s="64">
        <v>35339</v>
      </c>
      <c r="L1389" s="64" t="str">
        <f t="shared" si="165"/>
        <v>101996</v>
      </c>
      <c r="M1389" s="50">
        <v>6.2700000000000006E-2</v>
      </c>
    </row>
    <row r="1390" spans="3:13">
      <c r="C1390" s="64"/>
      <c r="D1390" s="75"/>
      <c r="E1390" s="64">
        <v>4139</v>
      </c>
      <c r="F1390" s="64" t="str">
        <f t="shared" si="163"/>
        <v>51911</v>
      </c>
      <c r="G1390" s="12">
        <v>3.9899999999999998E-2</v>
      </c>
      <c r="H1390" s="64">
        <v>36739</v>
      </c>
      <c r="I1390" s="64" t="str">
        <f t="shared" si="164"/>
        <v>82000</v>
      </c>
      <c r="J1390" s="50">
        <v>6.0199999999999997E-2</v>
      </c>
      <c r="K1390" s="64">
        <v>35370</v>
      </c>
      <c r="L1390" s="64" t="str">
        <f t="shared" si="165"/>
        <v>111996</v>
      </c>
      <c r="M1390" s="50">
        <v>5.9700000000000003E-2</v>
      </c>
    </row>
    <row r="1391" spans="3:13">
      <c r="C1391" s="64"/>
      <c r="D1391" s="73"/>
      <c r="E1391" s="64">
        <v>4170</v>
      </c>
      <c r="F1391" s="64" t="str">
        <f t="shared" si="163"/>
        <v>61911</v>
      </c>
      <c r="G1391" s="12">
        <v>3.9899999999999998E-2</v>
      </c>
      <c r="H1391" s="64">
        <v>36770</v>
      </c>
      <c r="I1391" s="64" t="str">
        <f t="shared" si="164"/>
        <v>92000</v>
      </c>
      <c r="J1391" s="50">
        <v>6.0900000000000003E-2</v>
      </c>
      <c r="K1391" s="64">
        <v>35400</v>
      </c>
      <c r="L1391" s="64" t="str">
        <f t="shared" si="165"/>
        <v>121996</v>
      </c>
      <c r="M1391" s="50">
        <v>6.0699999999999997E-2</v>
      </c>
    </row>
    <row r="1392" spans="3:13">
      <c r="C1392" s="64"/>
      <c r="D1392" s="75"/>
      <c r="E1392" s="64">
        <v>4200</v>
      </c>
      <c r="F1392" s="64" t="str">
        <f t="shared" si="163"/>
        <v>71911</v>
      </c>
      <c r="G1392" s="12">
        <v>0.04</v>
      </c>
      <c r="H1392" s="64">
        <v>36800</v>
      </c>
      <c r="I1392" s="64" t="str">
        <f t="shared" si="164"/>
        <v>102000</v>
      </c>
      <c r="J1392" s="50">
        <v>6.0400000000000002E-2</v>
      </c>
      <c r="K1392" s="64">
        <v>35431</v>
      </c>
      <c r="L1392" s="64" t="str">
        <f t="shared" si="165"/>
        <v>11997</v>
      </c>
      <c r="M1392" s="50">
        <v>6.3299999999999995E-2</v>
      </c>
    </row>
    <row r="1393" spans="3:13">
      <c r="C1393" s="64"/>
      <c r="D1393" s="73"/>
      <c r="E1393" s="64">
        <v>4231</v>
      </c>
      <c r="F1393" s="64" t="str">
        <f t="shared" si="163"/>
        <v>81911</v>
      </c>
      <c r="G1393" s="12">
        <v>0.04</v>
      </c>
      <c r="H1393" s="64">
        <v>36831</v>
      </c>
      <c r="I1393" s="64" t="str">
        <f t="shared" si="164"/>
        <v>112000</v>
      </c>
      <c r="J1393" s="50">
        <v>5.9799999999999999E-2</v>
      </c>
      <c r="K1393" s="64">
        <v>35462</v>
      </c>
      <c r="L1393" s="64" t="str">
        <f t="shared" si="165"/>
        <v>21997</v>
      </c>
      <c r="M1393" s="50">
        <v>6.2E-2</v>
      </c>
    </row>
    <row r="1394" spans="3:13">
      <c r="C1394" s="64"/>
      <c r="D1394" s="75"/>
      <c r="E1394" s="64">
        <v>4262</v>
      </c>
      <c r="F1394" s="64" t="str">
        <f t="shared" si="163"/>
        <v>91911</v>
      </c>
      <c r="G1394" s="12">
        <v>0.04</v>
      </c>
      <c r="H1394" s="64">
        <v>36861</v>
      </c>
      <c r="I1394" s="64" t="str">
        <f t="shared" si="164"/>
        <v>122000</v>
      </c>
      <c r="J1394" s="50">
        <v>5.6399999999999999E-2</v>
      </c>
      <c r="K1394" s="64">
        <v>35490</v>
      </c>
      <c r="L1394" s="64" t="str">
        <f t="shared" si="165"/>
        <v>31997</v>
      </c>
      <c r="M1394" s="50">
        <v>6.54E-2</v>
      </c>
    </row>
    <row r="1395" spans="3:13">
      <c r="C1395" s="64"/>
      <c r="D1395" s="73"/>
      <c r="E1395" s="64">
        <v>4292</v>
      </c>
      <c r="F1395" s="64" t="str">
        <f t="shared" si="163"/>
        <v>101911</v>
      </c>
      <c r="G1395" s="12">
        <v>4.0099999999999997E-2</v>
      </c>
      <c r="H1395" s="64">
        <v>36892</v>
      </c>
      <c r="I1395" s="64" t="str">
        <f t="shared" si="164"/>
        <v>12001</v>
      </c>
      <c r="J1395" s="50">
        <v>5.6500000000000002E-2</v>
      </c>
      <c r="K1395" s="64">
        <v>35521</v>
      </c>
      <c r="L1395" s="64" t="str">
        <f t="shared" si="165"/>
        <v>41997</v>
      </c>
      <c r="M1395" s="50">
        <v>6.7599999999999993E-2</v>
      </c>
    </row>
    <row r="1396" spans="3:13">
      <c r="C1396" s="64"/>
      <c r="D1396" s="75"/>
      <c r="E1396" s="64">
        <v>4323</v>
      </c>
      <c r="F1396" s="64" t="str">
        <f t="shared" si="163"/>
        <v>111911</v>
      </c>
      <c r="G1396" s="12">
        <v>4.0099999999999997E-2</v>
      </c>
      <c r="H1396" s="64">
        <v>36923</v>
      </c>
      <c r="I1396" s="64" t="str">
        <f t="shared" si="164"/>
        <v>22001</v>
      </c>
      <c r="J1396" s="50">
        <v>5.62E-2</v>
      </c>
      <c r="K1396" s="64">
        <v>35551</v>
      </c>
      <c r="L1396" s="64" t="str">
        <f t="shared" si="165"/>
        <v>51997</v>
      </c>
      <c r="M1396" s="50">
        <v>6.5699999999999995E-2</v>
      </c>
    </row>
    <row r="1397" spans="3:13">
      <c r="C1397" s="64"/>
      <c r="D1397" s="73"/>
      <c r="E1397" s="64">
        <v>4353</v>
      </c>
      <c r="F1397" s="64" t="str">
        <f t="shared" si="163"/>
        <v>121911</v>
      </c>
      <c r="G1397" s="12">
        <v>4.0099999999999997E-2</v>
      </c>
      <c r="H1397" s="64">
        <v>36951</v>
      </c>
      <c r="I1397" s="64" t="str">
        <f t="shared" si="164"/>
        <v>32001</v>
      </c>
      <c r="J1397" s="50">
        <v>5.4899999999999997E-2</v>
      </c>
      <c r="K1397" s="64">
        <v>35582</v>
      </c>
      <c r="L1397" s="64" t="str">
        <f t="shared" si="165"/>
        <v>61997</v>
      </c>
      <c r="M1397" s="50">
        <v>6.3799999999999996E-2</v>
      </c>
    </row>
    <row r="1398" spans="3:13">
      <c r="C1398" s="64"/>
      <c r="D1398" s="75"/>
      <c r="E1398" s="64">
        <v>4384</v>
      </c>
      <c r="F1398" s="64" t="str">
        <f t="shared" si="163"/>
        <v>11912</v>
      </c>
      <c r="G1398" s="12">
        <v>4.0500000000000001E-2</v>
      </c>
      <c r="H1398" s="64">
        <v>36982</v>
      </c>
      <c r="I1398" s="64" t="str">
        <f t="shared" si="164"/>
        <v>42001</v>
      </c>
      <c r="J1398" s="50">
        <v>5.7799999999999997E-2</v>
      </c>
      <c r="K1398" s="64">
        <v>35612</v>
      </c>
      <c r="L1398" s="64" t="str">
        <f t="shared" si="165"/>
        <v>71997</v>
      </c>
      <c r="M1398" s="50">
        <v>6.1199999999999997E-2</v>
      </c>
    </row>
    <row r="1399" spans="3:13">
      <c r="C1399" s="64"/>
      <c r="D1399" s="73"/>
      <c r="E1399" s="64">
        <v>4415</v>
      </c>
      <c r="F1399" s="64" t="str">
        <f t="shared" si="163"/>
        <v>21912</v>
      </c>
      <c r="G1399" s="12">
        <v>4.0800000000000003E-2</v>
      </c>
      <c r="H1399" s="64">
        <v>37012</v>
      </c>
      <c r="I1399" s="64" t="str">
        <f t="shared" si="164"/>
        <v>52001</v>
      </c>
      <c r="J1399" s="50">
        <v>5.9200000000000003E-2</v>
      </c>
      <c r="K1399" s="64">
        <v>35643</v>
      </c>
      <c r="L1399" s="64" t="str">
        <f t="shared" si="165"/>
        <v>81997</v>
      </c>
      <c r="M1399" s="50">
        <v>6.1600000000000002E-2</v>
      </c>
    </row>
    <row r="1400" spans="3:13">
      <c r="C1400" s="64"/>
      <c r="D1400" s="75"/>
      <c r="E1400" s="64">
        <v>4444</v>
      </c>
      <c r="F1400" s="64" t="str">
        <f t="shared" si="163"/>
        <v>31912</v>
      </c>
      <c r="G1400" s="12">
        <v>4.1200000000000001E-2</v>
      </c>
      <c r="H1400" s="64">
        <v>37043</v>
      </c>
      <c r="I1400" s="64" t="str">
        <f t="shared" si="164"/>
        <v>62001</v>
      </c>
      <c r="J1400" s="50">
        <v>5.8200000000000002E-2</v>
      </c>
      <c r="K1400" s="64">
        <v>35674</v>
      </c>
      <c r="L1400" s="64" t="str">
        <f t="shared" si="165"/>
        <v>91997</v>
      </c>
      <c r="M1400" s="50">
        <v>6.1100000000000002E-2</v>
      </c>
    </row>
    <row r="1401" spans="3:13">
      <c r="C1401" s="64"/>
      <c r="D1401" s="73"/>
      <c r="E1401" s="64">
        <v>4475</v>
      </c>
      <c r="F1401" s="64" t="str">
        <f t="shared" si="163"/>
        <v>41912</v>
      </c>
      <c r="G1401" s="12">
        <v>4.1599999999999998E-2</v>
      </c>
      <c r="H1401" s="64">
        <v>37073</v>
      </c>
      <c r="I1401" s="64" t="str">
        <f t="shared" si="164"/>
        <v>72001</v>
      </c>
      <c r="J1401" s="50">
        <v>5.7500000000000002E-2</v>
      </c>
      <c r="K1401" s="64">
        <v>35704</v>
      </c>
      <c r="L1401" s="64" t="str">
        <f t="shared" si="165"/>
        <v>101997</v>
      </c>
      <c r="M1401" s="50">
        <v>5.9299999999999999E-2</v>
      </c>
    </row>
    <row r="1402" spans="3:13">
      <c r="C1402" s="64"/>
      <c r="D1402" s="75"/>
      <c r="E1402" s="64">
        <v>4505</v>
      </c>
      <c r="F1402" s="64" t="str">
        <f t="shared" si="163"/>
        <v>51912</v>
      </c>
      <c r="G1402" s="12">
        <v>4.19E-2</v>
      </c>
      <c r="H1402" s="64">
        <v>37104</v>
      </c>
      <c r="I1402" s="64" t="str">
        <f t="shared" si="164"/>
        <v>82001</v>
      </c>
      <c r="J1402" s="50">
        <v>5.5800000000000002E-2</v>
      </c>
      <c r="K1402" s="64">
        <v>35735</v>
      </c>
      <c r="L1402" s="64" t="str">
        <f t="shared" si="165"/>
        <v>111997</v>
      </c>
      <c r="M1402" s="50">
        <v>5.8000000000000003E-2</v>
      </c>
    </row>
    <row r="1403" spans="3:13">
      <c r="C1403" s="64"/>
      <c r="D1403" s="73"/>
      <c r="E1403" s="64">
        <v>4536</v>
      </c>
      <c r="F1403" s="64" t="str">
        <f t="shared" si="163"/>
        <v>61912</v>
      </c>
      <c r="G1403" s="12">
        <v>4.2299999999999997E-2</v>
      </c>
      <c r="H1403" s="64">
        <v>37135</v>
      </c>
      <c r="I1403" s="64" t="str">
        <f t="shared" si="164"/>
        <v>92001</v>
      </c>
      <c r="J1403" s="50">
        <v>5.5300000000000002E-2</v>
      </c>
      <c r="K1403" s="64">
        <v>35765</v>
      </c>
      <c r="L1403" s="64" t="str">
        <f t="shared" si="165"/>
        <v>121997</v>
      </c>
      <c r="M1403" s="50">
        <v>5.7700000000000001E-2</v>
      </c>
    </row>
    <row r="1404" spans="3:13">
      <c r="C1404" s="64"/>
      <c r="D1404" s="75"/>
      <c r="E1404" s="64">
        <v>4566</v>
      </c>
      <c r="F1404" s="64" t="str">
        <f t="shared" si="163"/>
        <v>71912</v>
      </c>
      <c r="G1404" s="12">
        <v>4.2700000000000002E-2</v>
      </c>
      <c r="H1404" s="64">
        <v>37165</v>
      </c>
      <c r="I1404" s="64" t="str">
        <f t="shared" si="164"/>
        <v>102001</v>
      </c>
      <c r="J1404" s="50">
        <v>5.3400000000000003E-2</v>
      </c>
      <c r="K1404" s="64">
        <v>35796</v>
      </c>
      <c r="L1404" s="64" t="str">
        <f t="shared" si="165"/>
        <v>11998</v>
      </c>
      <c r="M1404" s="50">
        <v>5.4199999999999998E-2</v>
      </c>
    </row>
    <row r="1405" spans="3:13">
      <c r="C1405" s="64"/>
      <c r="D1405" s="73"/>
      <c r="E1405" s="64">
        <v>4597</v>
      </c>
      <c r="F1405" s="64" t="str">
        <f t="shared" si="163"/>
        <v>81912</v>
      </c>
      <c r="G1405" s="12">
        <v>4.2999999999999997E-2</v>
      </c>
      <c r="H1405" s="64">
        <v>37196</v>
      </c>
      <c r="I1405" s="64" t="str">
        <f t="shared" si="164"/>
        <v>112001</v>
      </c>
      <c r="J1405" s="50">
        <v>5.33E-2</v>
      </c>
      <c r="K1405" s="64">
        <v>35827</v>
      </c>
      <c r="L1405" s="64" t="str">
        <f t="shared" si="165"/>
        <v>21998</v>
      </c>
      <c r="M1405" s="50">
        <v>5.4899999999999997E-2</v>
      </c>
    </row>
    <row r="1406" spans="3:13">
      <c r="C1406" s="64"/>
      <c r="D1406" s="75"/>
      <c r="E1406" s="64">
        <v>4628</v>
      </c>
      <c r="F1406" s="64" t="str">
        <f t="shared" si="163"/>
        <v>91912</v>
      </c>
      <c r="G1406" s="12">
        <v>4.3400000000000001E-2</v>
      </c>
      <c r="H1406" s="64">
        <v>37226</v>
      </c>
      <c r="I1406" s="64" t="str">
        <f t="shared" si="164"/>
        <v>122001</v>
      </c>
      <c r="J1406" s="50">
        <v>5.7599999999999998E-2</v>
      </c>
      <c r="K1406" s="64">
        <v>35855</v>
      </c>
      <c r="L1406" s="64" t="str">
        <f t="shared" si="165"/>
        <v>31998</v>
      </c>
      <c r="M1406" s="50">
        <v>5.6099999999999997E-2</v>
      </c>
    </row>
    <row r="1407" spans="3:13">
      <c r="C1407" s="64"/>
      <c r="D1407" s="73"/>
      <c r="E1407" s="64">
        <v>4658</v>
      </c>
      <c r="F1407" s="64" t="str">
        <f t="shared" si="163"/>
        <v>101912</v>
      </c>
      <c r="G1407" s="12">
        <v>4.3799999999999999E-2</v>
      </c>
      <c r="H1407" s="64">
        <v>37257</v>
      </c>
      <c r="I1407" s="64" t="str">
        <f t="shared" si="164"/>
        <v>12002</v>
      </c>
      <c r="J1407" s="50">
        <v>5.6899999999999999E-2</v>
      </c>
      <c r="K1407" s="64">
        <v>35886</v>
      </c>
      <c r="L1407" s="64" t="str">
        <f t="shared" si="165"/>
        <v>41998</v>
      </c>
      <c r="M1407" s="50">
        <v>5.6099999999999997E-2</v>
      </c>
    </row>
    <row r="1408" spans="3:13">
      <c r="C1408" s="64"/>
      <c r="D1408" s="75"/>
      <c r="E1408" s="64">
        <v>4689</v>
      </c>
      <c r="F1408" s="64" t="str">
        <f t="shared" si="163"/>
        <v>111912</v>
      </c>
      <c r="G1408" s="12">
        <v>4.41E-2</v>
      </c>
      <c r="H1408" s="64">
        <v>37288</v>
      </c>
      <c r="I1408" s="64" t="str">
        <f t="shared" si="164"/>
        <v>22002</v>
      </c>
      <c r="J1408" s="50">
        <v>5.6099999999999997E-2</v>
      </c>
      <c r="K1408" s="64">
        <v>35916</v>
      </c>
      <c r="L1408" s="64" t="str">
        <f t="shared" si="165"/>
        <v>51998</v>
      </c>
      <c r="M1408" s="50">
        <v>5.6300000000000003E-2</v>
      </c>
    </row>
    <row r="1409" spans="3:13">
      <c r="C1409" s="64"/>
      <c r="D1409" s="73"/>
      <c r="E1409" s="64">
        <v>4719</v>
      </c>
      <c r="F1409" s="64" t="str">
        <f t="shared" si="163"/>
        <v>121912</v>
      </c>
      <c r="G1409" s="12">
        <v>4.4499999999999998E-2</v>
      </c>
      <c r="H1409" s="64">
        <v>37316</v>
      </c>
      <c r="I1409" s="64" t="str">
        <f t="shared" si="164"/>
        <v>32002</v>
      </c>
      <c r="J1409" s="50">
        <v>5.9299999999999999E-2</v>
      </c>
      <c r="K1409" s="64">
        <v>35947</v>
      </c>
      <c r="L1409" s="64" t="str">
        <f t="shared" si="165"/>
        <v>61998</v>
      </c>
      <c r="M1409" s="50">
        <v>5.5199999999999999E-2</v>
      </c>
    </row>
    <row r="1410" spans="3:13">
      <c r="C1410" s="64"/>
      <c r="D1410" s="75"/>
      <c r="E1410" s="64">
        <v>4750</v>
      </c>
      <c r="F1410" s="64" t="str">
        <f t="shared" si="163"/>
        <v>11913</v>
      </c>
      <c r="G1410" s="12">
        <v>4.4299999999999999E-2</v>
      </c>
      <c r="H1410" s="64">
        <v>37347</v>
      </c>
      <c r="I1410" s="64" t="str">
        <f t="shared" si="164"/>
        <v>42002</v>
      </c>
      <c r="J1410" s="50">
        <v>5.8500000000000003E-2</v>
      </c>
      <c r="K1410" s="64">
        <v>35977</v>
      </c>
      <c r="L1410" s="64" t="str">
        <f t="shared" si="165"/>
        <v>71998</v>
      </c>
      <c r="M1410" s="50">
        <v>5.4600000000000003E-2</v>
      </c>
    </row>
    <row r="1411" spans="3:13">
      <c r="C1411" s="64"/>
      <c r="D1411" s="73"/>
      <c r="E1411" s="64">
        <v>4781</v>
      </c>
      <c r="F1411" s="64" t="str">
        <f t="shared" si="163"/>
        <v>21913</v>
      </c>
      <c r="G1411" s="12">
        <v>4.3999999999999997E-2</v>
      </c>
      <c r="H1411" s="64">
        <v>37377</v>
      </c>
      <c r="I1411" s="64" t="str">
        <f t="shared" si="164"/>
        <v>52002</v>
      </c>
      <c r="J1411" s="50">
        <v>5.8099999999999999E-2</v>
      </c>
      <c r="K1411" s="64">
        <v>36008</v>
      </c>
      <c r="L1411" s="64" t="str">
        <f t="shared" si="165"/>
        <v>81998</v>
      </c>
      <c r="M1411" s="50">
        <v>5.2699999999999997E-2</v>
      </c>
    </row>
    <row r="1412" spans="3:13">
      <c r="C1412" s="64"/>
      <c r="D1412" s="75"/>
      <c r="E1412" s="64">
        <v>4809</v>
      </c>
      <c r="F1412" s="64" t="str">
        <f t="shared" si="163"/>
        <v>31913</v>
      </c>
      <c r="G1412" s="12">
        <v>4.3799999999999999E-2</v>
      </c>
      <c r="H1412" s="64">
        <v>37408</v>
      </c>
      <c r="I1412" s="64" t="str">
        <f t="shared" si="164"/>
        <v>62002</v>
      </c>
      <c r="J1412" s="50">
        <v>5.6500000000000002E-2</v>
      </c>
      <c r="K1412" s="64">
        <v>36039</v>
      </c>
      <c r="L1412" s="64" t="str">
        <f t="shared" si="165"/>
        <v>91998</v>
      </c>
      <c r="M1412" s="50">
        <v>4.6199999999999998E-2</v>
      </c>
    </row>
    <row r="1413" spans="3:13">
      <c r="C1413" s="64"/>
      <c r="D1413" s="73"/>
      <c r="E1413" s="64">
        <v>4840</v>
      </c>
      <c r="F1413" s="64" t="str">
        <f t="shared" si="163"/>
        <v>41913</v>
      </c>
      <c r="G1413" s="12">
        <v>4.3499999999999997E-2</v>
      </c>
      <c r="H1413" s="64">
        <v>37438</v>
      </c>
      <c r="I1413" s="64" t="str">
        <f t="shared" si="164"/>
        <v>72002</v>
      </c>
      <c r="J1413" s="50">
        <v>5.5100000000000003E-2</v>
      </c>
      <c r="K1413" s="64">
        <v>36069</v>
      </c>
      <c r="L1413" s="64" t="str">
        <f t="shared" si="165"/>
        <v>101998</v>
      </c>
      <c r="M1413" s="50">
        <v>4.1799999999999997E-2</v>
      </c>
    </row>
    <row r="1414" spans="3:13">
      <c r="C1414" s="64"/>
      <c r="D1414" s="75"/>
      <c r="E1414" s="64">
        <v>4870</v>
      </c>
      <c r="F1414" s="64" t="str">
        <f t="shared" si="163"/>
        <v>51913</v>
      </c>
      <c r="G1414" s="12">
        <v>4.3299999999999998E-2</v>
      </c>
      <c r="H1414" s="64">
        <v>37469</v>
      </c>
      <c r="I1414" s="64" t="str">
        <f t="shared" si="164"/>
        <v>82002</v>
      </c>
      <c r="J1414" s="50">
        <v>5.1900000000000002E-2</v>
      </c>
      <c r="K1414" s="64">
        <v>36100</v>
      </c>
      <c r="L1414" s="64" t="str">
        <f t="shared" si="165"/>
        <v>111998</v>
      </c>
      <c r="M1414" s="50">
        <v>4.5400000000000003E-2</v>
      </c>
    </row>
    <row r="1415" spans="3:13">
      <c r="C1415" s="64"/>
      <c r="D1415" s="73"/>
      <c r="E1415" s="64">
        <v>4901</v>
      </c>
      <c r="F1415" s="64" t="str">
        <f t="shared" si="163"/>
        <v>61913</v>
      </c>
      <c r="G1415" s="12">
        <v>4.2999999999999997E-2</v>
      </c>
      <c r="H1415" s="64">
        <v>37500</v>
      </c>
      <c r="I1415" s="64" t="str">
        <f t="shared" si="164"/>
        <v>92002</v>
      </c>
      <c r="J1415" s="50">
        <v>4.87E-2</v>
      </c>
      <c r="K1415" s="64">
        <v>36130</v>
      </c>
      <c r="L1415" s="64" t="str">
        <f t="shared" si="165"/>
        <v>121998</v>
      </c>
      <c r="M1415" s="50">
        <v>4.4499999999999998E-2</v>
      </c>
    </row>
    <row r="1416" spans="3:13">
      <c r="C1416" s="64"/>
      <c r="D1416" s="75"/>
      <c r="E1416" s="64">
        <v>4931</v>
      </c>
      <c r="F1416" s="64" t="str">
        <f t="shared" si="163"/>
        <v>71913</v>
      </c>
      <c r="G1416" s="12">
        <v>4.2799999999999998E-2</v>
      </c>
      <c r="H1416" s="64">
        <v>37530</v>
      </c>
      <c r="I1416" s="64" t="str">
        <f t="shared" si="164"/>
        <v>102002</v>
      </c>
      <c r="J1416" s="50">
        <v>0.05</v>
      </c>
      <c r="K1416" s="64">
        <v>36161</v>
      </c>
      <c r="L1416" s="64" t="str">
        <f t="shared" si="165"/>
        <v>11999</v>
      </c>
      <c r="M1416" s="50">
        <v>4.5999999999999999E-2</v>
      </c>
    </row>
    <row r="1417" spans="3:13">
      <c r="C1417" s="64"/>
      <c r="D1417" s="73"/>
      <c r="E1417" s="64">
        <v>4962</v>
      </c>
      <c r="F1417" s="64" t="str">
        <f t="shared" si="163"/>
        <v>81913</v>
      </c>
      <c r="G1417" s="12">
        <v>4.2599999999999999E-2</v>
      </c>
      <c r="H1417" s="64">
        <v>37561</v>
      </c>
      <c r="I1417" s="64" t="str">
        <f t="shared" si="164"/>
        <v>112002</v>
      </c>
      <c r="J1417" s="50">
        <v>5.04E-2</v>
      </c>
      <c r="K1417" s="64">
        <v>36192</v>
      </c>
      <c r="L1417" s="64" t="str">
        <f t="shared" si="165"/>
        <v>21999</v>
      </c>
      <c r="M1417" s="50">
        <v>4.9099999999999998E-2</v>
      </c>
    </row>
    <row r="1418" spans="3:13">
      <c r="C1418" s="64"/>
      <c r="D1418" s="75"/>
      <c r="E1418" s="64">
        <v>4993</v>
      </c>
      <c r="F1418" s="64" t="str">
        <f t="shared" si="163"/>
        <v>91913</v>
      </c>
      <c r="G1418" s="12">
        <v>4.2299999999999997E-2</v>
      </c>
      <c r="H1418" s="64">
        <v>37591</v>
      </c>
      <c r="I1418" s="64" t="str">
        <f t="shared" si="164"/>
        <v>122002</v>
      </c>
      <c r="J1418" s="50">
        <v>5.0099999999999999E-2</v>
      </c>
      <c r="K1418" s="64">
        <v>36220</v>
      </c>
      <c r="L1418" s="64" t="str">
        <f t="shared" si="165"/>
        <v>31999</v>
      </c>
      <c r="M1418" s="50">
        <v>5.1400000000000001E-2</v>
      </c>
    </row>
    <row r="1419" spans="3:13">
      <c r="C1419" s="64"/>
      <c r="D1419" s="73"/>
      <c r="E1419" s="64">
        <v>5023</v>
      </c>
      <c r="F1419" s="64" t="str">
        <f t="shared" si="163"/>
        <v>101913</v>
      </c>
      <c r="G1419" s="12">
        <v>4.2099999999999999E-2</v>
      </c>
      <c r="H1419" s="64">
        <v>37622</v>
      </c>
      <c r="I1419" s="64" t="str">
        <f t="shared" si="164"/>
        <v>12003</v>
      </c>
      <c r="J1419" s="50">
        <v>5.0200000000000002E-2</v>
      </c>
      <c r="K1419" s="64">
        <v>36251</v>
      </c>
      <c r="L1419" s="64" t="str">
        <f t="shared" si="165"/>
        <v>41999</v>
      </c>
      <c r="M1419" s="50">
        <v>5.0799999999999998E-2</v>
      </c>
    </row>
    <row r="1420" spans="3:13">
      <c r="C1420" s="64"/>
      <c r="D1420" s="75"/>
      <c r="E1420" s="64">
        <v>5054</v>
      </c>
      <c r="F1420" s="64" t="str">
        <f t="shared" si="163"/>
        <v>111913</v>
      </c>
      <c r="G1420" s="12">
        <v>4.1799999999999997E-2</v>
      </c>
      <c r="H1420" s="64">
        <v>37653</v>
      </c>
      <c r="I1420" s="64" t="str">
        <f t="shared" si="164"/>
        <v>22003</v>
      </c>
      <c r="J1420" s="50">
        <v>4.87E-2</v>
      </c>
      <c r="K1420" s="64">
        <v>36281</v>
      </c>
      <c r="L1420" s="64" t="str">
        <f t="shared" si="165"/>
        <v>51999</v>
      </c>
      <c r="M1420" s="50">
        <v>5.4399999999999997E-2</v>
      </c>
    </row>
    <row r="1421" spans="3:13">
      <c r="C1421" s="64"/>
      <c r="D1421" s="73"/>
      <c r="E1421" s="64">
        <v>5084</v>
      </c>
      <c r="F1421" s="64" t="str">
        <f t="shared" si="163"/>
        <v>121913</v>
      </c>
      <c r="G1421" s="12">
        <v>4.1599999999999998E-2</v>
      </c>
      <c r="H1421" s="64">
        <v>37681</v>
      </c>
      <c r="I1421" s="64" t="str">
        <f t="shared" si="164"/>
        <v>32003</v>
      </c>
      <c r="J1421" s="50">
        <v>4.82E-2</v>
      </c>
      <c r="K1421" s="64">
        <v>36312</v>
      </c>
      <c r="L1421" s="64" t="str">
        <f t="shared" si="165"/>
        <v>61999</v>
      </c>
      <c r="M1421" s="50">
        <v>5.8099999999999999E-2</v>
      </c>
    </row>
    <row r="1422" spans="3:13">
      <c r="C1422" s="64"/>
      <c r="D1422" s="75"/>
      <c r="E1422" s="64">
        <v>5115</v>
      </c>
      <c r="F1422" s="64" t="str">
        <f t="shared" si="163"/>
        <v>11914</v>
      </c>
      <c r="G1422" s="12">
        <v>4.1700000000000001E-2</v>
      </c>
      <c r="H1422" s="64">
        <v>37712</v>
      </c>
      <c r="I1422" s="64" t="str">
        <f t="shared" si="164"/>
        <v>42003</v>
      </c>
      <c r="J1422" s="50">
        <v>4.9099999999999998E-2</v>
      </c>
      <c r="K1422" s="64">
        <v>36342</v>
      </c>
      <c r="L1422" s="64" t="str">
        <f t="shared" si="165"/>
        <v>71999</v>
      </c>
      <c r="M1422" s="50">
        <v>5.6800000000000003E-2</v>
      </c>
    </row>
    <row r="1423" spans="3:13">
      <c r="C1423" s="64"/>
      <c r="D1423" s="73"/>
      <c r="E1423" s="64">
        <v>5146</v>
      </c>
      <c r="F1423" s="64" t="str">
        <f t="shared" si="163"/>
        <v>21914</v>
      </c>
      <c r="G1423" s="12">
        <v>4.1700000000000001E-2</v>
      </c>
      <c r="H1423" s="64">
        <v>37742</v>
      </c>
      <c r="I1423" s="64" t="str">
        <f t="shared" si="164"/>
        <v>52003</v>
      </c>
      <c r="J1423" s="50">
        <v>4.5199999999999997E-2</v>
      </c>
      <c r="K1423" s="64">
        <v>36373</v>
      </c>
      <c r="L1423" s="64" t="str">
        <f t="shared" si="165"/>
        <v>81999</v>
      </c>
      <c r="M1423" s="50">
        <v>5.8400000000000001E-2</v>
      </c>
    </row>
    <row r="1424" spans="3:13">
      <c r="C1424" s="64"/>
      <c r="D1424" s="75"/>
      <c r="E1424" s="64">
        <v>5174</v>
      </c>
      <c r="F1424" s="64" t="str">
        <f t="shared" si="163"/>
        <v>31914</v>
      </c>
      <c r="G1424" s="12">
        <v>4.1799999999999997E-2</v>
      </c>
      <c r="H1424" s="64">
        <v>37773</v>
      </c>
      <c r="I1424" s="64" t="str">
        <f t="shared" si="164"/>
        <v>62003</v>
      </c>
      <c r="J1424" s="50">
        <v>4.3400000000000001E-2</v>
      </c>
      <c r="K1424" s="64">
        <v>36404</v>
      </c>
      <c r="L1424" s="64" t="str">
        <f t="shared" si="165"/>
        <v>91999</v>
      </c>
      <c r="M1424" s="50">
        <v>5.8000000000000003E-2</v>
      </c>
    </row>
    <row r="1425" spans="3:13">
      <c r="C1425" s="64"/>
      <c r="D1425" s="73"/>
      <c r="E1425" s="64">
        <v>5205</v>
      </c>
      <c r="F1425" s="64" t="str">
        <f t="shared" si="163"/>
        <v>41914</v>
      </c>
      <c r="G1425" s="12">
        <v>4.19E-2</v>
      </c>
      <c r="H1425" s="64">
        <v>37803</v>
      </c>
      <c r="I1425" s="64" t="str">
        <f t="shared" si="164"/>
        <v>72003</v>
      </c>
      <c r="J1425" s="50">
        <v>4.9200000000000001E-2</v>
      </c>
      <c r="K1425" s="64">
        <v>36434</v>
      </c>
      <c r="L1425" s="64" t="str">
        <f t="shared" si="165"/>
        <v>101999</v>
      </c>
      <c r="M1425" s="50">
        <v>6.0299999999999999E-2</v>
      </c>
    </row>
    <row r="1426" spans="3:13">
      <c r="C1426" s="64"/>
      <c r="D1426" s="75"/>
      <c r="E1426" s="64">
        <v>5235</v>
      </c>
      <c r="F1426" s="64" t="str">
        <f t="shared" si="163"/>
        <v>51914</v>
      </c>
      <c r="G1426" s="12">
        <v>4.19E-2</v>
      </c>
      <c r="H1426" s="64">
        <v>37834</v>
      </c>
      <c r="I1426" s="64" t="str">
        <f t="shared" si="164"/>
        <v>82003</v>
      </c>
      <c r="J1426" s="50">
        <v>5.3900000000000003E-2</v>
      </c>
      <c r="K1426" s="64">
        <v>36465</v>
      </c>
      <c r="L1426" s="64" t="str">
        <f t="shared" si="165"/>
        <v>111999</v>
      </c>
      <c r="M1426" s="50">
        <v>5.9700000000000003E-2</v>
      </c>
    </row>
    <row r="1427" spans="3:13">
      <c r="C1427" s="64"/>
      <c r="D1427" s="73"/>
      <c r="E1427" s="64">
        <v>5266</v>
      </c>
      <c r="F1427" s="64" t="str">
        <f t="shared" si="163"/>
        <v>61914</v>
      </c>
      <c r="G1427" s="12">
        <v>4.2000000000000003E-2</v>
      </c>
      <c r="H1427" s="64">
        <v>37865</v>
      </c>
      <c r="I1427" s="64" t="str">
        <f t="shared" si="164"/>
        <v>92003</v>
      </c>
      <c r="J1427" s="50">
        <v>5.21E-2</v>
      </c>
      <c r="K1427" s="64">
        <v>36495</v>
      </c>
      <c r="L1427" s="64" t="str">
        <f t="shared" si="165"/>
        <v>121999</v>
      </c>
      <c r="M1427" s="50">
        <v>6.1899999999999997E-2</v>
      </c>
    </row>
    <row r="1428" spans="3:13">
      <c r="C1428" s="64"/>
      <c r="D1428" s="75"/>
      <c r="E1428" s="64">
        <v>5296</v>
      </c>
      <c r="F1428" s="64" t="str">
        <f t="shared" si="163"/>
        <v>71914</v>
      </c>
      <c r="G1428" s="12">
        <v>4.2099999999999999E-2</v>
      </c>
      <c r="H1428" s="64">
        <v>37895</v>
      </c>
      <c r="I1428" s="64" t="str">
        <f t="shared" si="164"/>
        <v>102003</v>
      </c>
      <c r="J1428" s="50">
        <v>5.21E-2</v>
      </c>
      <c r="K1428" s="64">
        <v>36526</v>
      </c>
      <c r="L1428" s="64" t="str">
        <f t="shared" si="165"/>
        <v>12000</v>
      </c>
      <c r="M1428" s="50">
        <v>6.5799999999999997E-2</v>
      </c>
    </row>
    <row r="1429" spans="3:13">
      <c r="C1429" s="64"/>
      <c r="D1429" s="73"/>
      <c r="E1429" s="64">
        <v>5327</v>
      </c>
      <c r="F1429" s="64" t="str">
        <f t="shared" si="163"/>
        <v>81914</v>
      </c>
      <c r="G1429" s="12">
        <v>4.2099999999999999E-2</v>
      </c>
      <c r="H1429" s="64">
        <v>37926</v>
      </c>
      <c r="I1429" s="64" t="str">
        <f t="shared" si="164"/>
        <v>112003</v>
      </c>
      <c r="J1429" s="50">
        <v>5.1700000000000003E-2</v>
      </c>
      <c r="K1429" s="64">
        <v>36557</v>
      </c>
      <c r="L1429" s="64" t="str">
        <f t="shared" si="165"/>
        <v>22000</v>
      </c>
      <c r="M1429" s="50">
        <v>6.6799999999999998E-2</v>
      </c>
    </row>
    <row r="1430" spans="3:13">
      <c r="C1430" s="64"/>
      <c r="D1430" s="75"/>
      <c r="E1430" s="64">
        <v>5358</v>
      </c>
      <c r="F1430" s="64" t="str">
        <f t="shared" si="163"/>
        <v>91914</v>
      </c>
      <c r="G1430" s="12">
        <v>4.2200000000000001E-2</v>
      </c>
      <c r="H1430" s="64">
        <v>37956</v>
      </c>
      <c r="I1430" s="64" t="str">
        <f t="shared" si="164"/>
        <v>122003</v>
      </c>
      <c r="J1430" s="50">
        <v>5.11E-2</v>
      </c>
      <c r="K1430" s="64">
        <v>36586</v>
      </c>
      <c r="L1430" s="64" t="str">
        <f t="shared" si="165"/>
        <v>32000</v>
      </c>
      <c r="M1430" s="50">
        <v>6.5000000000000002E-2</v>
      </c>
    </row>
    <row r="1431" spans="3:13">
      <c r="C1431" s="64"/>
      <c r="D1431" s="73"/>
      <c r="E1431" s="64">
        <v>5388</v>
      </c>
      <c r="F1431" s="64" t="str">
        <f t="shared" si="163"/>
        <v>101914</v>
      </c>
      <c r="G1431" s="12">
        <v>4.2299999999999997E-2</v>
      </c>
      <c r="H1431" s="64">
        <v>37987</v>
      </c>
      <c r="I1431" s="64" t="str">
        <f t="shared" si="164"/>
        <v>12004</v>
      </c>
      <c r="J1431" s="50">
        <v>5.0099999999999999E-2</v>
      </c>
      <c r="K1431" s="64">
        <v>36617</v>
      </c>
      <c r="L1431" s="64" t="str">
        <f t="shared" si="165"/>
        <v>42000</v>
      </c>
      <c r="M1431" s="50">
        <v>6.2600000000000003E-2</v>
      </c>
    </row>
    <row r="1432" spans="3:13">
      <c r="C1432" s="64"/>
      <c r="D1432" s="75"/>
      <c r="E1432" s="64">
        <v>5419</v>
      </c>
      <c r="F1432" s="64" t="str">
        <f t="shared" si="163"/>
        <v>111914</v>
      </c>
      <c r="G1432" s="12">
        <v>4.2299999999999997E-2</v>
      </c>
      <c r="H1432" s="64">
        <v>38018</v>
      </c>
      <c r="I1432" s="64" t="str">
        <f t="shared" si="164"/>
        <v>22004</v>
      </c>
      <c r="J1432" s="50">
        <v>4.9399999999999999E-2</v>
      </c>
      <c r="K1432" s="64">
        <v>36647</v>
      </c>
      <c r="L1432" s="64" t="str">
        <f t="shared" si="165"/>
        <v>52000</v>
      </c>
      <c r="M1432" s="50">
        <v>6.6900000000000001E-2</v>
      </c>
    </row>
    <row r="1433" spans="3:13">
      <c r="C1433" s="64"/>
      <c r="D1433" s="73"/>
      <c r="E1433" s="64">
        <v>5449</v>
      </c>
      <c r="F1433" s="64" t="str">
        <f t="shared" si="163"/>
        <v>121914</v>
      </c>
      <c r="G1433" s="12">
        <v>4.24E-2</v>
      </c>
      <c r="H1433" s="64">
        <v>38047</v>
      </c>
      <c r="I1433" s="64" t="str">
        <f t="shared" si="164"/>
        <v>32004</v>
      </c>
      <c r="J1433" s="50">
        <v>4.7199999999999999E-2</v>
      </c>
      <c r="K1433" s="64">
        <v>36678</v>
      </c>
      <c r="L1433" s="64" t="str">
        <f t="shared" si="165"/>
        <v>62000</v>
      </c>
      <c r="M1433" s="50">
        <v>6.3E-2</v>
      </c>
    </row>
    <row r="1434" spans="3:13">
      <c r="C1434" s="64"/>
      <c r="D1434" s="75"/>
      <c r="E1434" s="64">
        <v>5480</v>
      </c>
      <c r="F1434" s="64" t="str">
        <f t="shared" si="163"/>
        <v>11915</v>
      </c>
      <c r="G1434" s="12">
        <v>4.2200000000000001E-2</v>
      </c>
      <c r="H1434" s="64">
        <v>38078</v>
      </c>
      <c r="I1434" s="64" t="str">
        <f t="shared" si="164"/>
        <v>42004</v>
      </c>
      <c r="J1434" s="50">
        <v>5.16E-2</v>
      </c>
      <c r="K1434" s="64">
        <v>36708</v>
      </c>
      <c r="L1434" s="64" t="str">
        <f t="shared" si="165"/>
        <v>72000</v>
      </c>
      <c r="M1434" s="50">
        <v>6.1800000000000001E-2</v>
      </c>
    </row>
    <row r="1435" spans="3:13">
      <c r="C1435" s="64"/>
      <c r="D1435" s="73"/>
      <c r="E1435" s="64">
        <v>5511</v>
      </c>
      <c r="F1435" s="64" t="str">
        <f t="shared" si="163"/>
        <v>21915</v>
      </c>
      <c r="G1435" s="12">
        <v>4.2099999999999999E-2</v>
      </c>
      <c r="H1435" s="64">
        <v>38108</v>
      </c>
      <c r="I1435" s="64" t="str">
        <f t="shared" si="164"/>
        <v>52004</v>
      </c>
      <c r="J1435" s="50">
        <v>5.4600000000000003E-2</v>
      </c>
      <c r="K1435" s="64">
        <v>36739</v>
      </c>
      <c r="L1435" s="64" t="str">
        <f t="shared" si="165"/>
        <v>82000</v>
      </c>
      <c r="M1435" s="50">
        <v>6.0600000000000001E-2</v>
      </c>
    </row>
    <row r="1436" spans="3:13">
      <c r="C1436" s="64"/>
      <c r="D1436" s="75"/>
      <c r="E1436" s="64">
        <v>5539</v>
      </c>
      <c r="F1436" s="64" t="str">
        <f t="shared" si="163"/>
        <v>31915</v>
      </c>
      <c r="G1436" s="12">
        <v>4.19E-2</v>
      </c>
      <c r="H1436" s="64">
        <v>38139</v>
      </c>
      <c r="I1436" s="64" t="str">
        <f t="shared" si="164"/>
        <v>62004</v>
      </c>
      <c r="J1436" s="50">
        <v>5.45E-2</v>
      </c>
      <c r="K1436" s="64">
        <v>36770</v>
      </c>
      <c r="L1436" s="64" t="str">
        <f t="shared" si="165"/>
        <v>92000</v>
      </c>
      <c r="M1436" s="50">
        <v>5.9299999999999999E-2</v>
      </c>
    </row>
    <row r="1437" spans="3:13">
      <c r="C1437" s="64"/>
      <c r="D1437" s="73"/>
      <c r="E1437" s="64">
        <v>5570</v>
      </c>
      <c r="F1437" s="64" t="str">
        <f t="shared" ref="F1437:F1500" si="166">MONTH(E1437)&amp;YEAR(E1437)</f>
        <v>41915</v>
      </c>
      <c r="G1437" s="12">
        <v>4.1799999999999997E-2</v>
      </c>
      <c r="H1437" s="64">
        <v>38169</v>
      </c>
      <c r="I1437" s="64" t="str">
        <f t="shared" ref="I1437:I1500" si="167">MONTH(H1437)&amp;YEAR(H1437)</f>
        <v>72004</v>
      </c>
      <c r="J1437" s="50">
        <v>5.2400000000000002E-2</v>
      </c>
      <c r="K1437" s="64">
        <v>36800</v>
      </c>
      <c r="L1437" s="64" t="str">
        <f t="shared" ref="L1437:L1500" si="168">MONTH(K1437)&amp;YEAR(K1437)</f>
        <v>102000</v>
      </c>
      <c r="M1437" s="50">
        <v>5.7799999999999997E-2</v>
      </c>
    </row>
    <row r="1438" spans="3:13">
      <c r="C1438" s="64"/>
      <c r="D1438" s="75"/>
      <c r="E1438" s="64">
        <v>5600</v>
      </c>
      <c r="F1438" s="64" t="str">
        <f t="shared" si="166"/>
        <v>51915</v>
      </c>
      <c r="G1438" s="12">
        <v>4.1599999999999998E-2</v>
      </c>
      <c r="H1438" s="64">
        <v>38200</v>
      </c>
      <c r="I1438" s="64" t="str">
        <f t="shared" si="167"/>
        <v>82004</v>
      </c>
      <c r="J1438" s="50">
        <v>5.0700000000000002E-2</v>
      </c>
      <c r="K1438" s="64">
        <v>36831</v>
      </c>
      <c r="L1438" s="64" t="str">
        <f t="shared" si="168"/>
        <v>112000</v>
      </c>
      <c r="M1438" s="50">
        <v>5.7000000000000002E-2</v>
      </c>
    </row>
    <row r="1439" spans="3:13">
      <c r="C1439" s="64"/>
      <c r="D1439" s="73"/>
      <c r="E1439" s="64">
        <v>5631</v>
      </c>
      <c r="F1439" s="64" t="str">
        <f t="shared" si="166"/>
        <v>61915</v>
      </c>
      <c r="G1439" s="12">
        <v>4.1399999999999999E-2</v>
      </c>
      <c r="H1439" s="64">
        <v>38231</v>
      </c>
      <c r="I1439" s="64" t="str">
        <f t="shared" si="167"/>
        <v>92004</v>
      </c>
      <c r="J1439" s="50">
        <v>4.8899999999999999E-2</v>
      </c>
      <c r="K1439" s="64">
        <v>36861</v>
      </c>
      <c r="L1439" s="64" t="str">
        <f t="shared" si="168"/>
        <v>122000</v>
      </c>
      <c r="M1439" s="50">
        <v>5.1700000000000003E-2</v>
      </c>
    </row>
    <row r="1440" spans="3:13">
      <c r="C1440" s="64"/>
      <c r="D1440" s="75"/>
      <c r="E1440" s="64">
        <v>5661</v>
      </c>
      <c r="F1440" s="64" t="str">
        <f t="shared" si="166"/>
        <v>71915</v>
      </c>
      <c r="G1440" s="12">
        <v>4.1300000000000003E-2</v>
      </c>
      <c r="H1440" s="64">
        <v>38261</v>
      </c>
      <c r="I1440" s="64" t="str">
        <f t="shared" si="167"/>
        <v>102004</v>
      </c>
      <c r="J1440" s="50">
        <v>4.8500000000000001E-2</v>
      </c>
      <c r="K1440" s="64">
        <v>36892</v>
      </c>
      <c r="L1440" s="64" t="str">
        <f t="shared" si="168"/>
        <v>12001</v>
      </c>
      <c r="M1440" s="50">
        <v>4.8599999999999997E-2</v>
      </c>
    </row>
    <row r="1441" spans="3:13">
      <c r="C1441" s="64"/>
      <c r="D1441" s="73"/>
      <c r="E1441" s="64">
        <v>5692</v>
      </c>
      <c r="F1441" s="64" t="str">
        <f t="shared" si="166"/>
        <v>81915</v>
      </c>
      <c r="G1441" s="12">
        <v>4.1099999999999998E-2</v>
      </c>
      <c r="H1441" s="64">
        <v>38292</v>
      </c>
      <c r="I1441" s="64" t="str">
        <f t="shared" si="167"/>
        <v>112004</v>
      </c>
      <c r="J1441" s="50">
        <v>4.8899999999999999E-2</v>
      </c>
      <c r="K1441" s="64">
        <v>36923</v>
      </c>
      <c r="L1441" s="64" t="str">
        <f t="shared" si="168"/>
        <v>22001</v>
      </c>
      <c r="M1441" s="50">
        <v>4.8899999999999999E-2</v>
      </c>
    </row>
    <row r="1442" spans="3:13">
      <c r="C1442" s="64"/>
      <c r="D1442" s="75"/>
      <c r="E1442" s="64">
        <v>5723</v>
      </c>
      <c r="F1442" s="64" t="str">
        <f t="shared" si="166"/>
        <v>91915</v>
      </c>
      <c r="G1442" s="12">
        <v>4.1000000000000002E-2</v>
      </c>
      <c r="H1442" s="64">
        <v>38322</v>
      </c>
      <c r="I1442" s="64" t="str">
        <f t="shared" si="167"/>
        <v>122004</v>
      </c>
      <c r="J1442" s="50">
        <v>4.8800000000000003E-2</v>
      </c>
      <c r="K1442" s="64">
        <v>36951</v>
      </c>
      <c r="L1442" s="64" t="str">
        <f t="shared" si="168"/>
        <v>32001</v>
      </c>
      <c r="M1442" s="50">
        <v>4.6399999999999997E-2</v>
      </c>
    </row>
    <row r="1443" spans="3:13">
      <c r="C1443" s="64"/>
      <c r="D1443" s="73"/>
      <c r="E1443" s="64">
        <v>5753</v>
      </c>
      <c r="F1443" s="64" t="str">
        <f t="shared" si="166"/>
        <v>101915</v>
      </c>
      <c r="G1443" s="12">
        <v>4.0800000000000003E-2</v>
      </c>
      <c r="H1443" s="64">
        <v>38353</v>
      </c>
      <c r="I1443" s="64" t="str">
        <f t="shared" si="167"/>
        <v>12005</v>
      </c>
      <c r="J1443" s="50">
        <v>4.7699999999999999E-2</v>
      </c>
      <c r="K1443" s="64">
        <v>36982</v>
      </c>
      <c r="L1443" s="64" t="str">
        <f t="shared" si="168"/>
        <v>42001</v>
      </c>
      <c r="M1443" s="50">
        <v>4.7600000000000003E-2</v>
      </c>
    </row>
    <row r="1444" spans="3:13">
      <c r="C1444" s="64"/>
      <c r="D1444" s="75"/>
      <c r="E1444" s="64">
        <v>5784</v>
      </c>
      <c r="F1444" s="64" t="str">
        <f t="shared" si="166"/>
        <v>111915</v>
      </c>
      <c r="G1444" s="12">
        <v>4.07E-2</v>
      </c>
      <c r="H1444" s="64">
        <v>38384</v>
      </c>
      <c r="I1444" s="64" t="str">
        <f t="shared" si="167"/>
        <v>22005</v>
      </c>
      <c r="J1444" s="50">
        <v>4.6100000000000002E-2</v>
      </c>
      <c r="K1444" s="64">
        <v>37012</v>
      </c>
      <c r="L1444" s="64" t="str">
        <f t="shared" si="168"/>
        <v>52001</v>
      </c>
      <c r="M1444" s="50">
        <v>4.9299999999999997E-2</v>
      </c>
    </row>
    <row r="1445" spans="3:13">
      <c r="C1445" s="64"/>
      <c r="D1445" s="73"/>
      <c r="E1445" s="64">
        <v>5814</v>
      </c>
      <c r="F1445" s="64" t="str">
        <f t="shared" si="166"/>
        <v>121915</v>
      </c>
      <c r="G1445" s="12">
        <v>4.0500000000000001E-2</v>
      </c>
      <c r="H1445" s="64">
        <v>38412</v>
      </c>
      <c r="I1445" s="64" t="str">
        <f t="shared" si="167"/>
        <v>32005</v>
      </c>
      <c r="J1445" s="50">
        <v>4.8899999999999999E-2</v>
      </c>
      <c r="K1445" s="64">
        <v>37043</v>
      </c>
      <c r="L1445" s="64" t="str">
        <f t="shared" si="168"/>
        <v>62001</v>
      </c>
      <c r="M1445" s="50">
        <v>4.8099999999999997E-2</v>
      </c>
    </row>
    <row r="1446" spans="3:13">
      <c r="C1446" s="64"/>
      <c r="D1446" s="75"/>
      <c r="E1446" s="64">
        <v>5845</v>
      </c>
      <c r="F1446" s="64" t="str">
        <f t="shared" si="166"/>
        <v>11916</v>
      </c>
      <c r="G1446" s="12">
        <v>4.07E-2</v>
      </c>
      <c r="H1446" s="64">
        <v>38443</v>
      </c>
      <c r="I1446" s="64" t="str">
        <f t="shared" si="167"/>
        <v>42005</v>
      </c>
      <c r="J1446" s="50">
        <v>4.7500000000000001E-2</v>
      </c>
      <c r="K1446" s="64">
        <v>37073</v>
      </c>
      <c r="L1446" s="64" t="str">
        <f t="shared" si="168"/>
        <v>72001</v>
      </c>
      <c r="M1446" s="50">
        <v>4.7600000000000003E-2</v>
      </c>
    </row>
    <row r="1447" spans="3:13">
      <c r="C1447" s="64"/>
      <c r="D1447" s="73"/>
      <c r="E1447" s="64">
        <v>5876</v>
      </c>
      <c r="F1447" s="64" t="str">
        <f t="shared" si="166"/>
        <v>21916</v>
      </c>
      <c r="G1447" s="12">
        <v>4.0800000000000003E-2</v>
      </c>
      <c r="H1447" s="64">
        <v>38473</v>
      </c>
      <c r="I1447" s="64" t="str">
        <f t="shared" si="167"/>
        <v>52005</v>
      </c>
      <c r="J1447" s="50">
        <v>4.5600000000000002E-2</v>
      </c>
      <c r="K1447" s="64">
        <v>37104</v>
      </c>
      <c r="L1447" s="64" t="str">
        <f t="shared" si="168"/>
        <v>82001</v>
      </c>
      <c r="M1447" s="50">
        <v>4.5699999999999998E-2</v>
      </c>
    </row>
    <row r="1448" spans="3:13">
      <c r="C1448" s="64"/>
      <c r="D1448" s="75"/>
      <c r="E1448" s="64">
        <v>5905</v>
      </c>
      <c r="F1448" s="64" t="str">
        <f t="shared" si="166"/>
        <v>31916</v>
      </c>
      <c r="G1448" s="12">
        <v>4.0899999999999999E-2</v>
      </c>
      <c r="H1448" s="64">
        <v>38504</v>
      </c>
      <c r="I1448" s="64" t="str">
        <f t="shared" si="167"/>
        <v>62005</v>
      </c>
      <c r="J1448" s="50">
        <v>4.3499999999999997E-2</v>
      </c>
      <c r="K1448" s="64">
        <v>37135</v>
      </c>
      <c r="L1448" s="64" t="str">
        <f t="shared" si="168"/>
        <v>92001</v>
      </c>
      <c r="M1448" s="50">
        <v>4.1200000000000001E-2</v>
      </c>
    </row>
    <row r="1449" spans="3:13">
      <c r="C1449" s="64"/>
      <c r="D1449" s="73"/>
      <c r="E1449" s="64">
        <v>5936</v>
      </c>
      <c r="F1449" s="64" t="str">
        <f t="shared" si="166"/>
        <v>41916</v>
      </c>
      <c r="G1449" s="12">
        <v>4.1099999999999998E-2</v>
      </c>
      <c r="H1449" s="64">
        <v>38534</v>
      </c>
      <c r="I1449" s="64" t="str">
        <f t="shared" si="167"/>
        <v>72005</v>
      </c>
      <c r="J1449" s="50">
        <v>4.48E-2</v>
      </c>
      <c r="K1449" s="64">
        <v>37165</v>
      </c>
      <c r="L1449" s="64" t="str">
        <f t="shared" si="168"/>
        <v>102001</v>
      </c>
      <c r="M1449" s="50">
        <v>3.9100000000000003E-2</v>
      </c>
    </row>
    <row r="1450" spans="3:13">
      <c r="C1450" s="64"/>
      <c r="D1450" s="75"/>
      <c r="E1450" s="64">
        <v>5966</v>
      </c>
      <c r="F1450" s="64" t="str">
        <f t="shared" si="166"/>
        <v>51916</v>
      </c>
      <c r="G1450" s="12">
        <v>4.1200000000000001E-2</v>
      </c>
      <c r="H1450" s="64">
        <v>38565</v>
      </c>
      <c r="I1450" s="64" t="str">
        <f t="shared" si="167"/>
        <v>82005</v>
      </c>
      <c r="J1450" s="50">
        <v>4.53E-2</v>
      </c>
      <c r="K1450" s="64">
        <v>37196</v>
      </c>
      <c r="L1450" s="64" t="str">
        <f t="shared" si="168"/>
        <v>112001</v>
      </c>
      <c r="M1450" s="50">
        <v>3.9699999999999999E-2</v>
      </c>
    </row>
    <row r="1451" spans="3:13">
      <c r="C1451" s="64"/>
      <c r="D1451" s="73"/>
      <c r="E1451" s="64">
        <v>5997</v>
      </c>
      <c r="F1451" s="64" t="str">
        <f t="shared" si="166"/>
        <v>61916</v>
      </c>
      <c r="G1451" s="12">
        <v>4.1399999999999999E-2</v>
      </c>
      <c r="H1451" s="64">
        <v>38596</v>
      </c>
      <c r="I1451" s="64" t="str">
        <f t="shared" si="167"/>
        <v>92005</v>
      </c>
      <c r="J1451" s="50">
        <v>4.5100000000000001E-2</v>
      </c>
      <c r="K1451" s="64">
        <v>37226</v>
      </c>
      <c r="L1451" s="64" t="str">
        <f t="shared" si="168"/>
        <v>122001</v>
      </c>
      <c r="M1451" s="50">
        <v>4.3900000000000002E-2</v>
      </c>
    </row>
    <row r="1452" spans="3:13">
      <c r="C1452" s="64"/>
      <c r="D1452" s="75"/>
      <c r="E1452" s="64">
        <v>6027</v>
      </c>
      <c r="F1452" s="64" t="str">
        <f t="shared" si="166"/>
        <v>71916</v>
      </c>
      <c r="G1452" s="12">
        <v>4.1599999999999998E-2</v>
      </c>
      <c r="H1452" s="64">
        <v>38626</v>
      </c>
      <c r="I1452" s="64" t="str">
        <f t="shared" si="167"/>
        <v>102005</v>
      </c>
      <c r="J1452" s="50">
        <v>4.7399999999999998E-2</v>
      </c>
      <c r="K1452" s="64">
        <v>37257</v>
      </c>
      <c r="L1452" s="64" t="str">
        <f t="shared" si="168"/>
        <v>12002</v>
      </c>
      <c r="M1452" s="50">
        <v>4.3400000000000001E-2</v>
      </c>
    </row>
    <row r="1453" spans="3:13">
      <c r="C1453" s="64"/>
      <c r="D1453" s="73"/>
      <c r="E1453" s="64">
        <v>6058</v>
      </c>
      <c r="F1453" s="64" t="str">
        <f t="shared" si="166"/>
        <v>81916</v>
      </c>
      <c r="G1453" s="12">
        <v>4.1700000000000001E-2</v>
      </c>
      <c r="H1453" s="64">
        <v>38657</v>
      </c>
      <c r="I1453" s="64" t="str">
        <f t="shared" si="167"/>
        <v>112005</v>
      </c>
      <c r="J1453" s="50">
        <v>4.8300000000000003E-2</v>
      </c>
      <c r="K1453" s="64">
        <v>37288</v>
      </c>
      <c r="L1453" s="64" t="str">
        <f t="shared" si="168"/>
        <v>22002</v>
      </c>
      <c r="M1453" s="50">
        <v>4.2999999999999997E-2</v>
      </c>
    </row>
    <row r="1454" spans="3:13">
      <c r="C1454" s="64"/>
      <c r="D1454" s="75"/>
      <c r="E1454" s="64">
        <v>6089</v>
      </c>
      <c r="F1454" s="64" t="str">
        <f t="shared" si="166"/>
        <v>91916</v>
      </c>
      <c r="G1454" s="12">
        <v>4.1799999999999997E-2</v>
      </c>
      <c r="H1454" s="64">
        <v>38687</v>
      </c>
      <c r="I1454" s="64" t="str">
        <f t="shared" si="167"/>
        <v>122005</v>
      </c>
      <c r="J1454" s="50">
        <v>4.7300000000000002E-2</v>
      </c>
      <c r="K1454" s="64">
        <v>37316</v>
      </c>
      <c r="L1454" s="64" t="str">
        <f t="shared" si="168"/>
        <v>32002</v>
      </c>
      <c r="M1454" s="50">
        <v>4.7399999999999998E-2</v>
      </c>
    </row>
    <row r="1455" spans="3:13">
      <c r="C1455" s="64"/>
      <c r="D1455" s="73"/>
      <c r="E1455" s="64">
        <v>6119</v>
      </c>
      <c r="F1455" s="64" t="str">
        <f t="shared" si="166"/>
        <v>101916</v>
      </c>
      <c r="G1455" s="12">
        <v>4.2000000000000003E-2</v>
      </c>
      <c r="H1455" s="64">
        <v>38718</v>
      </c>
      <c r="I1455" s="64" t="str">
        <f t="shared" si="167"/>
        <v>12006</v>
      </c>
      <c r="J1455" s="50">
        <v>4.65E-2</v>
      </c>
      <c r="K1455" s="64">
        <v>37347</v>
      </c>
      <c r="L1455" s="64" t="str">
        <f t="shared" si="168"/>
        <v>42002</v>
      </c>
      <c r="M1455" s="50">
        <v>4.65E-2</v>
      </c>
    </row>
    <row r="1456" spans="3:13">
      <c r="C1456" s="64"/>
      <c r="D1456" s="75"/>
      <c r="E1456" s="64">
        <v>6150</v>
      </c>
      <c r="F1456" s="64" t="str">
        <f t="shared" si="166"/>
        <v>111916</v>
      </c>
      <c r="G1456" s="12">
        <v>4.2200000000000001E-2</v>
      </c>
      <c r="H1456" s="64">
        <v>38749</v>
      </c>
      <c r="I1456" s="64" t="str">
        <f t="shared" si="167"/>
        <v>22006</v>
      </c>
      <c r="J1456" s="50">
        <v>4.7300000000000002E-2</v>
      </c>
      <c r="K1456" s="64">
        <v>37377</v>
      </c>
      <c r="L1456" s="64" t="str">
        <f t="shared" si="168"/>
        <v>52002</v>
      </c>
      <c r="M1456" s="50">
        <v>4.4900000000000002E-2</v>
      </c>
    </row>
    <row r="1457" spans="3:13">
      <c r="C1457" s="64"/>
      <c r="D1457" s="73"/>
      <c r="E1457" s="64">
        <v>6180</v>
      </c>
      <c r="F1457" s="64" t="str">
        <f t="shared" si="166"/>
        <v>121916</v>
      </c>
      <c r="G1457" s="12">
        <v>4.2299999999999997E-2</v>
      </c>
      <c r="H1457" s="64">
        <v>38777</v>
      </c>
      <c r="I1457" s="64" t="str">
        <f t="shared" si="167"/>
        <v>32006</v>
      </c>
      <c r="J1457" s="50">
        <v>4.9099999999999998E-2</v>
      </c>
      <c r="K1457" s="64">
        <v>37408</v>
      </c>
      <c r="L1457" s="64" t="str">
        <f t="shared" si="168"/>
        <v>62002</v>
      </c>
      <c r="M1457" s="50">
        <v>4.19E-2</v>
      </c>
    </row>
    <row r="1458" spans="3:13">
      <c r="C1458" s="64"/>
      <c r="D1458" s="75"/>
      <c r="E1458" s="64">
        <v>6211</v>
      </c>
      <c r="F1458" s="64" t="str">
        <f t="shared" si="166"/>
        <v>11917</v>
      </c>
      <c r="G1458" s="12">
        <v>4.2599999999999999E-2</v>
      </c>
      <c r="H1458" s="64">
        <v>38808</v>
      </c>
      <c r="I1458" s="64" t="str">
        <f t="shared" si="167"/>
        <v>42006</v>
      </c>
      <c r="J1458" s="50">
        <v>5.2200000000000003E-2</v>
      </c>
      <c r="K1458" s="64">
        <v>37438</v>
      </c>
      <c r="L1458" s="64" t="str">
        <f t="shared" si="168"/>
        <v>72002</v>
      </c>
      <c r="M1458" s="50">
        <v>3.8100000000000002E-2</v>
      </c>
    </row>
    <row r="1459" spans="3:13">
      <c r="C1459" s="64"/>
      <c r="D1459" s="73"/>
      <c r="E1459" s="64">
        <v>6242</v>
      </c>
      <c r="F1459" s="64" t="str">
        <f t="shared" si="166"/>
        <v>21917</v>
      </c>
      <c r="G1459" s="12">
        <v>4.2900000000000001E-2</v>
      </c>
      <c r="H1459" s="64">
        <v>38838</v>
      </c>
      <c r="I1459" s="64" t="str">
        <f t="shared" si="167"/>
        <v>52006</v>
      </c>
      <c r="J1459" s="50">
        <v>5.3499999999999999E-2</v>
      </c>
      <c r="K1459" s="64">
        <v>37469</v>
      </c>
      <c r="L1459" s="64" t="str">
        <f t="shared" si="168"/>
        <v>82002</v>
      </c>
      <c r="M1459" s="50">
        <v>3.2899999999999999E-2</v>
      </c>
    </row>
    <row r="1460" spans="3:13">
      <c r="C1460" s="64"/>
      <c r="D1460" s="75"/>
      <c r="E1460" s="64">
        <v>6270</v>
      </c>
      <c r="F1460" s="64" t="str">
        <f t="shared" si="166"/>
        <v>31917</v>
      </c>
      <c r="G1460" s="12">
        <v>4.3200000000000002E-2</v>
      </c>
      <c r="H1460" s="64">
        <v>38869</v>
      </c>
      <c r="I1460" s="64" t="str">
        <f t="shared" si="167"/>
        <v>62006</v>
      </c>
      <c r="J1460" s="50">
        <v>5.2900000000000003E-2</v>
      </c>
      <c r="K1460" s="64">
        <v>37500</v>
      </c>
      <c r="L1460" s="64" t="str">
        <f t="shared" si="168"/>
        <v>92002</v>
      </c>
      <c r="M1460" s="50">
        <v>2.9399999999999999E-2</v>
      </c>
    </row>
    <row r="1461" spans="3:13">
      <c r="C1461" s="64"/>
      <c r="D1461" s="73"/>
      <c r="E1461" s="64">
        <v>6301</v>
      </c>
      <c r="F1461" s="64" t="str">
        <f t="shared" si="166"/>
        <v>41917</v>
      </c>
      <c r="G1461" s="12">
        <v>4.3400000000000001E-2</v>
      </c>
      <c r="H1461" s="64">
        <v>38899</v>
      </c>
      <c r="I1461" s="64" t="str">
        <f t="shared" si="167"/>
        <v>72006</v>
      </c>
      <c r="J1461" s="50">
        <v>5.2499999999999998E-2</v>
      </c>
      <c r="K1461" s="64">
        <v>37530</v>
      </c>
      <c r="L1461" s="64" t="str">
        <f t="shared" si="168"/>
        <v>102002</v>
      </c>
      <c r="M1461" s="50">
        <v>2.9399999999999999E-2</v>
      </c>
    </row>
    <row r="1462" spans="3:13">
      <c r="C1462" s="64"/>
      <c r="D1462" s="75"/>
      <c r="E1462" s="64">
        <v>6331</v>
      </c>
      <c r="F1462" s="64" t="str">
        <f t="shared" si="166"/>
        <v>51917</v>
      </c>
      <c r="G1462" s="12">
        <v>4.3700000000000003E-2</v>
      </c>
      <c r="H1462" s="64">
        <v>38930</v>
      </c>
      <c r="I1462" s="64" t="str">
        <f t="shared" si="167"/>
        <v>82006</v>
      </c>
      <c r="J1462" s="50">
        <v>5.0799999999999998E-2</v>
      </c>
      <c r="K1462" s="64">
        <v>37561</v>
      </c>
      <c r="L1462" s="64" t="str">
        <f t="shared" si="168"/>
        <v>112002</v>
      </c>
      <c r="M1462" s="50">
        <v>3.0499999999999999E-2</v>
      </c>
    </row>
    <row r="1463" spans="3:13">
      <c r="C1463" s="64"/>
      <c r="D1463" s="73"/>
      <c r="E1463" s="64">
        <v>6362</v>
      </c>
      <c r="F1463" s="64" t="str">
        <f t="shared" si="166"/>
        <v>61917</v>
      </c>
      <c r="G1463" s="12">
        <v>4.3999999999999997E-2</v>
      </c>
      <c r="H1463" s="64">
        <v>38961</v>
      </c>
      <c r="I1463" s="64" t="str">
        <f t="shared" si="167"/>
        <v>92006</v>
      </c>
      <c r="J1463" s="50">
        <v>4.9299999999999997E-2</v>
      </c>
      <c r="K1463" s="64">
        <v>37591</v>
      </c>
      <c r="L1463" s="64" t="str">
        <f t="shared" si="168"/>
        <v>122002</v>
      </c>
      <c r="M1463" s="50">
        <v>3.0300000000000001E-2</v>
      </c>
    </row>
    <row r="1464" spans="3:13">
      <c r="C1464" s="64"/>
      <c r="D1464" s="75"/>
      <c r="E1464" s="64">
        <v>6392</v>
      </c>
      <c r="F1464" s="64" t="str">
        <f t="shared" si="166"/>
        <v>71917</v>
      </c>
      <c r="G1464" s="12">
        <v>4.4299999999999999E-2</v>
      </c>
      <c r="H1464" s="64">
        <v>38991</v>
      </c>
      <c r="I1464" s="64" t="str">
        <f t="shared" si="167"/>
        <v>102006</v>
      </c>
      <c r="J1464" s="50">
        <v>4.9399999999999999E-2</v>
      </c>
      <c r="K1464" s="64">
        <v>37622</v>
      </c>
      <c r="L1464" s="64" t="str">
        <f t="shared" si="168"/>
        <v>12003</v>
      </c>
      <c r="M1464" s="50">
        <v>3.0499999999999999E-2</v>
      </c>
    </row>
    <row r="1465" spans="3:13">
      <c r="C1465" s="64"/>
      <c r="D1465" s="73"/>
      <c r="E1465" s="64">
        <v>6423</v>
      </c>
      <c r="F1465" s="64" t="str">
        <f t="shared" si="166"/>
        <v>81917</v>
      </c>
      <c r="G1465" s="12">
        <v>4.4600000000000001E-2</v>
      </c>
      <c r="H1465" s="64">
        <v>39022</v>
      </c>
      <c r="I1465" s="64" t="str">
        <f t="shared" si="167"/>
        <v>112006</v>
      </c>
      <c r="J1465" s="50">
        <v>4.7800000000000002E-2</v>
      </c>
      <c r="K1465" s="64">
        <v>37653</v>
      </c>
      <c r="L1465" s="64" t="str">
        <f t="shared" si="168"/>
        <v>22003</v>
      </c>
      <c r="M1465" s="50">
        <v>2.9000000000000001E-2</v>
      </c>
    </row>
    <row r="1466" spans="3:13">
      <c r="C1466" s="64"/>
      <c r="D1466" s="75"/>
      <c r="E1466" s="64">
        <v>6454</v>
      </c>
      <c r="F1466" s="64" t="str">
        <f t="shared" si="166"/>
        <v>91917</v>
      </c>
      <c r="G1466" s="12">
        <v>4.4900000000000002E-2</v>
      </c>
      <c r="H1466" s="64">
        <v>39052</v>
      </c>
      <c r="I1466" s="64" t="str">
        <f t="shared" si="167"/>
        <v>122006</v>
      </c>
      <c r="J1466" s="50">
        <v>4.7800000000000002E-2</v>
      </c>
      <c r="K1466" s="64">
        <v>37681</v>
      </c>
      <c r="L1466" s="64" t="str">
        <f t="shared" si="168"/>
        <v>32003</v>
      </c>
      <c r="M1466" s="50">
        <v>2.7799999999999998E-2</v>
      </c>
    </row>
    <row r="1467" spans="3:13">
      <c r="C1467" s="64"/>
      <c r="D1467" s="73"/>
      <c r="E1467" s="64">
        <v>6484</v>
      </c>
      <c r="F1467" s="64" t="str">
        <f t="shared" si="166"/>
        <v>101917</v>
      </c>
      <c r="G1467" s="12">
        <v>4.5100000000000001E-2</v>
      </c>
      <c r="H1467" s="64">
        <v>39083</v>
      </c>
      <c r="I1467" s="64" t="str">
        <f t="shared" si="167"/>
        <v>12007</v>
      </c>
      <c r="J1467" s="50">
        <v>4.9500000000000002E-2</v>
      </c>
      <c r="K1467" s="64">
        <v>37712</v>
      </c>
      <c r="L1467" s="64" t="str">
        <f t="shared" si="168"/>
        <v>42003</v>
      </c>
      <c r="M1467" s="50">
        <v>2.93E-2</v>
      </c>
    </row>
    <row r="1468" spans="3:13">
      <c r="C1468" s="64"/>
      <c r="D1468" s="75"/>
      <c r="E1468" s="64">
        <v>6515</v>
      </c>
      <c r="F1468" s="64" t="str">
        <f t="shared" si="166"/>
        <v>111917</v>
      </c>
      <c r="G1468" s="12">
        <v>4.5400000000000003E-2</v>
      </c>
      <c r="H1468" s="64">
        <v>39114</v>
      </c>
      <c r="I1468" s="64" t="str">
        <f t="shared" si="167"/>
        <v>22007</v>
      </c>
      <c r="J1468" s="50">
        <v>4.9299999999999997E-2</v>
      </c>
      <c r="K1468" s="64">
        <v>37742</v>
      </c>
      <c r="L1468" s="64" t="str">
        <f t="shared" si="168"/>
        <v>52003</v>
      </c>
      <c r="M1468" s="50">
        <v>2.52E-2</v>
      </c>
    </row>
    <row r="1469" spans="3:13">
      <c r="C1469" s="64"/>
      <c r="D1469" s="73"/>
      <c r="E1469" s="64">
        <v>6545</v>
      </c>
      <c r="F1469" s="64" t="str">
        <f t="shared" si="166"/>
        <v>121917</v>
      </c>
      <c r="G1469" s="12">
        <v>4.5699999999999998E-2</v>
      </c>
      <c r="H1469" s="64">
        <v>39142</v>
      </c>
      <c r="I1469" s="64" t="str">
        <f t="shared" si="167"/>
        <v>32007</v>
      </c>
      <c r="J1469" s="50">
        <v>4.8099999999999997E-2</v>
      </c>
      <c r="K1469" s="64">
        <v>37773</v>
      </c>
      <c r="L1469" s="64" t="str">
        <f t="shared" si="168"/>
        <v>62003</v>
      </c>
      <c r="M1469" s="50">
        <v>2.2700000000000001E-2</v>
      </c>
    </row>
    <row r="1470" spans="3:13">
      <c r="C1470" s="64"/>
      <c r="D1470" s="75"/>
      <c r="E1470" s="64">
        <v>6576</v>
      </c>
      <c r="F1470" s="64" t="str">
        <f t="shared" si="166"/>
        <v>11918</v>
      </c>
      <c r="G1470" s="12">
        <v>4.5600000000000002E-2</v>
      </c>
      <c r="H1470" s="64">
        <v>39173</v>
      </c>
      <c r="I1470" s="64" t="str">
        <f t="shared" si="167"/>
        <v>42007</v>
      </c>
      <c r="J1470" s="50">
        <v>4.9500000000000002E-2</v>
      </c>
      <c r="K1470" s="64">
        <v>37803</v>
      </c>
      <c r="L1470" s="64" t="str">
        <f t="shared" si="168"/>
        <v>72003</v>
      </c>
      <c r="M1470" s="50">
        <v>2.87E-2</v>
      </c>
    </row>
    <row r="1471" spans="3:13">
      <c r="C1471" s="64"/>
      <c r="D1471" s="73"/>
      <c r="E1471" s="64">
        <v>6607</v>
      </c>
      <c r="F1471" s="64" t="str">
        <f t="shared" si="166"/>
        <v>21918</v>
      </c>
      <c r="G1471" s="12">
        <v>4.5600000000000002E-2</v>
      </c>
      <c r="H1471" s="64">
        <v>39203</v>
      </c>
      <c r="I1471" s="64" t="str">
        <f t="shared" si="167"/>
        <v>52007</v>
      </c>
      <c r="J1471" s="50">
        <v>4.9799999999999997E-2</v>
      </c>
      <c r="K1471" s="64">
        <v>37834</v>
      </c>
      <c r="L1471" s="64" t="str">
        <f t="shared" si="168"/>
        <v>82003</v>
      </c>
      <c r="M1471" s="50">
        <v>3.3700000000000001E-2</v>
      </c>
    </row>
    <row r="1472" spans="3:13">
      <c r="C1472" s="64"/>
      <c r="D1472" s="75"/>
      <c r="E1472" s="64">
        <v>6635</v>
      </c>
      <c r="F1472" s="64" t="str">
        <f t="shared" si="166"/>
        <v>31918</v>
      </c>
      <c r="G1472" s="12">
        <v>4.5499999999999999E-2</v>
      </c>
      <c r="H1472" s="64">
        <v>39234</v>
      </c>
      <c r="I1472" s="64" t="str">
        <f t="shared" si="167"/>
        <v>62007</v>
      </c>
      <c r="J1472" s="50">
        <v>5.2900000000000003E-2</v>
      </c>
      <c r="K1472" s="64">
        <v>37865</v>
      </c>
      <c r="L1472" s="64" t="str">
        <f t="shared" si="168"/>
        <v>92003</v>
      </c>
      <c r="M1472" s="50">
        <v>3.1800000000000002E-2</v>
      </c>
    </row>
    <row r="1473" spans="3:13">
      <c r="C1473" s="64"/>
      <c r="D1473" s="73"/>
      <c r="E1473" s="64">
        <v>6666</v>
      </c>
      <c r="F1473" s="64" t="str">
        <f t="shared" si="166"/>
        <v>41918</v>
      </c>
      <c r="G1473" s="12">
        <v>4.5499999999999999E-2</v>
      </c>
      <c r="H1473" s="64">
        <v>39264</v>
      </c>
      <c r="I1473" s="64" t="str">
        <f t="shared" si="167"/>
        <v>72007</v>
      </c>
      <c r="J1473" s="50">
        <v>5.1900000000000002E-2</v>
      </c>
      <c r="K1473" s="64">
        <v>37895</v>
      </c>
      <c r="L1473" s="64" t="str">
        <f t="shared" si="168"/>
        <v>102003</v>
      </c>
      <c r="M1473" s="50">
        <v>3.1899999999999998E-2</v>
      </c>
    </row>
    <row r="1474" spans="3:13">
      <c r="C1474" s="64"/>
      <c r="D1474" s="75"/>
      <c r="E1474" s="64">
        <v>6696</v>
      </c>
      <c r="F1474" s="64" t="str">
        <f t="shared" si="166"/>
        <v>51918</v>
      </c>
      <c r="G1474" s="12">
        <v>4.5400000000000003E-2</v>
      </c>
      <c r="H1474" s="64">
        <v>39295</v>
      </c>
      <c r="I1474" s="64" t="str">
        <f t="shared" si="167"/>
        <v>82007</v>
      </c>
      <c r="J1474" s="50">
        <v>0.05</v>
      </c>
      <c r="K1474" s="64">
        <v>37926</v>
      </c>
      <c r="L1474" s="64" t="str">
        <f t="shared" si="168"/>
        <v>112003</v>
      </c>
      <c r="M1474" s="50">
        <v>3.2899999999999999E-2</v>
      </c>
    </row>
    <row r="1475" spans="3:13">
      <c r="C1475" s="64"/>
      <c r="D1475" s="73"/>
      <c r="E1475" s="64">
        <v>6727</v>
      </c>
      <c r="F1475" s="64" t="str">
        <f t="shared" si="166"/>
        <v>61918</v>
      </c>
      <c r="G1475" s="12">
        <v>4.53E-2</v>
      </c>
      <c r="H1475" s="64">
        <v>39326</v>
      </c>
      <c r="I1475" s="64" t="str">
        <f t="shared" si="167"/>
        <v>92007</v>
      </c>
      <c r="J1475" s="50">
        <v>4.8399999999999999E-2</v>
      </c>
      <c r="K1475" s="64">
        <v>37956</v>
      </c>
      <c r="L1475" s="64" t="str">
        <f t="shared" si="168"/>
        <v>122003</v>
      </c>
      <c r="M1475" s="50">
        <v>3.27E-2</v>
      </c>
    </row>
    <row r="1476" spans="3:13">
      <c r="C1476" s="64"/>
      <c r="D1476" s="75"/>
      <c r="E1476" s="64">
        <v>6757</v>
      </c>
      <c r="F1476" s="64" t="str">
        <f t="shared" si="166"/>
        <v>71918</v>
      </c>
      <c r="G1476" s="12">
        <v>4.53E-2</v>
      </c>
      <c r="H1476" s="64">
        <v>39356</v>
      </c>
      <c r="I1476" s="64" t="str">
        <f t="shared" si="167"/>
        <v>102007</v>
      </c>
      <c r="J1476" s="50">
        <v>4.8300000000000003E-2</v>
      </c>
      <c r="K1476" s="64">
        <v>37987</v>
      </c>
      <c r="L1476" s="64" t="str">
        <f t="shared" si="168"/>
        <v>12004</v>
      </c>
      <c r="M1476" s="50">
        <v>3.1199999999999999E-2</v>
      </c>
    </row>
    <row r="1477" spans="3:13">
      <c r="C1477" s="64"/>
      <c r="D1477" s="73"/>
      <c r="E1477" s="64">
        <v>6788</v>
      </c>
      <c r="F1477" s="64" t="str">
        <f t="shared" si="166"/>
        <v>81918</v>
      </c>
      <c r="G1477" s="12">
        <v>4.5199999999999997E-2</v>
      </c>
      <c r="H1477" s="64">
        <v>39387</v>
      </c>
      <c r="I1477" s="64" t="str">
        <f t="shared" si="167"/>
        <v>112007</v>
      </c>
      <c r="J1477" s="50">
        <v>4.5600000000000002E-2</v>
      </c>
      <c r="K1477" s="64">
        <v>38018</v>
      </c>
      <c r="L1477" s="64" t="str">
        <f t="shared" si="168"/>
        <v>22004</v>
      </c>
      <c r="M1477" s="50">
        <v>3.0700000000000002E-2</v>
      </c>
    </row>
    <row r="1478" spans="3:13">
      <c r="C1478" s="64"/>
      <c r="D1478" s="75"/>
      <c r="E1478" s="64">
        <v>6819</v>
      </c>
      <c r="F1478" s="64" t="str">
        <f t="shared" si="166"/>
        <v>91918</v>
      </c>
      <c r="G1478" s="12">
        <v>4.5199999999999997E-2</v>
      </c>
      <c r="H1478" s="64">
        <v>39417</v>
      </c>
      <c r="I1478" s="64" t="str">
        <f t="shared" si="167"/>
        <v>122007</v>
      </c>
      <c r="J1478" s="50">
        <v>4.5699999999999998E-2</v>
      </c>
      <c r="K1478" s="64">
        <v>38047</v>
      </c>
      <c r="L1478" s="64" t="str">
        <f t="shared" si="168"/>
        <v>32004</v>
      </c>
      <c r="M1478" s="50">
        <v>2.7900000000000001E-2</v>
      </c>
    </row>
    <row r="1479" spans="3:13">
      <c r="C1479" s="64"/>
      <c r="D1479" s="73"/>
      <c r="E1479" s="64">
        <v>6849</v>
      </c>
      <c r="F1479" s="64" t="str">
        <f t="shared" si="166"/>
        <v>101918</v>
      </c>
      <c r="G1479" s="12">
        <v>4.5100000000000001E-2</v>
      </c>
      <c r="H1479" s="64">
        <v>39448</v>
      </c>
      <c r="I1479" s="64" t="str">
        <f t="shared" si="167"/>
        <v>12008</v>
      </c>
      <c r="J1479" s="50">
        <v>4.3499999999999997E-2</v>
      </c>
      <c r="K1479" s="64">
        <v>38078</v>
      </c>
      <c r="L1479" s="64" t="str">
        <f t="shared" si="168"/>
        <v>42004</v>
      </c>
      <c r="M1479" s="50">
        <v>3.39E-2</v>
      </c>
    </row>
    <row r="1480" spans="3:13">
      <c r="C1480" s="64"/>
      <c r="D1480" s="75"/>
      <c r="E1480" s="64">
        <v>6880</v>
      </c>
      <c r="F1480" s="64" t="str">
        <f t="shared" si="166"/>
        <v>111918</v>
      </c>
      <c r="G1480" s="12">
        <v>4.5100000000000001E-2</v>
      </c>
      <c r="H1480" s="64">
        <v>39479</v>
      </c>
      <c r="I1480" s="64" t="str">
        <f t="shared" si="167"/>
        <v>22008</v>
      </c>
      <c r="J1480" s="50">
        <v>4.4900000000000002E-2</v>
      </c>
      <c r="K1480" s="64">
        <v>38108</v>
      </c>
      <c r="L1480" s="64" t="str">
        <f t="shared" si="168"/>
        <v>52004</v>
      </c>
      <c r="M1480" s="50">
        <v>3.85E-2</v>
      </c>
    </row>
    <row r="1481" spans="3:13">
      <c r="C1481" s="64"/>
      <c r="D1481" s="73"/>
      <c r="E1481" s="64">
        <v>6910</v>
      </c>
      <c r="F1481" s="64" t="str">
        <f t="shared" si="166"/>
        <v>121918</v>
      </c>
      <c r="G1481" s="12">
        <v>4.4999999999999998E-2</v>
      </c>
      <c r="H1481" s="64">
        <v>39508</v>
      </c>
      <c r="I1481" s="64" t="str">
        <f t="shared" si="167"/>
        <v>32008</v>
      </c>
      <c r="J1481" s="50">
        <v>4.36E-2</v>
      </c>
      <c r="K1481" s="64">
        <v>38139</v>
      </c>
      <c r="L1481" s="64" t="str">
        <f t="shared" si="168"/>
        <v>62004</v>
      </c>
      <c r="M1481" s="50">
        <v>3.9300000000000002E-2</v>
      </c>
    </row>
    <row r="1482" spans="3:13">
      <c r="C1482" s="64"/>
      <c r="D1482" s="75"/>
      <c r="E1482" s="64">
        <v>6941</v>
      </c>
      <c r="F1482" s="64" t="str">
        <f t="shared" si="166"/>
        <v>11919</v>
      </c>
      <c r="G1482" s="12">
        <v>4.5400000000000003E-2</v>
      </c>
      <c r="H1482" s="64">
        <v>39539</v>
      </c>
      <c r="I1482" s="64" t="str">
        <f t="shared" si="167"/>
        <v>42008</v>
      </c>
      <c r="J1482" s="50">
        <v>4.4400000000000002E-2</v>
      </c>
      <c r="K1482" s="64">
        <v>38169</v>
      </c>
      <c r="L1482" s="64" t="str">
        <f t="shared" si="168"/>
        <v>72004</v>
      </c>
      <c r="M1482" s="50">
        <v>3.6900000000000002E-2</v>
      </c>
    </row>
    <row r="1483" spans="3:13">
      <c r="C1483" s="64"/>
      <c r="D1483" s="73"/>
      <c r="E1483" s="64">
        <v>6972</v>
      </c>
      <c r="F1483" s="64" t="str">
        <f t="shared" si="166"/>
        <v>21919</v>
      </c>
      <c r="G1483" s="12">
        <v>4.58E-2</v>
      </c>
      <c r="H1483" s="64">
        <v>39569</v>
      </c>
      <c r="I1483" s="64" t="str">
        <f t="shared" si="167"/>
        <v>52008</v>
      </c>
      <c r="J1483" s="50">
        <v>4.5999999999999999E-2</v>
      </c>
      <c r="K1483" s="64">
        <v>38200</v>
      </c>
      <c r="L1483" s="64" t="str">
        <f t="shared" si="168"/>
        <v>82004</v>
      </c>
      <c r="M1483" s="50">
        <v>3.4700000000000002E-2</v>
      </c>
    </row>
    <row r="1484" spans="3:13">
      <c r="C1484" s="64"/>
      <c r="D1484" s="75"/>
      <c r="E1484" s="64">
        <v>7000</v>
      </c>
      <c r="F1484" s="64" t="str">
        <f t="shared" si="166"/>
        <v>31919</v>
      </c>
      <c r="G1484" s="12">
        <v>4.6199999999999998E-2</v>
      </c>
      <c r="H1484" s="64">
        <v>39600</v>
      </c>
      <c r="I1484" s="64" t="str">
        <f t="shared" si="167"/>
        <v>62008</v>
      </c>
      <c r="J1484" s="50">
        <v>4.7399999999999998E-2</v>
      </c>
      <c r="K1484" s="64">
        <v>38231</v>
      </c>
      <c r="L1484" s="64" t="str">
        <f t="shared" si="168"/>
        <v>92004</v>
      </c>
      <c r="M1484" s="50">
        <v>3.3599999999999998E-2</v>
      </c>
    </row>
    <row r="1485" spans="3:13">
      <c r="C1485" s="64"/>
      <c r="D1485" s="73"/>
      <c r="E1485" s="64">
        <v>7031</v>
      </c>
      <c r="F1485" s="64" t="str">
        <f t="shared" si="166"/>
        <v>41919</v>
      </c>
      <c r="G1485" s="12">
        <v>4.6600000000000003E-2</v>
      </c>
      <c r="H1485" s="64">
        <v>39630</v>
      </c>
      <c r="I1485" s="64" t="str">
        <f t="shared" si="167"/>
        <v>72008</v>
      </c>
      <c r="J1485" s="50">
        <v>4.6199999999999998E-2</v>
      </c>
      <c r="K1485" s="64">
        <v>38261</v>
      </c>
      <c r="L1485" s="64" t="str">
        <f t="shared" si="168"/>
        <v>102004</v>
      </c>
      <c r="M1485" s="50">
        <v>3.3500000000000002E-2</v>
      </c>
    </row>
    <row r="1486" spans="3:13">
      <c r="C1486" s="64"/>
      <c r="D1486" s="75"/>
      <c r="E1486" s="64">
        <v>7061</v>
      </c>
      <c r="F1486" s="64" t="str">
        <f t="shared" si="166"/>
        <v>51919</v>
      </c>
      <c r="G1486" s="12">
        <v>4.7E-2</v>
      </c>
      <c r="H1486" s="64">
        <v>39661</v>
      </c>
      <c r="I1486" s="64" t="str">
        <f t="shared" si="167"/>
        <v>82008</v>
      </c>
      <c r="J1486" s="50">
        <v>4.53E-2</v>
      </c>
      <c r="K1486" s="64">
        <v>38292</v>
      </c>
      <c r="L1486" s="64" t="str">
        <f t="shared" si="168"/>
        <v>112004</v>
      </c>
      <c r="M1486" s="50">
        <v>3.5299999999999998E-2</v>
      </c>
    </row>
    <row r="1487" spans="3:13">
      <c r="C1487" s="64"/>
      <c r="D1487" s="73"/>
      <c r="E1487" s="64">
        <v>7092</v>
      </c>
      <c r="F1487" s="64" t="str">
        <f t="shared" si="166"/>
        <v>61919</v>
      </c>
      <c r="G1487" s="12">
        <v>4.7399999999999998E-2</v>
      </c>
      <c r="H1487" s="64">
        <v>39692</v>
      </c>
      <c r="I1487" s="64" t="str">
        <f t="shared" si="167"/>
        <v>92008</v>
      </c>
      <c r="J1487" s="50">
        <v>4.3200000000000002E-2</v>
      </c>
      <c r="K1487" s="64">
        <v>38322</v>
      </c>
      <c r="L1487" s="64" t="str">
        <f t="shared" si="168"/>
        <v>122004</v>
      </c>
      <c r="M1487" s="50">
        <v>3.5999999999999997E-2</v>
      </c>
    </row>
    <row r="1488" spans="3:13">
      <c r="C1488" s="64"/>
      <c r="D1488" s="75"/>
      <c r="E1488" s="64">
        <v>7122</v>
      </c>
      <c r="F1488" s="64" t="str">
        <f t="shared" si="166"/>
        <v>71919</v>
      </c>
      <c r="G1488" s="12">
        <v>4.7699999999999999E-2</v>
      </c>
      <c r="H1488" s="64">
        <v>39722</v>
      </c>
      <c r="I1488" s="64" t="str">
        <f t="shared" si="167"/>
        <v>102008</v>
      </c>
      <c r="J1488" s="50">
        <v>4.4499999999999998E-2</v>
      </c>
      <c r="K1488" s="64">
        <v>38353</v>
      </c>
      <c r="L1488" s="64" t="str">
        <f t="shared" si="168"/>
        <v>12005</v>
      </c>
      <c r="M1488" s="50">
        <v>3.7100000000000001E-2</v>
      </c>
    </row>
    <row r="1489" spans="3:13">
      <c r="C1489" s="64"/>
      <c r="D1489" s="73"/>
      <c r="E1489" s="64">
        <v>7153</v>
      </c>
      <c r="F1489" s="64" t="str">
        <f t="shared" si="166"/>
        <v>81919</v>
      </c>
      <c r="G1489" s="12">
        <v>4.8099999999999997E-2</v>
      </c>
      <c r="H1489" s="64">
        <v>39753</v>
      </c>
      <c r="I1489" s="64" t="str">
        <f t="shared" si="167"/>
        <v>112008</v>
      </c>
      <c r="J1489" s="50">
        <v>4.2700000000000002E-2</v>
      </c>
      <c r="K1489" s="64">
        <v>38384</v>
      </c>
      <c r="L1489" s="64" t="str">
        <f t="shared" si="168"/>
        <v>22005</v>
      </c>
      <c r="M1489" s="50">
        <v>3.7699999999999997E-2</v>
      </c>
    </row>
    <row r="1490" spans="3:13">
      <c r="C1490" s="64"/>
      <c r="D1490" s="75"/>
      <c r="E1490" s="64">
        <v>7184</v>
      </c>
      <c r="F1490" s="64" t="str">
        <f t="shared" si="166"/>
        <v>91919</v>
      </c>
      <c r="G1490" s="12">
        <v>4.8500000000000001E-2</v>
      </c>
      <c r="H1490" s="64">
        <v>39783</v>
      </c>
      <c r="I1490" s="64" t="str">
        <f t="shared" si="167"/>
        <v>122008</v>
      </c>
      <c r="J1490" s="50">
        <v>3.1800000000000002E-2</v>
      </c>
      <c r="K1490" s="64">
        <v>38412</v>
      </c>
      <c r="L1490" s="64" t="str">
        <f t="shared" si="168"/>
        <v>32005</v>
      </c>
      <c r="M1490" s="50">
        <v>4.1700000000000001E-2</v>
      </c>
    </row>
    <row r="1491" spans="3:13">
      <c r="C1491" s="64"/>
      <c r="D1491" s="73"/>
      <c r="E1491" s="64">
        <v>7214</v>
      </c>
      <c r="F1491" s="64" t="str">
        <f t="shared" si="166"/>
        <v>101919</v>
      </c>
      <c r="G1491" s="12">
        <v>4.8899999999999999E-2</v>
      </c>
      <c r="H1491" s="64">
        <v>39814</v>
      </c>
      <c r="I1491" s="64" t="str">
        <f t="shared" si="167"/>
        <v>12009</v>
      </c>
      <c r="J1491" s="50">
        <v>3.4599999999999999E-2</v>
      </c>
      <c r="K1491" s="64">
        <v>38443</v>
      </c>
      <c r="L1491" s="64" t="str">
        <f t="shared" si="168"/>
        <v>42005</v>
      </c>
      <c r="M1491" s="50">
        <v>0.04</v>
      </c>
    </row>
    <row r="1492" spans="3:13">
      <c r="C1492" s="64"/>
      <c r="D1492" s="75"/>
      <c r="E1492" s="64">
        <v>7245</v>
      </c>
      <c r="F1492" s="64" t="str">
        <f t="shared" si="166"/>
        <v>111919</v>
      </c>
      <c r="G1492" s="12">
        <v>4.9299999999999997E-2</v>
      </c>
      <c r="H1492" s="64">
        <v>39845</v>
      </c>
      <c r="I1492" s="64" t="str">
        <f t="shared" si="167"/>
        <v>22009</v>
      </c>
      <c r="J1492" s="50">
        <v>3.8300000000000001E-2</v>
      </c>
      <c r="K1492" s="64">
        <v>38473</v>
      </c>
      <c r="L1492" s="64" t="str">
        <f t="shared" si="168"/>
        <v>52005</v>
      </c>
      <c r="M1492" s="50">
        <v>3.85E-2</v>
      </c>
    </row>
    <row r="1493" spans="3:13">
      <c r="C1493" s="64"/>
      <c r="D1493" s="73"/>
      <c r="E1493" s="64">
        <v>7275</v>
      </c>
      <c r="F1493" s="64" t="str">
        <f t="shared" si="166"/>
        <v>121919</v>
      </c>
      <c r="G1493" s="12">
        <v>4.9700000000000001E-2</v>
      </c>
      <c r="H1493" s="64">
        <v>39873</v>
      </c>
      <c r="I1493" s="64" t="str">
        <f t="shared" si="167"/>
        <v>32009</v>
      </c>
      <c r="J1493" s="50">
        <v>3.78E-2</v>
      </c>
      <c r="K1493" s="64">
        <v>38504</v>
      </c>
      <c r="L1493" s="64" t="str">
        <f t="shared" si="168"/>
        <v>62005</v>
      </c>
      <c r="M1493" s="50">
        <v>3.7699999999999997E-2</v>
      </c>
    </row>
    <row r="1494" spans="3:13">
      <c r="C1494" s="64"/>
      <c r="D1494" s="75"/>
      <c r="E1494" s="64">
        <v>7306</v>
      </c>
      <c r="F1494" s="64" t="str">
        <f t="shared" si="166"/>
        <v>11920</v>
      </c>
      <c r="G1494" s="12">
        <v>4.9799999999999997E-2</v>
      </c>
      <c r="H1494" s="64">
        <v>39904</v>
      </c>
      <c r="I1494" s="64" t="str">
        <f t="shared" si="167"/>
        <v>42009</v>
      </c>
      <c r="J1494" s="50">
        <v>3.8399999999999997E-2</v>
      </c>
      <c r="K1494" s="64">
        <v>38534</v>
      </c>
      <c r="L1494" s="64" t="str">
        <f t="shared" si="168"/>
        <v>72005</v>
      </c>
      <c r="M1494" s="50">
        <v>3.9800000000000002E-2</v>
      </c>
    </row>
    <row r="1495" spans="3:13">
      <c r="C1495" s="64"/>
      <c r="D1495" s="73"/>
      <c r="E1495" s="64">
        <v>7337</v>
      </c>
      <c r="F1495" s="64" t="str">
        <f t="shared" si="166"/>
        <v>21920</v>
      </c>
      <c r="G1495" s="12">
        <v>4.99E-2</v>
      </c>
      <c r="H1495" s="64">
        <v>39934</v>
      </c>
      <c r="I1495" s="64" t="str">
        <f t="shared" si="167"/>
        <v>52009</v>
      </c>
      <c r="J1495" s="50">
        <v>4.2200000000000001E-2</v>
      </c>
      <c r="K1495" s="64">
        <v>38565</v>
      </c>
      <c r="L1495" s="64" t="str">
        <f t="shared" si="168"/>
        <v>82005</v>
      </c>
      <c r="M1495" s="50">
        <v>4.1200000000000001E-2</v>
      </c>
    </row>
    <row r="1496" spans="3:13">
      <c r="C1496" s="64"/>
      <c r="D1496" s="75"/>
      <c r="E1496" s="64">
        <v>7366</v>
      </c>
      <c r="F1496" s="64" t="str">
        <f t="shared" si="166"/>
        <v>31920</v>
      </c>
      <c r="G1496" s="12">
        <v>0.05</v>
      </c>
      <c r="H1496" s="64">
        <v>39965</v>
      </c>
      <c r="I1496" s="64" t="str">
        <f t="shared" si="167"/>
        <v>62009</v>
      </c>
      <c r="J1496" s="50">
        <v>4.5100000000000001E-2</v>
      </c>
      <c r="K1496" s="64">
        <v>38596</v>
      </c>
      <c r="L1496" s="64" t="str">
        <f t="shared" si="168"/>
        <v>92005</v>
      </c>
      <c r="M1496" s="50">
        <v>4.0099999999999997E-2</v>
      </c>
    </row>
    <row r="1497" spans="3:13">
      <c r="C1497" s="64"/>
      <c r="D1497" s="73"/>
      <c r="E1497" s="64">
        <v>7397</v>
      </c>
      <c r="F1497" s="64" t="str">
        <f t="shared" si="166"/>
        <v>41920</v>
      </c>
      <c r="G1497" s="12">
        <v>5.0099999999999999E-2</v>
      </c>
      <c r="H1497" s="64">
        <v>39995</v>
      </c>
      <c r="I1497" s="64" t="str">
        <f t="shared" si="167"/>
        <v>72009</v>
      </c>
      <c r="J1497" s="50">
        <v>4.3799999999999999E-2</v>
      </c>
      <c r="K1497" s="64">
        <v>38626</v>
      </c>
      <c r="L1497" s="64" t="str">
        <f t="shared" si="168"/>
        <v>102005</v>
      </c>
      <c r="M1497" s="50">
        <v>4.3299999999999998E-2</v>
      </c>
    </row>
    <row r="1498" spans="3:13">
      <c r="C1498" s="64"/>
      <c r="D1498" s="75"/>
      <c r="E1498" s="64">
        <v>7427</v>
      </c>
      <c r="F1498" s="64" t="str">
        <f t="shared" si="166"/>
        <v>51920</v>
      </c>
      <c r="G1498" s="12">
        <v>5.0200000000000002E-2</v>
      </c>
      <c r="H1498" s="64">
        <v>40026</v>
      </c>
      <c r="I1498" s="64" t="str">
        <f t="shared" si="167"/>
        <v>82009</v>
      </c>
      <c r="J1498" s="50">
        <v>4.3299999999999998E-2</v>
      </c>
      <c r="K1498" s="64">
        <v>38657</v>
      </c>
      <c r="L1498" s="64" t="str">
        <f t="shared" si="168"/>
        <v>112005</v>
      </c>
      <c r="M1498" s="50">
        <v>4.4499999999999998E-2</v>
      </c>
    </row>
    <row r="1499" spans="3:13">
      <c r="C1499" s="64"/>
      <c r="D1499" s="73"/>
      <c r="E1499" s="64">
        <v>7458</v>
      </c>
      <c r="F1499" s="64" t="str">
        <f t="shared" si="166"/>
        <v>61920</v>
      </c>
      <c r="G1499" s="12">
        <v>5.0299999999999997E-2</v>
      </c>
      <c r="H1499" s="64">
        <v>40057</v>
      </c>
      <c r="I1499" s="64" t="str">
        <f t="shared" si="167"/>
        <v>92009</v>
      </c>
      <c r="J1499" s="50">
        <v>4.1399999999999999E-2</v>
      </c>
      <c r="K1499" s="64">
        <v>38687</v>
      </c>
      <c r="L1499" s="64" t="str">
        <f t="shared" si="168"/>
        <v>122005</v>
      </c>
      <c r="M1499" s="50">
        <v>4.3900000000000002E-2</v>
      </c>
    </row>
    <row r="1500" spans="3:13">
      <c r="C1500" s="64"/>
      <c r="D1500" s="75"/>
      <c r="E1500" s="64">
        <v>7488</v>
      </c>
      <c r="F1500" s="64" t="str">
        <f t="shared" si="166"/>
        <v>71920</v>
      </c>
      <c r="G1500" s="12">
        <v>5.04E-2</v>
      </c>
      <c r="H1500" s="64">
        <v>40087</v>
      </c>
      <c r="I1500" s="64" t="str">
        <f t="shared" si="167"/>
        <v>102009</v>
      </c>
      <c r="J1500" s="50">
        <v>4.1599999999999998E-2</v>
      </c>
      <c r="K1500" s="64">
        <v>38718</v>
      </c>
      <c r="L1500" s="64" t="str">
        <f t="shared" si="168"/>
        <v>12006</v>
      </c>
      <c r="M1500" s="50">
        <v>4.3499999999999997E-2</v>
      </c>
    </row>
    <row r="1501" spans="3:13">
      <c r="C1501" s="64"/>
      <c r="D1501" s="73"/>
      <c r="E1501" s="64">
        <v>7519</v>
      </c>
      <c r="F1501" s="64" t="str">
        <f t="shared" ref="F1501:F1564" si="169">MONTH(E1501)&amp;YEAR(E1501)</f>
        <v>81920</v>
      </c>
      <c r="G1501" s="12">
        <v>5.0500000000000003E-2</v>
      </c>
      <c r="H1501" s="64">
        <v>40118</v>
      </c>
      <c r="I1501" s="64" t="str">
        <f t="shared" ref="I1501:I1564" si="170">MONTH(H1501)&amp;YEAR(H1501)</f>
        <v>112009</v>
      </c>
      <c r="J1501" s="50">
        <v>4.24E-2</v>
      </c>
      <c r="K1501" s="64">
        <v>38749</v>
      </c>
      <c r="L1501" s="64" t="str">
        <f t="shared" ref="L1501:L1564" si="171">MONTH(K1501)&amp;YEAR(K1501)</f>
        <v>22006</v>
      </c>
      <c r="M1501" s="50">
        <v>4.5699999999999998E-2</v>
      </c>
    </row>
    <row r="1502" spans="3:13">
      <c r="C1502" s="64"/>
      <c r="D1502" s="75"/>
      <c r="E1502" s="64">
        <v>7550</v>
      </c>
      <c r="F1502" s="64" t="str">
        <f t="shared" si="169"/>
        <v>91920</v>
      </c>
      <c r="G1502" s="12">
        <v>5.0599999999999999E-2</v>
      </c>
      <c r="H1502" s="64">
        <v>40148</v>
      </c>
      <c r="I1502" s="64" t="str">
        <f t="shared" si="170"/>
        <v>122009</v>
      </c>
      <c r="J1502" s="50">
        <v>4.3999999999999997E-2</v>
      </c>
      <c r="K1502" s="64">
        <v>38777</v>
      </c>
      <c r="L1502" s="64" t="str">
        <f t="shared" si="171"/>
        <v>32006</v>
      </c>
      <c r="M1502" s="50">
        <v>4.7199999999999999E-2</v>
      </c>
    </row>
    <row r="1503" spans="3:13">
      <c r="C1503" s="64"/>
      <c r="D1503" s="73"/>
      <c r="E1503" s="64">
        <v>7580</v>
      </c>
      <c r="F1503" s="64" t="str">
        <f t="shared" si="169"/>
        <v>101920</v>
      </c>
      <c r="G1503" s="12">
        <v>5.0700000000000002E-2</v>
      </c>
      <c r="H1503" s="64">
        <v>40179</v>
      </c>
      <c r="I1503" s="64" t="str">
        <f t="shared" si="170"/>
        <v>12010</v>
      </c>
      <c r="J1503" s="50">
        <v>4.4999999999999998E-2</v>
      </c>
      <c r="K1503" s="64">
        <v>38808</v>
      </c>
      <c r="L1503" s="64" t="str">
        <f t="shared" si="171"/>
        <v>42006</v>
      </c>
      <c r="M1503" s="50">
        <v>4.9000000000000002E-2</v>
      </c>
    </row>
    <row r="1504" spans="3:13">
      <c r="C1504" s="64"/>
      <c r="D1504" s="75"/>
      <c r="E1504" s="64">
        <v>7611</v>
      </c>
      <c r="F1504" s="64" t="str">
        <f t="shared" si="169"/>
        <v>111920</v>
      </c>
      <c r="G1504" s="12">
        <v>5.0799999999999998E-2</v>
      </c>
      <c r="H1504" s="64">
        <v>40210</v>
      </c>
      <c r="I1504" s="64" t="str">
        <f t="shared" si="170"/>
        <v>22010</v>
      </c>
      <c r="J1504" s="50">
        <v>4.48E-2</v>
      </c>
      <c r="K1504" s="64">
        <v>38838</v>
      </c>
      <c r="L1504" s="64" t="str">
        <f t="shared" si="171"/>
        <v>52006</v>
      </c>
      <c r="M1504" s="50">
        <v>0.05</v>
      </c>
    </row>
    <row r="1505" spans="3:13">
      <c r="C1505" s="64"/>
      <c r="D1505" s="73"/>
      <c r="E1505" s="64">
        <v>7641</v>
      </c>
      <c r="F1505" s="64" t="str">
        <f t="shared" si="169"/>
        <v>121920</v>
      </c>
      <c r="G1505" s="12">
        <v>5.0900000000000001E-2</v>
      </c>
      <c r="H1505" s="64">
        <v>40238</v>
      </c>
      <c r="I1505" s="64" t="str">
        <f t="shared" si="170"/>
        <v>32010</v>
      </c>
      <c r="J1505" s="50">
        <v>4.4900000000000002E-2</v>
      </c>
      <c r="K1505" s="64">
        <v>38869</v>
      </c>
      <c r="L1505" s="64" t="str">
        <f t="shared" si="171"/>
        <v>62006</v>
      </c>
      <c r="M1505" s="50">
        <v>5.0700000000000002E-2</v>
      </c>
    </row>
    <row r="1506" spans="3:13">
      <c r="C1506" s="64"/>
      <c r="D1506" s="75"/>
      <c r="E1506" s="64">
        <v>7672</v>
      </c>
      <c r="F1506" s="64" t="str">
        <f t="shared" si="169"/>
        <v>11921</v>
      </c>
      <c r="G1506" s="12">
        <v>5.0200000000000002E-2</v>
      </c>
      <c r="H1506" s="64">
        <v>40269</v>
      </c>
      <c r="I1506" s="64" t="str">
        <f t="shared" si="170"/>
        <v>42010</v>
      </c>
      <c r="J1506" s="50">
        <v>4.53E-2</v>
      </c>
      <c r="K1506" s="64">
        <v>38899</v>
      </c>
      <c r="L1506" s="64" t="str">
        <f t="shared" si="171"/>
        <v>72006</v>
      </c>
      <c r="M1506" s="50">
        <v>5.04E-2</v>
      </c>
    </row>
    <row r="1507" spans="3:13">
      <c r="C1507" s="64"/>
      <c r="D1507" s="73"/>
      <c r="E1507" s="64">
        <v>7703</v>
      </c>
      <c r="F1507" s="64" t="str">
        <f t="shared" si="169"/>
        <v>21921</v>
      </c>
      <c r="G1507" s="12">
        <v>4.9599999999999998E-2</v>
      </c>
      <c r="H1507" s="64">
        <v>40299</v>
      </c>
      <c r="I1507" s="64" t="str">
        <f t="shared" si="170"/>
        <v>52010</v>
      </c>
      <c r="J1507" s="50">
        <v>4.1099999999999998E-2</v>
      </c>
      <c r="K1507" s="64">
        <v>38930</v>
      </c>
      <c r="L1507" s="64" t="str">
        <f t="shared" si="171"/>
        <v>82006</v>
      </c>
      <c r="M1507" s="50">
        <v>4.82E-2</v>
      </c>
    </row>
    <row r="1508" spans="3:13">
      <c r="C1508" s="64"/>
      <c r="D1508" s="75"/>
      <c r="E1508" s="64">
        <v>7731</v>
      </c>
      <c r="F1508" s="64" t="str">
        <f t="shared" si="169"/>
        <v>31921</v>
      </c>
      <c r="G1508" s="12">
        <v>4.8899999999999999E-2</v>
      </c>
      <c r="H1508" s="64">
        <v>40330</v>
      </c>
      <c r="I1508" s="64" t="str">
        <f t="shared" si="170"/>
        <v>62010</v>
      </c>
      <c r="J1508" s="50">
        <v>3.95E-2</v>
      </c>
      <c r="K1508" s="64">
        <v>38961</v>
      </c>
      <c r="L1508" s="64" t="str">
        <f t="shared" si="171"/>
        <v>92006</v>
      </c>
      <c r="M1508" s="50">
        <v>4.6699999999999998E-2</v>
      </c>
    </row>
    <row r="1509" spans="3:13">
      <c r="C1509" s="64"/>
      <c r="D1509" s="73"/>
      <c r="E1509" s="64">
        <v>7762</v>
      </c>
      <c r="F1509" s="64" t="str">
        <f t="shared" si="169"/>
        <v>41921</v>
      </c>
      <c r="G1509" s="12">
        <v>4.8300000000000003E-2</v>
      </c>
      <c r="H1509" s="64">
        <v>40360</v>
      </c>
      <c r="I1509" s="64" t="str">
        <f t="shared" si="170"/>
        <v>72010</v>
      </c>
      <c r="J1509" s="50">
        <v>3.7999999999999999E-2</v>
      </c>
      <c r="K1509" s="64">
        <v>38991</v>
      </c>
      <c r="L1509" s="64" t="str">
        <f t="shared" si="171"/>
        <v>102006</v>
      </c>
      <c r="M1509" s="50">
        <v>4.6899999999999997E-2</v>
      </c>
    </row>
    <row r="1510" spans="3:13">
      <c r="C1510" s="64"/>
      <c r="D1510" s="75"/>
      <c r="E1510" s="64">
        <v>7792</v>
      </c>
      <c r="F1510" s="64" t="str">
        <f t="shared" si="169"/>
        <v>51921</v>
      </c>
      <c r="G1510" s="12">
        <v>4.7600000000000003E-2</v>
      </c>
      <c r="H1510" s="64">
        <v>40391</v>
      </c>
      <c r="I1510" s="64" t="str">
        <f t="shared" si="170"/>
        <v>82010</v>
      </c>
      <c r="J1510" s="50">
        <v>3.5200000000000002E-2</v>
      </c>
      <c r="K1510" s="64">
        <v>39022</v>
      </c>
      <c r="L1510" s="64" t="str">
        <f t="shared" si="171"/>
        <v>112006</v>
      </c>
      <c r="M1510" s="50">
        <v>4.58E-2</v>
      </c>
    </row>
    <row r="1511" spans="3:13">
      <c r="C1511" s="64"/>
      <c r="D1511" s="73"/>
      <c r="E1511" s="64">
        <v>7823</v>
      </c>
      <c r="F1511" s="64" t="str">
        <f t="shared" si="169"/>
        <v>61921</v>
      </c>
      <c r="G1511" s="12">
        <v>4.7E-2</v>
      </c>
      <c r="H1511" s="64">
        <v>40422</v>
      </c>
      <c r="I1511" s="64" t="str">
        <f t="shared" si="170"/>
        <v>92010</v>
      </c>
      <c r="J1511" s="50">
        <v>3.4700000000000002E-2</v>
      </c>
      <c r="K1511" s="64">
        <v>39052</v>
      </c>
      <c r="L1511" s="64" t="str">
        <f t="shared" si="171"/>
        <v>122006</v>
      </c>
      <c r="M1511" s="50">
        <v>4.53E-2</v>
      </c>
    </row>
    <row r="1512" spans="3:13">
      <c r="C1512" s="64"/>
      <c r="D1512" s="75"/>
      <c r="E1512" s="64">
        <v>7853</v>
      </c>
      <c r="F1512" s="64" t="str">
        <f t="shared" si="169"/>
        <v>71921</v>
      </c>
      <c r="G1512" s="12">
        <v>4.6300000000000001E-2</v>
      </c>
      <c r="H1512" s="64">
        <v>40452</v>
      </c>
      <c r="I1512" s="64" t="str">
        <f t="shared" si="170"/>
        <v>102010</v>
      </c>
      <c r="J1512" s="50">
        <v>3.5200000000000002E-2</v>
      </c>
      <c r="K1512" s="64">
        <v>39083</v>
      </c>
      <c r="L1512" s="64" t="str">
        <f t="shared" si="171"/>
        <v>12007</v>
      </c>
      <c r="M1512" s="50">
        <v>4.7500000000000001E-2</v>
      </c>
    </row>
    <row r="1513" spans="3:13">
      <c r="C1513" s="64"/>
      <c r="D1513" s="73"/>
      <c r="E1513" s="64">
        <v>7884</v>
      </c>
      <c r="F1513" s="64" t="str">
        <f t="shared" si="169"/>
        <v>81921</v>
      </c>
      <c r="G1513" s="12">
        <v>4.5600000000000002E-2</v>
      </c>
      <c r="H1513" s="64">
        <v>40483</v>
      </c>
      <c r="I1513" s="64" t="str">
        <f t="shared" si="170"/>
        <v>112010</v>
      </c>
      <c r="J1513" s="50">
        <v>3.8199999999999998E-2</v>
      </c>
      <c r="K1513" s="64">
        <v>39114</v>
      </c>
      <c r="L1513" s="64" t="str">
        <f t="shared" si="171"/>
        <v>22007</v>
      </c>
      <c r="M1513" s="50">
        <v>4.7100000000000003E-2</v>
      </c>
    </row>
    <row r="1514" spans="3:13">
      <c r="C1514" s="64"/>
      <c r="D1514" s="75"/>
      <c r="E1514" s="64">
        <v>7915</v>
      </c>
      <c r="F1514" s="64" t="str">
        <f t="shared" si="169"/>
        <v>91921</v>
      </c>
      <c r="G1514" s="12">
        <v>4.4999999999999998E-2</v>
      </c>
      <c r="H1514" s="64">
        <v>40513</v>
      </c>
      <c r="I1514" s="64" t="str">
        <f t="shared" si="170"/>
        <v>122010</v>
      </c>
      <c r="J1514" s="50">
        <v>4.1700000000000001E-2</v>
      </c>
      <c r="K1514" s="64">
        <v>39142</v>
      </c>
      <c r="L1514" s="64" t="str">
        <f t="shared" si="171"/>
        <v>32007</v>
      </c>
      <c r="M1514" s="50">
        <v>4.48E-2</v>
      </c>
    </row>
    <row r="1515" spans="3:13">
      <c r="C1515" s="64"/>
      <c r="D1515" s="73"/>
      <c r="E1515" s="64">
        <v>7945</v>
      </c>
      <c r="F1515" s="64" t="str">
        <f t="shared" si="169"/>
        <v>101921</v>
      </c>
      <c r="G1515" s="12">
        <v>4.4299999999999999E-2</v>
      </c>
      <c r="H1515" s="64">
        <v>40544</v>
      </c>
      <c r="I1515" s="64" t="str">
        <f t="shared" si="170"/>
        <v>12011</v>
      </c>
      <c r="J1515" s="50">
        <v>4.2799999999999998E-2</v>
      </c>
      <c r="K1515" s="64">
        <v>39173</v>
      </c>
      <c r="L1515" s="64" t="str">
        <f t="shared" si="171"/>
        <v>42007</v>
      </c>
      <c r="M1515" s="50">
        <v>4.5900000000000003E-2</v>
      </c>
    </row>
    <row r="1516" spans="3:13">
      <c r="C1516" s="64"/>
      <c r="D1516" s="75"/>
      <c r="E1516" s="64">
        <v>7976</v>
      </c>
      <c r="F1516" s="64" t="str">
        <f t="shared" si="169"/>
        <v>111921</v>
      </c>
      <c r="G1516" s="12">
        <v>4.3700000000000003E-2</v>
      </c>
      <c r="H1516" s="64">
        <v>40575</v>
      </c>
      <c r="I1516" s="64" t="str">
        <f t="shared" si="170"/>
        <v>22011</v>
      </c>
      <c r="J1516" s="50">
        <v>4.4200000000000003E-2</v>
      </c>
      <c r="K1516" s="64">
        <v>39203</v>
      </c>
      <c r="L1516" s="64" t="str">
        <f t="shared" si="171"/>
        <v>52007</v>
      </c>
      <c r="M1516" s="50">
        <v>4.6699999999999998E-2</v>
      </c>
    </row>
    <row r="1517" spans="3:13">
      <c r="C1517" s="64"/>
      <c r="D1517" s="73"/>
      <c r="E1517" s="64">
        <v>8006</v>
      </c>
      <c r="F1517" s="64" t="str">
        <f t="shared" si="169"/>
        <v>121921</v>
      </c>
      <c r="G1517" s="12">
        <v>4.2999999999999997E-2</v>
      </c>
      <c r="H1517" s="64">
        <v>40603</v>
      </c>
      <c r="I1517" s="64" t="str">
        <f t="shared" si="170"/>
        <v>32011</v>
      </c>
      <c r="J1517" s="50">
        <v>4.2700000000000002E-2</v>
      </c>
      <c r="K1517" s="64">
        <v>39234</v>
      </c>
      <c r="L1517" s="64" t="str">
        <f t="shared" si="171"/>
        <v>62007</v>
      </c>
      <c r="M1517" s="50">
        <v>5.0299999999999997E-2</v>
      </c>
    </row>
    <row r="1518" spans="3:13">
      <c r="C1518" s="64"/>
      <c r="D1518" s="75"/>
      <c r="E1518" s="64">
        <v>8037</v>
      </c>
      <c r="F1518" s="64" t="str">
        <f t="shared" si="169"/>
        <v>11922</v>
      </c>
      <c r="G1518" s="12">
        <v>4.2999999999999997E-2</v>
      </c>
      <c r="H1518" s="64">
        <v>40634</v>
      </c>
      <c r="I1518" s="64" t="str">
        <f t="shared" si="170"/>
        <v>42011</v>
      </c>
      <c r="J1518" s="50">
        <v>4.2799999999999998E-2</v>
      </c>
      <c r="K1518" s="64">
        <v>39264</v>
      </c>
      <c r="L1518" s="64" t="str">
        <f t="shared" si="171"/>
        <v>72007</v>
      </c>
      <c r="M1518" s="50">
        <v>4.8800000000000003E-2</v>
      </c>
    </row>
    <row r="1519" spans="3:13">
      <c r="C1519" s="64"/>
      <c r="D1519" s="73"/>
      <c r="E1519" s="64">
        <v>8068</v>
      </c>
      <c r="F1519" s="64" t="str">
        <f t="shared" si="169"/>
        <v>21922</v>
      </c>
      <c r="G1519" s="12">
        <v>4.3099999999999999E-2</v>
      </c>
      <c r="H1519" s="64">
        <v>40664</v>
      </c>
      <c r="I1519" s="64" t="str">
        <f t="shared" si="170"/>
        <v>52011</v>
      </c>
      <c r="J1519" s="50">
        <v>4.0099999999999997E-2</v>
      </c>
      <c r="K1519" s="64">
        <v>39295</v>
      </c>
      <c r="L1519" s="64" t="str">
        <f t="shared" si="171"/>
        <v>82007</v>
      </c>
      <c r="M1519" s="50">
        <v>4.4299999999999999E-2</v>
      </c>
    </row>
    <row r="1520" spans="3:13">
      <c r="C1520" s="64"/>
      <c r="D1520" s="75"/>
      <c r="E1520" s="64">
        <v>8096</v>
      </c>
      <c r="F1520" s="64" t="str">
        <f t="shared" si="169"/>
        <v>31922</v>
      </c>
      <c r="G1520" s="12">
        <v>4.3200000000000002E-2</v>
      </c>
      <c r="H1520" s="64">
        <v>40695</v>
      </c>
      <c r="I1520" s="64" t="str">
        <f t="shared" si="170"/>
        <v>62011</v>
      </c>
      <c r="J1520" s="50">
        <v>3.9100000000000003E-2</v>
      </c>
      <c r="K1520" s="64">
        <v>39326</v>
      </c>
      <c r="L1520" s="64" t="str">
        <f t="shared" si="171"/>
        <v>92007</v>
      </c>
      <c r="M1520" s="50">
        <v>4.2000000000000003E-2</v>
      </c>
    </row>
    <row r="1521" spans="3:13">
      <c r="C1521" s="64"/>
      <c r="D1521" s="73"/>
      <c r="E1521" s="64">
        <v>8127</v>
      </c>
      <c r="F1521" s="64" t="str">
        <f t="shared" si="169"/>
        <v>41922</v>
      </c>
      <c r="G1521" s="12">
        <v>4.3200000000000002E-2</v>
      </c>
      <c r="H1521" s="64">
        <v>40725</v>
      </c>
      <c r="I1521" s="64" t="str">
        <f t="shared" si="170"/>
        <v>72011</v>
      </c>
      <c r="J1521" s="50">
        <v>3.95E-2</v>
      </c>
      <c r="K1521" s="64">
        <v>39356</v>
      </c>
      <c r="L1521" s="64" t="str">
        <f t="shared" si="171"/>
        <v>102007</v>
      </c>
      <c r="M1521" s="50">
        <v>4.2000000000000003E-2</v>
      </c>
    </row>
    <row r="1522" spans="3:13">
      <c r="C1522" s="64"/>
      <c r="D1522" s="75"/>
      <c r="E1522" s="64">
        <v>8157</v>
      </c>
      <c r="F1522" s="64" t="str">
        <f t="shared" si="169"/>
        <v>51922</v>
      </c>
      <c r="G1522" s="12">
        <v>4.3200000000000002E-2</v>
      </c>
      <c r="H1522" s="64">
        <v>40756</v>
      </c>
      <c r="I1522" s="64" t="str">
        <f t="shared" si="170"/>
        <v>82011</v>
      </c>
      <c r="J1522" s="50">
        <v>3.2399999999999998E-2</v>
      </c>
      <c r="K1522" s="64">
        <v>39387</v>
      </c>
      <c r="L1522" s="64" t="str">
        <f t="shared" si="171"/>
        <v>112007</v>
      </c>
      <c r="M1522" s="50">
        <v>3.6700000000000003E-2</v>
      </c>
    </row>
    <row r="1523" spans="3:13">
      <c r="C1523" s="64"/>
      <c r="D1523" s="73"/>
      <c r="E1523" s="64">
        <v>8188</v>
      </c>
      <c r="F1523" s="64" t="str">
        <f t="shared" si="169"/>
        <v>61922</v>
      </c>
      <c r="G1523" s="12">
        <v>4.3299999999999998E-2</v>
      </c>
      <c r="H1523" s="64">
        <v>40787</v>
      </c>
      <c r="I1523" s="64" t="str">
        <f t="shared" si="170"/>
        <v>92011</v>
      </c>
      <c r="J1523" s="50">
        <v>2.8299999999999999E-2</v>
      </c>
      <c r="K1523" s="64">
        <v>39417</v>
      </c>
      <c r="L1523" s="64" t="str">
        <f t="shared" si="171"/>
        <v>122007</v>
      </c>
      <c r="M1523" s="50">
        <v>3.49E-2</v>
      </c>
    </row>
    <row r="1524" spans="3:13">
      <c r="C1524" s="64"/>
      <c r="D1524" s="75"/>
      <c r="E1524" s="64">
        <v>8218</v>
      </c>
      <c r="F1524" s="64" t="str">
        <f t="shared" si="169"/>
        <v>71922</v>
      </c>
      <c r="G1524" s="12">
        <v>4.3400000000000001E-2</v>
      </c>
      <c r="H1524" s="64">
        <v>40817</v>
      </c>
      <c r="I1524" s="64" t="str">
        <f t="shared" si="170"/>
        <v>102011</v>
      </c>
      <c r="J1524" s="50">
        <v>2.87E-2</v>
      </c>
      <c r="K1524" s="64">
        <v>39448</v>
      </c>
      <c r="L1524" s="64" t="str">
        <f t="shared" si="171"/>
        <v>12008</v>
      </c>
      <c r="M1524" s="50">
        <v>2.98E-2</v>
      </c>
    </row>
    <row r="1525" spans="3:13">
      <c r="C1525" s="64"/>
      <c r="D1525" s="73"/>
      <c r="E1525" s="64">
        <v>8249</v>
      </c>
      <c r="F1525" s="64" t="str">
        <f t="shared" si="169"/>
        <v>81922</v>
      </c>
      <c r="G1525" s="12">
        <v>4.3400000000000001E-2</v>
      </c>
      <c r="H1525" s="64">
        <v>40848</v>
      </c>
      <c r="I1525" s="64" t="str">
        <f t="shared" si="170"/>
        <v>112011</v>
      </c>
      <c r="J1525" s="50">
        <v>2.7199999999999998E-2</v>
      </c>
      <c r="K1525" s="64">
        <v>39479</v>
      </c>
      <c r="L1525" s="64" t="str">
        <f t="shared" si="171"/>
        <v>22008</v>
      </c>
      <c r="M1525" s="50">
        <v>2.7799999999999998E-2</v>
      </c>
    </row>
    <row r="1526" spans="3:13">
      <c r="C1526" s="64"/>
      <c r="D1526" s="75"/>
      <c r="E1526" s="64">
        <v>8280</v>
      </c>
      <c r="F1526" s="64" t="str">
        <f t="shared" si="169"/>
        <v>91922</v>
      </c>
      <c r="G1526" s="12">
        <v>4.3400000000000001E-2</v>
      </c>
      <c r="H1526" s="64">
        <v>40878</v>
      </c>
      <c r="I1526" s="64" t="str">
        <f t="shared" si="170"/>
        <v>122011</v>
      </c>
      <c r="J1526" s="50">
        <v>2.6700000000000002E-2</v>
      </c>
      <c r="K1526" s="64">
        <v>39508</v>
      </c>
      <c r="L1526" s="64" t="str">
        <f t="shared" si="171"/>
        <v>32008</v>
      </c>
      <c r="M1526" s="50">
        <v>2.4799999999999999E-2</v>
      </c>
    </row>
    <row r="1527" spans="3:13">
      <c r="C1527" s="64"/>
      <c r="D1527" s="73"/>
      <c r="E1527" s="64">
        <v>8310</v>
      </c>
      <c r="F1527" s="64" t="str">
        <f t="shared" si="169"/>
        <v>101922</v>
      </c>
      <c r="G1527" s="12">
        <v>4.3499999999999997E-2</v>
      </c>
      <c r="H1527" s="64">
        <v>40909</v>
      </c>
      <c r="I1527" s="64" t="str">
        <f t="shared" si="170"/>
        <v>12012</v>
      </c>
      <c r="J1527" s="50">
        <v>2.69E-2</v>
      </c>
      <c r="K1527" s="64">
        <v>39539</v>
      </c>
      <c r="L1527" s="64" t="str">
        <f t="shared" si="171"/>
        <v>42008</v>
      </c>
      <c r="M1527" s="50">
        <v>2.8400000000000002E-2</v>
      </c>
    </row>
    <row r="1528" spans="3:13">
      <c r="C1528" s="64"/>
      <c r="D1528" s="75"/>
      <c r="E1528" s="64">
        <v>8341</v>
      </c>
      <c r="F1528" s="64" t="str">
        <f t="shared" si="169"/>
        <v>111922</v>
      </c>
      <c r="G1528" s="12">
        <v>4.36E-2</v>
      </c>
      <c r="H1528" s="64">
        <v>40940</v>
      </c>
      <c r="I1528" s="64" t="str">
        <f t="shared" si="170"/>
        <v>22012</v>
      </c>
      <c r="J1528" s="50">
        <v>2.75E-2</v>
      </c>
      <c r="K1528" s="64">
        <v>39569</v>
      </c>
      <c r="L1528" s="64" t="str">
        <f t="shared" si="171"/>
        <v>52008</v>
      </c>
      <c r="M1528" s="50">
        <v>3.15E-2</v>
      </c>
    </row>
    <row r="1529" spans="3:13">
      <c r="C1529" s="64"/>
      <c r="D1529" s="73"/>
      <c r="E1529" s="64">
        <v>8371</v>
      </c>
      <c r="F1529" s="64" t="str">
        <f t="shared" si="169"/>
        <v>121922</v>
      </c>
      <c r="G1529" s="12">
        <v>4.36E-2</v>
      </c>
      <c r="H1529" s="64">
        <v>40969</v>
      </c>
      <c r="I1529" s="64" t="str">
        <f t="shared" si="170"/>
        <v>32012</v>
      </c>
      <c r="J1529" s="50">
        <v>2.9399999999999999E-2</v>
      </c>
      <c r="K1529" s="64">
        <v>39600</v>
      </c>
      <c r="L1529" s="64" t="str">
        <f t="shared" si="171"/>
        <v>62008</v>
      </c>
      <c r="M1529" s="50">
        <v>3.49E-2</v>
      </c>
    </row>
    <row r="1530" spans="3:13">
      <c r="C1530" s="64"/>
      <c r="D1530" s="75"/>
      <c r="E1530" s="64">
        <v>8402</v>
      </c>
      <c r="F1530" s="64" t="str">
        <f t="shared" si="169"/>
        <v>11923</v>
      </c>
      <c r="G1530" s="12">
        <v>4.3400000000000001E-2</v>
      </c>
      <c r="H1530" s="64">
        <v>41000</v>
      </c>
      <c r="I1530" s="64" t="str">
        <f t="shared" si="170"/>
        <v>42012</v>
      </c>
      <c r="J1530" s="50">
        <v>2.8199999999999999E-2</v>
      </c>
      <c r="K1530" s="64">
        <v>39630</v>
      </c>
      <c r="L1530" s="64" t="str">
        <f t="shared" si="171"/>
        <v>72008</v>
      </c>
      <c r="M1530" s="50">
        <v>3.3000000000000002E-2</v>
      </c>
    </row>
    <row r="1531" spans="3:13">
      <c r="C1531" s="64"/>
      <c r="D1531" s="73"/>
      <c r="E1531" s="64">
        <v>8433</v>
      </c>
      <c r="F1531" s="64" t="str">
        <f t="shared" si="169"/>
        <v>21923</v>
      </c>
      <c r="G1531" s="12">
        <v>4.3099999999999999E-2</v>
      </c>
      <c r="H1531" s="64">
        <v>41030</v>
      </c>
      <c r="I1531" s="64" t="str">
        <f t="shared" si="170"/>
        <v>52012</v>
      </c>
      <c r="J1531" s="50">
        <v>2.53E-2</v>
      </c>
      <c r="K1531" s="64">
        <v>39661</v>
      </c>
      <c r="L1531" s="64" t="str">
        <f t="shared" si="171"/>
        <v>82008</v>
      </c>
      <c r="M1531" s="50">
        <v>3.1399999999999997E-2</v>
      </c>
    </row>
    <row r="1532" spans="3:13">
      <c r="C1532" s="64"/>
      <c r="D1532" s="75"/>
      <c r="E1532" s="64">
        <v>8461</v>
      </c>
      <c r="F1532" s="64" t="str">
        <f t="shared" si="169"/>
        <v>31923</v>
      </c>
      <c r="G1532" s="12">
        <v>4.2799999999999998E-2</v>
      </c>
      <c r="H1532" s="64">
        <v>41061</v>
      </c>
      <c r="I1532" s="64" t="str">
        <f t="shared" si="170"/>
        <v>62012</v>
      </c>
      <c r="J1532" s="50">
        <v>2.3099999999999999E-2</v>
      </c>
      <c r="K1532" s="64">
        <v>39692</v>
      </c>
      <c r="L1532" s="64" t="str">
        <f t="shared" si="171"/>
        <v>92008</v>
      </c>
      <c r="M1532" s="50">
        <v>2.8799999999999999E-2</v>
      </c>
    </row>
    <row r="1533" spans="3:13">
      <c r="C1533" s="64"/>
      <c r="D1533" s="73"/>
      <c r="E1533" s="64">
        <v>8492</v>
      </c>
      <c r="F1533" s="64" t="str">
        <f t="shared" si="169"/>
        <v>41923</v>
      </c>
      <c r="G1533" s="12">
        <v>4.2599999999999999E-2</v>
      </c>
      <c r="H1533" s="64">
        <v>41091</v>
      </c>
      <c r="I1533" s="64" t="str">
        <f t="shared" si="170"/>
        <v>72012</v>
      </c>
      <c r="J1533" s="50">
        <v>2.2200000000000001E-2</v>
      </c>
      <c r="K1533" s="64">
        <v>39722</v>
      </c>
      <c r="L1533" s="64" t="str">
        <f t="shared" si="171"/>
        <v>102008</v>
      </c>
      <c r="M1533" s="50">
        <v>2.7300000000000001E-2</v>
      </c>
    </row>
    <row r="1534" spans="3:13">
      <c r="C1534" s="64"/>
      <c r="D1534" s="75"/>
      <c r="E1534" s="64">
        <v>8522</v>
      </c>
      <c r="F1534" s="64" t="str">
        <f t="shared" si="169"/>
        <v>51923</v>
      </c>
      <c r="G1534" s="12">
        <v>4.24E-2</v>
      </c>
      <c r="H1534" s="64">
        <v>41122</v>
      </c>
      <c r="I1534" s="64" t="str">
        <f t="shared" si="170"/>
        <v>82012</v>
      </c>
      <c r="J1534" s="50">
        <v>2.4E-2</v>
      </c>
      <c r="K1534" s="64">
        <v>39753</v>
      </c>
      <c r="L1534" s="64" t="str">
        <f t="shared" si="171"/>
        <v>112008</v>
      </c>
      <c r="M1534" s="50">
        <v>2.29E-2</v>
      </c>
    </row>
    <row r="1535" spans="3:13">
      <c r="C1535" s="64"/>
      <c r="D1535" s="73"/>
      <c r="E1535" s="64">
        <v>8553</v>
      </c>
      <c r="F1535" s="64" t="str">
        <f t="shared" si="169"/>
        <v>61923</v>
      </c>
      <c r="G1535" s="12">
        <v>4.2099999999999999E-2</v>
      </c>
      <c r="H1535" s="64">
        <v>41153</v>
      </c>
      <c r="I1535" s="64" t="str">
        <f t="shared" si="170"/>
        <v>92012</v>
      </c>
      <c r="J1535" s="50">
        <v>2.4899999999999999E-2</v>
      </c>
      <c r="K1535" s="64">
        <v>39783</v>
      </c>
      <c r="L1535" s="64" t="str">
        <f t="shared" si="171"/>
        <v>122008</v>
      </c>
      <c r="M1535" s="50">
        <v>1.52E-2</v>
      </c>
    </row>
    <row r="1536" spans="3:13">
      <c r="C1536" s="64"/>
      <c r="D1536" s="75"/>
      <c r="E1536" s="64">
        <v>8583</v>
      </c>
      <c r="F1536" s="64" t="str">
        <f t="shared" si="169"/>
        <v>71923</v>
      </c>
      <c r="G1536" s="12">
        <v>4.1799999999999997E-2</v>
      </c>
      <c r="H1536" s="64">
        <v>41183</v>
      </c>
      <c r="I1536" s="64" t="str">
        <f t="shared" si="170"/>
        <v>102012</v>
      </c>
      <c r="J1536" s="50">
        <v>2.5100000000000001E-2</v>
      </c>
      <c r="K1536" s="64">
        <v>39814</v>
      </c>
      <c r="L1536" s="64" t="str">
        <f t="shared" si="171"/>
        <v>12009</v>
      </c>
      <c r="M1536" s="50">
        <v>1.6E-2</v>
      </c>
    </row>
    <row r="1537" spans="3:13">
      <c r="C1537" s="64"/>
      <c r="D1537" s="73"/>
      <c r="E1537" s="64">
        <v>8614</v>
      </c>
      <c r="F1537" s="64" t="str">
        <f t="shared" si="169"/>
        <v>81923</v>
      </c>
      <c r="G1537" s="12">
        <v>4.1599999999999998E-2</v>
      </c>
      <c r="H1537" s="64">
        <v>41214</v>
      </c>
      <c r="I1537" s="64" t="str">
        <f t="shared" si="170"/>
        <v>112012</v>
      </c>
      <c r="J1537" s="50">
        <v>2.3900000000000001E-2</v>
      </c>
      <c r="K1537" s="64">
        <v>39845</v>
      </c>
      <c r="L1537" s="64" t="str">
        <f t="shared" si="171"/>
        <v>22009</v>
      </c>
      <c r="M1537" s="50">
        <v>1.8700000000000001E-2</v>
      </c>
    </row>
    <row r="1538" spans="3:13">
      <c r="C1538" s="64"/>
      <c r="D1538" s="75"/>
      <c r="E1538" s="64">
        <v>8645</v>
      </c>
      <c r="F1538" s="64" t="str">
        <f t="shared" si="169"/>
        <v>91923</v>
      </c>
      <c r="G1538" s="12">
        <v>4.1399999999999999E-2</v>
      </c>
      <c r="H1538" s="64">
        <v>41244</v>
      </c>
      <c r="I1538" s="64" t="str">
        <f t="shared" si="170"/>
        <v>122012</v>
      </c>
      <c r="J1538" s="50">
        <v>2.47E-2</v>
      </c>
      <c r="K1538" s="64">
        <v>39873</v>
      </c>
      <c r="L1538" s="64" t="str">
        <f t="shared" si="171"/>
        <v>32009</v>
      </c>
      <c r="M1538" s="50">
        <v>1.8200000000000001E-2</v>
      </c>
    </row>
    <row r="1539" spans="3:13">
      <c r="C1539" s="64"/>
      <c r="D1539" s="73"/>
      <c r="E1539" s="64">
        <v>8675</v>
      </c>
      <c r="F1539" s="64" t="str">
        <f t="shared" si="169"/>
        <v>101923</v>
      </c>
      <c r="G1539" s="12">
        <v>4.1099999999999998E-2</v>
      </c>
      <c r="H1539" s="64">
        <v>41275</v>
      </c>
      <c r="I1539" s="64" t="str">
        <f t="shared" si="170"/>
        <v>12013</v>
      </c>
      <c r="J1539" s="50">
        <v>2.6800000000000001E-2</v>
      </c>
      <c r="K1539" s="64">
        <v>39904</v>
      </c>
      <c r="L1539" s="64" t="str">
        <f t="shared" si="171"/>
        <v>42009</v>
      </c>
      <c r="M1539" s="50">
        <v>1.8599999999999998E-2</v>
      </c>
    </row>
    <row r="1540" spans="3:13">
      <c r="C1540" s="64"/>
      <c r="D1540" s="75"/>
      <c r="E1540" s="64">
        <v>8706</v>
      </c>
      <c r="F1540" s="64" t="str">
        <f t="shared" si="169"/>
        <v>111923</v>
      </c>
      <c r="G1540" s="12">
        <v>4.0899999999999999E-2</v>
      </c>
      <c r="H1540" s="64">
        <v>41306</v>
      </c>
      <c r="I1540" s="64" t="str">
        <f t="shared" si="170"/>
        <v>22013</v>
      </c>
      <c r="J1540" s="50">
        <v>2.7799999999999998E-2</v>
      </c>
      <c r="K1540" s="64">
        <v>39934</v>
      </c>
      <c r="L1540" s="64" t="str">
        <f t="shared" si="171"/>
        <v>52009</v>
      </c>
      <c r="M1540" s="50">
        <v>2.1299999999999999E-2</v>
      </c>
    </row>
    <row r="1541" spans="3:13">
      <c r="C1541" s="64"/>
      <c r="D1541" s="73"/>
      <c r="E1541" s="64">
        <v>8736</v>
      </c>
      <c r="F1541" s="64" t="str">
        <f t="shared" si="169"/>
        <v>121923</v>
      </c>
      <c r="G1541" s="12">
        <v>4.0599999999999997E-2</v>
      </c>
      <c r="H1541" s="64">
        <v>41334</v>
      </c>
      <c r="I1541" s="64" t="str">
        <f t="shared" si="170"/>
        <v>32013</v>
      </c>
      <c r="J1541" s="50">
        <v>2.7799999999999998E-2</v>
      </c>
      <c r="K1541" s="64">
        <v>39965</v>
      </c>
      <c r="L1541" s="64" t="str">
        <f t="shared" si="171"/>
        <v>62009</v>
      </c>
      <c r="M1541" s="50">
        <v>2.7099999999999999E-2</v>
      </c>
    </row>
    <row r="1542" spans="3:13">
      <c r="C1542" s="64"/>
      <c r="D1542" s="75"/>
      <c r="E1542" s="64">
        <v>8767</v>
      </c>
      <c r="F1542" s="64" t="str">
        <f t="shared" si="169"/>
        <v>11924</v>
      </c>
      <c r="G1542" s="12">
        <v>4.0399999999999998E-2</v>
      </c>
      <c r="H1542" s="64">
        <v>41365</v>
      </c>
      <c r="I1542" s="64" t="str">
        <f t="shared" si="170"/>
        <v>42013</v>
      </c>
      <c r="J1542" s="50">
        <v>2.5499999999999998E-2</v>
      </c>
      <c r="K1542" s="64">
        <v>39995</v>
      </c>
      <c r="L1542" s="64" t="str">
        <f t="shared" si="171"/>
        <v>72009</v>
      </c>
      <c r="M1542" s="50">
        <v>2.46E-2</v>
      </c>
    </row>
    <row r="1543" spans="3:13">
      <c r="C1543" s="64"/>
      <c r="D1543" s="73"/>
      <c r="E1543" s="64">
        <v>8798</v>
      </c>
      <c r="F1543" s="64" t="str">
        <f t="shared" si="169"/>
        <v>21924</v>
      </c>
      <c r="G1543" s="12">
        <v>4.0300000000000002E-2</v>
      </c>
      <c r="H1543" s="64">
        <v>41395</v>
      </c>
      <c r="I1543" s="64" t="str">
        <f t="shared" si="170"/>
        <v>52013</v>
      </c>
      <c r="J1543" s="50">
        <v>2.7300000000000001E-2</v>
      </c>
      <c r="K1543" s="64">
        <v>40026</v>
      </c>
      <c r="L1543" s="64" t="str">
        <f t="shared" si="171"/>
        <v>82009</v>
      </c>
      <c r="M1543" s="50">
        <v>2.5700000000000001E-2</v>
      </c>
    </row>
    <row r="1544" spans="3:13">
      <c r="C1544" s="64"/>
      <c r="D1544" s="75"/>
      <c r="E1544" s="64">
        <v>8827</v>
      </c>
      <c r="F1544" s="64" t="str">
        <f t="shared" si="169"/>
        <v>31924</v>
      </c>
      <c r="G1544" s="12">
        <v>4.0099999999999997E-2</v>
      </c>
      <c r="H1544" s="64">
        <v>41426</v>
      </c>
      <c r="I1544" s="64" t="str">
        <f t="shared" si="170"/>
        <v>62013</v>
      </c>
      <c r="J1544" s="50">
        <v>3.0700000000000002E-2</v>
      </c>
      <c r="K1544" s="64">
        <v>40057</v>
      </c>
      <c r="L1544" s="64" t="str">
        <f t="shared" si="171"/>
        <v>92009</v>
      </c>
      <c r="M1544" s="50">
        <v>2.3699999999999999E-2</v>
      </c>
    </row>
    <row r="1545" spans="3:13">
      <c r="C1545" s="64"/>
      <c r="D1545" s="73"/>
      <c r="E1545" s="64">
        <v>8858</v>
      </c>
      <c r="F1545" s="64" t="str">
        <f t="shared" si="169"/>
        <v>41924</v>
      </c>
      <c r="G1545" s="12">
        <v>3.9899999999999998E-2</v>
      </c>
      <c r="H1545" s="64">
        <v>41456</v>
      </c>
      <c r="I1545" s="64" t="str">
        <f t="shared" si="170"/>
        <v>72013</v>
      </c>
      <c r="J1545" s="50">
        <v>3.3099999999999997E-2</v>
      </c>
      <c r="K1545" s="64">
        <v>40087</v>
      </c>
      <c r="L1545" s="64" t="str">
        <f t="shared" si="171"/>
        <v>102009</v>
      </c>
      <c r="M1545" s="50">
        <v>2.3300000000000001E-2</v>
      </c>
    </row>
    <row r="1546" spans="3:13">
      <c r="C1546" s="64"/>
      <c r="D1546" s="75"/>
      <c r="E1546" s="64">
        <v>8888</v>
      </c>
      <c r="F1546" s="64" t="str">
        <f t="shared" si="169"/>
        <v>51924</v>
      </c>
      <c r="G1546" s="12">
        <v>3.9800000000000002E-2</v>
      </c>
      <c r="H1546" s="64">
        <v>41487</v>
      </c>
      <c r="I1546" s="64" t="str">
        <f t="shared" si="170"/>
        <v>82013</v>
      </c>
      <c r="J1546" s="50">
        <v>3.49E-2</v>
      </c>
      <c r="K1546" s="64">
        <v>40118</v>
      </c>
      <c r="L1546" s="64" t="str">
        <f t="shared" si="171"/>
        <v>112009</v>
      </c>
      <c r="M1546" s="50">
        <v>2.23E-2</v>
      </c>
    </row>
    <row r="1547" spans="3:13">
      <c r="C1547" s="64"/>
      <c r="D1547" s="73"/>
      <c r="E1547" s="64">
        <v>8919</v>
      </c>
      <c r="F1547" s="64" t="str">
        <f t="shared" si="169"/>
        <v>61924</v>
      </c>
      <c r="G1547" s="12">
        <v>3.9600000000000003E-2</v>
      </c>
      <c r="H1547" s="64">
        <v>41518</v>
      </c>
      <c r="I1547" s="64" t="str">
        <f t="shared" si="170"/>
        <v>92013</v>
      </c>
      <c r="J1547" s="50">
        <v>3.5299999999999998E-2</v>
      </c>
      <c r="K1547" s="64">
        <v>40148</v>
      </c>
      <c r="L1547" s="64" t="str">
        <f t="shared" si="171"/>
        <v>122009</v>
      </c>
      <c r="M1547" s="50">
        <v>2.3400000000000001E-2</v>
      </c>
    </row>
    <row r="1548" spans="3:13">
      <c r="C1548" s="64"/>
      <c r="D1548" s="75"/>
      <c r="E1548" s="64">
        <v>8949</v>
      </c>
      <c r="F1548" s="64" t="str">
        <f t="shared" si="169"/>
        <v>71924</v>
      </c>
      <c r="G1548" s="12">
        <v>3.9399999999999998E-2</v>
      </c>
      <c r="H1548" s="64">
        <v>41548</v>
      </c>
      <c r="I1548" s="64" t="str">
        <f t="shared" si="170"/>
        <v>102013</v>
      </c>
      <c r="J1548" s="50">
        <v>3.3799999999999997E-2</v>
      </c>
      <c r="K1548" s="64">
        <v>40179</v>
      </c>
      <c r="L1548" s="64" t="str">
        <f t="shared" si="171"/>
        <v>12010</v>
      </c>
      <c r="M1548" s="50">
        <v>2.4799999999999999E-2</v>
      </c>
    </row>
    <row r="1549" spans="3:13">
      <c r="C1549" s="64"/>
      <c r="D1549" s="73"/>
      <c r="E1549" s="64">
        <v>8980</v>
      </c>
      <c r="F1549" s="64" t="str">
        <f t="shared" si="169"/>
        <v>81924</v>
      </c>
      <c r="G1549" s="12">
        <v>3.9300000000000002E-2</v>
      </c>
      <c r="H1549" s="64">
        <v>41579</v>
      </c>
      <c r="I1549" s="64" t="str">
        <f t="shared" si="170"/>
        <v>112013</v>
      </c>
      <c r="J1549" s="50">
        <v>3.5000000000000003E-2</v>
      </c>
      <c r="K1549" s="64">
        <v>40210</v>
      </c>
      <c r="L1549" s="64" t="str">
        <f t="shared" si="171"/>
        <v>22010</v>
      </c>
      <c r="M1549" s="50">
        <v>2.3599999999999999E-2</v>
      </c>
    </row>
    <row r="1550" spans="3:13">
      <c r="C1550" s="64"/>
      <c r="D1550" s="75"/>
      <c r="E1550" s="64">
        <v>9011</v>
      </c>
      <c r="F1550" s="64" t="str">
        <f t="shared" si="169"/>
        <v>91924</v>
      </c>
      <c r="G1550" s="12">
        <v>3.9100000000000003E-2</v>
      </c>
      <c r="H1550" s="64">
        <v>41609</v>
      </c>
      <c r="I1550" s="64" t="str">
        <f t="shared" si="170"/>
        <v>122013</v>
      </c>
      <c r="J1550" s="50">
        <v>3.6299999999999999E-2</v>
      </c>
      <c r="K1550" s="64">
        <v>40238</v>
      </c>
      <c r="L1550" s="64" t="str">
        <f t="shared" si="171"/>
        <v>32010</v>
      </c>
      <c r="M1550" s="50">
        <v>2.4299999999999999E-2</v>
      </c>
    </row>
    <row r="1551" spans="3:13">
      <c r="C1551" s="64"/>
      <c r="D1551" s="73"/>
      <c r="E1551" s="64">
        <v>9041</v>
      </c>
      <c r="F1551" s="64" t="str">
        <f t="shared" si="169"/>
        <v>101924</v>
      </c>
      <c r="G1551" s="12">
        <v>3.8899999999999997E-2</v>
      </c>
      <c r="H1551" s="64">
        <v>41640</v>
      </c>
      <c r="I1551" s="64" t="str">
        <f t="shared" si="170"/>
        <v>12014</v>
      </c>
      <c r="J1551" s="50">
        <v>3.5200000000000002E-2</v>
      </c>
      <c r="K1551" s="64">
        <v>40269</v>
      </c>
      <c r="L1551" s="64" t="str">
        <f t="shared" si="171"/>
        <v>42010</v>
      </c>
      <c r="M1551" s="50">
        <v>2.58E-2</v>
      </c>
    </row>
    <row r="1552" spans="3:13">
      <c r="C1552" s="64"/>
      <c r="D1552" s="75"/>
      <c r="E1552" s="64">
        <v>9072</v>
      </c>
      <c r="F1552" s="64" t="str">
        <f t="shared" si="169"/>
        <v>111924</v>
      </c>
      <c r="G1552" s="12">
        <v>3.8800000000000001E-2</v>
      </c>
      <c r="H1552" s="64">
        <v>41671</v>
      </c>
      <c r="I1552" s="64" t="str">
        <f t="shared" si="170"/>
        <v>22014</v>
      </c>
      <c r="J1552" s="50">
        <v>3.3799999999999997E-2</v>
      </c>
      <c r="K1552" s="64">
        <v>40299</v>
      </c>
      <c r="L1552" s="64" t="str">
        <f t="shared" si="171"/>
        <v>52010</v>
      </c>
      <c r="M1552" s="50">
        <v>2.18E-2</v>
      </c>
    </row>
    <row r="1553" spans="3:13">
      <c r="C1553" s="64"/>
      <c r="D1553" s="73"/>
      <c r="E1553" s="64">
        <v>9102</v>
      </c>
      <c r="F1553" s="64" t="str">
        <f t="shared" si="169"/>
        <v>121924</v>
      </c>
      <c r="G1553" s="12">
        <v>3.8600000000000002E-2</v>
      </c>
      <c r="H1553" s="64">
        <v>41699</v>
      </c>
      <c r="I1553" s="64" t="str">
        <f t="shared" si="170"/>
        <v>32014</v>
      </c>
      <c r="J1553" s="50">
        <v>3.3500000000000002E-2</v>
      </c>
      <c r="K1553" s="64">
        <v>40330</v>
      </c>
      <c r="L1553" s="64" t="str">
        <f t="shared" si="171"/>
        <v>62010</v>
      </c>
      <c r="M1553" s="50">
        <v>0.02</v>
      </c>
    </row>
    <row r="1554" spans="3:13">
      <c r="C1554" s="64"/>
      <c r="D1554" s="75"/>
      <c r="E1554" s="64">
        <v>9133</v>
      </c>
      <c r="F1554" s="64" t="str">
        <f t="shared" si="169"/>
        <v>11925</v>
      </c>
      <c r="G1554" s="12">
        <v>3.85E-2</v>
      </c>
      <c r="H1554" s="64">
        <v>41730</v>
      </c>
      <c r="I1554" s="64" t="str">
        <f t="shared" si="170"/>
        <v>42014</v>
      </c>
      <c r="J1554" s="50">
        <v>3.27E-2</v>
      </c>
      <c r="K1554" s="64">
        <v>40360</v>
      </c>
      <c r="L1554" s="64" t="str">
        <f t="shared" si="171"/>
        <v>72010</v>
      </c>
      <c r="M1554" s="50">
        <v>1.7600000000000001E-2</v>
      </c>
    </row>
    <row r="1555" spans="3:13">
      <c r="C1555" s="64"/>
      <c r="D1555" s="73"/>
      <c r="E1555" s="64">
        <v>9164</v>
      </c>
      <c r="F1555" s="64" t="str">
        <f t="shared" si="169"/>
        <v>21925</v>
      </c>
      <c r="G1555" s="12">
        <v>3.8300000000000001E-2</v>
      </c>
      <c r="H1555" s="64">
        <v>41760</v>
      </c>
      <c r="I1555" s="64" t="str">
        <f t="shared" si="170"/>
        <v>52014</v>
      </c>
      <c r="J1555" s="50">
        <v>3.1199999999999999E-2</v>
      </c>
      <c r="K1555" s="64">
        <v>40391</v>
      </c>
      <c r="L1555" s="64" t="str">
        <f t="shared" si="171"/>
        <v>82010</v>
      </c>
      <c r="M1555" s="50">
        <v>1.47E-2</v>
      </c>
    </row>
    <row r="1556" spans="3:13">
      <c r="C1556" s="64"/>
      <c r="D1556" s="75"/>
      <c r="E1556" s="64">
        <v>9192</v>
      </c>
      <c r="F1556" s="64" t="str">
        <f t="shared" si="169"/>
        <v>31925</v>
      </c>
      <c r="G1556" s="12">
        <v>3.8199999999999998E-2</v>
      </c>
      <c r="H1556" s="64">
        <v>41791</v>
      </c>
      <c r="I1556" s="64" t="str">
        <f t="shared" si="170"/>
        <v>62014</v>
      </c>
      <c r="J1556" s="50">
        <v>3.15E-2</v>
      </c>
      <c r="K1556" s="64">
        <v>40422</v>
      </c>
      <c r="L1556" s="64" t="str">
        <f t="shared" si="171"/>
        <v>92010</v>
      </c>
      <c r="M1556" s="50">
        <v>1.41E-2</v>
      </c>
    </row>
    <row r="1557" spans="3:13">
      <c r="C1557" s="64"/>
      <c r="D1557" s="73"/>
      <c r="E1557" s="64">
        <v>9223</v>
      </c>
      <c r="F1557" s="64" t="str">
        <f t="shared" si="169"/>
        <v>41925</v>
      </c>
      <c r="G1557" s="12">
        <v>3.7999999999999999E-2</v>
      </c>
      <c r="H1557" s="64">
        <v>41821</v>
      </c>
      <c r="I1557" s="64" t="str">
        <f t="shared" si="170"/>
        <v>72014</v>
      </c>
      <c r="J1557" s="50">
        <v>3.0700000000000002E-2</v>
      </c>
      <c r="K1557" s="64">
        <v>40452</v>
      </c>
      <c r="L1557" s="64" t="str">
        <f t="shared" si="171"/>
        <v>102010</v>
      </c>
      <c r="M1557" s="50">
        <v>1.18E-2</v>
      </c>
    </row>
    <row r="1558" spans="3:13">
      <c r="C1558" s="64"/>
      <c r="D1558" s="75"/>
      <c r="E1558" s="64">
        <v>9253</v>
      </c>
      <c r="F1558" s="64" t="str">
        <f t="shared" si="169"/>
        <v>51925</v>
      </c>
      <c r="G1558" s="12">
        <v>3.7900000000000003E-2</v>
      </c>
      <c r="H1558" s="64">
        <v>41852</v>
      </c>
      <c r="I1558" s="64" t="str">
        <f t="shared" si="170"/>
        <v>82014</v>
      </c>
      <c r="J1558" s="50">
        <v>2.9399999999999999E-2</v>
      </c>
      <c r="K1558" s="64">
        <v>40483</v>
      </c>
      <c r="L1558" s="64" t="str">
        <f t="shared" si="171"/>
        <v>112010</v>
      </c>
      <c r="M1558" s="50">
        <v>1.35E-2</v>
      </c>
    </row>
    <row r="1559" spans="3:13">
      <c r="C1559" s="64"/>
      <c r="D1559" s="73"/>
      <c r="E1559" s="64">
        <v>9284</v>
      </c>
      <c r="F1559" s="64" t="str">
        <f t="shared" si="169"/>
        <v>61925</v>
      </c>
      <c r="G1559" s="12">
        <v>3.7699999999999997E-2</v>
      </c>
      <c r="H1559" s="64">
        <v>41883</v>
      </c>
      <c r="I1559" s="64" t="str">
        <f t="shared" si="170"/>
        <v>92014</v>
      </c>
      <c r="J1559" s="50">
        <v>3.0099999999999998E-2</v>
      </c>
      <c r="K1559" s="64">
        <v>40513</v>
      </c>
      <c r="L1559" s="64" t="str">
        <f t="shared" si="171"/>
        <v>122010</v>
      </c>
      <c r="M1559" s="50">
        <v>1.9300000000000001E-2</v>
      </c>
    </row>
    <row r="1560" spans="3:13">
      <c r="C1560" s="64"/>
      <c r="D1560" s="75"/>
      <c r="E1560" s="64">
        <v>9314</v>
      </c>
      <c r="F1560" s="64" t="str">
        <f t="shared" si="169"/>
        <v>71925</v>
      </c>
      <c r="G1560" s="12">
        <v>3.7600000000000001E-2</v>
      </c>
      <c r="H1560" s="64">
        <v>41913</v>
      </c>
      <c r="I1560" s="64" t="str">
        <f t="shared" si="170"/>
        <v>102014</v>
      </c>
      <c r="J1560" s="50">
        <v>2.7699999999999999E-2</v>
      </c>
      <c r="K1560" s="64">
        <v>40544</v>
      </c>
      <c r="L1560" s="64" t="str">
        <f t="shared" si="171"/>
        <v>12011</v>
      </c>
      <c r="M1560" s="50">
        <v>1.9900000000000001E-2</v>
      </c>
    </row>
    <row r="1561" spans="3:13">
      <c r="C1561" s="64"/>
      <c r="D1561" s="73"/>
      <c r="E1561" s="64">
        <v>9345</v>
      </c>
      <c r="F1561" s="64" t="str">
        <f t="shared" si="169"/>
        <v>81925</v>
      </c>
      <c r="G1561" s="12">
        <v>3.7400000000000003E-2</v>
      </c>
      <c r="H1561" s="64">
        <v>41944</v>
      </c>
      <c r="I1561" s="64" t="str">
        <f t="shared" si="170"/>
        <v>112014</v>
      </c>
      <c r="J1561" s="50">
        <v>2.76E-2</v>
      </c>
      <c r="K1561" s="64">
        <v>40575</v>
      </c>
      <c r="L1561" s="64" t="str">
        <f t="shared" si="171"/>
        <v>22011</v>
      </c>
      <c r="M1561" s="50">
        <v>2.2599999999999999E-2</v>
      </c>
    </row>
    <row r="1562" spans="3:13">
      <c r="C1562" s="64"/>
      <c r="D1562" s="75"/>
      <c r="E1562" s="64">
        <v>9376</v>
      </c>
      <c r="F1562" s="64" t="str">
        <f t="shared" si="169"/>
        <v>91925</v>
      </c>
      <c r="G1562" s="12">
        <v>3.7199999999999997E-2</v>
      </c>
      <c r="H1562" s="64">
        <v>41974</v>
      </c>
      <c r="I1562" s="64" t="str">
        <f t="shared" si="170"/>
        <v>122014</v>
      </c>
      <c r="J1562" s="50">
        <v>2.5499999999999998E-2</v>
      </c>
      <c r="K1562" s="64">
        <v>40603</v>
      </c>
      <c r="L1562" s="64" t="str">
        <f t="shared" si="171"/>
        <v>32011</v>
      </c>
      <c r="M1562" s="50">
        <v>2.1100000000000001E-2</v>
      </c>
    </row>
    <row r="1563" spans="3:13">
      <c r="C1563" s="64"/>
      <c r="D1563" s="73"/>
      <c r="E1563" s="64">
        <v>9406</v>
      </c>
      <c r="F1563" s="64" t="str">
        <f t="shared" si="169"/>
        <v>101925</v>
      </c>
      <c r="G1563" s="12">
        <v>3.7100000000000001E-2</v>
      </c>
      <c r="H1563" s="64">
        <v>42005</v>
      </c>
      <c r="I1563" s="64" t="str">
        <f t="shared" si="170"/>
        <v>12015</v>
      </c>
      <c r="J1563" s="50">
        <v>2.1999999999999999E-2</v>
      </c>
      <c r="K1563" s="64">
        <v>40634</v>
      </c>
      <c r="L1563" s="64" t="str">
        <f t="shared" si="171"/>
        <v>42011</v>
      </c>
      <c r="M1563" s="50">
        <v>2.1700000000000001E-2</v>
      </c>
    </row>
    <row r="1564" spans="3:13">
      <c r="C1564" s="64"/>
      <c r="D1564" s="75"/>
      <c r="E1564" s="64">
        <v>9437</v>
      </c>
      <c r="F1564" s="64" t="str">
        <f t="shared" si="169"/>
        <v>111925</v>
      </c>
      <c r="G1564" s="12">
        <v>3.6900000000000002E-2</v>
      </c>
      <c r="H1564" s="64">
        <v>42036</v>
      </c>
      <c r="I1564" s="64" t="str">
        <f t="shared" si="170"/>
        <v>22015</v>
      </c>
      <c r="J1564" s="50">
        <v>2.3400000000000001E-2</v>
      </c>
      <c r="K1564" s="64">
        <v>40664</v>
      </c>
      <c r="L1564" s="64" t="str">
        <f t="shared" si="171"/>
        <v>52011</v>
      </c>
      <c r="M1564" s="50">
        <v>1.84E-2</v>
      </c>
    </row>
    <row r="1565" spans="3:13">
      <c r="C1565" s="64"/>
      <c r="D1565" s="73"/>
      <c r="E1565" s="64">
        <v>9467</v>
      </c>
      <c r="F1565" s="64" t="str">
        <f t="shared" ref="F1565:F1628" si="172">MONTH(E1565)&amp;YEAR(E1565)</f>
        <v>121925</v>
      </c>
      <c r="G1565" s="12">
        <v>3.6799999999999999E-2</v>
      </c>
      <c r="H1565" s="64">
        <v>42064</v>
      </c>
      <c r="I1565" s="64" t="str">
        <f t="shared" ref="I1565:I1628" si="173">MONTH(H1565)&amp;YEAR(H1565)</f>
        <v>32015</v>
      </c>
      <c r="J1565" s="50">
        <v>2.41E-2</v>
      </c>
      <c r="K1565" s="64">
        <v>40695</v>
      </c>
      <c r="L1565" s="64" t="str">
        <f t="shared" ref="L1565:L1628" si="174">MONTH(K1565)&amp;YEAR(K1565)</f>
        <v>62011</v>
      </c>
      <c r="M1565" s="50">
        <v>1.5800000000000002E-2</v>
      </c>
    </row>
    <row r="1566" spans="3:13">
      <c r="C1566" s="64"/>
      <c r="D1566" s="75"/>
      <c r="E1566" s="64">
        <v>9498</v>
      </c>
      <c r="F1566" s="64" t="str">
        <f t="shared" si="172"/>
        <v>11926</v>
      </c>
      <c r="G1566" s="12">
        <v>3.6499999999999998E-2</v>
      </c>
      <c r="H1566" s="64">
        <v>42095</v>
      </c>
      <c r="I1566" s="64" t="str">
        <f t="shared" si="173"/>
        <v>42015</v>
      </c>
      <c r="J1566" s="50">
        <v>2.3300000000000001E-2</v>
      </c>
      <c r="K1566" s="64">
        <v>40725</v>
      </c>
      <c r="L1566" s="64" t="str">
        <f t="shared" si="174"/>
        <v>72011</v>
      </c>
      <c r="M1566" s="50">
        <v>1.54E-2</v>
      </c>
    </row>
    <row r="1567" spans="3:13">
      <c r="C1567" s="64"/>
      <c r="D1567" s="73"/>
      <c r="E1567" s="64">
        <v>9529</v>
      </c>
      <c r="F1567" s="64" t="str">
        <f t="shared" si="172"/>
        <v>21926</v>
      </c>
      <c r="G1567" s="12">
        <v>3.6200000000000003E-2</v>
      </c>
      <c r="H1567" s="64">
        <v>42125</v>
      </c>
      <c r="I1567" s="64" t="str">
        <f t="shared" si="173"/>
        <v>52015</v>
      </c>
      <c r="J1567" s="50">
        <v>2.69E-2</v>
      </c>
      <c r="K1567" s="64">
        <v>40756</v>
      </c>
      <c r="L1567" s="64" t="str">
        <f t="shared" si="174"/>
        <v>82011</v>
      </c>
      <c r="M1567" s="50">
        <v>1.0200000000000001E-2</v>
      </c>
    </row>
    <row r="1568" spans="3:13">
      <c r="C1568" s="64"/>
      <c r="D1568" s="75"/>
      <c r="E1568" s="64">
        <v>9557</v>
      </c>
      <c r="F1568" s="64" t="str">
        <f t="shared" si="172"/>
        <v>31926</v>
      </c>
      <c r="G1568" s="12">
        <v>3.5999999999999997E-2</v>
      </c>
      <c r="H1568" s="64">
        <v>42156</v>
      </c>
      <c r="I1568" s="64" t="str">
        <f t="shared" si="173"/>
        <v>62015</v>
      </c>
      <c r="J1568" s="50">
        <v>2.8500000000000001E-2</v>
      </c>
      <c r="K1568" s="64">
        <v>40787</v>
      </c>
      <c r="L1568" s="64" t="str">
        <f t="shared" si="174"/>
        <v>92011</v>
      </c>
      <c r="M1568" s="50">
        <v>8.9999999999999993E-3</v>
      </c>
    </row>
    <row r="1569" spans="3:13">
      <c r="C1569" s="64"/>
      <c r="D1569" s="73"/>
      <c r="E1569" s="64">
        <v>9588</v>
      </c>
      <c r="F1569" s="64" t="str">
        <f t="shared" si="172"/>
        <v>41926</v>
      </c>
      <c r="G1569" s="12">
        <v>3.5700000000000003E-2</v>
      </c>
      <c r="H1569" s="64">
        <v>42186</v>
      </c>
      <c r="I1569" s="64" t="str">
        <f t="shared" si="173"/>
        <v>72015</v>
      </c>
      <c r="J1569" s="50">
        <v>2.7699999999999999E-2</v>
      </c>
      <c r="K1569" s="64">
        <v>40817</v>
      </c>
      <c r="L1569" s="64" t="str">
        <f t="shared" si="174"/>
        <v>102011</v>
      </c>
      <c r="M1569" s="50">
        <v>1.06E-2</v>
      </c>
    </row>
    <row r="1570" spans="3:13">
      <c r="C1570" s="64"/>
      <c r="D1570" s="75"/>
      <c r="E1570" s="64">
        <v>9618</v>
      </c>
      <c r="F1570" s="64" t="str">
        <f t="shared" si="172"/>
        <v>51926</v>
      </c>
      <c r="G1570" s="12">
        <v>3.5400000000000001E-2</v>
      </c>
      <c r="H1570" s="64">
        <v>42217</v>
      </c>
      <c r="I1570" s="64" t="str">
        <f t="shared" si="173"/>
        <v>82015</v>
      </c>
      <c r="J1570" s="50">
        <v>2.5499999999999998E-2</v>
      </c>
      <c r="K1570" s="64">
        <v>40848</v>
      </c>
      <c r="L1570" s="64" t="str">
        <f t="shared" si="174"/>
        <v>112011</v>
      </c>
      <c r="M1570" s="50">
        <v>9.1000000000000004E-3</v>
      </c>
    </row>
    <row r="1571" spans="3:13">
      <c r="C1571" s="64"/>
      <c r="D1571" s="73"/>
      <c r="E1571" s="64">
        <v>9649</v>
      </c>
      <c r="F1571" s="64" t="str">
        <f t="shared" si="172"/>
        <v>61926</v>
      </c>
      <c r="G1571" s="12">
        <v>3.5099999999999999E-2</v>
      </c>
      <c r="H1571" s="64">
        <v>42248</v>
      </c>
      <c r="I1571" s="64" t="str">
        <f t="shared" si="173"/>
        <v>92015</v>
      </c>
      <c r="J1571" s="50">
        <v>2.6200000000000001E-2</v>
      </c>
      <c r="K1571" s="64">
        <v>40878</v>
      </c>
      <c r="L1571" s="64" t="str">
        <f t="shared" si="174"/>
        <v>122011</v>
      </c>
      <c r="M1571" s="50">
        <v>8.8999999999999999E-3</v>
      </c>
    </row>
    <row r="1572" spans="3:13">
      <c r="C1572" s="64"/>
      <c r="D1572" s="75"/>
      <c r="E1572" s="64">
        <v>9679</v>
      </c>
      <c r="F1572" s="64" t="str">
        <f t="shared" si="172"/>
        <v>71926</v>
      </c>
      <c r="G1572" s="12">
        <v>3.4799999999999998E-2</v>
      </c>
      <c r="H1572" s="64">
        <v>42278</v>
      </c>
      <c r="I1572" s="64" t="str">
        <f t="shared" si="173"/>
        <v>102015</v>
      </c>
      <c r="J1572" s="50">
        <v>2.5000000000000001E-2</v>
      </c>
      <c r="K1572" s="64">
        <v>40909</v>
      </c>
      <c r="L1572" s="64" t="str">
        <f t="shared" si="174"/>
        <v>12012</v>
      </c>
      <c r="M1572" s="50">
        <v>8.3000000000000001E-3</v>
      </c>
    </row>
    <row r="1573" spans="3:13">
      <c r="C1573" s="64"/>
      <c r="D1573" s="73"/>
      <c r="E1573" s="64">
        <v>9710</v>
      </c>
      <c r="F1573" s="64" t="str">
        <f t="shared" si="172"/>
        <v>81926</v>
      </c>
      <c r="G1573" s="12">
        <v>3.4500000000000003E-2</v>
      </c>
      <c r="H1573" s="64">
        <v>42309</v>
      </c>
      <c r="I1573" s="64" t="str">
        <f t="shared" si="173"/>
        <v>112015</v>
      </c>
      <c r="J1573" s="50">
        <v>2.69E-2</v>
      </c>
      <c r="K1573" s="64">
        <v>40940</v>
      </c>
      <c r="L1573" s="64" t="str">
        <f t="shared" si="174"/>
        <v>22012</v>
      </c>
      <c r="M1573" s="50">
        <v>8.3000000000000001E-3</v>
      </c>
    </row>
    <row r="1574" spans="3:13">
      <c r="C1574" s="64"/>
      <c r="D1574" s="75"/>
      <c r="E1574" s="64">
        <v>9741</v>
      </c>
      <c r="F1574" s="64" t="str">
        <f t="shared" si="172"/>
        <v>91926</v>
      </c>
      <c r="G1574" s="12">
        <v>3.4200000000000001E-2</v>
      </c>
      <c r="H1574" s="64">
        <v>42339</v>
      </c>
      <c r="I1574" s="64" t="str">
        <f t="shared" si="173"/>
        <v>122015</v>
      </c>
      <c r="J1574" s="50">
        <v>2.6100000000000002E-2</v>
      </c>
      <c r="K1574" s="64">
        <v>40969</v>
      </c>
      <c r="L1574" s="64" t="str">
        <f t="shared" si="174"/>
        <v>32012</v>
      </c>
      <c r="M1574" s="50">
        <v>1.0200000000000001E-2</v>
      </c>
    </row>
    <row r="1575" spans="3:13">
      <c r="C1575" s="64"/>
      <c r="D1575" s="73"/>
      <c r="E1575" s="64">
        <v>9771</v>
      </c>
      <c r="F1575" s="64" t="str">
        <f t="shared" si="172"/>
        <v>101926</v>
      </c>
      <c r="G1575" s="12">
        <v>3.4000000000000002E-2</v>
      </c>
      <c r="H1575" s="64">
        <v>42370</v>
      </c>
      <c r="I1575" s="64" t="str">
        <f t="shared" si="173"/>
        <v>12016</v>
      </c>
      <c r="J1575" s="50">
        <v>2.4899999999999999E-2</v>
      </c>
      <c r="K1575" s="64">
        <v>41000</v>
      </c>
      <c r="L1575" s="64" t="str">
        <f t="shared" si="174"/>
        <v>42012</v>
      </c>
      <c r="M1575" s="50">
        <v>8.8999999999999999E-3</v>
      </c>
    </row>
    <row r="1576" spans="3:13">
      <c r="C1576" s="64"/>
      <c r="D1576" s="75"/>
      <c r="E1576" s="64">
        <v>9802</v>
      </c>
      <c r="F1576" s="64" t="str">
        <f t="shared" si="172"/>
        <v>111926</v>
      </c>
      <c r="G1576" s="12">
        <v>3.3700000000000001E-2</v>
      </c>
      <c r="H1576" s="64">
        <v>42401</v>
      </c>
      <c r="I1576" s="64" t="str">
        <f t="shared" si="173"/>
        <v>22016</v>
      </c>
      <c r="J1576" s="50">
        <v>2.1999999999999999E-2</v>
      </c>
      <c r="K1576" s="64">
        <v>41030</v>
      </c>
      <c r="L1576" s="64" t="str">
        <f t="shared" si="174"/>
        <v>52012</v>
      </c>
      <c r="M1576" s="50">
        <v>7.6E-3</v>
      </c>
    </row>
    <row r="1577" spans="3:13">
      <c r="C1577" s="64"/>
      <c r="D1577" s="73"/>
      <c r="E1577" s="64">
        <v>9832</v>
      </c>
      <c r="F1577" s="64" t="str">
        <f t="shared" si="172"/>
        <v>121926</v>
      </c>
      <c r="G1577" s="12">
        <v>3.3399999999999999E-2</v>
      </c>
      <c r="H1577" s="64">
        <v>42430</v>
      </c>
      <c r="I1577" s="64" t="str">
        <f t="shared" si="173"/>
        <v>32016</v>
      </c>
      <c r="J1577" s="50">
        <v>2.2800000000000001E-2</v>
      </c>
      <c r="K1577" s="64">
        <v>41061</v>
      </c>
      <c r="L1577" s="64" t="str">
        <f t="shared" si="174"/>
        <v>62012</v>
      </c>
      <c r="M1577" s="50">
        <v>7.1000000000000004E-3</v>
      </c>
    </row>
    <row r="1578" spans="3:13">
      <c r="C1578" s="64"/>
      <c r="D1578" s="75"/>
      <c r="E1578" s="64">
        <v>9863</v>
      </c>
      <c r="F1578" s="64" t="str">
        <f t="shared" si="172"/>
        <v>11927</v>
      </c>
      <c r="G1578" s="12">
        <v>3.3399999999999999E-2</v>
      </c>
      <c r="H1578" s="64">
        <v>42461</v>
      </c>
      <c r="I1578" s="64" t="str">
        <f t="shared" si="173"/>
        <v>42016</v>
      </c>
      <c r="J1578" s="50">
        <v>2.2100000000000002E-2</v>
      </c>
      <c r="K1578" s="64">
        <v>41091</v>
      </c>
      <c r="L1578" s="64" t="str">
        <f t="shared" si="174"/>
        <v>72012</v>
      </c>
      <c r="M1578" s="50">
        <v>6.1999999999999998E-3</v>
      </c>
    </row>
    <row r="1579" spans="3:13">
      <c r="C1579" s="64"/>
      <c r="D1579" s="73"/>
      <c r="E1579" s="64">
        <v>9894</v>
      </c>
      <c r="F1579" s="64" t="str">
        <f t="shared" si="172"/>
        <v>21927</v>
      </c>
      <c r="G1579" s="12">
        <v>3.3399999999999999E-2</v>
      </c>
      <c r="H1579" s="64">
        <v>42491</v>
      </c>
      <c r="I1579" s="64" t="str">
        <f t="shared" si="173"/>
        <v>52016</v>
      </c>
      <c r="J1579" s="50">
        <v>2.2200000000000001E-2</v>
      </c>
      <c r="K1579" s="64">
        <v>41122</v>
      </c>
      <c r="L1579" s="64" t="str">
        <f t="shared" si="174"/>
        <v>82012</v>
      </c>
      <c r="M1579" s="50">
        <v>7.1000000000000004E-3</v>
      </c>
    </row>
    <row r="1580" spans="3:13">
      <c r="C1580" s="64"/>
      <c r="D1580" s="75"/>
      <c r="E1580" s="64">
        <v>9922</v>
      </c>
      <c r="F1580" s="64" t="str">
        <f t="shared" si="172"/>
        <v>31927</v>
      </c>
      <c r="G1580" s="12">
        <v>3.3399999999999999E-2</v>
      </c>
      <c r="H1580" s="64">
        <v>42522</v>
      </c>
      <c r="I1580" s="64" t="str">
        <f t="shared" si="173"/>
        <v>62016</v>
      </c>
      <c r="J1580" s="50">
        <v>2.0199999999999999E-2</v>
      </c>
      <c r="K1580" s="64">
        <v>41153</v>
      </c>
      <c r="L1580" s="64" t="str">
        <f t="shared" si="174"/>
        <v>92012</v>
      </c>
      <c r="M1580" s="50">
        <v>6.7000000000000002E-3</v>
      </c>
    </row>
    <row r="1581" spans="3:13">
      <c r="C1581" s="64"/>
      <c r="D1581" s="73"/>
      <c r="E1581" s="64">
        <v>9953</v>
      </c>
      <c r="F1581" s="64" t="str">
        <f t="shared" si="172"/>
        <v>41927</v>
      </c>
      <c r="G1581" s="12">
        <v>3.3399999999999999E-2</v>
      </c>
      <c r="H1581" s="64">
        <v>42552</v>
      </c>
      <c r="I1581" s="64" t="str">
        <f t="shared" si="173"/>
        <v>72016</v>
      </c>
      <c r="J1581" s="50">
        <v>1.8200000000000001E-2</v>
      </c>
      <c r="K1581" s="64">
        <v>41183</v>
      </c>
      <c r="L1581" s="64" t="str">
        <f t="shared" si="174"/>
        <v>102012</v>
      </c>
      <c r="M1581" s="50">
        <v>7.1000000000000004E-3</v>
      </c>
    </row>
    <row r="1582" spans="3:13">
      <c r="C1582" s="64"/>
      <c r="D1582" s="75"/>
      <c r="E1582" s="64">
        <v>9983</v>
      </c>
      <c r="F1582" s="64" t="str">
        <f t="shared" si="172"/>
        <v>51927</v>
      </c>
      <c r="G1582" s="12">
        <v>3.3399999999999999E-2</v>
      </c>
      <c r="H1582" s="64">
        <v>42583</v>
      </c>
      <c r="I1582" s="64" t="str">
        <f t="shared" si="173"/>
        <v>82016</v>
      </c>
      <c r="J1582" s="50">
        <v>1.89E-2</v>
      </c>
      <c r="K1582" s="64">
        <v>41214</v>
      </c>
      <c r="L1582" s="64" t="str">
        <f t="shared" si="174"/>
        <v>112012</v>
      </c>
      <c r="M1582" s="50">
        <v>6.7000000000000002E-3</v>
      </c>
    </row>
    <row r="1583" spans="3:13">
      <c r="C1583" s="64"/>
      <c r="D1583" s="73"/>
      <c r="E1583" s="64">
        <v>10014</v>
      </c>
      <c r="F1583" s="64" t="str">
        <f t="shared" si="172"/>
        <v>61927</v>
      </c>
      <c r="G1583" s="12">
        <v>3.3399999999999999E-2</v>
      </c>
      <c r="H1583" s="64">
        <v>42614</v>
      </c>
      <c r="I1583" s="64" t="str">
        <f t="shared" si="173"/>
        <v>92016</v>
      </c>
      <c r="J1583" s="50">
        <v>2.0199999999999999E-2</v>
      </c>
      <c r="K1583" s="64">
        <v>41244</v>
      </c>
      <c r="L1583" s="64" t="str">
        <f t="shared" si="174"/>
        <v>122012</v>
      </c>
      <c r="M1583" s="50">
        <v>7.0000000000000001E-3</v>
      </c>
    </row>
    <row r="1584" spans="3:13">
      <c r="C1584" s="64"/>
      <c r="D1584" s="75"/>
      <c r="E1584" s="64">
        <v>10044</v>
      </c>
      <c r="F1584" s="64" t="str">
        <f t="shared" si="172"/>
        <v>71927</v>
      </c>
      <c r="G1584" s="12">
        <v>3.3300000000000003E-2</v>
      </c>
      <c r="H1584" s="64">
        <v>42644</v>
      </c>
      <c r="I1584" s="64" t="str">
        <f t="shared" si="173"/>
        <v>102016</v>
      </c>
      <c r="J1584" s="50">
        <v>2.1700000000000001E-2</v>
      </c>
      <c r="K1584" s="64">
        <v>41275</v>
      </c>
      <c r="L1584" s="64" t="str">
        <f t="shared" si="174"/>
        <v>12013</v>
      </c>
      <c r="M1584" s="50">
        <v>8.0999999999999996E-3</v>
      </c>
    </row>
    <row r="1585" spans="3:13">
      <c r="C1585" s="64"/>
      <c r="D1585" s="73"/>
      <c r="E1585" s="64">
        <v>10075</v>
      </c>
      <c r="F1585" s="64" t="str">
        <f t="shared" si="172"/>
        <v>81927</v>
      </c>
      <c r="G1585" s="12">
        <v>3.3300000000000003E-2</v>
      </c>
      <c r="H1585" s="64">
        <v>42675</v>
      </c>
      <c r="I1585" s="64" t="str">
        <f t="shared" si="173"/>
        <v>112016</v>
      </c>
      <c r="J1585" s="50">
        <v>2.5399999999999999E-2</v>
      </c>
      <c r="K1585" s="64">
        <v>41306</v>
      </c>
      <c r="L1585" s="64" t="str">
        <f t="shared" si="174"/>
        <v>22013</v>
      </c>
      <c r="M1585" s="50">
        <v>8.5000000000000006E-3</v>
      </c>
    </row>
    <row r="1586" spans="3:13">
      <c r="C1586" s="64"/>
      <c r="D1586" s="75"/>
      <c r="E1586" s="64">
        <v>10106</v>
      </c>
      <c r="F1586" s="64" t="str">
        <f t="shared" si="172"/>
        <v>91927</v>
      </c>
      <c r="G1586" s="12">
        <v>3.3300000000000003E-2</v>
      </c>
      <c r="H1586" s="64">
        <v>42705</v>
      </c>
      <c r="I1586" s="64" t="str">
        <f t="shared" si="173"/>
        <v>122016</v>
      </c>
      <c r="J1586" s="50">
        <v>2.8400000000000002E-2</v>
      </c>
      <c r="K1586" s="64">
        <v>41334</v>
      </c>
      <c r="L1586" s="64" t="str">
        <f t="shared" si="174"/>
        <v>32013</v>
      </c>
      <c r="M1586" s="50">
        <v>8.2000000000000007E-3</v>
      </c>
    </row>
    <row r="1587" spans="3:13">
      <c r="C1587" s="64"/>
      <c r="D1587" s="73"/>
      <c r="E1587" s="64">
        <v>10136</v>
      </c>
      <c r="F1587" s="64" t="str">
        <f t="shared" si="172"/>
        <v>101927</v>
      </c>
      <c r="G1587" s="12">
        <v>3.3300000000000003E-2</v>
      </c>
      <c r="H1587" s="64">
        <v>42736</v>
      </c>
      <c r="I1587" s="64" t="str">
        <f t="shared" si="173"/>
        <v>12017</v>
      </c>
      <c r="J1587" s="50">
        <v>2.75E-2</v>
      </c>
      <c r="K1587" s="64">
        <v>41365</v>
      </c>
      <c r="L1587" s="64" t="str">
        <f t="shared" si="174"/>
        <v>42013</v>
      </c>
      <c r="M1587" s="50">
        <v>7.1000000000000004E-3</v>
      </c>
    </row>
    <row r="1588" spans="3:13">
      <c r="C1588" s="64"/>
      <c r="D1588" s="75"/>
      <c r="E1588" s="64">
        <v>10167</v>
      </c>
      <c r="F1588" s="64" t="str">
        <f t="shared" si="172"/>
        <v>111927</v>
      </c>
      <c r="G1588" s="12">
        <v>3.3300000000000003E-2</v>
      </c>
      <c r="H1588" s="64">
        <v>42767</v>
      </c>
      <c r="I1588" s="64" t="str">
        <f t="shared" si="173"/>
        <v>22017</v>
      </c>
      <c r="J1588" s="50">
        <v>2.76E-2</v>
      </c>
      <c r="K1588" s="64">
        <v>41395</v>
      </c>
      <c r="L1588" s="64" t="str">
        <f t="shared" si="174"/>
        <v>52013</v>
      </c>
      <c r="M1588" s="50">
        <v>8.3999999999999995E-3</v>
      </c>
    </row>
    <row r="1589" spans="3:13">
      <c r="C1589" s="64"/>
      <c r="D1589" s="73"/>
      <c r="E1589" s="64">
        <v>10197</v>
      </c>
      <c r="F1589" s="64" t="str">
        <f t="shared" si="172"/>
        <v>121927</v>
      </c>
      <c r="G1589" s="12">
        <v>3.3300000000000003E-2</v>
      </c>
      <c r="H1589" s="64">
        <v>42795</v>
      </c>
      <c r="I1589" s="64" t="str">
        <f t="shared" si="173"/>
        <v>32017</v>
      </c>
      <c r="J1589" s="50">
        <v>2.8299999999999999E-2</v>
      </c>
      <c r="K1589" s="64">
        <v>41426</v>
      </c>
      <c r="L1589" s="64" t="str">
        <f t="shared" si="174"/>
        <v>62013</v>
      </c>
      <c r="M1589" s="50">
        <v>1.2E-2</v>
      </c>
    </row>
    <row r="1590" spans="3:13">
      <c r="C1590" s="64"/>
      <c r="D1590" s="75"/>
      <c r="E1590" s="64">
        <v>10228</v>
      </c>
      <c r="F1590" s="64" t="str">
        <f t="shared" si="172"/>
        <v>11928</v>
      </c>
      <c r="G1590" s="12">
        <v>3.3500000000000002E-2</v>
      </c>
      <c r="H1590" s="64">
        <v>42826</v>
      </c>
      <c r="I1590" s="64" t="str">
        <f t="shared" si="173"/>
        <v>42017</v>
      </c>
      <c r="J1590" s="50">
        <v>2.6700000000000002E-2</v>
      </c>
      <c r="K1590" s="64">
        <v>41456</v>
      </c>
      <c r="L1590" s="64" t="str">
        <f t="shared" si="174"/>
        <v>72013</v>
      </c>
      <c r="M1590" s="50">
        <v>1.4E-2</v>
      </c>
    </row>
    <row r="1591" spans="3:13">
      <c r="C1591" s="64"/>
      <c r="D1591" s="73"/>
      <c r="E1591" s="64">
        <v>10259</v>
      </c>
      <c r="F1591" s="64" t="str">
        <f t="shared" si="172"/>
        <v>21928</v>
      </c>
      <c r="G1591" s="12">
        <v>3.3799999999999997E-2</v>
      </c>
      <c r="H1591" s="64">
        <v>42856</v>
      </c>
      <c r="I1591" s="64" t="str">
        <f t="shared" si="173"/>
        <v>52017</v>
      </c>
      <c r="J1591" s="50">
        <v>2.7E-2</v>
      </c>
      <c r="K1591" s="64">
        <v>41487</v>
      </c>
      <c r="L1591" s="64" t="str">
        <f t="shared" si="174"/>
        <v>82013</v>
      </c>
      <c r="M1591" s="50">
        <v>1.52E-2</v>
      </c>
    </row>
    <row r="1592" spans="3:13">
      <c r="C1592" s="64"/>
      <c r="D1592" s="75"/>
      <c r="E1592" s="64">
        <v>10288</v>
      </c>
      <c r="F1592" s="64" t="str">
        <f t="shared" si="172"/>
        <v>31928</v>
      </c>
      <c r="G1592" s="12">
        <v>3.4000000000000002E-2</v>
      </c>
      <c r="H1592" s="64">
        <v>42887</v>
      </c>
      <c r="I1592" s="64" t="str">
        <f t="shared" si="173"/>
        <v>62017</v>
      </c>
      <c r="J1592" s="50">
        <v>2.5399999999999999E-2</v>
      </c>
      <c r="K1592" s="64">
        <v>41518</v>
      </c>
      <c r="L1592" s="64" t="str">
        <f t="shared" si="174"/>
        <v>92013</v>
      </c>
      <c r="M1592" s="50">
        <v>1.6E-2</v>
      </c>
    </row>
    <row r="1593" spans="3:13">
      <c r="C1593" s="64"/>
      <c r="D1593" s="73"/>
      <c r="E1593" s="64">
        <v>10319</v>
      </c>
      <c r="F1593" s="64" t="str">
        <f t="shared" si="172"/>
        <v>41928</v>
      </c>
      <c r="G1593" s="12">
        <v>3.4200000000000001E-2</v>
      </c>
      <c r="H1593" s="64">
        <v>42917</v>
      </c>
      <c r="I1593" s="64" t="str">
        <f t="shared" si="173"/>
        <v>72017</v>
      </c>
      <c r="J1593" s="50">
        <v>2.6499999999999999E-2</v>
      </c>
      <c r="K1593" s="64">
        <v>41548</v>
      </c>
      <c r="L1593" s="64" t="str">
        <f t="shared" si="174"/>
        <v>102013</v>
      </c>
      <c r="M1593" s="50">
        <v>1.37E-2</v>
      </c>
    </row>
    <row r="1594" spans="3:13">
      <c r="C1594" s="64"/>
      <c r="D1594" s="75"/>
      <c r="E1594" s="64">
        <v>10349</v>
      </c>
      <c r="F1594" s="64" t="str">
        <f t="shared" si="172"/>
        <v>51928</v>
      </c>
      <c r="G1594" s="12">
        <v>3.44E-2</v>
      </c>
      <c r="H1594" s="64">
        <v>42948</v>
      </c>
      <c r="I1594" s="64" t="str">
        <f t="shared" si="173"/>
        <v>82017</v>
      </c>
      <c r="J1594" s="50">
        <v>2.5499999999999998E-2</v>
      </c>
      <c r="K1594" s="64">
        <v>41579</v>
      </c>
      <c r="L1594" s="64" t="str">
        <f t="shared" si="174"/>
        <v>112013</v>
      </c>
      <c r="M1594" s="50">
        <v>1.37E-2</v>
      </c>
    </row>
    <row r="1595" spans="3:13">
      <c r="C1595" s="64"/>
      <c r="D1595" s="73"/>
      <c r="E1595" s="64">
        <v>10380</v>
      </c>
      <c r="F1595" s="64" t="str">
        <f t="shared" si="172"/>
        <v>61928</v>
      </c>
      <c r="G1595" s="12">
        <v>3.4599999999999999E-2</v>
      </c>
      <c r="H1595" s="64">
        <v>42979</v>
      </c>
      <c r="I1595" s="64" t="str">
        <f t="shared" si="173"/>
        <v>92017</v>
      </c>
      <c r="J1595" s="50">
        <v>2.53E-2</v>
      </c>
      <c r="K1595" s="64">
        <v>41609</v>
      </c>
      <c r="L1595" s="64" t="str">
        <f t="shared" si="174"/>
        <v>122013</v>
      </c>
      <c r="M1595" s="50">
        <v>1.5800000000000002E-2</v>
      </c>
    </row>
    <row r="1596" spans="3:13">
      <c r="C1596" s="64"/>
      <c r="D1596" s="75"/>
      <c r="E1596" s="64">
        <v>10410</v>
      </c>
      <c r="F1596" s="64" t="str">
        <f t="shared" si="172"/>
        <v>71928</v>
      </c>
      <c r="G1596" s="12">
        <v>3.49E-2</v>
      </c>
      <c r="H1596" s="64">
        <v>43009</v>
      </c>
      <c r="I1596" s="64" t="str">
        <f t="shared" si="173"/>
        <v>102017</v>
      </c>
      <c r="J1596" s="50">
        <v>2.6499999999999999E-2</v>
      </c>
      <c r="K1596" s="64">
        <v>41640</v>
      </c>
      <c r="L1596" s="64" t="str">
        <f t="shared" si="174"/>
        <v>12014</v>
      </c>
      <c r="M1596" s="50">
        <v>1.6500000000000001E-2</v>
      </c>
    </row>
    <row r="1597" spans="3:13">
      <c r="C1597" s="64"/>
      <c r="D1597" s="73"/>
      <c r="E1597" s="64">
        <v>10441</v>
      </c>
      <c r="F1597" s="64" t="str">
        <f t="shared" si="172"/>
        <v>81928</v>
      </c>
      <c r="G1597" s="12">
        <v>3.5099999999999999E-2</v>
      </c>
      <c r="H1597" s="64">
        <v>43040</v>
      </c>
      <c r="I1597" s="64" t="str">
        <f t="shared" si="173"/>
        <v>112017</v>
      </c>
      <c r="J1597" s="50">
        <v>2.5999999999999999E-2</v>
      </c>
      <c r="K1597" s="64">
        <v>41671</v>
      </c>
      <c r="L1597" s="64" t="str">
        <f t="shared" si="174"/>
        <v>22014</v>
      </c>
      <c r="M1597" s="50">
        <v>1.52E-2</v>
      </c>
    </row>
    <row r="1598" spans="3:13">
      <c r="C1598" s="64"/>
      <c r="D1598" s="75"/>
      <c r="E1598" s="64">
        <v>10472</v>
      </c>
      <c r="F1598" s="64" t="str">
        <f t="shared" si="172"/>
        <v>91928</v>
      </c>
      <c r="G1598" s="12">
        <v>3.5299999999999998E-2</v>
      </c>
      <c r="H1598" s="64">
        <v>43070</v>
      </c>
      <c r="I1598" s="64" t="str">
        <f t="shared" si="173"/>
        <v>122017</v>
      </c>
      <c r="J1598" s="50">
        <v>2.5999999999999999E-2</v>
      </c>
      <c r="K1598" s="64">
        <v>41699</v>
      </c>
      <c r="L1598" s="64" t="str">
        <f t="shared" si="174"/>
        <v>32014</v>
      </c>
      <c r="M1598" s="50">
        <v>1.6400000000000001E-2</v>
      </c>
    </row>
    <row r="1599" spans="3:13">
      <c r="C1599" s="64"/>
      <c r="D1599" s="73"/>
      <c r="E1599" s="64">
        <v>10502</v>
      </c>
      <c r="F1599" s="64" t="str">
        <f t="shared" si="172"/>
        <v>101928</v>
      </c>
      <c r="G1599" s="12">
        <v>3.56E-2</v>
      </c>
      <c r="H1599" s="64">
        <v>43101</v>
      </c>
      <c r="I1599" s="64" t="str">
        <f t="shared" si="173"/>
        <v>12018</v>
      </c>
      <c r="J1599" s="50">
        <v>2.7300000000000001E-2</v>
      </c>
      <c r="K1599" s="64">
        <v>41730</v>
      </c>
      <c r="L1599" s="64" t="str">
        <f t="shared" si="174"/>
        <v>42014</v>
      </c>
      <c r="M1599" s="50">
        <v>1.7000000000000001E-2</v>
      </c>
    </row>
    <row r="1600" spans="3:13">
      <c r="C1600" s="64"/>
      <c r="D1600" s="75"/>
      <c r="E1600" s="64">
        <v>10533</v>
      </c>
      <c r="F1600" s="64" t="str">
        <f t="shared" si="172"/>
        <v>111928</v>
      </c>
      <c r="G1600" s="12">
        <v>3.5799999999999998E-2</v>
      </c>
      <c r="H1600" s="64">
        <v>43132</v>
      </c>
      <c r="I1600" s="64" t="str">
        <f t="shared" si="173"/>
        <v>22018</v>
      </c>
      <c r="J1600" s="50">
        <v>3.0200000000000001E-2</v>
      </c>
      <c r="K1600" s="64">
        <v>41760</v>
      </c>
      <c r="L1600" s="64" t="str">
        <f t="shared" si="174"/>
        <v>52014</v>
      </c>
      <c r="M1600" s="50">
        <v>1.5900000000000001E-2</v>
      </c>
    </row>
    <row r="1601" spans="3:13">
      <c r="C1601" s="64"/>
      <c r="D1601" s="73"/>
      <c r="E1601" s="64">
        <v>10563</v>
      </c>
      <c r="F1601" s="64" t="str">
        <f t="shared" si="172"/>
        <v>121928</v>
      </c>
      <c r="G1601" s="12">
        <v>3.5999999999999997E-2</v>
      </c>
      <c r="H1601" s="64">
        <v>43160</v>
      </c>
      <c r="I1601" s="64" t="str">
        <f t="shared" si="173"/>
        <v>32018</v>
      </c>
      <c r="J1601" s="50">
        <v>2.9700000000000001E-2</v>
      </c>
      <c r="K1601" s="64">
        <v>41791</v>
      </c>
      <c r="L1601" s="64" t="str">
        <f t="shared" si="174"/>
        <v>62014</v>
      </c>
      <c r="M1601" s="50">
        <v>1.6799999999999999E-2</v>
      </c>
    </row>
    <row r="1602" spans="3:13">
      <c r="C1602" s="64"/>
      <c r="D1602" s="75"/>
      <c r="E1602" s="64">
        <v>10594</v>
      </c>
      <c r="F1602" s="64" t="str">
        <f t="shared" si="172"/>
        <v>11929</v>
      </c>
      <c r="G1602" s="12">
        <v>3.5700000000000003E-2</v>
      </c>
      <c r="H1602" s="64">
        <v>43191</v>
      </c>
      <c r="I1602" s="64" t="str">
        <f t="shared" si="173"/>
        <v>42018</v>
      </c>
      <c r="J1602" s="50">
        <v>2.9600000000000001E-2</v>
      </c>
      <c r="K1602" s="64">
        <v>41821</v>
      </c>
      <c r="L1602" s="64" t="str">
        <f t="shared" si="174"/>
        <v>72014</v>
      </c>
      <c r="M1602" s="50">
        <v>1.7000000000000001E-2</v>
      </c>
    </row>
    <row r="1603" spans="3:13">
      <c r="C1603" s="64"/>
      <c r="D1603" s="73"/>
      <c r="E1603" s="64">
        <v>10625</v>
      </c>
      <c r="F1603" s="64" t="str">
        <f t="shared" si="172"/>
        <v>21929</v>
      </c>
      <c r="G1603" s="12">
        <v>3.5499999999999997E-2</v>
      </c>
      <c r="H1603" s="64">
        <v>43221</v>
      </c>
      <c r="I1603" s="64" t="str">
        <f t="shared" si="173"/>
        <v>52018</v>
      </c>
      <c r="J1603" s="50">
        <v>3.0499999999999999E-2</v>
      </c>
      <c r="K1603" s="64">
        <v>41852</v>
      </c>
      <c r="L1603" s="64" t="str">
        <f t="shared" si="174"/>
        <v>82014</v>
      </c>
      <c r="M1603" s="50">
        <v>1.6299999999999999E-2</v>
      </c>
    </row>
    <row r="1604" spans="3:13">
      <c r="C1604" s="64"/>
      <c r="D1604" s="75"/>
      <c r="E1604" s="64">
        <v>10653</v>
      </c>
      <c r="F1604" s="64" t="str">
        <f t="shared" si="172"/>
        <v>31929</v>
      </c>
      <c r="G1604" s="12">
        <v>3.5200000000000002E-2</v>
      </c>
      <c r="H1604" s="64">
        <v>43252</v>
      </c>
      <c r="I1604" s="64" t="str">
        <f t="shared" si="173"/>
        <v>62018</v>
      </c>
      <c r="J1604" s="50">
        <v>2.98E-2</v>
      </c>
      <c r="K1604" s="64">
        <v>41883</v>
      </c>
      <c r="L1604" s="64" t="str">
        <f t="shared" si="174"/>
        <v>92014</v>
      </c>
      <c r="M1604" s="50">
        <v>1.77E-2</v>
      </c>
    </row>
    <row r="1605" spans="3:13">
      <c r="C1605" s="64"/>
      <c r="D1605" s="73"/>
      <c r="E1605" s="64">
        <v>10684</v>
      </c>
      <c r="F1605" s="64" t="str">
        <f t="shared" si="172"/>
        <v>41929</v>
      </c>
      <c r="G1605" s="12">
        <v>3.5000000000000003E-2</v>
      </c>
      <c r="H1605" s="64">
        <v>43282</v>
      </c>
      <c r="I1605" s="64" t="str">
        <f t="shared" si="173"/>
        <v>72018</v>
      </c>
      <c r="J1605" s="50">
        <v>2.9399999999999999E-2</v>
      </c>
      <c r="K1605" s="64">
        <v>41913</v>
      </c>
      <c r="L1605" s="64" t="str">
        <f t="shared" si="174"/>
        <v>102014</v>
      </c>
      <c r="M1605" s="50">
        <v>1.55E-2</v>
      </c>
    </row>
    <row r="1606" spans="3:13">
      <c r="C1606" s="64"/>
      <c r="D1606" s="75"/>
      <c r="E1606" s="64">
        <v>10714</v>
      </c>
      <c r="F1606" s="64" t="str">
        <f t="shared" si="172"/>
        <v>51929</v>
      </c>
      <c r="G1606" s="12">
        <v>3.4700000000000002E-2</v>
      </c>
      <c r="H1606" s="64">
        <v>43313</v>
      </c>
      <c r="I1606" s="64" t="str">
        <f t="shared" si="173"/>
        <v>82018</v>
      </c>
      <c r="J1606" s="50">
        <v>2.9700000000000001E-2</v>
      </c>
      <c r="K1606" s="64">
        <v>41944</v>
      </c>
      <c r="L1606" s="64" t="str">
        <f t="shared" si="174"/>
        <v>112014</v>
      </c>
      <c r="M1606" s="50">
        <v>1.6199999999999999E-2</v>
      </c>
    </row>
    <row r="1607" spans="3:13">
      <c r="C1607" s="64"/>
      <c r="D1607" s="73"/>
      <c r="E1607" s="64">
        <v>10745</v>
      </c>
      <c r="F1607" s="64" t="str">
        <f t="shared" si="172"/>
        <v>61929</v>
      </c>
      <c r="G1607" s="12">
        <v>3.44E-2</v>
      </c>
      <c r="H1607" s="64">
        <v>43344</v>
      </c>
      <c r="I1607" s="64" t="str">
        <f t="shared" si="173"/>
        <v>92018</v>
      </c>
      <c r="J1607" s="50">
        <v>3.0800000000000001E-2</v>
      </c>
      <c r="K1607" s="64">
        <v>41974</v>
      </c>
      <c r="L1607" s="64" t="str">
        <f t="shared" si="174"/>
        <v>122014</v>
      </c>
      <c r="M1607" s="50">
        <v>1.6400000000000001E-2</v>
      </c>
    </row>
    <row r="1608" spans="3:13">
      <c r="C1608" s="64"/>
      <c r="D1608" s="75"/>
      <c r="E1608" s="64">
        <v>10775</v>
      </c>
      <c r="F1608" s="64" t="str">
        <f t="shared" si="172"/>
        <v>71929</v>
      </c>
      <c r="G1608" s="12">
        <v>3.4200000000000001E-2</v>
      </c>
      <c r="H1608" s="64">
        <v>43374</v>
      </c>
      <c r="I1608" s="64" t="str">
        <f t="shared" si="173"/>
        <v>102018</v>
      </c>
      <c r="J1608" s="50">
        <v>3.27E-2</v>
      </c>
      <c r="K1608" s="64">
        <v>42005</v>
      </c>
      <c r="L1608" s="64" t="str">
        <f t="shared" si="174"/>
        <v>12015</v>
      </c>
      <c r="M1608" s="50">
        <v>1.37E-2</v>
      </c>
    </row>
    <row r="1609" spans="3:13">
      <c r="C1609" s="64"/>
      <c r="D1609" s="73"/>
      <c r="E1609" s="64">
        <v>10806</v>
      </c>
      <c r="F1609" s="64" t="str">
        <f t="shared" si="172"/>
        <v>81929</v>
      </c>
      <c r="G1609" s="12">
        <v>3.39E-2</v>
      </c>
      <c r="H1609" s="64">
        <v>43405</v>
      </c>
      <c r="I1609" s="64" t="str">
        <f t="shared" si="173"/>
        <v>112018</v>
      </c>
      <c r="J1609" s="50">
        <v>3.27E-2</v>
      </c>
      <c r="K1609" s="64">
        <v>42036</v>
      </c>
      <c r="L1609" s="64" t="str">
        <f t="shared" si="174"/>
        <v>22015</v>
      </c>
      <c r="M1609" s="50">
        <v>1.47E-2</v>
      </c>
    </row>
    <row r="1610" spans="3:13">
      <c r="C1610" s="64"/>
      <c r="D1610" s="75"/>
      <c r="E1610" s="64">
        <v>10837</v>
      </c>
      <c r="F1610" s="64" t="str">
        <f t="shared" si="172"/>
        <v>91929</v>
      </c>
      <c r="G1610" s="12">
        <v>3.3700000000000001E-2</v>
      </c>
      <c r="H1610" s="64">
        <v>43435</v>
      </c>
      <c r="I1610" s="64" t="str">
        <f t="shared" si="173"/>
        <v>122018</v>
      </c>
      <c r="J1610" s="50">
        <v>2.98E-2</v>
      </c>
      <c r="K1610" s="64">
        <v>42064</v>
      </c>
      <c r="L1610" s="64" t="str">
        <f t="shared" si="174"/>
        <v>32015</v>
      </c>
      <c r="M1610" s="50">
        <v>1.52E-2</v>
      </c>
    </row>
    <row r="1611" spans="3:13">
      <c r="C1611" s="64"/>
      <c r="D1611" s="73"/>
      <c r="E1611" s="64">
        <v>10867</v>
      </c>
      <c r="F1611" s="64" t="str">
        <f t="shared" si="172"/>
        <v>101929</v>
      </c>
      <c r="G1611" s="12">
        <v>3.3399999999999999E-2</v>
      </c>
      <c r="H1611" s="64">
        <v>43466</v>
      </c>
      <c r="I1611" s="64" t="str">
        <f t="shared" si="173"/>
        <v>12019</v>
      </c>
      <c r="J1611" s="50">
        <v>2.8899999999999999E-2</v>
      </c>
      <c r="K1611" s="64">
        <v>42095</v>
      </c>
      <c r="L1611" s="64" t="str">
        <f t="shared" si="174"/>
        <v>42015</v>
      </c>
      <c r="M1611" s="50">
        <v>1.35E-2</v>
      </c>
    </row>
    <row r="1612" spans="3:13">
      <c r="C1612" s="64"/>
      <c r="D1612" s="75"/>
      <c r="E1612" s="64">
        <v>10898</v>
      </c>
      <c r="F1612" s="64" t="str">
        <f t="shared" si="172"/>
        <v>111929</v>
      </c>
      <c r="G1612" s="12">
        <v>3.32E-2</v>
      </c>
      <c r="H1612" s="64">
        <v>43497</v>
      </c>
      <c r="I1612" s="64" t="str">
        <f t="shared" si="173"/>
        <v>22019</v>
      </c>
      <c r="J1612" s="50">
        <v>2.87E-2</v>
      </c>
      <c r="K1612" s="64">
        <v>42125</v>
      </c>
      <c r="L1612" s="64" t="str">
        <f t="shared" si="174"/>
        <v>52015</v>
      </c>
      <c r="M1612" s="50">
        <v>1.54E-2</v>
      </c>
    </row>
    <row r="1613" spans="3:13">
      <c r="C1613" s="64"/>
      <c r="D1613" s="73"/>
      <c r="E1613" s="64">
        <v>10928</v>
      </c>
      <c r="F1613" s="64" t="str">
        <f t="shared" si="172"/>
        <v>121929</v>
      </c>
      <c r="G1613" s="12">
        <v>3.2899999999999999E-2</v>
      </c>
      <c r="H1613" s="64">
        <v>43525</v>
      </c>
      <c r="I1613" s="64" t="str">
        <f t="shared" si="173"/>
        <v>32019</v>
      </c>
      <c r="J1613" s="50">
        <v>2.8000000000000001E-2</v>
      </c>
      <c r="K1613" s="64">
        <v>42156</v>
      </c>
      <c r="L1613" s="64" t="str">
        <f t="shared" si="174"/>
        <v>62015</v>
      </c>
      <c r="M1613" s="50">
        <v>1.6799999999999999E-2</v>
      </c>
    </row>
    <row r="1614" spans="3:13">
      <c r="C1614" s="64"/>
      <c r="D1614" s="75"/>
      <c r="E1614" s="64">
        <v>10959</v>
      </c>
      <c r="F1614" s="64" t="str">
        <f t="shared" si="172"/>
        <v>11930</v>
      </c>
      <c r="G1614" s="12">
        <v>3.2899999999999999E-2</v>
      </c>
      <c r="H1614" s="64">
        <v>43556</v>
      </c>
      <c r="I1614" s="64" t="str">
        <f t="shared" si="173"/>
        <v>42019</v>
      </c>
      <c r="J1614" s="50">
        <v>2.76E-2</v>
      </c>
      <c r="K1614" s="64">
        <v>42186</v>
      </c>
      <c r="L1614" s="64" t="str">
        <f t="shared" si="174"/>
        <v>72015</v>
      </c>
      <c r="M1614" s="50">
        <v>1.6299999999999999E-2</v>
      </c>
    </row>
    <row r="1615" spans="3:13">
      <c r="C1615" s="64"/>
      <c r="D1615" s="73"/>
      <c r="E1615" s="64">
        <v>10990</v>
      </c>
      <c r="F1615" s="64" t="str">
        <f t="shared" si="172"/>
        <v>21930</v>
      </c>
      <c r="G1615" s="12">
        <v>3.3000000000000002E-2</v>
      </c>
      <c r="H1615" s="64">
        <v>43586</v>
      </c>
      <c r="I1615" s="64" t="str">
        <f t="shared" si="173"/>
        <v>52019</v>
      </c>
      <c r="J1615" s="50">
        <v>2.63E-2</v>
      </c>
      <c r="K1615" s="64">
        <v>42217</v>
      </c>
      <c r="L1615" s="64" t="str">
        <f t="shared" si="174"/>
        <v>82015</v>
      </c>
      <c r="M1615" s="50">
        <v>1.54E-2</v>
      </c>
    </row>
    <row r="1616" spans="3:13">
      <c r="C1616" s="64"/>
      <c r="D1616" s="75"/>
      <c r="E1616" s="64">
        <v>11018</v>
      </c>
      <c r="F1616" s="64" t="str">
        <f t="shared" si="172"/>
        <v>31930</v>
      </c>
      <c r="G1616" s="12">
        <v>3.3000000000000002E-2</v>
      </c>
      <c r="H1616" s="64">
        <v>43617</v>
      </c>
      <c r="I1616" s="64" t="str">
        <f t="shared" si="173"/>
        <v>62019</v>
      </c>
      <c r="J1616" s="50">
        <v>2.3599999999999999E-2</v>
      </c>
      <c r="K1616" s="64">
        <v>42248</v>
      </c>
      <c r="L1616" s="64" t="str">
        <f t="shared" si="174"/>
        <v>92015</v>
      </c>
      <c r="M1616" s="50">
        <v>1.49E-2</v>
      </c>
    </row>
    <row r="1617" spans="3:13">
      <c r="C1617" s="64"/>
      <c r="D1617" s="73"/>
      <c r="E1617" s="64">
        <v>11049</v>
      </c>
      <c r="F1617" s="64" t="str">
        <f t="shared" si="172"/>
        <v>41930</v>
      </c>
      <c r="G1617" s="12">
        <v>3.3099999999999997E-2</v>
      </c>
      <c r="H1617" s="64">
        <v>43647</v>
      </c>
      <c r="I1617" s="64" t="str">
        <f t="shared" si="173"/>
        <v>72019</v>
      </c>
      <c r="J1617" s="50">
        <v>2.3599999999999999E-2</v>
      </c>
      <c r="K1617" s="64">
        <v>42278</v>
      </c>
      <c r="L1617" s="64" t="str">
        <f t="shared" si="174"/>
        <v>102015</v>
      </c>
      <c r="M1617" s="50">
        <v>1.3899999999999999E-2</v>
      </c>
    </row>
    <row r="1618" spans="3:13">
      <c r="C1618" s="64"/>
      <c r="D1618" s="75"/>
      <c r="E1618" s="64">
        <v>11079</v>
      </c>
      <c r="F1618" s="64" t="str">
        <f t="shared" si="172"/>
        <v>51930</v>
      </c>
      <c r="G1618" s="12">
        <v>3.3099999999999997E-2</v>
      </c>
      <c r="H1618" s="64">
        <v>43678</v>
      </c>
      <c r="I1618" s="64" t="str">
        <f t="shared" si="173"/>
        <v>82019</v>
      </c>
      <c r="J1618" s="50">
        <v>1.9099999999999999E-2</v>
      </c>
      <c r="K1618" s="64">
        <v>42309</v>
      </c>
      <c r="L1618" s="64" t="str">
        <f t="shared" si="174"/>
        <v>112015</v>
      </c>
      <c r="M1618" s="50">
        <v>1.67E-2</v>
      </c>
    </row>
    <row r="1619" spans="3:13">
      <c r="C1619" s="64"/>
      <c r="D1619" s="73"/>
      <c r="E1619" s="64">
        <v>11110</v>
      </c>
      <c r="F1619" s="64" t="str">
        <f t="shared" si="172"/>
        <v>61930</v>
      </c>
      <c r="G1619" s="12">
        <v>3.32E-2</v>
      </c>
      <c r="H1619" s="64">
        <v>43709</v>
      </c>
      <c r="I1619" s="64" t="str">
        <f t="shared" si="173"/>
        <v>92019</v>
      </c>
      <c r="J1619" s="50">
        <v>1.9699999999999999E-2</v>
      </c>
      <c r="K1619" s="64">
        <v>42339</v>
      </c>
      <c r="L1619" s="64" t="str">
        <f t="shared" si="174"/>
        <v>122015</v>
      </c>
      <c r="M1619" s="50">
        <v>1.7000000000000001E-2</v>
      </c>
    </row>
    <row r="1620" spans="3:13">
      <c r="C1620" s="64"/>
      <c r="D1620" s="75"/>
      <c r="E1620" s="64">
        <v>11140</v>
      </c>
      <c r="F1620" s="64" t="str">
        <f t="shared" si="172"/>
        <v>71930</v>
      </c>
      <c r="G1620" s="12">
        <v>3.32E-2</v>
      </c>
      <c r="H1620" s="64">
        <v>43739</v>
      </c>
      <c r="I1620" s="64" t="str">
        <f t="shared" si="173"/>
        <v>102019</v>
      </c>
      <c r="J1620" s="50">
        <v>0.02</v>
      </c>
      <c r="K1620" s="64">
        <v>42370</v>
      </c>
      <c r="L1620" s="64" t="str">
        <f t="shared" si="174"/>
        <v>12016</v>
      </c>
      <c r="M1620" s="50">
        <v>1.52E-2</v>
      </c>
    </row>
    <row r="1621" spans="3:13">
      <c r="C1621" s="64"/>
      <c r="D1621" s="73"/>
      <c r="E1621" s="64">
        <v>11171</v>
      </c>
      <c r="F1621" s="64" t="str">
        <f t="shared" si="172"/>
        <v>81930</v>
      </c>
      <c r="G1621" s="12">
        <v>3.32E-2</v>
      </c>
      <c r="H1621" s="64">
        <v>43770</v>
      </c>
      <c r="I1621" s="64" t="str">
        <f t="shared" si="173"/>
        <v>112019</v>
      </c>
      <c r="J1621" s="50">
        <v>2.1299999999999999E-2</v>
      </c>
      <c r="K1621" s="64">
        <v>42401</v>
      </c>
      <c r="L1621" s="64" t="str">
        <f t="shared" si="174"/>
        <v>22016</v>
      </c>
      <c r="M1621" s="50">
        <v>1.2200000000000001E-2</v>
      </c>
    </row>
    <row r="1622" spans="3:13">
      <c r="C1622" s="64"/>
      <c r="D1622" s="75"/>
      <c r="E1622" s="64">
        <v>11202</v>
      </c>
      <c r="F1622" s="64" t="str">
        <f t="shared" si="172"/>
        <v>91930</v>
      </c>
      <c r="G1622" s="12">
        <v>3.3300000000000003E-2</v>
      </c>
      <c r="H1622" s="64">
        <v>43800</v>
      </c>
      <c r="I1622" s="64" t="str">
        <f t="shared" si="173"/>
        <v>122019</v>
      </c>
      <c r="J1622" s="50">
        <v>2.1600000000000001E-2</v>
      </c>
      <c r="K1622" s="64">
        <v>42430</v>
      </c>
      <c r="L1622" s="64" t="str">
        <f t="shared" si="174"/>
        <v>32016</v>
      </c>
      <c r="M1622" s="50">
        <v>1.38E-2</v>
      </c>
    </row>
    <row r="1623" spans="3:13">
      <c r="C1623" s="64"/>
      <c r="D1623" s="73"/>
      <c r="E1623" s="64">
        <v>11232</v>
      </c>
      <c r="F1623" s="64" t="str">
        <f t="shared" si="172"/>
        <v>101930</v>
      </c>
      <c r="G1623" s="12">
        <v>3.3300000000000003E-2</v>
      </c>
      <c r="H1623" s="64">
        <v>43831</v>
      </c>
      <c r="I1623" s="64" t="str">
        <f t="shared" si="173"/>
        <v>12020</v>
      </c>
      <c r="J1623" s="50">
        <v>2.07E-2</v>
      </c>
      <c r="K1623" s="64">
        <v>42461</v>
      </c>
      <c r="L1623" s="64" t="str">
        <f t="shared" si="174"/>
        <v>42016</v>
      </c>
      <c r="M1623" s="50">
        <v>1.26E-2</v>
      </c>
    </row>
    <row r="1624" spans="3:13">
      <c r="C1624" s="64"/>
      <c r="D1624" s="75"/>
      <c r="E1624" s="64">
        <v>11263</v>
      </c>
      <c r="F1624" s="64" t="str">
        <f t="shared" si="172"/>
        <v>111930</v>
      </c>
      <c r="G1624" s="12">
        <v>3.3399999999999999E-2</v>
      </c>
      <c r="H1624" s="64">
        <v>43862</v>
      </c>
      <c r="I1624" s="64" t="str">
        <f t="shared" si="173"/>
        <v>22020</v>
      </c>
      <c r="J1624" s="50">
        <v>1.8100000000000002E-2</v>
      </c>
      <c r="K1624" s="64">
        <v>42491</v>
      </c>
      <c r="L1624" s="64" t="str">
        <f t="shared" si="174"/>
        <v>52016</v>
      </c>
      <c r="M1624" s="50">
        <v>1.2999999999999999E-2</v>
      </c>
    </row>
    <row r="1625" spans="3:13">
      <c r="C1625" s="64"/>
      <c r="D1625" s="73"/>
      <c r="E1625" s="64">
        <v>11293</v>
      </c>
      <c r="F1625" s="64" t="str">
        <f t="shared" si="172"/>
        <v>121930</v>
      </c>
      <c r="G1625" s="12">
        <v>3.3399999999999999E-2</v>
      </c>
      <c r="H1625" s="64">
        <v>43891</v>
      </c>
      <c r="I1625" s="64" t="str">
        <f t="shared" si="173"/>
        <v>32020</v>
      </c>
      <c r="J1625" s="50">
        <v>1.26E-2</v>
      </c>
      <c r="K1625" s="64">
        <v>42522</v>
      </c>
      <c r="L1625" s="64" t="str">
        <f t="shared" si="174"/>
        <v>62016</v>
      </c>
      <c r="M1625" s="50">
        <v>1.17E-2</v>
      </c>
    </row>
    <row r="1626" spans="3:13">
      <c r="C1626" s="64"/>
      <c r="D1626" s="75"/>
      <c r="E1626" s="64">
        <v>11324</v>
      </c>
      <c r="F1626" s="64" t="str">
        <f t="shared" si="172"/>
        <v>11931</v>
      </c>
      <c r="G1626" s="12">
        <v>3.3700000000000001E-2</v>
      </c>
      <c r="H1626" s="64">
        <v>43922</v>
      </c>
      <c r="I1626" s="64" t="str">
        <f t="shared" si="173"/>
        <v>42020</v>
      </c>
      <c r="J1626" s="50">
        <v>1.06E-2</v>
      </c>
      <c r="K1626" s="64">
        <v>42552</v>
      </c>
      <c r="L1626" s="64" t="str">
        <f t="shared" si="174"/>
        <v>72016</v>
      </c>
      <c r="M1626" s="50">
        <v>1.0699999999999999E-2</v>
      </c>
    </row>
    <row r="1627" spans="3:13">
      <c r="C1627" s="64"/>
      <c r="D1627" s="73"/>
      <c r="E1627" s="64">
        <v>11355</v>
      </c>
      <c r="F1627" s="64" t="str">
        <f t="shared" si="172"/>
        <v>21931</v>
      </c>
      <c r="G1627" s="12">
        <v>3.4000000000000002E-2</v>
      </c>
      <c r="H1627" s="64">
        <v>43952</v>
      </c>
      <c r="I1627" s="64" t="str">
        <f t="shared" si="173"/>
        <v>52020</v>
      </c>
      <c r="J1627" s="50">
        <v>1.12E-2</v>
      </c>
      <c r="K1627" s="64">
        <v>42583</v>
      </c>
      <c r="L1627" s="64" t="str">
        <f t="shared" si="174"/>
        <v>82016</v>
      </c>
      <c r="M1627" s="50">
        <v>1.1299999999999999E-2</v>
      </c>
    </row>
    <row r="1628" spans="3:13">
      <c r="C1628" s="64"/>
      <c r="D1628" s="75"/>
      <c r="E1628" s="64">
        <v>11383</v>
      </c>
      <c r="F1628" s="64" t="str">
        <f t="shared" si="172"/>
        <v>31931</v>
      </c>
      <c r="G1628" s="12">
        <v>3.4200000000000001E-2</v>
      </c>
      <c r="H1628" s="64">
        <v>43983</v>
      </c>
      <c r="I1628" s="64" t="str">
        <f t="shared" si="173"/>
        <v>62020</v>
      </c>
      <c r="J1628" s="50">
        <v>1.2699999999999999E-2</v>
      </c>
      <c r="K1628" s="64">
        <v>42614</v>
      </c>
      <c r="L1628" s="64" t="str">
        <f t="shared" si="174"/>
        <v>92016</v>
      </c>
      <c r="M1628" s="50">
        <v>1.18E-2</v>
      </c>
    </row>
    <row r="1629" spans="3:13">
      <c r="C1629" s="64"/>
      <c r="D1629" s="73"/>
      <c r="E1629" s="64">
        <v>11414</v>
      </c>
      <c r="F1629" s="64" t="str">
        <f t="shared" ref="F1629:F1692" si="175">MONTH(E1629)&amp;YEAR(E1629)</f>
        <v>41931</v>
      </c>
      <c r="G1629" s="12">
        <v>3.4500000000000003E-2</v>
      </c>
      <c r="H1629" s="64">
        <v>44013</v>
      </c>
      <c r="I1629" s="64" t="str">
        <f t="shared" ref="I1629:I1692" si="176">MONTH(H1629)&amp;YEAR(H1629)</f>
        <v>72020</v>
      </c>
      <c r="J1629" s="50">
        <v>1.09E-2</v>
      </c>
      <c r="K1629" s="64">
        <v>42644</v>
      </c>
      <c r="L1629" s="64" t="str">
        <f t="shared" ref="L1629:L1692" si="177">MONTH(K1629)&amp;YEAR(K1629)</f>
        <v>102016</v>
      </c>
      <c r="M1629" s="50">
        <v>1.2699999999999999E-2</v>
      </c>
    </row>
    <row r="1630" spans="3:13">
      <c r="C1630" s="64"/>
      <c r="D1630" s="75"/>
      <c r="E1630" s="64">
        <v>11444</v>
      </c>
      <c r="F1630" s="64" t="str">
        <f t="shared" si="175"/>
        <v>51931</v>
      </c>
      <c r="G1630" s="12">
        <v>3.4799999999999998E-2</v>
      </c>
      <c r="H1630" s="64">
        <v>44044</v>
      </c>
      <c r="I1630" s="64" t="str">
        <f t="shared" si="176"/>
        <v>82020</v>
      </c>
      <c r="J1630" s="50">
        <v>1.14E-2</v>
      </c>
      <c r="K1630" s="64">
        <v>42675</v>
      </c>
      <c r="L1630" s="64" t="str">
        <f t="shared" si="177"/>
        <v>112016</v>
      </c>
      <c r="M1630" s="50">
        <v>1.6E-2</v>
      </c>
    </row>
    <row r="1631" spans="3:13">
      <c r="C1631" s="64"/>
      <c r="D1631" s="73"/>
      <c r="E1631" s="64">
        <v>11475</v>
      </c>
      <c r="F1631" s="64" t="str">
        <f t="shared" si="175"/>
        <v>61931</v>
      </c>
      <c r="G1631" s="12">
        <v>3.5099999999999999E-2</v>
      </c>
      <c r="H1631" s="64">
        <v>44075</v>
      </c>
      <c r="I1631" s="64" t="str">
        <f t="shared" si="176"/>
        <v>92020</v>
      </c>
      <c r="J1631" s="50">
        <v>1.21E-2</v>
      </c>
      <c r="K1631" s="64">
        <v>42705</v>
      </c>
      <c r="L1631" s="64" t="str">
        <f t="shared" si="177"/>
        <v>122016</v>
      </c>
      <c r="M1631" s="50">
        <v>1.9599999999999999E-2</v>
      </c>
    </row>
    <row r="1632" spans="3:13">
      <c r="C1632" s="64"/>
      <c r="D1632" s="75"/>
      <c r="E1632" s="64">
        <v>11505</v>
      </c>
      <c r="F1632" s="64" t="str">
        <f t="shared" si="175"/>
        <v>71931</v>
      </c>
      <c r="G1632" s="12">
        <v>3.5400000000000001E-2</v>
      </c>
      <c r="H1632" s="64">
        <v>44105</v>
      </c>
      <c r="I1632" s="64" t="str">
        <f t="shared" si="176"/>
        <v>102020</v>
      </c>
      <c r="J1632" s="50">
        <v>1.34E-2</v>
      </c>
      <c r="K1632" s="64">
        <v>42736</v>
      </c>
      <c r="L1632" s="64" t="str">
        <f t="shared" si="177"/>
        <v>12017</v>
      </c>
      <c r="M1632" s="50">
        <v>1.9199999999999998E-2</v>
      </c>
    </row>
    <row r="1633" spans="3:13">
      <c r="C1633" s="64"/>
      <c r="D1633" s="73"/>
      <c r="E1633" s="64">
        <v>11536</v>
      </c>
      <c r="F1633" s="64" t="str">
        <f t="shared" si="175"/>
        <v>81931</v>
      </c>
      <c r="G1633" s="12">
        <v>3.5700000000000003E-2</v>
      </c>
      <c r="H1633" s="64">
        <v>44136</v>
      </c>
      <c r="I1633" s="64" t="str">
        <f t="shared" si="176"/>
        <v>112020</v>
      </c>
      <c r="J1633" s="50">
        <v>1.4E-2</v>
      </c>
      <c r="K1633" s="64">
        <v>42767</v>
      </c>
      <c r="L1633" s="64" t="str">
        <f t="shared" si="177"/>
        <v>22017</v>
      </c>
      <c r="M1633" s="50">
        <v>1.9E-2</v>
      </c>
    </row>
    <row r="1634" spans="3:13">
      <c r="C1634" s="64"/>
      <c r="D1634" s="75"/>
      <c r="E1634" s="64">
        <v>11567</v>
      </c>
      <c r="F1634" s="64" t="str">
        <f t="shared" si="175"/>
        <v>91931</v>
      </c>
      <c r="G1634" s="12">
        <v>3.5999999999999997E-2</v>
      </c>
      <c r="H1634" s="64">
        <v>44166</v>
      </c>
      <c r="I1634" s="64" t="str">
        <f t="shared" si="176"/>
        <v>122020</v>
      </c>
      <c r="J1634" s="50">
        <v>1.47E-2</v>
      </c>
      <c r="K1634" s="64">
        <v>42795</v>
      </c>
      <c r="L1634" s="64" t="str">
        <f t="shared" si="177"/>
        <v>32017</v>
      </c>
      <c r="M1634" s="50">
        <v>2.01E-2</v>
      </c>
    </row>
    <row r="1635" spans="3:13">
      <c r="C1635" s="64"/>
      <c r="D1635" s="73"/>
      <c r="E1635" s="64">
        <v>11597</v>
      </c>
      <c r="F1635" s="64" t="str">
        <f t="shared" si="175"/>
        <v>101931</v>
      </c>
      <c r="G1635" s="12">
        <v>3.6200000000000003E-2</v>
      </c>
      <c r="H1635" s="64">
        <v>44197</v>
      </c>
      <c r="I1635" s="64" t="str">
        <f t="shared" si="176"/>
        <v>12021</v>
      </c>
      <c r="J1635" s="50">
        <v>1.6299999999999999E-2</v>
      </c>
      <c r="K1635" s="64">
        <v>42826</v>
      </c>
      <c r="L1635" s="64" t="str">
        <f t="shared" si="177"/>
        <v>42017</v>
      </c>
      <c r="M1635" s="50">
        <v>1.8200000000000001E-2</v>
      </c>
    </row>
    <row r="1636" spans="3:13">
      <c r="C1636" s="64"/>
      <c r="D1636" s="75"/>
      <c r="E1636" s="64">
        <v>11628</v>
      </c>
      <c r="F1636" s="64" t="str">
        <f t="shared" si="175"/>
        <v>111931</v>
      </c>
      <c r="G1636" s="12">
        <v>3.6499999999999998E-2</v>
      </c>
      <c r="H1636" s="64">
        <v>44228</v>
      </c>
      <c r="I1636" s="64" t="str">
        <f t="shared" si="176"/>
        <v>22021</v>
      </c>
      <c r="J1636" s="50">
        <v>1.8800000000000001E-2</v>
      </c>
      <c r="K1636" s="64">
        <v>42856</v>
      </c>
      <c r="L1636" s="64" t="str">
        <f t="shared" si="177"/>
        <v>52017</v>
      </c>
      <c r="M1636" s="50">
        <v>1.84E-2</v>
      </c>
    </row>
    <row r="1637" spans="3:13">
      <c r="C1637" s="64"/>
      <c r="D1637" s="73"/>
      <c r="E1637" s="64">
        <v>11658</v>
      </c>
      <c r="F1637" s="64" t="str">
        <f t="shared" si="175"/>
        <v>121931</v>
      </c>
      <c r="G1637" s="12">
        <v>3.6799999999999999E-2</v>
      </c>
      <c r="H1637" s="64">
        <v>44256</v>
      </c>
      <c r="I1637" s="64" t="str">
        <f t="shared" si="176"/>
        <v>32021</v>
      </c>
      <c r="J1637" s="50">
        <v>2.24E-2</v>
      </c>
      <c r="K1637" s="64">
        <v>42887</v>
      </c>
      <c r="L1637" s="64" t="str">
        <f t="shared" si="177"/>
        <v>62017</v>
      </c>
      <c r="M1637" s="50">
        <v>1.77E-2</v>
      </c>
    </row>
    <row r="1638" spans="3:13">
      <c r="C1638" s="64"/>
      <c r="D1638" s="75"/>
      <c r="E1638" s="64">
        <v>11689</v>
      </c>
      <c r="F1638" s="64" t="str">
        <f t="shared" si="175"/>
        <v>11932</v>
      </c>
      <c r="G1638" s="12">
        <v>3.6499999999999998E-2</v>
      </c>
      <c r="H1638" s="64">
        <v>44287</v>
      </c>
      <c r="I1638" s="64" t="str">
        <f t="shared" si="176"/>
        <v>42021</v>
      </c>
      <c r="J1638" s="50">
        <v>2.1999999999999999E-2</v>
      </c>
      <c r="K1638" s="64">
        <v>42917</v>
      </c>
      <c r="L1638" s="64" t="str">
        <f t="shared" si="177"/>
        <v>72017</v>
      </c>
      <c r="M1638" s="50">
        <v>1.8700000000000001E-2</v>
      </c>
    </row>
    <row r="1639" spans="3:13">
      <c r="C1639" s="64"/>
      <c r="D1639" s="73"/>
      <c r="E1639" s="64">
        <v>11720</v>
      </c>
      <c r="F1639" s="64" t="str">
        <f t="shared" si="175"/>
        <v>21932</v>
      </c>
      <c r="G1639" s="12">
        <v>3.6200000000000003E-2</v>
      </c>
      <c r="H1639" s="64">
        <v>44317</v>
      </c>
      <c r="I1639" s="64" t="str">
        <f t="shared" si="176"/>
        <v>52021</v>
      </c>
      <c r="J1639" s="50">
        <v>2.2100000000000002E-2</v>
      </c>
      <c r="K1639" s="64">
        <v>42948</v>
      </c>
      <c r="L1639" s="64" t="str">
        <f t="shared" si="177"/>
        <v>82017</v>
      </c>
      <c r="M1639" s="50">
        <v>1.78E-2</v>
      </c>
    </row>
    <row r="1640" spans="3:13">
      <c r="C1640" s="64"/>
      <c r="D1640" s="75"/>
      <c r="E1640" s="64">
        <v>11749</v>
      </c>
      <c r="F1640" s="64" t="str">
        <f t="shared" si="175"/>
        <v>31932</v>
      </c>
      <c r="G1640" s="12">
        <v>3.5900000000000001E-2</v>
      </c>
      <c r="H1640" s="64">
        <v>44348</v>
      </c>
      <c r="I1640" s="64" t="str">
        <f t="shared" si="176"/>
        <v>62021</v>
      </c>
      <c r="J1640" s="50">
        <v>2.0899999999999998E-2</v>
      </c>
      <c r="K1640" s="64">
        <v>42979</v>
      </c>
      <c r="L1640" s="64" t="str">
        <f t="shared" si="177"/>
        <v>92017</v>
      </c>
      <c r="M1640" s="50">
        <v>1.7999999999999999E-2</v>
      </c>
    </row>
    <row r="1641" spans="3:13">
      <c r="C1641" s="64"/>
      <c r="D1641" s="73"/>
      <c r="E1641" s="64">
        <v>11780</v>
      </c>
      <c r="F1641" s="64" t="str">
        <f t="shared" si="175"/>
        <v>41932</v>
      </c>
      <c r="G1641" s="12">
        <v>3.56E-2</v>
      </c>
      <c r="H1641" s="64">
        <v>44378</v>
      </c>
      <c r="I1641" s="64" t="str">
        <f t="shared" si="176"/>
        <v>72021</v>
      </c>
      <c r="J1641" s="50">
        <v>1.8700000000000001E-2</v>
      </c>
      <c r="K1641" s="64">
        <v>43009</v>
      </c>
      <c r="L1641" s="64" t="str">
        <f t="shared" si="177"/>
        <v>102017</v>
      </c>
      <c r="M1641" s="50">
        <v>1.9800000000000002E-2</v>
      </c>
    </row>
    <row r="1642" spans="3:13">
      <c r="C1642" s="64"/>
      <c r="D1642" s="75"/>
      <c r="E1642" s="64">
        <v>11810</v>
      </c>
      <c r="F1642" s="64" t="str">
        <f t="shared" si="175"/>
        <v>51932</v>
      </c>
      <c r="G1642" s="12">
        <v>3.5299999999999998E-2</v>
      </c>
      <c r="H1642" s="64">
        <v>44409</v>
      </c>
      <c r="I1642" s="64" t="str">
        <f t="shared" si="176"/>
        <v>82021</v>
      </c>
      <c r="J1642" s="50">
        <v>1.83E-2</v>
      </c>
      <c r="K1642" s="64">
        <v>43040</v>
      </c>
      <c r="L1642" s="64" t="str">
        <f t="shared" si="177"/>
        <v>112017</v>
      </c>
      <c r="M1642" s="50">
        <v>2.0500000000000001E-2</v>
      </c>
    </row>
    <row r="1643" spans="3:13">
      <c r="C1643" s="64"/>
      <c r="D1643" s="73"/>
      <c r="E1643" s="64">
        <v>11841</v>
      </c>
      <c r="F1643" s="64" t="str">
        <f t="shared" si="175"/>
        <v>61932</v>
      </c>
      <c r="G1643" s="12">
        <v>3.49E-2</v>
      </c>
      <c r="H1643" s="64">
        <v>44440</v>
      </c>
      <c r="I1643" s="64" t="str">
        <f t="shared" si="176"/>
        <v>92021</v>
      </c>
      <c r="J1643" s="50">
        <v>1.8700000000000001E-2</v>
      </c>
      <c r="K1643" s="64">
        <v>43070</v>
      </c>
      <c r="L1643" s="64" t="str">
        <f t="shared" si="177"/>
        <v>122017</v>
      </c>
      <c r="M1643" s="50">
        <v>2.18E-2</v>
      </c>
    </row>
    <row r="1644" spans="3:13">
      <c r="C1644" s="64"/>
      <c r="D1644" s="75"/>
      <c r="E1644" s="64">
        <v>11871</v>
      </c>
      <c r="F1644" s="64" t="str">
        <f t="shared" si="175"/>
        <v>71932</v>
      </c>
      <c r="G1644" s="12">
        <v>3.4599999999999999E-2</v>
      </c>
      <c r="H1644" s="64">
        <v>44470</v>
      </c>
      <c r="I1644" s="64" t="str">
        <f t="shared" si="176"/>
        <v>102021</v>
      </c>
      <c r="J1644" s="50">
        <v>2.0299999999999999E-2</v>
      </c>
      <c r="K1644" s="64">
        <v>43101</v>
      </c>
      <c r="L1644" s="64" t="str">
        <f t="shared" si="177"/>
        <v>12018</v>
      </c>
      <c r="M1644" s="50">
        <v>2.3800000000000002E-2</v>
      </c>
    </row>
    <row r="1645" spans="3:13">
      <c r="C1645" s="64"/>
      <c r="D1645" s="73"/>
      <c r="E1645" s="64">
        <v>11902</v>
      </c>
      <c r="F1645" s="64" t="str">
        <f t="shared" si="175"/>
        <v>81932</v>
      </c>
      <c r="G1645" s="12">
        <v>3.4299999999999997E-2</v>
      </c>
      <c r="H1645" s="64">
        <v>44501</v>
      </c>
      <c r="I1645" s="64" t="str">
        <f t="shared" si="176"/>
        <v>112021</v>
      </c>
      <c r="J1645" s="50">
        <v>1.9699999999999999E-2</v>
      </c>
      <c r="K1645" s="64">
        <v>43132</v>
      </c>
      <c r="L1645" s="64" t="str">
        <f t="shared" si="177"/>
        <v>22018</v>
      </c>
      <c r="M1645" s="50">
        <v>2.5999999999999999E-2</v>
      </c>
    </row>
    <row r="1646" spans="3:13">
      <c r="C1646" s="64"/>
      <c r="D1646" s="75"/>
      <c r="E1646" s="64">
        <v>11933</v>
      </c>
      <c r="F1646" s="64" t="str">
        <f t="shared" si="175"/>
        <v>91932</v>
      </c>
      <c r="G1646" s="12">
        <v>3.4000000000000002E-2</v>
      </c>
      <c r="H1646" s="64">
        <v>44531</v>
      </c>
      <c r="I1646" s="64" t="str">
        <f t="shared" si="176"/>
        <v>122021</v>
      </c>
      <c r="J1646" s="50">
        <v>1.9E-2</v>
      </c>
      <c r="K1646" s="64">
        <v>43160</v>
      </c>
      <c r="L1646" s="64" t="str">
        <f t="shared" si="177"/>
        <v>32018</v>
      </c>
      <c r="M1646" s="50">
        <v>2.63E-2</v>
      </c>
    </row>
    <row r="1647" spans="3:13">
      <c r="C1647" s="64"/>
      <c r="D1647" s="73"/>
      <c r="E1647" s="64">
        <v>11963</v>
      </c>
      <c r="F1647" s="64" t="str">
        <f t="shared" si="175"/>
        <v>101932</v>
      </c>
      <c r="G1647" s="12">
        <v>3.3700000000000001E-2</v>
      </c>
      <c r="H1647" s="64">
        <v>44562</v>
      </c>
      <c r="I1647" s="64" t="str">
        <f t="shared" si="176"/>
        <v>12022</v>
      </c>
      <c r="J1647" s="50">
        <v>2.1499999999999998E-2</v>
      </c>
      <c r="K1647" s="64">
        <v>43191</v>
      </c>
      <c r="L1647" s="64" t="str">
        <f t="shared" si="177"/>
        <v>42018</v>
      </c>
      <c r="M1647" s="50">
        <v>2.7E-2</v>
      </c>
    </row>
    <row r="1648" spans="3:13">
      <c r="C1648" s="64"/>
      <c r="D1648" s="75"/>
      <c r="E1648" s="64">
        <v>11994</v>
      </c>
      <c r="F1648" s="64" t="str">
        <f t="shared" si="175"/>
        <v>111932</v>
      </c>
      <c r="G1648" s="12">
        <v>3.3399999999999999E-2</v>
      </c>
      <c r="H1648" s="64">
        <v>44593</v>
      </c>
      <c r="I1648" s="64" t="str">
        <f t="shared" si="176"/>
        <v>22022</v>
      </c>
      <c r="J1648" s="50">
        <v>2.3099999999999999E-2</v>
      </c>
      <c r="K1648" s="64">
        <v>43221</v>
      </c>
      <c r="L1648" s="64" t="str">
        <f t="shared" si="177"/>
        <v>52018</v>
      </c>
      <c r="M1648" s="50">
        <v>2.8199999999999999E-2</v>
      </c>
    </row>
    <row r="1649" spans="3:13">
      <c r="C1649" s="64"/>
      <c r="D1649" s="73"/>
      <c r="E1649" s="64">
        <v>12024</v>
      </c>
      <c r="F1649" s="64" t="str">
        <f t="shared" si="175"/>
        <v>121932</v>
      </c>
      <c r="G1649" s="12">
        <v>3.3099999999999997E-2</v>
      </c>
      <c r="H1649" s="64">
        <v>44621</v>
      </c>
      <c r="I1649" s="64" t="str">
        <f t="shared" si="176"/>
        <v>32022</v>
      </c>
      <c r="J1649" s="50">
        <v>2.5100000000000001E-2</v>
      </c>
      <c r="K1649" s="64">
        <v>43252</v>
      </c>
      <c r="L1649" s="64" t="str">
        <f t="shared" si="177"/>
        <v>62018</v>
      </c>
      <c r="M1649" s="50">
        <v>2.7799999999999998E-2</v>
      </c>
    </row>
    <row r="1650" spans="3:13">
      <c r="C1650" s="64"/>
      <c r="D1650" s="75"/>
      <c r="E1650" s="64">
        <v>12055</v>
      </c>
      <c r="F1650" s="64" t="str">
        <f t="shared" si="175"/>
        <v>11933</v>
      </c>
      <c r="G1650" s="12">
        <v>3.2899999999999999E-2</v>
      </c>
      <c r="H1650" s="64">
        <v>44652</v>
      </c>
      <c r="I1650" s="64" t="str">
        <f t="shared" si="176"/>
        <v>42022</v>
      </c>
      <c r="J1650" s="50">
        <v>2.9899999999999999E-2</v>
      </c>
      <c r="K1650" s="64">
        <v>43282</v>
      </c>
      <c r="L1650" s="64" t="str">
        <f t="shared" si="177"/>
        <v>72018</v>
      </c>
      <c r="M1650" s="50">
        <v>2.7799999999999998E-2</v>
      </c>
    </row>
    <row r="1651" spans="3:13">
      <c r="C1651" s="64"/>
      <c r="D1651" s="73"/>
      <c r="E1651" s="64">
        <v>12086</v>
      </c>
      <c r="F1651" s="64" t="str">
        <f t="shared" si="175"/>
        <v>21933</v>
      </c>
      <c r="G1651" s="12">
        <v>3.2800000000000003E-2</v>
      </c>
      <c r="H1651" s="64">
        <v>44682</v>
      </c>
      <c r="I1651" s="64" t="str">
        <f t="shared" si="176"/>
        <v>52022</v>
      </c>
      <c r="J1651" s="50">
        <v>3.2599999999999997E-2</v>
      </c>
      <c r="K1651" s="64">
        <v>43313</v>
      </c>
      <c r="L1651" s="64" t="str">
        <f t="shared" si="177"/>
        <v>82018</v>
      </c>
      <c r="M1651" s="50">
        <v>2.7699999999999999E-2</v>
      </c>
    </row>
    <row r="1652" spans="3:13">
      <c r="C1652" s="64"/>
      <c r="D1652" s="75"/>
      <c r="E1652" s="64">
        <v>12114</v>
      </c>
      <c r="F1652" s="64" t="str">
        <f t="shared" si="175"/>
        <v>31933</v>
      </c>
      <c r="G1652" s="12">
        <v>3.2599999999999997E-2</v>
      </c>
      <c r="H1652" s="64">
        <v>44713</v>
      </c>
      <c r="I1652" s="64" t="str">
        <f t="shared" si="176"/>
        <v>62022</v>
      </c>
      <c r="J1652" s="50">
        <v>3.4799999999999998E-2</v>
      </c>
      <c r="K1652" s="64">
        <v>43344</v>
      </c>
      <c r="L1652" s="64" t="str">
        <f t="shared" si="177"/>
        <v>92018</v>
      </c>
      <c r="M1652" s="50">
        <v>2.8899999999999999E-2</v>
      </c>
    </row>
    <row r="1653" spans="3:13">
      <c r="C1653" s="64"/>
      <c r="D1653" s="73"/>
      <c r="E1653" s="64">
        <v>12145</v>
      </c>
      <c r="F1653" s="64" t="str">
        <f t="shared" si="175"/>
        <v>41933</v>
      </c>
      <c r="G1653" s="12">
        <v>3.2500000000000001E-2</v>
      </c>
      <c r="H1653" s="64">
        <v>44743</v>
      </c>
      <c r="I1653" s="64" t="str">
        <f t="shared" si="176"/>
        <v>72022</v>
      </c>
      <c r="J1653" s="50">
        <v>3.3500000000000002E-2</v>
      </c>
      <c r="K1653" s="64">
        <v>43374</v>
      </c>
      <c r="L1653" s="64" t="str">
        <f t="shared" si="177"/>
        <v>102018</v>
      </c>
      <c r="M1653" s="50">
        <v>0.03</v>
      </c>
    </row>
    <row r="1654" spans="3:13">
      <c r="C1654" s="64"/>
      <c r="D1654" s="75"/>
      <c r="E1654" s="64">
        <v>12175</v>
      </c>
      <c r="F1654" s="64" t="str">
        <f t="shared" si="175"/>
        <v>51933</v>
      </c>
      <c r="G1654" s="12">
        <v>3.2300000000000002E-2</v>
      </c>
      <c r="H1654" s="64">
        <v>44774</v>
      </c>
      <c r="I1654" s="64" t="str">
        <f t="shared" si="176"/>
        <v>82022</v>
      </c>
      <c r="J1654" s="50">
        <v>3.3500000000000002E-2</v>
      </c>
      <c r="K1654" s="64">
        <v>43405</v>
      </c>
      <c r="L1654" s="64" t="str">
        <f t="shared" si="177"/>
        <v>112018</v>
      </c>
      <c r="M1654" s="50">
        <v>2.9499999999999998E-2</v>
      </c>
    </row>
    <row r="1655" spans="3:13">
      <c r="C1655" s="64"/>
      <c r="D1655" s="73"/>
      <c r="E1655" s="64">
        <v>12206</v>
      </c>
      <c r="F1655" s="64" t="str">
        <f t="shared" si="175"/>
        <v>61933</v>
      </c>
      <c r="G1655" s="12">
        <v>3.2099999999999997E-2</v>
      </c>
      <c r="H1655" s="64">
        <v>44805</v>
      </c>
      <c r="I1655" s="64" t="str">
        <f t="shared" si="176"/>
        <v>92022</v>
      </c>
      <c r="J1655" s="50">
        <v>3.8199999999999998E-2</v>
      </c>
      <c r="K1655" s="64">
        <v>43435</v>
      </c>
      <c r="L1655" s="64" t="str">
        <f t="shared" si="177"/>
        <v>122018</v>
      </c>
      <c r="M1655" s="50">
        <v>2.6800000000000001E-2</v>
      </c>
    </row>
    <row r="1656" spans="3:13">
      <c r="C1656" s="64"/>
      <c r="D1656" s="75"/>
      <c r="E1656" s="64">
        <v>12236</v>
      </c>
      <c r="F1656" s="64" t="str">
        <f t="shared" si="175"/>
        <v>71933</v>
      </c>
      <c r="G1656" s="12">
        <v>3.2000000000000001E-2</v>
      </c>
      <c r="H1656" s="64">
        <v>44835</v>
      </c>
      <c r="I1656" s="64" t="str">
        <f t="shared" si="176"/>
        <v>102022</v>
      </c>
      <c r="J1656" s="50">
        <v>4.2799999999999998E-2</v>
      </c>
      <c r="K1656" s="64">
        <v>43466</v>
      </c>
      <c r="L1656" s="64" t="str">
        <f t="shared" si="177"/>
        <v>12019</v>
      </c>
      <c r="M1656" s="50">
        <v>2.5399999999999999E-2</v>
      </c>
    </row>
    <row r="1657" spans="3:13">
      <c r="C1657" s="64"/>
      <c r="D1657" s="73"/>
      <c r="E1657" s="64">
        <v>12267</v>
      </c>
      <c r="F1657" s="64" t="str">
        <f t="shared" si="175"/>
        <v>81933</v>
      </c>
      <c r="G1657" s="12">
        <v>3.1800000000000002E-2</v>
      </c>
      <c r="H1657" s="64">
        <v>44866</v>
      </c>
      <c r="I1657" s="64" t="str">
        <f t="shared" si="176"/>
        <v>112022</v>
      </c>
      <c r="J1657" s="50">
        <v>4.2200000000000001E-2</v>
      </c>
      <c r="K1657" s="64">
        <v>43497</v>
      </c>
      <c r="L1657" s="64" t="str">
        <f t="shared" si="177"/>
        <v>22019</v>
      </c>
      <c r="M1657" s="50">
        <v>2.4899999999999999E-2</v>
      </c>
    </row>
    <row r="1658" spans="3:13">
      <c r="C1658" s="64"/>
      <c r="D1658" s="75"/>
      <c r="E1658" s="64">
        <v>12298</v>
      </c>
      <c r="F1658" s="64" t="str">
        <f t="shared" si="175"/>
        <v>91933</v>
      </c>
      <c r="G1658" s="12">
        <v>3.1699999999999999E-2</v>
      </c>
      <c r="H1658" s="64">
        <v>44896</v>
      </c>
      <c r="I1658" s="64" t="str">
        <f t="shared" si="176"/>
        <v>122022</v>
      </c>
      <c r="J1658" s="50">
        <v>3.8699999999999998E-2</v>
      </c>
      <c r="K1658" s="64">
        <v>43525</v>
      </c>
      <c r="L1658" s="64" t="str">
        <f t="shared" si="177"/>
        <v>32019</v>
      </c>
      <c r="M1658" s="50">
        <v>2.3699999999999999E-2</v>
      </c>
    </row>
    <row r="1659" spans="3:13">
      <c r="C1659" s="64"/>
      <c r="D1659" s="73"/>
      <c r="E1659" s="64">
        <v>12328</v>
      </c>
      <c r="F1659" s="64" t="str">
        <f t="shared" si="175"/>
        <v>101933</v>
      </c>
      <c r="G1659" s="12">
        <v>3.15E-2</v>
      </c>
      <c r="H1659" s="64">
        <v>44927</v>
      </c>
      <c r="I1659" s="64" t="str">
        <f t="shared" si="176"/>
        <v>12023</v>
      </c>
      <c r="J1659" s="50">
        <v>3.8100000000000002E-2</v>
      </c>
      <c r="K1659" s="64">
        <v>43556</v>
      </c>
      <c r="L1659" s="64" t="str">
        <f t="shared" si="177"/>
        <v>42019</v>
      </c>
      <c r="M1659" s="50">
        <v>2.3300000000000001E-2</v>
      </c>
    </row>
    <row r="1660" spans="3:13">
      <c r="C1660" s="64"/>
      <c r="D1660" s="75"/>
      <c r="E1660" s="64">
        <v>12359</v>
      </c>
      <c r="F1660" s="64" t="str">
        <f t="shared" si="175"/>
        <v>111933</v>
      </c>
      <c r="G1660" s="12">
        <v>3.1399999999999997E-2</v>
      </c>
      <c r="H1660" s="64">
        <v>44958</v>
      </c>
      <c r="I1660" s="64" t="str">
        <f t="shared" si="176"/>
        <v>22023</v>
      </c>
      <c r="J1660" s="50">
        <v>3.95E-2</v>
      </c>
      <c r="K1660" s="64">
        <v>43586</v>
      </c>
      <c r="L1660" s="64" t="str">
        <f t="shared" si="177"/>
        <v>52019</v>
      </c>
      <c r="M1660" s="50">
        <v>2.1899999999999999E-2</v>
      </c>
    </row>
    <row r="1661" spans="3:13">
      <c r="C1661" s="64"/>
      <c r="D1661" s="73"/>
      <c r="E1661" s="64">
        <v>12389</v>
      </c>
      <c r="F1661" s="64" t="str">
        <f t="shared" si="175"/>
        <v>121933</v>
      </c>
      <c r="G1661" s="12">
        <v>3.1199999999999999E-2</v>
      </c>
      <c r="H1661" s="64">
        <v>44986</v>
      </c>
      <c r="I1661" s="64" t="str">
        <f t="shared" si="176"/>
        <v>32023</v>
      </c>
      <c r="J1661" s="50">
        <v>3.9399999999999998E-2</v>
      </c>
      <c r="K1661" s="64">
        <v>43617</v>
      </c>
      <c r="L1661" s="64" t="str">
        <f t="shared" si="177"/>
        <v>62019</v>
      </c>
      <c r="M1661" s="50">
        <v>1.83E-2</v>
      </c>
    </row>
    <row r="1662" spans="3:13">
      <c r="C1662" s="64"/>
      <c r="D1662" s="75"/>
      <c r="E1662" s="64">
        <v>12420</v>
      </c>
      <c r="F1662" s="64" t="str">
        <f t="shared" si="175"/>
        <v>11934</v>
      </c>
      <c r="G1662" s="12">
        <v>3.09E-2</v>
      </c>
      <c r="H1662" s="64">
        <v>45017</v>
      </c>
      <c r="I1662" s="64" t="str">
        <f t="shared" si="176"/>
        <v>42023</v>
      </c>
      <c r="J1662" s="50">
        <v>3.7999999999999999E-2</v>
      </c>
      <c r="K1662" s="64">
        <v>43647</v>
      </c>
      <c r="L1662" s="64" t="str">
        <f t="shared" si="177"/>
        <v>72019</v>
      </c>
      <c r="M1662" s="50">
        <v>1.83E-2</v>
      </c>
    </row>
    <row r="1663" spans="3:13">
      <c r="C1663" s="64"/>
      <c r="D1663" s="73"/>
      <c r="E1663" s="64">
        <v>12451</v>
      </c>
      <c r="F1663" s="64" t="str">
        <f t="shared" si="175"/>
        <v>21934</v>
      </c>
      <c r="G1663" s="12">
        <v>3.0700000000000002E-2</v>
      </c>
      <c r="H1663" s="64">
        <v>45047</v>
      </c>
      <c r="I1663" s="64" t="str">
        <f t="shared" si="176"/>
        <v>52023</v>
      </c>
      <c r="J1663" s="50">
        <v>3.9600000000000003E-2</v>
      </c>
      <c r="K1663" s="64">
        <v>43678</v>
      </c>
      <c r="L1663" s="64" t="str">
        <f t="shared" si="177"/>
        <v>82019</v>
      </c>
      <c r="M1663" s="50">
        <v>1.49E-2</v>
      </c>
    </row>
    <row r="1664" spans="3:13">
      <c r="C1664" s="64"/>
      <c r="D1664" s="75"/>
      <c r="E1664" s="64">
        <v>12479</v>
      </c>
      <c r="F1664" s="64" t="str">
        <f t="shared" si="175"/>
        <v>31934</v>
      </c>
      <c r="G1664" s="12">
        <v>3.04E-2</v>
      </c>
      <c r="H1664" s="64">
        <v>45078</v>
      </c>
      <c r="I1664" s="64" t="str">
        <f t="shared" si="176"/>
        <v>62023</v>
      </c>
      <c r="J1664" s="50">
        <v>4.0399999999999998E-2</v>
      </c>
      <c r="K1664" s="64">
        <v>43709</v>
      </c>
      <c r="L1664" s="64" t="str">
        <f t="shared" si="177"/>
        <v>92019</v>
      </c>
      <c r="M1664" s="50">
        <v>1.5699999999999999E-2</v>
      </c>
    </row>
    <row r="1665" spans="3:13">
      <c r="C1665" s="64"/>
      <c r="D1665" s="73"/>
      <c r="E1665" s="64">
        <v>12510</v>
      </c>
      <c r="F1665" s="64" t="str">
        <f t="shared" si="175"/>
        <v>41934</v>
      </c>
      <c r="G1665" s="12">
        <v>3.0099999999999998E-2</v>
      </c>
      <c r="H1665" s="64">
        <v>45108</v>
      </c>
      <c r="I1665" s="64" t="str">
        <f t="shared" si="176"/>
        <v>72023</v>
      </c>
      <c r="J1665" s="50">
        <v>4.1500000000000002E-2</v>
      </c>
      <c r="K1665" s="64">
        <v>43739</v>
      </c>
      <c r="L1665" s="64" t="str">
        <f t="shared" si="177"/>
        <v>102019</v>
      </c>
      <c r="M1665" s="50">
        <v>1.52E-2</v>
      </c>
    </row>
    <row r="1666" spans="3:13">
      <c r="C1666" s="64"/>
      <c r="D1666" s="75"/>
      <c r="E1666" s="64">
        <v>12540</v>
      </c>
      <c r="F1666" s="64" t="str">
        <f t="shared" si="175"/>
        <v>51934</v>
      </c>
      <c r="G1666" s="12">
        <v>2.98E-2</v>
      </c>
      <c r="H1666" s="64">
        <v>45139</v>
      </c>
      <c r="I1666" s="64" t="str">
        <f t="shared" si="176"/>
        <v>82023</v>
      </c>
      <c r="J1666" s="50">
        <v>4.4600000000000001E-2</v>
      </c>
      <c r="K1666" s="64">
        <v>43770</v>
      </c>
      <c r="L1666" s="64" t="str">
        <f t="shared" si="177"/>
        <v>112019</v>
      </c>
      <c r="M1666" s="50">
        <v>1.6400000000000001E-2</v>
      </c>
    </row>
    <row r="1667" spans="3:13">
      <c r="C1667" s="64"/>
      <c r="D1667" s="73"/>
      <c r="E1667" s="64">
        <v>12571</v>
      </c>
      <c r="F1667" s="64" t="str">
        <f t="shared" si="175"/>
        <v>61934</v>
      </c>
      <c r="G1667" s="12">
        <v>2.9499999999999998E-2</v>
      </c>
      <c r="H1667" s="64">
        <v>45170</v>
      </c>
      <c r="I1667" s="64" t="str">
        <f t="shared" si="176"/>
        <v>92023</v>
      </c>
      <c r="J1667" s="50">
        <v>4.65E-2</v>
      </c>
      <c r="K1667" s="64">
        <v>43800</v>
      </c>
      <c r="L1667" s="64" t="str">
        <f t="shared" si="177"/>
        <v>122019</v>
      </c>
      <c r="M1667" s="50">
        <v>1.6799999999999999E-2</v>
      </c>
    </row>
    <row r="1668" spans="3:13">
      <c r="C1668" s="64"/>
      <c r="D1668" s="75"/>
      <c r="E1668" s="64">
        <v>12601</v>
      </c>
      <c r="F1668" s="64" t="str">
        <f t="shared" si="175"/>
        <v>71934</v>
      </c>
      <c r="G1668" s="12">
        <v>2.93E-2</v>
      </c>
      <c r="H1668" s="64">
        <v>45200</v>
      </c>
      <c r="I1668" s="64" t="str">
        <f t="shared" si="176"/>
        <v>102023</v>
      </c>
      <c r="J1668" s="50">
        <v>5.1299999999999998E-2</v>
      </c>
      <c r="K1668" s="64">
        <v>43831</v>
      </c>
      <c r="L1668" s="64" t="str">
        <f t="shared" si="177"/>
        <v>12020</v>
      </c>
      <c r="M1668" s="50">
        <v>1.5599999999999999E-2</v>
      </c>
    </row>
    <row r="1669" spans="3:13">
      <c r="C1669" s="64"/>
      <c r="D1669" s="73"/>
      <c r="E1669" s="64">
        <v>12632</v>
      </c>
      <c r="F1669" s="64" t="str">
        <f t="shared" si="175"/>
        <v>81934</v>
      </c>
      <c r="G1669" s="12">
        <v>2.9000000000000001E-2</v>
      </c>
      <c r="H1669" s="64">
        <v>45231</v>
      </c>
      <c r="I1669" s="64" t="str">
        <f t="shared" si="176"/>
        <v>112023</v>
      </c>
      <c r="J1669" s="50">
        <v>4.8399999999999999E-2</v>
      </c>
      <c r="K1669" s="64">
        <v>43862</v>
      </c>
      <c r="L1669" s="64" t="str">
        <f t="shared" si="177"/>
        <v>22020</v>
      </c>
      <c r="M1669" s="50">
        <v>1.32E-2</v>
      </c>
    </row>
    <row r="1670" spans="3:13">
      <c r="C1670" s="64"/>
      <c r="D1670" s="75"/>
      <c r="E1670" s="64">
        <v>12663</v>
      </c>
      <c r="F1670" s="64" t="str">
        <f t="shared" si="175"/>
        <v>91934</v>
      </c>
      <c r="G1670" s="12">
        <v>2.87E-2</v>
      </c>
      <c r="H1670" s="64">
        <v>45261</v>
      </c>
      <c r="I1670" s="64" t="str">
        <f t="shared" si="176"/>
        <v>122023</v>
      </c>
      <c r="J1670" s="50">
        <v>4.3200000000000002E-2</v>
      </c>
      <c r="K1670" s="64">
        <v>43891</v>
      </c>
      <c r="L1670" s="64" t="str">
        <f t="shared" si="177"/>
        <v>32020</v>
      </c>
      <c r="M1670" s="50">
        <v>5.8999999999999999E-3</v>
      </c>
    </row>
    <row r="1671" spans="3:13">
      <c r="C1671" s="64"/>
      <c r="D1671" s="73"/>
      <c r="E1671" s="64">
        <v>12693</v>
      </c>
      <c r="F1671" s="64" t="str">
        <f t="shared" si="175"/>
        <v>101934</v>
      </c>
      <c r="G1671" s="12">
        <v>2.8500000000000001E-2</v>
      </c>
      <c r="H1671" s="64">
        <v>45292</v>
      </c>
      <c r="I1671" s="64" t="str">
        <f t="shared" si="176"/>
        <v>12024</v>
      </c>
      <c r="J1671" s="50">
        <v>4.3900000000000002E-2</v>
      </c>
      <c r="K1671" s="64">
        <v>43922</v>
      </c>
      <c r="L1671" s="64" t="str">
        <f t="shared" si="177"/>
        <v>42020</v>
      </c>
      <c r="M1671" s="50">
        <v>3.8999999999999998E-3</v>
      </c>
    </row>
    <row r="1672" spans="3:13">
      <c r="C1672" s="64"/>
      <c r="D1672" s="75"/>
      <c r="E1672" s="64">
        <v>12724</v>
      </c>
      <c r="F1672" s="64" t="str">
        <f t="shared" si="175"/>
        <v>111934</v>
      </c>
      <c r="G1672" s="12">
        <v>2.8199999999999999E-2</v>
      </c>
      <c r="H1672" s="64">
        <v>45323</v>
      </c>
      <c r="I1672" s="64" t="str">
        <f t="shared" si="176"/>
        <v>22024</v>
      </c>
      <c r="J1672" s="50">
        <v>4.3900000000000002E-2</v>
      </c>
      <c r="K1672" s="64">
        <v>43952</v>
      </c>
      <c r="L1672" s="64" t="str">
        <f t="shared" si="177"/>
        <v>52020</v>
      </c>
      <c r="M1672" s="50">
        <v>3.3999999999999998E-3</v>
      </c>
    </row>
    <row r="1673" spans="3:13">
      <c r="C1673" s="64"/>
      <c r="D1673" s="73"/>
      <c r="E1673" s="64">
        <v>12754</v>
      </c>
      <c r="F1673" s="64" t="str">
        <f t="shared" si="175"/>
        <v>121934</v>
      </c>
      <c r="G1673" s="12">
        <v>2.7900000000000001E-2</v>
      </c>
      <c r="H1673" s="64">
        <v>45352</v>
      </c>
      <c r="I1673" s="64" t="str">
        <f t="shared" si="176"/>
        <v>32024</v>
      </c>
      <c r="J1673" s="50">
        <v>4.4600000000000001E-2</v>
      </c>
      <c r="K1673" s="64">
        <v>43983</v>
      </c>
      <c r="L1673" s="64" t="str">
        <f t="shared" si="177"/>
        <v>62020</v>
      </c>
      <c r="M1673" s="50">
        <v>3.3999999999999998E-3</v>
      </c>
    </row>
    <row r="1674" spans="3:13">
      <c r="C1674" s="64"/>
      <c r="D1674" s="75"/>
      <c r="E1674" s="64">
        <v>12785</v>
      </c>
      <c r="F1674" s="64" t="str">
        <f t="shared" si="175"/>
        <v>11935</v>
      </c>
      <c r="G1674" s="12">
        <v>2.7799999999999998E-2</v>
      </c>
      <c r="H1674" s="64"/>
      <c r="I1674" s="64" t="str">
        <f t="shared" si="176"/>
        <v>11900</v>
      </c>
      <c r="K1674" s="64">
        <v>44013</v>
      </c>
      <c r="L1674" s="64" t="str">
        <f t="shared" si="177"/>
        <v>72020</v>
      </c>
      <c r="M1674" s="50">
        <v>2.8E-3</v>
      </c>
    </row>
    <row r="1675" spans="3:13">
      <c r="C1675" s="64"/>
      <c r="D1675" s="73"/>
      <c r="E1675" s="64">
        <v>12816</v>
      </c>
      <c r="F1675" s="64" t="str">
        <f t="shared" si="175"/>
        <v>21935</v>
      </c>
      <c r="G1675" s="12">
        <v>2.7699999999999999E-2</v>
      </c>
      <c r="H1675" s="64"/>
      <c r="I1675" s="64" t="str">
        <f t="shared" si="176"/>
        <v>11900</v>
      </c>
      <c r="K1675" s="64">
        <v>44044</v>
      </c>
      <c r="L1675" s="64" t="str">
        <f t="shared" si="177"/>
        <v>82020</v>
      </c>
      <c r="M1675" s="50">
        <v>2.7000000000000001E-3</v>
      </c>
    </row>
    <row r="1676" spans="3:13">
      <c r="C1676" s="64"/>
      <c r="D1676" s="75"/>
      <c r="E1676" s="64">
        <v>12844</v>
      </c>
      <c r="F1676" s="64" t="str">
        <f t="shared" si="175"/>
        <v>31935</v>
      </c>
      <c r="G1676" s="12">
        <v>2.76E-2</v>
      </c>
      <c r="H1676" s="64"/>
      <c r="I1676" s="64" t="str">
        <f t="shared" si="176"/>
        <v>11900</v>
      </c>
      <c r="K1676" s="64">
        <v>44075</v>
      </c>
      <c r="L1676" s="64" t="str">
        <f t="shared" si="177"/>
        <v>92020</v>
      </c>
      <c r="M1676" s="50">
        <v>2.7000000000000001E-3</v>
      </c>
    </row>
    <row r="1677" spans="3:13">
      <c r="C1677" s="64"/>
      <c r="D1677" s="73"/>
      <c r="E1677" s="64">
        <v>12875</v>
      </c>
      <c r="F1677" s="64" t="str">
        <f t="shared" si="175"/>
        <v>41935</v>
      </c>
      <c r="G1677" s="12">
        <v>2.7400000000000001E-2</v>
      </c>
      <c r="H1677" s="64"/>
      <c r="I1677" s="64" t="str">
        <f t="shared" si="176"/>
        <v>11900</v>
      </c>
      <c r="K1677" s="64">
        <v>44105</v>
      </c>
      <c r="L1677" s="64" t="str">
        <f t="shared" si="177"/>
        <v>102020</v>
      </c>
      <c r="M1677" s="50">
        <v>3.3999999999999998E-3</v>
      </c>
    </row>
    <row r="1678" spans="3:13">
      <c r="C1678" s="64"/>
      <c r="D1678" s="75"/>
      <c r="E1678" s="64">
        <v>12905</v>
      </c>
      <c r="F1678" s="64" t="str">
        <f t="shared" si="175"/>
        <v>51935</v>
      </c>
      <c r="G1678" s="12">
        <v>2.7300000000000001E-2</v>
      </c>
      <c r="H1678" s="64"/>
      <c r="I1678" s="64" t="str">
        <f t="shared" si="176"/>
        <v>11900</v>
      </c>
      <c r="K1678" s="64">
        <v>44136</v>
      </c>
      <c r="L1678" s="64" t="str">
        <f t="shared" si="177"/>
        <v>112020</v>
      </c>
      <c r="M1678" s="50">
        <v>3.8999999999999998E-3</v>
      </c>
    </row>
    <row r="1679" spans="3:13">
      <c r="C1679" s="64"/>
      <c r="D1679" s="73"/>
      <c r="E1679" s="64">
        <v>12936</v>
      </c>
      <c r="F1679" s="64" t="str">
        <f t="shared" si="175"/>
        <v>61935</v>
      </c>
      <c r="G1679" s="12">
        <v>2.7199999999999998E-2</v>
      </c>
      <c r="H1679" s="64"/>
      <c r="I1679" s="64" t="str">
        <f t="shared" si="176"/>
        <v>11900</v>
      </c>
      <c r="K1679" s="64">
        <v>44166</v>
      </c>
      <c r="L1679" s="64" t="str">
        <f t="shared" si="177"/>
        <v>122020</v>
      </c>
      <c r="M1679" s="50">
        <v>3.8999999999999998E-3</v>
      </c>
    </row>
    <row r="1680" spans="3:13">
      <c r="C1680" s="64"/>
      <c r="D1680" s="75"/>
      <c r="E1680" s="64">
        <v>12966</v>
      </c>
      <c r="F1680" s="64" t="str">
        <f t="shared" si="175"/>
        <v>71935</v>
      </c>
      <c r="G1680" s="12">
        <v>2.7099999999999999E-2</v>
      </c>
      <c r="H1680" s="64"/>
      <c r="I1680" s="64" t="str">
        <f t="shared" si="176"/>
        <v>11900</v>
      </c>
      <c r="K1680" s="64">
        <v>44197</v>
      </c>
      <c r="L1680" s="64" t="str">
        <f t="shared" si="177"/>
        <v>12021</v>
      </c>
      <c r="M1680" s="50">
        <v>4.4999999999999997E-3</v>
      </c>
    </row>
    <row r="1681" spans="3:13">
      <c r="C1681" s="64"/>
      <c r="D1681" s="73"/>
      <c r="E1681" s="64">
        <v>12997</v>
      </c>
      <c r="F1681" s="64" t="str">
        <f t="shared" si="175"/>
        <v>81935</v>
      </c>
      <c r="G1681" s="12">
        <v>2.7E-2</v>
      </c>
      <c r="H1681" s="64"/>
      <c r="I1681" s="64" t="str">
        <f t="shared" si="176"/>
        <v>11900</v>
      </c>
      <c r="K1681" s="64">
        <v>44228</v>
      </c>
      <c r="L1681" s="64" t="str">
        <f t="shared" si="177"/>
        <v>22021</v>
      </c>
      <c r="M1681" s="50">
        <v>5.4000000000000003E-3</v>
      </c>
    </row>
    <row r="1682" spans="3:13">
      <c r="C1682" s="64"/>
      <c r="D1682" s="75"/>
      <c r="E1682" s="64">
        <v>13028</v>
      </c>
      <c r="F1682" s="64" t="str">
        <f t="shared" si="175"/>
        <v>91935</v>
      </c>
      <c r="G1682" s="12">
        <v>2.6800000000000001E-2</v>
      </c>
      <c r="H1682" s="64"/>
      <c r="I1682" s="64" t="str">
        <f t="shared" si="176"/>
        <v>11900</v>
      </c>
      <c r="K1682" s="64">
        <v>44256</v>
      </c>
      <c r="L1682" s="64" t="str">
        <f t="shared" si="177"/>
        <v>32021</v>
      </c>
      <c r="M1682" s="50">
        <v>8.2000000000000007E-3</v>
      </c>
    </row>
    <row r="1683" spans="3:13">
      <c r="C1683" s="64"/>
      <c r="D1683" s="73"/>
      <c r="E1683" s="64">
        <v>13058</v>
      </c>
      <c r="F1683" s="64" t="str">
        <f t="shared" si="175"/>
        <v>101935</v>
      </c>
      <c r="G1683" s="12">
        <v>2.6700000000000002E-2</v>
      </c>
      <c r="H1683" s="64"/>
      <c r="I1683" s="64" t="str">
        <f t="shared" si="176"/>
        <v>11900</v>
      </c>
      <c r="K1683" s="64">
        <v>44287</v>
      </c>
      <c r="L1683" s="64" t="str">
        <f t="shared" si="177"/>
        <v>42021</v>
      </c>
      <c r="M1683" s="50">
        <v>8.6E-3</v>
      </c>
    </row>
    <row r="1684" spans="3:13">
      <c r="C1684" s="64"/>
      <c r="D1684" s="75"/>
      <c r="E1684" s="64">
        <v>13089</v>
      </c>
      <c r="F1684" s="64" t="str">
        <f t="shared" si="175"/>
        <v>111935</v>
      </c>
      <c r="G1684" s="12">
        <v>2.6599999999999999E-2</v>
      </c>
      <c r="H1684" s="64"/>
      <c r="I1684" s="64" t="str">
        <f t="shared" si="176"/>
        <v>11900</v>
      </c>
      <c r="K1684" s="64">
        <v>44317</v>
      </c>
      <c r="L1684" s="64" t="str">
        <f t="shared" si="177"/>
        <v>52021</v>
      </c>
      <c r="M1684" s="50">
        <v>8.2000000000000007E-3</v>
      </c>
    </row>
    <row r="1685" spans="3:13">
      <c r="C1685" s="64"/>
      <c r="D1685" s="73"/>
      <c r="E1685" s="64">
        <v>13119</v>
      </c>
      <c r="F1685" s="64" t="str">
        <f t="shared" si="175"/>
        <v>121935</v>
      </c>
      <c r="G1685" s="12">
        <v>2.6499999999999999E-2</v>
      </c>
      <c r="H1685" s="64"/>
      <c r="I1685" s="64" t="str">
        <f t="shared" si="176"/>
        <v>11900</v>
      </c>
      <c r="K1685" s="64">
        <v>44348</v>
      </c>
      <c r="L1685" s="64" t="str">
        <f t="shared" si="177"/>
        <v>62021</v>
      </c>
      <c r="M1685" s="50">
        <v>8.3999999999999995E-3</v>
      </c>
    </row>
    <row r="1686" spans="3:13">
      <c r="C1686" s="64"/>
      <c r="D1686" s="75"/>
      <c r="E1686" s="64">
        <v>13150</v>
      </c>
      <c r="F1686" s="64" t="str">
        <f t="shared" si="175"/>
        <v>11936</v>
      </c>
      <c r="G1686" s="12">
        <v>2.6499999999999999E-2</v>
      </c>
      <c r="H1686" s="64"/>
      <c r="I1686" s="64" t="str">
        <f t="shared" si="176"/>
        <v>11900</v>
      </c>
      <c r="K1686" s="64">
        <v>44378</v>
      </c>
      <c r="L1686" s="64" t="str">
        <f t="shared" si="177"/>
        <v>72021</v>
      </c>
      <c r="M1686" s="50">
        <v>7.6E-3</v>
      </c>
    </row>
    <row r="1687" spans="3:13">
      <c r="C1687" s="64"/>
      <c r="D1687" s="73"/>
      <c r="E1687" s="64">
        <v>13181</v>
      </c>
      <c r="F1687" s="64" t="str">
        <f t="shared" si="175"/>
        <v>21936</v>
      </c>
      <c r="G1687" s="12">
        <v>2.6499999999999999E-2</v>
      </c>
      <c r="H1687" s="64"/>
      <c r="I1687" s="64" t="str">
        <f t="shared" si="176"/>
        <v>11900</v>
      </c>
      <c r="K1687" s="64">
        <v>44409</v>
      </c>
      <c r="L1687" s="64" t="str">
        <f t="shared" si="177"/>
        <v>82021</v>
      </c>
      <c r="M1687" s="50">
        <v>7.7000000000000002E-3</v>
      </c>
    </row>
    <row r="1688" spans="3:13">
      <c r="C1688" s="64"/>
      <c r="D1688" s="75"/>
      <c r="E1688" s="64">
        <v>13210</v>
      </c>
      <c r="F1688" s="64" t="str">
        <f t="shared" si="175"/>
        <v>31936</v>
      </c>
      <c r="G1688" s="12">
        <v>2.6599999999999999E-2</v>
      </c>
      <c r="H1688" s="64"/>
      <c r="I1688" s="64" t="str">
        <f t="shared" si="176"/>
        <v>11900</v>
      </c>
      <c r="K1688" s="64">
        <v>44440</v>
      </c>
      <c r="L1688" s="64" t="str">
        <f t="shared" si="177"/>
        <v>92021</v>
      </c>
      <c r="M1688" s="50">
        <v>8.6E-3</v>
      </c>
    </row>
    <row r="1689" spans="3:13">
      <c r="C1689" s="64"/>
      <c r="D1689" s="73"/>
      <c r="E1689" s="64">
        <v>13241</v>
      </c>
      <c r="F1689" s="64" t="str">
        <f t="shared" si="175"/>
        <v>41936</v>
      </c>
      <c r="G1689" s="12">
        <v>2.6599999999999999E-2</v>
      </c>
      <c r="H1689" s="64"/>
      <c r="I1689" s="64" t="str">
        <f t="shared" si="176"/>
        <v>11900</v>
      </c>
      <c r="K1689" s="64">
        <v>44470</v>
      </c>
      <c r="L1689" s="64" t="str">
        <f t="shared" si="177"/>
        <v>102021</v>
      </c>
      <c r="M1689" s="50">
        <v>1.11E-2</v>
      </c>
    </row>
    <row r="1690" spans="3:13">
      <c r="C1690" s="64"/>
      <c r="D1690" s="75"/>
      <c r="E1690" s="64">
        <v>13271</v>
      </c>
      <c r="F1690" s="64" t="str">
        <f t="shared" si="175"/>
        <v>51936</v>
      </c>
      <c r="G1690" s="12">
        <v>2.6599999999999999E-2</v>
      </c>
      <c r="H1690" s="64"/>
      <c r="I1690" s="64" t="str">
        <f t="shared" si="176"/>
        <v>11900</v>
      </c>
      <c r="K1690" s="64">
        <v>44501</v>
      </c>
      <c r="L1690" s="64" t="str">
        <f t="shared" si="177"/>
        <v>112021</v>
      </c>
      <c r="M1690" s="50">
        <v>1.2E-2</v>
      </c>
    </row>
    <row r="1691" spans="3:13">
      <c r="C1691" s="64"/>
      <c r="D1691" s="73"/>
      <c r="E1691" s="64">
        <v>13302</v>
      </c>
      <c r="F1691" s="64" t="str">
        <f t="shared" si="175"/>
        <v>61936</v>
      </c>
      <c r="G1691" s="12">
        <v>2.6599999999999999E-2</v>
      </c>
      <c r="H1691" s="64"/>
      <c r="I1691" s="64" t="str">
        <f t="shared" si="176"/>
        <v>11900</v>
      </c>
      <c r="K1691" s="64">
        <v>44531</v>
      </c>
      <c r="L1691" s="64" t="str">
        <f t="shared" si="177"/>
        <v>122021</v>
      </c>
      <c r="M1691" s="50">
        <v>1.23E-2</v>
      </c>
    </row>
    <row r="1692" spans="3:13">
      <c r="C1692" s="64"/>
      <c r="D1692" s="75"/>
      <c r="E1692" s="64">
        <v>13332</v>
      </c>
      <c r="F1692" s="64" t="str">
        <f t="shared" si="175"/>
        <v>71936</v>
      </c>
      <c r="G1692" s="12">
        <v>2.6700000000000002E-2</v>
      </c>
      <c r="H1692" s="64"/>
      <c r="I1692" s="64" t="str">
        <f t="shared" si="176"/>
        <v>11900</v>
      </c>
      <c r="K1692" s="64">
        <v>44562</v>
      </c>
      <c r="L1692" s="64" t="str">
        <f t="shared" si="177"/>
        <v>12022</v>
      </c>
      <c r="M1692" s="50">
        <v>1.54E-2</v>
      </c>
    </row>
    <row r="1693" spans="3:13">
      <c r="C1693" s="64"/>
      <c r="D1693" s="73"/>
      <c r="E1693" s="64">
        <v>13363</v>
      </c>
      <c r="F1693" s="64" t="str">
        <f t="shared" ref="F1693:F1756" si="178">MONTH(E1693)&amp;YEAR(E1693)</f>
        <v>81936</v>
      </c>
      <c r="G1693" s="12">
        <v>2.6700000000000002E-2</v>
      </c>
      <c r="H1693" s="64"/>
      <c r="I1693" s="64" t="str">
        <f t="shared" ref="I1693:I1756" si="179">MONTH(H1693)&amp;YEAR(H1693)</f>
        <v>11900</v>
      </c>
      <c r="K1693" s="64">
        <v>44593</v>
      </c>
      <c r="L1693" s="64" t="str">
        <f t="shared" ref="L1693:L1718" si="180">MONTH(K1693)&amp;YEAR(K1693)</f>
        <v>22022</v>
      </c>
      <c r="M1693" s="50">
        <v>1.8100000000000002E-2</v>
      </c>
    </row>
    <row r="1694" spans="3:13">
      <c r="C1694" s="64"/>
      <c r="D1694" s="75"/>
      <c r="E1694" s="64">
        <v>13394</v>
      </c>
      <c r="F1694" s="64" t="str">
        <f t="shared" si="178"/>
        <v>91936</v>
      </c>
      <c r="G1694" s="12">
        <v>2.6700000000000002E-2</v>
      </c>
      <c r="H1694" s="64"/>
      <c r="I1694" s="64" t="str">
        <f t="shared" si="179"/>
        <v>11900</v>
      </c>
      <c r="K1694" s="64">
        <v>44621</v>
      </c>
      <c r="L1694" s="64" t="str">
        <f t="shared" si="180"/>
        <v>32022</v>
      </c>
      <c r="M1694" s="50">
        <v>2.1100000000000001E-2</v>
      </c>
    </row>
    <row r="1695" spans="3:13">
      <c r="C1695" s="64"/>
      <c r="D1695" s="73"/>
      <c r="E1695" s="64">
        <v>13424</v>
      </c>
      <c r="F1695" s="64" t="str">
        <f t="shared" si="178"/>
        <v>101936</v>
      </c>
      <c r="G1695" s="12">
        <v>2.6700000000000002E-2</v>
      </c>
      <c r="H1695" s="64"/>
      <c r="I1695" s="64" t="str">
        <f t="shared" si="179"/>
        <v>11900</v>
      </c>
      <c r="K1695" s="64">
        <v>44652</v>
      </c>
      <c r="L1695" s="64" t="str">
        <f t="shared" si="180"/>
        <v>42022</v>
      </c>
      <c r="M1695" s="50">
        <v>2.7799999999999998E-2</v>
      </c>
    </row>
    <row r="1696" spans="3:13">
      <c r="C1696" s="64"/>
      <c r="D1696" s="75"/>
      <c r="E1696" s="64">
        <v>13455</v>
      </c>
      <c r="F1696" s="64" t="str">
        <f t="shared" si="178"/>
        <v>111936</v>
      </c>
      <c r="G1696" s="12">
        <v>2.6800000000000001E-2</v>
      </c>
      <c r="H1696" s="64"/>
      <c r="I1696" s="64" t="str">
        <f t="shared" si="179"/>
        <v>11900</v>
      </c>
      <c r="K1696" s="64">
        <v>44682</v>
      </c>
      <c r="L1696" s="64" t="str">
        <f t="shared" si="180"/>
        <v>52022</v>
      </c>
      <c r="M1696" s="50">
        <v>2.87E-2</v>
      </c>
    </row>
    <row r="1697" spans="3:13">
      <c r="C1697" s="64"/>
      <c r="D1697" s="73"/>
      <c r="E1697" s="64">
        <v>13485</v>
      </c>
      <c r="F1697" s="64" t="str">
        <f t="shared" si="178"/>
        <v>121936</v>
      </c>
      <c r="G1697" s="12">
        <v>2.6800000000000001E-2</v>
      </c>
      <c r="H1697" s="64"/>
      <c r="I1697" s="64" t="str">
        <f t="shared" si="179"/>
        <v>11900</v>
      </c>
      <c r="K1697" s="64">
        <v>44713</v>
      </c>
      <c r="L1697" s="64" t="str">
        <f t="shared" si="180"/>
        <v>62022</v>
      </c>
      <c r="M1697" s="50">
        <v>3.1899999999999998E-2</v>
      </c>
    </row>
    <row r="1698" spans="3:13">
      <c r="C1698" s="64"/>
      <c r="D1698" s="75"/>
      <c r="E1698" s="64">
        <v>13516</v>
      </c>
      <c r="F1698" s="64" t="str">
        <f t="shared" si="178"/>
        <v>11937</v>
      </c>
      <c r="G1698" s="12">
        <v>2.6700000000000002E-2</v>
      </c>
      <c r="H1698" s="64"/>
      <c r="I1698" s="64" t="str">
        <f t="shared" si="179"/>
        <v>11900</v>
      </c>
      <c r="K1698" s="64">
        <v>44743</v>
      </c>
      <c r="L1698" s="64" t="str">
        <f t="shared" si="180"/>
        <v>72022</v>
      </c>
      <c r="M1698" s="50">
        <v>2.9600000000000001E-2</v>
      </c>
    </row>
    <row r="1699" spans="3:13">
      <c r="C1699" s="64"/>
      <c r="D1699" s="73"/>
      <c r="E1699" s="64">
        <v>13547</v>
      </c>
      <c r="F1699" s="64" t="str">
        <f t="shared" si="178"/>
        <v>21937</v>
      </c>
      <c r="G1699" s="12">
        <v>2.6599999999999999E-2</v>
      </c>
      <c r="H1699" s="64"/>
      <c r="I1699" s="64" t="str">
        <f t="shared" si="179"/>
        <v>11900</v>
      </c>
      <c r="K1699" s="64">
        <v>44774</v>
      </c>
      <c r="L1699" s="64" t="str">
        <f t="shared" si="180"/>
        <v>82022</v>
      </c>
      <c r="M1699" s="50">
        <v>3.0300000000000001E-2</v>
      </c>
    </row>
    <row r="1700" spans="3:13">
      <c r="C1700" s="64"/>
      <c r="D1700" s="75"/>
      <c r="E1700" s="64">
        <v>13575</v>
      </c>
      <c r="F1700" s="64" t="str">
        <f t="shared" si="178"/>
        <v>31937</v>
      </c>
      <c r="G1700" s="12">
        <v>2.6499999999999999E-2</v>
      </c>
      <c r="H1700" s="64"/>
      <c r="I1700" s="64" t="str">
        <f t="shared" si="179"/>
        <v>11900</v>
      </c>
      <c r="K1700" s="64">
        <v>44805</v>
      </c>
      <c r="L1700" s="64" t="str">
        <f t="shared" si="180"/>
        <v>92022</v>
      </c>
      <c r="M1700" s="50">
        <v>3.6999999999999998E-2</v>
      </c>
    </row>
    <row r="1701" spans="3:13">
      <c r="C1701" s="64"/>
      <c r="D1701" s="73"/>
      <c r="E1701" s="64">
        <v>13606</v>
      </c>
      <c r="F1701" s="64" t="str">
        <f t="shared" si="178"/>
        <v>41937</v>
      </c>
      <c r="G1701" s="12">
        <v>2.64E-2</v>
      </c>
      <c r="H1701" s="64"/>
      <c r="I1701" s="64" t="str">
        <f t="shared" si="179"/>
        <v>11900</v>
      </c>
      <c r="K1701" s="64">
        <v>44835</v>
      </c>
      <c r="L1701" s="64" t="str">
        <f t="shared" si="180"/>
        <v>102022</v>
      </c>
      <c r="M1701" s="50">
        <v>4.1799999999999997E-2</v>
      </c>
    </row>
    <row r="1702" spans="3:13">
      <c r="C1702" s="64"/>
      <c r="D1702" s="75"/>
      <c r="E1702" s="64">
        <v>13636</v>
      </c>
      <c r="F1702" s="64" t="str">
        <f t="shared" si="178"/>
        <v>51937</v>
      </c>
      <c r="G1702" s="12">
        <v>2.63E-2</v>
      </c>
      <c r="H1702" s="64"/>
      <c r="I1702" s="64" t="str">
        <f t="shared" si="179"/>
        <v>11900</v>
      </c>
      <c r="K1702" s="64">
        <v>44866</v>
      </c>
      <c r="L1702" s="64" t="str">
        <f t="shared" si="180"/>
        <v>112022</v>
      </c>
      <c r="M1702" s="50">
        <v>4.0599999999999997E-2</v>
      </c>
    </row>
    <row r="1703" spans="3:13">
      <c r="C1703" s="64"/>
      <c r="D1703" s="73"/>
      <c r="E1703" s="64">
        <v>13667</v>
      </c>
      <c r="F1703" s="64" t="str">
        <f t="shared" si="178"/>
        <v>61937</v>
      </c>
      <c r="G1703" s="12">
        <v>2.6200000000000001E-2</v>
      </c>
      <c r="H1703" s="64"/>
      <c r="I1703" s="64" t="str">
        <f t="shared" si="179"/>
        <v>11900</v>
      </c>
      <c r="K1703" s="64">
        <v>44896</v>
      </c>
      <c r="L1703" s="64" t="str">
        <f t="shared" si="180"/>
        <v>122022</v>
      </c>
      <c r="M1703" s="50">
        <v>3.7600000000000001E-2</v>
      </c>
    </row>
    <row r="1704" spans="3:13">
      <c r="C1704" s="64"/>
      <c r="D1704" s="75"/>
      <c r="E1704" s="64">
        <v>13697</v>
      </c>
      <c r="F1704" s="64" t="str">
        <f t="shared" si="178"/>
        <v>71937</v>
      </c>
      <c r="G1704" s="12">
        <v>2.6100000000000002E-2</v>
      </c>
      <c r="H1704" s="64"/>
      <c r="I1704" s="64" t="str">
        <f t="shared" si="179"/>
        <v>11900</v>
      </c>
      <c r="K1704" s="64">
        <v>44927</v>
      </c>
      <c r="L1704" s="64" t="str">
        <f t="shared" si="180"/>
        <v>12023</v>
      </c>
      <c r="M1704" s="50">
        <v>3.6400000000000002E-2</v>
      </c>
    </row>
    <row r="1705" spans="3:13">
      <c r="C1705" s="64"/>
      <c r="D1705" s="73"/>
      <c r="E1705" s="64">
        <v>13728</v>
      </c>
      <c r="F1705" s="64" t="str">
        <f t="shared" si="178"/>
        <v>81937</v>
      </c>
      <c r="G1705" s="12">
        <v>2.5999999999999999E-2</v>
      </c>
      <c r="H1705" s="64"/>
      <c r="I1705" s="64" t="str">
        <f t="shared" si="179"/>
        <v>11900</v>
      </c>
      <c r="K1705" s="64">
        <v>44958</v>
      </c>
      <c r="L1705" s="64" t="str">
        <f t="shared" si="180"/>
        <v>22023</v>
      </c>
      <c r="M1705" s="50">
        <v>3.9399999999999998E-2</v>
      </c>
    </row>
    <row r="1706" spans="3:13">
      <c r="C1706" s="64"/>
      <c r="D1706" s="75"/>
      <c r="E1706" s="64">
        <v>13759</v>
      </c>
      <c r="F1706" s="64" t="str">
        <f t="shared" si="178"/>
        <v>91937</v>
      </c>
      <c r="G1706" s="12">
        <v>2.5899999999999999E-2</v>
      </c>
      <c r="H1706" s="64"/>
      <c r="I1706" s="64" t="str">
        <f t="shared" si="179"/>
        <v>11900</v>
      </c>
      <c r="K1706" s="64">
        <v>44986</v>
      </c>
      <c r="L1706" s="64" t="str">
        <f t="shared" si="180"/>
        <v>32023</v>
      </c>
      <c r="M1706" s="50">
        <v>3.8199999999999998E-2</v>
      </c>
    </row>
    <row r="1707" spans="3:13">
      <c r="C1707" s="64"/>
      <c r="D1707" s="73"/>
      <c r="E1707" s="64">
        <v>13789</v>
      </c>
      <c r="F1707" s="64" t="str">
        <f t="shared" si="178"/>
        <v>101937</v>
      </c>
      <c r="G1707" s="12">
        <v>2.58E-2</v>
      </c>
      <c r="H1707" s="64"/>
      <c r="I1707" s="64" t="str">
        <f t="shared" si="179"/>
        <v>11900</v>
      </c>
      <c r="K1707" s="64">
        <v>45017</v>
      </c>
      <c r="L1707" s="64" t="str">
        <f t="shared" si="180"/>
        <v>42023</v>
      </c>
      <c r="M1707" s="50">
        <v>3.5400000000000001E-2</v>
      </c>
    </row>
    <row r="1708" spans="3:13">
      <c r="C1708" s="64"/>
      <c r="D1708" s="75"/>
      <c r="E1708" s="64">
        <v>13820</v>
      </c>
      <c r="F1708" s="64" t="str">
        <f t="shared" si="178"/>
        <v>111937</v>
      </c>
      <c r="G1708" s="12">
        <v>2.5700000000000001E-2</v>
      </c>
      <c r="H1708" s="64"/>
      <c r="I1708" s="64" t="str">
        <f t="shared" si="179"/>
        <v>11900</v>
      </c>
      <c r="K1708" s="64">
        <v>45047</v>
      </c>
      <c r="L1708" s="64" t="str">
        <f t="shared" si="180"/>
        <v>52023</v>
      </c>
      <c r="M1708" s="50">
        <v>3.5900000000000001E-2</v>
      </c>
    </row>
    <row r="1709" spans="3:13">
      <c r="C1709" s="64"/>
      <c r="D1709" s="73"/>
      <c r="E1709" s="64">
        <v>13850</v>
      </c>
      <c r="F1709" s="64" t="str">
        <f t="shared" si="178"/>
        <v>121937</v>
      </c>
      <c r="G1709" s="12">
        <v>2.5600000000000001E-2</v>
      </c>
      <c r="H1709" s="64"/>
      <c r="I1709" s="64" t="str">
        <f t="shared" si="179"/>
        <v>11900</v>
      </c>
      <c r="K1709" s="64">
        <v>45078</v>
      </c>
      <c r="L1709" s="64" t="str">
        <f t="shared" si="180"/>
        <v>62023</v>
      </c>
      <c r="M1709" s="50">
        <v>3.95E-2</v>
      </c>
    </row>
    <row r="1710" spans="3:13">
      <c r="C1710" s="64"/>
      <c r="D1710" s="75"/>
      <c r="E1710" s="64">
        <v>13881</v>
      </c>
      <c r="F1710" s="64" t="str">
        <f t="shared" si="178"/>
        <v>11938</v>
      </c>
      <c r="G1710" s="12">
        <v>2.5399999999999999E-2</v>
      </c>
      <c r="H1710" s="64"/>
      <c r="I1710" s="64" t="str">
        <f t="shared" si="179"/>
        <v>11900</v>
      </c>
      <c r="K1710" s="64">
        <v>45108</v>
      </c>
      <c r="L1710" s="64" t="str">
        <f t="shared" si="180"/>
        <v>72023</v>
      </c>
      <c r="M1710" s="50">
        <v>4.1399999999999999E-2</v>
      </c>
    </row>
    <row r="1711" spans="3:13">
      <c r="C1711" s="64"/>
      <c r="D1711" s="73"/>
      <c r="E1711" s="64">
        <v>13912</v>
      </c>
      <c r="F1711" s="64" t="str">
        <f t="shared" si="178"/>
        <v>21938</v>
      </c>
      <c r="G1711" s="12">
        <v>2.53E-2</v>
      </c>
      <c r="H1711" s="64"/>
      <c r="I1711" s="64" t="str">
        <f t="shared" si="179"/>
        <v>11900</v>
      </c>
      <c r="K1711" s="64">
        <v>45139</v>
      </c>
      <c r="L1711" s="64" t="str">
        <f t="shared" si="180"/>
        <v>82023</v>
      </c>
      <c r="M1711" s="50">
        <v>4.3099999999999999E-2</v>
      </c>
    </row>
    <row r="1712" spans="3:13">
      <c r="C1712" s="64"/>
      <c r="D1712" s="75"/>
      <c r="E1712" s="64">
        <v>13940</v>
      </c>
      <c r="F1712" s="64" t="str">
        <f t="shared" si="178"/>
        <v>31938</v>
      </c>
      <c r="G1712" s="12">
        <v>2.5100000000000001E-2</v>
      </c>
      <c r="H1712" s="64"/>
      <c r="I1712" s="64" t="str">
        <f t="shared" si="179"/>
        <v>11900</v>
      </c>
      <c r="K1712" s="64">
        <v>45170</v>
      </c>
      <c r="L1712" s="64" t="str">
        <f t="shared" si="180"/>
        <v>92023</v>
      </c>
      <c r="M1712" s="50">
        <v>4.4900000000000002E-2</v>
      </c>
    </row>
    <row r="1713" spans="3:15">
      <c r="C1713" s="64"/>
      <c r="D1713" s="73"/>
      <c r="E1713" s="64">
        <v>13971</v>
      </c>
      <c r="F1713" s="64" t="str">
        <f t="shared" si="178"/>
        <v>41938</v>
      </c>
      <c r="G1713" s="12">
        <v>2.4899999999999999E-2</v>
      </c>
      <c r="H1713" s="64"/>
      <c r="I1713" s="64" t="str">
        <f t="shared" si="179"/>
        <v>11900</v>
      </c>
      <c r="K1713" s="64">
        <v>45200</v>
      </c>
      <c r="L1713" s="64" t="str">
        <f t="shared" si="180"/>
        <v>102023</v>
      </c>
      <c r="M1713" s="50">
        <v>4.7699999999999999E-2</v>
      </c>
    </row>
    <row r="1714" spans="3:15">
      <c r="C1714" s="64"/>
      <c r="D1714" s="75"/>
      <c r="E1714" s="64">
        <v>14001</v>
      </c>
      <c r="F1714" s="64" t="str">
        <f t="shared" si="178"/>
        <v>51938</v>
      </c>
      <c r="G1714" s="12">
        <v>2.4799999999999999E-2</v>
      </c>
      <c r="H1714" s="64"/>
      <c r="I1714" s="64" t="str">
        <f t="shared" si="179"/>
        <v>11900</v>
      </c>
      <c r="K1714" s="64">
        <v>45231</v>
      </c>
      <c r="L1714" s="64" t="str">
        <f t="shared" si="180"/>
        <v>112023</v>
      </c>
      <c r="M1714" s="50">
        <v>4.4900000000000002E-2</v>
      </c>
    </row>
    <row r="1715" spans="3:15">
      <c r="C1715" s="64"/>
      <c r="D1715" s="73"/>
      <c r="E1715" s="64">
        <v>14032</v>
      </c>
      <c r="F1715" s="64" t="str">
        <f t="shared" si="178"/>
        <v>61938</v>
      </c>
      <c r="G1715" s="12">
        <v>2.46E-2</v>
      </c>
      <c r="H1715" s="64"/>
      <c r="I1715" s="64" t="str">
        <f t="shared" si="179"/>
        <v>11900</v>
      </c>
      <c r="K1715" s="64">
        <v>45261</v>
      </c>
      <c r="L1715" s="64" t="str">
        <f t="shared" si="180"/>
        <v>122023</v>
      </c>
      <c r="M1715" s="50">
        <v>0.04</v>
      </c>
    </row>
    <row r="1716" spans="3:15">
      <c r="C1716" s="64"/>
      <c r="D1716" s="75"/>
      <c r="E1716" s="64">
        <v>14062</v>
      </c>
      <c r="F1716" s="64" t="str">
        <f t="shared" si="178"/>
        <v>71938</v>
      </c>
      <c r="G1716" s="12">
        <v>2.4400000000000002E-2</v>
      </c>
      <c r="H1716" s="64"/>
      <c r="I1716" s="64" t="str">
        <f t="shared" si="179"/>
        <v>11900</v>
      </c>
      <c r="K1716" s="64">
        <v>45292</v>
      </c>
      <c r="L1716" s="64" t="str">
        <f t="shared" si="180"/>
        <v>12024</v>
      </c>
      <c r="M1716" s="50">
        <v>3.9800000000000002E-2</v>
      </c>
    </row>
    <row r="1717" spans="3:15">
      <c r="C1717" s="64"/>
      <c r="D1717" s="73"/>
      <c r="E1717" s="64">
        <v>14093</v>
      </c>
      <c r="F1717" s="64" t="str">
        <f t="shared" si="178"/>
        <v>81938</v>
      </c>
      <c r="G1717" s="12">
        <v>2.4299999999999999E-2</v>
      </c>
      <c r="H1717" s="64"/>
      <c r="I1717" s="64" t="str">
        <f t="shared" si="179"/>
        <v>11900</v>
      </c>
      <c r="K1717" s="64">
        <v>45323</v>
      </c>
      <c r="L1717" s="64" t="str">
        <f t="shared" si="180"/>
        <v>22024</v>
      </c>
      <c r="M1717" s="50">
        <v>4.0399999999999998E-2</v>
      </c>
    </row>
    <row r="1718" spans="3:15">
      <c r="C1718" s="64"/>
      <c r="D1718" s="75"/>
      <c r="E1718" s="64">
        <v>14124</v>
      </c>
      <c r="F1718" s="64" t="str">
        <f t="shared" si="178"/>
        <v>91938</v>
      </c>
      <c r="G1718" s="12">
        <v>2.41E-2</v>
      </c>
      <c r="H1718" s="64"/>
      <c r="I1718" s="64" t="str">
        <f t="shared" si="179"/>
        <v>11900</v>
      </c>
      <c r="K1718" s="64">
        <v>45352</v>
      </c>
      <c r="L1718" s="64" t="str">
        <f t="shared" si="180"/>
        <v>32024</v>
      </c>
      <c r="M1718" s="50">
        <v>4.1700000000000001E-2</v>
      </c>
    </row>
    <row r="1719" spans="3:15">
      <c r="C1719" s="64"/>
      <c r="D1719" s="73"/>
      <c r="E1719" s="64">
        <v>14154</v>
      </c>
      <c r="F1719" s="64" t="str">
        <f t="shared" si="178"/>
        <v>101938</v>
      </c>
      <c r="G1719" s="12">
        <v>2.3900000000000001E-2</v>
      </c>
      <c r="H1719" s="64"/>
      <c r="I1719" s="64" t="str">
        <f t="shared" si="179"/>
        <v>11900</v>
      </c>
      <c r="O1719" s="49"/>
    </row>
    <row r="1720" spans="3:15">
      <c r="C1720" s="64"/>
      <c r="D1720" s="75"/>
      <c r="E1720" s="64">
        <v>14185</v>
      </c>
      <c r="F1720" s="64" t="str">
        <f t="shared" si="178"/>
        <v>111938</v>
      </c>
      <c r="G1720" s="12">
        <v>2.3800000000000002E-2</v>
      </c>
      <c r="H1720" s="64"/>
      <c r="I1720" s="64" t="str">
        <f t="shared" si="179"/>
        <v>11900</v>
      </c>
    </row>
    <row r="1721" spans="3:15">
      <c r="C1721" s="64"/>
      <c r="D1721" s="73"/>
      <c r="E1721" s="64">
        <v>14215</v>
      </c>
      <c r="F1721" s="64" t="str">
        <f t="shared" si="178"/>
        <v>121938</v>
      </c>
      <c r="G1721" s="12">
        <v>2.3599999999999999E-2</v>
      </c>
      <c r="H1721" s="64"/>
      <c r="I1721" s="64" t="str">
        <f t="shared" si="179"/>
        <v>11900</v>
      </c>
    </row>
    <row r="1722" spans="3:15">
      <c r="C1722" s="64"/>
      <c r="D1722" s="75"/>
      <c r="E1722" s="64">
        <v>14246</v>
      </c>
      <c r="F1722" s="64" t="str">
        <f t="shared" si="178"/>
        <v>11939</v>
      </c>
      <c r="G1722" s="12">
        <v>2.35E-2</v>
      </c>
      <c r="H1722" s="64"/>
      <c r="I1722" s="64" t="str">
        <f t="shared" si="179"/>
        <v>11900</v>
      </c>
    </row>
    <row r="1723" spans="3:15">
      <c r="C1723" s="64"/>
      <c r="D1723" s="73"/>
      <c r="E1723" s="64">
        <v>14277</v>
      </c>
      <c r="F1723" s="64" t="str">
        <f t="shared" si="178"/>
        <v>21939</v>
      </c>
      <c r="G1723" s="12">
        <v>2.3400000000000001E-2</v>
      </c>
      <c r="H1723" s="64"/>
      <c r="I1723" s="64" t="str">
        <f t="shared" si="179"/>
        <v>11900</v>
      </c>
    </row>
    <row r="1724" spans="3:15">
      <c r="C1724" s="64"/>
      <c r="D1724" s="75"/>
      <c r="E1724" s="64">
        <v>14305</v>
      </c>
      <c r="F1724" s="64" t="str">
        <f t="shared" si="178"/>
        <v>31939</v>
      </c>
      <c r="G1724" s="12">
        <v>2.3199999999999998E-2</v>
      </c>
      <c r="H1724" s="64"/>
      <c r="I1724" s="64" t="str">
        <f t="shared" si="179"/>
        <v>11900</v>
      </c>
    </row>
    <row r="1725" spans="3:15">
      <c r="C1725" s="64"/>
      <c r="D1725" s="73"/>
      <c r="E1725" s="64">
        <v>14336</v>
      </c>
      <c r="F1725" s="64" t="str">
        <f t="shared" si="178"/>
        <v>41939</v>
      </c>
      <c r="G1725" s="12">
        <v>2.3099999999999999E-2</v>
      </c>
      <c r="H1725" s="64"/>
      <c r="I1725" s="64" t="str">
        <f t="shared" si="179"/>
        <v>11900</v>
      </c>
    </row>
    <row r="1726" spans="3:15">
      <c r="C1726" s="64"/>
      <c r="D1726" s="75"/>
      <c r="E1726" s="64">
        <v>14366</v>
      </c>
      <c r="F1726" s="64" t="str">
        <f t="shared" si="178"/>
        <v>51939</v>
      </c>
      <c r="G1726" s="12">
        <v>2.3E-2</v>
      </c>
      <c r="H1726" s="64"/>
      <c r="I1726" s="64" t="str">
        <f t="shared" si="179"/>
        <v>11900</v>
      </c>
    </row>
    <row r="1727" spans="3:15">
      <c r="C1727" s="64"/>
      <c r="D1727" s="73"/>
      <c r="E1727" s="64">
        <v>14397</v>
      </c>
      <c r="F1727" s="64" t="str">
        <f t="shared" si="178"/>
        <v>61939</v>
      </c>
      <c r="G1727" s="12">
        <v>2.29E-2</v>
      </c>
      <c r="H1727" s="64"/>
      <c r="I1727" s="64" t="str">
        <f t="shared" si="179"/>
        <v>11900</v>
      </c>
    </row>
    <row r="1728" spans="3:15">
      <c r="C1728" s="64"/>
      <c r="D1728" s="75"/>
      <c r="E1728" s="64">
        <v>14427</v>
      </c>
      <c r="F1728" s="64" t="str">
        <f t="shared" si="178"/>
        <v>71939</v>
      </c>
      <c r="G1728" s="12">
        <v>2.2700000000000001E-2</v>
      </c>
      <c r="H1728" s="64"/>
      <c r="I1728" s="64" t="str">
        <f t="shared" si="179"/>
        <v>11900</v>
      </c>
    </row>
    <row r="1729" spans="3:9">
      <c r="C1729" s="64"/>
      <c r="D1729" s="73"/>
      <c r="E1729" s="64">
        <v>14458</v>
      </c>
      <c r="F1729" s="64" t="str">
        <f t="shared" si="178"/>
        <v>81939</v>
      </c>
      <c r="G1729" s="12">
        <v>2.2599999999999999E-2</v>
      </c>
      <c r="H1729" s="64"/>
      <c r="I1729" s="64" t="str">
        <f t="shared" si="179"/>
        <v>11900</v>
      </c>
    </row>
    <row r="1730" spans="3:9">
      <c r="C1730" s="64"/>
      <c r="D1730" s="75"/>
      <c r="E1730" s="64">
        <v>14489</v>
      </c>
      <c r="F1730" s="64" t="str">
        <f t="shared" si="178"/>
        <v>91939</v>
      </c>
      <c r="G1730" s="12">
        <v>2.2499999999999999E-2</v>
      </c>
      <c r="H1730" s="64"/>
      <c r="I1730" s="64" t="str">
        <f t="shared" si="179"/>
        <v>11900</v>
      </c>
    </row>
    <row r="1731" spans="3:9">
      <c r="C1731" s="64"/>
      <c r="D1731" s="73"/>
      <c r="E1731" s="64">
        <v>14519</v>
      </c>
      <c r="F1731" s="64" t="str">
        <f t="shared" si="178"/>
        <v>101939</v>
      </c>
      <c r="G1731" s="12">
        <v>2.23E-2</v>
      </c>
      <c r="H1731" s="64"/>
      <c r="I1731" s="64" t="str">
        <f t="shared" si="179"/>
        <v>11900</v>
      </c>
    </row>
    <row r="1732" spans="3:9">
      <c r="C1732" s="64"/>
      <c r="D1732" s="75"/>
      <c r="E1732" s="64">
        <v>14550</v>
      </c>
      <c r="F1732" s="64" t="str">
        <f t="shared" si="178"/>
        <v>111939</v>
      </c>
      <c r="G1732" s="12">
        <v>2.2200000000000001E-2</v>
      </c>
      <c r="H1732" s="64"/>
      <c r="I1732" s="64" t="str">
        <f t="shared" si="179"/>
        <v>11900</v>
      </c>
    </row>
    <row r="1733" spans="3:9">
      <c r="C1733" s="64"/>
      <c r="D1733" s="73"/>
      <c r="E1733" s="64">
        <v>14580</v>
      </c>
      <c r="F1733" s="64" t="str">
        <f t="shared" si="178"/>
        <v>121939</v>
      </c>
      <c r="G1733" s="12">
        <v>2.2100000000000002E-2</v>
      </c>
      <c r="H1733" s="64"/>
      <c r="I1733" s="64" t="str">
        <f t="shared" si="179"/>
        <v>11900</v>
      </c>
    </row>
    <row r="1734" spans="3:9">
      <c r="C1734" s="64"/>
      <c r="D1734" s="75"/>
      <c r="E1734" s="64">
        <v>14611</v>
      </c>
      <c r="F1734" s="64" t="str">
        <f t="shared" si="178"/>
        <v>11940</v>
      </c>
      <c r="G1734" s="12">
        <v>2.1899999999999999E-2</v>
      </c>
      <c r="H1734" s="64"/>
      <c r="I1734" s="64" t="str">
        <f t="shared" si="179"/>
        <v>11900</v>
      </c>
    </row>
    <row r="1735" spans="3:9">
      <c r="C1735" s="64"/>
      <c r="D1735" s="73"/>
      <c r="E1735" s="64">
        <v>14642</v>
      </c>
      <c r="F1735" s="64" t="str">
        <f t="shared" si="178"/>
        <v>21940</v>
      </c>
      <c r="G1735" s="12">
        <v>2.1700000000000001E-2</v>
      </c>
      <c r="H1735" s="64"/>
      <c r="I1735" s="64" t="str">
        <f t="shared" si="179"/>
        <v>11900</v>
      </c>
    </row>
    <row r="1736" spans="3:9">
      <c r="C1736" s="64"/>
      <c r="D1736" s="75"/>
      <c r="E1736" s="64">
        <v>14671</v>
      </c>
      <c r="F1736" s="64" t="str">
        <f t="shared" si="178"/>
        <v>31940</v>
      </c>
      <c r="G1736" s="12">
        <v>2.1399999999999999E-2</v>
      </c>
      <c r="H1736" s="64"/>
      <c r="I1736" s="64" t="str">
        <f t="shared" si="179"/>
        <v>11900</v>
      </c>
    </row>
    <row r="1737" spans="3:9">
      <c r="C1737" s="64"/>
      <c r="D1737" s="73"/>
      <c r="E1737" s="64">
        <v>14702</v>
      </c>
      <c r="F1737" s="64" t="str">
        <f t="shared" si="178"/>
        <v>41940</v>
      </c>
      <c r="G1737" s="12">
        <v>2.12E-2</v>
      </c>
      <c r="H1737" s="64"/>
      <c r="I1737" s="64" t="str">
        <f t="shared" si="179"/>
        <v>11900</v>
      </c>
    </row>
    <row r="1738" spans="3:9">
      <c r="C1738" s="64"/>
      <c r="D1738" s="75"/>
      <c r="E1738" s="64">
        <v>14732</v>
      </c>
      <c r="F1738" s="64" t="str">
        <f t="shared" si="178"/>
        <v>51940</v>
      </c>
      <c r="G1738" s="12">
        <v>2.1000000000000001E-2</v>
      </c>
      <c r="H1738" s="64"/>
      <c r="I1738" s="64" t="str">
        <f t="shared" si="179"/>
        <v>11900</v>
      </c>
    </row>
    <row r="1739" spans="3:9">
      <c r="C1739" s="64"/>
      <c r="D1739" s="73"/>
      <c r="E1739" s="64">
        <v>14763</v>
      </c>
      <c r="F1739" s="64" t="str">
        <f t="shared" si="178"/>
        <v>61940</v>
      </c>
      <c r="G1739" s="12">
        <v>2.0799999999999999E-2</v>
      </c>
      <c r="H1739" s="64"/>
      <c r="I1739" s="64" t="str">
        <f t="shared" si="179"/>
        <v>11900</v>
      </c>
    </row>
    <row r="1740" spans="3:9">
      <c r="C1740" s="64"/>
      <c r="D1740" s="75"/>
      <c r="E1740" s="64">
        <v>14793</v>
      </c>
      <c r="F1740" s="64" t="str">
        <f t="shared" si="178"/>
        <v>71940</v>
      </c>
      <c r="G1740" s="12">
        <v>2.06E-2</v>
      </c>
      <c r="H1740" s="64"/>
      <c r="I1740" s="64" t="str">
        <f t="shared" si="179"/>
        <v>11900</v>
      </c>
    </row>
    <row r="1741" spans="3:9">
      <c r="C1741" s="64"/>
      <c r="D1741" s="73"/>
      <c r="E1741" s="64">
        <v>14824</v>
      </c>
      <c r="F1741" s="64" t="str">
        <f t="shared" si="178"/>
        <v>81940</v>
      </c>
      <c r="G1741" s="12">
        <v>2.0400000000000001E-2</v>
      </c>
      <c r="H1741" s="64"/>
      <c r="I1741" s="64" t="str">
        <f t="shared" si="179"/>
        <v>11900</v>
      </c>
    </row>
    <row r="1742" spans="3:9">
      <c r="C1742" s="64"/>
      <c r="D1742" s="75"/>
      <c r="E1742" s="64">
        <v>14855</v>
      </c>
      <c r="F1742" s="64" t="str">
        <f t="shared" si="178"/>
        <v>91940</v>
      </c>
      <c r="G1742" s="12">
        <v>2.0199999999999999E-2</v>
      </c>
      <c r="H1742" s="64"/>
      <c r="I1742" s="64" t="str">
        <f t="shared" si="179"/>
        <v>11900</v>
      </c>
    </row>
    <row r="1743" spans="3:9">
      <c r="C1743" s="64"/>
      <c r="D1743" s="73"/>
      <c r="E1743" s="64">
        <v>14885</v>
      </c>
      <c r="F1743" s="64" t="str">
        <f t="shared" si="178"/>
        <v>101940</v>
      </c>
      <c r="G1743" s="12">
        <v>1.9900000000000001E-2</v>
      </c>
      <c r="H1743" s="64"/>
      <c r="I1743" s="64" t="str">
        <f t="shared" si="179"/>
        <v>11900</v>
      </c>
    </row>
    <row r="1744" spans="3:9">
      <c r="C1744" s="64"/>
      <c r="D1744" s="75"/>
      <c r="E1744" s="64">
        <v>14916</v>
      </c>
      <c r="F1744" s="64" t="str">
        <f t="shared" si="178"/>
        <v>111940</v>
      </c>
      <c r="G1744" s="12">
        <v>1.9699999999999999E-2</v>
      </c>
      <c r="H1744" s="64"/>
      <c r="I1744" s="64" t="str">
        <f t="shared" si="179"/>
        <v>11900</v>
      </c>
    </row>
    <row r="1745" spans="3:9">
      <c r="C1745" s="64"/>
      <c r="D1745" s="73"/>
      <c r="E1745" s="64">
        <v>14946</v>
      </c>
      <c r="F1745" s="64" t="str">
        <f t="shared" si="178"/>
        <v>121940</v>
      </c>
      <c r="G1745" s="12">
        <v>1.95E-2</v>
      </c>
      <c r="H1745" s="64"/>
      <c r="I1745" s="64" t="str">
        <f t="shared" si="179"/>
        <v>11900</v>
      </c>
    </row>
    <row r="1746" spans="3:9">
      <c r="C1746" s="64"/>
      <c r="D1746" s="75"/>
      <c r="E1746" s="64">
        <v>14977</v>
      </c>
      <c r="F1746" s="64" t="str">
        <f t="shared" si="178"/>
        <v>11941</v>
      </c>
      <c r="G1746" s="12">
        <v>1.9900000000000001E-2</v>
      </c>
      <c r="H1746" s="64"/>
      <c r="I1746" s="64" t="str">
        <f t="shared" si="179"/>
        <v>11900</v>
      </c>
    </row>
    <row r="1747" spans="3:9">
      <c r="C1747" s="64"/>
      <c r="D1747" s="73"/>
      <c r="E1747" s="64">
        <v>15008</v>
      </c>
      <c r="F1747" s="64" t="str">
        <f t="shared" si="178"/>
        <v>21941</v>
      </c>
      <c r="G1747" s="12">
        <v>2.0400000000000001E-2</v>
      </c>
      <c r="I1747" s="64" t="str">
        <f t="shared" si="179"/>
        <v>11900</v>
      </c>
    </row>
    <row r="1748" spans="3:9">
      <c r="C1748" s="64"/>
      <c r="D1748" s="75"/>
      <c r="E1748" s="64">
        <v>15036</v>
      </c>
      <c r="F1748" s="64" t="str">
        <f t="shared" si="178"/>
        <v>31941</v>
      </c>
      <c r="G1748" s="12">
        <v>2.0799999999999999E-2</v>
      </c>
      <c r="I1748" s="64" t="str">
        <f t="shared" si="179"/>
        <v>11900</v>
      </c>
    </row>
    <row r="1749" spans="3:9">
      <c r="C1749" s="64"/>
      <c r="D1749" s="73"/>
      <c r="E1749" s="64">
        <v>15067</v>
      </c>
      <c r="F1749" s="64" t="str">
        <f t="shared" si="178"/>
        <v>41941</v>
      </c>
      <c r="G1749" s="12">
        <v>2.12E-2</v>
      </c>
      <c r="I1749" s="64" t="str">
        <f t="shared" si="179"/>
        <v>11900</v>
      </c>
    </row>
    <row r="1750" spans="3:9">
      <c r="C1750" s="64"/>
      <c r="D1750" s="75"/>
      <c r="E1750" s="64">
        <v>15097</v>
      </c>
      <c r="F1750" s="64" t="str">
        <f t="shared" si="178"/>
        <v>51941</v>
      </c>
      <c r="G1750" s="12">
        <v>2.1600000000000001E-2</v>
      </c>
      <c r="I1750" s="64" t="str">
        <f t="shared" si="179"/>
        <v>11900</v>
      </c>
    </row>
    <row r="1751" spans="3:9">
      <c r="C1751" s="64"/>
      <c r="D1751" s="73"/>
      <c r="E1751" s="64">
        <v>15128</v>
      </c>
      <c r="F1751" s="64" t="str">
        <f t="shared" si="178"/>
        <v>61941</v>
      </c>
      <c r="G1751" s="12">
        <v>2.1999999999999999E-2</v>
      </c>
      <c r="I1751" s="64" t="str">
        <f t="shared" si="179"/>
        <v>11900</v>
      </c>
    </row>
    <row r="1752" spans="3:9">
      <c r="C1752" s="64"/>
      <c r="D1752" s="75"/>
      <c r="E1752" s="64">
        <v>15158</v>
      </c>
      <c r="F1752" s="64" t="str">
        <f t="shared" si="178"/>
        <v>71941</v>
      </c>
      <c r="G1752" s="12">
        <v>2.2499999999999999E-2</v>
      </c>
      <c r="I1752" s="64" t="str">
        <f t="shared" si="179"/>
        <v>11900</v>
      </c>
    </row>
    <row r="1753" spans="3:9">
      <c r="C1753" s="64"/>
      <c r="D1753" s="73"/>
      <c r="E1753" s="64">
        <v>15189</v>
      </c>
      <c r="F1753" s="64" t="str">
        <f t="shared" si="178"/>
        <v>81941</v>
      </c>
      <c r="G1753" s="12">
        <v>2.29E-2</v>
      </c>
      <c r="I1753" s="64" t="str">
        <f t="shared" si="179"/>
        <v>11900</v>
      </c>
    </row>
    <row r="1754" spans="3:9">
      <c r="C1754" s="64"/>
      <c r="D1754" s="75"/>
      <c r="E1754" s="64">
        <v>15220</v>
      </c>
      <c r="F1754" s="64" t="str">
        <f t="shared" si="178"/>
        <v>91941</v>
      </c>
      <c r="G1754" s="12">
        <v>2.3300000000000001E-2</v>
      </c>
      <c r="I1754" s="64" t="str">
        <f t="shared" si="179"/>
        <v>11900</v>
      </c>
    </row>
    <row r="1755" spans="3:9">
      <c r="C1755" s="64"/>
      <c r="D1755" s="73"/>
      <c r="E1755" s="64">
        <v>15250</v>
      </c>
      <c r="F1755" s="64" t="str">
        <f t="shared" si="178"/>
        <v>101941</v>
      </c>
      <c r="G1755" s="12">
        <v>2.3800000000000002E-2</v>
      </c>
      <c r="I1755" s="64" t="str">
        <f t="shared" si="179"/>
        <v>11900</v>
      </c>
    </row>
    <row r="1756" spans="3:9">
      <c r="C1756" s="64"/>
      <c r="D1756" s="75"/>
      <c r="E1756" s="64">
        <v>15281</v>
      </c>
      <c r="F1756" s="64" t="str">
        <f t="shared" si="178"/>
        <v>111941</v>
      </c>
      <c r="G1756" s="12">
        <v>2.4199999999999999E-2</v>
      </c>
      <c r="I1756" s="64" t="str">
        <f t="shared" si="179"/>
        <v>11900</v>
      </c>
    </row>
    <row r="1757" spans="3:9">
      <c r="C1757" s="64"/>
      <c r="D1757" s="73"/>
      <c r="E1757" s="64">
        <v>15311</v>
      </c>
      <c r="F1757" s="64" t="str">
        <f t="shared" ref="F1757:F1820" si="181">MONTH(E1757)&amp;YEAR(E1757)</f>
        <v>121941</v>
      </c>
      <c r="G1757" s="12">
        <v>2.46E-2</v>
      </c>
      <c r="I1757" s="64" t="str">
        <f t="shared" ref="I1757:I1820" si="182">MONTH(H1757)&amp;YEAR(H1757)</f>
        <v>11900</v>
      </c>
    </row>
    <row r="1758" spans="3:9">
      <c r="C1758" s="64"/>
      <c r="D1758" s="75"/>
      <c r="E1758" s="64">
        <v>15342</v>
      </c>
      <c r="F1758" s="64" t="str">
        <f t="shared" si="181"/>
        <v>11942</v>
      </c>
      <c r="G1758" s="12">
        <v>2.46E-2</v>
      </c>
      <c r="I1758" s="64" t="str">
        <f t="shared" si="182"/>
        <v>11900</v>
      </c>
    </row>
    <row r="1759" spans="3:9">
      <c r="C1759" s="64"/>
      <c r="D1759" s="73"/>
      <c r="E1759" s="64">
        <v>15373</v>
      </c>
      <c r="F1759" s="64" t="str">
        <f t="shared" si="181"/>
        <v>21942</v>
      </c>
      <c r="G1759" s="12">
        <v>2.46E-2</v>
      </c>
      <c r="I1759" s="64" t="str">
        <f t="shared" si="182"/>
        <v>11900</v>
      </c>
    </row>
    <row r="1760" spans="3:9">
      <c r="C1760" s="64"/>
      <c r="D1760" s="75"/>
      <c r="E1760" s="64">
        <v>15401</v>
      </c>
      <c r="F1760" s="64" t="str">
        <f t="shared" si="181"/>
        <v>31942</v>
      </c>
      <c r="G1760" s="12">
        <v>2.46E-2</v>
      </c>
      <c r="I1760" s="64" t="str">
        <f t="shared" si="182"/>
        <v>11900</v>
      </c>
    </row>
    <row r="1761" spans="3:9">
      <c r="C1761" s="64"/>
      <c r="D1761" s="73"/>
      <c r="E1761" s="64">
        <v>15432</v>
      </c>
      <c r="F1761" s="64" t="str">
        <f t="shared" si="181"/>
        <v>41942</v>
      </c>
      <c r="G1761" s="12">
        <v>2.46E-2</v>
      </c>
      <c r="I1761" s="64" t="str">
        <f t="shared" si="182"/>
        <v>11900</v>
      </c>
    </row>
    <row r="1762" spans="3:9">
      <c r="C1762" s="64"/>
      <c r="D1762" s="75"/>
      <c r="E1762" s="64">
        <v>15462</v>
      </c>
      <c r="F1762" s="64" t="str">
        <f t="shared" si="181"/>
        <v>51942</v>
      </c>
      <c r="G1762" s="12">
        <v>2.46E-2</v>
      </c>
      <c r="I1762" s="64" t="str">
        <f t="shared" si="182"/>
        <v>11900</v>
      </c>
    </row>
    <row r="1763" spans="3:9">
      <c r="C1763" s="64"/>
      <c r="D1763" s="73"/>
      <c r="E1763" s="64">
        <v>15493</v>
      </c>
      <c r="F1763" s="64" t="str">
        <f t="shared" si="181"/>
        <v>61942</v>
      </c>
      <c r="G1763" s="12">
        <v>2.46E-2</v>
      </c>
      <c r="I1763" s="64" t="str">
        <f t="shared" si="182"/>
        <v>11900</v>
      </c>
    </row>
    <row r="1764" spans="3:9">
      <c r="C1764" s="64"/>
      <c r="D1764" s="75"/>
      <c r="E1764" s="64">
        <v>15523</v>
      </c>
      <c r="F1764" s="64" t="str">
        <f t="shared" si="181"/>
        <v>71942</v>
      </c>
      <c r="G1764" s="12">
        <v>2.47E-2</v>
      </c>
      <c r="I1764" s="64" t="str">
        <f t="shared" si="182"/>
        <v>11900</v>
      </c>
    </row>
    <row r="1765" spans="3:9">
      <c r="C1765" s="64"/>
      <c r="D1765" s="73"/>
      <c r="E1765" s="64">
        <v>15554</v>
      </c>
      <c r="F1765" s="64" t="str">
        <f t="shared" si="181"/>
        <v>81942</v>
      </c>
      <c r="G1765" s="12">
        <v>2.47E-2</v>
      </c>
      <c r="I1765" s="64" t="str">
        <f t="shared" si="182"/>
        <v>11900</v>
      </c>
    </row>
    <row r="1766" spans="3:9">
      <c r="C1766" s="64"/>
      <c r="D1766" s="75"/>
      <c r="E1766" s="64">
        <v>15585</v>
      </c>
      <c r="F1766" s="64" t="str">
        <f t="shared" si="181"/>
        <v>91942</v>
      </c>
      <c r="G1766" s="12">
        <v>2.47E-2</v>
      </c>
      <c r="I1766" s="64" t="str">
        <f t="shared" si="182"/>
        <v>11900</v>
      </c>
    </row>
    <row r="1767" spans="3:9">
      <c r="C1767" s="64"/>
      <c r="D1767" s="73"/>
      <c r="E1767" s="64">
        <v>15615</v>
      </c>
      <c r="F1767" s="64" t="str">
        <f t="shared" si="181"/>
        <v>101942</v>
      </c>
      <c r="G1767" s="12">
        <v>2.47E-2</v>
      </c>
      <c r="I1767" s="64" t="str">
        <f t="shared" si="182"/>
        <v>11900</v>
      </c>
    </row>
    <row r="1768" spans="3:9">
      <c r="C1768" s="64"/>
      <c r="D1768" s="75"/>
      <c r="E1768" s="64">
        <v>15646</v>
      </c>
      <c r="F1768" s="64" t="str">
        <f t="shared" si="181"/>
        <v>111942</v>
      </c>
      <c r="G1768" s="12">
        <v>2.47E-2</v>
      </c>
      <c r="I1768" s="64" t="str">
        <f t="shared" si="182"/>
        <v>11900</v>
      </c>
    </row>
    <row r="1769" spans="3:9">
      <c r="C1769" s="64"/>
      <c r="D1769" s="73"/>
      <c r="E1769" s="64">
        <v>15676</v>
      </c>
      <c r="F1769" s="64" t="str">
        <f t="shared" si="181"/>
        <v>121942</v>
      </c>
      <c r="G1769" s="12">
        <v>2.47E-2</v>
      </c>
      <c r="I1769" s="64" t="str">
        <f t="shared" si="182"/>
        <v>11900</v>
      </c>
    </row>
    <row r="1770" spans="3:9">
      <c r="C1770" s="64"/>
      <c r="D1770" s="75"/>
      <c r="E1770" s="64">
        <v>15707</v>
      </c>
      <c r="F1770" s="64" t="str">
        <f t="shared" si="181"/>
        <v>11943</v>
      </c>
      <c r="G1770" s="12">
        <v>2.47E-2</v>
      </c>
      <c r="I1770" s="64" t="str">
        <f t="shared" si="182"/>
        <v>11900</v>
      </c>
    </row>
    <row r="1771" spans="3:9">
      <c r="C1771" s="64"/>
      <c r="D1771" s="73"/>
      <c r="E1771" s="64">
        <v>15738</v>
      </c>
      <c r="F1771" s="64" t="str">
        <f t="shared" si="181"/>
        <v>21943</v>
      </c>
      <c r="G1771" s="12">
        <v>2.47E-2</v>
      </c>
      <c r="I1771" s="64" t="str">
        <f t="shared" si="182"/>
        <v>11900</v>
      </c>
    </row>
    <row r="1772" spans="3:9">
      <c r="C1772" s="64"/>
      <c r="D1772" s="75"/>
      <c r="E1772" s="64">
        <v>15766</v>
      </c>
      <c r="F1772" s="64" t="str">
        <f t="shared" si="181"/>
        <v>31943</v>
      </c>
      <c r="G1772" s="12">
        <v>2.47E-2</v>
      </c>
      <c r="I1772" s="64" t="str">
        <f t="shared" si="182"/>
        <v>11900</v>
      </c>
    </row>
    <row r="1773" spans="3:9">
      <c r="C1773" s="64"/>
      <c r="D1773" s="73"/>
      <c r="E1773" s="64">
        <v>15797</v>
      </c>
      <c r="F1773" s="64" t="str">
        <f t="shared" si="181"/>
        <v>41943</v>
      </c>
      <c r="G1773" s="12">
        <v>2.47E-2</v>
      </c>
      <c r="I1773" s="64" t="str">
        <f t="shared" si="182"/>
        <v>11900</v>
      </c>
    </row>
    <row r="1774" spans="3:9">
      <c r="C1774" s="64"/>
      <c r="D1774" s="75"/>
      <c r="E1774" s="64">
        <v>15827</v>
      </c>
      <c r="F1774" s="64" t="str">
        <f t="shared" si="181"/>
        <v>51943</v>
      </c>
      <c r="G1774" s="12">
        <v>2.47E-2</v>
      </c>
      <c r="I1774" s="64" t="str">
        <f t="shared" si="182"/>
        <v>11900</v>
      </c>
    </row>
    <row r="1775" spans="3:9">
      <c r="C1775" s="64"/>
      <c r="D1775" s="73"/>
      <c r="E1775" s="64">
        <v>15858</v>
      </c>
      <c r="F1775" s="64" t="str">
        <f t="shared" si="181"/>
        <v>61943</v>
      </c>
      <c r="G1775" s="12">
        <v>2.47E-2</v>
      </c>
      <c r="I1775" s="64" t="str">
        <f t="shared" si="182"/>
        <v>11900</v>
      </c>
    </row>
    <row r="1776" spans="3:9">
      <c r="C1776" s="64"/>
      <c r="D1776" s="75"/>
      <c r="E1776" s="64">
        <v>15888</v>
      </c>
      <c r="F1776" s="64" t="str">
        <f t="shared" si="181"/>
        <v>71943</v>
      </c>
      <c r="G1776" s="12">
        <v>2.4799999999999999E-2</v>
      </c>
      <c r="I1776" s="64" t="str">
        <f t="shared" si="182"/>
        <v>11900</v>
      </c>
    </row>
    <row r="1777" spans="3:9">
      <c r="C1777" s="64"/>
      <c r="D1777" s="73"/>
      <c r="E1777" s="64">
        <v>15919</v>
      </c>
      <c r="F1777" s="64" t="str">
        <f t="shared" si="181"/>
        <v>81943</v>
      </c>
      <c r="G1777" s="12">
        <v>2.4799999999999999E-2</v>
      </c>
      <c r="I1777" s="64" t="str">
        <f t="shared" si="182"/>
        <v>11900</v>
      </c>
    </row>
    <row r="1778" spans="3:9">
      <c r="C1778" s="64"/>
      <c r="D1778" s="75"/>
      <c r="E1778" s="64">
        <v>15950</v>
      </c>
      <c r="F1778" s="64" t="str">
        <f t="shared" si="181"/>
        <v>91943</v>
      </c>
      <c r="G1778" s="12">
        <v>2.4799999999999999E-2</v>
      </c>
      <c r="I1778" s="64" t="str">
        <f t="shared" si="182"/>
        <v>11900</v>
      </c>
    </row>
    <row r="1779" spans="3:9">
      <c r="C1779" s="64"/>
      <c r="D1779" s="73"/>
      <c r="E1779" s="64">
        <v>15980</v>
      </c>
      <c r="F1779" s="64" t="str">
        <f t="shared" si="181"/>
        <v>101943</v>
      </c>
      <c r="G1779" s="12">
        <v>2.4799999999999999E-2</v>
      </c>
      <c r="I1779" s="64" t="str">
        <f t="shared" si="182"/>
        <v>11900</v>
      </c>
    </row>
    <row r="1780" spans="3:9">
      <c r="C1780" s="64"/>
      <c r="D1780" s="75"/>
      <c r="E1780" s="64">
        <v>16011</v>
      </c>
      <c r="F1780" s="64" t="str">
        <f t="shared" si="181"/>
        <v>111943</v>
      </c>
      <c r="G1780" s="12">
        <v>2.4799999999999999E-2</v>
      </c>
      <c r="I1780" s="64" t="str">
        <f t="shared" si="182"/>
        <v>11900</v>
      </c>
    </row>
    <row r="1781" spans="3:9">
      <c r="C1781" s="64"/>
      <c r="D1781" s="73"/>
      <c r="E1781" s="64">
        <v>16041</v>
      </c>
      <c r="F1781" s="64" t="str">
        <f t="shared" si="181"/>
        <v>121943</v>
      </c>
      <c r="G1781" s="12">
        <v>2.4799999999999999E-2</v>
      </c>
      <c r="I1781" s="64" t="str">
        <f t="shared" si="182"/>
        <v>11900</v>
      </c>
    </row>
    <row r="1782" spans="3:9">
      <c r="C1782" s="64"/>
      <c r="D1782" s="75"/>
      <c r="E1782" s="64">
        <v>16072</v>
      </c>
      <c r="F1782" s="64" t="str">
        <f t="shared" si="181"/>
        <v>11944</v>
      </c>
      <c r="G1782" s="12">
        <v>2.47E-2</v>
      </c>
      <c r="I1782" s="64" t="str">
        <f t="shared" si="182"/>
        <v>11900</v>
      </c>
    </row>
    <row r="1783" spans="3:9">
      <c r="C1783" s="64"/>
      <c r="D1783" s="73"/>
      <c r="E1783" s="64">
        <v>16103</v>
      </c>
      <c r="F1783" s="64" t="str">
        <f t="shared" si="181"/>
        <v>21944</v>
      </c>
      <c r="G1783" s="12">
        <v>2.46E-2</v>
      </c>
      <c r="I1783" s="64" t="str">
        <f t="shared" si="182"/>
        <v>11900</v>
      </c>
    </row>
    <row r="1784" spans="3:9">
      <c r="C1784" s="64"/>
      <c r="D1784" s="75"/>
      <c r="E1784" s="64">
        <v>16132</v>
      </c>
      <c r="F1784" s="64" t="str">
        <f t="shared" si="181"/>
        <v>31944</v>
      </c>
      <c r="G1784" s="12">
        <v>2.4500000000000001E-2</v>
      </c>
      <c r="I1784" s="64" t="str">
        <f t="shared" si="182"/>
        <v>11900</v>
      </c>
    </row>
    <row r="1785" spans="3:9">
      <c r="C1785" s="64"/>
      <c r="D1785" s="73"/>
      <c r="E1785" s="64">
        <v>16163</v>
      </c>
      <c r="F1785" s="64" t="str">
        <f t="shared" si="181"/>
        <v>41944</v>
      </c>
      <c r="G1785" s="12">
        <v>2.4400000000000002E-2</v>
      </c>
      <c r="I1785" s="64" t="str">
        <f t="shared" si="182"/>
        <v>11900</v>
      </c>
    </row>
    <row r="1786" spans="3:9">
      <c r="C1786" s="64"/>
      <c r="D1786" s="75"/>
      <c r="E1786" s="64">
        <v>16193</v>
      </c>
      <c r="F1786" s="64" t="str">
        <f t="shared" si="181"/>
        <v>51944</v>
      </c>
      <c r="G1786" s="12">
        <v>2.4299999999999999E-2</v>
      </c>
      <c r="I1786" s="64" t="str">
        <f t="shared" si="182"/>
        <v>11900</v>
      </c>
    </row>
    <row r="1787" spans="3:9">
      <c r="C1787" s="64"/>
      <c r="D1787" s="73"/>
      <c r="E1787" s="64">
        <v>16224</v>
      </c>
      <c r="F1787" s="64" t="str">
        <f t="shared" si="181"/>
        <v>61944</v>
      </c>
      <c r="G1787" s="12">
        <v>2.4199999999999999E-2</v>
      </c>
      <c r="I1787" s="64" t="str">
        <f t="shared" si="182"/>
        <v>11900</v>
      </c>
    </row>
    <row r="1788" spans="3:9">
      <c r="C1788" s="64"/>
      <c r="D1788" s="75"/>
      <c r="E1788" s="64">
        <v>16254</v>
      </c>
      <c r="F1788" s="64" t="str">
        <f t="shared" si="181"/>
        <v>71944</v>
      </c>
      <c r="G1788" s="12">
        <v>2.4199999999999999E-2</v>
      </c>
      <c r="I1788" s="64" t="str">
        <f t="shared" si="182"/>
        <v>11900</v>
      </c>
    </row>
    <row r="1789" spans="3:9">
      <c r="C1789" s="64"/>
      <c r="D1789" s="73"/>
      <c r="E1789" s="64">
        <v>16285</v>
      </c>
      <c r="F1789" s="64" t="str">
        <f t="shared" si="181"/>
        <v>81944</v>
      </c>
      <c r="G1789" s="12">
        <v>2.41E-2</v>
      </c>
      <c r="I1789" s="64" t="str">
        <f t="shared" si="182"/>
        <v>11900</v>
      </c>
    </row>
    <row r="1790" spans="3:9">
      <c r="C1790" s="64"/>
      <c r="D1790" s="75"/>
      <c r="E1790" s="64">
        <v>16316</v>
      </c>
      <c r="F1790" s="64" t="str">
        <f t="shared" si="181"/>
        <v>91944</v>
      </c>
      <c r="G1790" s="12">
        <v>2.4E-2</v>
      </c>
      <c r="I1790" s="64" t="str">
        <f t="shared" si="182"/>
        <v>11900</v>
      </c>
    </row>
    <row r="1791" spans="3:9">
      <c r="C1791" s="64"/>
      <c r="D1791" s="73"/>
      <c r="E1791" s="64">
        <v>16346</v>
      </c>
      <c r="F1791" s="64" t="str">
        <f t="shared" si="181"/>
        <v>101944</v>
      </c>
      <c r="G1791" s="12">
        <v>2.3900000000000001E-2</v>
      </c>
      <c r="I1791" s="64" t="str">
        <f t="shared" si="182"/>
        <v>11900</v>
      </c>
    </row>
    <row r="1792" spans="3:9">
      <c r="C1792" s="64"/>
      <c r="D1792" s="75"/>
      <c r="E1792" s="64">
        <v>16377</v>
      </c>
      <c r="F1792" s="64" t="str">
        <f t="shared" si="181"/>
        <v>111944</v>
      </c>
      <c r="G1792" s="12">
        <v>2.3800000000000002E-2</v>
      </c>
      <c r="I1792" s="64" t="str">
        <f t="shared" si="182"/>
        <v>11900</v>
      </c>
    </row>
    <row r="1793" spans="3:9">
      <c r="C1793" s="64"/>
      <c r="D1793" s="73"/>
      <c r="E1793" s="64">
        <v>16407</v>
      </c>
      <c r="F1793" s="64" t="str">
        <f t="shared" si="181"/>
        <v>121944</v>
      </c>
      <c r="G1793" s="12">
        <v>2.3699999999999999E-2</v>
      </c>
      <c r="I1793" s="64" t="str">
        <f t="shared" si="182"/>
        <v>11900</v>
      </c>
    </row>
    <row r="1794" spans="3:9">
      <c r="C1794" s="64"/>
      <c r="D1794" s="75"/>
      <c r="E1794" s="64">
        <v>16438</v>
      </c>
      <c r="F1794" s="64" t="str">
        <f t="shared" si="181"/>
        <v>11945</v>
      </c>
      <c r="G1794" s="12">
        <v>2.3599999999999999E-2</v>
      </c>
      <c r="I1794" s="64" t="str">
        <f t="shared" si="182"/>
        <v>11900</v>
      </c>
    </row>
    <row r="1795" spans="3:9">
      <c r="C1795" s="64"/>
      <c r="D1795" s="73"/>
      <c r="E1795" s="64">
        <v>16469</v>
      </c>
      <c r="F1795" s="64" t="str">
        <f t="shared" si="181"/>
        <v>21945</v>
      </c>
      <c r="G1795" s="12">
        <v>2.3400000000000001E-2</v>
      </c>
      <c r="I1795" s="64" t="str">
        <f t="shared" si="182"/>
        <v>11900</v>
      </c>
    </row>
    <row r="1796" spans="3:9">
      <c r="C1796" s="64"/>
      <c r="D1796" s="75"/>
      <c r="E1796" s="64">
        <v>16497</v>
      </c>
      <c r="F1796" s="64" t="str">
        <f t="shared" si="181"/>
        <v>31945</v>
      </c>
      <c r="G1796" s="12">
        <v>2.3300000000000001E-2</v>
      </c>
      <c r="I1796" s="64" t="str">
        <f t="shared" si="182"/>
        <v>11900</v>
      </c>
    </row>
    <row r="1797" spans="3:9">
      <c r="C1797" s="64"/>
      <c r="D1797" s="73"/>
      <c r="E1797" s="64">
        <v>16528</v>
      </c>
      <c r="F1797" s="64" t="str">
        <f t="shared" si="181"/>
        <v>41945</v>
      </c>
      <c r="G1797" s="12">
        <v>2.3099999999999999E-2</v>
      </c>
      <c r="I1797" s="64" t="str">
        <f t="shared" si="182"/>
        <v>11900</v>
      </c>
    </row>
    <row r="1798" spans="3:9">
      <c r="C1798" s="64"/>
      <c r="D1798" s="75"/>
      <c r="E1798" s="64">
        <v>16558</v>
      </c>
      <c r="F1798" s="64" t="str">
        <f t="shared" si="181"/>
        <v>51945</v>
      </c>
      <c r="G1798" s="12">
        <v>2.3E-2</v>
      </c>
      <c r="I1798" s="64" t="str">
        <f t="shared" si="182"/>
        <v>11900</v>
      </c>
    </row>
    <row r="1799" spans="3:9">
      <c r="C1799" s="64"/>
      <c r="D1799" s="73"/>
      <c r="E1799" s="64">
        <v>16589</v>
      </c>
      <c r="F1799" s="64" t="str">
        <f t="shared" si="181"/>
        <v>61945</v>
      </c>
      <c r="G1799" s="12">
        <v>2.2800000000000001E-2</v>
      </c>
      <c r="I1799" s="64" t="str">
        <f t="shared" si="182"/>
        <v>11900</v>
      </c>
    </row>
    <row r="1800" spans="3:9">
      <c r="C1800" s="64"/>
      <c r="D1800" s="75"/>
      <c r="E1800" s="64">
        <v>16619</v>
      </c>
      <c r="F1800" s="64" t="str">
        <f t="shared" si="181"/>
        <v>71945</v>
      </c>
      <c r="G1800" s="12">
        <v>2.2700000000000001E-2</v>
      </c>
      <c r="I1800" s="64" t="str">
        <f t="shared" si="182"/>
        <v>11900</v>
      </c>
    </row>
    <row r="1801" spans="3:9">
      <c r="C1801" s="64"/>
      <c r="D1801" s="73"/>
      <c r="E1801" s="64">
        <v>16650</v>
      </c>
      <c r="F1801" s="64" t="str">
        <f t="shared" si="181"/>
        <v>81945</v>
      </c>
      <c r="G1801" s="12">
        <v>2.2499999999999999E-2</v>
      </c>
      <c r="I1801" s="64" t="str">
        <f t="shared" si="182"/>
        <v>11900</v>
      </c>
    </row>
    <row r="1802" spans="3:9">
      <c r="C1802" s="64"/>
      <c r="D1802" s="75"/>
      <c r="E1802" s="64">
        <v>16681</v>
      </c>
      <c r="F1802" s="64" t="str">
        <f t="shared" si="181"/>
        <v>91945</v>
      </c>
      <c r="G1802" s="12">
        <v>2.23E-2</v>
      </c>
      <c r="I1802" s="64" t="str">
        <f t="shared" si="182"/>
        <v>11900</v>
      </c>
    </row>
    <row r="1803" spans="3:9">
      <c r="C1803" s="64"/>
      <c r="D1803" s="73"/>
      <c r="E1803" s="64">
        <v>16711</v>
      </c>
      <c r="F1803" s="64" t="str">
        <f t="shared" si="181"/>
        <v>101945</v>
      </c>
      <c r="G1803" s="12">
        <v>2.2200000000000001E-2</v>
      </c>
      <c r="I1803" s="64" t="str">
        <f t="shared" si="182"/>
        <v>11900</v>
      </c>
    </row>
    <row r="1804" spans="3:9">
      <c r="C1804" s="64"/>
      <c r="D1804" s="75"/>
      <c r="E1804" s="64">
        <v>16742</v>
      </c>
      <c r="F1804" s="64" t="str">
        <f t="shared" si="181"/>
        <v>111945</v>
      </c>
      <c r="G1804" s="12">
        <v>2.1999999999999999E-2</v>
      </c>
      <c r="I1804" s="64" t="str">
        <f t="shared" si="182"/>
        <v>11900</v>
      </c>
    </row>
    <row r="1805" spans="3:9">
      <c r="C1805" s="64"/>
      <c r="D1805" s="73"/>
      <c r="E1805" s="64">
        <v>16772</v>
      </c>
      <c r="F1805" s="64" t="str">
        <f t="shared" si="181"/>
        <v>121945</v>
      </c>
      <c r="G1805" s="12">
        <v>2.1899999999999999E-2</v>
      </c>
      <c r="I1805" s="64" t="str">
        <f t="shared" si="182"/>
        <v>11900</v>
      </c>
    </row>
    <row r="1806" spans="3:9">
      <c r="C1806" s="64"/>
      <c r="D1806" s="75"/>
      <c r="E1806" s="64">
        <v>16803</v>
      </c>
      <c r="F1806" s="64" t="str">
        <f t="shared" si="181"/>
        <v>11946</v>
      </c>
      <c r="G1806" s="12">
        <v>2.1899999999999999E-2</v>
      </c>
      <c r="I1806" s="64" t="str">
        <f t="shared" si="182"/>
        <v>11900</v>
      </c>
    </row>
    <row r="1807" spans="3:9">
      <c r="C1807" s="64"/>
      <c r="D1807" s="73"/>
      <c r="E1807" s="64">
        <v>16834</v>
      </c>
      <c r="F1807" s="64" t="str">
        <f t="shared" si="181"/>
        <v>21946</v>
      </c>
      <c r="G1807" s="12">
        <v>2.1999999999999999E-2</v>
      </c>
      <c r="I1807" s="64" t="str">
        <f t="shared" si="182"/>
        <v>11900</v>
      </c>
    </row>
    <row r="1808" spans="3:9">
      <c r="C1808" s="64"/>
      <c r="D1808" s="75"/>
      <c r="E1808" s="64">
        <v>16862</v>
      </c>
      <c r="F1808" s="64" t="str">
        <f t="shared" si="181"/>
        <v>31946</v>
      </c>
      <c r="G1808" s="12">
        <v>2.1999999999999999E-2</v>
      </c>
      <c r="I1808" s="64" t="str">
        <f t="shared" si="182"/>
        <v>11900</v>
      </c>
    </row>
    <row r="1809" spans="3:9">
      <c r="C1809" s="64"/>
      <c r="D1809" s="73"/>
      <c r="E1809" s="64">
        <v>16893</v>
      </c>
      <c r="F1809" s="64" t="str">
        <f t="shared" si="181"/>
        <v>41946</v>
      </c>
      <c r="G1809" s="12">
        <v>2.2100000000000002E-2</v>
      </c>
      <c r="I1809" s="64" t="str">
        <f t="shared" si="182"/>
        <v>11900</v>
      </c>
    </row>
    <row r="1810" spans="3:9">
      <c r="C1810" s="64"/>
      <c r="D1810" s="75"/>
      <c r="E1810" s="64">
        <v>16923</v>
      </c>
      <c r="F1810" s="64" t="str">
        <f t="shared" si="181"/>
        <v>51946</v>
      </c>
      <c r="G1810" s="12">
        <v>2.2100000000000002E-2</v>
      </c>
      <c r="I1810" s="64" t="str">
        <f t="shared" si="182"/>
        <v>11900</v>
      </c>
    </row>
    <row r="1811" spans="3:9">
      <c r="C1811" s="64"/>
      <c r="D1811" s="73"/>
      <c r="E1811" s="64">
        <v>16954</v>
      </c>
      <c r="F1811" s="64" t="str">
        <f t="shared" si="181"/>
        <v>61946</v>
      </c>
      <c r="G1811" s="12">
        <v>2.2200000000000001E-2</v>
      </c>
      <c r="I1811" s="64" t="str">
        <f t="shared" si="182"/>
        <v>11900</v>
      </c>
    </row>
    <row r="1812" spans="3:9">
      <c r="C1812" s="64"/>
      <c r="D1812" s="75"/>
      <c r="E1812" s="64">
        <v>16984</v>
      </c>
      <c r="F1812" s="64" t="str">
        <f t="shared" si="181"/>
        <v>71946</v>
      </c>
      <c r="G1812" s="12">
        <v>2.2200000000000001E-2</v>
      </c>
      <c r="I1812" s="64" t="str">
        <f t="shared" si="182"/>
        <v>11900</v>
      </c>
    </row>
    <row r="1813" spans="3:9">
      <c r="C1813" s="64"/>
      <c r="D1813" s="73"/>
      <c r="E1813" s="64">
        <v>17015</v>
      </c>
      <c r="F1813" s="64" t="str">
        <f t="shared" si="181"/>
        <v>81946</v>
      </c>
      <c r="G1813" s="12">
        <v>2.23E-2</v>
      </c>
      <c r="I1813" s="64" t="str">
        <f t="shared" si="182"/>
        <v>11900</v>
      </c>
    </row>
    <row r="1814" spans="3:9">
      <c r="C1814" s="64"/>
      <c r="D1814" s="75"/>
      <c r="E1814" s="64">
        <v>17046</v>
      </c>
      <c r="F1814" s="64" t="str">
        <f t="shared" si="181"/>
        <v>91946</v>
      </c>
      <c r="G1814" s="12">
        <v>2.23E-2</v>
      </c>
      <c r="I1814" s="64" t="str">
        <f t="shared" si="182"/>
        <v>11900</v>
      </c>
    </row>
    <row r="1815" spans="3:9">
      <c r="C1815" s="64"/>
      <c r="D1815" s="73"/>
      <c r="E1815" s="64">
        <v>17076</v>
      </c>
      <c r="F1815" s="64" t="str">
        <f t="shared" si="181"/>
        <v>101946</v>
      </c>
      <c r="G1815" s="12">
        <v>2.24E-2</v>
      </c>
      <c r="I1815" s="64" t="str">
        <f t="shared" si="182"/>
        <v>11900</v>
      </c>
    </row>
    <row r="1816" spans="3:9">
      <c r="C1816" s="64"/>
      <c r="D1816" s="75"/>
      <c r="E1816" s="64">
        <v>17107</v>
      </c>
      <c r="F1816" s="64" t="str">
        <f t="shared" si="181"/>
        <v>111946</v>
      </c>
      <c r="G1816" s="12">
        <v>2.24E-2</v>
      </c>
      <c r="I1816" s="64" t="str">
        <f t="shared" si="182"/>
        <v>11900</v>
      </c>
    </row>
    <row r="1817" spans="3:9">
      <c r="C1817" s="64"/>
      <c r="D1817" s="73"/>
      <c r="E1817" s="64">
        <v>17137</v>
      </c>
      <c r="F1817" s="64" t="str">
        <f t="shared" si="181"/>
        <v>121946</v>
      </c>
      <c r="G1817" s="12">
        <v>2.2499999999999999E-2</v>
      </c>
      <c r="I1817" s="64" t="str">
        <f t="shared" si="182"/>
        <v>11900</v>
      </c>
    </row>
    <row r="1818" spans="3:9">
      <c r="C1818" s="64"/>
      <c r="D1818" s="75"/>
      <c r="E1818" s="64">
        <v>17168</v>
      </c>
      <c r="F1818" s="64" t="str">
        <f t="shared" si="181"/>
        <v>11947</v>
      </c>
      <c r="G1818" s="12">
        <v>2.2700000000000001E-2</v>
      </c>
      <c r="I1818" s="64" t="str">
        <f t="shared" si="182"/>
        <v>11900</v>
      </c>
    </row>
    <row r="1819" spans="3:9">
      <c r="C1819" s="64"/>
      <c r="D1819" s="73"/>
      <c r="E1819" s="64">
        <v>17199</v>
      </c>
      <c r="F1819" s="64" t="str">
        <f t="shared" si="181"/>
        <v>21947</v>
      </c>
      <c r="G1819" s="12">
        <v>2.2800000000000001E-2</v>
      </c>
      <c r="I1819" s="64" t="str">
        <f t="shared" si="182"/>
        <v>11900</v>
      </c>
    </row>
    <row r="1820" spans="3:9">
      <c r="C1820" s="64"/>
      <c r="D1820" s="75"/>
      <c r="E1820" s="64">
        <v>17227</v>
      </c>
      <c r="F1820" s="64" t="str">
        <f t="shared" si="181"/>
        <v>31947</v>
      </c>
      <c r="G1820" s="12">
        <v>2.3E-2</v>
      </c>
      <c r="I1820" s="64" t="str">
        <f t="shared" si="182"/>
        <v>11900</v>
      </c>
    </row>
    <row r="1821" spans="3:9">
      <c r="C1821" s="64"/>
      <c r="D1821" s="73"/>
      <c r="E1821" s="64">
        <v>17258</v>
      </c>
      <c r="F1821" s="64" t="str">
        <f t="shared" ref="F1821:F1884" si="183">MONTH(E1821)&amp;YEAR(E1821)</f>
        <v>41947</v>
      </c>
      <c r="G1821" s="12">
        <v>2.3099999999999999E-2</v>
      </c>
      <c r="I1821" s="64" t="str">
        <f t="shared" ref="I1821:I1884" si="184">MONTH(H1821)&amp;YEAR(H1821)</f>
        <v>11900</v>
      </c>
    </row>
    <row r="1822" spans="3:9">
      <c r="C1822" s="64"/>
      <c r="D1822" s="75"/>
      <c r="E1822" s="64">
        <v>17288</v>
      </c>
      <c r="F1822" s="64" t="str">
        <f t="shared" si="183"/>
        <v>51947</v>
      </c>
      <c r="G1822" s="12">
        <v>2.3300000000000001E-2</v>
      </c>
      <c r="I1822" s="64" t="str">
        <f t="shared" si="184"/>
        <v>11900</v>
      </c>
    </row>
    <row r="1823" spans="3:9">
      <c r="C1823" s="64"/>
      <c r="D1823" s="73"/>
      <c r="E1823" s="64">
        <v>17319</v>
      </c>
      <c r="F1823" s="64" t="str">
        <f t="shared" si="183"/>
        <v>61947</v>
      </c>
      <c r="G1823" s="12">
        <v>2.35E-2</v>
      </c>
      <c r="I1823" s="64" t="str">
        <f t="shared" si="184"/>
        <v>11900</v>
      </c>
    </row>
    <row r="1824" spans="3:9">
      <c r="C1824" s="64"/>
      <c r="D1824" s="75"/>
      <c r="E1824" s="64">
        <v>17349</v>
      </c>
      <c r="F1824" s="64" t="str">
        <f t="shared" si="183"/>
        <v>71947</v>
      </c>
      <c r="G1824" s="12">
        <v>2.3599999999999999E-2</v>
      </c>
      <c r="I1824" s="64" t="str">
        <f t="shared" si="184"/>
        <v>11900</v>
      </c>
    </row>
    <row r="1825" spans="3:9">
      <c r="C1825" s="64"/>
      <c r="D1825" s="73"/>
      <c r="E1825" s="64">
        <v>17380</v>
      </c>
      <c r="F1825" s="64" t="str">
        <f t="shared" si="183"/>
        <v>81947</v>
      </c>
      <c r="G1825" s="12">
        <v>2.3800000000000002E-2</v>
      </c>
      <c r="I1825" s="64" t="str">
        <f t="shared" si="184"/>
        <v>11900</v>
      </c>
    </row>
    <row r="1826" spans="3:9">
      <c r="C1826" s="64"/>
      <c r="D1826" s="75"/>
      <c r="E1826" s="64">
        <v>17411</v>
      </c>
      <c r="F1826" s="64" t="str">
        <f t="shared" si="183"/>
        <v>91947</v>
      </c>
      <c r="G1826" s="12">
        <v>2.3900000000000001E-2</v>
      </c>
      <c r="I1826" s="64" t="str">
        <f t="shared" si="184"/>
        <v>11900</v>
      </c>
    </row>
    <row r="1827" spans="3:9">
      <c r="C1827" s="64"/>
      <c r="D1827" s="73"/>
      <c r="E1827" s="64">
        <v>17441</v>
      </c>
      <c r="F1827" s="64" t="str">
        <f t="shared" si="183"/>
        <v>101947</v>
      </c>
      <c r="G1827" s="12">
        <v>2.41E-2</v>
      </c>
      <c r="I1827" s="64" t="str">
        <f t="shared" si="184"/>
        <v>11900</v>
      </c>
    </row>
    <row r="1828" spans="3:9">
      <c r="C1828" s="64"/>
      <c r="D1828" s="75"/>
      <c r="E1828" s="64">
        <v>17472</v>
      </c>
      <c r="F1828" s="64" t="str">
        <f t="shared" si="183"/>
        <v>111947</v>
      </c>
      <c r="G1828" s="12">
        <v>2.4199999999999999E-2</v>
      </c>
      <c r="I1828" s="64" t="str">
        <f t="shared" si="184"/>
        <v>11900</v>
      </c>
    </row>
    <row r="1829" spans="3:9">
      <c r="C1829" s="64"/>
      <c r="D1829" s="73"/>
      <c r="E1829" s="64">
        <v>17502</v>
      </c>
      <c r="F1829" s="64" t="str">
        <f t="shared" si="183"/>
        <v>121947</v>
      </c>
      <c r="G1829" s="12">
        <v>2.4400000000000002E-2</v>
      </c>
      <c r="I1829" s="64" t="str">
        <f t="shared" si="184"/>
        <v>11900</v>
      </c>
    </row>
    <row r="1830" spans="3:9">
      <c r="C1830" s="64"/>
      <c r="D1830" s="75"/>
      <c r="E1830" s="64">
        <v>17533</v>
      </c>
      <c r="F1830" s="64" t="str">
        <f t="shared" si="183"/>
        <v>11948</v>
      </c>
      <c r="G1830" s="12">
        <v>2.4299999999999999E-2</v>
      </c>
      <c r="I1830" s="64" t="str">
        <f t="shared" si="184"/>
        <v>11900</v>
      </c>
    </row>
    <row r="1831" spans="3:9">
      <c r="C1831" s="64"/>
      <c r="D1831" s="73"/>
      <c r="E1831" s="64">
        <v>17564</v>
      </c>
      <c r="F1831" s="64" t="str">
        <f t="shared" si="183"/>
        <v>21948</v>
      </c>
      <c r="G1831" s="12">
        <v>2.4199999999999999E-2</v>
      </c>
      <c r="I1831" s="64" t="str">
        <f t="shared" si="184"/>
        <v>11900</v>
      </c>
    </row>
    <row r="1832" spans="3:9">
      <c r="C1832" s="64"/>
      <c r="D1832" s="75"/>
      <c r="E1832" s="64">
        <v>17593</v>
      </c>
      <c r="F1832" s="64" t="str">
        <f t="shared" si="183"/>
        <v>31948</v>
      </c>
      <c r="G1832" s="12">
        <v>2.41E-2</v>
      </c>
      <c r="I1832" s="64" t="str">
        <f t="shared" si="184"/>
        <v>11900</v>
      </c>
    </row>
    <row r="1833" spans="3:9">
      <c r="C1833" s="64"/>
      <c r="D1833" s="73"/>
      <c r="E1833" s="64">
        <v>17624</v>
      </c>
      <c r="F1833" s="64" t="str">
        <f t="shared" si="183"/>
        <v>41948</v>
      </c>
      <c r="G1833" s="12">
        <v>2.4E-2</v>
      </c>
      <c r="I1833" s="64" t="str">
        <f t="shared" si="184"/>
        <v>11900</v>
      </c>
    </row>
    <row r="1834" spans="3:9">
      <c r="C1834" s="64"/>
      <c r="D1834" s="75"/>
      <c r="E1834" s="64">
        <v>17654</v>
      </c>
      <c r="F1834" s="64" t="str">
        <f t="shared" si="183"/>
        <v>51948</v>
      </c>
      <c r="G1834" s="12">
        <v>2.3900000000000001E-2</v>
      </c>
      <c r="I1834" s="64" t="str">
        <f t="shared" si="184"/>
        <v>11900</v>
      </c>
    </row>
    <row r="1835" spans="3:9">
      <c r="C1835" s="64"/>
      <c r="D1835" s="73"/>
      <c r="E1835" s="64">
        <v>17685</v>
      </c>
      <c r="F1835" s="64" t="str">
        <f t="shared" si="183"/>
        <v>61948</v>
      </c>
      <c r="G1835" s="12">
        <v>2.3800000000000002E-2</v>
      </c>
      <c r="I1835" s="64" t="str">
        <f t="shared" si="184"/>
        <v>11900</v>
      </c>
    </row>
    <row r="1836" spans="3:9">
      <c r="C1836" s="64"/>
      <c r="D1836" s="75"/>
      <c r="E1836" s="64">
        <v>17715</v>
      </c>
      <c r="F1836" s="64" t="str">
        <f t="shared" si="183"/>
        <v>71948</v>
      </c>
      <c r="G1836" s="12">
        <v>2.3599999999999999E-2</v>
      </c>
      <c r="I1836" s="64" t="str">
        <f t="shared" si="184"/>
        <v>11900</v>
      </c>
    </row>
    <row r="1837" spans="3:9">
      <c r="C1837" s="64"/>
      <c r="D1837" s="73"/>
      <c r="E1837" s="64">
        <v>17746</v>
      </c>
      <c r="F1837" s="64" t="str">
        <f t="shared" si="183"/>
        <v>81948</v>
      </c>
      <c r="G1837" s="12">
        <v>2.35E-2</v>
      </c>
      <c r="I1837" s="64" t="str">
        <f t="shared" si="184"/>
        <v>11900</v>
      </c>
    </row>
    <row r="1838" spans="3:9">
      <c r="C1838" s="64"/>
      <c r="D1838" s="75"/>
      <c r="E1838" s="64">
        <v>17777</v>
      </c>
      <c r="F1838" s="64" t="str">
        <f t="shared" si="183"/>
        <v>91948</v>
      </c>
      <c r="G1838" s="12">
        <v>2.3400000000000001E-2</v>
      </c>
      <c r="I1838" s="64" t="str">
        <f t="shared" si="184"/>
        <v>11900</v>
      </c>
    </row>
    <row r="1839" spans="3:9">
      <c r="C1839" s="64"/>
      <c r="D1839" s="73"/>
      <c r="E1839" s="64">
        <v>17807</v>
      </c>
      <c r="F1839" s="64" t="str">
        <f t="shared" si="183"/>
        <v>101948</v>
      </c>
      <c r="G1839" s="12">
        <v>2.3300000000000001E-2</v>
      </c>
      <c r="I1839" s="64" t="str">
        <f t="shared" si="184"/>
        <v>11900</v>
      </c>
    </row>
    <row r="1840" spans="3:9">
      <c r="C1840" s="64"/>
      <c r="D1840" s="75"/>
      <c r="E1840" s="64">
        <v>17838</v>
      </c>
      <c r="F1840" s="64" t="str">
        <f t="shared" si="183"/>
        <v>111948</v>
      </c>
      <c r="G1840" s="12">
        <v>2.3199999999999998E-2</v>
      </c>
      <c r="I1840" s="64" t="str">
        <f t="shared" si="184"/>
        <v>11900</v>
      </c>
    </row>
    <row r="1841" spans="3:9">
      <c r="C1841" s="64"/>
      <c r="D1841" s="73"/>
      <c r="E1841" s="64">
        <v>17868</v>
      </c>
      <c r="F1841" s="64" t="str">
        <f t="shared" si="183"/>
        <v>121948</v>
      </c>
      <c r="G1841" s="12">
        <v>2.3099999999999999E-2</v>
      </c>
      <c r="I1841" s="64" t="str">
        <f t="shared" si="184"/>
        <v>11900</v>
      </c>
    </row>
    <row r="1842" spans="3:9">
      <c r="C1842" s="64"/>
      <c r="D1842" s="75"/>
      <c r="E1842" s="64">
        <v>17899</v>
      </c>
      <c r="F1842" s="64" t="str">
        <f t="shared" si="183"/>
        <v>11949</v>
      </c>
      <c r="G1842" s="12">
        <v>2.3099999999999999E-2</v>
      </c>
      <c r="I1842" s="64" t="str">
        <f t="shared" si="184"/>
        <v>11900</v>
      </c>
    </row>
    <row r="1843" spans="3:9">
      <c r="C1843" s="64"/>
      <c r="D1843" s="73"/>
      <c r="E1843" s="64">
        <v>17930</v>
      </c>
      <c r="F1843" s="64" t="str">
        <f t="shared" si="183"/>
        <v>21949</v>
      </c>
      <c r="G1843" s="12">
        <v>2.3099999999999999E-2</v>
      </c>
      <c r="I1843" s="64" t="str">
        <f t="shared" si="184"/>
        <v>11900</v>
      </c>
    </row>
    <row r="1844" spans="3:9">
      <c r="C1844" s="64"/>
      <c r="D1844" s="75"/>
      <c r="E1844" s="64">
        <v>17958</v>
      </c>
      <c r="F1844" s="64" t="str">
        <f t="shared" si="183"/>
        <v>31949</v>
      </c>
      <c r="G1844" s="12">
        <v>2.3099999999999999E-2</v>
      </c>
      <c r="I1844" s="64" t="str">
        <f t="shared" si="184"/>
        <v>11900</v>
      </c>
    </row>
    <row r="1845" spans="3:9">
      <c r="C1845" s="64"/>
      <c r="D1845" s="73"/>
      <c r="E1845" s="64">
        <v>17989</v>
      </c>
      <c r="F1845" s="64" t="str">
        <f t="shared" si="183"/>
        <v>41949</v>
      </c>
      <c r="G1845" s="12">
        <v>2.3099999999999999E-2</v>
      </c>
      <c r="I1845" s="64" t="str">
        <f t="shared" si="184"/>
        <v>11900</v>
      </c>
    </row>
    <row r="1846" spans="3:9">
      <c r="C1846" s="64"/>
      <c r="D1846" s="75"/>
      <c r="E1846" s="64">
        <v>18019</v>
      </c>
      <c r="F1846" s="64" t="str">
        <f t="shared" si="183"/>
        <v>51949</v>
      </c>
      <c r="G1846" s="12">
        <v>2.3099999999999999E-2</v>
      </c>
      <c r="I1846" s="64" t="str">
        <f t="shared" si="184"/>
        <v>11900</v>
      </c>
    </row>
    <row r="1847" spans="3:9">
      <c r="C1847" s="64"/>
      <c r="D1847" s="73"/>
      <c r="E1847" s="64">
        <v>18050</v>
      </c>
      <c r="F1847" s="64" t="str">
        <f t="shared" si="183"/>
        <v>61949</v>
      </c>
      <c r="G1847" s="12">
        <v>2.3199999999999998E-2</v>
      </c>
      <c r="I1847" s="64" t="str">
        <f t="shared" si="184"/>
        <v>11900</v>
      </c>
    </row>
    <row r="1848" spans="3:9">
      <c r="C1848" s="64"/>
      <c r="D1848" s="75"/>
      <c r="E1848" s="64">
        <v>18080</v>
      </c>
      <c r="F1848" s="64" t="str">
        <f t="shared" si="183"/>
        <v>71949</v>
      </c>
      <c r="G1848" s="12">
        <v>2.3199999999999998E-2</v>
      </c>
      <c r="I1848" s="64" t="str">
        <f t="shared" si="184"/>
        <v>11900</v>
      </c>
    </row>
    <row r="1849" spans="3:9">
      <c r="C1849" s="64"/>
      <c r="D1849" s="73"/>
      <c r="E1849" s="64">
        <v>18111</v>
      </c>
      <c r="F1849" s="64" t="str">
        <f t="shared" si="183"/>
        <v>81949</v>
      </c>
      <c r="G1849" s="12">
        <v>2.3199999999999998E-2</v>
      </c>
      <c r="I1849" s="64" t="str">
        <f t="shared" si="184"/>
        <v>11900</v>
      </c>
    </row>
    <row r="1850" spans="3:9">
      <c r="C1850" s="64"/>
      <c r="D1850" s="75"/>
      <c r="E1850" s="64">
        <v>18142</v>
      </c>
      <c r="F1850" s="64" t="str">
        <f t="shared" si="183"/>
        <v>91949</v>
      </c>
      <c r="G1850" s="12">
        <v>2.3199999999999998E-2</v>
      </c>
      <c r="I1850" s="64" t="str">
        <f t="shared" si="184"/>
        <v>11900</v>
      </c>
    </row>
    <row r="1851" spans="3:9">
      <c r="C1851" s="64"/>
      <c r="D1851" s="73"/>
      <c r="E1851" s="64">
        <v>18172</v>
      </c>
      <c r="F1851" s="64" t="str">
        <f t="shared" si="183"/>
        <v>101949</v>
      </c>
      <c r="G1851" s="12">
        <v>2.3199999999999998E-2</v>
      </c>
      <c r="I1851" s="64" t="str">
        <f t="shared" si="184"/>
        <v>11900</v>
      </c>
    </row>
    <row r="1852" spans="3:9">
      <c r="C1852" s="64"/>
      <c r="D1852" s="75"/>
      <c r="E1852" s="64">
        <v>18203</v>
      </c>
      <c r="F1852" s="64" t="str">
        <f t="shared" si="183"/>
        <v>111949</v>
      </c>
      <c r="G1852" s="12">
        <v>2.3199999999999998E-2</v>
      </c>
      <c r="I1852" s="64" t="str">
        <f t="shared" si="184"/>
        <v>11900</v>
      </c>
    </row>
    <row r="1853" spans="3:9">
      <c r="C1853" s="64"/>
      <c r="D1853" s="73"/>
      <c r="E1853" s="64">
        <v>18233</v>
      </c>
      <c r="F1853" s="64" t="str">
        <f t="shared" si="183"/>
        <v>121949</v>
      </c>
      <c r="G1853" s="12">
        <v>2.3199999999999998E-2</v>
      </c>
      <c r="I1853" s="64" t="str">
        <f t="shared" si="184"/>
        <v>11900</v>
      </c>
    </row>
    <row r="1854" spans="3:9">
      <c r="C1854" s="64"/>
      <c r="D1854" s="75"/>
      <c r="E1854" s="64">
        <v>18264</v>
      </c>
      <c r="F1854" s="64" t="str">
        <f t="shared" si="183"/>
        <v>11950</v>
      </c>
      <c r="G1854" s="12">
        <v>2.3400000000000001E-2</v>
      </c>
      <c r="I1854" s="64" t="str">
        <f t="shared" si="184"/>
        <v>11900</v>
      </c>
    </row>
    <row r="1855" spans="3:9">
      <c r="C1855" s="64"/>
      <c r="D1855" s="73"/>
      <c r="E1855" s="64">
        <v>18295</v>
      </c>
      <c r="F1855" s="64" t="str">
        <f t="shared" si="183"/>
        <v>21950</v>
      </c>
      <c r="G1855" s="12">
        <v>2.3599999999999999E-2</v>
      </c>
      <c r="I1855" s="64" t="str">
        <f t="shared" si="184"/>
        <v>11900</v>
      </c>
    </row>
    <row r="1856" spans="3:9">
      <c r="C1856" s="64"/>
      <c r="D1856" s="75"/>
      <c r="E1856" s="64">
        <v>18323</v>
      </c>
      <c r="F1856" s="64" t="str">
        <f t="shared" si="183"/>
        <v>31950</v>
      </c>
      <c r="G1856" s="12">
        <v>2.3800000000000002E-2</v>
      </c>
      <c r="I1856" s="64" t="str">
        <f t="shared" si="184"/>
        <v>11900</v>
      </c>
    </row>
    <row r="1857" spans="3:9">
      <c r="C1857" s="64"/>
      <c r="D1857" s="73"/>
      <c r="E1857" s="64">
        <v>18354</v>
      </c>
      <c r="F1857" s="64" t="str">
        <f t="shared" si="183"/>
        <v>41950</v>
      </c>
      <c r="G1857" s="12">
        <v>2.4E-2</v>
      </c>
      <c r="I1857" s="64" t="str">
        <f t="shared" si="184"/>
        <v>11900</v>
      </c>
    </row>
    <row r="1858" spans="3:9">
      <c r="C1858" s="64"/>
      <c r="D1858" s="75"/>
      <c r="E1858" s="64">
        <v>18384</v>
      </c>
      <c r="F1858" s="64" t="str">
        <f t="shared" si="183"/>
        <v>51950</v>
      </c>
      <c r="G1858" s="12">
        <v>2.4199999999999999E-2</v>
      </c>
      <c r="I1858" s="64" t="str">
        <f t="shared" si="184"/>
        <v>11900</v>
      </c>
    </row>
    <row r="1859" spans="3:9">
      <c r="C1859" s="64"/>
      <c r="D1859" s="73"/>
      <c r="E1859" s="64">
        <v>18415</v>
      </c>
      <c r="F1859" s="64" t="str">
        <f t="shared" si="183"/>
        <v>61950</v>
      </c>
      <c r="G1859" s="12">
        <v>2.4400000000000002E-2</v>
      </c>
      <c r="I1859" s="64" t="str">
        <f t="shared" si="184"/>
        <v>11900</v>
      </c>
    </row>
    <row r="1860" spans="3:9">
      <c r="C1860" s="64"/>
      <c r="D1860" s="75"/>
      <c r="E1860" s="64">
        <v>18445</v>
      </c>
      <c r="F1860" s="64" t="str">
        <f t="shared" si="183"/>
        <v>71950</v>
      </c>
      <c r="G1860" s="12">
        <v>2.47E-2</v>
      </c>
      <c r="I1860" s="64" t="str">
        <f t="shared" si="184"/>
        <v>11900</v>
      </c>
    </row>
    <row r="1861" spans="3:9">
      <c r="C1861" s="64"/>
      <c r="D1861" s="73"/>
      <c r="E1861" s="64">
        <v>18476</v>
      </c>
      <c r="F1861" s="64" t="str">
        <f t="shared" si="183"/>
        <v>81950</v>
      </c>
      <c r="G1861" s="12">
        <v>2.4899999999999999E-2</v>
      </c>
      <c r="I1861" s="64" t="str">
        <f t="shared" si="184"/>
        <v>11900</v>
      </c>
    </row>
    <row r="1862" spans="3:9">
      <c r="C1862" s="64"/>
      <c r="D1862" s="75"/>
      <c r="E1862" s="64">
        <v>18507</v>
      </c>
      <c r="F1862" s="64" t="str">
        <f t="shared" si="183"/>
        <v>91950</v>
      </c>
      <c r="G1862" s="12">
        <v>2.5100000000000001E-2</v>
      </c>
      <c r="I1862" s="64" t="str">
        <f t="shared" si="184"/>
        <v>11900</v>
      </c>
    </row>
    <row r="1863" spans="3:9">
      <c r="C1863" s="64"/>
      <c r="D1863" s="73"/>
      <c r="E1863" s="64">
        <v>18537</v>
      </c>
      <c r="F1863" s="64" t="str">
        <f t="shared" si="183"/>
        <v>101950</v>
      </c>
      <c r="G1863" s="12">
        <v>2.53E-2</v>
      </c>
      <c r="I1863" s="64" t="str">
        <f t="shared" si="184"/>
        <v>11900</v>
      </c>
    </row>
    <row r="1864" spans="3:9">
      <c r="C1864" s="64"/>
      <c r="D1864" s="75"/>
      <c r="E1864" s="64">
        <v>18568</v>
      </c>
      <c r="F1864" s="64" t="str">
        <f t="shared" si="183"/>
        <v>111950</v>
      </c>
      <c r="G1864" s="12">
        <v>2.5499999999999998E-2</v>
      </c>
      <c r="I1864" s="64" t="str">
        <f t="shared" si="184"/>
        <v>11900</v>
      </c>
    </row>
    <row r="1865" spans="3:9">
      <c r="C1865" s="64"/>
      <c r="D1865" s="73"/>
      <c r="E1865" s="64">
        <v>18598</v>
      </c>
      <c r="F1865" s="64" t="str">
        <f t="shared" si="183"/>
        <v>121950</v>
      </c>
      <c r="G1865" s="12">
        <v>2.5700000000000001E-2</v>
      </c>
      <c r="I1865" s="64" t="str">
        <f t="shared" si="184"/>
        <v>11900</v>
      </c>
    </row>
    <row r="1866" spans="3:9">
      <c r="C1866" s="64"/>
      <c r="D1866" s="75"/>
      <c r="E1866" s="64">
        <v>18629</v>
      </c>
      <c r="F1866" s="64" t="str">
        <f t="shared" si="183"/>
        <v>11951</v>
      </c>
      <c r="G1866" s="12">
        <v>2.58E-2</v>
      </c>
      <c r="I1866" s="64" t="str">
        <f t="shared" si="184"/>
        <v>11900</v>
      </c>
    </row>
    <row r="1867" spans="3:9">
      <c r="C1867" s="64"/>
      <c r="D1867" s="73"/>
      <c r="E1867" s="64">
        <v>18660</v>
      </c>
      <c r="F1867" s="64" t="str">
        <f t="shared" si="183"/>
        <v>21951</v>
      </c>
      <c r="G1867" s="12">
        <v>2.5899999999999999E-2</v>
      </c>
      <c r="I1867" s="64" t="str">
        <f t="shared" si="184"/>
        <v>11900</v>
      </c>
    </row>
    <row r="1868" spans="3:9">
      <c r="C1868" s="64"/>
      <c r="D1868" s="75"/>
      <c r="E1868" s="64">
        <v>18688</v>
      </c>
      <c r="F1868" s="64" t="str">
        <f t="shared" si="183"/>
        <v>31951</v>
      </c>
      <c r="G1868" s="12">
        <v>2.5999999999999999E-2</v>
      </c>
      <c r="I1868" s="64" t="str">
        <f t="shared" si="184"/>
        <v>11900</v>
      </c>
    </row>
    <row r="1869" spans="3:9">
      <c r="C1869" s="64"/>
      <c r="D1869" s="73"/>
      <c r="E1869" s="64">
        <v>18719</v>
      </c>
      <c r="F1869" s="64" t="str">
        <f t="shared" si="183"/>
        <v>41951</v>
      </c>
      <c r="G1869" s="12">
        <v>2.6100000000000002E-2</v>
      </c>
      <c r="I1869" s="64" t="str">
        <f t="shared" si="184"/>
        <v>11900</v>
      </c>
    </row>
    <row r="1870" spans="3:9">
      <c r="C1870" s="64"/>
      <c r="D1870" s="75"/>
      <c r="E1870" s="64">
        <v>18749</v>
      </c>
      <c r="F1870" s="64" t="str">
        <f t="shared" si="183"/>
        <v>51951</v>
      </c>
      <c r="G1870" s="12">
        <v>2.6200000000000001E-2</v>
      </c>
      <c r="I1870" s="64" t="str">
        <f t="shared" si="184"/>
        <v>11900</v>
      </c>
    </row>
    <row r="1871" spans="3:9">
      <c r="C1871" s="64"/>
      <c r="D1871" s="73"/>
      <c r="E1871" s="64">
        <v>18780</v>
      </c>
      <c r="F1871" s="64" t="str">
        <f t="shared" si="183"/>
        <v>61951</v>
      </c>
      <c r="G1871" s="12">
        <v>2.6200000000000001E-2</v>
      </c>
      <c r="I1871" s="64" t="str">
        <f t="shared" si="184"/>
        <v>11900</v>
      </c>
    </row>
    <row r="1872" spans="3:9">
      <c r="C1872" s="64"/>
      <c r="D1872" s="75"/>
      <c r="E1872" s="64">
        <v>18810</v>
      </c>
      <c r="F1872" s="64" t="str">
        <f t="shared" si="183"/>
        <v>71951</v>
      </c>
      <c r="G1872" s="12">
        <v>2.63E-2</v>
      </c>
      <c r="I1872" s="64" t="str">
        <f t="shared" si="184"/>
        <v>11900</v>
      </c>
    </row>
    <row r="1873" spans="3:9">
      <c r="C1873" s="64"/>
      <c r="D1873" s="73"/>
      <c r="E1873" s="64">
        <v>18841</v>
      </c>
      <c r="F1873" s="64" t="str">
        <f t="shared" si="183"/>
        <v>81951</v>
      </c>
      <c r="G1873" s="12">
        <v>2.64E-2</v>
      </c>
      <c r="I1873" s="64" t="str">
        <f t="shared" si="184"/>
        <v>11900</v>
      </c>
    </row>
    <row r="1874" spans="3:9">
      <c r="C1874" s="64"/>
      <c r="D1874" s="75"/>
      <c r="E1874" s="64">
        <v>18872</v>
      </c>
      <c r="F1874" s="64" t="str">
        <f t="shared" si="183"/>
        <v>91951</v>
      </c>
      <c r="G1874" s="12">
        <v>2.6499999999999999E-2</v>
      </c>
      <c r="I1874" s="64" t="str">
        <f t="shared" si="184"/>
        <v>11900</v>
      </c>
    </row>
    <row r="1875" spans="3:9">
      <c r="C1875" s="64"/>
      <c r="D1875" s="73"/>
      <c r="E1875" s="64">
        <v>18902</v>
      </c>
      <c r="F1875" s="64" t="str">
        <f t="shared" si="183"/>
        <v>101951</v>
      </c>
      <c r="G1875" s="12">
        <v>2.6599999999999999E-2</v>
      </c>
      <c r="I1875" s="64" t="str">
        <f t="shared" si="184"/>
        <v>11900</v>
      </c>
    </row>
    <row r="1876" spans="3:9">
      <c r="C1876" s="64"/>
      <c r="D1876" s="75"/>
      <c r="E1876" s="64">
        <v>18933</v>
      </c>
      <c r="F1876" s="64" t="str">
        <f t="shared" si="183"/>
        <v>111951</v>
      </c>
      <c r="G1876" s="12">
        <v>2.6700000000000002E-2</v>
      </c>
      <c r="I1876" s="64" t="str">
        <f t="shared" si="184"/>
        <v>11900</v>
      </c>
    </row>
    <row r="1877" spans="3:9">
      <c r="C1877" s="64"/>
      <c r="D1877" s="73"/>
      <c r="E1877" s="64">
        <v>18963</v>
      </c>
      <c r="F1877" s="64" t="str">
        <f t="shared" si="183"/>
        <v>121951</v>
      </c>
      <c r="G1877" s="12">
        <v>2.6800000000000001E-2</v>
      </c>
      <c r="I1877" s="64" t="str">
        <f t="shared" si="184"/>
        <v>11900</v>
      </c>
    </row>
    <row r="1878" spans="3:9">
      <c r="C1878" s="64"/>
      <c r="D1878" s="75"/>
      <c r="E1878" s="64">
        <v>18994</v>
      </c>
      <c r="F1878" s="64" t="str">
        <f t="shared" si="183"/>
        <v>11952</v>
      </c>
      <c r="G1878" s="12">
        <v>2.69E-2</v>
      </c>
      <c r="I1878" s="64" t="str">
        <f t="shared" si="184"/>
        <v>11900</v>
      </c>
    </row>
    <row r="1879" spans="3:9">
      <c r="C1879" s="64"/>
      <c r="D1879" s="73"/>
      <c r="E1879" s="64">
        <v>19025</v>
      </c>
      <c r="F1879" s="64" t="str">
        <f t="shared" si="183"/>
        <v>21952</v>
      </c>
      <c r="G1879" s="12">
        <v>2.7E-2</v>
      </c>
      <c r="I1879" s="64" t="str">
        <f t="shared" si="184"/>
        <v>11900</v>
      </c>
    </row>
    <row r="1880" spans="3:9">
      <c r="C1880" s="64"/>
      <c r="D1880" s="75"/>
      <c r="E1880" s="64">
        <v>19054</v>
      </c>
      <c r="F1880" s="64" t="str">
        <f t="shared" si="183"/>
        <v>31952</v>
      </c>
      <c r="G1880" s="12">
        <v>2.7199999999999998E-2</v>
      </c>
      <c r="I1880" s="64" t="str">
        <f t="shared" si="184"/>
        <v>11900</v>
      </c>
    </row>
    <row r="1881" spans="3:9">
      <c r="C1881" s="64"/>
      <c r="D1881" s="73"/>
      <c r="E1881" s="64">
        <v>19085</v>
      </c>
      <c r="F1881" s="64" t="str">
        <f t="shared" si="183"/>
        <v>41952</v>
      </c>
      <c r="G1881" s="12">
        <v>2.7300000000000001E-2</v>
      </c>
      <c r="I1881" s="64" t="str">
        <f t="shared" si="184"/>
        <v>11900</v>
      </c>
    </row>
    <row r="1882" spans="3:9">
      <c r="C1882" s="64"/>
      <c r="D1882" s="75"/>
      <c r="E1882" s="64">
        <v>19115</v>
      </c>
      <c r="F1882" s="64" t="str">
        <f t="shared" si="183"/>
        <v>51952</v>
      </c>
      <c r="G1882" s="12">
        <v>2.7400000000000001E-2</v>
      </c>
      <c r="I1882" s="64" t="str">
        <f t="shared" si="184"/>
        <v>11900</v>
      </c>
    </row>
    <row r="1883" spans="3:9">
      <c r="C1883" s="64"/>
      <c r="D1883" s="73"/>
      <c r="E1883" s="64">
        <v>19146</v>
      </c>
      <c r="F1883" s="64" t="str">
        <f t="shared" si="183"/>
        <v>61952</v>
      </c>
      <c r="G1883" s="12">
        <v>2.76E-2</v>
      </c>
      <c r="I1883" s="64" t="str">
        <f t="shared" si="184"/>
        <v>11900</v>
      </c>
    </row>
    <row r="1884" spans="3:9">
      <c r="C1884" s="64"/>
      <c r="D1884" s="75"/>
      <c r="E1884" s="64">
        <v>19176</v>
      </c>
      <c r="F1884" s="64" t="str">
        <f t="shared" si="183"/>
        <v>71952</v>
      </c>
      <c r="G1884" s="12">
        <v>2.7699999999999999E-2</v>
      </c>
      <c r="I1884" s="64" t="str">
        <f t="shared" si="184"/>
        <v>11900</v>
      </c>
    </row>
    <row r="1885" spans="3:9">
      <c r="C1885" s="64"/>
      <c r="D1885" s="73"/>
      <c r="E1885" s="64">
        <v>19207</v>
      </c>
      <c r="F1885" s="64" t="str">
        <f t="shared" ref="F1885:F1948" si="185">MONTH(E1885)&amp;YEAR(E1885)</f>
        <v>81952</v>
      </c>
      <c r="G1885" s="12">
        <v>2.7799999999999998E-2</v>
      </c>
      <c r="I1885" s="64" t="str">
        <f t="shared" ref="I1885:I1948" si="186">MONTH(H1885)&amp;YEAR(H1885)</f>
        <v>11900</v>
      </c>
    </row>
    <row r="1886" spans="3:9">
      <c r="C1886" s="64"/>
      <c r="D1886" s="75"/>
      <c r="E1886" s="64">
        <v>19238</v>
      </c>
      <c r="F1886" s="64" t="str">
        <f t="shared" si="185"/>
        <v>91952</v>
      </c>
      <c r="G1886" s="12">
        <v>2.7900000000000001E-2</v>
      </c>
      <c r="I1886" s="64" t="str">
        <f t="shared" si="186"/>
        <v>11900</v>
      </c>
    </row>
    <row r="1887" spans="3:9">
      <c r="C1887" s="64"/>
      <c r="D1887" s="73"/>
      <c r="E1887" s="64">
        <v>19268</v>
      </c>
      <c r="F1887" s="64" t="str">
        <f t="shared" si="185"/>
        <v>101952</v>
      </c>
      <c r="G1887" s="12">
        <v>2.81E-2</v>
      </c>
      <c r="I1887" s="64" t="str">
        <f t="shared" si="186"/>
        <v>11900</v>
      </c>
    </row>
    <row r="1888" spans="3:9">
      <c r="C1888" s="64"/>
      <c r="D1888" s="75"/>
      <c r="E1888" s="64">
        <v>19299</v>
      </c>
      <c r="F1888" s="64" t="str">
        <f t="shared" si="185"/>
        <v>111952</v>
      </c>
      <c r="G1888" s="12">
        <v>2.8199999999999999E-2</v>
      </c>
      <c r="I1888" s="64" t="str">
        <f t="shared" si="186"/>
        <v>11900</v>
      </c>
    </row>
    <row r="1889" spans="3:9">
      <c r="C1889" s="64"/>
      <c r="D1889" s="73"/>
      <c r="E1889" s="64">
        <v>19329</v>
      </c>
      <c r="F1889" s="64" t="str">
        <f t="shared" si="185"/>
        <v>121952</v>
      </c>
      <c r="G1889" s="12">
        <v>2.8299999999999999E-2</v>
      </c>
      <c r="I1889" s="64" t="str">
        <f t="shared" si="186"/>
        <v>11900</v>
      </c>
    </row>
    <row r="1890" spans="3:9">
      <c r="C1890" s="64"/>
      <c r="D1890" s="75"/>
      <c r="E1890" s="64">
        <v>19360</v>
      </c>
      <c r="F1890" s="64" t="str">
        <f t="shared" si="185"/>
        <v>11953</v>
      </c>
      <c r="G1890" s="12">
        <v>2.8000000000000001E-2</v>
      </c>
      <c r="I1890" s="64" t="str">
        <f t="shared" si="186"/>
        <v>11900</v>
      </c>
    </row>
    <row r="1891" spans="3:9">
      <c r="C1891" s="64"/>
      <c r="D1891" s="73"/>
      <c r="E1891" s="64">
        <v>19391</v>
      </c>
      <c r="F1891" s="64" t="str">
        <f t="shared" si="185"/>
        <v>21953</v>
      </c>
      <c r="G1891" s="12">
        <v>2.7699999999999999E-2</v>
      </c>
      <c r="I1891" s="64" t="str">
        <f t="shared" si="186"/>
        <v>11900</v>
      </c>
    </row>
    <row r="1892" spans="3:9">
      <c r="C1892" s="64"/>
      <c r="D1892" s="75"/>
      <c r="E1892" s="64">
        <v>19419</v>
      </c>
      <c r="F1892" s="64" t="str">
        <f t="shared" si="185"/>
        <v>31953</v>
      </c>
      <c r="G1892" s="12">
        <v>2.8299999999999999E-2</v>
      </c>
      <c r="I1892" s="64" t="str">
        <f t="shared" si="186"/>
        <v>11900</v>
      </c>
    </row>
    <row r="1893" spans="3:9">
      <c r="C1893" s="64"/>
      <c r="D1893" s="73"/>
      <c r="E1893" s="64">
        <v>19450</v>
      </c>
      <c r="F1893" s="64" t="str">
        <f t="shared" si="185"/>
        <v>41953</v>
      </c>
      <c r="G1893" s="12">
        <v>3.0499999999999999E-2</v>
      </c>
      <c r="I1893" s="64" t="str">
        <f t="shared" si="186"/>
        <v>11900</v>
      </c>
    </row>
    <row r="1894" spans="3:9">
      <c r="C1894" s="64"/>
      <c r="D1894" s="75"/>
      <c r="E1894" s="64">
        <v>19480</v>
      </c>
      <c r="F1894" s="64" t="str">
        <f t="shared" si="185"/>
        <v>51953</v>
      </c>
      <c r="G1894" s="12">
        <v>3.1099999999999999E-2</v>
      </c>
      <c r="I1894" s="64" t="str">
        <f t="shared" si="186"/>
        <v>11900</v>
      </c>
    </row>
    <row r="1895" spans="3:9">
      <c r="C1895" s="64"/>
      <c r="D1895" s="73"/>
      <c r="E1895" s="64">
        <v>19511</v>
      </c>
      <c r="F1895" s="64" t="str">
        <f t="shared" si="185"/>
        <v>61953</v>
      </c>
      <c r="G1895" s="12">
        <v>2.93E-2</v>
      </c>
      <c r="I1895" s="64" t="str">
        <f t="shared" si="186"/>
        <v>11900</v>
      </c>
    </row>
    <row r="1896" spans="3:9">
      <c r="C1896" s="64"/>
      <c r="D1896" s="75"/>
      <c r="E1896" s="64">
        <v>19541</v>
      </c>
      <c r="F1896" s="64" t="str">
        <f t="shared" si="185"/>
        <v>71953</v>
      </c>
      <c r="G1896" s="12">
        <v>2.9499999999999998E-2</v>
      </c>
      <c r="I1896" s="64" t="str">
        <f t="shared" si="186"/>
        <v>11900</v>
      </c>
    </row>
    <row r="1897" spans="3:9">
      <c r="C1897" s="64"/>
      <c r="D1897" s="73"/>
      <c r="E1897" s="64">
        <v>19572</v>
      </c>
      <c r="F1897" s="64" t="str">
        <f t="shared" si="185"/>
        <v>81953</v>
      </c>
      <c r="G1897" s="12">
        <v>2.87E-2</v>
      </c>
      <c r="I1897" s="64" t="str">
        <f t="shared" si="186"/>
        <v>11900</v>
      </c>
    </row>
    <row r="1898" spans="3:9">
      <c r="C1898" s="64"/>
      <c r="D1898" s="75"/>
      <c r="E1898" s="64">
        <v>19603</v>
      </c>
      <c r="F1898" s="64" t="str">
        <f t="shared" si="185"/>
        <v>91953</v>
      </c>
      <c r="G1898" s="12">
        <v>2.6599999999999999E-2</v>
      </c>
      <c r="I1898" s="64" t="str">
        <f t="shared" si="186"/>
        <v>11900</v>
      </c>
    </row>
    <row r="1899" spans="3:9">
      <c r="C1899" s="64"/>
      <c r="D1899" s="73"/>
      <c r="E1899" s="64">
        <v>19633</v>
      </c>
      <c r="F1899" s="64" t="str">
        <f t="shared" si="185"/>
        <v>101953</v>
      </c>
      <c r="G1899" s="12">
        <v>2.6800000000000001E-2</v>
      </c>
      <c r="I1899" s="64" t="str">
        <f t="shared" si="186"/>
        <v>11900</v>
      </c>
    </row>
    <row r="1900" spans="3:9">
      <c r="C1900" s="64"/>
      <c r="D1900" s="75"/>
      <c r="E1900" s="64">
        <v>19664</v>
      </c>
      <c r="F1900" s="64" t="str">
        <f t="shared" si="185"/>
        <v>111953</v>
      </c>
      <c r="G1900" s="12">
        <v>2.5899999999999999E-2</v>
      </c>
      <c r="I1900" s="64" t="str">
        <f t="shared" si="186"/>
        <v>11900</v>
      </c>
    </row>
    <row r="1901" spans="3:9">
      <c r="C1901" s="64"/>
      <c r="D1901" s="73"/>
      <c r="E1901" s="64">
        <v>19694</v>
      </c>
      <c r="F1901" s="64" t="str">
        <f t="shared" si="185"/>
        <v>121953</v>
      </c>
      <c r="G1901" s="12">
        <v>2.4799999999999999E-2</v>
      </c>
      <c r="I1901" s="64" t="str">
        <f t="shared" si="186"/>
        <v>11900</v>
      </c>
    </row>
    <row r="1902" spans="3:9">
      <c r="C1902" s="64"/>
      <c r="D1902" s="75"/>
      <c r="E1902" s="64">
        <v>19725</v>
      </c>
      <c r="F1902" s="64" t="str">
        <f t="shared" si="185"/>
        <v>11954</v>
      </c>
      <c r="G1902" s="12">
        <v>2.47E-2</v>
      </c>
      <c r="I1902" s="64" t="str">
        <f t="shared" si="186"/>
        <v>11900</v>
      </c>
    </row>
    <row r="1903" spans="3:9">
      <c r="C1903" s="64"/>
      <c r="D1903" s="73"/>
      <c r="E1903" s="64">
        <v>19756</v>
      </c>
      <c r="F1903" s="64" t="str">
        <f t="shared" si="185"/>
        <v>21954</v>
      </c>
      <c r="G1903" s="12">
        <v>2.3699999999999999E-2</v>
      </c>
      <c r="I1903" s="64" t="str">
        <f t="shared" si="186"/>
        <v>11900</v>
      </c>
    </row>
    <row r="1904" spans="3:9">
      <c r="C1904" s="64"/>
      <c r="D1904" s="75"/>
      <c r="E1904" s="64">
        <v>19784</v>
      </c>
      <c r="F1904" s="64" t="str">
        <f t="shared" si="185"/>
        <v>31954</v>
      </c>
      <c r="G1904" s="12">
        <v>2.29E-2</v>
      </c>
      <c r="I1904" s="64" t="str">
        <f t="shared" si="186"/>
        <v>11900</v>
      </c>
    </row>
    <row r="1905" spans="3:9">
      <c r="C1905" s="64"/>
      <c r="D1905" s="73"/>
      <c r="E1905" s="64">
        <v>19815</v>
      </c>
      <c r="F1905" s="64" t="str">
        <f t="shared" si="185"/>
        <v>41954</v>
      </c>
      <c r="G1905" s="12">
        <v>2.3699999999999999E-2</v>
      </c>
      <c r="I1905" s="64" t="str">
        <f t="shared" si="186"/>
        <v>11900</v>
      </c>
    </row>
    <row r="1906" spans="3:9">
      <c r="C1906" s="64"/>
      <c r="D1906" s="75"/>
      <c r="E1906" s="64">
        <v>19845</v>
      </c>
      <c r="F1906" s="64" t="str">
        <f t="shared" si="185"/>
        <v>51954</v>
      </c>
      <c r="G1906" s="12">
        <v>2.3800000000000002E-2</v>
      </c>
      <c r="I1906" s="64" t="str">
        <f t="shared" si="186"/>
        <v>11900</v>
      </c>
    </row>
    <row r="1907" spans="3:9">
      <c r="C1907" s="64"/>
      <c r="D1907" s="73"/>
      <c r="E1907" s="64">
        <v>19876</v>
      </c>
      <c r="F1907" s="64" t="str">
        <f t="shared" si="185"/>
        <v>61954</v>
      </c>
      <c r="G1907" s="12">
        <v>2.3E-2</v>
      </c>
      <c r="I1907" s="64" t="str">
        <f t="shared" si="186"/>
        <v>11900</v>
      </c>
    </row>
    <row r="1908" spans="3:9">
      <c r="C1908" s="64"/>
      <c r="D1908" s="75"/>
      <c r="E1908" s="64">
        <v>19906</v>
      </c>
      <c r="F1908" s="64" t="str">
        <f t="shared" si="185"/>
        <v>71954</v>
      </c>
      <c r="G1908" s="12">
        <v>2.3599999999999999E-2</v>
      </c>
      <c r="I1908" s="64" t="str">
        <f t="shared" si="186"/>
        <v>11900</v>
      </c>
    </row>
    <row r="1909" spans="3:9">
      <c r="C1909" s="64"/>
      <c r="D1909" s="73"/>
      <c r="E1909" s="64">
        <v>19937</v>
      </c>
      <c r="F1909" s="64" t="str">
        <f t="shared" si="185"/>
        <v>81954</v>
      </c>
      <c r="G1909" s="12">
        <v>2.3800000000000002E-2</v>
      </c>
      <c r="I1909" s="64" t="str">
        <f t="shared" si="186"/>
        <v>11900</v>
      </c>
    </row>
    <row r="1910" spans="3:9">
      <c r="C1910" s="64"/>
      <c r="D1910" s="75"/>
      <c r="E1910" s="64">
        <v>19968</v>
      </c>
      <c r="F1910" s="64" t="str">
        <f t="shared" si="185"/>
        <v>91954</v>
      </c>
      <c r="G1910" s="12">
        <v>2.4299999999999999E-2</v>
      </c>
      <c r="I1910" s="64" t="str">
        <f t="shared" si="186"/>
        <v>11900</v>
      </c>
    </row>
    <row r="1911" spans="3:9">
      <c r="C1911" s="64"/>
      <c r="D1911" s="73"/>
      <c r="E1911" s="64">
        <v>19998</v>
      </c>
      <c r="F1911" s="64" t="str">
        <f t="shared" si="185"/>
        <v>101954</v>
      </c>
      <c r="G1911" s="12">
        <v>2.4799999999999999E-2</v>
      </c>
      <c r="I1911" s="64" t="str">
        <f t="shared" si="186"/>
        <v>11900</v>
      </c>
    </row>
    <row r="1912" spans="3:9">
      <c r="C1912" s="64"/>
      <c r="D1912" s="75"/>
      <c r="E1912" s="64">
        <v>20029</v>
      </c>
      <c r="F1912" s="64" t="str">
        <f t="shared" si="185"/>
        <v>111954</v>
      </c>
      <c r="G1912" s="12">
        <v>2.5100000000000001E-2</v>
      </c>
      <c r="I1912" s="64" t="str">
        <f t="shared" si="186"/>
        <v>11900</v>
      </c>
    </row>
    <row r="1913" spans="3:9">
      <c r="C1913" s="64"/>
      <c r="D1913" s="73"/>
      <c r="E1913" s="64">
        <v>20059</v>
      </c>
      <c r="F1913" s="64" t="str">
        <f t="shared" si="185"/>
        <v>121954</v>
      </c>
      <c r="G1913" s="12">
        <v>2.6100000000000002E-2</v>
      </c>
      <c r="I1913" s="64" t="str">
        <f t="shared" si="186"/>
        <v>11900</v>
      </c>
    </row>
    <row r="1914" spans="3:9">
      <c r="C1914" s="64"/>
      <c r="D1914" s="75"/>
      <c r="E1914" s="64">
        <v>20090</v>
      </c>
      <c r="F1914" s="64" t="str">
        <f t="shared" si="185"/>
        <v>11955</v>
      </c>
      <c r="G1914" s="12">
        <v>2.6499999999999999E-2</v>
      </c>
      <c r="I1914" s="64" t="str">
        <f t="shared" si="186"/>
        <v>11900</v>
      </c>
    </row>
    <row r="1915" spans="3:9">
      <c r="C1915" s="64"/>
      <c r="D1915" s="73"/>
      <c r="E1915" s="64">
        <v>20121</v>
      </c>
      <c r="F1915" s="64" t="str">
        <f t="shared" si="185"/>
        <v>21955</v>
      </c>
      <c r="G1915" s="12">
        <v>2.6800000000000001E-2</v>
      </c>
      <c r="I1915" s="64" t="str">
        <f t="shared" si="186"/>
        <v>11900</v>
      </c>
    </row>
    <row r="1916" spans="3:9">
      <c r="C1916" s="64"/>
      <c r="D1916" s="75"/>
      <c r="E1916" s="64">
        <v>20149</v>
      </c>
      <c r="F1916" s="64" t="str">
        <f t="shared" si="185"/>
        <v>31955</v>
      </c>
      <c r="G1916" s="12">
        <v>2.75E-2</v>
      </c>
      <c r="I1916" s="64" t="str">
        <f t="shared" si="186"/>
        <v>11900</v>
      </c>
    </row>
    <row r="1917" spans="3:9">
      <c r="C1917" s="64"/>
      <c r="D1917" s="73"/>
      <c r="E1917" s="64">
        <v>20180</v>
      </c>
      <c r="F1917" s="64" t="str">
        <f t="shared" si="185"/>
        <v>41955</v>
      </c>
      <c r="G1917" s="12">
        <v>2.76E-2</v>
      </c>
      <c r="I1917" s="64" t="str">
        <f t="shared" si="186"/>
        <v>11900</v>
      </c>
    </row>
    <row r="1918" spans="3:9">
      <c r="C1918" s="64"/>
      <c r="D1918" s="75"/>
      <c r="E1918" s="64">
        <v>20210</v>
      </c>
      <c r="F1918" s="64" t="str">
        <f t="shared" si="185"/>
        <v>51955</v>
      </c>
      <c r="G1918" s="12">
        <v>2.7799999999999998E-2</v>
      </c>
      <c r="I1918" s="64" t="str">
        <f t="shared" si="186"/>
        <v>11900</v>
      </c>
    </row>
    <row r="1919" spans="3:9">
      <c r="C1919" s="64"/>
      <c r="D1919" s="73"/>
      <c r="E1919" s="64">
        <v>20241</v>
      </c>
      <c r="F1919" s="64" t="str">
        <f t="shared" si="185"/>
        <v>61955</v>
      </c>
      <c r="G1919" s="12">
        <v>2.9000000000000001E-2</v>
      </c>
      <c r="I1919" s="64" t="str">
        <f t="shared" si="186"/>
        <v>11900</v>
      </c>
    </row>
    <row r="1920" spans="3:9">
      <c r="C1920" s="64"/>
      <c r="D1920" s="75"/>
      <c r="E1920" s="64">
        <v>20271</v>
      </c>
      <c r="F1920" s="64" t="str">
        <f t="shared" si="185"/>
        <v>71955</v>
      </c>
      <c r="G1920" s="12">
        <v>2.9700000000000001E-2</v>
      </c>
      <c r="I1920" s="64" t="str">
        <f t="shared" si="186"/>
        <v>11900</v>
      </c>
    </row>
    <row r="1921" spans="3:9">
      <c r="C1921" s="64"/>
      <c r="D1921" s="73"/>
      <c r="E1921" s="64">
        <v>20302</v>
      </c>
      <c r="F1921" s="64" t="str">
        <f t="shared" si="185"/>
        <v>81955</v>
      </c>
      <c r="G1921" s="12">
        <v>2.9700000000000001E-2</v>
      </c>
      <c r="I1921" s="64" t="str">
        <f t="shared" si="186"/>
        <v>11900</v>
      </c>
    </row>
    <row r="1922" spans="3:9">
      <c r="C1922" s="64"/>
      <c r="D1922" s="75"/>
      <c r="E1922" s="64">
        <v>20333</v>
      </c>
      <c r="F1922" s="64" t="str">
        <f t="shared" si="185"/>
        <v>91955</v>
      </c>
      <c r="G1922" s="12">
        <v>2.8799999999999999E-2</v>
      </c>
      <c r="I1922" s="64" t="str">
        <f t="shared" si="186"/>
        <v>11900</v>
      </c>
    </row>
    <row r="1923" spans="3:9">
      <c r="C1923" s="64"/>
      <c r="D1923" s="73"/>
      <c r="E1923" s="64">
        <v>20363</v>
      </c>
      <c r="F1923" s="64" t="str">
        <f t="shared" si="185"/>
        <v>101955</v>
      </c>
      <c r="G1923" s="12">
        <v>2.8899999999999999E-2</v>
      </c>
      <c r="I1923" s="64" t="str">
        <f t="shared" si="186"/>
        <v>11900</v>
      </c>
    </row>
    <row r="1924" spans="3:9">
      <c r="C1924" s="64"/>
      <c r="D1924" s="75"/>
      <c r="E1924" s="64">
        <v>20394</v>
      </c>
      <c r="F1924" s="64" t="str">
        <f t="shared" si="185"/>
        <v>111955</v>
      </c>
      <c r="G1924" s="12">
        <v>2.9600000000000001E-2</v>
      </c>
      <c r="I1924" s="64" t="str">
        <f t="shared" si="186"/>
        <v>11900</v>
      </c>
    </row>
    <row r="1925" spans="3:9">
      <c r="C1925" s="64"/>
      <c r="D1925" s="73"/>
      <c r="E1925" s="64">
        <v>20424</v>
      </c>
      <c r="F1925" s="64" t="str">
        <f t="shared" si="185"/>
        <v>121955</v>
      </c>
      <c r="G1925" s="12">
        <v>2.9000000000000001E-2</v>
      </c>
      <c r="I1925" s="64" t="str">
        <f t="shared" si="186"/>
        <v>11900</v>
      </c>
    </row>
    <row r="1926" spans="3:9">
      <c r="C1926" s="64"/>
      <c r="D1926" s="75"/>
      <c r="E1926" s="64">
        <v>20455</v>
      </c>
      <c r="F1926" s="64" t="str">
        <f t="shared" si="185"/>
        <v>11956</v>
      </c>
      <c r="G1926" s="12">
        <v>2.8400000000000002E-2</v>
      </c>
      <c r="I1926" s="64" t="str">
        <f t="shared" si="186"/>
        <v>11900</v>
      </c>
    </row>
    <row r="1927" spans="3:9">
      <c r="C1927" s="64"/>
      <c r="D1927" s="73"/>
      <c r="E1927" s="64">
        <v>20486</v>
      </c>
      <c r="F1927" s="64" t="str">
        <f t="shared" si="185"/>
        <v>21956</v>
      </c>
      <c r="G1927" s="12">
        <v>2.9600000000000001E-2</v>
      </c>
      <c r="I1927" s="64" t="str">
        <f t="shared" si="186"/>
        <v>11900</v>
      </c>
    </row>
    <row r="1928" spans="3:9">
      <c r="C1928" s="64"/>
      <c r="D1928" s="75"/>
      <c r="E1928" s="64">
        <v>20515</v>
      </c>
      <c r="F1928" s="64" t="str">
        <f t="shared" si="185"/>
        <v>31956</v>
      </c>
      <c r="G1928" s="12">
        <v>3.1800000000000002E-2</v>
      </c>
      <c r="I1928" s="64" t="str">
        <f t="shared" si="186"/>
        <v>11900</v>
      </c>
    </row>
    <row r="1929" spans="3:9">
      <c r="C1929" s="64"/>
      <c r="D1929" s="73"/>
      <c r="E1929" s="64">
        <v>20546</v>
      </c>
      <c r="F1929" s="64" t="str">
        <f t="shared" si="185"/>
        <v>41956</v>
      </c>
      <c r="G1929" s="12">
        <v>3.0700000000000002E-2</v>
      </c>
      <c r="I1929" s="64" t="str">
        <f t="shared" si="186"/>
        <v>11900</v>
      </c>
    </row>
    <row r="1930" spans="3:9">
      <c r="C1930" s="64"/>
      <c r="D1930" s="75"/>
      <c r="E1930" s="64">
        <v>20576</v>
      </c>
      <c r="F1930" s="64" t="str">
        <f t="shared" si="185"/>
        <v>51956</v>
      </c>
      <c r="G1930" s="12">
        <v>0.03</v>
      </c>
      <c r="I1930" s="64" t="str">
        <f t="shared" si="186"/>
        <v>11900</v>
      </c>
    </row>
    <row r="1931" spans="3:9">
      <c r="C1931" s="64"/>
      <c r="D1931" s="73"/>
      <c r="E1931" s="64">
        <v>20607</v>
      </c>
      <c r="F1931" s="64" t="str">
        <f t="shared" si="185"/>
        <v>61956</v>
      </c>
      <c r="G1931" s="12">
        <v>3.1099999999999999E-2</v>
      </c>
      <c r="I1931" s="64" t="str">
        <f t="shared" si="186"/>
        <v>11900</v>
      </c>
    </row>
    <row r="1932" spans="3:9">
      <c r="C1932" s="64"/>
      <c r="D1932" s="75"/>
      <c r="E1932" s="64">
        <v>20637</v>
      </c>
      <c r="F1932" s="64" t="str">
        <f t="shared" si="185"/>
        <v>71956</v>
      </c>
      <c r="G1932" s="12">
        <v>3.3300000000000003E-2</v>
      </c>
      <c r="I1932" s="64" t="str">
        <f t="shared" si="186"/>
        <v>11900</v>
      </c>
    </row>
    <row r="1933" spans="3:9">
      <c r="C1933" s="64"/>
      <c r="D1933" s="73"/>
      <c r="E1933" s="64">
        <v>20668</v>
      </c>
      <c r="F1933" s="64" t="str">
        <f t="shared" si="185"/>
        <v>81956</v>
      </c>
      <c r="G1933" s="12">
        <v>3.3799999999999997E-2</v>
      </c>
      <c r="I1933" s="64" t="str">
        <f t="shared" si="186"/>
        <v>11900</v>
      </c>
    </row>
    <row r="1934" spans="3:9">
      <c r="C1934" s="64"/>
      <c r="D1934" s="75"/>
      <c r="E1934" s="64">
        <v>20699</v>
      </c>
      <c r="F1934" s="64" t="str">
        <f t="shared" si="185"/>
        <v>91956</v>
      </c>
      <c r="G1934" s="12">
        <v>3.3399999999999999E-2</v>
      </c>
      <c r="I1934" s="64" t="str">
        <f t="shared" si="186"/>
        <v>11900</v>
      </c>
    </row>
    <row r="1935" spans="3:9">
      <c r="C1935" s="64"/>
      <c r="D1935" s="73"/>
      <c r="E1935" s="64">
        <v>20729</v>
      </c>
      <c r="F1935" s="64" t="str">
        <f t="shared" si="185"/>
        <v>101956</v>
      </c>
      <c r="G1935" s="12">
        <v>3.49E-2</v>
      </c>
      <c r="I1935" s="64" t="str">
        <f t="shared" si="186"/>
        <v>11900</v>
      </c>
    </row>
    <row r="1936" spans="3:9">
      <c r="C1936" s="64"/>
      <c r="D1936" s="75"/>
      <c r="E1936" s="64">
        <v>20760</v>
      </c>
      <c r="F1936" s="64" t="str">
        <f t="shared" si="185"/>
        <v>111956</v>
      </c>
      <c r="G1936" s="12">
        <v>3.5900000000000001E-2</v>
      </c>
      <c r="I1936" s="64" t="str">
        <f t="shared" si="186"/>
        <v>11900</v>
      </c>
    </row>
    <row r="1937" spans="3:9">
      <c r="C1937" s="64"/>
      <c r="D1937" s="73"/>
      <c r="E1937" s="64">
        <v>20790</v>
      </c>
      <c r="F1937" s="64" t="str">
        <f t="shared" si="185"/>
        <v>121956</v>
      </c>
      <c r="G1937" s="12">
        <v>3.4599999999999999E-2</v>
      </c>
      <c r="I1937" s="64" t="str">
        <f t="shared" si="186"/>
        <v>11900</v>
      </c>
    </row>
    <row r="1938" spans="3:9">
      <c r="C1938" s="64"/>
      <c r="D1938" s="75"/>
      <c r="E1938" s="64">
        <v>20821</v>
      </c>
      <c r="F1938" s="64" t="str">
        <f t="shared" si="185"/>
        <v>11957</v>
      </c>
      <c r="G1938" s="12">
        <v>3.3399999999999999E-2</v>
      </c>
      <c r="I1938" s="64" t="str">
        <f t="shared" si="186"/>
        <v>11900</v>
      </c>
    </row>
    <row r="1939" spans="3:9">
      <c r="C1939" s="64"/>
      <c r="D1939" s="73"/>
      <c r="E1939" s="64">
        <v>20852</v>
      </c>
      <c r="F1939" s="64" t="str">
        <f t="shared" si="185"/>
        <v>21957</v>
      </c>
      <c r="G1939" s="12">
        <v>3.4099999999999998E-2</v>
      </c>
      <c r="I1939" s="64" t="str">
        <f t="shared" si="186"/>
        <v>11900</v>
      </c>
    </row>
    <row r="1940" spans="3:9">
      <c r="C1940" s="64"/>
      <c r="D1940" s="75"/>
      <c r="E1940" s="64">
        <v>20880</v>
      </c>
      <c r="F1940" s="64" t="str">
        <f t="shared" si="185"/>
        <v>31957</v>
      </c>
      <c r="G1940" s="12">
        <v>3.4799999999999998E-2</v>
      </c>
      <c r="I1940" s="64" t="str">
        <f t="shared" si="186"/>
        <v>11900</v>
      </c>
    </row>
    <row r="1941" spans="3:9">
      <c r="C1941" s="64"/>
      <c r="D1941" s="73"/>
      <c r="E1941" s="64">
        <v>20911</v>
      </c>
      <c r="F1941" s="64" t="str">
        <f t="shared" si="185"/>
        <v>41957</v>
      </c>
      <c r="G1941" s="12">
        <v>3.5999999999999997E-2</v>
      </c>
      <c r="I1941" s="64" t="str">
        <f t="shared" si="186"/>
        <v>11900</v>
      </c>
    </row>
    <row r="1942" spans="3:9">
      <c r="C1942" s="64"/>
      <c r="D1942" s="75"/>
      <c r="E1942" s="64">
        <v>20941</v>
      </c>
      <c r="F1942" s="64" t="str">
        <f t="shared" si="185"/>
        <v>51957</v>
      </c>
      <c r="G1942" s="12">
        <v>3.7999999999999999E-2</v>
      </c>
      <c r="I1942" s="64" t="str">
        <f t="shared" si="186"/>
        <v>11900</v>
      </c>
    </row>
    <row r="1943" spans="3:9">
      <c r="C1943" s="64"/>
      <c r="D1943" s="73"/>
      <c r="E1943" s="64">
        <v>20972</v>
      </c>
      <c r="F1943" s="64" t="str">
        <f t="shared" si="185"/>
        <v>61957</v>
      </c>
      <c r="G1943" s="12">
        <v>3.9300000000000002E-2</v>
      </c>
      <c r="I1943" s="64" t="str">
        <f t="shared" si="186"/>
        <v>11900</v>
      </c>
    </row>
    <row r="1944" spans="3:9">
      <c r="C1944" s="64"/>
      <c r="D1944" s="75"/>
      <c r="E1944" s="64">
        <v>21002</v>
      </c>
      <c r="F1944" s="64" t="str">
        <f t="shared" si="185"/>
        <v>71957</v>
      </c>
      <c r="G1944" s="12">
        <v>3.9300000000000002E-2</v>
      </c>
      <c r="I1944" s="64" t="str">
        <f t="shared" si="186"/>
        <v>11900</v>
      </c>
    </row>
    <row r="1945" spans="3:9">
      <c r="C1945" s="64"/>
      <c r="D1945" s="73"/>
      <c r="E1945" s="64">
        <v>21033</v>
      </c>
      <c r="F1945" s="64" t="str">
        <f t="shared" si="185"/>
        <v>81957</v>
      </c>
      <c r="G1945" s="12">
        <v>3.9199999999999999E-2</v>
      </c>
      <c r="I1945" s="64" t="str">
        <f t="shared" si="186"/>
        <v>11900</v>
      </c>
    </row>
    <row r="1946" spans="3:9">
      <c r="C1946" s="64"/>
      <c r="D1946" s="75"/>
      <c r="E1946" s="64">
        <v>21064</v>
      </c>
      <c r="F1946" s="64" t="str">
        <f t="shared" si="185"/>
        <v>91957</v>
      </c>
      <c r="G1946" s="12">
        <v>3.9699999999999999E-2</v>
      </c>
      <c r="I1946" s="64" t="str">
        <f t="shared" si="186"/>
        <v>11900</v>
      </c>
    </row>
    <row r="1947" spans="3:9">
      <c r="C1947" s="64"/>
      <c r="D1947" s="73"/>
      <c r="E1947" s="64">
        <v>21094</v>
      </c>
      <c r="F1947" s="64" t="str">
        <f t="shared" si="185"/>
        <v>101957</v>
      </c>
      <c r="G1947" s="12">
        <v>3.7199999999999997E-2</v>
      </c>
      <c r="I1947" s="64" t="str">
        <f t="shared" si="186"/>
        <v>11900</v>
      </c>
    </row>
    <row r="1948" spans="3:9">
      <c r="C1948" s="64"/>
      <c r="D1948" s="75"/>
      <c r="E1948" s="64">
        <v>21125</v>
      </c>
      <c r="F1948" s="64" t="str">
        <f t="shared" si="185"/>
        <v>111957</v>
      </c>
      <c r="G1948" s="12">
        <v>3.2099999999999997E-2</v>
      </c>
      <c r="I1948" s="64" t="str">
        <f t="shared" si="186"/>
        <v>11900</v>
      </c>
    </row>
    <row r="1949" spans="3:9">
      <c r="C1949" s="64"/>
      <c r="D1949" s="73"/>
      <c r="E1949" s="64">
        <v>21155</v>
      </c>
      <c r="F1949" s="64" t="str">
        <f t="shared" ref="F1949:F2012" si="187">MONTH(E1949)&amp;YEAR(E1949)</f>
        <v>121957</v>
      </c>
      <c r="G1949" s="12">
        <v>3.09E-2</v>
      </c>
      <c r="I1949" s="64" t="str">
        <f t="shared" ref="I1949:I2012" si="188">MONTH(H1949)&amp;YEAR(H1949)</f>
        <v>11900</v>
      </c>
    </row>
    <row r="1950" spans="3:9">
      <c r="C1950" s="64"/>
      <c r="D1950" s="75"/>
      <c r="E1950" s="64">
        <v>21186</v>
      </c>
      <c r="F1950" s="64" t="str">
        <f t="shared" si="187"/>
        <v>11958</v>
      </c>
      <c r="G1950" s="12">
        <v>3.0499999999999999E-2</v>
      </c>
      <c r="I1950" s="64" t="str">
        <f t="shared" si="188"/>
        <v>11900</v>
      </c>
    </row>
    <row r="1951" spans="3:9">
      <c r="C1951" s="64"/>
      <c r="D1951" s="73"/>
      <c r="E1951" s="64">
        <v>21217</v>
      </c>
      <c r="F1951" s="64" t="str">
        <f t="shared" si="187"/>
        <v>21958</v>
      </c>
      <c r="G1951" s="12">
        <v>2.98E-2</v>
      </c>
      <c r="I1951" s="64" t="str">
        <f t="shared" si="188"/>
        <v>11900</v>
      </c>
    </row>
    <row r="1952" spans="3:9">
      <c r="C1952" s="64"/>
      <c r="D1952" s="75"/>
      <c r="E1952" s="64">
        <v>21245</v>
      </c>
      <c r="F1952" s="64" t="str">
        <f t="shared" si="187"/>
        <v>31958</v>
      </c>
      <c r="G1952" s="12">
        <v>2.8799999999999999E-2</v>
      </c>
      <c r="I1952" s="64" t="str">
        <f t="shared" si="188"/>
        <v>11900</v>
      </c>
    </row>
    <row r="1953" spans="3:9">
      <c r="C1953" s="64"/>
      <c r="D1953" s="73"/>
      <c r="E1953" s="64">
        <v>21276</v>
      </c>
      <c r="F1953" s="64" t="str">
        <f t="shared" si="187"/>
        <v>41958</v>
      </c>
      <c r="G1953" s="12">
        <v>2.92E-2</v>
      </c>
      <c r="I1953" s="64" t="str">
        <f t="shared" si="188"/>
        <v>11900</v>
      </c>
    </row>
    <row r="1954" spans="3:9">
      <c r="C1954" s="64"/>
      <c r="D1954" s="75"/>
      <c r="E1954" s="64">
        <v>21306</v>
      </c>
      <c r="F1954" s="64" t="str">
        <f t="shared" si="187"/>
        <v>51958</v>
      </c>
      <c r="G1954" s="12">
        <v>2.9700000000000001E-2</v>
      </c>
      <c r="I1954" s="64" t="str">
        <f t="shared" si="188"/>
        <v>11900</v>
      </c>
    </row>
    <row r="1955" spans="3:9">
      <c r="C1955" s="64"/>
      <c r="D1955" s="73"/>
      <c r="E1955" s="64">
        <v>21337</v>
      </c>
      <c r="F1955" s="64" t="str">
        <f t="shared" si="187"/>
        <v>61958</v>
      </c>
      <c r="G1955" s="12">
        <v>3.2000000000000001E-2</v>
      </c>
      <c r="I1955" s="64" t="str">
        <f t="shared" si="188"/>
        <v>11900</v>
      </c>
    </row>
    <row r="1956" spans="3:9">
      <c r="C1956" s="64"/>
      <c r="D1956" s="75"/>
      <c r="E1956" s="64">
        <v>21367</v>
      </c>
      <c r="F1956" s="64" t="str">
        <f t="shared" si="187"/>
        <v>71958</v>
      </c>
      <c r="G1956" s="12">
        <v>3.5400000000000001E-2</v>
      </c>
      <c r="I1956" s="64" t="str">
        <f t="shared" si="188"/>
        <v>11900</v>
      </c>
    </row>
    <row r="1957" spans="3:9">
      <c r="C1957" s="64"/>
      <c r="D1957" s="73"/>
      <c r="E1957" s="64">
        <v>21398</v>
      </c>
      <c r="F1957" s="64" t="str">
        <f t="shared" si="187"/>
        <v>81958</v>
      </c>
      <c r="G1957" s="12">
        <v>3.7600000000000001E-2</v>
      </c>
      <c r="I1957" s="64" t="str">
        <f t="shared" si="188"/>
        <v>11900</v>
      </c>
    </row>
    <row r="1958" spans="3:9">
      <c r="C1958" s="64"/>
      <c r="D1958" s="75"/>
      <c r="E1958" s="64">
        <v>21429</v>
      </c>
      <c r="F1958" s="64" t="str">
        <f t="shared" si="187"/>
        <v>91958</v>
      </c>
      <c r="G1958" s="12">
        <v>3.7999999999999999E-2</v>
      </c>
      <c r="I1958" s="64" t="str">
        <f t="shared" si="188"/>
        <v>11900</v>
      </c>
    </row>
    <row r="1959" spans="3:9">
      <c r="C1959" s="64"/>
      <c r="D1959" s="73"/>
      <c r="E1959" s="64">
        <v>21459</v>
      </c>
      <c r="F1959" s="64" t="str">
        <f t="shared" si="187"/>
        <v>101958</v>
      </c>
      <c r="G1959" s="12">
        <v>3.7400000000000003E-2</v>
      </c>
      <c r="I1959" s="64" t="str">
        <f t="shared" si="188"/>
        <v>11900</v>
      </c>
    </row>
    <row r="1960" spans="3:9">
      <c r="C1960" s="64"/>
      <c r="D1960" s="75"/>
      <c r="E1960" s="64">
        <v>21490</v>
      </c>
      <c r="F1960" s="64" t="str">
        <f t="shared" si="187"/>
        <v>111958</v>
      </c>
      <c r="G1960" s="12">
        <v>3.8600000000000002E-2</v>
      </c>
      <c r="I1960" s="64" t="str">
        <f t="shared" si="188"/>
        <v>11900</v>
      </c>
    </row>
    <row r="1961" spans="3:9">
      <c r="C1961" s="64"/>
      <c r="D1961" s="73"/>
      <c r="E1961" s="64">
        <v>21520</v>
      </c>
      <c r="F1961" s="64" t="str">
        <f t="shared" si="187"/>
        <v>121958</v>
      </c>
      <c r="G1961" s="12">
        <v>4.02E-2</v>
      </c>
      <c r="I1961" s="64" t="str">
        <f t="shared" si="188"/>
        <v>11900</v>
      </c>
    </row>
    <row r="1962" spans="3:9">
      <c r="C1962" s="64"/>
      <c r="D1962" s="75"/>
      <c r="E1962" s="64">
        <v>21551</v>
      </c>
      <c r="F1962" s="64" t="str">
        <f t="shared" si="187"/>
        <v>11959</v>
      </c>
      <c r="G1962" s="12">
        <v>3.9600000000000003E-2</v>
      </c>
      <c r="I1962" s="64" t="str">
        <f t="shared" si="188"/>
        <v>11900</v>
      </c>
    </row>
    <row r="1963" spans="3:9">
      <c r="C1963" s="64"/>
      <c r="D1963" s="73"/>
      <c r="E1963" s="64">
        <v>21582</v>
      </c>
      <c r="F1963" s="64" t="str">
        <f t="shared" si="187"/>
        <v>21959</v>
      </c>
      <c r="G1963" s="12">
        <v>3.9899999999999998E-2</v>
      </c>
      <c r="I1963" s="64" t="str">
        <f t="shared" si="188"/>
        <v>11900</v>
      </c>
    </row>
    <row r="1964" spans="3:9">
      <c r="C1964" s="64"/>
      <c r="D1964" s="75"/>
      <c r="E1964" s="64">
        <v>21610</v>
      </c>
      <c r="F1964" s="64" t="str">
        <f t="shared" si="187"/>
        <v>31959</v>
      </c>
      <c r="G1964" s="12">
        <v>4.1200000000000001E-2</v>
      </c>
      <c r="I1964" s="64" t="str">
        <f t="shared" si="188"/>
        <v>11900</v>
      </c>
    </row>
    <row r="1965" spans="3:9">
      <c r="C1965" s="64"/>
      <c r="D1965" s="73"/>
      <c r="E1965" s="64">
        <v>21641</v>
      </c>
      <c r="F1965" s="64" t="str">
        <f t="shared" si="187"/>
        <v>41959</v>
      </c>
      <c r="G1965" s="12">
        <v>4.3099999999999999E-2</v>
      </c>
      <c r="I1965" s="64" t="str">
        <f t="shared" si="188"/>
        <v>11900</v>
      </c>
    </row>
    <row r="1966" spans="3:9">
      <c r="C1966" s="64"/>
      <c r="D1966" s="75"/>
      <c r="E1966" s="64">
        <v>21671</v>
      </c>
      <c r="F1966" s="64" t="str">
        <f t="shared" si="187"/>
        <v>51959</v>
      </c>
      <c r="G1966" s="12">
        <v>4.3400000000000001E-2</v>
      </c>
      <c r="I1966" s="64" t="str">
        <f t="shared" si="188"/>
        <v>11900</v>
      </c>
    </row>
    <row r="1967" spans="3:9">
      <c r="C1967" s="64"/>
      <c r="D1967" s="73"/>
      <c r="E1967" s="64">
        <v>21702</v>
      </c>
      <c r="F1967" s="64" t="str">
        <f t="shared" si="187"/>
        <v>61959</v>
      </c>
      <c r="G1967" s="12">
        <v>4.3999999999999997E-2</v>
      </c>
      <c r="I1967" s="64" t="str">
        <f t="shared" si="188"/>
        <v>11900</v>
      </c>
    </row>
    <row r="1968" spans="3:9">
      <c r="C1968" s="64"/>
      <c r="D1968" s="75"/>
      <c r="E1968" s="64">
        <v>21732</v>
      </c>
      <c r="F1968" s="64" t="str">
        <f t="shared" si="187"/>
        <v>71959</v>
      </c>
      <c r="G1968" s="12">
        <v>4.4299999999999999E-2</v>
      </c>
      <c r="I1968" s="64" t="str">
        <f t="shared" si="188"/>
        <v>11900</v>
      </c>
    </row>
    <row r="1969" spans="3:9">
      <c r="C1969" s="64"/>
      <c r="D1969" s="73"/>
      <c r="E1969" s="64">
        <v>21763</v>
      </c>
      <c r="F1969" s="64" t="str">
        <f t="shared" si="187"/>
        <v>81959</v>
      </c>
      <c r="G1969" s="12">
        <v>4.6800000000000001E-2</v>
      </c>
      <c r="I1969" s="64" t="str">
        <f t="shared" si="188"/>
        <v>11900</v>
      </c>
    </row>
    <row r="1970" spans="3:9">
      <c r="C1970" s="64"/>
      <c r="D1970" s="75"/>
      <c r="E1970" s="64">
        <v>21794</v>
      </c>
      <c r="F1970" s="64" t="str">
        <f t="shared" si="187"/>
        <v>91959</v>
      </c>
      <c r="G1970" s="12">
        <v>4.53E-2</v>
      </c>
      <c r="I1970" s="64" t="str">
        <f t="shared" si="188"/>
        <v>11900</v>
      </c>
    </row>
    <row r="1971" spans="3:9">
      <c r="C1971" s="64"/>
      <c r="D1971" s="73"/>
      <c r="E1971" s="64">
        <v>21824</v>
      </c>
      <c r="F1971" s="64" t="str">
        <f t="shared" si="187"/>
        <v>101959</v>
      </c>
      <c r="G1971" s="12">
        <v>4.53E-2</v>
      </c>
      <c r="I1971" s="64" t="str">
        <f t="shared" si="188"/>
        <v>11900</v>
      </c>
    </row>
    <row r="1972" spans="3:9">
      <c r="C1972" s="64"/>
      <c r="D1972" s="75"/>
      <c r="E1972" s="64">
        <v>21855</v>
      </c>
      <c r="F1972" s="64" t="str">
        <f t="shared" si="187"/>
        <v>111959</v>
      </c>
      <c r="G1972" s="12">
        <v>4.6899999999999997E-2</v>
      </c>
      <c r="I1972" s="64" t="str">
        <f t="shared" si="188"/>
        <v>11900</v>
      </c>
    </row>
    <row r="1973" spans="3:9">
      <c r="C1973" s="64"/>
      <c r="D1973" s="73"/>
      <c r="E1973" s="64">
        <v>21885</v>
      </c>
      <c r="F1973" s="64" t="str">
        <f t="shared" si="187"/>
        <v>121959</v>
      </c>
      <c r="G1973" s="12">
        <v>4.7199999999999999E-2</v>
      </c>
      <c r="I1973" s="64" t="str">
        <f t="shared" si="188"/>
        <v>11900</v>
      </c>
    </row>
    <row r="1974" spans="3:9">
      <c r="C1974" s="64"/>
      <c r="D1974" s="75"/>
      <c r="E1974" s="64">
        <v>21916</v>
      </c>
      <c r="F1974" s="64" t="str">
        <f t="shared" si="187"/>
        <v>11960</v>
      </c>
      <c r="G1974" s="12">
        <v>4.4900000000000002E-2</v>
      </c>
      <c r="I1974" s="64" t="str">
        <f t="shared" si="188"/>
        <v>11900</v>
      </c>
    </row>
    <row r="1975" spans="3:9">
      <c r="C1975" s="64"/>
      <c r="D1975" s="73"/>
      <c r="E1975" s="64">
        <v>21947</v>
      </c>
      <c r="F1975" s="64" t="str">
        <f t="shared" si="187"/>
        <v>21960</v>
      </c>
      <c r="G1975" s="12">
        <v>4.2500000000000003E-2</v>
      </c>
      <c r="I1975" s="64" t="str">
        <f t="shared" si="188"/>
        <v>11900</v>
      </c>
    </row>
    <row r="1976" spans="3:9">
      <c r="C1976" s="64"/>
      <c r="D1976" s="75"/>
      <c r="E1976" s="64">
        <v>21976</v>
      </c>
      <c r="F1976" s="64" t="str">
        <f t="shared" si="187"/>
        <v>31960</v>
      </c>
      <c r="G1976" s="12">
        <v>4.2799999999999998E-2</v>
      </c>
      <c r="I1976" s="64" t="str">
        <f t="shared" si="188"/>
        <v>11900</v>
      </c>
    </row>
    <row r="1977" spans="3:9">
      <c r="C1977" s="64"/>
      <c r="D1977" s="73"/>
      <c r="E1977" s="64">
        <v>22007</v>
      </c>
      <c r="F1977" s="64" t="str">
        <f t="shared" si="187"/>
        <v>41960</v>
      </c>
      <c r="G1977" s="12">
        <v>4.3499999999999997E-2</v>
      </c>
      <c r="I1977" s="64" t="str">
        <f t="shared" si="188"/>
        <v>11900</v>
      </c>
    </row>
    <row r="1978" spans="3:9">
      <c r="C1978" s="64"/>
      <c r="D1978" s="75"/>
      <c r="E1978" s="64">
        <v>22037</v>
      </c>
      <c r="F1978" s="64" t="str">
        <f t="shared" si="187"/>
        <v>51960</v>
      </c>
      <c r="G1978" s="12">
        <v>4.1500000000000002E-2</v>
      </c>
      <c r="I1978" s="64" t="str">
        <f t="shared" si="188"/>
        <v>11900</v>
      </c>
    </row>
    <row r="1979" spans="3:9">
      <c r="C1979" s="64"/>
      <c r="D1979" s="73"/>
      <c r="E1979" s="64">
        <v>22068</v>
      </c>
      <c r="F1979" s="64" t="str">
        <f t="shared" si="187"/>
        <v>61960</v>
      </c>
      <c r="G1979" s="12">
        <v>3.9E-2</v>
      </c>
      <c r="I1979" s="64" t="str">
        <f t="shared" si="188"/>
        <v>11900</v>
      </c>
    </row>
    <row r="1980" spans="3:9">
      <c r="C1980" s="64"/>
      <c r="D1980" s="75"/>
      <c r="E1980" s="64">
        <v>22098</v>
      </c>
      <c r="F1980" s="64" t="str">
        <f t="shared" si="187"/>
        <v>71960</v>
      </c>
      <c r="G1980" s="12">
        <v>3.7999999999999999E-2</v>
      </c>
      <c r="I1980" s="64" t="str">
        <f t="shared" si="188"/>
        <v>11900</v>
      </c>
    </row>
    <row r="1981" spans="3:9">
      <c r="C1981" s="64"/>
      <c r="D1981" s="73"/>
      <c r="E1981" s="64">
        <v>22129</v>
      </c>
      <c r="F1981" s="64" t="str">
        <f t="shared" si="187"/>
        <v>81960</v>
      </c>
      <c r="G1981" s="12">
        <v>3.7999999999999999E-2</v>
      </c>
      <c r="I1981" s="64" t="str">
        <f t="shared" si="188"/>
        <v>11900</v>
      </c>
    </row>
    <row r="1982" spans="3:9">
      <c r="C1982" s="64"/>
      <c r="D1982" s="75"/>
      <c r="E1982" s="64">
        <v>22160</v>
      </c>
      <c r="F1982" s="64" t="str">
        <f t="shared" si="187"/>
        <v>91960</v>
      </c>
      <c r="G1982" s="12">
        <v>3.8899999999999997E-2</v>
      </c>
      <c r="I1982" s="64" t="str">
        <f t="shared" si="188"/>
        <v>11900</v>
      </c>
    </row>
    <row r="1983" spans="3:9">
      <c r="C1983" s="64"/>
      <c r="D1983" s="73"/>
      <c r="E1983" s="64">
        <v>22190</v>
      </c>
      <c r="F1983" s="64" t="str">
        <f t="shared" si="187"/>
        <v>101960</v>
      </c>
      <c r="G1983" s="12">
        <v>3.9300000000000002E-2</v>
      </c>
      <c r="I1983" s="64" t="str">
        <f t="shared" si="188"/>
        <v>11900</v>
      </c>
    </row>
    <row r="1984" spans="3:9">
      <c r="C1984" s="64"/>
      <c r="D1984" s="75"/>
      <c r="E1984" s="64">
        <v>22221</v>
      </c>
      <c r="F1984" s="64" t="str">
        <f t="shared" si="187"/>
        <v>111960</v>
      </c>
      <c r="G1984" s="12">
        <v>3.8399999999999997E-2</v>
      </c>
      <c r="I1984" s="64" t="str">
        <f t="shared" si="188"/>
        <v>11900</v>
      </c>
    </row>
    <row r="1985" spans="3:9">
      <c r="C1985" s="64"/>
      <c r="D1985" s="73"/>
      <c r="E1985" s="64">
        <v>22251</v>
      </c>
      <c r="F1985" s="64" t="str">
        <f t="shared" si="187"/>
        <v>121960</v>
      </c>
      <c r="G1985" s="12">
        <v>3.8399999999999997E-2</v>
      </c>
      <c r="I1985" s="64" t="str">
        <f t="shared" si="188"/>
        <v>11900</v>
      </c>
    </row>
    <row r="1986" spans="3:9">
      <c r="C1986" s="64"/>
      <c r="D1986" s="75"/>
      <c r="E1986" s="64">
        <v>22282</v>
      </c>
      <c r="F1986" s="64" t="str">
        <f t="shared" si="187"/>
        <v>11961</v>
      </c>
      <c r="G1986" s="12">
        <v>3.78E-2</v>
      </c>
      <c r="I1986" s="64" t="str">
        <f t="shared" si="188"/>
        <v>11900</v>
      </c>
    </row>
    <row r="1987" spans="3:9">
      <c r="C1987" s="64"/>
      <c r="D1987" s="73"/>
      <c r="E1987" s="64">
        <v>22313</v>
      </c>
      <c r="F1987" s="64" t="str">
        <f t="shared" si="187"/>
        <v>21961</v>
      </c>
      <c r="G1987" s="12">
        <v>3.7400000000000003E-2</v>
      </c>
      <c r="I1987" s="64" t="str">
        <f t="shared" si="188"/>
        <v>11900</v>
      </c>
    </row>
    <row r="1988" spans="3:9">
      <c r="C1988" s="64"/>
      <c r="D1988" s="75"/>
      <c r="E1988" s="64">
        <v>22341</v>
      </c>
      <c r="F1988" s="64" t="str">
        <f t="shared" si="187"/>
        <v>31961</v>
      </c>
      <c r="G1988" s="12">
        <v>3.78E-2</v>
      </c>
      <c r="I1988" s="64" t="str">
        <f t="shared" si="188"/>
        <v>11900</v>
      </c>
    </row>
    <row r="1989" spans="3:9">
      <c r="C1989" s="64"/>
      <c r="D1989" s="73"/>
      <c r="E1989" s="64">
        <v>22372</v>
      </c>
      <c r="F1989" s="64" t="str">
        <f t="shared" si="187"/>
        <v>41961</v>
      </c>
      <c r="G1989" s="12">
        <v>3.7100000000000001E-2</v>
      </c>
      <c r="I1989" s="64" t="str">
        <f t="shared" si="188"/>
        <v>11900</v>
      </c>
    </row>
    <row r="1990" spans="3:9">
      <c r="C1990" s="64"/>
      <c r="D1990" s="75"/>
      <c r="E1990" s="64">
        <v>22402</v>
      </c>
      <c r="F1990" s="64" t="str">
        <f t="shared" si="187"/>
        <v>51961</v>
      </c>
      <c r="G1990" s="12">
        <v>3.8800000000000001E-2</v>
      </c>
      <c r="I1990" s="64" t="str">
        <f t="shared" si="188"/>
        <v>11900</v>
      </c>
    </row>
    <row r="1991" spans="3:9">
      <c r="C1991" s="64"/>
      <c r="D1991" s="73"/>
      <c r="E1991" s="64">
        <v>22433</v>
      </c>
      <c r="F1991" s="64" t="str">
        <f t="shared" si="187"/>
        <v>61961</v>
      </c>
      <c r="G1991" s="12">
        <v>3.9199999999999999E-2</v>
      </c>
      <c r="I1991" s="64" t="str">
        <f t="shared" si="188"/>
        <v>11900</v>
      </c>
    </row>
    <row r="1992" spans="3:9">
      <c r="C1992" s="64"/>
      <c r="D1992" s="75"/>
      <c r="E1992" s="64">
        <v>22463</v>
      </c>
      <c r="F1992" s="64" t="str">
        <f t="shared" si="187"/>
        <v>71961</v>
      </c>
      <c r="G1992" s="12">
        <v>4.0399999999999998E-2</v>
      </c>
      <c r="I1992" s="64" t="str">
        <f t="shared" si="188"/>
        <v>11900</v>
      </c>
    </row>
    <row r="1993" spans="3:9">
      <c r="C1993" s="64"/>
      <c r="D1993" s="73"/>
      <c r="E1993" s="64">
        <v>22494</v>
      </c>
      <c r="F1993" s="64" t="str">
        <f t="shared" si="187"/>
        <v>81961</v>
      </c>
      <c r="G1993" s="12">
        <v>3.9800000000000002E-2</v>
      </c>
      <c r="I1993" s="64" t="str">
        <f t="shared" si="188"/>
        <v>11900</v>
      </c>
    </row>
    <row r="1994" spans="3:9">
      <c r="C1994" s="64"/>
      <c r="D1994" s="75"/>
      <c r="E1994" s="64">
        <v>22525</v>
      </c>
      <c r="F1994" s="64" t="str">
        <f t="shared" si="187"/>
        <v>91961</v>
      </c>
      <c r="G1994" s="12">
        <v>3.9199999999999999E-2</v>
      </c>
      <c r="I1994" s="64" t="str">
        <f t="shared" si="188"/>
        <v>11900</v>
      </c>
    </row>
    <row r="1995" spans="3:9">
      <c r="C1995" s="64"/>
      <c r="D1995" s="73"/>
      <c r="E1995" s="64">
        <v>22555</v>
      </c>
      <c r="F1995" s="64" t="str">
        <f t="shared" si="187"/>
        <v>101961</v>
      </c>
      <c r="G1995" s="12">
        <v>3.9399999999999998E-2</v>
      </c>
      <c r="I1995" s="64" t="str">
        <f t="shared" si="188"/>
        <v>11900</v>
      </c>
    </row>
    <row r="1996" spans="3:9">
      <c r="C1996" s="64"/>
      <c r="D1996" s="75"/>
      <c r="E1996" s="64">
        <v>22586</v>
      </c>
      <c r="F1996" s="64" t="str">
        <f t="shared" si="187"/>
        <v>111961</v>
      </c>
      <c r="G1996" s="12">
        <v>4.0599999999999997E-2</v>
      </c>
      <c r="I1996" s="64" t="str">
        <f t="shared" si="188"/>
        <v>11900</v>
      </c>
    </row>
    <row r="1997" spans="3:9">
      <c r="C1997" s="64"/>
      <c r="D1997" s="73"/>
      <c r="E1997" s="64">
        <v>22616</v>
      </c>
      <c r="F1997" s="64" t="str">
        <f t="shared" si="187"/>
        <v>121961</v>
      </c>
      <c r="G1997" s="12">
        <v>4.0800000000000003E-2</v>
      </c>
      <c r="I1997" s="64" t="str">
        <f t="shared" si="188"/>
        <v>11900</v>
      </c>
    </row>
    <row r="1998" spans="3:9">
      <c r="C1998" s="64"/>
      <c r="D1998" s="75"/>
      <c r="E1998" s="64">
        <v>22647</v>
      </c>
      <c r="F1998" s="64" t="str">
        <f t="shared" si="187"/>
        <v>11962</v>
      </c>
      <c r="G1998" s="12">
        <v>4.0399999999999998E-2</v>
      </c>
      <c r="I1998" s="64" t="str">
        <f t="shared" si="188"/>
        <v>11900</v>
      </c>
    </row>
    <row r="1999" spans="3:9">
      <c r="C1999" s="64"/>
      <c r="D1999" s="73"/>
      <c r="E1999" s="64">
        <v>22678</v>
      </c>
      <c r="F1999" s="64" t="str">
        <f t="shared" si="187"/>
        <v>21962</v>
      </c>
      <c r="G1999" s="12">
        <v>3.9300000000000002E-2</v>
      </c>
      <c r="I1999" s="64" t="str">
        <f t="shared" si="188"/>
        <v>11900</v>
      </c>
    </row>
    <row r="2000" spans="3:9">
      <c r="C2000" s="64"/>
      <c r="D2000" s="75"/>
      <c r="E2000" s="64">
        <v>22706</v>
      </c>
      <c r="F2000" s="64" t="str">
        <f t="shared" si="187"/>
        <v>31962</v>
      </c>
      <c r="G2000" s="12">
        <v>3.8399999999999997E-2</v>
      </c>
      <c r="I2000" s="64" t="str">
        <f t="shared" si="188"/>
        <v>11900</v>
      </c>
    </row>
    <row r="2001" spans="3:9">
      <c r="C2001" s="64"/>
      <c r="D2001" s="73"/>
      <c r="E2001" s="64">
        <v>22737</v>
      </c>
      <c r="F2001" s="64" t="str">
        <f t="shared" si="187"/>
        <v>41962</v>
      </c>
      <c r="G2001" s="12">
        <v>3.8699999999999998E-2</v>
      </c>
      <c r="I2001" s="64" t="str">
        <f t="shared" si="188"/>
        <v>11900</v>
      </c>
    </row>
    <row r="2002" spans="3:9">
      <c r="C2002" s="64"/>
      <c r="D2002" s="75"/>
      <c r="E2002" s="64">
        <v>22767</v>
      </c>
      <c r="F2002" s="64" t="str">
        <f t="shared" si="187"/>
        <v>51962</v>
      </c>
      <c r="G2002" s="12">
        <v>3.9100000000000003E-2</v>
      </c>
      <c r="I2002" s="64" t="str">
        <f t="shared" si="188"/>
        <v>11900</v>
      </c>
    </row>
    <row r="2003" spans="3:9">
      <c r="C2003" s="64"/>
      <c r="D2003" s="73"/>
      <c r="E2003" s="64">
        <v>22798</v>
      </c>
      <c r="F2003" s="64" t="str">
        <f t="shared" si="187"/>
        <v>61962</v>
      </c>
      <c r="G2003" s="12">
        <v>4.0099999999999997E-2</v>
      </c>
      <c r="I2003" s="64" t="str">
        <f t="shared" si="188"/>
        <v>11900</v>
      </c>
    </row>
    <row r="2004" spans="3:9">
      <c r="C2004" s="64"/>
      <c r="D2004" s="75"/>
      <c r="E2004" s="64">
        <v>22828</v>
      </c>
      <c r="F2004" s="64" t="str">
        <f t="shared" si="187"/>
        <v>71962</v>
      </c>
      <c r="G2004" s="12">
        <v>3.9800000000000002E-2</v>
      </c>
      <c r="I2004" s="64" t="str">
        <f t="shared" si="188"/>
        <v>11900</v>
      </c>
    </row>
    <row r="2005" spans="3:9">
      <c r="C2005" s="64"/>
      <c r="D2005" s="73"/>
      <c r="E2005" s="64">
        <v>22859</v>
      </c>
      <c r="F2005" s="64" t="str">
        <f t="shared" si="187"/>
        <v>81962</v>
      </c>
      <c r="G2005" s="12">
        <v>3.9800000000000002E-2</v>
      </c>
      <c r="I2005" s="64" t="str">
        <f t="shared" si="188"/>
        <v>11900</v>
      </c>
    </row>
    <row r="2006" spans="3:9">
      <c r="C2006" s="64"/>
      <c r="D2006" s="75"/>
      <c r="E2006" s="64">
        <v>22890</v>
      </c>
      <c r="F2006" s="64" t="str">
        <f t="shared" si="187"/>
        <v>91962</v>
      </c>
      <c r="G2006" s="12">
        <v>3.9300000000000002E-2</v>
      </c>
      <c r="I2006" s="64" t="str">
        <f t="shared" si="188"/>
        <v>11900</v>
      </c>
    </row>
    <row r="2007" spans="3:9">
      <c r="C2007" s="64"/>
      <c r="D2007" s="73"/>
      <c r="E2007" s="64">
        <v>22920</v>
      </c>
      <c r="F2007" s="64" t="str">
        <f t="shared" si="187"/>
        <v>101962</v>
      </c>
      <c r="G2007" s="12">
        <v>3.9199999999999999E-2</v>
      </c>
      <c r="I2007" s="64" t="str">
        <f t="shared" si="188"/>
        <v>11900</v>
      </c>
    </row>
    <row r="2008" spans="3:9">
      <c r="C2008" s="64"/>
      <c r="D2008" s="75"/>
      <c r="E2008" s="64">
        <v>22951</v>
      </c>
      <c r="F2008" s="64" t="str">
        <f t="shared" si="187"/>
        <v>111962</v>
      </c>
      <c r="G2008" s="12">
        <v>3.8600000000000002E-2</v>
      </c>
      <c r="I2008" s="64" t="str">
        <f t="shared" si="188"/>
        <v>11900</v>
      </c>
    </row>
    <row r="2009" spans="3:9">
      <c r="C2009" s="64"/>
      <c r="D2009" s="73"/>
      <c r="E2009" s="64">
        <v>22981</v>
      </c>
      <c r="F2009" s="64" t="str">
        <f t="shared" si="187"/>
        <v>121962</v>
      </c>
      <c r="G2009" s="12">
        <v>3.8300000000000001E-2</v>
      </c>
      <c r="I2009" s="64" t="str">
        <f t="shared" si="188"/>
        <v>11900</v>
      </c>
    </row>
    <row r="2010" spans="3:9">
      <c r="C2010" s="64"/>
      <c r="D2010" s="75"/>
      <c r="E2010" s="64">
        <v>23012</v>
      </c>
      <c r="F2010" s="64" t="str">
        <f t="shared" si="187"/>
        <v>11963</v>
      </c>
      <c r="G2010" s="12">
        <v>3.9199999999999999E-2</v>
      </c>
      <c r="I2010" s="64" t="str">
        <f t="shared" si="188"/>
        <v>11900</v>
      </c>
    </row>
    <row r="2011" spans="3:9">
      <c r="C2011" s="64"/>
      <c r="D2011" s="73"/>
      <c r="E2011" s="64">
        <v>23043</v>
      </c>
      <c r="F2011" s="64" t="str">
        <f t="shared" si="187"/>
        <v>21963</v>
      </c>
      <c r="G2011" s="12">
        <v>3.9300000000000002E-2</v>
      </c>
      <c r="I2011" s="64" t="str">
        <f t="shared" si="188"/>
        <v>11900</v>
      </c>
    </row>
    <row r="2012" spans="3:9">
      <c r="C2012" s="64"/>
      <c r="D2012" s="75"/>
      <c r="E2012" s="64">
        <v>23071</v>
      </c>
      <c r="F2012" s="64" t="str">
        <f t="shared" si="187"/>
        <v>31963</v>
      </c>
      <c r="G2012" s="12">
        <v>3.9699999999999999E-2</v>
      </c>
      <c r="I2012" s="64" t="str">
        <f t="shared" si="188"/>
        <v>11900</v>
      </c>
    </row>
    <row r="2013" spans="3:9">
      <c r="C2013" s="64"/>
      <c r="D2013" s="73"/>
      <c r="E2013" s="64">
        <v>23102</v>
      </c>
      <c r="F2013" s="64" t="str">
        <f t="shared" ref="F2013:F2076" si="189">MONTH(E2013)&amp;YEAR(E2013)</f>
        <v>41963</v>
      </c>
      <c r="G2013" s="12">
        <v>3.9300000000000002E-2</v>
      </c>
      <c r="I2013" s="64" t="str">
        <f t="shared" ref="I2013:I2076" si="190">MONTH(H2013)&amp;YEAR(H2013)</f>
        <v>11900</v>
      </c>
    </row>
    <row r="2014" spans="3:9">
      <c r="C2014" s="64"/>
      <c r="D2014" s="75"/>
      <c r="E2014" s="64">
        <v>23132</v>
      </c>
      <c r="F2014" s="64" t="str">
        <f t="shared" si="189"/>
        <v>51963</v>
      </c>
      <c r="G2014" s="12">
        <v>3.9899999999999998E-2</v>
      </c>
      <c r="I2014" s="64" t="str">
        <f t="shared" si="190"/>
        <v>11900</v>
      </c>
    </row>
    <row r="2015" spans="3:9">
      <c r="C2015" s="64"/>
      <c r="D2015" s="73"/>
      <c r="E2015" s="64">
        <v>23163</v>
      </c>
      <c r="F2015" s="64" t="str">
        <f t="shared" si="189"/>
        <v>61963</v>
      </c>
      <c r="G2015" s="12">
        <v>4.02E-2</v>
      </c>
      <c r="I2015" s="64" t="str">
        <f t="shared" si="190"/>
        <v>11900</v>
      </c>
    </row>
    <row r="2016" spans="3:9">
      <c r="C2016" s="64"/>
      <c r="D2016" s="75"/>
      <c r="E2016" s="64">
        <v>23193</v>
      </c>
      <c r="F2016" s="64" t="str">
        <f t="shared" si="189"/>
        <v>71963</v>
      </c>
      <c r="G2016" s="12">
        <v>0.04</v>
      </c>
      <c r="I2016" s="64" t="str">
        <f t="shared" si="190"/>
        <v>11900</v>
      </c>
    </row>
    <row r="2017" spans="3:9">
      <c r="C2017" s="64"/>
      <c r="D2017" s="73"/>
      <c r="E2017" s="64">
        <v>23224</v>
      </c>
      <c r="F2017" s="64" t="str">
        <f t="shared" si="189"/>
        <v>81963</v>
      </c>
      <c r="G2017" s="12">
        <v>4.0800000000000003E-2</v>
      </c>
      <c r="I2017" s="64" t="str">
        <f t="shared" si="190"/>
        <v>11900</v>
      </c>
    </row>
    <row r="2018" spans="3:9">
      <c r="C2018" s="64"/>
      <c r="D2018" s="75"/>
      <c r="E2018" s="64">
        <v>23255</v>
      </c>
      <c r="F2018" s="64" t="str">
        <f t="shared" si="189"/>
        <v>91963</v>
      </c>
      <c r="G2018" s="12">
        <v>4.1099999999999998E-2</v>
      </c>
      <c r="I2018" s="64" t="str">
        <f t="shared" si="190"/>
        <v>11900</v>
      </c>
    </row>
    <row r="2019" spans="3:9">
      <c r="C2019" s="64"/>
      <c r="D2019" s="73"/>
      <c r="E2019" s="64">
        <v>23285</v>
      </c>
      <c r="F2019" s="64" t="str">
        <f t="shared" si="189"/>
        <v>101963</v>
      </c>
      <c r="G2019" s="12">
        <v>4.1200000000000001E-2</v>
      </c>
      <c r="I2019" s="64" t="str">
        <f t="shared" si="190"/>
        <v>11900</v>
      </c>
    </row>
    <row r="2020" spans="3:9">
      <c r="C2020" s="64"/>
      <c r="D2020" s="75"/>
      <c r="E2020" s="64">
        <v>23316</v>
      </c>
      <c r="F2020" s="64" t="str">
        <f t="shared" si="189"/>
        <v>111963</v>
      </c>
      <c r="G2020" s="12">
        <v>4.1300000000000003E-2</v>
      </c>
      <c r="I2020" s="64" t="str">
        <f t="shared" si="190"/>
        <v>11900</v>
      </c>
    </row>
    <row r="2021" spans="3:9">
      <c r="C2021" s="64"/>
      <c r="D2021" s="73"/>
      <c r="E2021" s="64">
        <v>23346</v>
      </c>
      <c r="F2021" s="64" t="str">
        <f t="shared" si="189"/>
        <v>121963</v>
      </c>
      <c r="G2021" s="12">
        <v>4.1700000000000001E-2</v>
      </c>
      <c r="I2021" s="64" t="str">
        <f t="shared" si="190"/>
        <v>11900</v>
      </c>
    </row>
    <row r="2022" spans="3:9">
      <c r="C2022" s="64"/>
      <c r="D2022" s="75"/>
      <c r="E2022" s="64">
        <v>23377</v>
      </c>
      <c r="F2022" s="64" t="str">
        <f t="shared" si="189"/>
        <v>11964</v>
      </c>
      <c r="G2022" s="12">
        <v>4.1500000000000002E-2</v>
      </c>
      <c r="I2022" s="64" t="str">
        <f t="shared" si="190"/>
        <v>11900</v>
      </c>
    </row>
    <row r="2023" spans="3:9">
      <c r="C2023" s="64"/>
      <c r="D2023" s="73"/>
      <c r="E2023" s="64">
        <v>23408</v>
      </c>
      <c r="F2023" s="64" t="str">
        <f t="shared" si="189"/>
        <v>21964</v>
      </c>
      <c r="G2023" s="12">
        <v>4.2200000000000001E-2</v>
      </c>
      <c r="I2023" s="64" t="str">
        <f t="shared" si="190"/>
        <v>11900</v>
      </c>
    </row>
    <row r="2024" spans="3:9">
      <c r="C2024" s="64"/>
      <c r="D2024" s="75"/>
      <c r="E2024" s="64">
        <v>23437</v>
      </c>
      <c r="F2024" s="64" t="str">
        <f t="shared" si="189"/>
        <v>31964</v>
      </c>
      <c r="G2024" s="12">
        <v>4.2299999999999997E-2</v>
      </c>
      <c r="I2024" s="64" t="str">
        <f t="shared" si="190"/>
        <v>11900</v>
      </c>
    </row>
    <row r="2025" spans="3:9">
      <c r="C2025" s="64"/>
      <c r="D2025" s="73"/>
      <c r="E2025" s="64">
        <v>23468</v>
      </c>
      <c r="F2025" s="64" t="str">
        <f t="shared" si="189"/>
        <v>41964</v>
      </c>
      <c r="G2025" s="12">
        <v>4.2000000000000003E-2</v>
      </c>
      <c r="I2025" s="64" t="str">
        <f t="shared" si="190"/>
        <v>11900</v>
      </c>
    </row>
    <row r="2026" spans="3:9">
      <c r="C2026" s="64"/>
      <c r="D2026" s="75"/>
      <c r="E2026" s="64">
        <v>23498</v>
      </c>
      <c r="F2026" s="64" t="str">
        <f t="shared" si="189"/>
        <v>51964</v>
      </c>
      <c r="G2026" s="12">
        <v>4.1700000000000001E-2</v>
      </c>
      <c r="I2026" s="64" t="str">
        <f t="shared" si="190"/>
        <v>11900</v>
      </c>
    </row>
    <row r="2027" spans="3:9">
      <c r="C2027" s="64"/>
      <c r="D2027" s="73"/>
      <c r="E2027" s="64">
        <v>23529</v>
      </c>
      <c r="F2027" s="64" t="str">
        <f t="shared" si="189"/>
        <v>61964</v>
      </c>
      <c r="G2027" s="12">
        <v>4.19E-2</v>
      </c>
      <c r="I2027" s="64" t="str">
        <f t="shared" si="190"/>
        <v>11900</v>
      </c>
    </row>
    <row r="2028" spans="3:9">
      <c r="C2028" s="64"/>
      <c r="D2028" s="75"/>
      <c r="E2028" s="64">
        <v>23559</v>
      </c>
      <c r="F2028" s="64" t="str">
        <f t="shared" si="189"/>
        <v>71964</v>
      </c>
      <c r="G2028" s="12">
        <v>4.19E-2</v>
      </c>
      <c r="I2028" s="64" t="str">
        <f t="shared" si="190"/>
        <v>11900</v>
      </c>
    </row>
    <row r="2029" spans="3:9">
      <c r="C2029" s="64"/>
      <c r="D2029" s="73"/>
      <c r="E2029" s="64">
        <v>23590</v>
      </c>
      <c r="F2029" s="64" t="str">
        <f t="shared" si="189"/>
        <v>81964</v>
      </c>
      <c r="G2029" s="12">
        <v>4.2000000000000003E-2</v>
      </c>
      <c r="I2029" s="64" t="str">
        <f t="shared" si="190"/>
        <v>11900</v>
      </c>
    </row>
    <row r="2030" spans="3:9">
      <c r="C2030" s="64"/>
      <c r="D2030" s="75"/>
      <c r="E2030" s="64">
        <v>23621</v>
      </c>
      <c r="F2030" s="64" t="str">
        <f t="shared" si="189"/>
        <v>91964</v>
      </c>
      <c r="G2030" s="12">
        <v>4.19E-2</v>
      </c>
      <c r="I2030" s="64" t="str">
        <f t="shared" si="190"/>
        <v>11900</v>
      </c>
    </row>
    <row r="2031" spans="3:9">
      <c r="C2031" s="64"/>
      <c r="D2031" s="73"/>
      <c r="E2031" s="64">
        <v>23651</v>
      </c>
      <c r="F2031" s="64" t="str">
        <f t="shared" si="189"/>
        <v>101964</v>
      </c>
      <c r="G2031" s="12">
        <v>4.1500000000000002E-2</v>
      </c>
      <c r="I2031" s="64" t="str">
        <f t="shared" si="190"/>
        <v>11900</v>
      </c>
    </row>
    <row r="2032" spans="3:9">
      <c r="C2032" s="64"/>
      <c r="D2032" s="75"/>
      <c r="E2032" s="64">
        <v>23682</v>
      </c>
      <c r="F2032" s="64" t="str">
        <f t="shared" si="189"/>
        <v>111964</v>
      </c>
      <c r="G2032" s="12">
        <v>4.1799999999999997E-2</v>
      </c>
      <c r="I2032" s="64" t="str">
        <f t="shared" si="190"/>
        <v>11900</v>
      </c>
    </row>
    <row r="2033" spans="3:9">
      <c r="C2033" s="64"/>
      <c r="D2033" s="73"/>
      <c r="E2033" s="64">
        <v>23712</v>
      </c>
      <c r="F2033" s="64" t="str">
        <f t="shared" si="189"/>
        <v>121964</v>
      </c>
      <c r="G2033" s="12">
        <v>4.19E-2</v>
      </c>
      <c r="I2033" s="64" t="str">
        <f t="shared" si="190"/>
        <v>11900</v>
      </c>
    </row>
    <row r="2034" spans="3:9">
      <c r="C2034" s="64"/>
      <c r="D2034" s="75"/>
      <c r="E2034" s="64">
        <v>23743</v>
      </c>
      <c r="F2034" s="64" t="str">
        <f t="shared" si="189"/>
        <v>11965</v>
      </c>
      <c r="G2034" s="12">
        <v>4.2099999999999999E-2</v>
      </c>
      <c r="I2034" s="64" t="str">
        <f t="shared" si="190"/>
        <v>11900</v>
      </c>
    </row>
    <row r="2035" spans="3:9">
      <c r="C2035" s="64"/>
      <c r="D2035" s="73"/>
      <c r="E2035" s="64">
        <v>23774</v>
      </c>
      <c r="F2035" s="64" t="str">
        <f t="shared" si="189"/>
        <v>21965</v>
      </c>
      <c r="G2035" s="12">
        <v>4.2099999999999999E-2</v>
      </c>
      <c r="I2035" s="64" t="str">
        <f t="shared" si="190"/>
        <v>11900</v>
      </c>
    </row>
    <row r="2036" spans="3:9">
      <c r="C2036" s="64"/>
      <c r="D2036" s="75"/>
      <c r="E2036" s="64">
        <v>23802</v>
      </c>
      <c r="F2036" s="64" t="str">
        <f t="shared" si="189"/>
        <v>31965</v>
      </c>
      <c r="G2036" s="12">
        <v>4.2000000000000003E-2</v>
      </c>
      <c r="I2036" s="64" t="str">
        <f t="shared" si="190"/>
        <v>11900</v>
      </c>
    </row>
    <row r="2037" spans="3:9">
      <c r="C2037" s="64"/>
      <c r="D2037" s="73"/>
      <c r="E2037" s="64">
        <v>23833</v>
      </c>
      <c r="F2037" s="64" t="str">
        <f t="shared" si="189"/>
        <v>41965</v>
      </c>
      <c r="G2037" s="12">
        <v>4.2099999999999999E-2</v>
      </c>
      <c r="I2037" s="64" t="str">
        <f t="shared" si="190"/>
        <v>11900</v>
      </c>
    </row>
    <row r="2038" spans="3:9">
      <c r="C2038" s="64"/>
      <c r="D2038" s="75"/>
      <c r="E2038" s="64">
        <v>23863</v>
      </c>
      <c r="F2038" s="64" t="str">
        <f t="shared" si="189"/>
        <v>51965</v>
      </c>
      <c r="G2038" s="12">
        <v>4.2099999999999999E-2</v>
      </c>
      <c r="I2038" s="64" t="str">
        <f t="shared" si="190"/>
        <v>11900</v>
      </c>
    </row>
    <row r="2039" spans="3:9">
      <c r="C2039" s="64"/>
      <c r="D2039" s="73"/>
      <c r="E2039" s="64">
        <v>23894</v>
      </c>
      <c r="F2039" s="64" t="str">
        <f t="shared" si="189"/>
        <v>61965</v>
      </c>
      <c r="G2039" s="12">
        <v>4.2000000000000003E-2</v>
      </c>
      <c r="I2039" s="64" t="str">
        <f t="shared" si="190"/>
        <v>11900</v>
      </c>
    </row>
    <row r="2040" spans="3:9">
      <c r="C2040" s="64"/>
      <c r="D2040" s="75"/>
      <c r="E2040" s="64">
        <v>23924</v>
      </c>
      <c r="F2040" s="64" t="str">
        <f t="shared" si="189"/>
        <v>71965</v>
      </c>
      <c r="G2040" s="12">
        <v>4.2500000000000003E-2</v>
      </c>
      <c r="I2040" s="64" t="str">
        <f t="shared" si="190"/>
        <v>11900</v>
      </c>
    </row>
    <row r="2041" spans="3:9">
      <c r="C2041" s="64"/>
      <c r="D2041" s="73"/>
      <c r="E2041" s="64">
        <v>23955</v>
      </c>
      <c r="F2041" s="64" t="str">
        <f t="shared" si="189"/>
        <v>81965</v>
      </c>
      <c r="G2041" s="12">
        <v>4.2900000000000001E-2</v>
      </c>
      <c r="I2041" s="64" t="str">
        <f t="shared" si="190"/>
        <v>11900</v>
      </c>
    </row>
    <row r="2042" spans="3:9">
      <c r="C2042" s="64"/>
      <c r="D2042" s="75"/>
      <c r="E2042" s="64">
        <v>23986</v>
      </c>
      <c r="F2042" s="64" t="str">
        <f t="shared" si="189"/>
        <v>91965</v>
      </c>
      <c r="G2042" s="12">
        <v>4.3499999999999997E-2</v>
      </c>
      <c r="I2042" s="64" t="str">
        <f t="shared" si="190"/>
        <v>11900</v>
      </c>
    </row>
    <row r="2043" spans="3:9">
      <c r="C2043" s="64"/>
      <c r="D2043" s="73"/>
      <c r="E2043" s="64">
        <v>24016</v>
      </c>
      <c r="F2043" s="64" t="str">
        <f t="shared" si="189"/>
        <v>101965</v>
      </c>
      <c r="G2043" s="12">
        <v>4.4499999999999998E-2</v>
      </c>
      <c r="I2043" s="64" t="str">
        <f t="shared" si="190"/>
        <v>11900</v>
      </c>
    </row>
    <row r="2044" spans="3:9">
      <c r="C2044" s="64"/>
      <c r="D2044" s="75"/>
      <c r="E2044" s="64">
        <v>24047</v>
      </c>
      <c r="F2044" s="64" t="str">
        <f t="shared" si="189"/>
        <v>111965</v>
      </c>
      <c r="G2044" s="12">
        <v>4.6199999999999998E-2</v>
      </c>
      <c r="I2044" s="64" t="str">
        <f t="shared" si="190"/>
        <v>11900</v>
      </c>
    </row>
    <row r="2045" spans="3:9">
      <c r="C2045" s="64"/>
      <c r="D2045" s="73"/>
      <c r="E2045" s="64">
        <v>24077</v>
      </c>
      <c r="F2045" s="64" t="str">
        <f t="shared" si="189"/>
        <v>121965</v>
      </c>
      <c r="G2045" s="12">
        <v>4.6100000000000002E-2</v>
      </c>
      <c r="I2045" s="64" t="str">
        <f t="shared" si="190"/>
        <v>11900</v>
      </c>
    </row>
    <row r="2046" spans="3:9">
      <c r="C2046" s="64"/>
      <c r="D2046" s="75"/>
      <c r="E2046" s="64">
        <v>24108</v>
      </c>
      <c r="F2046" s="64" t="str">
        <f t="shared" si="189"/>
        <v>11966</v>
      </c>
      <c r="G2046" s="12">
        <v>4.8300000000000003E-2</v>
      </c>
      <c r="I2046" s="64" t="str">
        <f t="shared" si="190"/>
        <v>11900</v>
      </c>
    </row>
    <row r="2047" spans="3:9">
      <c r="C2047" s="64"/>
      <c r="D2047" s="73"/>
      <c r="E2047" s="64">
        <v>24139</v>
      </c>
      <c r="F2047" s="64" t="str">
        <f t="shared" si="189"/>
        <v>21966</v>
      </c>
      <c r="G2047" s="12">
        <v>4.87E-2</v>
      </c>
      <c r="I2047" s="64" t="str">
        <f t="shared" si="190"/>
        <v>11900</v>
      </c>
    </row>
    <row r="2048" spans="3:9">
      <c r="C2048" s="64"/>
      <c r="D2048" s="75"/>
      <c r="E2048" s="64">
        <v>24167</v>
      </c>
      <c r="F2048" s="64" t="str">
        <f t="shared" si="189"/>
        <v>31966</v>
      </c>
      <c r="G2048" s="12">
        <v>4.7500000000000001E-2</v>
      </c>
      <c r="I2048" s="64" t="str">
        <f t="shared" si="190"/>
        <v>11900</v>
      </c>
    </row>
    <row r="2049" spans="3:9">
      <c r="C2049" s="64"/>
      <c r="D2049" s="73"/>
      <c r="E2049" s="64">
        <v>24198</v>
      </c>
      <c r="F2049" s="64" t="str">
        <f t="shared" si="189"/>
        <v>41966</v>
      </c>
      <c r="G2049" s="12">
        <v>4.7800000000000002E-2</v>
      </c>
      <c r="I2049" s="64" t="str">
        <f t="shared" si="190"/>
        <v>11900</v>
      </c>
    </row>
    <row r="2050" spans="3:9">
      <c r="C2050" s="64"/>
      <c r="D2050" s="75"/>
      <c r="E2050" s="64">
        <v>24228</v>
      </c>
      <c r="F2050" s="64" t="str">
        <f t="shared" si="189"/>
        <v>51966</v>
      </c>
      <c r="G2050" s="12">
        <v>4.8099999999999997E-2</v>
      </c>
      <c r="I2050" s="64" t="str">
        <f t="shared" si="190"/>
        <v>11900</v>
      </c>
    </row>
    <row r="2051" spans="3:9">
      <c r="C2051" s="64"/>
      <c r="D2051" s="73"/>
      <c r="E2051" s="64">
        <v>24259</v>
      </c>
      <c r="F2051" s="64" t="str">
        <f t="shared" si="189"/>
        <v>61966</v>
      </c>
      <c r="G2051" s="12">
        <v>5.0200000000000002E-2</v>
      </c>
      <c r="I2051" s="64" t="str">
        <f t="shared" si="190"/>
        <v>11900</v>
      </c>
    </row>
    <row r="2052" spans="3:9">
      <c r="C2052" s="64"/>
      <c r="D2052" s="75"/>
      <c r="E2052" s="64">
        <v>24289</v>
      </c>
      <c r="F2052" s="64" t="str">
        <f t="shared" si="189"/>
        <v>71966</v>
      </c>
      <c r="G2052" s="12">
        <v>5.2200000000000003E-2</v>
      </c>
      <c r="I2052" s="64" t="str">
        <f t="shared" si="190"/>
        <v>11900</v>
      </c>
    </row>
    <row r="2053" spans="3:9">
      <c r="C2053" s="64"/>
      <c r="D2053" s="73"/>
      <c r="E2053" s="64">
        <v>24320</v>
      </c>
      <c r="F2053" s="64" t="str">
        <f t="shared" si="189"/>
        <v>81966</v>
      </c>
      <c r="G2053" s="12">
        <v>5.1799999999999999E-2</v>
      </c>
      <c r="I2053" s="64" t="str">
        <f t="shared" si="190"/>
        <v>11900</v>
      </c>
    </row>
    <row r="2054" spans="3:9">
      <c r="C2054" s="64"/>
      <c r="D2054" s="75"/>
      <c r="E2054" s="64">
        <v>24351</v>
      </c>
      <c r="F2054" s="64" t="str">
        <f t="shared" si="189"/>
        <v>91966</v>
      </c>
      <c r="G2054" s="12">
        <v>5.0099999999999999E-2</v>
      </c>
      <c r="I2054" s="64" t="str">
        <f t="shared" si="190"/>
        <v>11900</v>
      </c>
    </row>
    <row r="2055" spans="3:9">
      <c r="C2055" s="64"/>
      <c r="D2055" s="73"/>
      <c r="E2055" s="64">
        <v>24381</v>
      </c>
      <c r="F2055" s="64" t="str">
        <f t="shared" si="189"/>
        <v>101966</v>
      </c>
      <c r="G2055" s="12">
        <v>5.16E-2</v>
      </c>
      <c r="I2055" s="64" t="str">
        <f t="shared" si="190"/>
        <v>11900</v>
      </c>
    </row>
    <row r="2056" spans="3:9">
      <c r="C2056" s="64"/>
      <c r="D2056" s="75"/>
      <c r="E2056" s="64">
        <v>24412</v>
      </c>
      <c r="F2056" s="64" t="str">
        <f t="shared" si="189"/>
        <v>111966</v>
      </c>
      <c r="G2056" s="12">
        <v>4.8399999999999999E-2</v>
      </c>
      <c r="I2056" s="64" t="str">
        <f t="shared" si="190"/>
        <v>11900</v>
      </c>
    </row>
    <row r="2057" spans="3:9">
      <c r="C2057" s="64"/>
      <c r="D2057" s="73"/>
      <c r="E2057" s="64">
        <v>24442</v>
      </c>
      <c r="F2057" s="64" t="str">
        <f t="shared" si="189"/>
        <v>121966</v>
      </c>
      <c r="G2057" s="12">
        <v>4.58E-2</v>
      </c>
      <c r="I2057" s="64" t="str">
        <f t="shared" si="190"/>
        <v>11900</v>
      </c>
    </row>
    <row r="2058" spans="3:9">
      <c r="C2058" s="64"/>
      <c r="D2058" s="75"/>
      <c r="E2058" s="64">
        <v>24473</v>
      </c>
      <c r="F2058" s="64" t="str">
        <f t="shared" si="189"/>
        <v>11967</v>
      </c>
      <c r="G2058" s="12">
        <v>4.6300000000000001E-2</v>
      </c>
      <c r="I2058" s="64" t="str">
        <f t="shared" si="190"/>
        <v>11900</v>
      </c>
    </row>
    <row r="2059" spans="3:9">
      <c r="C2059" s="64"/>
      <c r="D2059" s="73"/>
      <c r="E2059" s="64">
        <v>24504</v>
      </c>
      <c r="F2059" s="64" t="str">
        <f t="shared" si="189"/>
        <v>21967</v>
      </c>
      <c r="G2059" s="12">
        <v>4.5400000000000003E-2</v>
      </c>
      <c r="I2059" s="64" t="str">
        <f t="shared" si="190"/>
        <v>11900</v>
      </c>
    </row>
    <row r="2060" spans="3:9">
      <c r="C2060" s="64"/>
      <c r="D2060" s="75"/>
      <c r="E2060" s="64">
        <v>24532</v>
      </c>
      <c r="F2060" s="64" t="str">
        <f t="shared" si="189"/>
        <v>31967</v>
      </c>
      <c r="G2060" s="12">
        <v>4.5900000000000003E-2</v>
      </c>
      <c r="I2060" s="64" t="str">
        <f t="shared" si="190"/>
        <v>11900</v>
      </c>
    </row>
    <row r="2061" spans="3:9">
      <c r="C2061" s="64"/>
      <c r="D2061" s="73"/>
      <c r="E2061" s="64">
        <v>24563</v>
      </c>
      <c r="F2061" s="64" t="str">
        <f t="shared" si="189"/>
        <v>41967</v>
      </c>
      <c r="G2061" s="12">
        <v>4.8500000000000001E-2</v>
      </c>
      <c r="I2061" s="64" t="str">
        <f t="shared" si="190"/>
        <v>11900</v>
      </c>
    </row>
    <row r="2062" spans="3:9">
      <c r="C2062" s="64"/>
      <c r="D2062" s="75"/>
      <c r="E2062" s="64">
        <v>24593</v>
      </c>
      <c r="F2062" s="64" t="str">
        <f t="shared" si="189"/>
        <v>51967</v>
      </c>
      <c r="G2062" s="12">
        <v>5.0200000000000002E-2</v>
      </c>
      <c r="I2062" s="64" t="str">
        <f t="shared" si="190"/>
        <v>11900</v>
      </c>
    </row>
    <row r="2063" spans="3:9">
      <c r="C2063" s="64"/>
      <c r="D2063" s="73"/>
      <c r="E2063" s="64">
        <v>24624</v>
      </c>
      <c r="F2063" s="64" t="str">
        <f t="shared" si="189"/>
        <v>61967</v>
      </c>
      <c r="G2063" s="12">
        <v>5.16E-2</v>
      </c>
      <c r="I2063" s="64" t="str">
        <f t="shared" si="190"/>
        <v>11900</v>
      </c>
    </row>
    <row r="2064" spans="3:9">
      <c r="C2064" s="64"/>
      <c r="D2064" s="75"/>
      <c r="E2064" s="64">
        <v>24654</v>
      </c>
      <c r="F2064" s="64" t="str">
        <f t="shared" si="189"/>
        <v>71967</v>
      </c>
      <c r="G2064" s="12">
        <v>5.28E-2</v>
      </c>
      <c r="I2064" s="64" t="str">
        <f t="shared" si="190"/>
        <v>11900</v>
      </c>
    </row>
    <row r="2065" spans="3:9">
      <c r="C2065" s="64"/>
      <c r="D2065" s="73"/>
      <c r="E2065" s="64">
        <v>24685</v>
      </c>
      <c r="F2065" s="64" t="str">
        <f t="shared" si="189"/>
        <v>81967</v>
      </c>
      <c r="G2065" s="12">
        <v>5.2999999999999999E-2</v>
      </c>
      <c r="I2065" s="64" t="str">
        <f t="shared" si="190"/>
        <v>11900</v>
      </c>
    </row>
    <row r="2066" spans="3:9">
      <c r="C2066" s="64"/>
      <c r="D2066" s="75"/>
      <c r="E2066" s="64">
        <v>24716</v>
      </c>
      <c r="F2066" s="64" t="str">
        <f t="shared" si="189"/>
        <v>91967</v>
      </c>
      <c r="G2066" s="12">
        <v>5.4800000000000001E-2</v>
      </c>
      <c r="I2066" s="64" t="str">
        <f t="shared" si="190"/>
        <v>11900</v>
      </c>
    </row>
    <row r="2067" spans="3:9">
      <c r="C2067" s="64"/>
      <c r="D2067" s="73"/>
      <c r="E2067" s="64">
        <v>24746</v>
      </c>
      <c r="F2067" s="64" t="str">
        <f t="shared" si="189"/>
        <v>101967</v>
      </c>
      <c r="G2067" s="12">
        <v>5.7500000000000002E-2</v>
      </c>
      <c r="I2067" s="64" t="str">
        <f t="shared" si="190"/>
        <v>11900</v>
      </c>
    </row>
    <row r="2068" spans="3:9">
      <c r="C2068" s="64"/>
      <c r="D2068" s="75"/>
      <c r="E2068" s="64">
        <v>24777</v>
      </c>
      <c r="F2068" s="64" t="str">
        <f t="shared" si="189"/>
        <v>111967</v>
      </c>
      <c r="G2068" s="12">
        <v>5.7000000000000002E-2</v>
      </c>
      <c r="I2068" s="64" t="str">
        <f t="shared" si="190"/>
        <v>11900</v>
      </c>
    </row>
    <row r="2069" spans="3:9">
      <c r="C2069" s="64"/>
      <c r="D2069" s="73"/>
      <c r="E2069" s="64">
        <v>24807</v>
      </c>
      <c r="F2069" s="64" t="str">
        <f t="shared" si="189"/>
        <v>121967</v>
      </c>
      <c r="G2069" s="12">
        <v>5.5300000000000002E-2</v>
      </c>
      <c r="I2069" s="64" t="str">
        <f t="shared" si="190"/>
        <v>11900</v>
      </c>
    </row>
    <row r="2070" spans="3:9">
      <c r="C2070" s="64"/>
      <c r="D2070" s="75"/>
      <c r="E2070" s="64">
        <v>24838</v>
      </c>
      <c r="F2070" s="64" t="str">
        <f t="shared" si="189"/>
        <v>11968</v>
      </c>
      <c r="G2070" s="12">
        <v>5.5599999999999997E-2</v>
      </c>
      <c r="I2070" s="64" t="str">
        <f t="shared" si="190"/>
        <v>11900</v>
      </c>
    </row>
    <row r="2071" spans="3:9">
      <c r="C2071" s="64"/>
      <c r="D2071" s="73"/>
      <c r="E2071" s="64">
        <v>24869</v>
      </c>
      <c r="F2071" s="64" t="str">
        <f t="shared" si="189"/>
        <v>21968</v>
      </c>
      <c r="G2071" s="12">
        <v>5.74E-2</v>
      </c>
      <c r="I2071" s="64" t="str">
        <f t="shared" si="190"/>
        <v>11900</v>
      </c>
    </row>
    <row r="2072" spans="3:9">
      <c r="C2072" s="64"/>
      <c r="D2072" s="75"/>
      <c r="E2072" s="64">
        <v>24898</v>
      </c>
      <c r="F2072" s="64" t="str">
        <f t="shared" si="189"/>
        <v>31968</v>
      </c>
      <c r="G2072" s="12">
        <v>5.6399999999999999E-2</v>
      </c>
      <c r="I2072" s="64" t="str">
        <f t="shared" si="190"/>
        <v>11900</v>
      </c>
    </row>
    <row r="2073" spans="3:9">
      <c r="C2073" s="64"/>
      <c r="D2073" s="73"/>
      <c r="E2073" s="64">
        <v>24929</v>
      </c>
      <c r="F2073" s="64" t="str">
        <f t="shared" si="189"/>
        <v>41968</v>
      </c>
      <c r="G2073" s="12">
        <v>5.8700000000000002E-2</v>
      </c>
      <c r="I2073" s="64" t="str">
        <f t="shared" si="190"/>
        <v>11900</v>
      </c>
    </row>
    <row r="2074" spans="3:9">
      <c r="C2074" s="64"/>
      <c r="D2074" s="75"/>
      <c r="E2074" s="64">
        <v>24959</v>
      </c>
      <c r="F2074" s="64" t="str">
        <f t="shared" si="189"/>
        <v>51968</v>
      </c>
      <c r="G2074" s="12">
        <v>5.7200000000000001E-2</v>
      </c>
      <c r="I2074" s="64" t="str">
        <f t="shared" si="190"/>
        <v>11900</v>
      </c>
    </row>
    <row r="2075" spans="3:9">
      <c r="C2075" s="64"/>
      <c r="D2075" s="73"/>
      <c r="E2075" s="64">
        <v>24990</v>
      </c>
      <c r="F2075" s="64" t="str">
        <f t="shared" si="189"/>
        <v>61968</v>
      </c>
      <c r="G2075" s="12">
        <v>5.5E-2</v>
      </c>
      <c r="I2075" s="64" t="str">
        <f t="shared" si="190"/>
        <v>11900</v>
      </c>
    </row>
    <row r="2076" spans="3:9">
      <c r="C2076" s="64"/>
      <c r="D2076" s="75"/>
      <c r="E2076" s="64">
        <v>25020</v>
      </c>
      <c r="F2076" s="64" t="str">
        <f t="shared" si="189"/>
        <v>71968</v>
      </c>
      <c r="G2076" s="12">
        <v>5.4199999999999998E-2</v>
      </c>
      <c r="I2076" s="64" t="str">
        <f t="shared" si="190"/>
        <v>11900</v>
      </c>
    </row>
    <row r="2077" spans="3:9">
      <c r="C2077" s="64"/>
      <c r="D2077" s="73"/>
      <c r="E2077" s="64">
        <v>25051</v>
      </c>
      <c r="F2077" s="64" t="str">
        <f t="shared" ref="F2077:F2140" si="191">MONTH(E2077)&amp;YEAR(E2077)</f>
        <v>81968</v>
      </c>
      <c r="G2077" s="12">
        <v>5.4600000000000003E-2</v>
      </c>
      <c r="I2077" s="64" t="str">
        <f t="shared" ref="I2077:I2140" si="192">MONTH(H2077)&amp;YEAR(H2077)</f>
        <v>11900</v>
      </c>
    </row>
    <row r="2078" spans="3:9">
      <c r="C2078" s="64"/>
      <c r="D2078" s="75"/>
      <c r="E2078" s="64">
        <v>25082</v>
      </c>
      <c r="F2078" s="64" t="str">
        <f t="shared" si="191"/>
        <v>91968</v>
      </c>
      <c r="G2078" s="12">
        <v>5.5800000000000002E-2</v>
      </c>
      <c r="I2078" s="64" t="str">
        <f t="shared" si="192"/>
        <v>11900</v>
      </c>
    </row>
    <row r="2079" spans="3:9">
      <c r="C2079" s="64"/>
      <c r="D2079" s="73"/>
      <c r="E2079" s="64">
        <v>25112</v>
      </c>
      <c r="F2079" s="64" t="str">
        <f t="shared" si="191"/>
        <v>101968</v>
      </c>
      <c r="G2079" s="12">
        <v>5.7000000000000002E-2</v>
      </c>
      <c r="I2079" s="64" t="str">
        <f t="shared" si="192"/>
        <v>11900</v>
      </c>
    </row>
    <row r="2080" spans="3:9">
      <c r="C2080" s="64"/>
      <c r="D2080" s="75"/>
      <c r="E2080" s="64">
        <v>25143</v>
      </c>
      <c r="F2080" s="64" t="str">
        <f t="shared" si="191"/>
        <v>111968</v>
      </c>
      <c r="G2080" s="12">
        <v>6.0299999999999999E-2</v>
      </c>
      <c r="I2080" s="64" t="str">
        <f t="shared" si="192"/>
        <v>11900</v>
      </c>
    </row>
    <row r="2081" spans="3:9">
      <c r="C2081" s="64"/>
      <c r="D2081" s="73"/>
      <c r="E2081" s="64">
        <v>25173</v>
      </c>
      <c r="F2081" s="64" t="str">
        <f t="shared" si="191"/>
        <v>121968</v>
      </c>
      <c r="G2081" s="12">
        <v>6.0400000000000002E-2</v>
      </c>
      <c r="I2081" s="64" t="str">
        <f t="shared" si="192"/>
        <v>11900</v>
      </c>
    </row>
    <row r="2082" spans="3:9">
      <c r="C2082" s="64"/>
      <c r="D2082" s="75"/>
      <c r="E2082" s="64">
        <v>25204</v>
      </c>
      <c r="F2082" s="64" t="str">
        <f t="shared" si="191"/>
        <v>11969</v>
      </c>
      <c r="G2082" s="12">
        <v>6.1899999999999997E-2</v>
      </c>
      <c r="I2082" s="64" t="str">
        <f t="shared" si="192"/>
        <v>11900</v>
      </c>
    </row>
    <row r="2083" spans="3:9">
      <c r="C2083" s="64"/>
      <c r="D2083" s="73"/>
      <c r="E2083" s="64">
        <v>25235</v>
      </c>
      <c r="F2083" s="64" t="str">
        <f t="shared" si="191"/>
        <v>21969</v>
      </c>
      <c r="G2083" s="12">
        <v>6.3E-2</v>
      </c>
      <c r="I2083" s="64" t="str">
        <f t="shared" si="192"/>
        <v>11900</v>
      </c>
    </row>
    <row r="2084" spans="3:9">
      <c r="C2084" s="64"/>
      <c r="D2084" s="75"/>
      <c r="E2084" s="64">
        <v>25263</v>
      </c>
      <c r="F2084" s="64" t="str">
        <f t="shared" si="191"/>
        <v>31969</v>
      </c>
      <c r="G2084" s="12">
        <v>6.1699999999999998E-2</v>
      </c>
      <c r="I2084" s="64" t="str">
        <f t="shared" si="192"/>
        <v>11900</v>
      </c>
    </row>
    <row r="2085" spans="3:9">
      <c r="C2085" s="64"/>
      <c r="D2085" s="73"/>
      <c r="E2085" s="64">
        <v>25294</v>
      </c>
      <c r="F2085" s="64" t="str">
        <f t="shared" si="191"/>
        <v>41969</v>
      </c>
      <c r="G2085" s="12">
        <v>6.3200000000000006E-2</v>
      </c>
      <c r="I2085" s="64" t="str">
        <f t="shared" si="192"/>
        <v>11900</v>
      </c>
    </row>
    <row r="2086" spans="3:9">
      <c r="C2086" s="64"/>
      <c r="D2086" s="75"/>
      <c r="E2086" s="64">
        <v>25324</v>
      </c>
      <c r="F2086" s="64" t="str">
        <f t="shared" si="191"/>
        <v>51969</v>
      </c>
      <c r="G2086" s="12">
        <v>6.5699999999999995E-2</v>
      </c>
      <c r="I2086" s="64" t="str">
        <f t="shared" si="192"/>
        <v>11900</v>
      </c>
    </row>
    <row r="2087" spans="3:9">
      <c r="C2087" s="64"/>
      <c r="D2087" s="73"/>
      <c r="E2087" s="64">
        <v>25355</v>
      </c>
      <c r="F2087" s="64" t="str">
        <f t="shared" si="191"/>
        <v>61969</v>
      </c>
      <c r="G2087" s="12">
        <v>6.7199999999999996E-2</v>
      </c>
      <c r="I2087" s="64" t="str">
        <f t="shared" si="192"/>
        <v>11900</v>
      </c>
    </row>
    <row r="2088" spans="3:9">
      <c r="C2088" s="64"/>
      <c r="D2088" s="75"/>
      <c r="E2088" s="64">
        <v>25385</v>
      </c>
      <c r="F2088" s="64" t="str">
        <f t="shared" si="191"/>
        <v>71969</v>
      </c>
      <c r="G2088" s="12">
        <v>6.6900000000000001E-2</v>
      </c>
      <c r="I2088" s="64" t="str">
        <f t="shared" si="192"/>
        <v>11900</v>
      </c>
    </row>
    <row r="2089" spans="3:9">
      <c r="C2089" s="64"/>
      <c r="D2089" s="73"/>
      <c r="E2089" s="64">
        <v>25416</v>
      </c>
      <c r="F2089" s="64" t="str">
        <f t="shared" si="191"/>
        <v>81969</v>
      </c>
      <c r="G2089" s="12">
        <v>7.1599999999999997E-2</v>
      </c>
      <c r="I2089" s="64" t="str">
        <f t="shared" si="192"/>
        <v>11900</v>
      </c>
    </row>
    <row r="2090" spans="3:9">
      <c r="C2090" s="64"/>
      <c r="D2090" s="75"/>
      <c r="E2090" s="64">
        <v>25447</v>
      </c>
      <c r="F2090" s="64" t="str">
        <f t="shared" si="191"/>
        <v>91969</v>
      </c>
      <c r="G2090" s="12">
        <v>7.0999999999999994E-2</v>
      </c>
      <c r="I2090" s="64" t="str">
        <f t="shared" si="192"/>
        <v>11900</v>
      </c>
    </row>
    <row r="2091" spans="3:9">
      <c r="C2091" s="64"/>
      <c r="D2091" s="73"/>
      <c r="E2091" s="64">
        <v>25477</v>
      </c>
      <c r="F2091" s="64" t="str">
        <f t="shared" si="191"/>
        <v>101969</v>
      </c>
      <c r="G2091" s="12">
        <v>7.1400000000000005E-2</v>
      </c>
      <c r="I2091" s="64" t="str">
        <f t="shared" si="192"/>
        <v>11900</v>
      </c>
    </row>
    <row r="2092" spans="3:9">
      <c r="C2092" s="64"/>
      <c r="D2092" s="75"/>
      <c r="E2092" s="64">
        <v>25508</v>
      </c>
      <c r="F2092" s="64" t="str">
        <f t="shared" si="191"/>
        <v>111969</v>
      </c>
      <c r="G2092" s="12">
        <v>7.6499999999999999E-2</v>
      </c>
      <c r="I2092" s="64" t="str">
        <f t="shared" si="192"/>
        <v>11900</v>
      </c>
    </row>
    <row r="2093" spans="3:9">
      <c r="C2093" s="64"/>
      <c r="D2093" s="73"/>
      <c r="E2093" s="64">
        <v>25538</v>
      </c>
      <c r="F2093" s="64" t="str">
        <f t="shared" si="191"/>
        <v>121969</v>
      </c>
      <c r="G2093" s="12">
        <v>7.7899999999999997E-2</v>
      </c>
      <c r="I2093" s="64" t="str">
        <f t="shared" si="192"/>
        <v>11900</v>
      </c>
    </row>
    <row r="2094" spans="3:9">
      <c r="C2094" s="64"/>
      <c r="D2094" s="75"/>
      <c r="E2094" s="64">
        <v>25569</v>
      </c>
      <c r="F2094" s="64" t="str">
        <f t="shared" si="191"/>
        <v>11970</v>
      </c>
      <c r="G2094" s="12">
        <v>7.2400000000000006E-2</v>
      </c>
      <c r="I2094" s="64" t="str">
        <f t="shared" si="192"/>
        <v>11900</v>
      </c>
    </row>
    <row r="2095" spans="3:9">
      <c r="C2095" s="64"/>
      <c r="D2095" s="73"/>
      <c r="E2095" s="64">
        <v>25600</v>
      </c>
      <c r="F2095" s="64" t="str">
        <f t="shared" si="191"/>
        <v>21970</v>
      </c>
      <c r="G2095" s="12">
        <v>7.0699999999999999E-2</v>
      </c>
      <c r="I2095" s="64" t="str">
        <f t="shared" si="192"/>
        <v>11900</v>
      </c>
    </row>
    <row r="2096" spans="3:9">
      <c r="C2096" s="64"/>
      <c r="D2096" s="75"/>
      <c r="E2096" s="64">
        <v>25628</v>
      </c>
      <c r="F2096" s="64" t="str">
        <f t="shared" si="191"/>
        <v>31970</v>
      </c>
      <c r="G2096" s="12">
        <v>7.3899999999999993E-2</v>
      </c>
      <c r="I2096" s="64" t="str">
        <f t="shared" si="192"/>
        <v>11900</v>
      </c>
    </row>
    <row r="2097" spans="3:9">
      <c r="C2097" s="64"/>
      <c r="D2097" s="73"/>
      <c r="E2097" s="64">
        <v>25659</v>
      </c>
      <c r="F2097" s="64" t="str">
        <f t="shared" si="191"/>
        <v>41970</v>
      </c>
      <c r="G2097" s="12">
        <v>7.9100000000000004E-2</v>
      </c>
      <c r="I2097" s="64" t="str">
        <f t="shared" si="192"/>
        <v>11900</v>
      </c>
    </row>
    <row r="2098" spans="3:9">
      <c r="C2098" s="64"/>
      <c r="D2098" s="75"/>
      <c r="E2098" s="64">
        <v>25689</v>
      </c>
      <c r="F2098" s="64" t="str">
        <f t="shared" si="191"/>
        <v>51970</v>
      </c>
      <c r="G2098" s="12">
        <v>7.8399999999999997E-2</v>
      </c>
      <c r="I2098" s="64" t="str">
        <f t="shared" si="192"/>
        <v>11900</v>
      </c>
    </row>
    <row r="2099" spans="3:9">
      <c r="C2099" s="64"/>
      <c r="D2099" s="73"/>
      <c r="E2099" s="64">
        <v>25720</v>
      </c>
      <c r="F2099" s="64" t="str">
        <f t="shared" si="191"/>
        <v>61970</v>
      </c>
      <c r="G2099" s="12">
        <v>7.46E-2</v>
      </c>
      <c r="I2099" s="64" t="str">
        <f t="shared" si="192"/>
        <v>11900</v>
      </c>
    </row>
    <row r="2100" spans="3:9">
      <c r="C2100" s="64"/>
      <c r="D2100" s="75"/>
      <c r="E2100" s="64">
        <v>25750</v>
      </c>
      <c r="F2100" s="64" t="str">
        <f t="shared" si="191"/>
        <v>71970</v>
      </c>
      <c r="G2100" s="12">
        <v>7.5300000000000006E-2</v>
      </c>
      <c r="I2100" s="64" t="str">
        <f t="shared" si="192"/>
        <v>11900</v>
      </c>
    </row>
    <row r="2101" spans="3:9">
      <c r="C2101" s="64"/>
      <c r="D2101" s="73"/>
      <c r="E2101" s="64">
        <v>25781</v>
      </c>
      <c r="F2101" s="64" t="str">
        <f t="shared" si="191"/>
        <v>81970</v>
      </c>
      <c r="G2101" s="12">
        <v>7.3899999999999993E-2</v>
      </c>
      <c r="I2101" s="64" t="str">
        <f t="shared" si="192"/>
        <v>11900</v>
      </c>
    </row>
    <row r="2102" spans="3:9">
      <c r="C2102" s="64"/>
      <c r="D2102" s="75"/>
      <c r="E2102" s="64">
        <v>25812</v>
      </c>
      <c r="F2102" s="64" t="str">
        <f t="shared" si="191"/>
        <v>91970</v>
      </c>
      <c r="G2102" s="12">
        <v>7.3300000000000004E-2</v>
      </c>
      <c r="I2102" s="64" t="str">
        <f t="shared" si="192"/>
        <v>11900</v>
      </c>
    </row>
    <row r="2103" spans="3:9">
      <c r="C2103" s="64"/>
      <c r="D2103" s="73"/>
      <c r="E2103" s="64">
        <v>25842</v>
      </c>
      <c r="F2103" s="64" t="str">
        <f t="shared" si="191"/>
        <v>101970</v>
      </c>
      <c r="G2103" s="12">
        <v>6.8400000000000002E-2</v>
      </c>
      <c r="I2103" s="64" t="str">
        <f t="shared" si="192"/>
        <v>11900</v>
      </c>
    </row>
    <row r="2104" spans="3:9">
      <c r="C2104" s="64"/>
      <c r="D2104" s="75"/>
      <c r="E2104" s="64">
        <v>25873</v>
      </c>
      <c r="F2104" s="64" t="str">
        <f t="shared" si="191"/>
        <v>111970</v>
      </c>
      <c r="G2104" s="12">
        <v>6.3899999999999998E-2</v>
      </c>
      <c r="I2104" s="64" t="str">
        <f t="shared" si="192"/>
        <v>11900</v>
      </c>
    </row>
    <row r="2105" spans="3:9">
      <c r="C2105" s="64"/>
      <c r="D2105" s="73"/>
      <c r="E2105" s="64">
        <v>25903</v>
      </c>
      <c r="F2105" s="64" t="str">
        <f t="shared" si="191"/>
        <v>121970</v>
      </c>
      <c r="G2105" s="12">
        <v>6.2399999999999997E-2</v>
      </c>
      <c r="I2105" s="64" t="str">
        <f t="shared" si="192"/>
        <v>11900</v>
      </c>
    </row>
    <row r="2106" spans="3:9">
      <c r="C2106" s="64"/>
      <c r="D2106" s="75"/>
      <c r="E2106" s="64">
        <v>25934</v>
      </c>
      <c r="F2106" s="64" t="str">
        <f t="shared" si="191"/>
        <v>11971</v>
      </c>
      <c r="G2106" s="12">
        <v>6.1100000000000002E-2</v>
      </c>
      <c r="I2106" s="64" t="str">
        <f t="shared" si="192"/>
        <v>11900</v>
      </c>
    </row>
    <row r="2107" spans="3:9">
      <c r="C2107" s="64"/>
      <c r="D2107" s="73"/>
      <c r="E2107" s="64">
        <v>25965</v>
      </c>
      <c r="F2107" s="64" t="str">
        <f t="shared" si="191"/>
        <v>21971</v>
      </c>
      <c r="G2107" s="12">
        <v>5.7000000000000002E-2</v>
      </c>
      <c r="I2107" s="64" t="str">
        <f t="shared" si="192"/>
        <v>11900</v>
      </c>
    </row>
    <row r="2108" spans="3:9">
      <c r="C2108" s="64"/>
      <c r="D2108" s="75"/>
      <c r="E2108" s="64">
        <v>25993</v>
      </c>
      <c r="F2108" s="64" t="str">
        <f t="shared" si="191"/>
        <v>31971</v>
      </c>
      <c r="G2108" s="12">
        <v>5.8299999999999998E-2</v>
      </c>
      <c r="I2108" s="64" t="str">
        <f t="shared" si="192"/>
        <v>11900</v>
      </c>
    </row>
    <row r="2109" spans="3:9">
      <c r="C2109" s="64"/>
      <c r="D2109" s="73"/>
      <c r="E2109" s="64">
        <v>26024</v>
      </c>
      <c r="F2109" s="64" t="str">
        <f t="shared" si="191"/>
        <v>41971</v>
      </c>
      <c r="G2109" s="12">
        <v>6.3899999999999998E-2</v>
      </c>
      <c r="I2109" s="64" t="str">
        <f t="shared" si="192"/>
        <v>11900</v>
      </c>
    </row>
    <row r="2110" spans="3:9">
      <c r="C2110" s="64"/>
      <c r="D2110" s="75"/>
      <c r="E2110" s="64">
        <v>26054</v>
      </c>
      <c r="F2110" s="64" t="str">
        <f t="shared" si="191"/>
        <v>51971</v>
      </c>
      <c r="G2110" s="12">
        <v>6.5199999999999994E-2</v>
      </c>
      <c r="I2110" s="64" t="str">
        <f t="shared" si="192"/>
        <v>11900</v>
      </c>
    </row>
    <row r="2111" spans="3:9">
      <c r="C2111" s="64"/>
      <c r="D2111" s="73"/>
      <c r="E2111" s="64">
        <v>26085</v>
      </c>
      <c r="F2111" s="64" t="str">
        <f t="shared" si="191"/>
        <v>61971</v>
      </c>
      <c r="G2111" s="12">
        <v>6.7299999999999999E-2</v>
      </c>
      <c r="I2111" s="64" t="str">
        <f t="shared" si="192"/>
        <v>11900</v>
      </c>
    </row>
    <row r="2112" spans="3:9">
      <c r="C2112" s="64"/>
      <c r="D2112" s="75"/>
      <c r="E2112" s="64">
        <v>26115</v>
      </c>
      <c r="F2112" s="64" t="str">
        <f t="shared" si="191"/>
        <v>71971</v>
      </c>
      <c r="G2112" s="12">
        <v>6.5799999999999997E-2</v>
      </c>
      <c r="I2112" s="64" t="str">
        <f t="shared" si="192"/>
        <v>11900</v>
      </c>
    </row>
    <row r="2113" spans="3:9">
      <c r="C2113" s="64"/>
      <c r="D2113" s="73"/>
      <c r="E2113" s="64">
        <v>26146</v>
      </c>
      <c r="F2113" s="64" t="str">
        <f t="shared" si="191"/>
        <v>81971</v>
      </c>
      <c r="G2113" s="12">
        <v>6.1400000000000003E-2</v>
      </c>
      <c r="I2113" s="64" t="str">
        <f t="shared" si="192"/>
        <v>11900</v>
      </c>
    </row>
    <row r="2114" spans="3:9">
      <c r="C2114" s="64"/>
      <c r="D2114" s="75"/>
      <c r="E2114" s="64">
        <v>26177</v>
      </c>
      <c r="F2114" s="64" t="str">
        <f t="shared" si="191"/>
        <v>91971</v>
      </c>
      <c r="G2114" s="12">
        <v>5.9299999999999999E-2</v>
      </c>
      <c r="I2114" s="64" t="str">
        <f t="shared" si="192"/>
        <v>11900</v>
      </c>
    </row>
    <row r="2115" spans="3:9">
      <c r="C2115" s="64"/>
      <c r="D2115" s="73"/>
      <c r="E2115" s="64">
        <v>26207</v>
      </c>
      <c r="F2115" s="64" t="str">
        <f t="shared" si="191"/>
        <v>101971</v>
      </c>
      <c r="G2115" s="12">
        <v>5.8099999999999999E-2</v>
      </c>
      <c r="I2115" s="64" t="str">
        <f t="shared" si="192"/>
        <v>11900</v>
      </c>
    </row>
    <row r="2116" spans="3:9">
      <c r="C2116" s="64"/>
      <c r="D2116" s="75"/>
      <c r="E2116" s="64">
        <v>26238</v>
      </c>
      <c r="F2116" s="64" t="str">
        <f t="shared" si="191"/>
        <v>111971</v>
      </c>
      <c r="G2116" s="12">
        <v>5.9299999999999999E-2</v>
      </c>
      <c r="I2116" s="64" t="str">
        <f t="shared" si="192"/>
        <v>11900</v>
      </c>
    </row>
    <row r="2117" spans="3:9">
      <c r="C2117" s="64"/>
      <c r="D2117" s="73"/>
      <c r="E2117" s="64">
        <v>26268</v>
      </c>
      <c r="F2117" s="64" t="str">
        <f t="shared" si="191"/>
        <v>121971</v>
      </c>
      <c r="G2117" s="12">
        <v>5.9499999999999997E-2</v>
      </c>
      <c r="I2117" s="64" t="str">
        <f t="shared" si="192"/>
        <v>11900</v>
      </c>
    </row>
    <row r="2118" spans="3:9">
      <c r="C2118" s="64"/>
      <c r="D2118" s="75"/>
      <c r="E2118" s="64">
        <v>26299</v>
      </c>
      <c r="F2118" s="64" t="str">
        <f t="shared" si="191"/>
        <v>11972</v>
      </c>
      <c r="G2118" s="12">
        <v>6.08E-2</v>
      </c>
      <c r="I2118" s="64" t="str">
        <f t="shared" si="192"/>
        <v>11900</v>
      </c>
    </row>
    <row r="2119" spans="3:9">
      <c r="C2119" s="64"/>
      <c r="D2119" s="73"/>
      <c r="E2119" s="64">
        <v>26330</v>
      </c>
      <c r="F2119" s="64" t="str">
        <f t="shared" si="191"/>
        <v>21972</v>
      </c>
      <c r="G2119" s="12">
        <v>6.0699999999999997E-2</v>
      </c>
      <c r="I2119" s="64" t="str">
        <f t="shared" si="192"/>
        <v>11900</v>
      </c>
    </row>
    <row r="2120" spans="3:9">
      <c r="C2120" s="64"/>
      <c r="D2120" s="75"/>
      <c r="E2120" s="64">
        <v>26359</v>
      </c>
      <c r="F2120" s="64" t="str">
        <f t="shared" si="191"/>
        <v>31972</v>
      </c>
      <c r="G2120" s="12">
        <v>6.1899999999999997E-2</v>
      </c>
      <c r="I2120" s="64" t="str">
        <f t="shared" si="192"/>
        <v>11900</v>
      </c>
    </row>
    <row r="2121" spans="3:9">
      <c r="C2121" s="64"/>
      <c r="D2121" s="73"/>
      <c r="E2121" s="64">
        <v>26390</v>
      </c>
      <c r="F2121" s="64" t="str">
        <f t="shared" si="191"/>
        <v>41972</v>
      </c>
      <c r="G2121" s="12">
        <v>6.13E-2</v>
      </c>
      <c r="I2121" s="64" t="str">
        <f t="shared" si="192"/>
        <v>11900</v>
      </c>
    </row>
    <row r="2122" spans="3:9">
      <c r="C2122" s="64"/>
      <c r="D2122" s="75"/>
      <c r="E2122" s="64">
        <v>26420</v>
      </c>
      <c r="F2122" s="64" t="str">
        <f t="shared" si="191"/>
        <v>51972</v>
      </c>
      <c r="G2122" s="12">
        <v>6.1100000000000002E-2</v>
      </c>
      <c r="I2122" s="64" t="str">
        <f t="shared" si="192"/>
        <v>11900</v>
      </c>
    </row>
    <row r="2123" spans="3:9">
      <c r="C2123" s="64"/>
      <c r="D2123" s="73"/>
      <c r="E2123" s="64">
        <v>26451</v>
      </c>
      <c r="F2123" s="64" t="str">
        <f t="shared" si="191"/>
        <v>61972</v>
      </c>
      <c r="G2123" s="12">
        <v>6.1100000000000002E-2</v>
      </c>
      <c r="I2123" s="64" t="str">
        <f t="shared" si="192"/>
        <v>11900</v>
      </c>
    </row>
    <row r="2124" spans="3:9">
      <c r="C2124" s="64"/>
      <c r="D2124" s="75"/>
      <c r="E2124" s="64">
        <v>26481</v>
      </c>
      <c r="F2124" s="64" t="str">
        <f t="shared" si="191"/>
        <v>71972</v>
      </c>
      <c r="G2124" s="12">
        <v>6.2100000000000002E-2</v>
      </c>
      <c r="I2124" s="64" t="str">
        <f t="shared" si="192"/>
        <v>11900</v>
      </c>
    </row>
    <row r="2125" spans="3:9">
      <c r="C2125" s="64"/>
      <c r="D2125" s="73"/>
      <c r="E2125" s="64">
        <v>26512</v>
      </c>
      <c r="F2125" s="64" t="str">
        <f t="shared" si="191"/>
        <v>81972</v>
      </c>
      <c r="G2125" s="12">
        <v>6.5500000000000003E-2</v>
      </c>
      <c r="I2125" s="64" t="str">
        <f t="shared" si="192"/>
        <v>11900</v>
      </c>
    </row>
    <row r="2126" spans="3:9">
      <c r="C2126" s="64"/>
      <c r="D2126" s="75"/>
      <c r="E2126" s="64">
        <v>26543</v>
      </c>
      <c r="F2126" s="64" t="str">
        <f t="shared" si="191"/>
        <v>91972</v>
      </c>
      <c r="G2126" s="12">
        <v>6.4799999999999996E-2</v>
      </c>
      <c r="I2126" s="64" t="str">
        <f t="shared" si="192"/>
        <v>11900</v>
      </c>
    </row>
    <row r="2127" spans="3:9">
      <c r="C2127" s="64"/>
      <c r="D2127" s="73"/>
      <c r="E2127" s="64">
        <v>26573</v>
      </c>
      <c r="F2127" s="64" t="str">
        <f t="shared" si="191"/>
        <v>101972</v>
      </c>
      <c r="G2127" s="12">
        <v>6.2799999999999995E-2</v>
      </c>
      <c r="I2127" s="64" t="str">
        <f t="shared" si="192"/>
        <v>11900</v>
      </c>
    </row>
    <row r="2128" spans="3:9">
      <c r="C2128" s="64"/>
      <c r="D2128" s="75"/>
      <c r="E2128" s="64">
        <v>26604</v>
      </c>
      <c r="F2128" s="64" t="str">
        <f t="shared" si="191"/>
        <v>111972</v>
      </c>
      <c r="G2128" s="12">
        <v>6.3600000000000004E-2</v>
      </c>
      <c r="I2128" s="64" t="str">
        <f t="shared" si="192"/>
        <v>11900</v>
      </c>
    </row>
    <row r="2129" spans="3:9">
      <c r="C2129" s="64"/>
      <c r="D2129" s="73"/>
      <c r="E2129" s="64">
        <v>26634</v>
      </c>
      <c r="F2129" s="64" t="str">
        <f t="shared" si="191"/>
        <v>121972</v>
      </c>
      <c r="G2129" s="12">
        <v>6.4600000000000005E-2</v>
      </c>
      <c r="I2129" s="64" t="str">
        <f t="shared" si="192"/>
        <v>11900</v>
      </c>
    </row>
    <row r="2130" spans="3:9">
      <c r="C2130" s="64"/>
      <c r="D2130" s="75"/>
      <c r="E2130" s="64">
        <v>26665</v>
      </c>
      <c r="F2130" s="64" t="str">
        <f t="shared" si="191"/>
        <v>11973</v>
      </c>
      <c r="G2130" s="12">
        <v>6.6400000000000001E-2</v>
      </c>
      <c r="I2130" s="64" t="str">
        <f t="shared" si="192"/>
        <v>11900</v>
      </c>
    </row>
    <row r="2131" spans="3:9">
      <c r="C2131" s="64"/>
      <c r="D2131" s="73"/>
      <c r="E2131" s="64">
        <v>26696</v>
      </c>
      <c r="F2131" s="64" t="str">
        <f t="shared" si="191"/>
        <v>21973</v>
      </c>
      <c r="G2131" s="12">
        <v>6.7100000000000007E-2</v>
      </c>
      <c r="I2131" s="64" t="str">
        <f t="shared" si="192"/>
        <v>11900</v>
      </c>
    </row>
    <row r="2132" spans="3:9">
      <c r="C2132" s="64"/>
      <c r="D2132" s="75"/>
      <c r="E2132" s="64">
        <v>26724</v>
      </c>
      <c r="F2132" s="64" t="str">
        <f t="shared" si="191"/>
        <v>31973</v>
      </c>
      <c r="G2132" s="12">
        <v>6.6699999999999995E-2</v>
      </c>
      <c r="I2132" s="64" t="str">
        <f t="shared" si="192"/>
        <v>11900</v>
      </c>
    </row>
    <row r="2133" spans="3:9">
      <c r="C2133" s="64"/>
      <c r="D2133" s="73"/>
      <c r="E2133" s="64">
        <v>26755</v>
      </c>
      <c r="F2133" s="64" t="str">
        <f t="shared" si="191"/>
        <v>41973</v>
      </c>
      <c r="G2133" s="12">
        <v>6.8500000000000005E-2</v>
      </c>
      <c r="I2133" s="64" t="str">
        <f t="shared" si="192"/>
        <v>11900</v>
      </c>
    </row>
    <row r="2134" spans="3:9">
      <c r="C2134" s="64"/>
      <c r="D2134" s="75"/>
      <c r="E2134" s="64">
        <v>26785</v>
      </c>
      <c r="F2134" s="64" t="str">
        <f t="shared" si="191"/>
        <v>51973</v>
      </c>
      <c r="G2134" s="12">
        <v>6.9000000000000006E-2</v>
      </c>
      <c r="I2134" s="64" t="str">
        <f t="shared" si="192"/>
        <v>11900</v>
      </c>
    </row>
    <row r="2135" spans="3:9">
      <c r="C2135" s="64"/>
      <c r="D2135" s="73"/>
      <c r="E2135" s="64">
        <v>26816</v>
      </c>
      <c r="F2135" s="64" t="str">
        <f t="shared" si="191"/>
        <v>61973</v>
      </c>
      <c r="G2135" s="12">
        <v>7.1300000000000002E-2</v>
      </c>
      <c r="I2135" s="64" t="str">
        <f t="shared" si="192"/>
        <v>11900</v>
      </c>
    </row>
    <row r="2136" spans="3:9">
      <c r="C2136" s="64"/>
      <c r="D2136" s="75"/>
      <c r="E2136" s="64">
        <v>26846</v>
      </c>
      <c r="F2136" s="64" t="str">
        <f t="shared" si="191"/>
        <v>71973</v>
      </c>
      <c r="G2136" s="12">
        <v>7.3999999999999996E-2</v>
      </c>
      <c r="I2136" s="64" t="str">
        <f t="shared" si="192"/>
        <v>11900</v>
      </c>
    </row>
    <row r="2137" spans="3:9">
      <c r="C2137" s="64"/>
      <c r="D2137" s="73"/>
      <c r="E2137" s="64">
        <v>26877</v>
      </c>
      <c r="F2137" s="64" t="str">
        <f t="shared" si="191"/>
        <v>81973</v>
      </c>
      <c r="G2137" s="12">
        <v>7.0900000000000005E-2</v>
      </c>
      <c r="I2137" s="64" t="str">
        <f t="shared" si="192"/>
        <v>11900</v>
      </c>
    </row>
    <row r="2138" spans="3:9">
      <c r="C2138" s="64"/>
      <c r="D2138" s="75"/>
      <c r="E2138" s="64">
        <v>26908</v>
      </c>
      <c r="F2138" s="64" t="str">
        <f t="shared" si="191"/>
        <v>91973</v>
      </c>
      <c r="G2138" s="12">
        <v>6.7900000000000002E-2</v>
      </c>
      <c r="I2138" s="64" t="str">
        <f t="shared" si="192"/>
        <v>11900</v>
      </c>
    </row>
    <row r="2139" spans="3:9">
      <c r="C2139" s="64"/>
      <c r="D2139" s="73"/>
      <c r="E2139" s="64">
        <v>26938</v>
      </c>
      <c r="F2139" s="64" t="str">
        <f t="shared" si="191"/>
        <v>101973</v>
      </c>
      <c r="G2139" s="12">
        <v>6.7299999999999999E-2</v>
      </c>
      <c r="I2139" s="64" t="str">
        <f t="shared" si="192"/>
        <v>11900</v>
      </c>
    </row>
    <row r="2140" spans="3:9">
      <c r="C2140" s="64"/>
      <c r="D2140" s="75"/>
      <c r="E2140" s="64">
        <v>26969</v>
      </c>
      <c r="F2140" s="64" t="str">
        <f t="shared" si="191"/>
        <v>111973</v>
      </c>
      <c r="G2140" s="12">
        <v>6.7400000000000002E-2</v>
      </c>
      <c r="I2140" s="64" t="str">
        <f t="shared" si="192"/>
        <v>11900</v>
      </c>
    </row>
    <row r="2141" spans="3:9">
      <c r="C2141" s="64"/>
      <c r="D2141" s="73"/>
      <c r="E2141" s="64">
        <v>26999</v>
      </c>
      <c r="F2141" s="64" t="str">
        <f t="shared" ref="F2141:F2204" si="193">MONTH(E2141)&amp;YEAR(E2141)</f>
        <v>121973</v>
      </c>
      <c r="G2141" s="12">
        <v>6.9900000000000004E-2</v>
      </c>
      <c r="I2141" s="64" t="str">
        <f t="shared" ref="I2141:I2204" si="194">MONTH(H2141)&amp;YEAR(H2141)</f>
        <v>11900</v>
      </c>
    </row>
    <row r="2142" spans="3:9">
      <c r="C2142" s="64"/>
      <c r="D2142" s="75"/>
      <c r="E2142" s="64">
        <v>27030</v>
      </c>
      <c r="F2142" s="64" t="str">
        <f t="shared" si="193"/>
        <v>11974</v>
      </c>
      <c r="G2142" s="12">
        <v>6.9599999999999995E-2</v>
      </c>
      <c r="I2142" s="64" t="str">
        <f t="shared" si="194"/>
        <v>11900</v>
      </c>
    </row>
    <row r="2143" spans="3:9">
      <c r="C2143" s="64"/>
      <c r="D2143" s="73"/>
      <c r="E2143" s="64">
        <v>27061</v>
      </c>
      <c r="F2143" s="64" t="str">
        <f t="shared" si="193"/>
        <v>21974</v>
      </c>
      <c r="G2143" s="12">
        <v>7.2099999999999997E-2</v>
      </c>
      <c r="I2143" s="64" t="str">
        <f t="shared" si="194"/>
        <v>11900</v>
      </c>
    </row>
    <row r="2144" spans="3:9">
      <c r="C2144" s="64"/>
      <c r="D2144" s="75"/>
      <c r="E2144" s="64">
        <v>27089</v>
      </c>
      <c r="F2144" s="64" t="str">
        <f t="shared" si="193"/>
        <v>31974</v>
      </c>
      <c r="G2144" s="12">
        <v>7.51E-2</v>
      </c>
      <c r="I2144" s="64" t="str">
        <f t="shared" si="194"/>
        <v>11900</v>
      </c>
    </row>
    <row r="2145" spans="3:9">
      <c r="C2145" s="64"/>
      <c r="D2145" s="73"/>
      <c r="E2145" s="64">
        <v>27120</v>
      </c>
      <c r="F2145" s="64" t="str">
        <f t="shared" si="193"/>
        <v>41974</v>
      </c>
      <c r="G2145" s="12">
        <v>7.5800000000000006E-2</v>
      </c>
      <c r="I2145" s="64" t="str">
        <f t="shared" si="194"/>
        <v>11900</v>
      </c>
    </row>
    <row r="2146" spans="3:9">
      <c r="C2146" s="64"/>
      <c r="D2146" s="75"/>
      <c r="E2146" s="64">
        <v>27150</v>
      </c>
      <c r="F2146" s="64" t="str">
        <f t="shared" si="193"/>
        <v>51974</v>
      </c>
      <c r="G2146" s="12">
        <v>7.5399999999999995E-2</v>
      </c>
      <c r="I2146" s="64" t="str">
        <f t="shared" si="194"/>
        <v>11900</v>
      </c>
    </row>
    <row r="2147" spans="3:9">
      <c r="C2147" s="64"/>
      <c r="D2147" s="73"/>
      <c r="E2147" s="64">
        <v>27181</v>
      </c>
      <c r="F2147" s="64" t="str">
        <f t="shared" si="193"/>
        <v>61974</v>
      </c>
      <c r="G2147" s="12">
        <v>7.8100000000000003E-2</v>
      </c>
      <c r="I2147" s="64" t="str">
        <f t="shared" si="194"/>
        <v>11900</v>
      </c>
    </row>
    <row r="2148" spans="3:9">
      <c r="C2148" s="64"/>
      <c r="D2148" s="75"/>
      <c r="E2148" s="64">
        <v>27211</v>
      </c>
      <c r="F2148" s="64" t="str">
        <f t="shared" si="193"/>
        <v>71974</v>
      </c>
      <c r="G2148" s="12">
        <v>8.0399999999999999E-2</v>
      </c>
      <c r="I2148" s="64" t="str">
        <f t="shared" si="194"/>
        <v>11900</v>
      </c>
    </row>
    <row r="2149" spans="3:9">
      <c r="C2149" s="64"/>
      <c r="D2149" s="73"/>
      <c r="E2149" s="64">
        <v>27242</v>
      </c>
      <c r="F2149" s="64" t="str">
        <f t="shared" si="193"/>
        <v>81974</v>
      </c>
      <c r="G2149" s="12">
        <v>8.0399999999999999E-2</v>
      </c>
      <c r="I2149" s="64" t="str">
        <f t="shared" si="194"/>
        <v>11900</v>
      </c>
    </row>
    <row r="2150" spans="3:9">
      <c r="C2150" s="64"/>
      <c r="D2150" s="75"/>
      <c r="E2150" s="64">
        <v>27273</v>
      </c>
      <c r="F2150" s="64" t="str">
        <f t="shared" si="193"/>
        <v>91974</v>
      </c>
      <c r="G2150" s="12">
        <v>7.9000000000000001E-2</v>
      </c>
      <c r="I2150" s="64" t="str">
        <f t="shared" si="194"/>
        <v>11900</v>
      </c>
    </row>
    <row r="2151" spans="3:9">
      <c r="C2151" s="64"/>
      <c r="D2151" s="73"/>
      <c r="E2151" s="64">
        <v>27303</v>
      </c>
      <c r="F2151" s="64" t="str">
        <f t="shared" si="193"/>
        <v>101974</v>
      </c>
      <c r="G2151" s="12">
        <v>7.6799999999999993E-2</v>
      </c>
      <c r="I2151" s="64" t="str">
        <f t="shared" si="194"/>
        <v>11900</v>
      </c>
    </row>
    <row r="2152" spans="3:9">
      <c r="C2152" s="64"/>
      <c r="D2152" s="75"/>
      <c r="E2152" s="64">
        <v>27334</v>
      </c>
      <c r="F2152" s="64" t="str">
        <f t="shared" si="193"/>
        <v>111974</v>
      </c>
      <c r="G2152" s="12">
        <v>7.4300000000000005E-2</v>
      </c>
      <c r="I2152" s="64" t="str">
        <f t="shared" si="194"/>
        <v>11900</v>
      </c>
    </row>
    <row r="2153" spans="3:9">
      <c r="C2153" s="64"/>
      <c r="D2153" s="73"/>
      <c r="E2153" s="64">
        <v>27364</v>
      </c>
      <c r="F2153" s="64" t="str">
        <f t="shared" si="193"/>
        <v>121974</v>
      </c>
      <c r="G2153" s="12">
        <v>7.4999999999999997E-2</v>
      </c>
      <c r="I2153" s="64" t="str">
        <f t="shared" si="194"/>
        <v>11900</v>
      </c>
    </row>
    <row r="2154" spans="3:9">
      <c r="C2154" s="64"/>
      <c r="D2154" s="75"/>
      <c r="E2154" s="64">
        <v>27395</v>
      </c>
      <c r="F2154" s="64" t="str">
        <f t="shared" si="193"/>
        <v>11975</v>
      </c>
      <c r="G2154" s="12">
        <v>7.3899999999999993E-2</v>
      </c>
      <c r="I2154" s="64" t="str">
        <f t="shared" si="194"/>
        <v>11900</v>
      </c>
    </row>
    <row r="2155" spans="3:9">
      <c r="C2155" s="64"/>
      <c r="D2155" s="73"/>
      <c r="E2155" s="64">
        <v>27426</v>
      </c>
      <c r="F2155" s="64" t="str">
        <f t="shared" si="193"/>
        <v>21975</v>
      </c>
      <c r="G2155" s="12">
        <v>7.7299999999999994E-2</v>
      </c>
      <c r="I2155" s="64" t="str">
        <f t="shared" si="194"/>
        <v>11900</v>
      </c>
    </row>
    <row r="2156" spans="3:9">
      <c r="C2156" s="64"/>
      <c r="D2156" s="75"/>
      <c r="E2156" s="64">
        <v>27454</v>
      </c>
      <c r="F2156" s="64" t="str">
        <f t="shared" si="193"/>
        <v>31975</v>
      </c>
      <c r="G2156" s="12">
        <v>8.2299999999999998E-2</v>
      </c>
      <c r="I2156" s="64" t="str">
        <f t="shared" si="194"/>
        <v>11900</v>
      </c>
    </row>
    <row r="2157" spans="3:9">
      <c r="C2157" s="64"/>
      <c r="D2157" s="73"/>
      <c r="E2157" s="64">
        <v>27485</v>
      </c>
      <c r="F2157" s="64" t="str">
        <f t="shared" si="193"/>
        <v>41975</v>
      </c>
      <c r="G2157" s="12">
        <v>8.0600000000000005E-2</v>
      </c>
      <c r="I2157" s="64" t="str">
        <f t="shared" si="194"/>
        <v>11900</v>
      </c>
    </row>
    <row r="2158" spans="3:9">
      <c r="C2158" s="64"/>
      <c r="D2158" s="75"/>
      <c r="E2158" s="64">
        <v>27515</v>
      </c>
      <c r="F2158" s="64" t="str">
        <f t="shared" si="193"/>
        <v>51975</v>
      </c>
      <c r="G2158" s="12">
        <v>7.8600000000000003E-2</v>
      </c>
      <c r="I2158" s="64" t="str">
        <f t="shared" si="194"/>
        <v>11900</v>
      </c>
    </row>
    <row r="2159" spans="3:9">
      <c r="C2159" s="64"/>
      <c r="D2159" s="73"/>
      <c r="E2159" s="64">
        <v>27546</v>
      </c>
      <c r="F2159" s="64" t="str">
        <f t="shared" si="193"/>
        <v>61975</v>
      </c>
      <c r="G2159" s="12">
        <v>8.0600000000000005E-2</v>
      </c>
      <c r="I2159" s="64" t="str">
        <f t="shared" si="194"/>
        <v>11900</v>
      </c>
    </row>
    <row r="2160" spans="3:9">
      <c r="C2160" s="64"/>
      <c r="D2160" s="75"/>
      <c r="E2160" s="64">
        <v>27576</v>
      </c>
      <c r="F2160" s="64" t="str">
        <f t="shared" si="193"/>
        <v>71975</v>
      </c>
      <c r="G2160" s="12">
        <v>8.4000000000000005E-2</v>
      </c>
      <c r="I2160" s="64" t="str">
        <f t="shared" si="194"/>
        <v>11900</v>
      </c>
    </row>
    <row r="2161" spans="3:9">
      <c r="C2161" s="64"/>
      <c r="D2161" s="73"/>
      <c r="E2161" s="64">
        <v>27607</v>
      </c>
      <c r="F2161" s="64" t="str">
        <f t="shared" si="193"/>
        <v>81975</v>
      </c>
      <c r="G2161" s="12">
        <v>8.43E-2</v>
      </c>
      <c r="I2161" s="64" t="str">
        <f t="shared" si="194"/>
        <v>11900</v>
      </c>
    </row>
    <row r="2162" spans="3:9">
      <c r="C2162" s="64"/>
      <c r="D2162" s="75"/>
      <c r="E2162" s="64">
        <v>27638</v>
      </c>
      <c r="F2162" s="64" t="str">
        <f t="shared" si="193"/>
        <v>91975</v>
      </c>
      <c r="G2162" s="12">
        <v>8.14E-2</v>
      </c>
      <c r="I2162" s="64" t="str">
        <f t="shared" si="194"/>
        <v>11900</v>
      </c>
    </row>
    <row r="2163" spans="3:9">
      <c r="C2163" s="64"/>
      <c r="D2163" s="73"/>
      <c r="E2163" s="64">
        <v>27668</v>
      </c>
      <c r="F2163" s="64" t="str">
        <f t="shared" si="193"/>
        <v>101975</v>
      </c>
      <c r="G2163" s="12">
        <v>8.0500000000000002E-2</v>
      </c>
      <c r="I2163" s="64" t="str">
        <f t="shared" si="194"/>
        <v>11900</v>
      </c>
    </row>
    <row r="2164" spans="3:9">
      <c r="C2164" s="64"/>
      <c r="D2164" s="75"/>
      <c r="E2164" s="64">
        <v>27699</v>
      </c>
      <c r="F2164" s="64" t="str">
        <f t="shared" si="193"/>
        <v>111975</v>
      </c>
      <c r="G2164" s="12">
        <v>0.08</v>
      </c>
      <c r="I2164" s="64" t="str">
        <f t="shared" si="194"/>
        <v>11900</v>
      </c>
    </row>
    <row r="2165" spans="3:9">
      <c r="C2165" s="64"/>
      <c r="D2165" s="73"/>
      <c r="E2165" s="64">
        <v>27729</v>
      </c>
      <c r="F2165" s="64" t="str">
        <f t="shared" si="193"/>
        <v>121975</v>
      </c>
      <c r="G2165" s="12">
        <v>7.7399999999999997E-2</v>
      </c>
      <c r="I2165" s="64" t="str">
        <f t="shared" si="194"/>
        <v>11900</v>
      </c>
    </row>
    <row r="2166" spans="3:9">
      <c r="C2166" s="64"/>
      <c r="D2166" s="75"/>
      <c r="E2166" s="64">
        <v>27760</v>
      </c>
      <c r="F2166" s="64" t="str">
        <f t="shared" si="193"/>
        <v>11976</v>
      </c>
      <c r="G2166" s="12">
        <v>7.7899999999999997E-2</v>
      </c>
      <c r="I2166" s="64" t="str">
        <f t="shared" si="194"/>
        <v>11900</v>
      </c>
    </row>
    <row r="2167" spans="3:9">
      <c r="C2167" s="64"/>
      <c r="D2167" s="73"/>
      <c r="E2167" s="64">
        <v>27791</v>
      </c>
      <c r="F2167" s="64" t="str">
        <f t="shared" si="193"/>
        <v>21976</v>
      </c>
      <c r="G2167" s="12">
        <v>7.7299999999999994E-2</v>
      </c>
      <c r="I2167" s="64" t="str">
        <f t="shared" si="194"/>
        <v>11900</v>
      </c>
    </row>
    <row r="2168" spans="3:9">
      <c r="C2168" s="64"/>
      <c r="D2168" s="75"/>
      <c r="E2168" s="64">
        <v>27820</v>
      </c>
      <c r="F2168" s="64" t="str">
        <f t="shared" si="193"/>
        <v>31976</v>
      </c>
      <c r="G2168" s="12">
        <v>7.5600000000000001E-2</v>
      </c>
      <c r="I2168" s="64" t="str">
        <f t="shared" si="194"/>
        <v>11900</v>
      </c>
    </row>
    <row r="2169" spans="3:9">
      <c r="C2169" s="64"/>
      <c r="D2169" s="73"/>
      <c r="E2169" s="64">
        <v>27851</v>
      </c>
      <c r="F2169" s="64" t="str">
        <f t="shared" si="193"/>
        <v>41976</v>
      </c>
      <c r="G2169" s="12">
        <v>7.9000000000000001E-2</v>
      </c>
      <c r="I2169" s="64" t="str">
        <f t="shared" si="194"/>
        <v>11900</v>
      </c>
    </row>
    <row r="2170" spans="3:9">
      <c r="C2170" s="64"/>
      <c r="D2170" s="75"/>
      <c r="E2170" s="64">
        <v>27881</v>
      </c>
      <c r="F2170" s="64" t="str">
        <f t="shared" si="193"/>
        <v>51976</v>
      </c>
      <c r="G2170" s="12">
        <v>7.8600000000000003E-2</v>
      </c>
      <c r="I2170" s="64" t="str">
        <f t="shared" si="194"/>
        <v>11900</v>
      </c>
    </row>
    <row r="2171" spans="3:9">
      <c r="C2171" s="64"/>
      <c r="D2171" s="73"/>
      <c r="E2171" s="64">
        <v>27912</v>
      </c>
      <c r="F2171" s="64" t="str">
        <f t="shared" si="193"/>
        <v>61976</v>
      </c>
      <c r="G2171" s="12">
        <v>7.8299999999999995E-2</v>
      </c>
      <c r="I2171" s="64" t="str">
        <f t="shared" si="194"/>
        <v>11900</v>
      </c>
    </row>
    <row r="2172" spans="3:9">
      <c r="C2172" s="64"/>
      <c r="D2172" s="75"/>
      <c r="E2172" s="64">
        <v>27942</v>
      </c>
      <c r="F2172" s="64" t="str">
        <f t="shared" si="193"/>
        <v>71976</v>
      </c>
      <c r="G2172" s="12">
        <v>7.7700000000000005E-2</v>
      </c>
      <c r="I2172" s="64" t="str">
        <f t="shared" si="194"/>
        <v>11900</v>
      </c>
    </row>
    <row r="2173" spans="3:9">
      <c r="C2173" s="64"/>
      <c r="D2173" s="73"/>
      <c r="E2173" s="64">
        <v>27973</v>
      </c>
      <c r="F2173" s="64" t="str">
        <f t="shared" si="193"/>
        <v>81976</v>
      </c>
      <c r="G2173" s="12">
        <v>7.5899999999999995E-2</v>
      </c>
      <c r="I2173" s="64" t="str">
        <f t="shared" si="194"/>
        <v>11900</v>
      </c>
    </row>
    <row r="2174" spans="3:9">
      <c r="C2174" s="64"/>
      <c r="D2174" s="75"/>
      <c r="E2174" s="64">
        <v>28004</v>
      </c>
      <c r="F2174" s="64" t="str">
        <f t="shared" si="193"/>
        <v>91976</v>
      </c>
      <c r="G2174" s="12">
        <v>7.4099999999999999E-2</v>
      </c>
      <c r="I2174" s="64" t="str">
        <f t="shared" si="194"/>
        <v>11900</v>
      </c>
    </row>
    <row r="2175" spans="3:9">
      <c r="C2175" s="64"/>
      <c r="D2175" s="73"/>
      <c r="E2175" s="64">
        <v>28034</v>
      </c>
      <c r="F2175" s="64" t="str">
        <f t="shared" si="193"/>
        <v>101976</v>
      </c>
      <c r="G2175" s="12">
        <v>7.2900000000000006E-2</v>
      </c>
      <c r="I2175" s="64" t="str">
        <f t="shared" si="194"/>
        <v>11900</v>
      </c>
    </row>
    <row r="2176" spans="3:9">
      <c r="C2176" s="64"/>
      <c r="D2176" s="75"/>
      <c r="E2176" s="64">
        <v>28065</v>
      </c>
      <c r="F2176" s="64" t="str">
        <f t="shared" si="193"/>
        <v>111976</v>
      </c>
      <c r="G2176" s="12">
        <v>6.8699999999999997E-2</v>
      </c>
      <c r="I2176" s="64" t="str">
        <f t="shared" si="194"/>
        <v>11900</v>
      </c>
    </row>
    <row r="2177" spans="3:9">
      <c r="C2177" s="64"/>
      <c r="D2177" s="73"/>
      <c r="E2177" s="64">
        <v>28095</v>
      </c>
      <c r="F2177" s="64" t="str">
        <f t="shared" si="193"/>
        <v>121976</v>
      </c>
      <c r="G2177" s="12">
        <v>7.2099999999999997E-2</v>
      </c>
      <c r="I2177" s="64" t="str">
        <f t="shared" si="194"/>
        <v>11900</v>
      </c>
    </row>
    <row r="2178" spans="3:9">
      <c r="C2178" s="64"/>
      <c r="D2178" s="75"/>
      <c r="E2178" s="64">
        <v>28126</v>
      </c>
      <c r="F2178" s="64" t="str">
        <f t="shared" si="193"/>
        <v>11977</v>
      </c>
      <c r="G2178" s="12">
        <v>7.3899999999999993E-2</v>
      </c>
      <c r="I2178" s="64" t="str">
        <f t="shared" si="194"/>
        <v>11900</v>
      </c>
    </row>
    <row r="2179" spans="3:9">
      <c r="C2179" s="64"/>
      <c r="D2179" s="73"/>
      <c r="E2179" s="64">
        <v>28157</v>
      </c>
      <c r="F2179" s="64" t="str">
        <f t="shared" si="193"/>
        <v>21977</v>
      </c>
      <c r="G2179" s="12">
        <v>7.46E-2</v>
      </c>
      <c r="I2179" s="64" t="str">
        <f t="shared" si="194"/>
        <v>11900</v>
      </c>
    </row>
    <row r="2180" spans="3:9">
      <c r="C2180" s="64"/>
      <c r="D2180" s="75"/>
      <c r="E2180" s="64">
        <v>28185</v>
      </c>
      <c r="F2180" s="64" t="str">
        <f t="shared" si="193"/>
        <v>31977</v>
      </c>
      <c r="G2180" s="12">
        <v>7.3700000000000002E-2</v>
      </c>
      <c r="I2180" s="64" t="str">
        <f t="shared" si="194"/>
        <v>11900</v>
      </c>
    </row>
    <row r="2181" spans="3:9">
      <c r="C2181" s="64"/>
      <c r="D2181" s="73"/>
      <c r="E2181" s="64">
        <v>28216</v>
      </c>
      <c r="F2181" s="64" t="str">
        <f t="shared" si="193"/>
        <v>41977</v>
      </c>
      <c r="G2181" s="12">
        <v>7.46E-2</v>
      </c>
      <c r="I2181" s="64" t="str">
        <f t="shared" si="194"/>
        <v>11900</v>
      </c>
    </row>
    <row r="2182" spans="3:9">
      <c r="C2182" s="64"/>
      <c r="D2182" s="75"/>
      <c r="E2182" s="64">
        <v>28246</v>
      </c>
      <c r="F2182" s="64" t="str">
        <f t="shared" si="193"/>
        <v>51977</v>
      </c>
      <c r="G2182" s="12">
        <v>7.2800000000000004E-2</v>
      </c>
      <c r="I2182" s="64" t="str">
        <f t="shared" si="194"/>
        <v>11900</v>
      </c>
    </row>
    <row r="2183" spans="3:9">
      <c r="C2183" s="64"/>
      <c r="D2183" s="73"/>
      <c r="E2183" s="64">
        <v>28277</v>
      </c>
      <c r="F2183" s="64" t="str">
        <f t="shared" si="193"/>
        <v>61977</v>
      </c>
      <c r="G2183" s="12">
        <v>7.3300000000000004E-2</v>
      </c>
      <c r="I2183" s="64" t="str">
        <f t="shared" si="194"/>
        <v>11900</v>
      </c>
    </row>
    <row r="2184" spans="3:9">
      <c r="C2184" s="64"/>
      <c r="D2184" s="75"/>
      <c r="E2184" s="64">
        <v>28307</v>
      </c>
      <c r="F2184" s="64" t="str">
        <f t="shared" si="193"/>
        <v>71977</v>
      </c>
      <c r="G2184" s="12">
        <v>7.3999999999999996E-2</v>
      </c>
      <c r="I2184" s="64" t="str">
        <f t="shared" si="194"/>
        <v>11900</v>
      </c>
    </row>
    <row r="2185" spans="3:9">
      <c r="C2185" s="64"/>
      <c r="D2185" s="73"/>
      <c r="E2185" s="64">
        <v>28338</v>
      </c>
      <c r="F2185" s="64" t="str">
        <f t="shared" si="193"/>
        <v>81977</v>
      </c>
      <c r="G2185" s="12">
        <v>7.3400000000000007E-2</v>
      </c>
      <c r="I2185" s="64" t="str">
        <f t="shared" si="194"/>
        <v>11900</v>
      </c>
    </row>
    <row r="2186" spans="3:9">
      <c r="C2186" s="64"/>
      <c r="D2186" s="75"/>
      <c r="E2186" s="64">
        <v>28369</v>
      </c>
      <c r="F2186" s="64" t="str">
        <f t="shared" si="193"/>
        <v>91977</v>
      </c>
      <c r="G2186" s="12">
        <v>7.5200000000000003E-2</v>
      </c>
      <c r="I2186" s="64" t="str">
        <f t="shared" si="194"/>
        <v>11900</v>
      </c>
    </row>
    <row r="2187" spans="3:9">
      <c r="C2187" s="64"/>
      <c r="D2187" s="73"/>
      <c r="E2187" s="64">
        <v>28399</v>
      </c>
      <c r="F2187" s="64" t="str">
        <f t="shared" si="193"/>
        <v>101977</v>
      </c>
      <c r="G2187" s="12">
        <v>7.5800000000000006E-2</v>
      </c>
      <c r="I2187" s="64" t="str">
        <f t="shared" si="194"/>
        <v>11900</v>
      </c>
    </row>
    <row r="2188" spans="3:9">
      <c r="C2188" s="64"/>
      <c r="D2188" s="75"/>
      <c r="E2188" s="64">
        <v>28430</v>
      </c>
      <c r="F2188" s="64" t="str">
        <f t="shared" si="193"/>
        <v>111977</v>
      </c>
      <c r="G2188" s="12">
        <v>7.6899999999999996E-2</v>
      </c>
      <c r="I2188" s="64" t="str">
        <f t="shared" si="194"/>
        <v>11900</v>
      </c>
    </row>
    <row r="2189" spans="3:9">
      <c r="C2189" s="64"/>
      <c r="D2189" s="73"/>
      <c r="E2189" s="64">
        <v>28460</v>
      </c>
      <c r="F2189" s="64" t="str">
        <f t="shared" si="193"/>
        <v>121977</v>
      </c>
      <c r="G2189" s="12">
        <v>7.9600000000000004E-2</v>
      </c>
      <c r="I2189" s="64" t="str">
        <f t="shared" si="194"/>
        <v>11900</v>
      </c>
    </row>
    <row r="2190" spans="3:9">
      <c r="C2190" s="64"/>
      <c r="D2190" s="75"/>
      <c r="E2190" s="64">
        <v>28491</v>
      </c>
      <c r="F2190" s="64" t="str">
        <f t="shared" si="193"/>
        <v>11978</v>
      </c>
      <c r="G2190" s="12">
        <v>8.0299999999999996E-2</v>
      </c>
      <c r="I2190" s="64" t="str">
        <f t="shared" si="194"/>
        <v>11900</v>
      </c>
    </row>
    <row r="2191" spans="3:9">
      <c r="C2191" s="64"/>
      <c r="D2191" s="73"/>
      <c r="E2191" s="64">
        <v>28522</v>
      </c>
      <c r="F2191" s="64" t="str">
        <f t="shared" si="193"/>
        <v>21978</v>
      </c>
      <c r="G2191" s="12">
        <v>8.0399999999999999E-2</v>
      </c>
      <c r="I2191" s="64" t="str">
        <f t="shared" si="194"/>
        <v>11900</v>
      </c>
    </row>
    <row r="2192" spans="3:9">
      <c r="C2192" s="64"/>
      <c r="D2192" s="75"/>
      <c r="E2192" s="64">
        <v>28550</v>
      </c>
      <c r="F2192" s="64" t="str">
        <f t="shared" si="193"/>
        <v>31978</v>
      </c>
      <c r="G2192" s="12">
        <v>8.1500000000000003E-2</v>
      </c>
      <c r="I2192" s="64" t="str">
        <f t="shared" si="194"/>
        <v>11900</v>
      </c>
    </row>
    <row r="2193" spans="3:9">
      <c r="C2193" s="64"/>
      <c r="D2193" s="73"/>
      <c r="E2193" s="64">
        <v>28581</v>
      </c>
      <c r="F2193" s="64" t="str">
        <f t="shared" si="193"/>
        <v>41978</v>
      </c>
      <c r="G2193" s="12">
        <v>8.3500000000000005E-2</v>
      </c>
      <c r="I2193" s="64" t="str">
        <f t="shared" si="194"/>
        <v>11900</v>
      </c>
    </row>
    <row r="2194" spans="3:9">
      <c r="C2194" s="64"/>
      <c r="D2194" s="75"/>
      <c r="E2194" s="64">
        <v>28611</v>
      </c>
      <c r="F2194" s="64" t="str">
        <f t="shared" si="193"/>
        <v>51978</v>
      </c>
      <c r="G2194" s="12">
        <v>8.4599999999999995E-2</v>
      </c>
      <c r="I2194" s="64" t="str">
        <f t="shared" si="194"/>
        <v>11900</v>
      </c>
    </row>
    <row r="2195" spans="3:9">
      <c r="C2195" s="64"/>
      <c r="D2195" s="73"/>
      <c r="E2195" s="64">
        <v>28642</v>
      </c>
      <c r="F2195" s="64" t="str">
        <f t="shared" si="193"/>
        <v>61978</v>
      </c>
      <c r="G2195" s="12">
        <v>8.6400000000000005E-2</v>
      </c>
      <c r="I2195" s="64" t="str">
        <f t="shared" si="194"/>
        <v>11900</v>
      </c>
    </row>
    <row r="2196" spans="3:9">
      <c r="C2196" s="64"/>
      <c r="D2196" s="75"/>
      <c r="E2196" s="64">
        <v>28672</v>
      </c>
      <c r="F2196" s="64" t="str">
        <f t="shared" si="193"/>
        <v>71978</v>
      </c>
      <c r="G2196" s="12">
        <v>8.4099999999999994E-2</v>
      </c>
      <c r="I2196" s="64" t="str">
        <f t="shared" si="194"/>
        <v>11900</v>
      </c>
    </row>
    <row r="2197" spans="3:9">
      <c r="C2197" s="64"/>
      <c r="D2197" s="73"/>
      <c r="E2197" s="64">
        <v>28703</v>
      </c>
      <c r="F2197" s="64" t="str">
        <f t="shared" si="193"/>
        <v>81978</v>
      </c>
      <c r="G2197" s="12">
        <v>8.4199999999999997E-2</v>
      </c>
      <c r="I2197" s="64" t="str">
        <f t="shared" si="194"/>
        <v>11900</v>
      </c>
    </row>
    <row r="2198" spans="3:9">
      <c r="C2198" s="64"/>
      <c r="D2198" s="75"/>
      <c r="E2198" s="64">
        <v>28734</v>
      </c>
      <c r="F2198" s="64" t="str">
        <f t="shared" si="193"/>
        <v>91978</v>
      </c>
      <c r="G2198" s="12">
        <v>8.6400000000000005E-2</v>
      </c>
      <c r="I2198" s="64" t="str">
        <f t="shared" si="194"/>
        <v>11900</v>
      </c>
    </row>
    <row r="2199" spans="3:9">
      <c r="C2199" s="64"/>
      <c r="D2199" s="73"/>
      <c r="E2199" s="64">
        <v>28764</v>
      </c>
      <c r="F2199" s="64" t="str">
        <f t="shared" si="193"/>
        <v>101978</v>
      </c>
      <c r="G2199" s="12">
        <v>8.8099999999999998E-2</v>
      </c>
      <c r="I2199" s="64" t="str">
        <f t="shared" si="194"/>
        <v>11900</v>
      </c>
    </row>
    <row r="2200" spans="3:9">
      <c r="C2200" s="64"/>
      <c r="D2200" s="75"/>
      <c r="E2200" s="64">
        <v>28795</v>
      </c>
      <c r="F2200" s="64" t="str">
        <f t="shared" si="193"/>
        <v>111978</v>
      </c>
      <c r="G2200" s="12">
        <v>9.01E-2</v>
      </c>
      <c r="I2200" s="64" t="str">
        <f t="shared" si="194"/>
        <v>11900</v>
      </c>
    </row>
    <row r="2201" spans="3:9">
      <c r="C2201" s="64"/>
      <c r="D2201" s="73"/>
      <c r="E2201" s="64">
        <v>28825</v>
      </c>
      <c r="F2201" s="64" t="str">
        <f t="shared" si="193"/>
        <v>121978</v>
      </c>
      <c r="G2201" s="12">
        <v>9.0999999999999998E-2</v>
      </c>
      <c r="I2201" s="64" t="str">
        <f t="shared" si="194"/>
        <v>11900</v>
      </c>
    </row>
    <row r="2202" spans="3:9">
      <c r="C2202" s="64"/>
      <c r="D2202" s="75"/>
      <c r="E2202" s="64">
        <v>28856</v>
      </c>
      <c r="F2202" s="64" t="str">
        <f t="shared" si="193"/>
        <v>11979</v>
      </c>
      <c r="G2202" s="12">
        <v>9.0999999999999998E-2</v>
      </c>
      <c r="I2202" s="64" t="str">
        <f t="shared" si="194"/>
        <v>11900</v>
      </c>
    </row>
    <row r="2203" spans="3:9">
      <c r="C2203" s="64"/>
      <c r="D2203" s="73"/>
      <c r="E2203" s="64">
        <v>28887</v>
      </c>
      <c r="F2203" s="64" t="str">
        <f t="shared" si="193"/>
        <v>21979</v>
      </c>
      <c r="G2203" s="12">
        <v>9.1200000000000003E-2</v>
      </c>
      <c r="I2203" s="64" t="str">
        <f t="shared" si="194"/>
        <v>11900</v>
      </c>
    </row>
    <row r="2204" spans="3:9">
      <c r="C2204" s="64"/>
      <c r="D2204" s="75"/>
      <c r="E2204" s="64">
        <v>28915</v>
      </c>
      <c r="F2204" s="64" t="str">
        <f t="shared" si="193"/>
        <v>31979</v>
      </c>
      <c r="G2204" s="12">
        <v>9.1800000000000007E-2</v>
      </c>
      <c r="I2204" s="64" t="str">
        <f t="shared" si="194"/>
        <v>11900</v>
      </c>
    </row>
    <row r="2205" spans="3:9">
      <c r="C2205" s="64"/>
      <c r="D2205" s="73"/>
      <c r="E2205" s="64">
        <v>28946</v>
      </c>
      <c r="F2205" s="64" t="str">
        <f t="shared" ref="F2205:F2268" si="195">MONTH(E2205)&amp;YEAR(E2205)</f>
        <v>41979</v>
      </c>
      <c r="G2205" s="12">
        <v>9.2499999999999999E-2</v>
      </c>
      <c r="I2205" s="64" t="str">
        <f t="shared" ref="I2205:I2268" si="196">MONTH(H2205)&amp;YEAR(H2205)</f>
        <v>11900</v>
      </c>
    </row>
    <row r="2206" spans="3:9">
      <c r="C2206" s="64"/>
      <c r="D2206" s="75"/>
      <c r="E2206" s="64">
        <v>28976</v>
      </c>
      <c r="F2206" s="64" t="str">
        <f t="shared" si="195"/>
        <v>51979</v>
      </c>
      <c r="G2206" s="12">
        <v>8.9099999999999999E-2</v>
      </c>
      <c r="I2206" s="64" t="str">
        <f t="shared" si="196"/>
        <v>11900</v>
      </c>
    </row>
    <row r="2207" spans="3:9">
      <c r="C2207" s="64"/>
      <c r="D2207" s="73"/>
      <c r="E2207" s="64">
        <v>29007</v>
      </c>
      <c r="F2207" s="64" t="str">
        <f t="shared" si="195"/>
        <v>61979</v>
      </c>
      <c r="G2207" s="12">
        <v>8.9499999999999996E-2</v>
      </c>
      <c r="I2207" s="64" t="str">
        <f t="shared" si="196"/>
        <v>11900</v>
      </c>
    </row>
    <row r="2208" spans="3:9">
      <c r="C2208" s="64"/>
      <c r="D2208" s="75"/>
      <c r="E2208" s="64">
        <v>29037</v>
      </c>
      <c r="F2208" s="64" t="str">
        <f t="shared" si="195"/>
        <v>71979</v>
      </c>
      <c r="G2208" s="12">
        <v>9.0300000000000005E-2</v>
      </c>
      <c r="I2208" s="64" t="str">
        <f t="shared" si="196"/>
        <v>11900</v>
      </c>
    </row>
    <row r="2209" spans="3:9">
      <c r="C2209" s="64"/>
      <c r="D2209" s="73"/>
      <c r="E2209" s="64">
        <v>29068</v>
      </c>
      <c r="F2209" s="64" t="str">
        <f t="shared" si="195"/>
        <v>81979</v>
      </c>
      <c r="G2209" s="12">
        <v>9.3299999999999994E-2</v>
      </c>
      <c r="I2209" s="64" t="str">
        <f t="shared" si="196"/>
        <v>11900</v>
      </c>
    </row>
    <row r="2210" spans="3:9">
      <c r="C2210" s="64"/>
      <c r="D2210" s="75"/>
      <c r="E2210" s="64">
        <v>29099</v>
      </c>
      <c r="F2210" s="64" t="str">
        <f t="shared" si="195"/>
        <v>91979</v>
      </c>
      <c r="G2210" s="12">
        <v>0.10299999999999999</v>
      </c>
      <c r="I2210" s="64" t="str">
        <f t="shared" si="196"/>
        <v>11900</v>
      </c>
    </row>
    <row r="2211" spans="3:9">
      <c r="C2211" s="64"/>
      <c r="D2211" s="73"/>
      <c r="E2211" s="64">
        <v>29129</v>
      </c>
      <c r="F2211" s="64" t="str">
        <f t="shared" si="195"/>
        <v>101979</v>
      </c>
      <c r="G2211" s="12">
        <v>0.1065</v>
      </c>
      <c r="I2211" s="64" t="str">
        <f t="shared" si="196"/>
        <v>11900</v>
      </c>
    </row>
    <row r="2212" spans="3:9">
      <c r="C2212" s="64"/>
      <c r="D2212" s="75"/>
      <c r="E2212" s="64">
        <v>29160</v>
      </c>
      <c r="F2212" s="64" t="str">
        <f t="shared" si="195"/>
        <v>111979</v>
      </c>
      <c r="G2212" s="12">
        <v>0.10390000000000001</v>
      </c>
      <c r="I2212" s="64" t="str">
        <f t="shared" si="196"/>
        <v>11900</v>
      </c>
    </row>
    <row r="2213" spans="3:9">
      <c r="C2213" s="64"/>
      <c r="D2213" s="73"/>
      <c r="E2213" s="64">
        <v>29190</v>
      </c>
      <c r="F2213" s="64" t="str">
        <f t="shared" si="195"/>
        <v>121979</v>
      </c>
      <c r="G2213" s="12">
        <v>0.108</v>
      </c>
      <c r="I2213" s="64" t="str">
        <f t="shared" si="196"/>
        <v>11900</v>
      </c>
    </row>
    <row r="2214" spans="3:9">
      <c r="C2214" s="64"/>
      <c r="D2214" s="75"/>
      <c r="E2214" s="64">
        <v>29221</v>
      </c>
      <c r="F2214" s="64" t="str">
        <f t="shared" si="195"/>
        <v>11980</v>
      </c>
      <c r="G2214" s="12">
        <v>0.1241</v>
      </c>
      <c r="I2214" s="64" t="str">
        <f t="shared" si="196"/>
        <v>11900</v>
      </c>
    </row>
    <row r="2215" spans="3:9">
      <c r="C2215" s="64"/>
      <c r="D2215" s="73"/>
      <c r="E2215" s="64">
        <v>29252</v>
      </c>
      <c r="F2215" s="64" t="str">
        <f t="shared" si="195"/>
        <v>21980</v>
      </c>
      <c r="G2215" s="12">
        <v>0.1275</v>
      </c>
      <c r="I2215" s="64" t="str">
        <f t="shared" si="196"/>
        <v>11900</v>
      </c>
    </row>
    <row r="2216" spans="3:9">
      <c r="C2216" s="64"/>
      <c r="D2216" s="75"/>
      <c r="E2216" s="64">
        <v>29281</v>
      </c>
      <c r="F2216" s="64" t="str">
        <f t="shared" si="195"/>
        <v>31980</v>
      </c>
      <c r="G2216" s="12">
        <v>0.1147</v>
      </c>
      <c r="I2216" s="64" t="str">
        <f t="shared" si="196"/>
        <v>11900</v>
      </c>
    </row>
    <row r="2217" spans="3:9">
      <c r="C2217" s="64"/>
      <c r="D2217" s="73"/>
      <c r="E2217" s="64">
        <v>29312</v>
      </c>
      <c r="F2217" s="64" t="str">
        <f t="shared" si="195"/>
        <v>41980</v>
      </c>
      <c r="G2217" s="12">
        <v>0.1018</v>
      </c>
      <c r="I2217" s="64" t="str">
        <f t="shared" si="196"/>
        <v>11900</v>
      </c>
    </row>
    <row r="2218" spans="3:9">
      <c r="C2218" s="64"/>
      <c r="D2218" s="75"/>
      <c r="E2218" s="64">
        <v>29342</v>
      </c>
      <c r="F2218" s="64" t="str">
        <f t="shared" si="195"/>
        <v>51980</v>
      </c>
      <c r="G2218" s="12">
        <v>9.7799999999999998E-2</v>
      </c>
      <c r="I2218" s="64" t="str">
        <f t="shared" si="196"/>
        <v>11900</v>
      </c>
    </row>
    <row r="2219" spans="3:9">
      <c r="C2219" s="64"/>
      <c r="D2219" s="73"/>
      <c r="E2219" s="64">
        <v>29373</v>
      </c>
      <c r="F2219" s="64" t="str">
        <f t="shared" si="195"/>
        <v>61980</v>
      </c>
      <c r="G2219" s="12">
        <v>0.10249999999999999</v>
      </c>
      <c r="I2219" s="64" t="str">
        <f t="shared" si="196"/>
        <v>11900</v>
      </c>
    </row>
    <row r="2220" spans="3:9">
      <c r="C2220" s="64"/>
      <c r="D2220" s="75"/>
      <c r="E2220" s="64">
        <v>29403</v>
      </c>
      <c r="F2220" s="64" t="str">
        <f t="shared" si="195"/>
        <v>71980</v>
      </c>
      <c r="G2220" s="12">
        <v>0.111</v>
      </c>
      <c r="I2220" s="64" t="str">
        <f t="shared" si="196"/>
        <v>11900</v>
      </c>
    </row>
    <row r="2221" spans="3:9">
      <c r="C2221" s="64"/>
      <c r="D2221" s="73"/>
      <c r="E2221" s="64">
        <v>29434</v>
      </c>
      <c r="F2221" s="64" t="str">
        <f t="shared" si="195"/>
        <v>81980</v>
      </c>
      <c r="G2221" s="12">
        <v>0.11509999999999999</v>
      </c>
      <c r="I2221" s="64" t="str">
        <f t="shared" si="196"/>
        <v>11900</v>
      </c>
    </row>
    <row r="2222" spans="3:9">
      <c r="C2222" s="64"/>
      <c r="D2222" s="75"/>
      <c r="E2222" s="64">
        <v>29465</v>
      </c>
      <c r="F2222" s="64" t="str">
        <f t="shared" si="195"/>
        <v>91980</v>
      </c>
      <c r="G2222" s="12">
        <v>0.11749999999999999</v>
      </c>
      <c r="I2222" s="64" t="str">
        <f t="shared" si="196"/>
        <v>11900</v>
      </c>
    </row>
    <row r="2223" spans="3:9">
      <c r="C2223" s="64"/>
      <c r="D2223" s="73"/>
      <c r="E2223" s="64">
        <v>29495</v>
      </c>
      <c r="F2223" s="64" t="str">
        <f t="shared" si="195"/>
        <v>101980</v>
      </c>
      <c r="G2223" s="12">
        <v>0.1268</v>
      </c>
      <c r="I2223" s="64" t="str">
        <f t="shared" si="196"/>
        <v>11900</v>
      </c>
    </row>
    <row r="2224" spans="3:9">
      <c r="C2224" s="64"/>
      <c r="D2224" s="75"/>
      <c r="E2224" s="64">
        <v>29526</v>
      </c>
      <c r="F2224" s="64" t="str">
        <f t="shared" si="195"/>
        <v>111980</v>
      </c>
      <c r="G2224" s="12">
        <v>0.12839999999999999</v>
      </c>
      <c r="I2224" s="64" t="str">
        <f t="shared" si="196"/>
        <v>11900</v>
      </c>
    </row>
    <row r="2225" spans="3:9">
      <c r="C2225" s="64"/>
      <c r="D2225" s="73"/>
      <c r="E2225" s="64">
        <v>29556</v>
      </c>
      <c r="F2225" s="64" t="str">
        <f t="shared" si="195"/>
        <v>121980</v>
      </c>
      <c r="G2225" s="12">
        <v>0.12570000000000001</v>
      </c>
      <c r="I2225" s="64" t="str">
        <f t="shared" si="196"/>
        <v>11900</v>
      </c>
    </row>
    <row r="2226" spans="3:9">
      <c r="C2226" s="64"/>
      <c r="D2226" s="75"/>
      <c r="E2226" s="64">
        <v>29587</v>
      </c>
      <c r="F2226" s="64" t="str">
        <f t="shared" si="195"/>
        <v>11981</v>
      </c>
      <c r="G2226" s="12">
        <v>0.13189999999999999</v>
      </c>
      <c r="I2226" s="64" t="str">
        <f t="shared" si="196"/>
        <v>11900</v>
      </c>
    </row>
    <row r="2227" spans="3:9">
      <c r="C2227" s="64"/>
      <c r="D2227" s="73"/>
      <c r="E2227" s="64">
        <v>29618</v>
      </c>
      <c r="F2227" s="64" t="str">
        <f t="shared" si="195"/>
        <v>21981</v>
      </c>
      <c r="G2227" s="12">
        <v>0.13120000000000001</v>
      </c>
      <c r="I2227" s="64" t="str">
        <f t="shared" si="196"/>
        <v>11900</v>
      </c>
    </row>
    <row r="2228" spans="3:9">
      <c r="C2228" s="64"/>
      <c r="D2228" s="75"/>
      <c r="E2228" s="64">
        <v>29646</v>
      </c>
      <c r="F2228" s="64" t="str">
        <f t="shared" si="195"/>
        <v>31981</v>
      </c>
      <c r="G2228" s="12">
        <v>0.1368</v>
      </c>
      <c r="I2228" s="64" t="str">
        <f t="shared" si="196"/>
        <v>11900</v>
      </c>
    </row>
    <row r="2229" spans="3:9">
      <c r="C2229" s="64"/>
      <c r="D2229" s="73"/>
      <c r="E2229" s="64">
        <v>29677</v>
      </c>
      <c r="F2229" s="64" t="str">
        <f t="shared" si="195"/>
        <v>41981</v>
      </c>
      <c r="G2229" s="12">
        <v>0.14099999999999999</v>
      </c>
      <c r="I2229" s="64" t="str">
        <f t="shared" si="196"/>
        <v>11900</v>
      </c>
    </row>
    <row r="2230" spans="3:9">
      <c r="C2230" s="64"/>
      <c r="D2230" s="75"/>
      <c r="E2230" s="64">
        <v>29707</v>
      </c>
      <c r="F2230" s="64" t="str">
        <f t="shared" si="195"/>
        <v>51981</v>
      </c>
      <c r="G2230" s="12">
        <v>0.13469999999999999</v>
      </c>
      <c r="I2230" s="64" t="str">
        <f t="shared" si="196"/>
        <v>11900</v>
      </c>
    </row>
    <row r="2231" spans="3:9">
      <c r="C2231" s="64"/>
      <c r="D2231" s="73"/>
      <c r="E2231" s="64">
        <v>29738</v>
      </c>
      <c r="F2231" s="64" t="str">
        <f t="shared" si="195"/>
        <v>61981</v>
      </c>
      <c r="G2231" s="12">
        <v>0.14280000000000001</v>
      </c>
      <c r="I2231" s="64" t="str">
        <f t="shared" si="196"/>
        <v>11900</v>
      </c>
    </row>
    <row r="2232" spans="3:9">
      <c r="C2232" s="64"/>
      <c r="D2232" s="75"/>
      <c r="E2232" s="64">
        <v>29768</v>
      </c>
      <c r="F2232" s="64" t="str">
        <f t="shared" si="195"/>
        <v>71981</v>
      </c>
      <c r="G2232" s="12">
        <v>0.14940000000000001</v>
      </c>
      <c r="I2232" s="64" t="str">
        <f t="shared" si="196"/>
        <v>11900</v>
      </c>
    </row>
    <row r="2233" spans="3:9">
      <c r="C2233" s="64"/>
      <c r="D2233" s="73"/>
      <c r="E2233" s="64">
        <v>29799</v>
      </c>
      <c r="F2233" s="64" t="str">
        <f t="shared" si="195"/>
        <v>81981</v>
      </c>
      <c r="G2233" s="12">
        <v>0.1532</v>
      </c>
      <c r="I2233" s="64" t="str">
        <f t="shared" si="196"/>
        <v>11900</v>
      </c>
    </row>
    <row r="2234" spans="3:9">
      <c r="C2234" s="64"/>
      <c r="D2234" s="75"/>
      <c r="E2234" s="64">
        <v>29830</v>
      </c>
      <c r="F2234" s="64" t="str">
        <f t="shared" si="195"/>
        <v>91981</v>
      </c>
      <c r="G2234" s="12">
        <v>0.1515</v>
      </c>
      <c r="I2234" s="64" t="str">
        <f t="shared" si="196"/>
        <v>11900</v>
      </c>
    </row>
    <row r="2235" spans="3:9">
      <c r="C2235" s="64"/>
      <c r="D2235" s="73"/>
      <c r="E2235" s="64">
        <v>29860</v>
      </c>
      <c r="F2235" s="64" t="str">
        <f t="shared" si="195"/>
        <v>101981</v>
      </c>
      <c r="G2235" s="12">
        <v>0.13389999999999999</v>
      </c>
      <c r="I2235" s="64" t="str">
        <f t="shared" si="196"/>
        <v>11900</v>
      </c>
    </row>
    <row r="2236" spans="3:9">
      <c r="C2236" s="64"/>
      <c r="D2236" s="75"/>
      <c r="E2236" s="64">
        <v>29891</v>
      </c>
      <c r="F2236" s="64" t="str">
        <f t="shared" si="195"/>
        <v>111981</v>
      </c>
      <c r="G2236" s="12">
        <v>0.13719999999999999</v>
      </c>
      <c r="I2236" s="64" t="str">
        <f t="shared" si="196"/>
        <v>11900</v>
      </c>
    </row>
    <row r="2237" spans="3:9">
      <c r="C2237" s="64"/>
      <c r="D2237" s="73"/>
      <c r="E2237" s="64">
        <v>29921</v>
      </c>
      <c r="F2237" s="64" t="str">
        <f t="shared" si="195"/>
        <v>121981</v>
      </c>
      <c r="G2237" s="12">
        <v>0.1459</v>
      </c>
      <c r="I2237" s="64" t="str">
        <f t="shared" si="196"/>
        <v>11900</v>
      </c>
    </row>
    <row r="2238" spans="3:9">
      <c r="C2238" s="64"/>
      <c r="D2238" s="75"/>
      <c r="E2238" s="64">
        <v>29952</v>
      </c>
      <c r="F2238" s="64" t="str">
        <f t="shared" si="195"/>
        <v>11982</v>
      </c>
      <c r="G2238" s="12">
        <v>0.14430000000000001</v>
      </c>
      <c r="I2238" s="64" t="str">
        <f t="shared" si="196"/>
        <v>11900</v>
      </c>
    </row>
    <row r="2239" spans="3:9">
      <c r="C2239" s="64"/>
      <c r="D2239" s="73"/>
      <c r="E2239" s="64">
        <v>29983</v>
      </c>
      <c r="F2239" s="64" t="str">
        <f t="shared" si="195"/>
        <v>21982</v>
      </c>
      <c r="G2239" s="12">
        <v>0.1386</v>
      </c>
      <c r="I2239" s="64" t="str">
        <f t="shared" si="196"/>
        <v>11900</v>
      </c>
    </row>
    <row r="2240" spans="3:9">
      <c r="C2240" s="64"/>
      <c r="D2240" s="75"/>
      <c r="E2240" s="64">
        <v>30011</v>
      </c>
      <c r="F2240" s="64" t="str">
        <f t="shared" si="195"/>
        <v>31982</v>
      </c>
      <c r="G2240" s="12">
        <v>0.13869999999999999</v>
      </c>
      <c r="I2240" s="64" t="str">
        <f t="shared" si="196"/>
        <v>11900</v>
      </c>
    </row>
    <row r="2241" spans="3:9">
      <c r="C2241" s="64"/>
      <c r="D2241" s="73"/>
      <c r="E2241" s="64">
        <v>30042</v>
      </c>
      <c r="F2241" s="64" t="str">
        <f t="shared" si="195"/>
        <v>41982</v>
      </c>
      <c r="G2241" s="12">
        <v>0.13619999999999999</v>
      </c>
      <c r="I2241" s="64" t="str">
        <f t="shared" si="196"/>
        <v>11900</v>
      </c>
    </row>
    <row r="2242" spans="3:9">
      <c r="C2242" s="64"/>
      <c r="D2242" s="75"/>
      <c r="E2242" s="64">
        <v>30072</v>
      </c>
      <c r="F2242" s="64" t="str">
        <f t="shared" si="195"/>
        <v>51982</v>
      </c>
      <c r="G2242" s="12">
        <v>0.14299999999999999</v>
      </c>
      <c r="I2242" s="64" t="str">
        <f t="shared" si="196"/>
        <v>11900</v>
      </c>
    </row>
    <row r="2243" spans="3:9">
      <c r="C2243" s="64"/>
      <c r="D2243" s="73"/>
      <c r="E2243" s="64">
        <v>30103</v>
      </c>
      <c r="F2243" s="64" t="str">
        <f t="shared" si="195"/>
        <v>61982</v>
      </c>
      <c r="G2243" s="12">
        <v>0.13950000000000001</v>
      </c>
      <c r="I2243" s="64" t="str">
        <f t="shared" si="196"/>
        <v>11900</v>
      </c>
    </row>
    <row r="2244" spans="3:9">
      <c r="C2244" s="64"/>
      <c r="D2244" s="75"/>
      <c r="E2244" s="64">
        <v>30133</v>
      </c>
      <c r="F2244" s="64" t="str">
        <f t="shared" si="195"/>
        <v>71982</v>
      </c>
      <c r="G2244" s="12">
        <v>0.13059999999999999</v>
      </c>
      <c r="I2244" s="64" t="str">
        <f t="shared" si="196"/>
        <v>11900</v>
      </c>
    </row>
    <row r="2245" spans="3:9">
      <c r="C2245" s="64"/>
      <c r="D2245" s="73"/>
      <c r="E2245" s="64">
        <v>30164</v>
      </c>
      <c r="F2245" s="64" t="str">
        <f t="shared" si="195"/>
        <v>81982</v>
      </c>
      <c r="G2245" s="12">
        <v>0.1234</v>
      </c>
      <c r="I2245" s="64" t="str">
        <f t="shared" si="196"/>
        <v>11900</v>
      </c>
    </row>
    <row r="2246" spans="3:9">
      <c r="C2246" s="64"/>
      <c r="D2246" s="75"/>
      <c r="E2246" s="64">
        <v>30195</v>
      </c>
      <c r="F2246" s="64" t="str">
        <f t="shared" si="195"/>
        <v>91982</v>
      </c>
      <c r="G2246" s="12">
        <v>0.1091</v>
      </c>
      <c r="I2246" s="64" t="str">
        <f t="shared" si="196"/>
        <v>11900</v>
      </c>
    </row>
    <row r="2247" spans="3:9">
      <c r="C2247" s="64"/>
      <c r="D2247" s="73"/>
      <c r="E2247" s="64">
        <v>30225</v>
      </c>
      <c r="F2247" s="64" t="str">
        <f t="shared" si="195"/>
        <v>101982</v>
      </c>
      <c r="G2247" s="12">
        <v>0.1055</v>
      </c>
      <c r="I2247" s="64" t="str">
        <f t="shared" si="196"/>
        <v>11900</v>
      </c>
    </row>
    <row r="2248" spans="3:9">
      <c r="C2248" s="64"/>
      <c r="D2248" s="75"/>
      <c r="E2248" s="64">
        <v>30256</v>
      </c>
      <c r="F2248" s="64" t="str">
        <f t="shared" si="195"/>
        <v>111982</v>
      </c>
      <c r="G2248" s="12">
        <v>0.10539999999999999</v>
      </c>
      <c r="I2248" s="64" t="str">
        <f t="shared" si="196"/>
        <v>11900</v>
      </c>
    </row>
    <row r="2249" spans="3:9">
      <c r="C2249" s="64"/>
      <c r="D2249" s="73"/>
      <c r="E2249" s="64">
        <v>30286</v>
      </c>
      <c r="F2249" s="64" t="str">
        <f t="shared" si="195"/>
        <v>121982</v>
      </c>
      <c r="G2249" s="12">
        <v>0.1046</v>
      </c>
      <c r="I2249" s="64" t="str">
        <f t="shared" si="196"/>
        <v>11900</v>
      </c>
    </row>
    <row r="2250" spans="3:9">
      <c r="C2250" s="64"/>
      <c r="D2250" s="75"/>
      <c r="E2250" s="64">
        <v>30317</v>
      </c>
      <c r="F2250" s="64" t="str">
        <f t="shared" si="195"/>
        <v>11983</v>
      </c>
      <c r="G2250" s="12">
        <v>0.1072</v>
      </c>
      <c r="I2250" s="64" t="str">
        <f t="shared" si="196"/>
        <v>11900</v>
      </c>
    </row>
    <row r="2251" spans="3:9">
      <c r="C2251" s="64"/>
      <c r="D2251" s="73"/>
      <c r="E2251" s="64">
        <v>30348</v>
      </c>
      <c r="F2251" s="64" t="str">
        <f t="shared" si="195"/>
        <v>21983</v>
      </c>
      <c r="G2251" s="12">
        <v>0.1051</v>
      </c>
      <c r="I2251" s="64" t="str">
        <f t="shared" si="196"/>
        <v>11900</v>
      </c>
    </row>
    <row r="2252" spans="3:9">
      <c r="C2252" s="64"/>
      <c r="D2252" s="75"/>
      <c r="E2252" s="64">
        <v>30376</v>
      </c>
      <c r="F2252" s="64" t="str">
        <f t="shared" si="195"/>
        <v>31983</v>
      </c>
      <c r="G2252" s="12">
        <v>0.104</v>
      </c>
      <c r="I2252" s="64" t="str">
        <f t="shared" si="196"/>
        <v>11900</v>
      </c>
    </row>
    <row r="2253" spans="3:9">
      <c r="C2253" s="64"/>
      <c r="D2253" s="73"/>
      <c r="E2253" s="64">
        <v>30407</v>
      </c>
      <c r="F2253" s="64" t="str">
        <f t="shared" si="195"/>
        <v>41983</v>
      </c>
      <c r="G2253" s="12">
        <v>0.1038</v>
      </c>
      <c r="I2253" s="64" t="str">
        <f t="shared" si="196"/>
        <v>11900</v>
      </c>
    </row>
    <row r="2254" spans="3:9">
      <c r="C2254" s="64"/>
      <c r="D2254" s="75"/>
      <c r="E2254" s="64">
        <v>30437</v>
      </c>
      <c r="F2254" s="64" t="str">
        <f t="shared" si="195"/>
        <v>51983</v>
      </c>
      <c r="G2254" s="12">
        <v>0.1085</v>
      </c>
      <c r="I2254" s="64" t="str">
        <f t="shared" si="196"/>
        <v>11900</v>
      </c>
    </row>
    <row r="2255" spans="3:9">
      <c r="C2255" s="64"/>
      <c r="D2255" s="73"/>
      <c r="E2255" s="64">
        <v>30468</v>
      </c>
      <c r="F2255" s="64" t="str">
        <f t="shared" si="195"/>
        <v>61983</v>
      </c>
      <c r="G2255" s="12">
        <v>0.1138</v>
      </c>
      <c r="I2255" s="64" t="str">
        <f t="shared" si="196"/>
        <v>11900</v>
      </c>
    </row>
    <row r="2256" spans="3:9">
      <c r="C2256" s="64"/>
      <c r="D2256" s="75"/>
      <c r="E2256" s="64">
        <v>30498</v>
      </c>
      <c r="F2256" s="64" t="str">
        <f t="shared" si="195"/>
        <v>71983</v>
      </c>
      <c r="G2256" s="12">
        <v>0.11849999999999999</v>
      </c>
      <c r="I2256" s="64" t="str">
        <f t="shared" si="196"/>
        <v>11900</v>
      </c>
    </row>
    <row r="2257" spans="3:9">
      <c r="C2257" s="64"/>
      <c r="D2257" s="73"/>
      <c r="E2257" s="64">
        <v>30529</v>
      </c>
      <c r="F2257" s="64" t="str">
        <f t="shared" si="195"/>
        <v>81983</v>
      </c>
      <c r="G2257" s="12">
        <v>0.11650000000000001</v>
      </c>
      <c r="I2257" s="64" t="str">
        <f t="shared" si="196"/>
        <v>11900</v>
      </c>
    </row>
    <row r="2258" spans="3:9">
      <c r="C2258" s="64"/>
      <c r="D2258" s="75"/>
      <c r="E2258" s="64">
        <v>30560</v>
      </c>
      <c r="F2258" s="64" t="str">
        <f t="shared" si="195"/>
        <v>91983</v>
      </c>
      <c r="G2258" s="12">
        <v>0.1154</v>
      </c>
      <c r="I2258" s="64" t="str">
        <f t="shared" si="196"/>
        <v>11900</v>
      </c>
    </row>
    <row r="2259" spans="3:9">
      <c r="C2259" s="64"/>
      <c r="D2259" s="73"/>
      <c r="E2259" s="64">
        <v>30590</v>
      </c>
      <c r="F2259" s="64" t="str">
        <f t="shared" si="195"/>
        <v>101983</v>
      </c>
      <c r="G2259" s="12">
        <v>0.1169</v>
      </c>
      <c r="I2259" s="64" t="str">
        <f t="shared" si="196"/>
        <v>11900</v>
      </c>
    </row>
    <row r="2260" spans="3:9">
      <c r="C2260" s="64"/>
      <c r="D2260" s="75"/>
      <c r="E2260" s="64">
        <v>30621</v>
      </c>
      <c r="F2260" s="64" t="str">
        <f t="shared" si="195"/>
        <v>111983</v>
      </c>
      <c r="G2260" s="12">
        <v>0.1183</v>
      </c>
      <c r="I2260" s="64" t="str">
        <f t="shared" si="196"/>
        <v>11900</v>
      </c>
    </row>
    <row r="2261" spans="3:9">
      <c r="C2261" s="64"/>
      <c r="D2261" s="73"/>
      <c r="E2261" s="64">
        <v>30651</v>
      </c>
      <c r="F2261" s="64" t="str">
        <f t="shared" si="195"/>
        <v>121983</v>
      </c>
      <c r="G2261" s="12">
        <v>0.1167</v>
      </c>
      <c r="I2261" s="64" t="str">
        <f t="shared" si="196"/>
        <v>11900</v>
      </c>
    </row>
    <row r="2262" spans="3:9">
      <c r="C2262" s="64"/>
      <c r="D2262" s="75"/>
      <c r="E2262" s="64">
        <v>30682</v>
      </c>
      <c r="F2262" s="64" t="str">
        <f t="shared" si="195"/>
        <v>11984</v>
      </c>
      <c r="G2262" s="12">
        <v>0.11840000000000001</v>
      </c>
      <c r="I2262" s="64" t="str">
        <f t="shared" si="196"/>
        <v>11900</v>
      </c>
    </row>
    <row r="2263" spans="3:9">
      <c r="C2263" s="64"/>
      <c r="D2263" s="73"/>
      <c r="E2263" s="64">
        <v>30713</v>
      </c>
      <c r="F2263" s="64" t="str">
        <f t="shared" si="195"/>
        <v>21984</v>
      </c>
      <c r="G2263" s="12">
        <v>0.1232</v>
      </c>
      <c r="I2263" s="64" t="str">
        <f t="shared" si="196"/>
        <v>11900</v>
      </c>
    </row>
    <row r="2264" spans="3:9">
      <c r="C2264" s="64"/>
      <c r="D2264" s="75"/>
      <c r="E2264" s="64">
        <v>30742</v>
      </c>
      <c r="F2264" s="64" t="str">
        <f t="shared" si="195"/>
        <v>31984</v>
      </c>
      <c r="G2264" s="12">
        <v>0.1263</v>
      </c>
      <c r="I2264" s="64" t="str">
        <f t="shared" si="196"/>
        <v>11900</v>
      </c>
    </row>
    <row r="2265" spans="3:9">
      <c r="C2265" s="64"/>
      <c r="D2265" s="73"/>
      <c r="E2265" s="64">
        <v>30773</v>
      </c>
      <c r="F2265" s="64" t="str">
        <f t="shared" si="195"/>
        <v>41984</v>
      </c>
      <c r="G2265" s="12">
        <v>0.1341</v>
      </c>
      <c r="I2265" s="64" t="str">
        <f t="shared" si="196"/>
        <v>11900</v>
      </c>
    </row>
    <row r="2266" spans="3:9">
      <c r="C2266" s="64"/>
      <c r="D2266" s="75"/>
      <c r="E2266" s="64">
        <v>30803</v>
      </c>
      <c r="F2266" s="64" t="str">
        <f t="shared" si="195"/>
        <v>51984</v>
      </c>
      <c r="G2266" s="12">
        <v>0.1356</v>
      </c>
      <c r="I2266" s="64" t="str">
        <f t="shared" si="196"/>
        <v>11900</v>
      </c>
    </row>
    <row r="2267" spans="3:9">
      <c r="C2267" s="64"/>
      <c r="D2267" s="73"/>
      <c r="E2267" s="64">
        <v>30834</v>
      </c>
      <c r="F2267" s="64" t="str">
        <f t="shared" si="195"/>
        <v>61984</v>
      </c>
      <c r="G2267" s="12">
        <v>0.1336</v>
      </c>
      <c r="I2267" s="64" t="str">
        <f t="shared" si="196"/>
        <v>11900</v>
      </c>
    </row>
    <row r="2268" spans="3:9">
      <c r="C2268" s="64"/>
      <c r="D2268" s="75"/>
      <c r="E2268" s="64">
        <v>30864</v>
      </c>
      <c r="F2268" s="64" t="str">
        <f t="shared" si="195"/>
        <v>71984</v>
      </c>
      <c r="G2268" s="12">
        <v>0.12720000000000001</v>
      </c>
      <c r="I2268" s="64" t="str">
        <f t="shared" si="196"/>
        <v>11900</v>
      </c>
    </row>
    <row r="2269" spans="3:9">
      <c r="C2269" s="64"/>
      <c r="D2269" s="73"/>
      <c r="E2269" s="64">
        <v>30895</v>
      </c>
      <c r="F2269" s="64" t="str">
        <f t="shared" ref="F2269:F2332" si="197">MONTH(E2269)&amp;YEAR(E2269)</f>
        <v>81984</v>
      </c>
      <c r="G2269" s="12">
        <v>0.12520000000000001</v>
      </c>
      <c r="I2269" s="64" t="str">
        <f t="shared" ref="I2269:I2332" si="198">MONTH(H2269)&amp;YEAR(H2269)</f>
        <v>11900</v>
      </c>
    </row>
    <row r="2270" spans="3:9">
      <c r="C2270" s="64"/>
      <c r="D2270" s="75"/>
      <c r="E2270" s="64">
        <v>30926</v>
      </c>
      <c r="F2270" s="64" t="str">
        <f t="shared" si="197"/>
        <v>91984</v>
      </c>
      <c r="G2270" s="12">
        <v>0.1216</v>
      </c>
      <c r="I2270" s="64" t="str">
        <f t="shared" si="198"/>
        <v>11900</v>
      </c>
    </row>
    <row r="2271" spans="3:9">
      <c r="C2271" s="64"/>
      <c r="D2271" s="73"/>
      <c r="E2271" s="64">
        <v>30956</v>
      </c>
      <c r="F2271" s="64" t="str">
        <f t="shared" si="197"/>
        <v>101984</v>
      </c>
      <c r="G2271" s="12">
        <v>0.1157</v>
      </c>
      <c r="I2271" s="64" t="str">
        <f t="shared" si="198"/>
        <v>11900</v>
      </c>
    </row>
    <row r="2272" spans="3:9">
      <c r="C2272" s="64"/>
      <c r="D2272" s="75"/>
      <c r="E2272" s="64">
        <v>30987</v>
      </c>
      <c r="F2272" s="64" t="str">
        <f t="shared" si="197"/>
        <v>111984</v>
      </c>
      <c r="G2272" s="12">
        <v>0.115</v>
      </c>
      <c r="I2272" s="64" t="str">
        <f t="shared" si="198"/>
        <v>11900</v>
      </c>
    </row>
    <row r="2273" spans="3:9">
      <c r="C2273" s="64"/>
      <c r="D2273" s="73"/>
      <c r="E2273" s="64">
        <v>31017</v>
      </c>
      <c r="F2273" s="64" t="str">
        <f t="shared" si="197"/>
        <v>121984</v>
      </c>
      <c r="G2273" s="12">
        <v>0.1138</v>
      </c>
      <c r="I2273" s="64" t="str">
        <f t="shared" si="198"/>
        <v>11900</v>
      </c>
    </row>
    <row r="2274" spans="3:9">
      <c r="C2274" s="64"/>
      <c r="D2274" s="75"/>
      <c r="E2274" s="64">
        <v>31048</v>
      </c>
      <c r="F2274" s="64" t="str">
        <f t="shared" si="197"/>
        <v>11985</v>
      </c>
      <c r="G2274" s="12">
        <v>0.11509999999999999</v>
      </c>
      <c r="I2274" s="64" t="str">
        <f t="shared" si="198"/>
        <v>11900</v>
      </c>
    </row>
    <row r="2275" spans="3:9">
      <c r="C2275" s="64"/>
      <c r="D2275" s="73"/>
      <c r="E2275" s="64">
        <v>31079</v>
      </c>
      <c r="F2275" s="64" t="str">
        <f t="shared" si="197"/>
        <v>21985</v>
      </c>
      <c r="G2275" s="12">
        <v>0.1186</v>
      </c>
      <c r="I2275" s="64" t="str">
        <f t="shared" si="198"/>
        <v>11900</v>
      </c>
    </row>
    <row r="2276" spans="3:9">
      <c r="C2276" s="64"/>
      <c r="D2276" s="75"/>
      <c r="E2276" s="64">
        <v>31107</v>
      </c>
      <c r="F2276" s="64" t="str">
        <f t="shared" si="197"/>
        <v>31985</v>
      </c>
      <c r="G2276" s="12">
        <v>0.1143</v>
      </c>
      <c r="I2276" s="64" t="str">
        <f t="shared" si="198"/>
        <v>11900</v>
      </c>
    </row>
    <row r="2277" spans="3:9">
      <c r="C2277" s="64"/>
      <c r="D2277" s="73"/>
      <c r="E2277" s="64">
        <v>31138</v>
      </c>
      <c r="F2277" s="64" t="str">
        <f t="shared" si="197"/>
        <v>41985</v>
      </c>
      <c r="G2277" s="12">
        <v>0.1085</v>
      </c>
      <c r="I2277" s="64" t="str">
        <f t="shared" si="198"/>
        <v>11900</v>
      </c>
    </row>
    <row r="2278" spans="3:9">
      <c r="C2278" s="64"/>
      <c r="D2278" s="75"/>
      <c r="E2278" s="64">
        <v>31168</v>
      </c>
      <c r="F2278" s="64" t="str">
        <f t="shared" si="197"/>
        <v>51985</v>
      </c>
      <c r="G2278" s="12">
        <v>0.1016</v>
      </c>
      <c r="I2278" s="64" t="str">
        <f t="shared" si="198"/>
        <v>11900</v>
      </c>
    </row>
    <row r="2279" spans="3:9">
      <c r="C2279" s="64"/>
      <c r="D2279" s="73"/>
      <c r="E2279" s="64">
        <v>31199</v>
      </c>
      <c r="F2279" s="64" t="str">
        <f t="shared" si="197"/>
        <v>61985</v>
      </c>
      <c r="G2279" s="12">
        <v>0.1031</v>
      </c>
      <c r="I2279" s="64" t="str">
        <f t="shared" si="198"/>
        <v>11900</v>
      </c>
    </row>
    <row r="2280" spans="3:9">
      <c r="C2280" s="64"/>
      <c r="D2280" s="75"/>
      <c r="E2280" s="64">
        <v>31229</v>
      </c>
      <c r="F2280" s="64" t="str">
        <f t="shared" si="197"/>
        <v>71985</v>
      </c>
      <c r="G2280" s="12">
        <v>0.1033</v>
      </c>
      <c r="I2280" s="64" t="str">
        <f t="shared" si="198"/>
        <v>11900</v>
      </c>
    </row>
    <row r="2281" spans="3:9">
      <c r="C2281" s="64"/>
      <c r="D2281" s="73"/>
      <c r="E2281" s="64">
        <v>31260</v>
      </c>
      <c r="F2281" s="64" t="str">
        <f t="shared" si="197"/>
        <v>81985</v>
      </c>
      <c r="G2281" s="12">
        <v>0.1037</v>
      </c>
      <c r="I2281" s="64" t="str">
        <f t="shared" si="198"/>
        <v>11900</v>
      </c>
    </row>
    <row r="2282" spans="3:9">
      <c r="C2282" s="64"/>
      <c r="D2282" s="75"/>
      <c r="E2282" s="64">
        <v>31291</v>
      </c>
      <c r="F2282" s="64" t="str">
        <f t="shared" si="197"/>
        <v>91985</v>
      </c>
      <c r="G2282" s="12">
        <v>0.1024</v>
      </c>
      <c r="I2282" s="64" t="str">
        <f t="shared" si="198"/>
        <v>11900</v>
      </c>
    </row>
    <row r="2283" spans="3:9">
      <c r="C2283" s="64"/>
      <c r="D2283" s="73"/>
      <c r="E2283" s="64">
        <v>31321</v>
      </c>
      <c r="F2283" s="64" t="str">
        <f t="shared" si="197"/>
        <v>101985</v>
      </c>
      <c r="G2283" s="12">
        <v>9.7799999999999998E-2</v>
      </c>
      <c r="I2283" s="64" t="str">
        <f t="shared" si="198"/>
        <v>11900</v>
      </c>
    </row>
    <row r="2284" spans="3:9">
      <c r="C2284" s="64"/>
      <c r="D2284" s="75"/>
      <c r="E2284" s="64">
        <v>31352</v>
      </c>
      <c r="F2284" s="64" t="str">
        <f t="shared" si="197"/>
        <v>111985</v>
      </c>
      <c r="G2284" s="12">
        <v>9.2600000000000002E-2</v>
      </c>
      <c r="I2284" s="64" t="str">
        <f t="shared" si="198"/>
        <v>11900</v>
      </c>
    </row>
    <row r="2285" spans="3:9">
      <c r="C2285" s="64"/>
      <c r="D2285" s="73"/>
      <c r="E2285" s="64">
        <v>31382</v>
      </c>
      <c r="F2285" s="64" t="str">
        <f t="shared" si="197"/>
        <v>121985</v>
      </c>
      <c r="G2285" s="12">
        <v>9.1899999999999996E-2</v>
      </c>
      <c r="I2285" s="64" t="str">
        <f t="shared" si="198"/>
        <v>11900</v>
      </c>
    </row>
    <row r="2286" spans="3:9">
      <c r="C2286" s="64"/>
      <c r="D2286" s="75"/>
      <c r="E2286" s="64">
        <v>31413</v>
      </c>
      <c r="F2286" s="64" t="str">
        <f t="shared" si="197"/>
        <v>11986</v>
      </c>
      <c r="G2286" s="12">
        <v>8.6999999999999994E-2</v>
      </c>
      <c r="I2286" s="64" t="str">
        <f t="shared" si="198"/>
        <v>11900</v>
      </c>
    </row>
    <row r="2287" spans="3:9">
      <c r="C2287" s="64"/>
      <c r="D2287" s="73"/>
      <c r="E2287" s="64">
        <v>31444</v>
      </c>
      <c r="F2287" s="64" t="str">
        <f t="shared" si="197"/>
        <v>21986</v>
      </c>
      <c r="G2287" s="12">
        <v>7.7799999999999994E-2</v>
      </c>
      <c r="I2287" s="64" t="str">
        <f t="shared" si="198"/>
        <v>11900</v>
      </c>
    </row>
    <row r="2288" spans="3:9">
      <c r="C2288" s="64"/>
      <c r="D2288" s="75"/>
      <c r="E2288" s="64">
        <v>31472</v>
      </c>
      <c r="F2288" s="64" t="str">
        <f t="shared" si="197"/>
        <v>31986</v>
      </c>
      <c r="G2288" s="12">
        <v>7.2999999999999995E-2</v>
      </c>
      <c r="I2288" s="64" t="str">
        <f t="shared" si="198"/>
        <v>11900</v>
      </c>
    </row>
    <row r="2289" spans="3:9">
      <c r="C2289" s="64"/>
      <c r="D2289" s="73"/>
      <c r="E2289" s="64">
        <v>31503</v>
      </c>
      <c r="F2289" s="64" t="str">
        <f t="shared" si="197"/>
        <v>41986</v>
      </c>
      <c r="G2289" s="12">
        <v>7.7100000000000002E-2</v>
      </c>
      <c r="I2289" s="64" t="str">
        <f t="shared" si="198"/>
        <v>11900</v>
      </c>
    </row>
    <row r="2290" spans="3:9">
      <c r="C2290" s="64"/>
      <c r="D2290" s="75"/>
      <c r="E2290" s="64">
        <v>31533</v>
      </c>
      <c r="F2290" s="64" t="str">
        <f t="shared" si="197"/>
        <v>51986</v>
      </c>
      <c r="G2290" s="12">
        <v>7.8E-2</v>
      </c>
      <c r="I2290" s="64" t="str">
        <f t="shared" si="198"/>
        <v>11900</v>
      </c>
    </row>
    <row r="2291" spans="3:9">
      <c r="C2291" s="64"/>
      <c r="D2291" s="73"/>
      <c r="E2291" s="64">
        <v>31564</v>
      </c>
      <c r="F2291" s="64" t="str">
        <f t="shared" si="197"/>
        <v>61986</v>
      </c>
      <c r="G2291" s="12">
        <v>7.2999999999999995E-2</v>
      </c>
      <c r="I2291" s="64" t="str">
        <f t="shared" si="198"/>
        <v>11900</v>
      </c>
    </row>
    <row r="2292" spans="3:9">
      <c r="C2292" s="64"/>
      <c r="D2292" s="75"/>
      <c r="E2292" s="64">
        <v>31594</v>
      </c>
      <c r="F2292" s="64" t="str">
        <f t="shared" si="197"/>
        <v>71986</v>
      </c>
      <c r="G2292" s="12">
        <v>7.17E-2</v>
      </c>
      <c r="I2292" s="64" t="str">
        <f t="shared" si="198"/>
        <v>11900</v>
      </c>
    </row>
    <row r="2293" spans="3:9">
      <c r="C2293" s="64"/>
      <c r="D2293" s="73"/>
      <c r="E2293" s="64">
        <v>31625</v>
      </c>
      <c r="F2293" s="64" t="str">
        <f t="shared" si="197"/>
        <v>81986</v>
      </c>
      <c r="G2293" s="12">
        <v>7.4499999999999997E-2</v>
      </c>
      <c r="I2293" s="64" t="str">
        <f t="shared" si="198"/>
        <v>11900</v>
      </c>
    </row>
    <row r="2294" spans="3:9">
      <c r="C2294" s="64"/>
      <c r="D2294" s="75"/>
      <c r="E2294" s="64">
        <v>31656</v>
      </c>
      <c r="F2294" s="64" t="str">
        <f t="shared" si="197"/>
        <v>91986</v>
      </c>
      <c r="G2294" s="12">
        <v>7.4300000000000005E-2</v>
      </c>
      <c r="I2294" s="64" t="str">
        <f t="shared" si="198"/>
        <v>11900</v>
      </c>
    </row>
    <row r="2295" spans="3:9">
      <c r="C2295" s="64"/>
      <c r="D2295" s="73"/>
      <c r="E2295" s="64">
        <v>31686</v>
      </c>
      <c r="F2295" s="64" t="str">
        <f t="shared" si="197"/>
        <v>101986</v>
      </c>
      <c r="G2295" s="12">
        <v>7.2499999999999995E-2</v>
      </c>
      <c r="I2295" s="64" t="str">
        <f t="shared" si="198"/>
        <v>11900</v>
      </c>
    </row>
    <row r="2296" spans="3:9">
      <c r="C2296" s="64"/>
      <c r="D2296" s="75"/>
      <c r="E2296" s="64">
        <v>31717</v>
      </c>
      <c r="F2296" s="64" t="str">
        <f t="shared" si="197"/>
        <v>111986</v>
      </c>
      <c r="G2296" s="12">
        <v>7.1099999999999997E-2</v>
      </c>
      <c r="I2296" s="64" t="str">
        <f t="shared" si="198"/>
        <v>11900</v>
      </c>
    </row>
    <row r="2297" spans="3:9">
      <c r="C2297" s="64"/>
      <c r="D2297" s="73"/>
      <c r="E2297" s="64">
        <v>31747</v>
      </c>
      <c r="F2297" s="64" t="str">
        <f t="shared" si="197"/>
        <v>121986</v>
      </c>
      <c r="G2297" s="12">
        <v>7.0800000000000002E-2</v>
      </c>
      <c r="I2297" s="64" t="str">
        <f t="shared" si="198"/>
        <v>11900</v>
      </c>
    </row>
    <row r="2298" spans="3:9">
      <c r="C2298" s="64"/>
      <c r="D2298" s="75"/>
      <c r="E2298" s="64">
        <v>31778</v>
      </c>
      <c r="F2298" s="64" t="str">
        <f t="shared" si="197"/>
        <v>11987</v>
      </c>
      <c r="G2298" s="12">
        <v>7.2499999999999995E-2</v>
      </c>
      <c r="I2298" s="64" t="str">
        <f t="shared" si="198"/>
        <v>11900</v>
      </c>
    </row>
    <row r="2299" spans="3:9">
      <c r="C2299" s="64"/>
      <c r="D2299" s="73"/>
      <c r="E2299" s="64">
        <v>31809</v>
      </c>
      <c r="F2299" s="64" t="str">
        <f t="shared" si="197"/>
        <v>21987</v>
      </c>
      <c r="G2299" s="12">
        <v>7.2499999999999995E-2</v>
      </c>
      <c r="I2299" s="64" t="str">
        <f t="shared" si="198"/>
        <v>11900</v>
      </c>
    </row>
    <row r="2300" spans="3:9">
      <c r="C2300" s="64"/>
      <c r="D2300" s="75"/>
      <c r="E2300" s="64">
        <v>31837</v>
      </c>
      <c r="F2300" s="64" t="str">
        <f t="shared" si="197"/>
        <v>31987</v>
      </c>
      <c r="G2300" s="12">
        <v>8.0199999999999994E-2</v>
      </c>
      <c r="I2300" s="64" t="str">
        <f t="shared" si="198"/>
        <v>11900</v>
      </c>
    </row>
    <row r="2301" spans="3:9">
      <c r="C2301" s="64"/>
      <c r="D2301" s="73"/>
      <c r="E2301" s="64">
        <v>31868</v>
      </c>
      <c r="F2301" s="64" t="str">
        <f t="shared" si="197"/>
        <v>41987</v>
      </c>
      <c r="G2301" s="12">
        <v>8.6099999999999996E-2</v>
      </c>
      <c r="I2301" s="64" t="str">
        <f t="shared" si="198"/>
        <v>11900</v>
      </c>
    </row>
    <row r="2302" spans="3:9">
      <c r="C2302" s="64"/>
      <c r="D2302" s="75"/>
      <c r="E2302" s="64">
        <v>31898</v>
      </c>
      <c r="F2302" s="64" t="str">
        <f t="shared" si="197"/>
        <v>51987</v>
      </c>
      <c r="G2302" s="12">
        <v>8.4000000000000005E-2</v>
      </c>
      <c r="I2302" s="64" t="str">
        <f t="shared" si="198"/>
        <v>11900</v>
      </c>
    </row>
    <row r="2303" spans="3:9">
      <c r="C2303" s="64"/>
      <c r="D2303" s="73"/>
      <c r="E2303" s="64">
        <v>31929</v>
      </c>
      <c r="F2303" s="64" t="str">
        <f t="shared" si="197"/>
        <v>61987</v>
      </c>
      <c r="G2303" s="12">
        <v>8.4500000000000006E-2</v>
      </c>
      <c r="I2303" s="64" t="str">
        <f t="shared" si="198"/>
        <v>11900</v>
      </c>
    </row>
    <row r="2304" spans="3:9">
      <c r="C2304" s="64"/>
      <c r="D2304" s="75"/>
      <c r="E2304" s="64">
        <v>31959</v>
      </c>
      <c r="F2304" s="64" t="str">
        <f t="shared" si="197"/>
        <v>71987</v>
      </c>
      <c r="G2304" s="12">
        <v>8.7599999999999997E-2</v>
      </c>
      <c r="I2304" s="64" t="str">
        <f t="shared" si="198"/>
        <v>11900</v>
      </c>
    </row>
    <row r="2305" spans="3:9">
      <c r="C2305" s="64"/>
      <c r="D2305" s="73"/>
      <c r="E2305" s="64">
        <v>31990</v>
      </c>
      <c r="F2305" s="64" t="str">
        <f t="shared" si="197"/>
        <v>81987</v>
      </c>
      <c r="G2305" s="12">
        <v>9.4200000000000006E-2</v>
      </c>
      <c r="I2305" s="64" t="str">
        <f t="shared" si="198"/>
        <v>11900</v>
      </c>
    </row>
    <row r="2306" spans="3:9">
      <c r="C2306" s="64"/>
      <c r="D2306" s="75"/>
      <c r="E2306" s="64">
        <v>32021</v>
      </c>
      <c r="F2306" s="64" t="str">
        <f t="shared" si="197"/>
        <v>91987</v>
      </c>
      <c r="G2306" s="12">
        <v>9.5200000000000007E-2</v>
      </c>
      <c r="I2306" s="64" t="str">
        <f t="shared" si="198"/>
        <v>11900</v>
      </c>
    </row>
    <row r="2307" spans="3:9">
      <c r="C2307" s="64"/>
      <c r="D2307" s="73"/>
      <c r="E2307" s="64">
        <v>32051</v>
      </c>
      <c r="F2307" s="64" t="str">
        <f t="shared" si="197"/>
        <v>101987</v>
      </c>
      <c r="G2307" s="12">
        <v>8.8599999999999998E-2</v>
      </c>
      <c r="I2307" s="64" t="str">
        <f t="shared" si="198"/>
        <v>11900</v>
      </c>
    </row>
    <row r="2308" spans="3:9">
      <c r="C2308" s="64"/>
      <c r="D2308" s="75"/>
      <c r="E2308" s="64">
        <v>32082</v>
      </c>
      <c r="F2308" s="64" t="str">
        <f t="shared" si="197"/>
        <v>111987</v>
      </c>
      <c r="G2308" s="12">
        <v>8.9899999999999994E-2</v>
      </c>
      <c r="I2308" s="64" t="str">
        <f t="shared" si="198"/>
        <v>11900</v>
      </c>
    </row>
    <row r="2309" spans="3:9">
      <c r="C2309" s="64"/>
      <c r="D2309" s="73"/>
      <c r="E2309" s="64">
        <v>32112</v>
      </c>
      <c r="F2309" s="64" t="str">
        <f t="shared" si="197"/>
        <v>121987</v>
      </c>
      <c r="G2309" s="12">
        <v>8.6699999999999999E-2</v>
      </c>
      <c r="I2309" s="64" t="str">
        <f t="shared" si="198"/>
        <v>11900</v>
      </c>
    </row>
    <row r="2310" spans="3:9">
      <c r="C2310" s="64"/>
      <c r="D2310" s="75"/>
      <c r="E2310" s="64">
        <v>32143</v>
      </c>
      <c r="F2310" s="64" t="str">
        <f t="shared" si="197"/>
        <v>11988</v>
      </c>
      <c r="G2310" s="12">
        <v>8.2100000000000006E-2</v>
      </c>
      <c r="I2310" s="64" t="str">
        <f t="shared" si="198"/>
        <v>11900</v>
      </c>
    </row>
    <row r="2311" spans="3:9">
      <c r="C2311" s="64"/>
      <c r="D2311" s="73"/>
      <c r="E2311" s="64">
        <v>32174</v>
      </c>
      <c r="F2311" s="64" t="str">
        <f t="shared" si="197"/>
        <v>21988</v>
      </c>
      <c r="G2311" s="12">
        <v>8.3699999999999997E-2</v>
      </c>
      <c r="I2311" s="64" t="str">
        <f t="shared" si="198"/>
        <v>11900</v>
      </c>
    </row>
    <row r="2312" spans="3:9">
      <c r="C2312" s="64"/>
      <c r="D2312" s="75"/>
      <c r="E2312" s="64">
        <v>32203</v>
      </c>
      <c r="F2312" s="64" t="str">
        <f t="shared" si="197"/>
        <v>31988</v>
      </c>
      <c r="G2312" s="12">
        <v>8.72E-2</v>
      </c>
      <c r="I2312" s="64" t="str">
        <f t="shared" si="198"/>
        <v>11900</v>
      </c>
    </row>
    <row r="2313" spans="3:9">
      <c r="C2313" s="64"/>
      <c r="D2313" s="73"/>
      <c r="E2313" s="64">
        <v>32234</v>
      </c>
      <c r="F2313" s="64" t="str">
        <f t="shared" si="197"/>
        <v>41988</v>
      </c>
      <c r="G2313" s="12">
        <v>9.0899999999999995E-2</v>
      </c>
      <c r="I2313" s="64" t="str">
        <f t="shared" si="198"/>
        <v>11900</v>
      </c>
    </row>
    <row r="2314" spans="3:9">
      <c r="C2314" s="64"/>
      <c r="D2314" s="75"/>
      <c r="E2314" s="64">
        <v>32264</v>
      </c>
      <c r="F2314" s="64" t="str">
        <f t="shared" si="197"/>
        <v>51988</v>
      </c>
      <c r="G2314" s="12">
        <v>8.9200000000000002E-2</v>
      </c>
      <c r="I2314" s="64" t="str">
        <f t="shared" si="198"/>
        <v>11900</v>
      </c>
    </row>
    <row r="2315" spans="3:9">
      <c r="C2315" s="64"/>
      <c r="D2315" s="73"/>
      <c r="E2315" s="64">
        <v>32295</v>
      </c>
      <c r="F2315" s="64" t="str">
        <f t="shared" si="197"/>
        <v>61988</v>
      </c>
      <c r="G2315" s="12">
        <v>9.06E-2</v>
      </c>
      <c r="I2315" s="64" t="str">
        <f t="shared" si="198"/>
        <v>11900</v>
      </c>
    </row>
    <row r="2316" spans="3:9">
      <c r="C2316" s="64"/>
      <c r="D2316" s="75"/>
      <c r="E2316" s="64">
        <v>32325</v>
      </c>
      <c r="F2316" s="64" t="str">
        <f t="shared" si="197"/>
        <v>71988</v>
      </c>
      <c r="G2316" s="12">
        <v>9.2600000000000002E-2</v>
      </c>
      <c r="I2316" s="64" t="str">
        <f t="shared" si="198"/>
        <v>11900</v>
      </c>
    </row>
    <row r="2317" spans="3:9">
      <c r="C2317" s="64"/>
      <c r="D2317" s="73"/>
      <c r="E2317" s="64">
        <v>32356</v>
      </c>
      <c r="F2317" s="64" t="str">
        <f t="shared" si="197"/>
        <v>81988</v>
      </c>
      <c r="G2317" s="12">
        <v>8.9800000000000005E-2</v>
      </c>
      <c r="I2317" s="64" t="str">
        <f t="shared" si="198"/>
        <v>11900</v>
      </c>
    </row>
    <row r="2318" spans="3:9">
      <c r="C2318" s="64"/>
      <c r="D2318" s="75"/>
      <c r="E2318" s="64">
        <v>32387</v>
      </c>
      <c r="F2318" s="64" t="str">
        <f t="shared" si="197"/>
        <v>91988</v>
      </c>
      <c r="G2318" s="12">
        <v>8.7999999999999995E-2</v>
      </c>
      <c r="I2318" s="64" t="str">
        <f t="shared" si="198"/>
        <v>11900</v>
      </c>
    </row>
    <row r="2319" spans="3:9">
      <c r="C2319" s="64"/>
      <c r="D2319" s="73"/>
      <c r="E2319" s="64">
        <v>32417</v>
      </c>
      <c r="F2319" s="64" t="str">
        <f t="shared" si="197"/>
        <v>101988</v>
      </c>
      <c r="G2319" s="12">
        <v>8.9599999999999999E-2</v>
      </c>
      <c r="I2319" s="64" t="str">
        <f t="shared" si="198"/>
        <v>11900</v>
      </c>
    </row>
    <row r="2320" spans="3:9">
      <c r="C2320" s="64"/>
      <c r="D2320" s="75"/>
      <c r="E2320" s="64">
        <v>32448</v>
      </c>
      <c r="F2320" s="64" t="str">
        <f t="shared" si="197"/>
        <v>111988</v>
      </c>
      <c r="G2320" s="12">
        <v>9.11E-2</v>
      </c>
      <c r="I2320" s="64" t="str">
        <f t="shared" si="198"/>
        <v>11900</v>
      </c>
    </row>
    <row r="2321" spans="3:9">
      <c r="C2321" s="64"/>
      <c r="D2321" s="73"/>
      <c r="E2321" s="64">
        <v>32478</v>
      </c>
      <c r="F2321" s="64" t="str">
        <f t="shared" si="197"/>
        <v>121988</v>
      </c>
      <c r="G2321" s="12">
        <v>9.0899999999999995E-2</v>
      </c>
      <c r="I2321" s="64" t="str">
        <f t="shared" si="198"/>
        <v>11900</v>
      </c>
    </row>
    <row r="2322" spans="3:9">
      <c r="C2322" s="64"/>
      <c r="D2322" s="75"/>
      <c r="E2322" s="64">
        <v>32509</v>
      </c>
      <c r="F2322" s="64" t="str">
        <f t="shared" si="197"/>
        <v>11989</v>
      </c>
      <c r="G2322" s="12">
        <v>9.1700000000000004E-2</v>
      </c>
      <c r="I2322" s="64" t="str">
        <f t="shared" si="198"/>
        <v>11900</v>
      </c>
    </row>
    <row r="2323" spans="3:9">
      <c r="C2323" s="64"/>
      <c r="D2323" s="73"/>
      <c r="E2323" s="64">
        <v>32540</v>
      </c>
      <c r="F2323" s="64" t="str">
        <f t="shared" si="197"/>
        <v>21989</v>
      </c>
      <c r="G2323" s="12">
        <v>9.3600000000000003E-2</v>
      </c>
      <c r="I2323" s="64" t="str">
        <f t="shared" si="198"/>
        <v>11900</v>
      </c>
    </row>
    <row r="2324" spans="3:9">
      <c r="C2324" s="64"/>
      <c r="D2324" s="75"/>
      <c r="E2324" s="64">
        <v>32568</v>
      </c>
      <c r="F2324" s="64" t="str">
        <f t="shared" si="197"/>
        <v>31989</v>
      </c>
      <c r="G2324" s="12">
        <v>9.1800000000000007E-2</v>
      </c>
      <c r="I2324" s="64" t="str">
        <f t="shared" si="198"/>
        <v>11900</v>
      </c>
    </row>
    <row r="2325" spans="3:9">
      <c r="C2325" s="64"/>
      <c r="D2325" s="73"/>
      <c r="E2325" s="64">
        <v>32599</v>
      </c>
      <c r="F2325" s="64" t="str">
        <f t="shared" si="197"/>
        <v>41989</v>
      </c>
      <c r="G2325" s="12">
        <v>8.8599999999999998E-2</v>
      </c>
      <c r="I2325" s="64" t="str">
        <f t="shared" si="198"/>
        <v>11900</v>
      </c>
    </row>
    <row r="2326" spans="3:9">
      <c r="C2326" s="64"/>
      <c r="D2326" s="75"/>
      <c r="E2326" s="64">
        <v>32629</v>
      </c>
      <c r="F2326" s="64" t="str">
        <f t="shared" si="197"/>
        <v>51989</v>
      </c>
      <c r="G2326" s="12">
        <v>8.2799999999999999E-2</v>
      </c>
      <c r="I2326" s="64" t="str">
        <f t="shared" si="198"/>
        <v>11900</v>
      </c>
    </row>
    <row r="2327" spans="3:9">
      <c r="C2327" s="64"/>
      <c r="D2327" s="73"/>
      <c r="E2327" s="64">
        <v>32660</v>
      </c>
      <c r="F2327" s="64" t="str">
        <f t="shared" si="197"/>
        <v>61989</v>
      </c>
      <c r="G2327" s="12">
        <v>8.0199999999999994E-2</v>
      </c>
      <c r="I2327" s="64" t="str">
        <f t="shared" si="198"/>
        <v>11900</v>
      </c>
    </row>
    <row r="2328" spans="3:9">
      <c r="C2328" s="64"/>
      <c r="D2328" s="75"/>
      <c r="E2328" s="64">
        <v>32690</v>
      </c>
      <c r="F2328" s="64" t="str">
        <f t="shared" si="197"/>
        <v>71989</v>
      </c>
      <c r="G2328" s="12">
        <v>8.1100000000000005E-2</v>
      </c>
      <c r="I2328" s="64" t="str">
        <f t="shared" si="198"/>
        <v>11900</v>
      </c>
    </row>
    <row r="2329" spans="3:9">
      <c r="C2329" s="64"/>
      <c r="D2329" s="73"/>
      <c r="E2329" s="64">
        <v>32721</v>
      </c>
      <c r="F2329" s="64" t="str">
        <f t="shared" si="197"/>
        <v>81989</v>
      </c>
      <c r="G2329" s="12">
        <v>8.1900000000000001E-2</v>
      </c>
      <c r="I2329" s="64" t="str">
        <f t="shared" si="198"/>
        <v>11900</v>
      </c>
    </row>
    <row r="2330" spans="3:9">
      <c r="C2330" s="64"/>
      <c r="D2330" s="75"/>
      <c r="E2330" s="64">
        <v>32752</v>
      </c>
      <c r="F2330" s="64" t="str">
        <f t="shared" si="197"/>
        <v>91989</v>
      </c>
      <c r="G2330" s="12">
        <v>8.0100000000000005E-2</v>
      </c>
      <c r="I2330" s="64" t="str">
        <f t="shared" si="198"/>
        <v>11900</v>
      </c>
    </row>
    <row r="2331" spans="3:9">
      <c r="C2331" s="64"/>
      <c r="D2331" s="73"/>
      <c r="E2331" s="64">
        <v>32782</v>
      </c>
      <c r="F2331" s="64" t="str">
        <f t="shared" si="197"/>
        <v>101989</v>
      </c>
      <c r="G2331" s="12">
        <v>7.8700000000000006E-2</v>
      </c>
      <c r="I2331" s="64" t="str">
        <f t="shared" si="198"/>
        <v>11900</v>
      </c>
    </row>
    <row r="2332" spans="3:9">
      <c r="C2332" s="64"/>
      <c r="D2332" s="75"/>
      <c r="E2332" s="64">
        <v>32813</v>
      </c>
      <c r="F2332" s="64" t="str">
        <f t="shared" si="197"/>
        <v>111989</v>
      </c>
      <c r="G2332" s="12">
        <v>7.8399999999999997E-2</v>
      </c>
      <c r="I2332" s="64" t="str">
        <f t="shared" si="198"/>
        <v>11900</v>
      </c>
    </row>
    <row r="2333" spans="3:9">
      <c r="C2333" s="64"/>
      <c r="D2333" s="73"/>
      <c r="E2333" s="64">
        <v>32843</v>
      </c>
      <c r="F2333" s="64" t="str">
        <f t="shared" ref="F2333:F2396" si="199">MONTH(E2333)&amp;YEAR(E2333)</f>
        <v>121989</v>
      </c>
      <c r="G2333" s="12">
        <v>8.2100000000000006E-2</v>
      </c>
      <c r="I2333" s="64" t="str">
        <f t="shared" ref="I2333:I2396" si="200">MONTH(H2333)&amp;YEAR(H2333)</f>
        <v>11900</v>
      </c>
    </row>
    <row r="2334" spans="3:9">
      <c r="C2334" s="64"/>
      <c r="D2334" s="75"/>
      <c r="E2334" s="64">
        <v>32874</v>
      </c>
      <c r="F2334" s="64" t="str">
        <f t="shared" si="199"/>
        <v>11990</v>
      </c>
      <c r="G2334" s="12">
        <v>8.4699999999999998E-2</v>
      </c>
      <c r="I2334" s="64" t="str">
        <f t="shared" si="200"/>
        <v>11900</v>
      </c>
    </row>
    <row r="2335" spans="3:9">
      <c r="C2335" s="64"/>
      <c r="D2335" s="73"/>
      <c r="E2335" s="64">
        <v>32905</v>
      </c>
      <c r="F2335" s="64" t="str">
        <f t="shared" si="199"/>
        <v>21990</v>
      </c>
      <c r="G2335" s="12">
        <v>8.5900000000000004E-2</v>
      </c>
      <c r="I2335" s="64" t="str">
        <f t="shared" si="200"/>
        <v>11900</v>
      </c>
    </row>
    <row r="2336" spans="3:9">
      <c r="C2336" s="64"/>
      <c r="D2336" s="75"/>
      <c r="E2336" s="64">
        <v>32933</v>
      </c>
      <c r="F2336" s="64" t="str">
        <f t="shared" si="199"/>
        <v>31990</v>
      </c>
      <c r="G2336" s="12">
        <v>8.7900000000000006E-2</v>
      </c>
      <c r="I2336" s="64" t="str">
        <f t="shared" si="200"/>
        <v>11900</v>
      </c>
    </row>
    <row r="2337" spans="3:9">
      <c r="C2337" s="64"/>
      <c r="D2337" s="73"/>
      <c r="E2337" s="64">
        <v>32964</v>
      </c>
      <c r="F2337" s="64" t="str">
        <f t="shared" si="199"/>
        <v>41990</v>
      </c>
      <c r="G2337" s="12">
        <v>8.7599999999999997E-2</v>
      </c>
      <c r="I2337" s="64" t="str">
        <f t="shared" si="200"/>
        <v>11900</v>
      </c>
    </row>
    <row r="2338" spans="3:9">
      <c r="C2338" s="64"/>
      <c r="D2338" s="75"/>
      <c r="E2338" s="64">
        <v>32994</v>
      </c>
      <c r="F2338" s="64" t="str">
        <f t="shared" si="199"/>
        <v>51990</v>
      </c>
      <c r="G2338" s="12">
        <v>8.48E-2</v>
      </c>
      <c r="I2338" s="64" t="str">
        <f t="shared" si="200"/>
        <v>11900</v>
      </c>
    </row>
    <row r="2339" spans="3:9">
      <c r="C2339" s="64"/>
      <c r="D2339" s="73"/>
      <c r="E2339" s="64">
        <v>33025</v>
      </c>
      <c r="F2339" s="64" t="str">
        <f t="shared" si="199"/>
        <v>61990</v>
      </c>
      <c r="G2339" s="12">
        <v>8.4699999999999998E-2</v>
      </c>
      <c r="I2339" s="64" t="str">
        <f t="shared" si="200"/>
        <v>11900</v>
      </c>
    </row>
    <row r="2340" spans="3:9">
      <c r="C2340" s="64"/>
      <c r="D2340" s="75"/>
      <c r="E2340" s="64">
        <v>33055</v>
      </c>
      <c r="F2340" s="64" t="str">
        <f t="shared" si="199"/>
        <v>71990</v>
      </c>
      <c r="G2340" s="12">
        <v>8.7499999999999994E-2</v>
      </c>
      <c r="I2340" s="64" t="str">
        <f t="shared" si="200"/>
        <v>11900</v>
      </c>
    </row>
    <row r="2341" spans="3:9">
      <c r="C2341" s="64"/>
      <c r="D2341" s="73"/>
      <c r="E2341" s="64">
        <v>33086</v>
      </c>
      <c r="F2341" s="64" t="str">
        <f t="shared" si="199"/>
        <v>81990</v>
      </c>
      <c r="G2341" s="12">
        <v>8.8900000000000007E-2</v>
      </c>
      <c r="I2341" s="64" t="str">
        <f t="shared" si="200"/>
        <v>11900</v>
      </c>
    </row>
    <row r="2342" spans="3:9">
      <c r="C2342" s="64"/>
      <c r="D2342" s="75"/>
      <c r="E2342" s="64">
        <v>33117</v>
      </c>
      <c r="F2342" s="64" t="str">
        <f t="shared" si="199"/>
        <v>91990</v>
      </c>
      <c r="G2342" s="12">
        <v>8.72E-2</v>
      </c>
      <c r="I2342" s="64" t="str">
        <f t="shared" si="200"/>
        <v>11900</v>
      </c>
    </row>
    <row r="2343" spans="3:9">
      <c r="C2343" s="64"/>
      <c r="D2343" s="73"/>
      <c r="E2343" s="64">
        <v>33147</v>
      </c>
      <c r="F2343" s="64" t="str">
        <f t="shared" si="199"/>
        <v>101990</v>
      </c>
      <c r="G2343" s="12">
        <v>8.3900000000000002E-2</v>
      </c>
      <c r="I2343" s="64" t="str">
        <f t="shared" si="200"/>
        <v>11900</v>
      </c>
    </row>
    <row r="2344" spans="3:9">
      <c r="C2344" s="64"/>
      <c r="D2344" s="75"/>
      <c r="E2344" s="64">
        <v>33178</v>
      </c>
      <c r="F2344" s="64" t="str">
        <f t="shared" si="199"/>
        <v>111990</v>
      </c>
      <c r="G2344" s="12">
        <v>8.0699999999999994E-2</v>
      </c>
      <c r="I2344" s="64" t="str">
        <f t="shared" si="200"/>
        <v>11900</v>
      </c>
    </row>
    <row r="2345" spans="3:9">
      <c r="C2345" s="64"/>
      <c r="D2345" s="73"/>
      <c r="E2345" s="64">
        <v>33208</v>
      </c>
      <c r="F2345" s="64" t="str">
        <f t="shared" si="199"/>
        <v>121990</v>
      </c>
      <c r="G2345" s="12">
        <v>8.09E-2</v>
      </c>
      <c r="I2345" s="64" t="str">
        <f t="shared" si="200"/>
        <v>11900</v>
      </c>
    </row>
    <row r="2346" spans="3:9">
      <c r="C2346" s="64"/>
      <c r="D2346" s="75"/>
      <c r="E2346" s="64">
        <v>33239</v>
      </c>
      <c r="F2346" s="64" t="str">
        <f t="shared" si="199"/>
        <v>11991</v>
      </c>
      <c r="G2346" s="12">
        <v>7.85E-2</v>
      </c>
      <c r="I2346" s="64" t="str">
        <f t="shared" si="200"/>
        <v>11900</v>
      </c>
    </row>
    <row r="2347" spans="3:9">
      <c r="C2347" s="64"/>
      <c r="D2347" s="73"/>
      <c r="E2347" s="64">
        <v>33270</v>
      </c>
      <c r="F2347" s="64" t="str">
        <f t="shared" si="199"/>
        <v>21991</v>
      </c>
      <c r="G2347" s="12">
        <v>8.1100000000000005E-2</v>
      </c>
      <c r="I2347" s="64" t="str">
        <f t="shared" si="200"/>
        <v>11900</v>
      </c>
    </row>
    <row r="2348" spans="3:9">
      <c r="C2348" s="64"/>
      <c r="D2348" s="75"/>
      <c r="E2348" s="64">
        <v>33298</v>
      </c>
      <c r="F2348" s="64" t="str">
        <f t="shared" si="199"/>
        <v>31991</v>
      </c>
      <c r="G2348" s="12">
        <v>8.0399999999999999E-2</v>
      </c>
      <c r="I2348" s="64" t="str">
        <f t="shared" si="200"/>
        <v>11900</v>
      </c>
    </row>
    <row r="2349" spans="3:9">
      <c r="C2349" s="64"/>
      <c r="D2349" s="73"/>
      <c r="E2349" s="64">
        <v>33329</v>
      </c>
      <c r="F2349" s="64" t="str">
        <f t="shared" si="199"/>
        <v>41991</v>
      </c>
      <c r="G2349" s="12">
        <v>8.0699999999999994E-2</v>
      </c>
      <c r="I2349" s="64" t="str">
        <f t="shared" si="200"/>
        <v>11900</v>
      </c>
    </row>
    <row r="2350" spans="3:9">
      <c r="C2350" s="64"/>
      <c r="D2350" s="75"/>
      <c r="E2350" s="64">
        <v>33359</v>
      </c>
      <c r="F2350" s="64" t="str">
        <f t="shared" si="199"/>
        <v>51991</v>
      </c>
      <c r="G2350" s="12">
        <v>8.2799999999999999E-2</v>
      </c>
      <c r="I2350" s="64" t="str">
        <f t="shared" si="200"/>
        <v>11900</v>
      </c>
    </row>
    <row r="2351" spans="3:9">
      <c r="C2351" s="64"/>
      <c r="D2351" s="73"/>
      <c r="E2351" s="64">
        <v>33390</v>
      </c>
      <c r="F2351" s="64" t="str">
        <f t="shared" si="199"/>
        <v>61991</v>
      </c>
      <c r="G2351" s="12">
        <v>8.2699999999999996E-2</v>
      </c>
      <c r="I2351" s="64" t="str">
        <f t="shared" si="200"/>
        <v>11900</v>
      </c>
    </row>
    <row r="2352" spans="3:9">
      <c r="C2352" s="64"/>
      <c r="D2352" s="75"/>
      <c r="E2352" s="64">
        <v>33420</v>
      </c>
      <c r="F2352" s="64" t="str">
        <f t="shared" si="199"/>
        <v>71991</v>
      </c>
      <c r="G2352" s="12">
        <v>7.9000000000000001E-2</v>
      </c>
      <c r="I2352" s="64" t="str">
        <f t="shared" si="200"/>
        <v>11900</v>
      </c>
    </row>
    <row r="2353" spans="3:9">
      <c r="C2353" s="64"/>
      <c r="D2353" s="73"/>
      <c r="E2353" s="64">
        <v>33451</v>
      </c>
      <c r="F2353" s="64" t="str">
        <f t="shared" si="199"/>
        <v>81991</v>
      </c>
      <c r="G2353" s="12">
        <v>7.6499999999999999E-2</v>
      </c>
      <c r="I2353" s="64" t="str">
        <f t="shared" si="200"/>
        <v>11900</v>
      </c>
    </row>
    <row r="2354" spans="3:9">
      <c r="C2354" s="64"/>
      <c r="D2354" s="75"/>
      <c r="E2354" s="64">
        <v>33482</v>
      </c>
      <c r="F2354" s="64" t="str">
        <f t="shared" si="199"/>
        <v>91991</v>
      </c>
      <c r="G2354" s="12">
        <v>7.5300000000000006E-2</v>
      </c>
      <c r="I2354" s="64" t="str">
        <f t="shared" si="200"/>
        <v>11900</v>
      </c>
    </row>
    <row r="2355" spans="3:9">
      <c r="C2355" s="64"/>
      <c r="D2355" s="73"/>
      <c r="E2355" s="64">
        <v>33512</v>
      </c>
      <c r="F2355" s="64" t="str">
        <f t="shared" si="199"/>
        <v>101991</v>
      </c>
      <c r="G2355" s="12">
        <v>7.4200000000000002E-2</v>
      </c>
      <c r="I2355" s="64" t="str">
        <f t="shared" si="200"/>
        <v>11900</v>
      </c>
    </row>
    <row r="2356" spans="3:9">
      <c r="C2356" s="64"/>
      <c r="D2356" s="75"/>
      <c r="E2356" s="64">
        <v>33543</v>
      </c>
      <c r="F2356" s="64" t="str">
        <f t="shared" si="199"/>
        <v>111991</v>
      </c>
      <c r="G2356" s="12">
        <v>7.0900000000000005E-2</v>
      </c>
      <c r="I2356" s="64" t="str">
        <f t="shared" si="200"/>
        <v>11900</v>
      </c>
    </row>
    <row r="2357" spans="3:9">
      <c r="C2357" s="64"/>
      <c r="D2357" s="73"/>
      <c r="E2357" s="64">
        <v>33573</v>
      </c>
      <c r="F2357" s="64" t="str">
        <f t="shared" si="199"/>
        <v>121991</v>
      </c>
      <c r="G2357" s="12">
        <v>7.0300000000000001E-2</v>
      </c>
      <c r="I2357" s="64" t="str">
        <f t="shared" si="200"/>
        <v>11900</v>
      </c>
    </row>
    <row r="2358" spans="3:9">
      <c r="C2358" s="64"/>
      <c r="D2358" s="75"/>
      <c r="E2358" s="64">
        <v>33604</v>
      </c>
      <c r="F2358" s="64" t="str">
        <f t="shared" si="199"/>
        <v>11992</v>
      </c>
      <c r="G2358" s="12">
        <v>7.3400000000000007E-2</v>
      </c>
      <c r="I2358" s="64" t="str">
        <f t="shared" si="200"/>
        <v>11900</v>
      </c>
    </row>
    <row r="2359" spans="3:9">
      <c r="C2359" s="64"/>
      <c r="D2359" s="73"/>
      <c r="E2359" s="64">
        <v>33635</v>
      </c>
      <c r="F2359" s="64" t="str">
        <f t="shared" si="199"/>
        <v>21992</v>
      </c>
      <c r="G2359" s="12">
        <v>7.5399999999999995E-2</v>
      </c>
      <c r="I2359" s="64" t="str">
        <f t="shared" si="200"/>
        <v>11900</v>
      </c>
    </row>
    <row r="2360" spans="3:9">
      <c r="C2360" s="64"/>
      <c r="D2360" s="75"/>
      <c r="E2360" s="64">
        <v>33664</v>
      </c>
      <c r="F2360" s="64" t="str">
        <f t="shared" si="199"/>
        <v>31992</v>
      </c>
      <c r="G2360" s="12">
        <v>7.4800000000000005E-2</v>
      </c>
      <c r="I2360" s="64" t="str">
        <f t="shared" si="200"/>
        <v>11900</v>
      </c>
    </row>
    <row r="2361" spans="3:9">
      <c r="C2361" s="64"/>
      <c r="D2361" s="73"/>
      <c r="E2361" s="64">
        <v>33695</v>
      </c>
      <c r="F2361" s="64" t="str">
        <f t="shared" si="199"/>
        <v>41992</v>
      </c>
      <c r="G2361" s="12">
        <v>7.3899999999999993E-2</v>
      </c>
      <c r="I2361" s="64" t="str">
        <f t="shared" si="200"/>
        <v>11900</v>
      </c>
    </row>
    <row r="2362" spans="3:9">
      <c r="C2362" s="64"/>
      <c r="D2362" s="75"/>
      <c r="E2362" s="64">
        <v>33725</v>
      </c>
      <c r="F2362" s="64" t="str">
        <f t="shared" si="199"/>
        <v>51992</v>
      </c>
      <c r="G2362" s="12">
        <v>7.2599999999999998E-2</v>
      </c>
      <c r="I2362" s="64" t="str">
        <f t="shared" si="200"/>
        <v>11900</v>
      </c>
    </row>
    <row r="2363" spans="3:9">
      <c r="C2363" s="64"/>
      <c r="D2363" s="73"/>
      <c r="E2363" s="64">
        <v>33756</v>
      </c>
      <c r="F2363" s="64" t="str">
        <f t="shared" si="199"/>
        <v>61992</v>
      </c>
      <c r="G2363" s="12">
        <v>6.8400000000000002E-2</v>
      </c>
      <c r="I2363" s="64" t="str">
        <f t="shared" si="200"/>
        <v>11900</v>
      </c>
    </row>
    <row r="2364" spans="3:9">
      <c r="C2364" s="64"/>
      <c r="D2364" s="75"/>
      <c r="E2364" s="64">
        <v>33786</v>
      </c>
      <c r="F2364" s="64" t="str">
        <f t="shared" si="199"/>
        <v>71992</v>
      </c>
      <c r="G2364" s="12">
        <v>6.59E-2</v>
      </c>
      <c r="I2364" s="64" t="str">
        <f t="shared" si="200"/>
        <v>11900</v>
      </c>
    </row>
    <row r="2365" spans="3:9">
      <c r="C2365" s="64"/>
      <c r="D2365" s="73"/>
      <c r="E2365" s="64">
        <v>33817</v>
      </c>
      <c r="F2365" s="64" t="str">
        <f t="shared" si="199"/>
        <v>81992</v>
      </c>
      <c r="G2365" s="12">
        <v>6.4199999999999993E-2</v>
      </c>
      <c r="I2365" s="64" t="str">
        <f t="shared" si="200"/>
        <v>11900</v>
      </c>
    </row>
    <row r="2366" spans="3:9">
      <c r="C2366" s="64"/>
      <c r="D2366" s="75"/>
      <c r="E2366" s="64">
        <v>33848</v>
      </c>
      <c r="F2366" s="64" t="str">
        <f t="shared" si="199"/>
        <v>91992</v>
      </c>
      <c r="G2366" s="12">
        <v>6.59E-2</v>
      </c>
      <c r="I2366" s="64" t="str">
        <f t="shared" si="200"/>
        <v>11900</v>
      </c>
    </row>
    <row r="2367" spans="3:9">
      <c r="C2367" s="64"/>
      <c r="D2367" s="73"/>
      <c r="E2367" s="64">
        <v>33878</v>
      </c>
      <c r="F2367" s="64" t="str">
        <f t="shared" si="199"/>
        <v>101992</v>
      </c>
      <c r="G2367" s="12">
        <v>6.8699999999999997E-2</v>
      </c>
      <c r="I2367" s="64" t="str">
        <f t="shared" si="200"/>
        <v>11900</v>
      </c>
    </row>
    <row r="2368" spans="3:9">
      <c r="C2368" s="64"/>
      <c r="D2368" s="75"/>
      <c r="E2368" s="64">
        <v>33909</v>
      </c>
      <c r="F2368" s="64" t="str">
        <f t="shared" si="199"/>
        <v>111992</v>
      </c>
      <c r="G2368" s="12">
        <v>6.7699999999999996E-2</v>
      </c>
      <c r="I2368" s="64" t="str">
        <f t="shared" si="200"/>
        <v>11900</v>
      </c>
    </row>
    <row r="2369" spans="3:9">
      <c r="C2369" s="64"/>
      <c r="D2369" s="73"/>
      <c r="E2369" s="64">
        <v>33939</v>
      </c>
      <c r="F2369" s="64" t="str">
        <f t="shared" si="199"/>
        <v>121992</v>
      </c>
      <c r="G2369" s="12">
        <v>6.6000000000000003E-2</v>
      </c>
      <c r="I2369" s="64" t="str">
        <f t="shared" si="200"/>
        <v>11900</v>
      </c>
    </row>
    <row r="2370" spans="3:9">
      <c r="C2370" s="64"/>
      <c r="D2370" s="75"/>
      <c r="E2370" s="64">
        <v>33970</v>
      </c>
      <c r="F2370" s="64" t="str">
        <f t="shared" si="199"/>
        <v>11993</v>
      </c>
      <c r="G2370" s="12">
        <v>6.2600000000000003E-2</v>
      </c>
      <c r="I2370" s="64" t="str">
        <f t="shared" si="200"/>
        <v>11900</v>
      </c>
    </row>
    <row r="2371" spans="3:9">
      <c r="C2371" s="64"/>
      <c r="D2371" s="73"/>
      <c r="E2371" s="64">
        <v>34001</v>
      </c>
      <c r="F2371" s="64" t="str">
        <f t="shared" si="199"/>
        <v>21993</v>
      </c>
      <c r="G2371" s="12">
        <v>5.9799999999999999E-2</v>
      </c>
      <c r="I2371" s="64" t="str">
        <f t="shared" si="200"/>
        <v>11900</v>
      </c>
    </row>
    <row r="2372" spans="3:9">
      <c r="C2372" s="64"/>
      <c r="D2372" s="75"/>
      <c r="E2372" s="64">
        <v>34029</v>
      </c>
      <c r="F2372" s="64" t="str">
        <f t="shared" si="199"/>
        <v>31993</v>
      </c>
      <c r="G2372" s="12">
        <v>5.9700000000000003E-2</v>
      </c>
      <c r="I2372" s="64" t="str">
        <f t="shared" si="200"/>
        <v>11900</v>
      </c>
    </row>
    <row r="2373" spans="3:9">
      <c r="C2373" s="64"/>
      <c r="D2373" s="73"/>
      <c r="E2373" s="64">
        <v>34060</v>
      </c>
      <c r="F2373" s="64" t="str">
        <f t="shared" si="199"/>
        <v>41993</v>
      </c>
      <c r="G2373" s="12">
        <v>6.0400000000000002E-2</v>
      </c>
      <c r="I2373" s="64" t="str">
        <f t="shared" si="200"/>
        <v>11900</v>
      </c>
    </row>
    <row r="2374" spans="3:9">
      <c r="C2374" s="64"/>
      <c r="D2374" s="75"/>
      <c r="E2374" s="64">
        <v>34090</v>
      </c>
      <c r="F2374" s="64" t="str">
        <f t="shared" si="199"/>
        <v>51993</v>
      </c>
      <c r="G2374" s="12">
        <v>5.96E-2</v>
      </c>
      <c r="I2374" s="64" t="str">
        <f t="shared" si="200"/>
        <v>11900</v>
      </c>
    </row>
    <row r="2375" spans="3:9">
      <c r="C2375" s="64"/>
      <c r="D2375" s="73"/>
      <c r="E2375" s="64">
        <v>34121</v>
      </c>
      <c r="F2375" s="64" t="str">
        <f t="shared" si="199"/>
        <v>61993</v>
      </c>
      <c r="G2375" s="12">
        <v>5.8099999999999999E-2</v>
      </c>
      <c r="I2375" s="64" t="str">
        <f t="shared" si="200"/>
        <v>11900</v>
      </c>
    </row>
    <row r="2376" spans="3:9">
      <c r="C2376" s="64"/>
      <c r="D2376" s="75"/>
      <c r="E2376" s="64">
        <v>34151</v>
      </c>
      <c r="F2376" s="64" t="str">
        <f t="shared" si="199"/>
        <v>71993</v>
      </c>
      <c r="G2376" s="12">
        <v>5.6800000000000003E-2</v>
      </c>
      <c r="I2376" s="64" t="str">
        <f t="shared" si="200"/>
        <v>11900</v>
      </c>
    </row>
    <row r="2377" spans="3:9">
      <c r="C2377" s="64"/>
      <c r="D2377" s="73"/>
      <c r="E2377" s="64">
        <v>34182</v>
      </c>
      <c r="F2377" s="64" t="str">
        <f t="shared" si="199"/>
        <v>81993</v>
      </c>
      <c r="G2377" s="12">
        <v>5.3600000000000002E-2</v>
      </c>
      <c r="I2377" s="64" t="str">
        <f t="shared" si="200"/>
        <v>11900</v>
      </c>
    </row>
    <row r="2378" spans="3:9">
      <c r="C2378" s="64"/>
      <c r="D2378" s="75"/>
      <c r="E2378" s="64">
        <v>34213</v>
      </c>
      <c r="F2378" s="64" t="str">
        <f t="shared" si="199"/>
        <v>91993</v>
      </c>
      <c r="G2378" s="12">
        <v>5.33E-2</v>
      </c>
      <c r="I2378" s="64" t="str">
        <f t="shared" si="200"/>
        <v>11900</v>
      </c>
    </row>
    <row r="2379" spans="3:9">
      <c r="C2379" s="64"/>
      <c r="D2379" s="73"/>
      <c r="E2379" s="64">
        <v>34243</v>
      </c>
      <c r="F2379" s="64" t="str">
        <f t="shared" si="199"/>
        <v>101993</v>
      </c>
      <c r="G2379" s="12">
        <v>5.7200000000000001E-2</v>
      </c>
      <c r="I2379" s="64" t="str">
        <f t="shared" si="200"/>
        <v>11900</v>
      </c>
    </row>
    <row r="2380" spans="3:9">
      <c r="C2380" s="64"/>
      <c r="D2380" s="75"/>
      <c r="E2380" s="64">
        <v>34274</v>
      </c>
      <c r="F2380" s="64" t="str">
        <f t="shared" si="199"/>
        <v>111993</v>
      </c>
      <c r="G2380" s="12">
        <v>5.7700000000000001E-2</v>
      </c>
      <c r="I2380" s="64" t="str">
        <f t="shared" si="200"/>
        <v>11900</v>
      </c>
    </row>
    <row r="2381" spans="3:9">
      <c r="C2381" s="64"/>
      <c r="D2381" s="73"/>
      <c r="E2381" s="64">
        <v>34304</v>
      </c>
      <c r="F2381" s="64" t="str">
        <f t="shared" si="199"/>
        <v>121993</v>
      </c>
      <c r="G2381" s="12">
        <v>5.7500000000000002E-2</v>
      </c>
      <c r="I2381" s="64" t="str">
        <f t="shared" si="200"/>
        <v>11900</v>
      </c>
    </row>
    <row r="2382" spans="3:9">
      <c r="C2382" s="64"/>
      <c r="D2382" s="75"/>
      <c r="E2382" s="64">
        <v>34335</v>
      </c>
      <c r="F2382" s="64" t="str">
        <f t="shared" si="199"/>
        <v>11994</v>
      </c>
      <c r="G2382" s="12">
        <v>5.9700000000000003E-2</v>
      </c>
      <c r="I2382" s="64" t="str">
        <f t="shared" si="200"/>
        <v>11900</v>
      </c>
    </row>
    <row r="2383" spans="3:9">
      <c r="C2383" s="64"/>
      <c r="D2383" s="73"/>
      <c r="E2383" s="64">
        <v>34366</v>
      </c>
      <c r="F2383" s="64" t="str">
        <f t="shared" si="199"/>
        <v>21994</v>
      </c>
      <c r="G2383" s="12">
        <v>6.4799999999999996E-2</v>
      </c>
      <c r="I2383" s="64" t="str">
        <f t="shared" si="200"/>
        <v>11900</v>
      </c>
    </row>
    <row r="2384" spans="3:9">
      <c r="C2384" s="64"/>
      <c r="D2384" s="75"/>
      <c r="E2384" s="64">
        <v>34394</v>
      </c>
      <c r="F2384" s="64" t="str">
        <f t="shared" si="199"/>
        <v>31994</v>
      </c>
      <c r="G2384" s="12">
        <v>6.9699999999999998E-2</v>
      </c>
      <c r="I2384" s="64" t="str">
        <f t="shared" si="200"/>
        <v>11900</v>
      </c>
    </row>
    <row r="2385" spans="3:9">
      <c r="C2385" s="64"/>
      <c r="D2385" s="73"/>
      <c r="E2385" s="64">
        <v>34425</v>
      </c>
      <c r="F2385" s="64" t="str">
        <f t="shared" si="199"/>
        <v>41994</v>
      </c>
      <c r="G2385" s="12">
        <v>7.1800000000000003E-2</v>
      </c>
      <c r="I2385" s="64" t="str">
        <f t="shared" si="200"/>
        <v>11900</v>
      </c>
    </row>
    <row r="2386" spans="3:9">
      <c r="C2386" s="64"/>
      <c r="D2386" s="75"/>
      <c r="E2386" s="64">
        <v>34455</v>
      </c>
      <c r="F2386" s="64" t="str">
        <f t="shared" si="199"/>
        <v>51994</v>
      </c>
      <c r="G2386" s="12">
        <v>7.0999999999999994E-2</v>
      </c>
      <c r="I2386" s="64" t="str">
        <f t="shared" si="200"/>
        <v>11900</v>
      </c>
    </row>
    <row r="2387" spans="3:9">
      <c r="C2387" s="64"/>
      <c r="D2387" s="73"/>
      <c r="E2387" s="64">
        <v>34486</v>
      </c>
      <c r="F2387" s="64" t="str">
        <f t="shared" si="199"/>
        <v>61994</v>
      </c>
      <c r="G2387" s="12">
        <v>7.2999999999999995E-2</v>
      </c>
      <c r="I2387" s="64" t="str">
        <f t="shared" si="200"/>
        <v>11900</v>
      </c>
    </row>
    <row r="2388" spans="3:9">
      <c r="C2388" s="64"/>
      <c r="D2388" s="75"/>
      <c r="E2388" s="64">
        <v>34516</v>
      </c>
      <c r="F2388" s="64" t="str">
        <f t="shared" si="199"/>
        <v>71994</v>
      </c>
      <c r="G2388" s="12">
        <v>7.2400000000000006E-2</v>
      </c>
      <c r="I2388" s="64" t="str">
        <f t="shared" si="200"/>
        <v>11900</v>
      </c>
    </row>
    <row r="2389" spans="3:9">
      <c r="C2389" s="64"/>
      <c r="D2389" s="73"/>
      <c r="E2389" s="64">
        <v>34547</v>
      </c>
      <c r="F2389" s="64" t="str">
        <f t="shared" si="199"/>
        <v>81994</v>
      </c>
      <c r="G2389" s="12">
        <v>7.46E-2</v>
      </c>
      <c r="I2389" s="64" t="str">
        <f t="shared" si="200"/>
        <v>11900</v>
      </c>
    </row>
    <row r="2390" spans="3:9">
      <c r="C2390" s="64"/>
      <c r="D2390" s="75"/>
      <c r="E2390" s="64">
        <v>34578</v>
      </c>
      <c r="F2390" s="64" t="str">
        <f t="shared" si="199"/>
        <v>91994</v>
      </c>
      <c r="G2390" s="12">
        <v>7.7399999999999997E-2</v>
      </c>
      <c r="I2390" s="64" t="str">
        <f t="shared" si="200"/>
        <v>11900</v>
      </c>
    </row>
    <row r="2391" spans="3:9">
      <c r="C2391" s="64"/>
      <c r="D2391" s="73"/>
      <c r="E2391" s="64">
        <v>34608</v>
      </c>
      <c r="F2391" s="64" t="str">
        <f t="shared" si="199"/>
        <v>101994</v>
      </c>
      <c r="G2391" s="12">
        <v>7.9500000000000001E-2</v>
      </c>
      <c r="I2391" s="64" t="str">
        <f t="shared" si="200"/>
        <v>11900</v>
      </c>
    </row>
    <row r="2392" spans="3:9">
      <c r="C2392" s="64"/>
      <c r="D2392" s="75"/>
      <c r="E2392" s="64">
        <v>34639</v>
      </c>
      <c r="F2392" s="64" t="str">
        <f t="shared" si="199"/>
        <v>111994</v>
      </c>
      <c r="G2392" s="12">
        <v>7.8100000000000003E-2</v>
      </c>
      <c r="I2392" s="64" t="str">
        <f t="shared" si="200"/>
        <v>11900</v>
      </c>
    </row>
    <row r="2393" spans="3:9">
      <c r="C2393" s="64"/>
      <c r="D2393" s="73"/>
      <c r="E2393" s="64">
        <v>34669</v>
      </c>
      <c r="F2393" s="64" t="str">
        <f t="shared" si="199"/>
        <v>121994</v>
      </c>
      <c r="G2393" s="12">
        <v>7.7799999999999994E-2</v>
      </c>
      <c r="I2393" s="64" t="str">
        <f t="shared" si="200"/>
        <v>11900</v>
      </c>
    </row>
    <row r="2394" spans="3:9">
      <c r="C2394" s="64"/>
      <c r="D2394" s="75"/>
      <c r="E2394" s="64">
        <v>34700</v>
      </c>
      <c r="F2394" s="64" t="str">
        <f t="shared" si="199"/>
        <v>11995</v>
      </c>
      <c r="G2394" s="12">
        <v>7.4700000000000003E-2</v>
      </c>
      <c r="I2394" s="64" t="str">
        <f t="shared" si="200"/>
        <v>11900</v>
      </c>
    </row>
    <row r="2395" spans="3:9">
      <c r="C2395" s="64"/>
      <c r="D2395" s="73"/>
      <c r="E2395" s="64">
        <v>34731</v>
      </c>
      <c r="F2395" s="64" t="str">
        <f t="shared" si="199"/>
        <v>21995</v>
      </c>
      <c r="G2395" s="12">
        <v>7.1999999999999995E-2</v>
      </c>
      <c r="I2395" s="64" t="str">
        <f t="shared" si="200"/>
        <v>11900</v>
      </c>
    </row>
    <row r="2396" spans="3:9">
      <c r="C2396" s="64"/>
      <c r="D2396" s="75"/>
      <c r="E2396" s="64">
        <v>34759</v>
      </c>
      <c r="F2396" s="64" t="str">
        <f t="shared" si="199"/>
        <v>31995</v>
      </c>
      <c r="G2396" s="12">
        <v>7.0599999999999996E-2</v>
      </c>
      <c r="I2396" s="64" t="str">
        <f t="shared" si="200"/>
        <v>11900</v>
      </c>
    </row>
    <row r="2397" spans="3:9">
      <c r="C2397" s="64"/>
      <c r="D2397" s="73"/>
      <c r="E2397" s="64">
        <v>34790</v>
      </c>
      <c r="F2397" s="64" t="str">
        <f t="shared" ref="F2397:F2460" si="201">MONTH(E2397)&amp;YEAR(E2397)</f>
        <v>41995</v>
      </c>
      <c r="G2397" s="12">
        <v>6.6299999999999998E-2</v>
      </c>
      <c r="I2397" s="64" t="str">
        <f t="shared" ref="I2397:I2460" si="202">MONTH(H2397)&amp;YEAR(H2397)</f>
        <v>11900</v>
      </c>
    </row>
    <row r="2398" spans="3:9">
      <c r="C2398" s="64"/>
      <c r="D2398" s="75"/>
      <c r="E2398" s="64">
        <v>34820</v>
      </c>
      <c r="F2398" s="64" t="str">
        <f t="shared" si="201"/>
        <v>51995</v>
      </c>
      <c r="G2398" s="12">
        <v>6.1699999999999998E-2</v>
      </c>
      <c r="I2398" s="64" t="str">
        <f t="shared" si="202"/>
        <v>11900</v>
      </c>
    </row>
    <row r="2399" spans="3:9">
      <c r="C2399" s="64"/>
      <c r="D2399" s="73"/>
      <c r="E2399" s="64">
        <v>34851</v>
      </c>
      <c r="F2399" s="64" t="str">
        <f t="shared" si="201"/>
        <v>61995</v>
      </c>
      <c r="G2399" s="12">
        <v>6.2799999999999995E-2</v>
      </c>
      <c r="I2399" s="64" t="str">
        <f t="shared" si="202"/>
        <v>11900</v>
      </c>
    </row>
    <row r="2400" spans="3:9">
      <c r="C2400" s="64"/>
      <c r="D2400" s="75"/>
      <c r="E2400" s="64">
        <v>34881</v>
      </c>
      <c r="F2400" s="64" t="str">
        <f t="shared" si="201"/>
        <v>71995</v>
      </c>
      <c r="G2400" s="12">
        <v>6.4899999999999999E-2</v>
      </c>
      <c r="I2400" s="64" t="str">
        <f t="shared" si="202"/>
        <v>11900</v>
      </c>
    </row>
    <row r="2401" spans="3:9">
      <c r="C2401" s="64"/>
      <c r="D2401" s="73"/>
      <c r="E2401" s="64">
        <v>34912</v>
      </c>
      <c r="F2401" s="64" t="str">
        <f t="shared" si="201"/>
        <v>81995</v>
      </c>
      <c r="G2401" s="12">
        <v>6.2E-2</v>
      </c>
      <c r="I2401" s="64" t="str">
        <f t="shared" si="202"/>
        <v>11900</v>
      </c>
    </row>
    <row r="2402" spans="3:9">
      <c r="C2402" s="64"/>
      <c r="D2402" s="75"/>
      <c r="E2402" s="64">
        <v>34943</v>
      </c>
      <c r="F2402" s="64" t="str">
        <f t="shared" si="201"/>
        <v>91995</v>
      </c>
      <c r="G2402" s="12">
        <v>6.0400000000000002E-2</v>
      </c>
      <c r="I2402" s="64" t="str">
        <f t="shared" si="202"/>
        <v>11900</v>
      </c>
    </row>
    <row r="2403" spans="3:9">
      <c r="C2403" s="64"/>
      <c r="D2403" s="73"/>
      <c r="E2403" s="64">
        <v>34973</v>
      </c>
      <c r="F2403" s="64" t="str">
        <f t="shared" si="201"/>
        <v>101995</v>
      </c>
      <c r="G2403" s="12">
        <v>5.9299999999999999E-2</v>
      </c>
      <c r="I2403" s="64" t="str">
        <f t="shared" si="202"/>
        <v>11900</v>
      </c>
    </row>
    <row r="2404" spans="3:9">
      <c r="C2404" s="64"/>
      <c r="D2404" s="75"/>
      <c r="E2404" s="64">
        <v>35004</v>
      </c>
      <c r="F2404" s="64" t="str">
        <f t="shared" si="201"/>
        <v>111995</v>
      </c>
      <c r="G2404" s="12">
        <v>5.7099999999999998E-2</v>
      </c>
      <c r="I2404" s="64" t="str">
        <f t="shared" si="202"/>
        <v>11900</v>
      </c>
    </row>
    <row r="2405" spans="3:9">
      <c r="C2405" s="64"/>
      <c r="D2405" s="73"/>
      <c r="E2405" s="64">
        <v>35034</v>
      </c>
      <c r="F2405" s="64" t="str">
        <f t="shared" si="201"/>
        <v>121995</v>
      </c>
      <c r="G2405" s="12">
        <v>5.6500000000000002E-2</v>
      </c>
      <c r="I2405" s="64" t="str">
        <f t="shared" si="202"/>
        <v>11900</v>
      </c>
    </row>
    <row r="2406" spans="3:9">
      <c r="C2406" s="64"/>
      <c r="D2406" s="75"/>
      <c r="E2406" s="64">
        <v>35065</v>
      </c>
      <c r="F2406" s="64" t="str">
        <f t="shared" si="201"/>
        <v>11996</v>
      </c>
      <c r="G2406" s="12">
        <v>5.8099999999999999E-2</v>
      </c>
      <c r="I2406" s="64" t="str">
        <f t="shared" si="202"/>
        <v>11900</v>
      </c>
    </row>
    <row r="2407" spans="3:9">
      <c r="C2407" s="64"/>
      <c r="D2407" s="73"/>
      <c r="E2407" s="64">
        <v>35096</v>
      </c>
      <c r="F2407" s="64" t="str">
        <f t="shared" si="201"/>
        <v>21996</v>
      </c>
      <c r="G2407" s="12">
        <v>6.2700000000000006E-2</v>
      </c>
      <c r="I2407" s="64" t="str">
        <f t="shared" si="202"/>
        <v>11900</v>
      </c>
    </row>
    <row r="2408" spans="3:9">
      <c r="C2408" s="64"/>
      <c r="D2408" s="75"/>
      <c r="E2408" s="64">
        <v>35125</v>
      </c>
      <c r="F2408" s="64" t="str">
        <f t="shared" si="201"/>
        <v>31996</v>
      </c>
      <c r="G2408" s="12">
        <v>6.5100000000000005E-2</v>
      </c>
      <c r="I2408" s="64" t="str">
        <f t="shared" si="202"/>
        <v>11900</v>
      </c>
    </row>
    <row r="2409" spans="3:9">
      <c r="C2409" s="64"/>
      <c r="D2409" s="73"/>
      <c r="E2409" s="64">
        <v>35156</v>
      </c>
      <c r="F2409" s="64" t="str">
        <f t="shared" si="201"/>
        <v>41996</v>
      </c>
      <c r="G2409" s="12">
        <v>6.7400000000000002E-2</v>
      </c>
      <c r="I2409" s="64" t="str">
        <f t="shared" si="202"/>
        <v>11900</v>
      </c>
    </row>
    <row r="2410" spans="3:9">
      <c r="C2410" s="64"/>
      <c r="D2410" s="75"/>
      <c r="E2410" s="64">
        <v>35186</v>
      </c>
      <c r="F2410" s="64" t="str">
        <f t="shared" si="201"/>
        <v>51996</v>
      </c>
      <c r="G2410" s="12">
        <v>6.9099999999999995E-2</v>
      </c>
      <c r="I2410" s="64" t="str">
        <f t="shared" si="202"/>
        <v>11900</v>
      </c>
    </row>
    <row r="2411" spans="3:9">
      <c r="C2411" s="64"/>
      <c r="D2411" s="73"/>
      <c r="E2411" s="64">
        <v>35217</v>
      </c>
      <c r="F2411" s="64" t="str">
        <f t="shared" si="201"/>
        <v>61996</v>
      </c>
      <c r="G2411" s="12">
        <v>6.8699999999999997E-2</v>
      </c>
      <c r="I2411" s="64" t="str">
        <f t="shared" si="202"/>
        <v>11900</v>
      </c>
    </row>
    <row r="2412" spans="3:9">
      <c r="C2412" s="64"/>
      <c r="D2412" s="75"/>
      <c r="E2412" s="64">
        <v>35247</v>
      </c>
      <c r="F2412" s="64" t="str">
        <f t="shared" si="201"/>
        <v>71996</v>
      </c>
      <c r="G2412" s="12">
        <v>6.6400000000000001E-2</v>
      </c>
      <c r="I2412" s="64" t="str">
        <f t="shared" si="202"/>
        <v>11900</v>
      </c>
    </row>
    <row r="2413" spans="3:9">
      <c r="C2413" s="64"/>
      <c r="D2413" s="73"/>
      <c r="E2413" s="64">
        <v>35278</v>
      </c>
      <c r="F2413" s="64" t="str">
        <f t="shared" si="201"/>
        <v>81996</v>
      </c>
      <c r="G2413" s="12">
        <v>6.83E-2</v>
      </c>
      <c r="I2413" s="64" t="str">
        <f t="shared" si="202"/>
        <v>11900</v>
      </c>
    </row>
    <row r="2414" spans="3:9">
      <c r="C2414" s="64"/>
      <c r="D2414" s="75"/>
      <c r="E2414" s="64">
        <v>35309</v>
      </c>
      <c r="F2414" s="64" t="str">
        <f t="shared" si="201"/>
        <v>91996</v>
      </c>
      <c r="G2414" s="12">
        <v>6.5299999999999997E-2</v>
      </c>
      <c r="I2414" s="64" t="str">
        <f t="shared" si="202"/>
        <v>11900</v>
      </c>
    </row>
    <row r="2415" spans="3:9">
      <c r="C2415" s="64"/>
      <c r="D2415" s="73"/>
      <c r="E2415" s="64">
        <v>35339</v>
      </c>
      <c r="F2415" s="64" t="str">
        <f t="shared" si="201"/>
        <v>101996</v>
      </c>
      <c r="G2415" s="12">
        <v>6.2E-2</v>
      </c>
      <c r="I2415" s="64" t="str">
        <f t="shared" si="202"/>
        <v>11900</v>
      </c>
    </row>
    <row r="2416" spans="3:9">
      <c r="C2416" s="64"/>
      <c r="D2416" s="75"/>
      <c r="E2416" s="64">
        <v>35370</v>
      </c>
      <c r="F2416" s="64" t="str">
        <f t="shared" si="201"/>
        <v>111996</v>
      </c>
      <c r="G2416" s="12">
        <v>6.3E-2</v>
      </c>
      <c r="I2416" s="64" t="str">
        <f t="shared" si="202"/>
        <v>11900</v>
      </c>
    </row>
    <row r="2417" spans="3:9">
      <c r="C2417" s="64"/>
      <c r="D2417" s="73"/>
      <c r="E2417" s="64">
        <v>35400</v>
      </c>
      <c r="F2417" s="64" t="str">
        <f t="shared" si="201"/>
        <v>121996</v>
      </c>
      <c r="G2417" s="12">
        <v>6.5799999999999997E-2</v>
      </c>
      <c r="I2417" s="64" t="str">
        <f t="shared" si="202"/>
        <v>11900</v>
      </c>
    </row>
    <row r="2418" spans="3:9">
      <c r="C2418" s="64"/>
      <c r="D2418" s="75"/>
      <c r="E2418" s="64">
        <v>35431</v>
      </c>
      <c r="F2418" s="64" t="str">
        <f t="shared" si="201"/>
        <v>11997</v>
      </c>
      <c r="G2418" s="12">
        <v>6.4199999999999993E-2</v>
      </c>
      <c r="I2418" s="64" t="str">
        <f t="shared" si="202"/>
        <v>11900</v>
      </c>
    </row>
    <row r="2419" spans="3:9">
      <c r="C2419" s="64"/>
      <c r="D2419" s="73"/>
      <c r="E2419" s="64">
        <v>35462</v>
      </c>
      <c r="F2419" s="64" t="str">
        <f t="shared" si="201"/>
        <v>21997</v>
      </c>
      <c r="G2419" s="12">
        <v>6.6900000000000001E-2</v>
      </c>
      <c r="I2419" s="64" t="str">
        <f t="shared" si="202"/>
        <v>11900</v>
      </c>
    </row>
    <row r="2420" spans="3:9">
      <c r="C2420" s="64"/>
      <c r="D2420" s="75"/>
      <c r="E2420" s="64">
        <v>35490</v>
      </c>
      <c r="F2420" s="64" t="str">
        <f t="shared" si="201"/>
        <v>31997</v>
      </c>
      <c r="G2420" s="12">
        <v>6.8900000000000003E-2</v>
      </c>
      <c r="I2420" s="64" t="str">
        <f t="shared" si="202"/>
        <v>11900</v>
      </c>
    </row>
    <row r="2421" spans="3:9">
      <c r="C2421" s="64"/>
      <c r="D2421" s="73"/>
      <c r="E2421" s="64">
        <v>35521</v>
      </c>
      <c r="F2421" s="64" t="str">
        <f t="shared" si="201"/>
        <v>41997</v>
      </c>
      <c r="G2421" s="12">
        <v>6.7100000000000007E-2</v>
      </c>
      <c r="I2421" s="64" t="str">
        <f t="shared" si="202"/>
        <v>11900</v>
      </c>
    </row>
    <row r="2422" spans="3:9">
      <c r="C2422" s="64"/>
      <c r="D2422" s="75"/>
      <c r="E2422" s="64">
        <v>35551</v>
      </c>
      <c r="F2422" s="64" t="str">
        <f t="shared" si="201"/>
        <v>51997</v>
      </c>
      <c r="G2422" s="12">
        <v>6.4899999999999999E-2</v>
      </c>
      <c r="I2422" s="64" t="str">
        <f t="shared" si="202"/>
        <v>11900</v>
      </c>
    </row>
    <row r="2423" spans="3:9">
      <c r="C2423" s="64"/>
      <c r="D2423" s="73"/>
      <c r="E2423" s="64">
        <v>35582</v>
      </c>
      <c r="F2423" s="64" t="str">
        <f t="shared" si="201"/>
        <v>61997</v>
      </c>
      <c r="G2423" s="12">
        <v>6.2199999999999998E-2</v>
      </c>
      <c r="I2423" s="64" t="str">
        <f t="shared" si="202"/>
        <v>11900</v>
      </c>
    </row>
    <row r="2424" spans="3:9">
      <c r="C2424" s="64"/>
      <c r="D2424" s="75"/>
      <c r="E2424" s="64">
        <v>35612</v>
      </c>
      <c r="F2424" s="64" t="str">
        <f t="shared" si="201"/>
        <v>71997</v>
      </c>
      <c r="G2424" s="12">
        <v>6.3E-2</v>
      </c>
      <c r="I2424" s="64" t="str">
        <f t="shared" si="202"/>
        <v>11900</v>
      </c>
    </row>
    <row r="2425" spans="3:9">
      <c r="C2425" s="64"/>
      <c r="D2425" s="73"/>
      <c r="E2425" s="64">
        <v>35643</v>
      </c>
      <c r="F2425" s="64" t="str">
        <f t="shared" si="201"/>
        <v>81997</v>
      </c>
      <c r="G2425" s="12">
        <v>6.2100000000000002E-2</v>
      </c>
      <c r="I2425" s="64" t="str">
        <f t="shared" si="202"/>
        <v>11900</v>
      </c>
    </row>
    <row r="2426" spans="3:9">
      <c r="C2426" s="64"/>
      <c r="D2426" s="75"/>
      <c r="E2426" s="64">
        <v>35674</v>
      </c>
      <c r="F2426" s="64" t="str">
        <f t="shared" si="201"/>
        <v>91997</v>
      </c>
      <c r="G2426" s="12">
        <v>6.0299999999999999E-2</v>
      </c>
      <c r="I2426" s="64" t="str">
        <f t="shared" si="202"/>
        <v>11900</v>
      </c>
    </row>
    <row r="2427" spans="3:9">
      <c r="C2427" s="64"/>
      <c r="D2427" s="73"/>
      <c r="E2427" s="64">
        <v>35704</v>
      </c>
      <c r="F2427" s="64" t="str">
        <f t="shared" si="201"/>
        <v>101997</v>
      </c>
      <c r="G2427" s="12">
        <v>5.8799999999999998E-2</v>
      </c>
      <c r="I2427" s="64" t="str">
        <f t="shared" si="202"/>
        <v>11900</v>
      </c>
    </row>
    <row r="2428" spans="3:9">
      <c r="C2428" s="64"/>
      <c r="D2428" s="75"/>
      <c r="E2428" s="64">
        <v>35735</v>
      </c>
      <c r="F2428" s="64" t="str">
        <f t="shared" si="201"/>
        <v>111997</v>
      </c>
      <c r="G2428" s="12">
        <v>5.8099999999999999E-2</v>
      </c>
      <c r="I2428" s="64" t="str">
        <f t="shared" si="202"/>
        <v>11900</v>
      </c>
    </row>
    <row r="2429" spans="3:9">
      <c r="C2429" s="64"/>
      <c r="D2429" s="73"/>
      <c r="E2429" s="64">
        <v>35765</v>
      </c>
      <c r="F2429" s="64" t="str">
        <f t="shared" si="201"/>
        <v>121997</v>
      </c>
      <c r="G2429" s="12">
        <v>5.5399999999999998E-2</v>
      </c>
      <c r="I2429" s="64" t="str">
        <f t="shared" si="202"/>
        <v>11900</v>
      </c>
    </row>
    <row r="2430" spans="3:9">
      <c r="C2430" s="64"/>
      <c r="D2430" s="75"/>
      <c r="E2430" s="64">
        <v>35796</v>
      </c>
      <c r="F2430" s="64" t="str">
        <f t="shared" si="201"/>
        <v>11998</v>
      </c>
      <c r="G2430" s="12">
        <v>5.57E-2</v>
      </c>
      <c r="I2430" s="64" t="str">
        <f t="shared" si="202"/>
        <v>11900</v>
      </c>
    </row>
    <row r="2431" spans="3:9">
      <c r="C2431" s="64"/>
      <c r="D2431" s="73"/>
      <c r="E2431" s="64">
        <v>35827</v>
      </c>
      <c r="F2431" s="64" t="str">
        <f t="shared" si="201"/>
        <v>21998</v>
      </c>
      <c r="G2431" s="12">
        <v>5.6500000000000002E-2</v>
      </c>
      <c r="I2431" s="64" t="str">
        <f t="shared" si="202"/>
        <v>11900</v>
      </c>
    </row>
    <row r="2432" spans="3:9">
      <c r="C2432" s="64"/>
      <c r="D2432" s="75"/>
      <c r="E2432" s="64">
        <v>35855</v>
      </c>
      <c r="F2432" s="64" t="str">
        <f t="shared" si="201"/>
        <v>31998</v>
      </c>
      <c r="G2432" s="12">
        <v>5.6399999999999999E-2</v>
      </c>
      <c r="I2432" s="64" t="str">
        <f t="shared" si="202"/>
        <v>11900</v>
      </c>
    </row>
    <row r="2433" spans="3:9">
      <c r="C2433" s="64"/>
      <c r="D2433" s="73"/>
      <c r="E2433" s="64">
        <v>35886</v>
      </c>
      <c r="F2433" s="64" t="str">
        <f t="shared" si="201"/>
        <v>41998</v>
      </c>
      <c r="G2433" s="12">
        <v>5.6500000000000002E-2</v>
      </c>
      <c r="I2433" s="64" t="str">
        <f t="shared" si="202"/>
        <v>11900</v>
      </c>
    </row>
    <row r="2434" spans="3:9">
      <c r="C2434" s="64"/>
      <c r="D2434" s="75"/>
      <c r="E2434" s="64">
        <v>35916</v>
      </c>
      <c r="F2434" s="64" t="str">
        <f t="shared" si="201"/>
        <v>51998</v>
      </c>
      <c r="G2434" s="12">
        <v>5.5E-2</v>
      </c>
      <c r="I2434" s="64" t="str">
        <f t="shared" si="202"/>
        <v>11900</v>
      </c>
    </row>
    <row r="2435" spans="3:9">
      <c r="C2435" s="64"/>
      <c r="D2435" s="73"/>
      <c r="E2435" s="64">
        <v>35947</v>
      </c>
      <c r="F2435" s="64" t="str">
        <f t="shared" si="201"/>
        <v>61998</v>
      </c>
      <c r="G2435" s="12">
        <v>5.4600000000000003E-2</v>
      </c>
      <c r="I2435" s="64" t="str">
        <f t="shared" si="202"/>
        <v>11900</v>
      </c>
    </row>
    <row r="2436" spans="3:9">
      <c r="C2436" s="64"/>
      <c r="D2436" s="75"/>
      <c r="E2436" s="64">
        <v>35977</v>
      </c>
      <c r="F2436" s="64" t="str">
        <f t="shared" si="201"/>
        <v>71998</v>
      </c>
      <c r="G2436" s="12">
        <v>5.3400000000000003E-2</v>
      </c>
      <c r="I2436" s="64" t="str">
        <f t="shared" si="202"/>
        <v>11900</v>
      </c>
    </row>
    <row r="2437" spans="3:9">
      <c r="C2437" s="64"/>
      <c r="D2437" s="73"/>
      <c r="E2437" s="64">
        <v>36008</v>
      </c>
      <c r="F2437" s="64" t="str">
        <f t="shared" si="201"/>
        <v>81998</v>
      </c>
      <c r="G2437" s="12">
        <v>4.8099999999999997E-2</v>
      </c>
      <c r="I2437" s="64" t="str">
        <f t="shared" si="202"/>
        <v>11900</v>
      </c>
    </row>
    <row r="2438" spans="3:9">
      <c r="C2438" s="64"/>
      <c r="D2438" s="75"/>
      <c r="E2438" s="64">
        <v>36039</v>
      </c>
      <c r="F2438" s="64" t="str">
        <f t="shared" si="201"/>
        <v>91998</v>
      </c>
      <c r="G2438" s="12">
        <v>4.53E-2</v>
      </c>
      <c r="I2438" s="64" t="str">
        <f t="shared" si="202"/>
        <v>11900</v>
      </c>
    </row>
    <row r="2439" spans="3:9">
      <c r="C2439" s="64"/>
      <c r="D2439" s="73"/>
      <c r="E2439" s="64">
        <v>36069</v>
      </c>
      <c r="F2439" s="64" t="str">
        <f t="shared" si="201"/>
        <v>101998</v>
      </c>
      <c r="G2439" s="12">
        <v>4.8300000000000003E-2</v>
      </c>
      <c r="I2439" s="64" t="str">
        <f t="shared" si="202"/>
        <v>11900</v>
      </c>
    </row>
    <row r="2440" spans="3:9">
      <c r="C2440" s="64"/>
      <c r="D2440" s="75"/>
      <c r="E2440" s="64">
        <v>36100</v>
      </c>
      <c r="F2440" s="64" t="str">
        <f t="shared" si="201"/>
        <v>111998</v>
      </c>
      <c r="G2440" s="12">
        <v>4.6399999999999997E-2</v>
      </c>
      <c r="I2440" s="64" t="str">
        <f t="shared" si="202"/>
        <v>11900</v>
      </c>
    </row>
    <row r="2441" spans="3:9">
      <c r="C2441" s="64"/>
      <c r="D2441" s="73"/>
      <c r="E2441" s="64">
        <v>36130</v>
      </c>
      <c r="F2441" s="64" t="str">
        <f t="shared" si="201"/>
        <v>121998</v>
      </c>
      <c r="G2441" s="12">
        <v>4.7199999999999999E-2</v>
      </c>
      <c r="I2441" s="64" t="str">
        <f t="shared" si="202"/>
        <v>11900</v>
      </c>
    </row>
    <row r="2442" spans="3:9">
      <c r="C2442" s="64"/>
      <c r="D2442" s="75"/>
      <c r="E2442" s="64">
        <v>36161</v>
      </c>
      <c r="F2442" s="64" t="str">
        <f t="shared" si="201"/>
        <v>11999</v>
      </c>
      <c r="G2442" s="12">
        <v>0.05</v>
      </c>
      <c r="I2442" s="64" t="str">
        <f t="shared" si="202"/>
        <v>11900</v>
      </c>
    </row>
    <row r="2443" spans="3:9">
      <c r="C2443" s="64"/>
      <c r="D2443" s="73"/>
      <c r="E2443" s="64">
        <v>36192</v>
      </c>
      <c r="F2443" s="64" t="str">
        <f t="shared" si="201"/>
        <v>21999</v>
      </c>
      <c r="G2443" s="12">
        <v>5.2299999999999999E-2</v>
      </c>
      <c r="I2443" s="64" t="str">
        <f t="shared" si="202"/>
        <v>11900</v>
      </c>
    </row>
    <row r="2444" spans="3:9">
      <c r="C2444" s="64"/>
      <c r="D2444" s="75"/>
      <c r="E2444" s="64">
        <v>36220</v>
      </c>
      <c r="F2444" s="64" t="str">
        <f t="shared" si="201"/>
        <v>31999</v>
      </c>
      <c r="G2444" s="12">
        <v>5.1799999999999999E-2</v>
      </c>
      <c r="I2444" s="64" t="str">
        <f t="shared" si="202"/>
        <v>11900</v>
      </c>
    </row>
    <row r="2445" spans="3:9">
      <c r="C2445" s="64"/>
      <c r="D2445" s="73"/>
      <c r="E2445" s="64">
        <v>36251</v>
      </c>
      <c r="F2445" s="64" t="str">
        <f t="shared" si="201"/>
        <v>41999</v>
      </c>
      <c r="G2445" s="12">
        <v>5.5399999999999998E-2</v>
      </c>
      <c r="I2445" s="64" t="str">
        <f t="shared" si="202"/>
        <v>11900</v>
      </c>
    </row>
    <row r="2446" spans="3:9">
      <c r="C2446" s="64"/>
      <c r="D2446" s="75"/>
      <c r="E2446" s="64">
        <v>36281</v>
      </c>
      <c r="F2446" s="64" t="str">
        <f t="shared" si="201"/>
        <v>51999</v>
      </c>
      <c r="G2446" s="12">
        <v>5.8999999999999997E-2</v>
      </c>
      <c r="I2446" s="64" t="str">
        <f t="shared" si="202"/>
        <v>11900</v>
      </c>
    </row>
    <row r="2447" spans="3:9">
      <c r="C2447" s="64"/>
      <c r="D2447" s="73"/>
      <c r="E2447" s="64">
        <v>36312</v>
      </c>
      <c r="F2447" s="64" t="str">
        <f t="shared" si="201"/>
        <v>61999</v>
      </c>
      <c r="G2447" s="12">
        <v>5.79E-2</v>
      </c>
      <c r="I2447" s="64" t="str">
        <f t="shared" si="202"/>
        <v>11900</v>
      </c>
    </row>
    <row r="2448" spans="3:9">
      <c r="C2448" s="64"/>
      <c r="D2448" s="75"/>
      <c r="E2448" s="64">
        <v>36342</v>
      </c>
      <c r="F2448" s="64" t="str">
        <f t="shared" si="201"/>
        <v>71999</v>
      </c>
      <c r="G2448" s="12">
        <v>5.9400000000000001E-2</v>
      </c>
      <c r="I2448" s="64" t="str">
        <f t="shared" si="202"/>
        <v>11900</v>
      </c>
    </row>
    <row r="2449" spans="3:9">
      <c r="C2449" s="64"/>
      <c r="D2449" s="73"/>
      <c r="E2449" s="64">
        <v>36373</v>
      </c>
      <c r="F2449" s="64" t="str">
        <f t="shared" si="201"/>
        <v>81999</v>
      </c>
      <c r="G2449" s="12">
        <v>5.9200000000000003E-2</v>
      </c>
      <c r="I2449" s="64" t="str">
        <f t="shared" si="202"/>
        <v>11900</v>
      </c>
    </row>
    <row r="2450" spans="3:9">
      <c r="C2450" s="64"/>
      <c r="D2450" s="75"/>
      <c r="E2450" s="64">
        <v>36404</v>
      </c>
      <c r="F2450" s="64" t="str">
        <f t="shared" si="201"/>
        <v>91999</v>
      </c>
      <c r="G2450" s="12">
        <v>6.1100000000000002E-2</v>
      </c>
      <c r="I2450" s="64" t="str">
        <f t="shared" si="202"/>
        <v>11900</v>
      </c>
    </row>
    <row r="2451" spans="3:9">
      <c r="C2451" s="64"/>
      <c r="D2451" s="73"/>
      <c r="E2451" s="64">
        <v>36434</v>
      </c>
      <c r="F2451" s="64" t="str">
        <f t="shared" si="201"/>
        <v>101999</v>
      </c>
      <c r="G2451" s="12">
        <v>6.0299999999999999E-2</v>
      </c>
      <c r="I2451" s="64" t="str">
        <f t="shared" si="202"/>
        <v>11900</v>
      </c>
    </row>
    <row r="2452" spans="3:9">
      <c r="C2452" s="64"/>
      <c r="D2452" s="75"/>
      <c r="E2452" s="64">
        <v>36465</v>
      </c>
      <c r="F2452" s="64" t="str">
        <f t="shared" si="201"/>
        <v>111999</v>
      </c>
      <c r="G2452" s="12">
        <v>6.2799999999999995E-2</v>
      </c>
      <c r="I2452" s="64" t="str">
        <f t="shared" si="202"/>
        <v>11900</v>
      </c>
    </row>
    <row r="2453" spans="3:9">
      <c r="C2453" s="64"/>
      <c r="D2453" s="73"/>
      <c r="E2453" s="64">
        <v>36495</v>
      </c>
      <c r="F2453" s="64" t="str">
        <f t="shared" si="201"/>
        <v>121999</v>
      </c>
      <c r="G2453" s="12">
        <v>6.6600000000000006E-2</v>
      </c>
      <c r="I2453" s="64" t="str">
        <f t="shared" si="202"/>
        <v>11900</v>
      </c>
    </row>
    <row r="2454" spans="3:9">
      <c r="C2454" s="64"/>
      <c r="D2454" s="75"/>
      <c r="E2454" s="64">
        <v>36526</v>
      </c>
      <c r="F2454" s="64" t="str">
        <f t="shared" si="201"/>
        <v>12000</v>
      </c>
      <c r="G2454" s="12">
        <v>6.5199999999999994E-2</v>
      </c>
      <c r="I2454" s="64" t="str">
        <f t="shared" si="202"/>
        <v>11900</v>
      </c>
    </row>
    <row r="2455" spans="3:9">
      <c r="C2455" s="64"/>
      <c r="D2455" s="73"/>
      <c r="E2455" s="64">
        <v>36557</v>
      </c>
      <c r="F2455" s="64" t="str">
        <f t="shared" si="201"/>
        <v>22000</v>
      </c>
      <c r="G2455" s="12">
        <v>6.2600000000000003E-2</v>
      </c>
      <c r="I2455" s="64" t="str">
        <f t="shared" si="202"/>
        <v>11900</v>
      </c>
    </row>
    <row r="2456" spans="3:9">
      <c r="C2456" s="64"/>
      <c r="D2456" s="75"/>
      <c r="E2456" s="64">
        <v>36586</v>
      </c>
      <c r="F2456" s="64" t="str">
        <f t="shared" si="201"/>
        <v>32000</v>
      </c>
      <c r="G2456" s="12">
        <v>5.9900000000000002E-2</v>
      </c>
      <c r="I2456" s="64" t="str">
        <f t="shared" si="202"/>
        <v>11900</v>
      </c>
    </row>
    <row r="2457" spans="3:9">
      <c r="C2457" s="64"/>
      <c r="D2457" s="73"/>
      <c r="E2457" s="64">
        <v>36617</v>
      </c>
      <c r="F2457" s="64" t="str">
        <f t="shared" si="201"/>
        <v>42000</v>
      </c>
      <c r="G2457" s="12">
        <v>6.4399999999999999E-2</v>
      </c>
      <c r="I2457" s="64" t="str">
        <f t="shared" si="202"/>
        <v>11900</v>
      </c>
    </row>
    <row r="2458" spans="3:9">
      <c r="C2458" s="64"/>
      <c r="D2458" s="75"/>
      <c r="E2458" s="64">
        <v>36647</v>
      </c>
      <c r="F2458" s="64" t="str">
        <f t="shared" si="201"/>
        <v>52000</v>
      </c>
      <c r="G2458" s="12">
        <v>6.0999999999999999E-2</v>
      </c>
      <c r="I2458" s="64" t="str">
        <f t="shared" si="202"/>
        <v>11900</v>
      </c>
    </row>
    <row r="2459" spans="3:9">
      <c r="C2459" s="64"/>
      <c r="D2459" s="73"/>
      <c r="E2459" s="64">
        <v>36678</v>
      </c>
      <c r="F2459" s="64" t="str">
        <f t="shared" si="201"/>
        <v>62000</v>
      </c>
      <c r="G2459" s="12">
        <v>6.0499999999999998E-2</v>
      </c>
      <c r="I2459" s="64" t="str">
        <f t="shared" si="202"/>
        <v>11900</v>
      </c>
    </row>
    <row r="2460" spans="3:9">
      <c r="C2460" s="64"/>
      <c r="D2460" s="75"/>
      <c r="E2460" s="64">
        <v>36708</v>
      </c>
      <c r="F2460" s="64" t="str">
        <f t="shared" si="201"/>
        <v>72000</v>
      </c>
      <c r="G2460" s="12">
        <v>5.8299999999999998E-2</v>
      </c>
      <c r="I2460" s="64" t="str">
        <f t="shared" si="202"/>
        <v>11900</v>
      </c>
    </row>
    <row r="2461" spans="3:9">
      <c r="C2461" s="64"/>
      <c r="D2461" s="73"/>
      <c r="E2461" s="64">
        <v>36739</v>
      </c>
      <c r="F2461" s="64" t="str">
        <f t="shared" ref="F2461:F2524" si="203">MONTH(E2461)&amp;YEAR(E2461)</f>
        <v>82000</v>
      </c>
      <c r="G2461" s="12">
        <v>5.8000000000000003E-2</v>
      </c>
      <c r="I2461" s="64" t="str">
        <f t="shared" ref="I2461:I2524" si="204">MONTH(H2461)&amp;YEAR(H2461)</f>
        <v>11900</v>
      </c>
    </row>
    <row r="2462" spans="3:9">
      <c r="C2462" s="64"/>
      <c r="D2462" s="75"/>
      <c r="E2462" s="64">
        <v>36770</v>
      </c>
      <c r="F2462" s="64" t="str">
        <f t="shared" si="203"/>
        <v>92000</v>
      </c>
      <c r="G2462" s="12">
        <v>5.74E-2</v>
      </c>
      <c r="I2462" s="64" t="str">
        <f t="shared" si="204"/>
        <v>11900</v>
      </c>
    </row>
    <row r="2463" spans="3:9">
      <c r="C2463" s="64"/>
      <c r="D2463" s="73"/>
      <c r="E2463" s="64">
        <v>36800</v>
      </c>
      <c r="F2463" s="64" t="str">
        <f t="shared" si="203"/>
        <v>102000</v>
      </c>
      <c r="G2463" s="12">
        <v>5.7200000000000001E-2</v>
      </c>
      <c r="I2463" s="64" t="str">
        <f t="shared" si="204"/>
        <v>11900</v>
      </c>
    </row>
    <row r="2464" spans="3:9">
      <c r="C2464" s="64"/>
      <c r="D2464" s="75"/>
      <c r="E2464" s="64">
        <v>36831</v>
      </c>
      <c r="F2464" s="64" t="str">
        <f t="shared" si="203"/>
        <v>112000</v>
      </c>
      <c r="G2464" s="12">
        <v>5.2400000000000002E-2</v>
      </c>
      <c r="I2464" s="64" t="str">
        <f t="shared" si="204"/>
        <v>11900</v>
      </c>
    </row>
    <row r="2465" spans="3:9">
      <c r="C2465" s="64"/>
      <c r="D2465" s="73"/>
      <c r="E2465" s="64">
        <v>36861</v>
      </c>
      <c r="F2465" s="64" t="str">
        <f t="shared" si="203"/>
        <v>122000</v>
      </c>
      <c r="G2465" s="12">
        <v>5.16E-2</v>
      </c>
      <c r="I2465" s="64" t="str">
        <f t="shared" si="204"/>
        <v>11900</v>
      </c>
    </row>
    <row r="2466" spans="3:9">
      <c r="C2466" s="64"/>
      <c r="D2466" s="75"/>
      <c r="E2466" s="64">
        <v>36892</v>
      </c>
      <c r="F2466" s="64" t="str">
        <f t="shared" si="203"/>
        <v>12001</v>
      </c>
      <c r="G2466" s="12">
        <v>5.0999999999999997E-2</v>
      </c>
      <c r="I2466" s="64" t="str">
        <f t="shared" si="204"/>
        <v>11900</v>
      </c>
    </row>
    <row r="2467" spans="3:9">
      <c r="C2467" s="64"/>
      <c r="D2467" s="73"/>
      <c r="E2467" s="64">
        <v>36923</v>
      </c>
      <c r="F2467" s="64" t="str">
        <f t="shared" si="203"/>
        <v>22001</v>
      </c>
      <c r="G2467" s="12">
        <v>4.8899999999999999E-2</v>
      </c>
      <c r="I2467" s="64" t="str">
        <f t="shared" si="204"/>
        <v>11900</v>
      </c>
    </row>
    <row r="2468" spans="3:9">
      <c r="C2468" s="64"/>
      <c r="D2468" s="75"/>
      <c r="E2468" s="64">
        <v>36951</v>
      </c>
      <c r="F2468" s="64" t="str">
        <f t="shared" si="203"/>
        <v>32001</v>
      </c>
      <c r="G2468" s="12">
        <v>5.1400000000000001E-2</v>
      </c>
      <c r="I2468" s="64" t="str">
        <f t="shared" si="204"/>
        <v>11900</v>
      </c>
    </row>
    <row r="2469" spans="3:9">
      <c r="C2469" s="64"/>
      <c r="D2469" s="73"/>
      <c r="E2469" s="64">
        <v>36982</v>
      </c>
      <c r="F2469" s="64" t="str">
        <f t="shared" si="203"/>
        <v>42001</v>
      </c>
      <c r="G2469" s="12">
        <v>5.3900000000000003E-2</v>
      </c>
      <c r="I2469" s="64" t="str">
        <f t="shared" si="204"/>
        <v>11900</v>
      </c>
    </row>
    <row r="2470" spans="3:9">
      <c r="C2470" s="64"/>
      <c r="D2470" s="75"/>
      <c r="E2470" s="64">
        <v>37012</v>
      </c>
      <c r="F2470" s="64" t="str">
        <f t="shared" si="203"/>
        <v>52001</v>
      </c>
      <c r="G2470" s="12">
        <v>5.28E-2</v>
      </c>
      <c r="I2470" s="64" t="str">
        <f t="shared" si="204"/>
        <v>11900</v>
      </c>
    </row>
    <row r="2471" spans="3:9">
      <c r="C2471" s="64"/>
      <c r="D2471" s="73"/>
      <c r="E2471" s="64">
        <v>37043</v>
      </c>
      <c r="F2471" s="64" t="str">
        <f t="shared" si="203"/>
        <v>62001</v>
      </c>
      <c r="G2471" s="12">
        <v>5.2400000000000002E-2</v>
      </c>
      <c r="I2471" s="64" t="str">
        <f t="shared" si="204"/>
        <v>11900</v>
      </c>
    </row>
    <row r="2472" spans="3:9">
      <c r="C2472" s="64"/>
      <c r="D2472" s="75"/>
      <c r="E2472" s="64">
        <v>37073</v>
      </c>
      <c r="F2472" s="64" t="str">
        <f t="shared" si="203"/>
        <v>72001</v>
      </c>
      <c r="G2472" s="12">
        <v>4.9700000000000001E-2</v>
      </c>
      <c r="I2472" s="64" t="str">
        <f t="shared" si="204"/>
        <v>11900</v>
      </c>
    </row>
    <row r="2473" spans="3:9">
      <c r="C2473" s="64"/>
      <c r="D2473" s="73"/>
      <c r="E2473" s="64">
        <v>37104</v>
      </c>
      <c r="F2473" s="64" t="str">
        <f t="shared" si="203"/>
        <v>82001</v>
      </c>
      <c r="G2473" s="12">
        <v>4.7300000000000002E-2</v>
      </c>
      <c r="I2473" s="64" t="str">
        <f t="shared" si="204"/>
        <v>11900</v>
      </c>
    </row>
    <row r="2474" spans="3:9">
      <c r="C2474" s="64"/>
      <c r="D2474" s="75"/>
      <c r="E2474" s="64">
        <v>37135</v>
      </c>
      <c r="F2474" s="64" t="str">
        <f t="shared" si="203"/>
        <v>92001</v>
      </c>
      <c r="G2474" s="12">
        <v>4.5699999999999998E-2</v>
      </c>
      <c r="I2474" s="64" t="str">
        <f t="shared" si="204"/>
        <v>11900</v>
      </c>
    </row>
    <row r="2475" spans="3:9">
      <c r="C2475" s="64"/>
      <c r="D2475" s="73"/>
      <c r="E2475" s="64">
        <v>37165</v>
      </c>
      <c r="F2475" s="64" t="str">
        <f t="shared" si="203"/>
        <v>102001</v>
      </c>
      <c r="G2475" s="12">
        <v>4.65E-2</v>
      </c>
      <c r="I2475" s="64" t="str">
        <f t="shared" si="204"/>
        <v>11900</v>
      </c>
    </row>
    <row r="2476" spans="3:9">
      <c r="C2476" s="64"/>
      <c r="D2476" s="75"/>
      <c r="E2476" s="64">
        <v>37196</v>
      </c>
      <c r="F2476" s="64" t="str">
        <f t="shared" si="203"/>
        <v>112001</v>
      </c>
      <c r="G2476" s="12">
        <v>5.0900000000000001E-2</v>
      </c>
      <c r="I2476" s="64" t="str">
        <f t="shared" si="204"/>
        <v>11900</v>
      </c>
    </row>
    <row r="2477" spans="3:9">
      <c r="C2477" s="64"/>
      <c r="D2477" s="73"/>
      <c r="E2477" s="64">
        <v>37226</v>
      </c>
      <c r="F2477" s="64" t="str">
        <f t="shared" si="203"/>
        <v>122001</v>
      </c>
      <c r="G2477" s="12">
        <v>5.04E-2</v>
      </c>
      <c r="I2477" s="64" t="str">
        <f t="shared" si="204"/>
        <v>11900</v>
      </c>
    </row>
    <row r="2478" spans="3:9">
      <c r="C2478" s="64"/>
      <c r="D2478" s="75"/>
      <c r="E2478" s="64">
        <v>37257</v>
      </c>
      <c r="F2478" s="64" t="str">
        <f t="shared" si="203"/>
        <v>12002</v>
      </c>
      <c r="G2478" s="12">
        <v>4.9099999999999998E-2</v>
      </c>
      <c r="I2478" s="64" t="str">
        <f t="shared" si="204"/>
        <v>11900</v>
      </c>
    </row>
    <row r="2479" spans="3:9">
      <c r="C2479" s="64"/>
      <c r="D2479" s="73"/>
      <c r="E2479" s="64">
        <v>37288</v>
      </c>
      <c r="F2479" s="64" t="str">
        <f t="shared" si="203"/>
        <v>22002</v>
      </c>
      <c r="G2479" s="12">
        <v>5.28E-2</v>
      </c>
      <c r="I2479" s="64" t="str">
        <f t="shared" si="204"/>
        <v>11900</v>
      </c>
    </row>
    <row r="2480" spans="3:9">
      <c r="C2480" s="64"/>
      <c r="D2480" s="75"/>
      <c r="E2480" s="64">
        <v>37316</v>
      </c>
      <c r="F2480" s="64" t="str">
        <f t="shared" si="203"/>
        <v>32002</v>
      </c>
      <c r="G2480" s="12">
        <v>5.21E-2</v>
      </c>
      <c r="I2480" s="64" t="str">
        <f t="shared" si="204"/>
        <v>11900</v>
      </c>
    </row>
    <row r="2481" spans="3:9">
      <c r="C2481" s="64"/>
      <c r="D2481" s="73"/>
      <c r="E2481" s="64">
        <v>37347</v>
      </c>
      <c r="F2481" s="64" t="str">
        <f t="shared" si="203"/>
        <v>42002</v>
      </c>
      <c r="G2481" s="12">
        <v>5.16E-2</v>
      </c>
      <c r="I2481" s="64" t="str">
        <f t="shared" si="204"/>
        <v>11900</v>
      </c>
    </row>
    <row r="2482" spans="3:9">
      <c r="C2482" s="64"/>
      <c r="D2482" s="75"/>
      <c r="E2482" s="64">
        <v>37377</v>
      </c>
      <c r="F2482" s="64" t="str">
        <f t="shared" si="203"/>
        <v>52002</v>
      </c>
      <c r="G2482" s="12">
        <v>4.9299999999999997E-2</v>
      </c>
      <c r="I2482" s="64" t="str">
        <f t="shared" si="204"/>
        <v>11900</v>
      </c>
    </row>
    <row r="2483" spans="3:9">
      <c r="C2483" s="64"/>
      <c r="D2483" s="73"/>
      <c r="E2483" s="64">
        <v>37408</v>
      </c>
      <c r="F2483" s="64" t="str">
        <f t="shared" si="203"/>
        <v>62002</v>
      </c>
      <c r="G2483" s="12">
        <v>4.65E-2</v>
      </c>
      <c r="I2483" s="64" t="str">
        <f t="shared" si="204"/>
        <v>11900</v>
      </c>
    </row>
    <row r="2484" spans="3:9">
      <c r="C2484" s="64"/>
      <c r="D2484" s="75"/>
      <c r="E2484" s="64">
        <v>37438</v>
      </c>
      <c r="F2484" s="64" t="str">
        <f t="shared" si="203"/>
        <v>72002</v>
      </c>
      <c r="G2484" s="12">
        <v>4.2599999999999999E-2</v>
      </c>
      <c r="I2484" s="64" t="str">
        <f t="shared" si="204"/>
        <v>11900</v>
      </c>
    </row>
    <row r="2485" spans="3:9">
      <c r="C2485" s="64"/>
      <c r="D2485" s="73"/>
      <c r="E2485" s="64">
        <v>37469</v>
      </c>
      <c r="F2485" s="64" t="str">
        <f t="shared" si="203"/>
        <v>82002</v>
      </c>
      <c r="G2485" s="12">
        <v>3.8699999999999998E-2</v>
      </c>
      <c r="I2485" s="64" t="str">
        <f t="shared" si="204"/>
        <v>11900</v>
      </c>
    </row>
    <row r="2486" spans="3:9">
      <c r="C2486" s="64"/>
      <c r="D2486" s="75"/>
      <c r="E2486" s="64">
        <v>37500</v>
      </c>
      <c r="F2486" s="64" t="str">
        <f t="shared" si="203"/>
        <v>92002</v>
      </c>
      <c r="G2486" s="12">
        <v>3.9399999999999998E-2</v>
      </c>
      <c r="I2486" s="64" t="str">
        <f t="shared" si="204"/>
        <v>11900</v>
      </c>
    </row>
    <row r="2487" spans="3:9">
      <c r="C2487" s="64"/>
      <c r="D2487" s="73"/>
      <c r="E2487" s="64">
        <v>37530</v>
      </c>
      <c r="F2487" s="64" t="str">
        <f t="shared" si="203"/>
        <v>102002</v>
      </c>
      <c r="G2487" s="12">
        <v>4.0500000000000001E-2</v>
      </c>
      <c r="I2487" s="64" t="str">
        <f t="shared" si="204"/>
        <v>11900</v>
      </c>
    </row>
    <row r="2488" spans="3:9">
      <c r="C2488" s="64"/>
      <c r="D2488" s="75"/>
      <c r="E2488" s="64">
        <v>37561</v>
      </c>
      <c r="F2488" s="64" t="str">
        <f t="shared" si="203"/>
        <v>112002</v>
      </c>
      <c r="G2488" s="12">
        <v>4.0300000000000002E-2</v>
      </c>
      <c r="I2488" s="64" t="str">
        <f t="shared" si="204"/>
        <v>11900</v>
      </c>
    </row>
    <row r="2489" spans="3:9">
      <c r="C2489" s="64"/>
      <c r="D2489" s="73"/>
      <c r="E2489" s="64">
        <v>37591</v>
      </c>
      <c r="F2489" s="64" t="str">
        <f t="shared" si="203"/>
        <v>122002</v>
      </c>
      <c r="G2489" s="12">
        <v>4.0500000000000001E-2</v>
      </c>
      <c r="I2489" s="64" t="str">
        <f t="shared" si="204"/>
        <v>11900</v>
      </c>
    </row>
    <row r="2490" spans="3:9">
      <c r="C2490" s="64"/>
      <c r="D2490" s="75"/>
      <c r="E2490" s="64">
        <v>37622</v>
      </c>
      <c r="F2490" s="64" t="str">
        <f t="shared" si="203"/>
        <v>12003</v>
      </c>
      <c r="G2490" s="12">
        <v>3.9E-2</v>
      </c>
      <c r="I2490" s="64" t="str">
        <f t="shared" si="204"/>
        <v>11900</v>
      </c>
    </row>
    <row r="2491" spans="3:9">
      <c r="C2491" s="64"/>
      <c r="D2491" s="73"/>
      <c r="E2491" s="64">
        <v>37653</v>
      </c>
      <c r="F2491" s="64" t="str">
        <f t="shared" si="203"/>
        <v>22003</v>
      </c>
      <c r="G2491" s="12">
        <v>3.8100000000000002E-2</v>
      </c>
      <c r="I2491" s="64" t="str">
        <f t="shared" si="204"/>
        <v>11900</v>
      </c>
    </row>
    <row r="2492" spans="3:9">
      <c r="C2492" s="64"/>
      <c r="D2492" s="75"/>
      <c r="E2492" s="64">
        <v>37681</v>
      </c>
      <c r="F2492" s="64" t="str">
        <f t="shared" si="203"/>
        <v>32003</v>
      </c>
      <c r="G2492" s="12">
        <v>3.9600000000000003E-2</v>
      </c>
      <c r="I2492" s="64" t="str">
        <f t="shared" si="204"/>
        <v>11900</v>
      </c>
    </row>
    <row r="2493" spans="3:9">
      <c r="C2493" s="64"/>
      <c r="D2493" s="73"/>
      <c r="E2493" s="64">
        <v>37712</v>
      </c>
      <c r="F2493" s="64" t="str">
        <f t="shared" si="203"/>
        <v>42003</v>
      </c>
      <c r="G2493" s="12">
        <v>3.5700000000000003E-2</v>
      </c>
      <c r="I2493" s="64" t="str">
        <f t="shared" si="204"/>
        <v>11900</v>
      </c>
    </row>
    <row r="2494" spans="3:9">
      <c r="C2494" s="64"/>
      <c r="D2494" s="75"/>
      <c r="E2494" s="64">
        <v>37742</v>
      </c>
      <c r="F2494" s="64" t="str">
        <f t="shared" si="203"/>
        <v>52003</v>
      </c>
      <c r="G2494" s="12">
        <v>3.3300000000000003E-2</v>
      </c>
      <c r="I2494" s="64" t="str">
        <f t="shared" si="204"/>
        <v>11900</v>
      </c>
    </row>
    <row r="2495" spans="3:9">
      <c r="C2495" s="64"/>
      <c r="D2495" s="73"/>
      <c r="E2495" s="64">
        <v>37773</v>
      </c>
      <c r="F2495" s="64" t="str">
        <f t="shared" si="203"/>
        <v>62003</v>
      </c>
      <c r="G2495" s="12">
        <v>3.9800000000000002E-2</v>
      </c>
      <c r="I2495" s="64" t="str">
        <f t="shared" si="204"/>
        <v>11900</v>
      </c>
    </row>
    <row r="2496" spans="3:9">
      <c r="C2496" s="64"/>
      <c r="D2496" s="75"/>
      <c r="E2496" s="64">
        <v>37803</v>
      </c>
      <c r="F2496" s="64" t="str">
        <f t="shared" si="203"/>
        <v>72003</v>
      </c>
      <c r="G2496" s="12">
        <v>4.4499999999999998E-2</v>
      </c>
      <c r="I2496" s="64" t="str">
        <f t="shared" si="204"/>
        <v>11900</v>
      </c>
    </row>
    <row r="2497" spans="3:9">
      <c r="C2497" s="64"/>
      <c r="D2497" s="73"/>
      <c r="E2497" s="64">
        <v>37834</v>
      </c>
      <c r="F2497" s="64" t="str">
        <f t="shared" si="203"/>
        <v>82003</v>
      </c>
      <c r="G2497" s="12">
        <v>4.2700000000000002E-2</v>
      </c>
      <c r="I2497" s="64" t="str">
        <f t="shared" si="204"/>
        <v>11900</v>
      </c>
    </row>
    <row r="2498" spans="3:9">
      <c r="C2498" s="64"/>
      <c r="D2498" s="75"/>
      <c r="E2498" s="64">
        <v>37865</v>
      </c>
      <c r="F2498" s="64" t="str">
        <f t="shared" si="203"/>
        <v>92003</v>
      </c>
      <c r="G2498" s="12">
        <v>4.2900000000000001E-2</v>
      </c>
      <c r="I2498" s="64" t="str">
        <f t="shared" si="204"/>
        <v>11900</v>
      </c>
    </row>
    <row r="2499" spans="3:9">
      <c r="C2499" s="64"/>
      <c r="D2499" s="73"/>
      <c r="E2499" s="64">
        <v>37895</v>
      </c>
      <c r="F2499" s="64" t="str">
        <f t="shared" si="203"/>
        <v>102003</v>
      </c>
      <c r="G2499" s="12">
        <v>4.2999999999999997E-2</v>
      </c>
      <c r="I2499" s="64" t="str">
        <f t="shared" si="204"/>
        <v>11900</v>
      </c>
    </row>
    <row r="2500" spans="3:9">
      <c r="C2500" s="64"/>
      <c r="D2500" s="75"/>
      <c r="E2500" s="64">
        <v>37926</v>
      </c>
      <c r="F2500" s="64" t="str">
        <f t="shared" si="203"/>
        <v>112003</v>
      </c>
      <c r="G2500" s="12">
        <v>4.2700000000000002E-2</v>
      </c>
      <c r="I2500" s="64" t="str">
        <f t="shared" si="204"/>
        <v>11900</v>
      </c>
    </row>
    <row r="2501" spans="3:9">
      <c r="C2501" s="64"/>
      <c r="D2501" s="73"/>
      <c r="E2501" s="64">
        <v>37956</v>
      </c>
      <c r="F2501" s="64" t="str">
        <f t="shared" si="203"/>
        <v>122003</v>
      </c>
      <c r="G2501" s="12">
        <v>4.1500000000000002E-2</v>
      </c>
      <c r="I2501" s="64" t="str">
        <f t="shared" si="204"/>
        <v>11900</v>
      </c>
    </row>
    <row r="2502" spans="3:9">
      <c r="C2502" s="64"/>
      <c r="D2502" s="75"/>
      <c r="E2502" s="64">
        <v>37987</v>
      </c>
      <c r="F2502" s="64" t="str">
        <f t="shared" si="203"/>
        <v>12004</v>
      </c>
      <c r="G2502" s="12">
        <v>4.0800000000000003E-2</v>
      </c>
      <c r="I2502" s="64" t="str">
        <f t="shared" si="204"/>
        <v>11900</v>
      </c>
    </row>
    <row r="2503" spans="3:9">
      <c r="C2503" s="64"/>
      <c r="D2503" s="73"/>
      <c r="E2503" s="64">
        <v>38018</v>
      </c>
      <c r="F2503" s="64" t="str">
        <f t="shared" si="203"/>
        <v>22004</v>
      </c>
      <c r="G2503" s="12">
        <v>3.8300000000000001E-2</v>
      </c>
      <c r="I2503" s="64" t="str">
        <f t="shared" si="204"/>
        <v>11900</v>
      </c>
    </row>
    <row r="2504" spans="3:9">
      <c r="C2504" s="64"/>
      <c r="D2504" s="75"/>
      <c r="E2504" s="64">
        <v>38047</v>
      </c>
      <c r="F2504" s="64" t="str">
        <f t="shared" si="203"/>
        <v>32004</v>
      </c>
      <c r="G2504" s="12">
        <v>4.3499999999999997E-2</v>
      </c>
      <c r="I2504" s="64" t="str">
        <f t="shared" si="204"/>
        <v>11900</v>
      </c>
    </row>
    <row r="2505" spans="3:9">
      <c r="C2505" s="64"/>
      <c r="D2505" s="73"/>
      <c r="E2505" s="64">
        <v>38078</v>
      </c>
      <c r="F2505" s="64" t="str">
        <f t="shared" si="203"/>
        <v>42004</v>
      </c>
      <c r="G2505" s="12">
        <v>4.7199999999999999E-2</v>
      </c>
      <c r="I2505" s="64" t="str">
        <f t="shared" si="204"/>
        <v>11900</v>
      </c>
    </row>
    <row r="2506" spans="3:9">
      <c r="C2506" s="64"/>
      <c r="D2506" s="75"/>
      <c r="E2506" s="64">
        <v>38108</v>
      </c>
      <c r="F2506" s="64" t="str">
        <f t="shared" si="203"/>
        <v>52004</v>
      </c>
      <c r="G2506" s="12">
        <v>4.7300000000000002E-2</v>
      </c>
      <c r="I2506" s="64" t="str">
        <f t="shared" si="204"/>
        <v>11900</v>
      </c>
    </row>
    <row r="2507" spans="3:9">
      <c r="C2507" s="64"/>
      <c r="D2507" s="73"/>
      <c r="E2507" s="64">
        <v>38139</v>
      </c>
      <c r="F2507" s="64" t="str">
        <f t="shared" si="203"/>
        <v>62004</v>
      </c>
      <c r="G2507" s="12">
        <v>4.4999999999999998E-2</v>
      </c>
      <c r="I2507" s="64" t="str">
        <f t="shared" si="204"/>
        <v>11900</v>
      </c>
    </row>
    <row r="2508" spans="3:9">
      <c r="C2508" s="64"/>
      <c r="D2508" s="75"/>
      <c r="E2508" s="64">
        <v>38169</v>
      </c>
      <c r="F2508" s="64" t="str">
        <f t="shared" si="203"/>
        <v>72004</v>
      </c>
      <c r="G2508" s="12">
        <v>4.2799999999999998E-2</v>
      </c>
      <c r="I2508" s="64" t="str">
        <f t="shared" si="204"/>
        <v>11900</v>
      </c>
    </row>
    <row r="2509" spans="3:9">
      <c r="C2509" s="64"/>
      <c r="D2509" s="73"/>
      <c r="E2509" s="64">
        <v>38200</v>
      </c>
      <c r="F2509" s="64" t="str">
        <f t="shared" si="203"/>
        <v>82004</v>
      </c>
      <c r="G2509" s="12">
        <v>4.1300000000000003E-2</v>
      </c>
      <c r="I2509" s="64" t="str">
        <f t="shared" si="204"/>
        <v>11900</v>
      </c>
    </row>
    <row r="2510" spans="3:9">
      <c r="C2510" s="64"/>
      <c r="D2510" s="75"/>
      <c r="E2510" s="64">
        <v>38231</v>
      </c>
      <c r="F2510" s="64" t="str">
        <f t="shared" si="203"/>
        <v>92004</v>
      </c>
      <c r="G2510" s="12">
        <v>4.1000000000000002E-2</v>
      </c>
      <c r="I2510" s="64" t="str">
        <f t="shared" si="204"/>
        <v>11900</v>
      </c>
    </row>
    <row r="2511" spans="3:9">
      <c r="C2511" s="64"/>
      <c r="D2511" s="73"/>
      <c r="E2511" s="64">
        <v>38261</v>
      </c>
      <c r="F2511" s="64" t="str">
        <f t="shared" si="203"/>
        <v>102004</v>
      </c>
      <c r="G2511" s="12">
        <v>4.19E-2</v>
      </c>
      <c r="I2511" s="64" t="str">
        <f t="shared" si="204"/>
        <v>11900</v>
      </c>
    </row>
    <row r="2512" spans="3:9">
      <c r="C2512" s="64"/>
      <c r="D2512" s="75"/>
      <c r="E2512" s="64">
        <v>38292</v>
      </c>
      <c r="F2512" s="64" t="str">
        <f t="shared" si="203"/>
        <v>112004</v>
      </c>
      <c r="G2512" s="12">
        <v>4.2299999999999997E-2</v>
      </c>
      <c r="I2512" s="64" t="str">
        <f t="shared" si="204"/>
        <v>11900</v>
      </c>
    </row>
    <row r="2513" spans="3:9">
      <c r="C2513" s="64"/>
      <c r="D2513" s="73"/>
      <c r="E2513" s="64">
        <v>38322</v>
      </c>
      <c r="F2513" s="64" t="str">
        <f t="shared" si="203"/>
        <v>122004</v>
      </c>
      <c r="G2513" s="12">
        <v>4.2200000000000001E-2</v>
      </c>
      <c r="I2513" s="64" t="str">
        <f t="shared" si="204"/>
        <v>11900</v>
      </c>
    </row>
    <row r="2514" spans="3:9">
      <c r="C2514" s="64"/>
      <c r="D2514" s="75"/>
      <c r="E2514" s="64">
        <v>38353</v>
      </c>
      <c r="F2514" s="64" t="str">
        <f t="shared" si="203"/>
        <v>12005</v>
      </c>
      <c r="G2514" s="12">
        <v>4.1700000000000001E-2</v>
      </c>
      <c r="I2514" s="64" t="str">
        <f t="shared" si="204"/>
        <v>11900</v>
      </c>
    </row>
    <row r="2515" spans="3:9">
      <c r="C2515" s="64"/>
      <c r="D2515" s="73"/>
      <c r="E2515" s="64">
        <v>38384</v>
      </c>
      <c r="F2515" s="64" t="str">
        <f t="shared" si="203"/>
        <v>22005</v>
      </c>
      <c r="G2515" s="12">
        <v>4.4999999999999998E-2</v>
      </c>
      <c r="I2515" s="64" t="str">
        <f t="shared" si="204"/>
        <v>11900</v>
      </c>
    </row>
    <row r="2516" spans="3:9">
      <c r="C2516" s="64"/>
      <c r="D2516" s="75"/>
      <c r="E2516" s="64">
        <v>38412</v>
      </c>
      <c r="F2516" s="64" t="str">
        <f t="shared" si="203"/>
        <v>32005</v>
      </c>
      <c r="G2516" s="12">
        <v>4.3400000000000001E-2</v>
      </c>
      <c r="I2516" s="64" t="str">
        <f t="shared" si="204"/>
        <v>11900</v>
      </c>
    </row>
    <row r="2517" spans="3:9">
      <c r="C2517" s="64"/>
      <c r="D2517" s="73"/>
      <c r="E2517" s="64">
        <v>38443</v>
      </c>
      <c r="F2517" s="64" t="str">
        <f t="shared" si="203"/>
        <v>42005</v>
      </c>
      <c r="G2517" s="12">
        <v>4.1399999999999999E-2</v>
      </c>
      <c r="I2517" s="64" t="str">
        <f t="shared" si="204"/>
        <v>11900</v>
      </c>
    </row>
    <row r="2518" spans="3:9">
      <c r="C2518" s="64"/>
      <c r="D2518" s="75"/>
      <c r="E2518" s="64">
        <v>38473</v>
      </c>
      <c r="F2518" s="64" t="str">
        <f t="shared" si="203"/>
        <v>52005</v>
      </c>
      <c r="G2518" s="12">
        <v>0.04</v>
      </c>
      <c r="I2518" s="64" t="str">
        <f t="shared" si="204"/>
        <v>11900</v>
      </c>
    </row>
    <row r="2519" spans="3:9">
      <c r="C2519" s="64"/>
      <c r="D2519" s="73"/>
      <c r="E2519" s="64">
        <v>38504</v>
      </c>
      <c r="F2519" s="64" t="str">
        <f t="shared" si="203"/>
        <v>62005</v>
      </c>
      <c r="G2519" s="12">
        <v>4.1799999999999997E-2</v>
      </c>
      <c r="I2519" s="64" t="str">
        <f t="shared" si="204"/>
        <v>11900</v>
      </c>
    </row>
    <row r="2520" spans="3:9">
      <c r="C2520" s="64"/>
      <c r="D2520" s="75"/>
      <c r="E2520" s="64">
        <v>38534</v>
      </c>
      <c r="F2520" s="64" t="str">
        <f t="shared" si="203"/>
        <v>72005</v>
      </c>
      <c r="G2520" s="12">
        <v>4.2599999999999999E-2</v>
      </c>
      <c r="I2520" s="64" t="str">
        <f t="shared" si="204"/>
        <v>11900</v>
      </c>
    </row>
    <row r="2521" spans="3:9">
      <c r="C2521" s="64"/>
      <c r="D2521" s="73"/>
      <c r="E2521" s="64">
        <v>38565</v>
      </c>
      <c r="F2521" s="64" t="str">
        <f t="shared" si="203"/>
        <v>82005</v>
      </c>
      <c r="G2521" s="12">
        <v>4.2000000000000003E-2</v>
      </c>
      <c r="I2521" s="64" t="str">
        <f t="shared" si="204"/>
        <v>11900</v>
      </c>
    </row>
    <row r="2522" spans="3:9">
      <c r="C2522" s="64"/>
      <c r="D2522" s="75"/>
      <c r="E2522" s="64">
        <v>38596</v>
      </c>
      <c r="F2522" s="64" t="str">
        <f t="shared" si="203"/>
        <v>92005</v>
      </c>
      <c r="G2522" s="12">
        <v>4.4600000000000001E-2</v>
      </c>
      <c r="I2522" s="64" t="str">
        <f t="shared" si="204"/>
        <v>11900</v>
      </c>
    </row>
    <row r="2523" spans="3:9">
      <c r="C2523" s="64"/>
      <c r="D2523" s="73"/>
      <c r="E2523" s="64">
        <v>38626</v>
      </c>
      <c r="F2523" s="64" t="str">
        <f t="shared" si="203"/>
        <v>102005</v>
      </c>
      <c r="G2523" s="12">
        <v>4.53E-2</v>
      </c>
      <c r="I2523" s="64" t="str">
        <f t="shared" si="204"/>
        <v>11900</v>
      </c>
    </row>
    <row r="2524" spans="3:9">
      <c r="C2524" s="64"/>
      <c r="D2524" s="75"/>
      <c r="E2524" s="64">
        <v>38657</v>
      </c>
      <c r="F2524" s="64" t="str">
        <f t="shared" si="203"/>
        <v>112005</v>
      </c>
      <c r="G2524" s="12">
        <v>4.4699999999999997E-2</v>
      </c>
      <c r="I2524" s="64" t="str">
        <f t="shared" si="204"/>
        <v>11900</v>
      </c>
    </row>
    <row r="2525" spans="3:9">
      <c r="C2525" s="64"/>
      <c r="D2525" s="73"/>
      <c r="E2525" s="64">
        <v>38687</v>
      </c>
      <c r="F2525" s="64" t="str">
        <f t="shared" ref="F2525:F2588" si="205">MONTH(E2525)&amp;YEAR(E2525)</f>
        <v>122005</v>
      </c>
      <c r="G2525" s="12">
        <v>4.4200000000000003E-2</v>
      </c>
      <c r="I2525" s="64" t="str">
        <f t="shared" ref="I2525:I2588" si="206">MONTH(H2525)&amp;YEAR(H2525)</f>
        <v>11900</v>
      </c>
    </row>
    <row r="2526" spans="3:9">
      <c r="C2526" s="64"/>
      <c r="D2526" s="75"/>
      <c r="E2526" s="64">
        <v>38718</v>
      </c>
      <c r="F2526" s="64" t="str">
        <f t="shared" si="205"/>
        <v>12006</v>
      </c>
      <c r="G2526" s="12">
        <v>4.5699999999999998E-2</v>
      </c>
      <c r="I2526" s="64" t="str">
        <f t="shared" si="206"/>
        <v>11900</v>
      </c>
    </row>
    <row r="2527" spans="3:9">
      <c r="C2527" s="64"/>
      <c r="D2527" s="73"/>
      <c r="E2527" s="64">
        <v>38749</v>
      </c>
      <c r="F2527" s="64" t="str">
        <f t="shared" si="205"/>
        <v>22006</v>
      </c>
      <c r="G2527" s="12">
        <v>4.7199999999999999E-2</v>
      </c>
      <c r="I2527" s="64" t="str">
        <f t="shared" si="206"/>
        <v>11900</v>
      </c>
    </row>
    <row r="2528" spans="3:9">
      <c r="C2528" s="64"/>
      <c r="D2528" s="75"/>
      <c r="E2528" s="64">
        <v>38777</v>
      </c>
      <c r="F2528" s="64" t="str">
        <f t="shared" si="205"/>
        <v>32006</v>
      </c>
      <c r="G2528" s="12">
        <v>4.99E-2</v>
      </c>
      <c r="I2528" s="64" t="str">
        <f t="shared" si="206"/>
        <v>11900</v>
      </c>
    </row>
    <row r="2529" spans="3:9">
      <c r="C2529" s="64"/>
      <c r="D2529" s="73"/>
      <c r="E2529" s="64">
        <v>38808</v>
      </c>
      <c r="F2529" s="64" t="str">
        <f t="shared" si="205"/>
        <v>42006</v>
      </c>
      <c r="G2529" s="12">
        <v>5.11E-2</v>
      </c>
      <c r="I2529" s="64" t="str">
        <f t="shared" si="206"/>
        <v>11900</v>
      </c>
    </row>
    <row r="2530" spans="3:9">
      <c r="C2530" s="64"/>
      <c r="D2530" s="75"/>
      <c r="E2530" s="64">
        <v>38838</v>
      </c>
      <c r="F2530" s="64" t="str">
        <f t="shared" si="205"/>
        <v>52006</v>
      </c>
      <c r="G2530" s="12">
        <v>5.11E-2</v>
      </c>
      <c r="I2530" s="64" t="str">
        <f t="shared" si="206"/>
        <v>11900</v>
      </c>
    </row>
    <row r="2531" spans="3:9">
      <c r="C2531" s="64"/>
      <c r="D2531" s="73"/>
      <c r="E2531" s="64">
        <v>38869</v>
      </c>
      <c r="F2531" s="64" t="str">
        <f t="shared" si="205"/>
        <v>62006</v>
      </c>
      <c r="G2531" s="12">
        <v>5.0900000000000001E-2</v>
      </c>
      <c r="I2531" s="64" t="str">
        <f t="shared" si="206"/>
        <v>11900</v>
      </c>
    </row>
    <row r="2532" spans="3:9">
      <c r="C2532" s="64"/>
      <c r="D2532" s="75"/>
      <c r="E2532" s="64">
        <v>38899</v>
      </c>
      <c r="F2532" s="64" t="str">
        <f t="shared" si="205"/>
        <v>72006</v>
      </c>
      <c r="G2532" s="12">
        <v>4.8800000000000003E-2</v>
      </c>
      <c r="I2532" s="64" t="str">
        <f t="shared" si="206"/>
        <v>11900</v>
      </c>
    </row>
    <row r="2533" spans="3:9">
      <c r="C2533" s="64"/>
      <c r="D2533" s="73"/>
      <c r="E2533" s="64">
        <v>38930</v>
      </c>
      <c r="F2533" s="64" t="str">
        <f t="shared" si="205"/>
        <v>82006</v>
      </c>
      <c r="G2533" s="12">
        <v>4.7199999999999999E-2</v>
      </c>
      <c r="I2533" s="64" t="str">
        <f t="shared" si="206"/>
        <v>11900</v>
      </c>
    </row>
    <row r="2534" spans="3:9">
      <c r="C2534" s="64"/>
      <c r="D2534" s="75"/>
      <c r="E2534" s="64">
        <v>38961</v>
      </c>
      <c r="F2534" s="64" t="str">
        <f t="shared" si="205"/>
        <v>92006</v>
      </c>
      <c r="G2534" s="12">
        <v>4.7300000000000002E-2</v>
      </c>
      <c r="I2534" s="64" t="str">
        <f t="shared" si="206"/>
        <v>11900</v>
      </c>
    </row>
    <row r="2535" spans="3:9">
      <c r="C2535" s="64"/>
      <c r="D2535" s="73"/>
      <c r="E2535" s="64">
        <v>38991</v>
      </c>
      <c r="F2535" s="64" t="str">
        <f t="shared" si="205"/>
        <v>102006</v>
      </c>
      <c r="G2535" s="12">
        <v>4.5999999999999999E-2</v>
      </c>
      <c r="I2535" s="64" t="str">
        <f t="shared" si="206"/>
        <v>11900</v>
      </c>
    </row>
    <row r="2536" spans="3:9">
      <c r="C2536" s="64"/>
      <c r="D2536" s="75"/>
      <c r="E2536" s="64">
        <v>39022</v>
      </c>
      <c r="F2536" s="64" t="str">
        <f t="shared" si="205"/>
        <v>112006</v>
      </c>
      <c r="G2536" s="12">
        <v>4.5600000000000002E-2</v>
      </c>
      <c r="I2536" s="64" t="str">
        <f t="shared" si="206"/>
        <v>11900</v>
      </c>
    </row>
    <row r="2537" spans="3:9">
      <c r="C2537" s="64"/>
      <c r="D2537" s="73"/>
      <c r="E2537" s="64">
        <v>39052</v>
      </c>
      <c r="F2537" s="64" t="str">
        <f t="shared" si="205"/>
        <v>122006</v>
      </c>
      <c r="G2537" s="12">
        <v>4.7600000000000003E-2</v>
      </c>
      <c r="I2537" s="64" t="str">
        <f t="shared" si="206"/>
        <v>11900</v>
      </c>
    </row>
    <row r="2538" spans="3:9">
      <c r="C2538" s="64"/>
      <c r="D2538" s="75"/>
      <c r="E2538" s="64">
        <v>39083</v>
      </c>
      <c r="F2538" s="64" t="str">
        <f t="shared" si="205"/>
        <v>12007</v>
      </c>
      <c r="G2538" s="12">
        <v>4.7199999999999999E-2</v>
      </c>
      <c r="I2538" s="64" t="str">
        <f t="shared" si="206"/>
        <v>11900</v>
      </c>
    </row>
    <row r="2539" spans="3:9">
      <c r="C2539" s="64"/>
      <c r="D2539" s="73"/>
      <c r="E2539" s="64">
        <v>39114</v>
      </c>
      <c r="F2539" s="64" t="str">
        <f t="shared" si="205"/>
        <v>22007</v>
      </c>
      <c r="G2539" s="12">
        <v>4.5600000000000002E-2</v>
      </c>
      <c r="I2539" s="64" t="str">
        <f t="shared" si="206"/>
        <v>11900</v>
      </c>
    </row>
    <row r="2540" spans="3:9">
      <c r="C2540" s="64"/>
      <c r="D2540" s="75"/>
      <c r="E2540" s="64">
        <v>39142</v>
      </c>
      <c r="F2540" s="64" t="str">
        <f t="shared" si="205"/>
        <v>32007</v>
      </c>
      <c r="G2540" s="12">
        <v>4.6899999999999997E-2</v>
      </c>
      <c r="I2540" s="64" t="str">
        <f t="shared" si="206"/>
        <v>11900</v>
      </c>
    </row>
    <row r="2541" spans="3:9">
      <c r="C2541" s="64"/>
      <c r="D2541" s="73"/>
      <c r="E2541" s="64">
        <v>39173</v>
      </c>
      <c r="F2541" s="64" t="str">
        <f t="shared" si="205"/>
        <v>42007</v>
      </c>
      <c r="G2541" s="12">
        <v>4.7500000000000001E-2</v>
      </c>
      <c r="I2541" s="64" t="str">
        <f t="shared" si="206"/>
        <v>11900</v>
      </c>
    </row>
    <row r="2542" spans="3:9">
      <c r="C2542" s="64"/>
      <c r="D2542" s="75"/>
      <c r="E2542" s="64">
        <v>39203</v>
      </c>
      <c r="F2542" s="64" t="str">
        <f t="shared" si="205"/>
        <v>52007</v>
      </c>
      <c r="G2542" s="12">
        <v>5.0999999999999997E-2</v>
      </c>
      <c r="I2542" s="64" t="str">
        <f t="shared" si="206"/>
        <v>11900</v>
      </c>
    </row>
    <row r="2543" spans="3:9">
      <c r="C2543" s="64"/>
      <c r="D2543" s="73"/>
      <c r="E2543" s="64">
        <v>39234</v>
      </c>
      <c r="F2543" s="64" t="str">
        <f t="shared" si="205"/>
        <v>62007</v>
      </c>
      <c r="G2543" s="12">
        <v>0.05</v>
      </c>
      <c r="I2543" s="64" t="str">
        <f t="shared" si="206"/>
        <v>11900</v>
      </c>
    </row>
    <row r="2544" spans="3:9">
      <c r="C2544" s="64"/>
      <c r="D2544" s="75"/>
      <c r="E2544" s="64">
        <v>39264</v>
      </c>
      <c r="F2544" s="64" t="str">
        <f t="shared" si="205"/>
        <v>72007</v>
      </c>
      <c r="G2544" s="12">
        <v>4.6699999999999998E-2</v>
      </c>
      <c r="I2544" s="64" t="str">
        <f t="shared" si="206"/>
        <v>11900</v>
      </c>
    </row>
    <row r="2545" spans="3:9">
      <c r="C2545" s="64"/>
      <c r="D2545" s="73"/>
      <c r="E2545" s="64">
        <v>39295</v>
      </c>
      <c r="F2545" s="64" t="str">
        <f t="shared" si="205"/>
        <v>82007</v>
      </c>
      <c r="G2545" s="12">
        <v>4.5199999999999997E-2</v>
      </c>
      <c r="I2545" s="64" t="str">
        <f t="shared" si="206"/>
        <v>11900</v>
      </c>
    </row>
    <row r="2546" spans="3:9">
      <c r="C2546" s="64"/>
      <c r="D2546" s="75"/>
      <c r="E2546" s="64">
        <v>39326</v>
      </c>
      <c r="F2546" s="64" t="str">
        <f t="shared" si="205"/>
        <v>92007</v>
      </c>
      <c r="G2546" s="12">
        <v>4.53E-2</v>
      </c>
      <c r="I2546" s="64" t="str">
        <f t="shared" si="206"/>
        <v>11900</v>
      </c>
    </row>
    <row r="2547" spans="3:9">
      <c r="C2547" s="64"/>
      <c r="D2547" s="73"/>
      <c r="E2547" s="64">
        <v>39356</v>
      </c>
      <c r="F2547" s="64" t="str">
        <f t="shared" si="205"/>
        <v>102007</v>
      </c>
      <c r="G2547" s="12">
        <v>4.1500000000000002E-2</v>
      </c>
      <c r="I2547" s="64" t="str">
        <f t="shared" si="206"/>
        <v>11900</v>
      </c>
    </row>
    <row r="2548" spans="3:9">
      <c r="C2548" s="64"/>
      <c r="D2548" s="75"/>
      <c r="E2548" s="64">
        <v>39387</v>
      </c>
      <c r="F2548" s="64" t="str">
        <f t="shared" si="205"/>
        <v>112007</v>
      </c>
      <c r="G2548" s="12">
        <v>4.1000000000000002E-2</v>
      </c>
      <c r="I2548" s="64" t="str">
        <f t="shared" si="206"/>
        <v>11900</v>
      </c>
    </row>
    <row r="2549" spans="3:9">
      <c r="C2549" s="64"/>
      <c r="D2549" s="73"/>
      <c r="E2549" s="64">
        <v>39417</v>
      </c>
      <c r="F2549" s="64" t="str">
        <f t="shared" si="205"/>
        <v>122007</v>
      </c>
      <c r="G2549" s="12">
        <v>3.7400000000000003E-2</v>
      </c>
      <c r="I2549" s="64" t="str">
        <f t="shared" si="206"/>
        <v>11900</v>
      </c>
    </row>
    <row r="2550" spans="3:9">
      <c r="C2550" s="64"/>
      <c r="D2550" s="75"/>
      <c r="E2550" s="64">
        <v>39448</v>
      </c>
      <c r="F2550" s="64" t="str">
        <f t="shared" si="205"/>
        <v>12008</v>
      </c>
      <c r="G2550" s="12">
        <v>3.7400000000000003E-2</v>
      </c>
      <c r="I2550" s="64" t="str">
        <f t="shared" si="206"/>
        <v>11900</v>
      </c>
    </row>
    <row r="2551" spans="3:9">
      <c r="C2551" s="64"/>
      <c r="D2551" s="73"/>
      <c r="E2551" s="64">
        <v>39479</v>
      </c>
      <c r="F2551" s="64" t="str">
        <f t="shared" si="205"/>
        <v>22008</v>
      </c>
      <c r="G2551" s="12">
        <v>3.5099999999999999E-2</v>
      </c>
      <c r="I2551" s="64" t="str">
        <f t="shared" si="206"/>
        <v>11900</v>
      </c>
    </row>
    <row r="2552" spans="3:9">
      <c r="C2552" s="64"/>
      <c r="D2552" s="75"/>
      <c r="E2552" s="64">
        <v>39508</v>
      </c>
      <c r="F2552" s="64" t="str">
        <f t="shared" si="205"/>
        <v>32008</v>
      </c>
      <c r="G2552" s="12">
        <v>3.6700000000000003E-2</v>
      </c>
      <c r="I2552" s="64" t="str">
        <f t="shared" si="206"/>
        <v>11900</v>
      </c>
    </row>
    <row r="2553" spans="3:9">
      <c r="C2553" s="64"/>
      <c r="D2553" s="73"/>
      <c r="E2553" s="64">
        <v>39539</v>
      </c>
      <c r="F2553" s="64" t="str">
        <f t="shared" si="205"/>
        <v>42008</v>
      </c>
      <c r="G2553" s="12">
        <v>3.8800000000000001E-2</v>
      </c>
      <c r="I2553" s="64" t="str">
        <f t="shared" si="206"/>
        <v>11900</v>
      </c>
    </row>
    <row r="2554" spans="3:9">
      <c r="C2554" s="64"/>
      <c r="D2554" s="75"/>
      <c r="E2554" s="64">
        <v>39569</v>
      </c>
      <c r="F2554" s="64" t="str">
        <f t="shared" si="205"/>
        <v>52008</v>
      </c>
      <c r="G2554" s="12">
        <v>4.1000000000000002E-2</v>
      </c>
      <c r="I2554" s="64" t="str">
        <f t="shared" si="206"/>
        <v>11900</v>
      </c>
    </row>
    <row r="2555" spans="3:9">
      <c r="C2555" s="64"/>
      <c r="D2555" s="73"/>
      <c r="E2555" s="64">
        <v>39600</v>
      </c>
      <c r="F2555" s="64" t="str">
        <f t="shared" si="205"/>
        <v>62008</v>
      </c>
      <c r="G2555" s="12">
        <v>4.0099999999999997E-2</v>
      </c>
      <c r="I2555" s="64" t="str">
        <f t="shared" si="206"/>
        <v>11900</v>
      </c>
    </row>
    <row r="2556" spans="3:9">
      <c r="C2556" s="64"/>
      <c r="D2556" s="75"/>
      <c r="E2556" s="64">
        <v>39630</v>
      </c>
      <c r="F2556" s="64" t="str">
        <f t="shared" si="205"/>
        <v>72008</v>
      </c>
      <c r="G2556" s="12">
        <v>3.8899999999999997E-2</v>
      </c>
      <c r="I2556" s="64" t="str">
        <f t="shared" si="206"/>
        <v>11900</v>
      </c>
    </row>
    <row r="2557" spans="3:9">
      <c r="C2557" s="64"/>
      <c r="D2557" s="73"/>
      <c r="E2557" s="64">
        <v>39661</v>
      </c>
      <c r="F2557" s="64" t="str">
        <f t="shared" si="205"/>
        <v>82008</v>
      </c>
      <c r="G2557" s="12">
        <v>3.6900000000000002E-2</v>
      </c>
      <c r="I2557" s="64" t="str">
        <f t="shared" si="206"/>
        <v>11900</v>
      </c>
    </row>
    <row r="2558" spans="3:9">
      <c r="C2558" s="64"/>
      <c r="D2558" s="75"/>
      <c r="E2558" s="64">
        <v>39692</v>
      </c>
      <c r="F2558" s="64" t="str">
        <f t="shared" si="205"/>
        <v>92008</v>
      </c>
      <c r="G2558" s="12">
        <v>3.8100000000000002E-2</v>
      </c>
      <c r="I2558" s="64" t="str">
        <f t="shared" si="206"/>
        <v>11900</v>
      </c>
    </row>
    <row r="2559" spans="3:9">
      <c r="C2559" s="64"/>
      <c r="D2559" s="73"/>
      <c r="E2559" s="64">
        <v>39722</v>
      </c>
      <c r="F2559" s="64" t="str">
        <f t="shared" si="205"/>
        <v>102008</v>
      </c>
      <c r="G2559" s="12">
        <v>3.5299999999999998E-2</v>
      </c>
      <c r="I2559" s="64" t="str">
        <f t="shared" si="206"/>
        <v>11900</v>
      </c>
    </row>
    <row r="2560" spans="3:9">
      <c r="C2560" s="64"/>
      <c r="D2560" s="75"/>
      <c r="E2560" s="64">
        <v>39753</v>
      </c>
      <c r="F2560" s="64" t="str">
        <f t="shared" si="205"/>
        <v>112008</v>
      </c>
      <c r="G2560" s="12">
        <v>2.4199999999999999E-2</v>
      </c>
      <c r="I2560" s="64" t="str">
        <f t="shared" si="206"/>
        <v>11900</v>
      </c>
    </row>
    <row r="2561" spans="3:9">
      <c r="C2561" s="64"/>
      <c r="D2561" s="73"/>
      <c r="E2561" s="64">
        <v>39783</v>
      </c>
      <c r="F2561" s="64" t="str">
        <f t="shared" si="205"/>
        <v>122008</v>
      </c>
      <c r="G2561" s="12">
        <v>2.52E-2</v>
      </c>
      <c r="I2561" s="64" t="str">
        <f t="shared" si="206"/>
        <v>11900</v>
      </c>
    </row>
    <row r="2562" spans="3:9">
      <c r="C2562" s="64"/>
      <c r="D2562" s="75"/>
      <c r="E2562" s="64">
        <v>39814</v>
      </c>
      <c r="F2562" s="64" t="str">
        <f t="shared" si="205"/>
        <v>12009</v>
      </c>
      <c r="G2562" s="12">
        <v>2.87E-2</v>
      </c>
      <c r="I2562" s="64" t="str">
        <f t="shared" si="206"/>
        <v>11900</v>
      </c>
    </row>
    <row r="2563" spans="3:9">
      <c r="C2563" s="64"/>
      <c r="D2563" s="73"/>
      <c r="E2563" s="64">
        <v>39845</v>
      </c>
      <c r="F2563" s="64" t="str">
        <f t="shared" si="205"/>
        <v>22009</v>
      </c>
      <c r="G2563" s="12">
        <v>2.8199999999999999E-2</v>
      </c>
      <c r="I2563" s="64" t="str">
        <f t="shared" si="206"/>
        <v>11900</v>
      </c>
    </row>
    <row r="2564" spans="3:9">
      <c r="C2564" s="64"/>
      <c r="D2564" s="75"/>
      <c r="E2564" s="64">
        <v>39873</v>
      </c>
      <c r="F2564" s="64" t="str">
        <f t="shared" si="205"/>
        <v>32009</v>
      </c>
      <c r="G2564" s="12">
        <v>2.93E-2</v>
      </c>
      <c r="I2564" s="64" t="str">
        <f t="shared" si="206"/>
        <v>11900</v>
      </c>
    </row>
    <row r="2565" spans="3:9">
      <c r="C2565" s="64"/>
      <c r="D2565" s="73"/>
      <c r="E2565" s="64">
        <v>39904</v>
      </c>
      <c r="F2565" s="64" t="str">
        <f t="shared" si="205"/>
        <v>42009</v>
      </c>
      <c r="G2565" s="12">
        <v>3.2899999999999999E-2</v>
      </c>
      <c r="I2565" s="64" t="str">
        <f t="shared" si="206"/>
        <v>11900</v>
      </c>
    </row>
    <row r="2566" spans="3:9">
      <c r="C2566" s="64"/>
      <c r="D2566" s="75"/>
      <c r="E2566" s="64">
        <v>39934</v>
      </c>
      <c r="F2566" s="64" t="str">
        <f t="shared" si="205"/>
        <v>52009</v>
      </c>
      <c r="G2566" s="12">
        <v>3.7199999999999997E-2</v>
      </c>
      <c r="I2566" s="64" t="str">
        <f t="shared" si="206"/>
        <v>11900</v>
      </c>
    </row>
    <row r="2567" spans="3:9">
      <c r="C2567" s="64"/>
      <c r="D2567" s="73"/>
      <c r="E2567" s="64">
        <v>39965</v>
      </c>
      <c r="F2567" s="64" t="str">
        <f t="shared" si="205"/>
        <v>62009</v>
      </c>
      <c r="G2567" s="12">
        <v>3.56E-2</v>
      </c>
      <c r="I2567" s="64" t="str">
        <f t="shared" si="206"/>
        <v>11900</v>
      </c>
    </row>
    <row r="2568" spans="3:9">
      <c r="C2568" s="64"/>
      <c r="D2568" s="75"/>
      <c r="E2568" s="64">
        <v>39995</v>
      </c>
      <c r="F2568" s="64" t="str">
        <f t="shared" si="205"/>
        <v>72009</v>
      </c>
      <c r="G2568" s="12">
        <v>3.5900000000000001E-2</v>
      </c>
      <c r="I2568" s="64" t="str">
        <f t="shared" si="206"/>
        <v>11900</v>
      </c>
    </row>
    <row r="2569" spans="3:9">
      <c r="C2569" s="64"/>
      <c r="D2569" s="73"/>
      <c r="E2569" s="64">
        <v>40026</v>
      </c>
      <c r="F2569" s="64" t="str">
        <f t="shared" si="205"/>
        <v>82009</v>
      </c>
      <c r="G2569" s="12">
        <v>3.4000000000000002E-2</v>
      </c>
      <c r="I2569" s="64" t="str">
        <f t="shared" si="206"/>
        <v>11900</v>
      </c>
    </row>
    <row r="2570" spans="3:9">
      <c r="C2570" s="64"/>
      <c r="D2570" s="75"/>
      <c r="E2570" s="64">
        <v>40057</v>
      </c>
      <c r="F2570" s="64" t="str">
        <f t="shared" si="205"/>
        <v>92009</v>
      </c>
      <c r="G2570" s="12">
        <v>3.39E-2</v>
      </c>
      <c r="I2570" s="64" t="str">
        <f t="shared" si="206"/>
        <v>11900</v>
      </c>
    </row>
    <row r="2571" spans="3:9">
      <c r="C2571" s="64"/>
      <c r="D2571" s="73"/>
      <c r="E2571" s="64">
        <v>40087</v>
      </c>
      <c r="F2571" s="64" t="str">
        <f t="shared" si="205"/>
        <v>102009</v>
      </c>
      <c r="G2571" s="12">
        <v>3.4000000000000002E-2</v>
      </c>
      <c r="I2571" s="64" t="str">
        <f t="shared" si="206"/>
        <v>11900</v>
      </c>
    </row>
    <row r="2572" spans="3:9">
      <c r="C2572" s="64"/>
      <c r="D2572" s="75"/>
      <c r="E2572" s="64">
        <v>40118</v>
      </c>
      <c r="F2572" s="64" t="str">
        <f t="shared" si="205"/>
        <v>112009</v>
      </c>
      <c r="G2572" s="12">
        <v>3.5900000000000001E-2</v>
      </c>
      <c r="I2572" s="64" t="str">
        <f t="shared" si="206"/>
        <v>11900</v>
      </c>
    </row>
    <row r="2573" spans="3:9">
      <c r="C2573" s="64"/>
      <c r="D2573" s="73"/>
      <c r="E2573" s="64">
        <v>40148</v>
      </c>
      <c r="F2573" s="64" t="str">
        <f t="shared" si="205"/>
        <v>122009</v>
      </c>
      <c r="G2573" s="12">
        <v>3.73E-2</v>
      </c>
      <c r="I2573" s="64" t="str">
        <f t="shared" si="206"/>
        <v>11900</v>
      </c>
    </row>
    <row r="2574" spans="3:9">
      <c r="C2574" s="64"/>
      <c r="D2574" s="75"/>
      <c r="E2574" s="64">
        <v>40179</v>
      </c>
      <c r="F2574" s="64" t="str">
        <f t="shared" si="205"/>
        <v>12010</v>
      </c>
      <c r="G2574" s="12">
        <v>3.6900000000000002E-2</v>
      </c>
      <c r="I2574" s="64" t="str">
        <f t="shared" si="206"/>
        <v>11900</v>
      </c>
    </row>
    <row r="2575" spans="3:9">
      <c r="C2575" s="64"/>
      <c r="D2575" s="73"/>
      <c r="E2575" s="64">
        <v>40210</v>
      </c>
      <c r="F2575" s="64" t="str">
        <f t="shared" si="205"/>
        <v>22010</v>
      </c>
      <c r="G2575" s="12">
        <v>3.73E-2</v>
      </c>
      <c r="I2575" s="64" t="str">
        <f t="shared" si="206"/>
        <v>11900</v>
      </c>
    </row>
    <row r="2576" spans="3:9">
      <c r="C2576" s="64"/>
      <c r="D2576" s="75"/>
      <c r="E2576" s="64">
        <v>40238</v>
      </c>
      <c r="F2576" s="64" t="str">
        <f t="shared" si="205"/>
        <v>32010</v>
      </c>
      <c r="G2576" s="12">
        <v>3.85E-2</v>
      </c>
      <c r="I2576" s="64" t="str">
        <f t="shared" si="206"/>
        <v>11900</v>
      </c>
    </row>
    <row r="2577" spans="3:9">
      <c r="C2577" s="64"/>
      <c r="D2577" s="73"/>
      <c r="E2577" s="64">
        <v>40269</v>
      </c>
      <c r="F2577" s="64" t="str">
        <f t="shared" si="205"/>
        <v>42010</v>
      </c>
      <c r="G2577" s="12">
        <v>3.4200000000000001E-2</v>
      </c>
      <c r="I2577" s="64" t="str">
        <f t="shared" si="206"/>
        <v>11900</v>
      </c>
    </row>
    <row r="2578" spans="3:9">
      <c r="C2578" s="64"/>
      <c r="D2578" s="75"/>
      <c r="E2578" s="64">
        <v>40299</v>
      </c>
      <c r="F2578" s="64" t="str">
        <f t="shared" si="205"/>
        <v>52010</v>
      </c>
      <c r="G2578" s="12">
        <v>3.2000000000000001E-2</v>
      </c>
      <c r="I2578" s="64" t="str">
        <f t="shared" si="206"/>
        <v>11900</v>
      </c>
    </row>
    <row r="2579" spans="3:9">
      <c r="C2579" s="64"/>
      <c r="D2579" s="73"/>
      <c r="E2579" s="64">
        <v>40330</v>
      </c>
      <c r="F2579" s="64" t="str">
        <f t="shared" si="205"/>
        <v>62010</v>
      </c>
      <c r="G2579" s="12">
        <v>3.0099999999999998E-2</v>
      </c>
      <c r="I2579" s="64" t="str">
        <f t="shared" si="206"/>
        <v>11900</v>
      </c>
    </row>
    <row r="2580" spans="3:9">
      <c r="C2580" s="64"/>
      <c r="D2580" s="75"/>
      <c r="E2580" s="64">
        <v>40360</v>
      </c>
      <c r="F2580" s="64" t="str">
        <f t="shared" si="205"/>
        <v>72010</v>
      </c>
      <c r="G2580" s="12">
        <v>2.7E-2</v>
      </c>
      <c r="I2580" s="64" t="str">
        <f t="shared" si="206"/>
        <v>11900</v>
      </c>
    </row>
    <row r="2581" spans="3:9">
      <c r="C2581" s="64"/>
      <c r="D2581" s="73"/>
      <c r="E2581" s="64">
        <v>40391</v>
      </c>
      <c r="F2581" s="64" t="str">
        <f t="shared" si="205"/>
        <v>82010</v>
      </c>
      <c r="G2581" s="12">
        <v>2.6499999999999999E-2</v>
      </c>
      <c r="I2581" s="64" t="str">
        <f t="shared" si="206"/>
        <v>11900</v>
      </c>
    </row>
    <row r="2582" spans="3:9">
      <c r="C2582" s="64"/>
      <c r="D2582" s="75"/>
      <c r="E2582" s="64">
        <v>40422</v>
      </c>
      <c r="F2582" s="64" t="str">
        <f t="shared" si="205"/>
        <v>92010</v>
      </c>
      <c r="G2582" s="12">
        <v>2.5399999999999999E-2</v>
      </c>
      <c r="I2582" s="64" t="str">
        <f t="shared" si="206"/>
        <v>11900</v>
      </c>
    </row>
    <row r="2583" spans="3:9">
      <c r="C2583" s="64"/>
      <c r="D2583" s="73"/>
      <c r="E2583" s="64">
        <v>40452</v>
      </c>
      <c r="F2583" s="64" t="str">
        <f t="shared" si="205"/>
        <v>102010</v>
      </c>
      <c r="G2583" s="12">
        <v>2.76E-2</v>
      </c>
      <c r="I2583" s="64" t="str">
        <f t="shared" si="206"/>
        <v>11900</v>
      </c>
    </row>
    <row r="2584" spans="3:9">
      <c r="C2584" s="64"/>
      <c r="D2584" s="75"/>
      <c r="E2584" s="64">
        <v>40483</v>
      </c>
      <c r="F2584" s="64" t="str">
        <f t="shared" si="205"/>
        <v>112010</v>
      </c>
      <c r="G2584" s="12">
        <v>3.2899999999999999E-2</v>
      </c>
      <c r="I2584" s="64" t="str">
        <f t="shared" si="206"/>
        <v>11900</v>
      </c>
    </row>
    <row r="2585" spans="3:9">
      <c r="C2585" s="64"/>
      <c r="D2585" s="73"/>
      <c r="E2585" s="64">
        <v>40513</v>
      </c>
      <c r="F2585" s="64" t="str">
        <f t="shared" si="205"/>
        <v>122010</v>
      </c>
      <c r="G2585" s="12">
        <v>3.39E-2</v>
      </c>
      <c r="I2585" s="64" t="str">
        <f t="shared" si="206"/>
        <v>11900</v>
      </c>
    </row>
    <row r="2586" spans="3:9">
      <c r="C2586" s="64"/>
      <c r="D2586" s="75"/>
      <c r="E2586" s="64">
        <v>40544</v>
      </c>
      <c r="F2586" s="64" t="str">
        <f t="shared" si="205"/>
        <v>12011</v>
      </c>
      <c r="G2586" s="12">
        <v>3.5799999999999998E-2</v>
      </c>
      <c r="I2586" s="64" t="str">
        <f t="shared" si="206"/>
        <v>11900</v>
      </c>
    </row>
    <row r="2587" spans="3:9">
      <c r="C2587" s="64"/>
      <c r="D2587" s="73"/>
      <c r="E2587" s="64">
        <v>40575</v>
      </c>
      <c r="F2587" s="64" t="str">
        <f t="shared" si="205"/>
        <v>22011</v>
      </c>
      <c r="G2587" s="12">
        <v>3.4099999999999998E-2</v>
      </c>
      <c r="I2587" s="64" t="str">
        <f t="shared" si="206"/>
        <v>11900</v>
      </c>
    </row>
    <row r="2588" spans="3:9">
      <c r="C2588" s="64"/>
      <c r="D2588" s="75"/>
      <c r="E2588" s="64">
        <v>40603</v>
      </c>
      <c r="F2588" s="64" t="str">
        <f t="shared" si="205"/>
        <v>32011</v>
      </c>
      <c r="G2588" s="12">
        <v>3.4500000000000003E-2</v>
      </c>
      <c r="I2588" s="64" t="str">
        <f t="shared" si="206"/>
        <v>11900</v>
      </c>
    </row>
    <row r="2589" spans="3:9">
      <c r="C2589" s="64"/>
      <c r="D2589" s="73"/>
      <c r="E2589" s="64">
        <v>40634</v>
      </c>
      <c r="F2589" s="64" t="str">
        <f t="shared" ref="F2589:F2652" si="207">MONTH(E2589)&amp;YEAR(E2589)</f>
        <v>42011</v>
      </c>
      <c r="G2589" s="12">
        <v>3.1699999999999999E-2</v>
      </c>
      <c r="I2589" s="64" t="str">
        <f t="shared" ref="I2589:I2652" si="208">MONTH(H2589)&amp;YEAR(H2589)</f>
        <v>11900</v>
      </c>
    </row>
    <row r="2590" spans="3:9">
      <c r="C2590" s="64"/>
      <c r="D2590" s="75"/>
      <c r="E2590" s="64">
        <v>40664</v>
      </c>
      <c r="F2590" s="64" t="str">
        <f t="shared" si="207"/>
        <v>52011</v>
      </c>
      <c r="G2590" s="12">
        <v>0.03</v>
      </c>
      <c r="I2590" s="64" t="str">
        <f t="shared" si="208"/>
        <v>11900</v>
      </c>
    </row>
    <row r="2591" spans="3:9">
      <c r="C2591" s="64"/>
      <c r="D2591" s="73"/>
      <c r="E2591" s="64">
        <v>40695</v>
      </c>
      <c r="F2591" s="64" t="str">
        <f t="shared" si="207"/>
        <v>62011</v>
      </c>
      <c r="G2591" s="12">
        <v>0.03</v>
      </c>
      <c r="I2591" s="64" t="str">
        <f t="shared" si="208"/>
        <v>11900</v>
      </c>
    </row>
    <row r="2592" spans="3:9">
      <c r="C2592" s="64"/>
      <c r="D2592" s="75"/>
      <c r="E2592" s="64">
        <v>40725</v>
      </c>
      <c r="F2592" s="64" t="str">
        <f t="shared" si="207"/>
        <v>72011</v>
      </c>
      <c r="G2592" s="12">
        <v>2.3E-2</v>
      </c>
      <c r="I2592" s="64" t="str">
        <f t="shared" si="208"/>
        <v>11900</v>
      </c>
    </row>
    <row r="2593" spans="3:9">
      <c r="C2593" s="64"/>
      <c r="D2593" s="73"/>
      <c r="E2593" s="64">
        <v>40756</v>
      </c>
      <c r="F2593" s="64" t="str">
        <f t="shared" si="207"/>
        <v>82011</v>
      </c>
      <c r="G2593" s="12">
        <v>1.9800000000000002E-2</v>
      </c>
      <c r="I2593" s="64" t="str">
        <f t="shared" si="208"/>
        <v>11900</v>
      </c>
    </row>
    <row r="2594" spans="3:9">
      <c r="C2594" s="64"/>
      <c r="D2594" s="75"/>
      <c r="E2594" s="64">
        <v>40787</v>
      </c>
      <c r="F2594" s="64" t="str">
        <f t="shared" si="207"/>
        <v>92011</v>
      </c>
      <c r="G2594" s="12">
        <v>2.1499999999999998E-2</v>
      </c>
      <c r="I2594" s="64" t="str">
        <f t="shared" si="208"/>
        <v>11900</v>
      </c>
    </row>
    <row r="2595" spans="3:9">
      <c r="C2595" s="64"/>
      <c r="D2595" s="73"/>
      <c r="E2595" s="64">
        <v>40817</v>
      </c>
      <c r="F2595" s="64" t="str">
        <f t="shared" si="207"/>
        <v>102011</v>
      </c>
      <c r="G2595" s="12">
        <v>2.01E-2</v>
      </c>
      <c r="I2595" s="64" t="str">
        <f t="shared" si="208"/>
        <v>11900</v>
      </c>
    </row>
    <row r="2596" spans="3:9">
      <c r="C2596" s="64"/>
      <c r="D2596" s="75"/>
      <c r="E2596" s="64">
        <v>40848</v>
      </c>
      <c r="F2596" s="64" t="str">
        <f t="shared" si="207"/>
        <v>112011</v>
      </c>
      <c r="G2596" s="12">
        <v>1.9800000000000002E-2</v>
      </c>
      <c r="I2596" s="64" t="str">
        <f t="shared" si="208"/>
        <v>11900</v>
      </c>
    </row>
    <row r="2597" spans="3:9">
      <c r="C2597" s="64"/>
      <c r="D2597" s="73"/>
      <c r="E2597" s="64">
        <v>40878</v>
      </c>
      <c r="F2597" s="64" t="str">
        <f t="shared" si="207"/>
        <v>122011</v>
      </c>
      <c r="G2597" s="12">
        <v>1.9699999999999999E-2</v>
      </c>
      <c r="I2597" s="64" t="str">
        <f t="shared" si="208"/>
        <v>11900</v>
      </c>
    </row>
    <row r="2598" spans="3:9">
      <c r="C2598" s="64"/>
      <c r="D2598" s="75"/>
      <c r="E2598" s="64">
        <v>40909</v>
      </c>
      <c r="F2598" s="64" t="str">
        <f t="shared" si="207"/>
        <v>12012</v>
      </c>
      <c r="G2598" s="12">
        <v>1.9699999999999999E-2</v>
      </c>
      <c r="I2598" s="64" t="str">
        <f t="shared" si="208"/>
        <v>11900</v>
      </c>
    </row>
    <row r="2599" spans="3:9">
      <c r="C2599" s="64"/>
      <c r="D2599" s="73"/>
      <c r="E2599" s="64">
        <v>40940</v>
      </c>
      <c r="F2599" s="64" t="str">
        <f t="shared" si="207"/>
        <v>22012</v>
      </c>
      <c r="G2599" s="12">
        <v>2.1700000000000001E-2</v>
      </c>
      <c r="I2599" s="64" t="str">
        <f t="shared" si="208"/>
        <v>11900</v>
      </c>
    </row>
    <row r="2600" spans="3:9">
      <c r="C2600" s="64"/>
      <c r="D2600" s="75"/>
      <c r="E2600" s="64">
        <v>40969</v>
      </c>
      <c r="F2600" s="64" t="str">
        <f t="shared" si="207"/>
        <v>32012</v>
      </c>
      <c r="G2600" s="12">
        <v>2.0500000000000001E-2</v>
      </c>
      <c r="I2600" s="64" t="str">
        <f t="shared" si="208"/>
        <v>11900</v>
      </c>
    </row>
    <row r="2601" spans="3:9">
      <c r="C2601" s="64"/>
      <c r="D2601" s="73"/>
      <c r="E2601" s="64">
        <v>41000</v>
      </c>
      <c r="F2601" s="64" t="str">
        <f t="shared" si="207"/>
        <v>42012</v>
      </c>
      <c r="G2601" s="12">
        <v>1.7999999999999999E-2</v>
      </c>
      <c r="I2601" s="64" t="str">
        <f t="shared" si="208"/>
        <v>11900</v>
      </c>
    </row>
    <row r="2602" spans="3:9">
      <c r="C2602" s="64"/>
      <c r="D2602" s="75"/>
      <c r="E2602" s="64">
        <v>41030</v>
      </c>
      <c r="F2602" s="64" t="str">
        <f t="shared" si="207"/>
        <v>52012</v>
      </c>
      <c r="G2602" s="12">
        <v>1.6199999999999999E-2</v>
      </c>
      <c r="I2602" s="64" t="str">
        <f t="shared" si="208"/>
        <v>11900</v>
      </c>
    </row>
    <row r="2603" spans="3:9">
      <c r="C2603" s="64"/>
      <c r="D2603" s="73"/>
      <c r="E2603" s="64">
        <v>41061</v>
      </c>
      <c r="F2603" s="64" t="str">
        <f t="shared" si="207"/>
        <v>62012</v>
      </c>
      <c r="G2603" s="12">
        <v>1.5299999999999999E-2</v>
      </c>
      <c r="I2603" s="64" t="str">
        <f t="shared" si="208"/>
        <v>11900</v>
      </c>
    </row>
    <row r="2604" spans="3:9">
      <c r="C2604" s="64"/>
      <c r="D2604" s="75"/>
      <c r="E2604" s="64">
        <v>41091</v>
      </c>
      <c r="F2604" s="64" t="str">
        <f t="shared" si="207"/>
        <v>72012</v>
      </c>
      <c r="G2604" s="12">
        <v>1.6799999999999999E-2</v>
      </c>
      <c r="I2604" s="64" t="str">
        <f t="shared" si="208"/>
        <v>11900</v>
      </c>
    </row>
    <row r="2605" spans="3:9">
      <c r="C2605" s="64"/>
      <c r="D2605" s="73"/>
      <c r="E2605" s="64">
        <v>41122</v>
      </c>
      <c r="F2605" s="64" t="str">
        <f t="shared" si="207"/>
        <v>82012</v>
      </c>
      <c r="G2605" s="12">
        <v>1.72E-2</v>
      </c>
      <c r="I2605" s="64" t="str">
        <f t="shared" si="208"/>
        <v>11900</v>
      </c>
    </row>
    <row r="2606" spans="3:9">
      <c r="C2606" s="64"/>
      <c r="D2606" s="75"/>
      <c r="E2606" s="64">
        <v>41153</v>
      </c>
      <c r="F2606" s="64" t="str">
        <f t="shared" si="207"/>
        <v>92012</v>
      </c>
      <c r="G2606" s="12">
        <v>1.7500000000000002E-2</v>
      </c>
      <c r="I2606" s="64" t="str">
        <f t="shared" si="208"/>
        <v>11900</v>
      </c>
    </row>
    <row r="2607" spans="3:9">
      <c r="C2607" s="64"/>
      <c r="D2607" s="73"/>
      <c r="E2607" s="64">
        <v>41183</v>
      </c>
      <c r="F2607" s="64" t="str">
        <f t="shared" si="207"/>
        <v>102012</v>
      </c>
      <c r="G2607" s="12">
        <v>1.6500000000000001E-2</v>
      </c>
      <c r="I2607" s="64" t="str">
        <f t="shared" si="208"/>
        <v>11900</v>
      </c>
    </row>
    <row r="2608" spans="3:9">
      <c r="C2608" s="64"/>
      <c r="D2608" s="75"/>
      <c r="E2608" s="64">
        <v>41214</v>
      </c>
      <c r="F2608" s="64" t="str">
        <f t="shared" si="207"/>
        <v>112012</v>
      </c>
      <c r="G2608" s="12">
        <v>1.72E-2</v>
      </c>
      <c r="I2608" s="64" t="str">
        <f t="shared" si="208"/>
        <v>11900</v>
      </c>
    </row>
    <row r="2609" spans="3:9">
      <c r="C2609" s="64"/>
      <c r="D2609" s="73"/>
      <c r="E2609" s="64">
        <v>41244</v>
      </c>
      <c r="F2609" s="64" t="str">
        <f t="shared" si="207"/>
        <v>122012</v>
      </c>
      <c r="G2609" s="12">
        <v>1.9099999999999999E-2</v>
      </c>
      <c r="I2609" s="64" t="str">
        <f t="shared" si="208"/>
        <v>11900</v>
      </c>
    </row>
    <row r="2610" spans="3:9">
      <c r="C2610" s="64"/>
      <c r="D2610" s="75"/>
      <c r="E2610" s="64">
        <v>41275</v>
      </c>
      <c r="F2610" s="64" t="str">
        <f t="shared" si="207"/>
        <v>12013</v>
      </c>
      <c r="G2610" s="12">
        <v>1.9800000000000002E-2</v>
      </c>
      <c r="I2610" s="64" t="str">
        <f t="shared" si="208"/>
        <v>11900</v>
      </c>
    </row>
    <row r="2611" spans="3:9">
      <c r="C2611" s="64"/>
      <c r="D2611" s="73"/>
      <c r="E2611" s="64">
        <v>41306</v>
      </c>
      <c r="F2611" s="64" t="str">
        <f t="shared" si="207"/>
        <v>22013</v>
      </c>
      <c r="G2611" s="12">
        <v>1.9599999999999999E-2</v>
      </c>
      <c r="I2611" s="64" t="str">
        <f t="shared" si="208"/>
        <v>11900</v>
      </c>
    </row>
    <row r="2612" spans="3:9">
      <c r="C2612" s="64"/>
      <c r="D2612" s="75"/>
      <c r="E2612" s="64">
        <v>41334</v>
      </c>
      <c r="F2612" s="64" t="str">
        <f t="shared" si="207"/>
        <v>32013</v>
      </c>
      <c r="G2612" s="12">
        <v>1.7600000000000001E-2</v>
      </c>
      <c r="I2612" s="64" t="str">
        <f t="shared" si="208"/>
        <v>11900</v>
      </c>
    </row>
    <row r="2613" spans="3:9">
      <c r="C2613" s="64"/>
      <c r="D2613" s="73"/>
      <c r="E2613" s="64">
        <v>41365</v>
      </c>
      <c r="F2613" s="64" t="str">
        <f t="shared" si="207"/>
        <v>42013</v>
      </c>
      <c r="G2613" s="12">
        <v>1.9300000000000001E-2</v>
      </c>
      <c r="I2613" s="64" t="str">
        <f t="shared" si="208"/>
        <v>11900</v>
      </c>
    </row>
    <row r="2614" spans="3:9">
      <c r="C2614" s="64"/>
      <c r="D2614" s="75"/>
      <c r="E2614" s="64">
        <v>41395</v>
      </c>
      <c r="F2614" s="64" t="str">
        <f t="shared" si="207"/>
        <v>52013</v>
      </c>
      <c r="G2614" s="12">
        <v>2.3E-2</v>
      </c>
      <c r="I2614" s="64" t="str">
        <f t="shared" si="208"/>
        <v>11900</v>
      </c>
    </row>
    <row r="2615" spans="3:9">
      <c r="C2615" s="64"/>
      <c r="D2615" s="73"/>
      <c r="E2615" s="64">
        <v>41426</v>
      </c>
      <c r="F2615" s="64" t="str">
        <f t="shared" si="207"/>
        <v>62013</v>
      </c>
      <c r="G2615" s="12">
        <v>2.58E-2</v>
      </c>
      <c r="I2615" s="64" t="str">
        <f t="shared" si="208"/>
        <v>11900</v>
      </c>
    </row>
    <row r="2616" spans="3:9">
      <c r="C2616" s="64"/>
      <c r="D2616" s="75"/>
      <c r="E2616" s="64">
        <v>41456</v>
      </c>
      <c r="F2616" s="64" t="str">
        <f t="shared" si="207"/>
        <v>72013</v>
      </c>
      <c r="G2616" s="12">
        <v>2.7400000000000001E-2</v>
      </c>
      <c r="I2616" s="64" t="str">
        <f t="shared" si="208"/>
        <v>11900</v>
      </c>
    </row>
    <row r="2617" spans="3:9">
      <c r="C2617" s="64"/>
      <c r="D2617" s="73"/>
      <c r="E2617" s="64">
        <v>41487</v>
      </c>
      <c r="F2617" s="64" t="str">
        <f t="shared" si="207"/>
        <v>82013</v>
      </c>
      <c r="G2617" s="12">
        <v>2.81E-2</v>
      </c>
      <c r="I2617" s="64" t="str">
        <f t="shared" si="208"/>
        <v>11900</v>
      </c>
    </row>
    <row r="2618" spans="3:9">
      <c r="C2618" s="64"/>
      <c r="D2618" s="75"/>
      <c r="E2618" s="64">
        <v>41518</v>
      </c>
      <c r="F2618" s="64" t="str">
        <f t="shared" si="207"/>
        <v>92013</v>
      </c>
      <c r="G2618" s="12">
        <v>2.6200000000000001E-2</v>
      </c>
      <c r="I2618" s="64" t="str">
        <f t="shared" si="208"/>
        <v>11900</v>
      </c>
    </row>
    <row r="2619" spans="3:9">
      <c r="C2619" s="64"/>
      <c r="D2619" s="73"/>
      <c r="E2619" s="64">
        <v>41548</v>
      </c>
      <c r="F2619" s="64" t="str">
        <f t="shared" si="207"/>
        <v>102013</v>
      </c>
      <c r="G2619" s="12">
        <v>2.7199999999999998E-2</v>
      </c>
      <c r="I2619" s="64" t="str">
        <f t="shared" si="208"/>
        <v>11900</v>
      </c>
    </row>
    <row r="2620" spans="3:9">
      <c r="C2620" s="64"/>
      <c r="D2620" s="75"/>
      <c r="E2620" s="64">
        <v>41579</v>
      </c>
      <c r="F2620" s="64" t="str">
        <f t="shared" si="207"/>
        <v>112013</v>
      </c>
      <c r="G2620" s="12">
        <v>2.9000000000000001E-2</v>
      </c>
      <c r="I2620" s="64" t="str">
        <f t="shared" si="208"/>
        <v>11900</v>
      </c>
    </row>
    <row r="2621" spans="3:9">
      <c r="C2621" s="64"/>
      <c r="D2621" s="73"/>
      <c r="E2621" s="64">
        <v>41609</v>
      </c>
      <c r="F2621" s="64" t="str">
        <f t="shared" si="207"/>
        <v>122013</v>
      </c>
      <c r="G2621" s="12">
        <v>2.86E-2</v>
      </c>
      <c r="I2621" s="64" t="str">
        <f t="shared" si="208"/>
        <v>11900</v>
      </c>
    </row>
    <row r="2622" spans="3:9">
      <c r="C2622" s="64"/>
      <c r="D2622" s="75"/>
      <c r="E2622" s="64">
        <v>41640</v>
      </c>
      <c r="F2622" s="64" t="str">
        <f t="shared" si="207"/>
        <v>12014</v>
      </c>
      <c r="G2622" s="12">
        <v>2.7099999999999999E-2</v>
      </c>
      <c r="I2622" s="64" t="str">
        <f t="shared" si="208"/>
        <v>11900</v>
      </c>
    </row>
    <row r="2623" spans="3:9">
      <c r="C2623" s="64"/>
      <c r="D2623" s="73"/>
      <c r="E2623" s="64">
        <v>41671</v>
      </c>
      <c r="F2623" s="64" t="str">
        <f t="shared" si="207"/>
        <v>22014</v>
      </c>
      <c r="G2623" s="12">
        <v>2.7199999999999998E-2</v>
      </c>
      <c r="I2623" s="64" t="str">
        <f t="shared" si="208"/>
        <v>11900</v>
      </c>
    </row>
    <row r="2624" spans="3:9">
      <c r="C2624" s="64"/>
      <c r="D2624" s="75"/>
      <c r="E2624" s="64">
        <v>41699</v>
      </c>
      <c r="F2624" s="64" t="str">
        <f t="shared" si="207"/>
        <v>32014</v>
      </c>
      <c r="G2624" s="12">
        <v>2.7099999999999999E-2</v>
      </c>
      <c r="I2624" s="64" t="str">
        <f t="shared" si="208"/>
        <v>11900</v>
      </c>
    </row>
    <row r="2625" spans="3:9">
      <c r="C2625" s="64"/>
      <c r="D2625" s="73"/>
      <c r="E2625" s="64">
        <v>41730</v>
      </c>
      <c r="F2625" s="64" t="str">
        <f t="shared" si="207"/>
        <v>42014</v>
      </c>
      <c r="G2625" s="12">
        <v>2.5600000000000001E-2</v>
      </c>
      <c r="I2625" s="64" t="str">
        <f t="shared" si="208"/>
        <v>11900</v>
      </c>
    </row>
    <row r="2626" spans="3:9">
      <c r="C2626" s="64"/>
      <c r="D2626" s="75"/>
      <c r="E2626" s="64">
        <v>41760</v>
      </c>
      <c r="F2626" s="64" t="str">
        <f t="shared" si="207"/>
        <v>52014</v>
      </c>
      <c r="G2626" s="12">
        <v>2.5999999999999999E-2</v>
      </c>
      <c r="I2626" s="64" t="str">
        <f t="shared" si="208"/>
        <v>11900</v>
      </c>
    </row>
    <row r="2627" spans="3:9">
      <c r="C2627" s="64"/>
      <c r="D2627" s="73"/>
      <c r="E2627" s="64">
        <v>41791</v>
      </c>
      <c r="F2627" s="64" t="str">
        <f t="shared" si="207"/>
        <v>62014</v>
      </c>
      <c r="G2627" s="12">
        <v>2.5399999999999999E-2</v>
      </c>
      <c r="I2627" s="64" t="str">
        <f t="shared" si="208"/>
        <v>11900</v>
      </c>
    </row>
    <row r="2628" spans="3:9">
      <c r="C2628" s="64"/>
      <c r="D2628" s="75"/>
      <c r="E2628" s="64">
        <v>41821</v>
      </c>
      <c r="F2628" s="64" t="str">
        <f t="shared" si="207"/>
        <v>72014</v>
      </c>
      <c r="G2628" s="12">
        <v>2.4199999999999999E-2</v>
      </c>
      <c r="I2628" s="64" t="str">
        <f t="shared" si="208"/>
        <v>11900</v>
      </c>
    </row>
    <row r="2629" spans="3:9">
      <c r="C2629" s="64"/>
      <c r="D2629" s="73"/>
      <c r="E2629" s="64">
        <v>41852</v>
      </c>
      <c r="F2629" s="64" t="str">
        <f t="shared" si="207"/>
        <v>82014</v>
      </c>
      <c r="G2629" s="12">
        <v>2.53E-2</v>
      </c>
      <c r="I2629" s="64" t="str">
        <f t="shared" si="208"/>
        <v>11900</v>
      </c>
    </row>
    <row r="2630" spans="3:9">
      <c r="C2630" s="64"/>
      <c r="D2630" s="75"/>
      <c r="E2630" s="64">
        <v>41883</v>
      </c>
      <c r="F2630" s="64" t="str">
        <f t="shared" si="207"/>
        <v>92014</v>
      </c>
      <c r="G2630" s="12">
        <v>2.3E-2</v>
      </c>
      <c r="I2630" s="64" t="str">
        <f t="shared" si="208"/>
        <v>11900</v>
      </c>
    </row>
    <row r="2631" spans="3:9">
      <c r="C2631" s="64"/>
      <c r="D2631" s="73"/>
      <c r="E2631" s="64">
        <v>41913</v>
      </c>
      <c r="F2631" s="64" t="str">
        <f t="shared" si="207"/>
        <v>102014</v>
      </c>
      <c r="G2631" s="12">
        <v>2.3300000000000001E-2</v>
      </c>
      <c r="I2631" s="64" t="str">
        <f t="shared" si="208"/>
        <v>11900</v>
      </c>
    </row>
    <row r="2632" spans="3:9">
      <c r="C2632" s="64"/>
      <c r="D2632" s="75"/>
      <c r="E2632" s="64">
        <v>41944</v>
      </c>
      <c r="F2632" s="64" t="str">
        <f t="shared" si="207"/>
        <v>112014</v>
      </c>
      <c r="G2632" s="12">
        <v>2.2100000000000002E-2</v>
      </c>
      <c r="I2632" s="64" t="str">
        <f t="shared" si="208"/>
        <v>11900</v>
      </c>
    </row>
    <row r="2633" spans="3:9">
      <c r="C2633" s="64"/>
      <c r="D2633" s="73"/>
      <c r="E2633" s="64">
        <v>41974</v>
      </c>
      <c r="F2633" s="64" t="str">
        <f t="shared" si="207"/>
        <v>122014</v>
      </c>
      <c r="G2633" s="12">
        <v>1.8800000000000001E-2</v>
      </c>
      <c r="I2633" s="64" t="str">
        <f t="shared" si="208"/>
        <v>11900</v>
      </c>
    </row>
    <row r="2634" spans="3:9">
      <c r="C2634" s="64"/>
      <c r="D2634" s="75"/>
      <c r="E2634" s="64">
        <v>42005</v>
      </c>
      <c r="F2634" s="64" t="str">
        <f t="shared" si="207"/>
        <v>12015</v>
      </c>
      <c r="G2634" s="12">
        <v>1.9800000000000002E-2</v>
      </c>
      <c r="I2634" s="64" t="str">
        <f t="shared" si="208"/>
        <v>11900</v>
      </c>
    </row>
    <row r="2635" spans="3:9">
      <c r="C2635" s="64"/>
      <c r="D2635" s="73"/>
      <c r="E2635" s="64">
        <v>42036</v>
      </c>
      <c r="F2635" s="64" t="str">
        <f t="shared" si="207"/>
        <v>22015</v>
      </c>
      <c r="G2635" s="12">
        <v>2.0400000000000001E-2</v>
      </c>
      <c r="I2635" s="64" t="str">
        <f t="shared" si="208"/>
        <v>11900</v>
      </c>
    </row>
    <row r="2636" spans="3:9">
      <c r="C2636" s="64"/>
      <c r="D2636" s="75"/>
      <c r="E2636" s="64">
        <v>42064</v>
      </c>
      <c r="F2636" s="64" t="str">
        <f t="shared" si="207"/>
        <v>32015</v>
      </c>
      <c r="G2636" s="12">
        <v>1.9300000000000001E-2</v>
      </c>
      <c r="I2636" s="64" t="str">
        <f t="shared" si="208"/>
        <v>11900</v>
      </c>
    </row>
    <row r="2637" spans="3:9">
      <c r="C2637" s="64"/>
      <c r="D2637" s="73"/>
      <c r="E2637" s="64">
        <v>42095</v>
      </c>
      <c r="F2637" s="64" t="str">
        <f t="shared" si="207"/>
        <v>42015</v>
      </c>
      <c r="G2637" s="12">
        <v>2.1999999999999999E-2</v>
      </c>
      <c r="I2637" s="64" t="str">
        <f t="shared" si="208"/>
        <v>11900</v>
      </c>
    </row>
    <row r="2638" spans="3:9">
      <c r="C2638" s="64"/>
      <c r="D2638" s="75"/>
      <c r="E2638" s="64">
        <v>42125</v>
      </c>
      <c r="F2638" s="64" t="str">
        <f t="shared" si="207"/>
        <v>52015</v>
      </c>
      <c r="G2638" s="12">
        <v>2.3599999999999999E-2</v>
      </c>
      <c r="I2638" s="64" t="str">
        <f t="shared" si="208"/>
        <v>11900</v>
      </c>
    </row>
    <row r="2639" spans="3:9">
      <c r="C2639" s="64"/>
      <c r="D2639" s="73"/>
      <c r="E2639" s="64">
        <v>42156</v>
      </c>
      <c r="F2639" s="64" t="str">
        <f t="shared" si="207"/>
        <v>62015</v>
      </c>
      <c r="G2639" s="12">
        <v>2.3199999999999998E-2</v>
      </c>
      <c r="I2639" s="64" t="str">
        <f t="shared" si="208"/>
        <v>11900</v>
      </c>
    </row>
    <row r="2640" spans="3:9">
      <c r="C2640" s="64"/>
      <c r="D2640" s="75"/>
      <c r="E2640" s="64">
        <v>42186</v>
      </c>
      <c r="F2640" s="64" t="str">
        <f t="shared" si="207"/>
        <v>72015</v>
      </c>
      <c r="G2640" s="12">
        <v>2.1700000000000001E-2</v>
      </c>
      <c r="I2640" s="64" t="str">
        <f t="shared" si="208"/>
        <v>11900</v>
      </c>
    </row>
    <row r="2641" spans="3:9">
      <c r="C2641" s="64"/>
      <c r="D2641" s="73"/>
      <c r="E2641" s="64">
        <v>42217</v>
      </c>
      <c r="F2641" s="64" t="str">
        <f t="shared" si="207"/>
        <v>82015</v>
      </c>
      <c r="G2641" s="12">
        <v>2.1700000000000001E-2</v>
      </c>
      <c r="I2641" s="64" t="str">
        <f t="shared" si="208"/>
        <v>11900</v>
      </c>
    </row>
    <row r="2642" spans="3:9">
      <c r="C2642" s="64"/>
      <c r="D2642" s="75"/>
      <c r="E2642" s="64">
        <v>42248</v>
      </c>
      <c r="F2642" s="64" t="str">
        <f t="shared" si="207"/>
        <v>92015</v>
      </c>
      <c r="G2642" s="12">
        <v>2.07E-2</v>
      </c>
      <c r="I2642" s="64" t="str">
        <f t="shared" si="208"/>
        <v>11900</v>
      </c>
    </row>
    <row r="2643" spans="3:9">
      <c r="C2643" s="64"/>
      <c r="D2643" s="73"/>
      <c r="E2643" s="64">
        <v>42278</v>
      </c>
      <c r="F2643" s="64" t="str">
        <f t="shared" si="207"/>
        <v>102015</v>
      </c>
      <c r="G2643" s="12">
        <v>2.2599999999999999E-2</v>
      </c>
      <c r="I2643" s="64" t="str">
        <f t="shared" si="208"/>
        <v>11900</v>
      </c>
    </row>
    <row r="2644" spans="3:9">
      <c r="C2644" s="64"/>
      <c r="D2644" s="75"/>
      <c r="E2644" s="64">
        <v>42309</v>
      </c>
      <c r="F2644" s="64" t="str">
        <f t="shared" si="207"/>
        <v>112015</v>
      </c>
      <c r="G2644" s="12">
        <v>2.24E-2</v>
      </c>
      <c r="I2644" s="64" t="str">
        <f t="shared" si="208"/>
        <v>11900</v>
      </c>
    </row>
    <row r="2645" spans="3:9">
      <c r="C2645" s="64"/>
      <c r="D2645" s="73"/>
      <c r="E2645" s="64">
        <v>42339</v>
      </c>
      <c r="F2645" s="64" t="str">
        <f t="shared" si="207"/>
        <v>122015</v>
      </c>
      <c r="G2645" s="12">
        <v>2.0899999999999998E-2</v>
      </c>
      <c r="I2645" s="64" t="str">
        <f t="shared" si="208"/>
        <v>11900</v>
      </c>
    </row>
    <row r="2646" spans="3:9">
      <c r="C2646" s="64"/>
      <c r="D2646" s="75"/>
      <c r="E2646" s="64">
        <v>42370</v>
      </c>
      <c r="F2646" s="64" t="str">
        <f t="shared" si="207"/>
        <v>12016</v>
      </c>
      <c r="G2646" s="12">
        <v>1.78E-2</v>
      </c>
      <c r="I2646" s="64" t="str">
        <f t="shared" si="208"/>
        <v>11900</v>
      </c>
    </row>
    <row r="2647" spans="3:9">
      <c r="C2647" s="64"/>
      <c r="D2647" s="73"/>
      <c r="E2647" s="64">
        <v>42401</v>
      </c>
      <c r="F2647" s="64" t="str">
        <f t="shared" si="207"/>
        <v>22016</v>
      </c>
      <c r="G2647" s="12">
        <v>1.89E-2</v>
      </c>
      <c r="I2647" s="64" t="str">
        <f t="shared" si="208"/>
        <v>11900</v>
      </c>
    </row>
    <row r="2648" spans="3:9">
      <c r="C2648" s="64"/>
      <c r="D2648" s="75"/>
      <c r="E2648" s="64">
        <v>42430</v>
      </c>
      <c r="F2648" s="64" t="str">
        <f t="shared" si="207"/>
        <v>32016</v>
      </c>
      <c r="G2648" s="12">
        <v>1.8100000000000002E-2</v>
      </c>
      <c r="I2648" s="64" t="str">
        <f t="shared" si="208"/>
        <v>11900</v>
      </c>
    </row>
    <row r="2649" spans="3:9">
      <c r="C2649" s="64"/>
      <c r="D2649" s="73"/>
      <c r="E2649" s="64">
        <v>42461</v>
      </c>
      <c r="F2649" s="64" t="str">
        <f t="shared" si="207"/>
        <v>42016</v>
      </c>
      <c r="G2649" s="12">
        <v>1.8100000000000002E-2</v>
      </c>
      <c r="I2649" s="64" t="str">
        <f t="shared" si="208"/>
        <v>11900</v>
      </c>
    </row>
    <row r="2650" spans="3:9">
      <c r="C2650" s="64"/>
      <c r="D2650" s="75"/>
      <c r="E2650" s="64">
        <v>42491</v>
      </c>
      <c r="F2650" s="64" t="str">
        <f t="shared" si="207"/>
        <v>52016</v>
      </c>
      <c r="G2650" s="12">
        <v>1.6400000000000001E-2</v>
      </c>
      <c r="I2650" s="64" t="str">
        <f t="shared" si="208"/>
        <v>11900</v>
      </c>
    </row>
    <row r="2651" spans="3:9">
      <c r="C2651" s="64"/>
      <c r="D2651" s="73"/>
      <c r="E2651" s="64">
        <v>42522</v>
      </c>
      <c r="F2651" s="64" t="str">
        <f t="shared" si="207"/>
        <v>62016</v>
      </c>
      <c r="G2651" s="12">
        <v>1.4999999999999999E-2</v>
      </c>
      <c r="I2651" s="64" t="str">
        <f t="shared" si="208"/>
        <v>11900</v>
      </c>
    </row>
    <row r="2652" spans="3:9">
      <c r="C2652" s="64"/>
      <c r="D2652" s="75"/>
      <c r="E2652" s="64">
        <v>42552</v>
      </c>
      <c r="F2652" s="64" t="str">
        <f t="shared" si="207"/>
        <v>72016</v>
      </c>
      <c r="G2652" s="12">
        <v>1.5599999999999999E-2</v>
      </c>
      <c r="I2652" s="64" t="str">
        <f t="shared" si="208"/>
        <v>11900</v>
      </c>
    </row>
    <row r="2653" spans="3:9">
      <c r="C2653" s="64"/>
      <c r="D2653" s="73"/>
      <c r="E2653" s="64">
        <v>42583</v>
      </c>
      <c r="F2653" s="64" t="str">
        <f t="shared" ref="F2653:F2716" si="209">MONTH(E2653)&amp;YEAR(E2653)</f>
        <v>82016</v>
      </c>
      <c r="G2653" s="12">
        <v>1.6299999999999999E-2</v>
      </c>
      <c r="I2653" s="64" t="str">
        <f t="shared" ref="I2653:I2716" si="210">MONTH(H2653)&amp;YEAR(H2653)</f>
        <v>11900</v>
      </c>
    </row>
    <row r="2654" spans="3:9">
      <c r="C2654" s="64"/>
      <c r="D2654" s="75"/>
      <c r="E2654" s="64">
        <v>42614</v>
      </c>
      <c r="F2654" s="64" t="str">
        <f t="shared" si="209"/>
        <v>92016</v>
      </c>
      <c r="G2654" s="12">
        <v>1.7600000000000001E-2</v>
      </c>
      <c r="I2654" s="64" t="str">
        <f t="shared" si="210"/>
        <v>11900</v>
      </c>
    </row>
    <row r="2655" spans="3:9">
      <c r="C2655" s="64"/>
      <c r="D2655" s="73"/>
      <c r="E2655" s="64">
        <v>42644</v>
      </c>
      <c r="F2655" s="64" t="str">
        <f t="shared" si="209"/>
        <v>102016</v>
      </c>
      <c r="G2655" s="12">
        <v>2.1399999999999999E-2</v>
      </c>
      <c r="I2655" s="64" t="str">
        <f t="shared" si="210"/>
        <v>11900</v>
      </c>
    </row>
    <row r="2656" spans="3:9">
      <c r="C2656" s="64"/>
      <c r="D2656" s="75"/>
      <c r="E2656" s="64">
        <v>42675</v>
      </c>
      <c r="F2656" s="64" t="str">
        <f t="shared" si="209"/>
        <v>112016</v>
      </c>
      <c r="G2656" s="12">
        <v>2.4899999999999999E-2</v>
      </c>
      <c r="I2656" s="64" t="str">
        <f t="shared" si="210"/>
        <v>11900</v>
      </c>
    </row>
    <row r="2657" spans="3:9">
      <c r="C2657" s="64"/>
      <c r="D2657" s="73"/>
      <c r="E2657" s="64">
        <v>42705</v>
      </c>
      <c r="F2657" s="64" t="str">
        <f t="shared" si="209"/>
        <v>122016</v>
      </c>
      <c r="G2657" s="12">
        <v>2.4299999999999999E-2</v>
      </c>
      <c r="I2657" s="64" t="str">
        <f t="shared" si="210"/>
        <v>11900</v>
      </c>
    </row>
    <row r="2658" spans="3:9">
      <c r="C2658" s="64"/>
      <c r="D2658" s="75"/>
      <c r="E2658" s="64">
        <v>42736</v>
      </c>
      <c r="F2658" s="64" t="str">
        <f t="shared" si="209"/>
        <v>12017</v>
      </c>
      <c r="G2658" s="12">
        <v>2.4199999999999999E-2</v>
      </c>
      <c r="I2658" s="64" t="str">
        <f t="shared" si="210"/>
        <v>11900</v>
      </c>
    </row>
    <row r="2659" spans="3:9">
      <c r="C2659" s="64"/>
      <c r="D2659" s="73"/>
      <c r="E2659" s="64">
        <v>42767</v>
      </c>
      <c r="F2659" s="64" t="str">
        <f t="shared" si="209"/>
        <v>22017</v>
      </c>
      <c r="G2659" s="12">
        <v>2.4799999999999999E-2</v>
      </c>
      <c r="I2659" s="64" t="str">
        <f t="shared" si="210"/>
        <v>11900</v>
      </c>
    </row>
    <row r="2660" spans="3:9">
      <c r="C2660" s="64"/>
      <c r="D2660" s="75"/>
      <c r="E2660" s="64">
        <v>42795</v>
      </c>
      <c r="F2660" s="64" t="str">
        <f t="shared" si="209"/>
        <v>32017</v>
      </c>
      <c r="G2660" s="12">
        <v>2.3E-2</v>
      </c>
      <c r="I2660" s="64" t="str">
        <f t="shared" si="210"/>
        <v>11900</v>
      </c>
    </row>
    <row r="2661" spans="3:9">
      <c r="C2661" s="64"/>
      <c r="D2661" s="73"/>
      <c r="E2661" s="64">
        <v>42826</v>
      </c>
      <c r="F2661" s="64" t="str">
        <f t="shared" si="209"/>
        <v>42017</v>
      </c>
      <c r="G2661" s="12">
        <v>2.3E-2</v>
      </c>
      <c r="I2661" s="64" t="str">
        <f t="shared" si="210"/>
        <v>11900</v>
      </c>
    </row>
    <row r="2662" spans="3:9">
      <c r="C2662" s="64"/>
      <c r="D2662" s="75"/>
      <c r="E2662" s="64">
        <v>42856</v>
      </c>
      <c r="F2662" s="64" t="str">
        <f t="shared" si="209"/>
        <v>52017</v>
      </c>
      <c r="G2662" s="12">
        <v>2.1899999999999999E-2</v>
      </c>
      <c r="I2662" s="64" t="str">
        <f t="shared" si="210"/>
        <v>11900</v>
      </c>
    </row>
    <row r="2663" spans="3:9">
      <c r="C2663" s="64"/>
      <c r="D2663" s="73"/>
      <c r="E2663" s="64">
        <v>42887</v>
      </c>
      <c r="F2663" s="64" t="str">
        <f t="shared" si="209"/>
        <v>62017</v>
      </c>
      <c r="G2663" s="12">
        <v>2.3199999999999998E-2</v>
      </c>
      <c r="I2663" s="64" t="str">
        <f t="shared" si="210"/>
        <v>11900</v>
      </c>
    </row>
    <row r="2664" spans="3:9">
      <c r="C2664" s="64"/>
      <c r="D2664" s="75"/>
      <c r="E2664" s="64">
        <v>42917</v>
      </c>
      <c r="F2664" s="64" t="str">
        <f t="shared" si="209"/>
        <v>72017</v>
      </c>
      <c r="G2664" s="12">
        <v>2.2100000000000002E-2</v>
      </c>
      <c r="I2664" s="64" t="str">
        <f t="shared" si="210"/>
        <v>11900</v>
      </c>
    </row>
    <row r="2665" spans="3:9">
      <c r="C2665" s="64"/>
      <c r="D2665" s="73"/>
      <c r="E2665" s="64">
        <v>42948</v>
      </c>
      <c r="F2665" s="64" t="str">
        <f t="shared" si="209"/>
        <v>82017</v>
      </c>
      <c r="G2665" s="12">
        <v>2.1999999999999999E-2</v>
      </c>
      <c r="I2665" s="64" t="str">
        <f t="shared" si="210"/>
        <v>11900</v>
      </c>
    </row>
    <row r="2666" spans="3:9">
      <c r="C2666" s="64"/>
      <c r="D2666" s="75"/>
      <c r="E2666" s="64">
        <v>42979</v>
      </c>
      <c r="F2666" s="64" t="str">
        <f t="shared" si="209"/>
        <v>92017</v>
      </c>
      <c r="G2666" s="12">
        <v>2.3599999999999999E-2</v>
      </c>
      <c r="I2666" s="64" t="str">
        <f t="shared" si="210"/>
        <v>11900</v>
      </c>
    </row>
    <row r="2667" spans="3:9">
      <c r="C2667" s="64"/>
      <c r="D2667" s="73"/>
      <c r="E2667" s="64">
        <v>43009</v>
      </c>
      <c r="F2667" s="64" t="str">
        <f t="shared" si="209"/>
        <v>102017</v>
      </c>
      <c r="G2667" s="12">
        <v>2.35E-2</v>
      </c>
      <c r="I2667" s="64" t="str">
        <f t="shared" si="210"/>
        <v>11900</v>
      </c>
    </row>
    <row r="2668" spans="3:9">
      <c r="C2668" s="64"/>
      <c r="D2668" s="75"/>
      <c r="E2668" s="64">
        <v>43040</v>
      </c>
      <c r="F2668" s="64" t="str">
        <f t="shared" si="209"/>
        <v>112017</v>
      </c>
      <c r="G2668" s="12">
        <v>2.4E-2</v>
      </c>
      <c r="I2668" s="64" t="str">
        <f t="shared" si="210"/>
        <v>11900</v>
      </c>
    </row>
    <row r="2669" spans="3:9">
      <c r="C2669" s="64"/>
      <c r="D2669" s="73"/>
      <c r="E2669" s="64">
        <v>43070</v>
      </c>
      <c r="F2669" s="64" t="str">
        <f t="shared" si="209"/>
        <v>122017</v>
      </c>
      <c r="G2669" s="12">
        <v>2.58E-2</v>
      </c>
      <c r="I2669" s="64" t="str">
        <f t="shared" si="210"/>
        <v>11900</v>
      </c>
    </row>
    <row r="2670" spans="3:9">
      <c r="C2670" s="64"/>
      <c r="D2670" s="75"/>
      <c r="E2670" s="64">
        <v>43101</v>
      </c>
      <c r="F2670" s="64" t="str">
        <f t="shared" si="209"/>
        <v>12018</v>
      </c>
      <c r="G2670" s="12">
        <v>2.86E-2</v>
      </c>
      <c r="I2670" s="64" t="str">
        <f t="shared" si="210"/>
        <v>11900</v>
      </c>
    </row>
    <row r="2671" spans="3:9">
      <c r="C2671" s="64"/>
      <c r="D2671" s="73"/>
      <c r="E2671" s="64">
        <v>43132</v>
      </c>
      <c r="F2671" s="64" t="str">
        <f t="shared" si="209"/>
        <v>22018</v>
      </c>
      <c r="G2671" s="12">
        <v>2.8400000000000002E-2</v>
      </c>
      <c r="I2671" s="64" t="str">
        <f t="shared" si="210"/>
        <v>11900</v>
      </c>
    </row>
    <row r="2672" spans="3:9">
      <c r="C2672" s="64"/>
      <c r="D2672" s="75"/>
      <c r="E2672" s="64">
        <v>43160</v>
      </c>
      <c r="F2672" s="64" t="str">
        <f t="shared" si="209"/>
        <v>32018</v>
      </c>
      <c r="G2672" s="12">
        <v>2.87E-2</v>
      </c>
      <c r="I2672" s="64" t="str">
        <f t="shared" si="210"/>
        <v>11900</v>
      </c>
    </row>
    <row r="2673" spans="3:9">
      <c r="C2673" s="64"/>
      <c r="D2673" s="73"/>
      <c r="E2673" s="64">
        <v>43191</v>
      </c>
      <c r="F2673" s="64" t="str">
        <f t="shared" si="209"/>
        <v>42018</v>
      </c>
      <c r="G2673" s="12">
        <v>2.98E-2</v>
      </c>
      <c r="I2673" s="64" t="str">
        <f t="shared" si="210"/>
        <v>11900</v>
      </c>
    </row>
    <row r="2674" spans="3:9">
      <c r="C2674" s="64"/>
      <c r="D2674" s="75"/>
      <c r="E2674" s="64">
        <v>43221</v>
      </c>
      <c r="F2674" s="64" t="str">
        <f t="shared" si="209"/>
        <v>52018</v>
      </c>
      <c r="G2674" s="12">
        <v>2.9100000000000001E-2</v>
      </c>
      <c r="I2674" s="64" t="str">
        <f t="shared" si="210"/>
        <v>11900</v>
      </c>
    </row>
    <row r="2675" spans="3:9">
      <c r="C2675" s="64"/>
      <c r="D2675" s="73"/>
      <c r="E2675" s="64">
        <v>43252</v>
      </c>
      <c r="F2675" s="64" t="str">
        <f t="shared" si="209"/>
        <v>62018</v>
      </c>
      <c r="G2675" s="12">
        <v>2.8899999999999999E-2</v>
      </c>
      <c r="I2675" s="64" t="str">
        <f t="shared" si="210"/>
        <v>11900</v>
      </c>
    </row>
    <row r="2676" spans="3:9">
      <c r="C2676" s="64"/>
      <c r="D2676" s="75"/>
      <c r="E2676" s="64">
        <v>43282</v>
      </c>
      <c r="F2676" s="64" t="str">
        <f t="shared" si="209"/>
        <v>72018</v>
      </c>
      <c r="G2676" s="12">
        <v>2.8899999999999999E-2</v>
      </c>
      <c r="I2676" s="64" t="str">
        <f t="shared" si="210"/>
        <v>11900</v>
      </c>
    </row>
    <row r="2677" spans="3:9">
      <c r="C2677" s="64"/>
      <c r="D2677" s="73"/>
      <c r="E2677" s="64">
        <v>43313</v>
      </c>
      <c r="F2677" s="64" t="str">
        <f t="shared" si="209"/>
        <v>82018</v>
      </c>
      <c r="G2677" s="12">
        <v>0.03</v>
      </c>
      <c r="I2677" s="64" t="str">
        <f t="shared" si="210"/>
        <v>11900</v>
      </c>
    </row>
    <row r="2678" spans="3:9">
      <c r="C2678" s="64"/>
      <c r="D2678" s="75"/>
      <c r="E2678" s="64">
        <v>43344</v>
      </c>
      <c r="F2678" s="64" t="str">
        <f t="shared" si="209"/>
        <v>92018</v>
      </c>
      <c r="G2678" s="12">
        <v>3.15E-2</v>
      </c>
      <c r="I2678" s="64" t="str">
        <f t="shared" si="210"/>
        <v>11900</v>
      </c>
    </row>
    <row r="2679" spans="3:9">
      <c r="C2679" s="64"/>
      <c r="D2679" s="73"/>
      <c r="E2679" s="64">
        <v>43374</v>
      </c>
      <c r="F2679" s="64" t="str">
        <f t="shared" si="209"/>
        <v>102018</v>
      </c>
      <c r="G2679" s="12">
        <v>3.1199999999999999E-2</v>
      </c>
      <c r="I2679" s="64" t="str">
        <f t="shared" si="210"/>
        <v>11900</v>
      </c>
    </row>
    <row r="2680" spans="3:9">
      <c r="C2680" s="64"/>
      <c r="D2680" s="75"/>
      <c r="E2680" s="64">
        <v>43405</v>
      </c>
      <c r="F2680" s="64" t="str">
        <f t="shared" si="209"/>
        <v>112018</v>
      </c>
      <c r="G2680" s="12">
        <v>2.8299999999999999E-2</v>
      </c>
      <c r="I2680" s="64" t="str">
        <f t="shared" si="210"/>
        <v>11900</v>
      </c>
    </row>
    <row r="2681" spans="3:9">
      <c r="C2681" s="64"/>
      <c r="D2681" s="73"/>
      <c r="E2681" s="64">
        <v>43435</v>
      </c>
      <c r="F2681" s="64" t="str">
        <f t="shared" si="209"/>
        <v>122018</v>
      </c>
      <c r="G2681" s="12">
        <v>2.7099999999999999E-2</v>
      </c>
      <c r="I2681" s="64" t="str">
        <f t="shared" si="210"/>
        <v>11900</v>
      </c>
    </row>
    <row r="2682" spans="3:9">
      <c r="C2682" s="64"/>
      <c r="D2682" s="75"/>
      <c r="E2682" s="64">
        <v>43466</v>
      </c>
      <c r="F2682" s="64" t="str">
        <f t="shared" si="209"/>
        <v>12019</v>
      </c>
      <c r="G2682" s="12">
        <v>2.6800000000000001E-2</v>
      </c>
      <c r="I2682" s="64" t="str">
        <f t="shared" si="210"/>
        <v>11900</v>
      </c>
    </row>
    <row r="2683" spans="3:9">
      <c r="C2683" s="64"/>
      <c r="D2683" s="73"/>
      <c r="E2683" s="64">
        <v>43497</v>
      </c>
      <c r="F2683" s="64" t="str">
        <f t="shared" si="209"/>
        <v>22019</v>
      </c>
      <c r="G2683" s="12">
        <v>2.5700000000000001E-2</v>
      </c>
      <c r="I2683" s="64" t="str">
        <f t="shared" si="210"/>
        <v>11900</v>
      </c>
    </row>
    <row r="2684" spans="3:9">
      <c r="C2684" s="64"/>
      <c r="D2684" s="75"/>
      <c r="E2684" s="64">
        <v>43525</v>
      </c>
      <c r="F2684" s="64" t="str">
        <f t="shared" si="209"/>
        <v>32019</v>
      </c>
      <c r="G2684" s="12">
        <v>2.53E-2</v>
      </c>
      <c r="I2684" s="64" t="str">
        <f t="shared" si="210"/>
        <v>11900</v>
      </c>
    </row>
    <row r="2685" spans="3:9">
      <c r="C2685" s="64"/>
      <c r="D2685" s="73"/>
      <c r="E2685" s="64">
        <v>43556</v>
      </c>
      <c r="F2685" s="64" t="str">
        <f t="shared" si="209"/>
        <v>42019</v>
      </c>
      <c r="G2685" s="12">
        <v>2.3900000000000001E-2</v>
      </c>
      <c r="I2685" s="64" t="str">
        <f t="shared" si="210"/>
        <v>11900</v>
      </c>
    </row>
    <row r="2686" spans="3:9">
      <c r="C2686" s="64"/>
      <c r="D2686" s="75"/>
      <c r="E2686" s="64">
        <v>43586</v>
      </c>
      <c r="F2686" s="64" t="str">
        <f t="shared" si="209"/>
        <v>52019</v>
      </c>
      <c r="G2686" s="12">
        <v>2.07E-2</v>
      </c>
      <c r="I2686" s="64" t="str">
        <f t="shared" si="210"/>
        <v>11900</v>
      </c>
    </row>
    <row r="2687" spans="3:9">
      <c r="C2687" s="64"/>
      <c r="D2687" s="73"/>
      <c r="E2687" s="64">
        <v>43617</v>
      </c>
      <c r="F2687" s="64" t="str">
        <f t="shared" si="209"/>
        <v>62019</v>
      </c>
      <c r="G2687" s="12">
        <v>2.06E-2</v>
      </c>
      <c r="I2687" s="64" t="str">
        <f t="shared" si="210"/>
        <v>11900</v>
      </c>
    </row>
    <row r="2688" spans="3:9">
      <c r="C2688" s="64"/>
      <c r="D2688" s="75"/>
      <c r="E2688" s="64">
        <v>43647</v>
      </c>
      <c r="F2688" s="64" t="str">
        <f t="shared" si="209"/>
        <v>72019</v>
      </c>
      <c r="G2688" s="12">
        <v>1.6299999999999999E-2</v>
      </c>
      <c r="I2688" s="64" t="str">
        <f t="shared" si="210"/>
        <v>11900</v>
      </c>
    </row>
    <row r="2689" spans="3:9">
      <c r="C2689" s="64"/>
      <c r="D2689" s="73"/>
      <c r="E2689" s="64">
        <v>43678</v>
      </c>
      <c r="F2689" s="64" t="str">
        <f t="shared" si="209"/>
        <v>82019</v>
      </c>
      <c r="G2689" s="12">
        <v>1.7000000000000001E-2</v>
      </c>
      <c r="I2689" s="64" t="str">
        <f t="shared" si="210"/>
        <v>11900</v>
      </c>
    </row>
    <row r="2690" spans="3:9">
      <c r="C2690" s="64"/>
      <c r="D2690" s="75"/>
      <c r="E2690" s="64">
        <v>43709</v>
      </c>
      <c r="F2690" s="64" t="str">
        <f t="shared" si="209"/>
        <v>92019</v>
      </c>
      <c r="G2690" s="12">
        <v>1.7100000000000001E-2</v>
      </c>
      <c r="I2690" s="64" t="str">
        <f t="shared" si="210"/>
        <v>11900</v>
      </c>
    </row>
    <row r="2691" spans="3:9">
      <c r="C2691" s="64"/>
      <c r="D2691" s="73"/>
      <c r="E2691" s="64">
        <v>43739</v>
      </c>
      <c r="F2691" s="64" t="str">
        <f t="shared" si="209"/>
        <v>102019</v>
      </c>
      <c r="G2691" s="12">
        <v>1.8100000000000002E-2</v>
      </c>
      <c r="I2691" s="64" t="str">
        <f t="shared" si="210"/>
        <v>11900</v>
      </c>
    </row>
    <row r="2692" spans="3:9">
      <c r="C2692" s="64"/>
      <c r="D2692" s="75"/>
      <c r="E2692" s="64">
        <v>43770</v>
      </c>
      <c r="F2692" s="64" t="str">
        <f t="shared" si="209"/>
        <v>112019</v>
      </c>
      <c r="G2692" s="12">
        <v>1.8599999999999998E-2</v>
      </c>
      <c r="I2692" s="64" t="str">
        <f t="shared" si="210"/>
        <v>11900</v>
      </c>
    </row>
    <row r="2693" spans="3:9">
      <c r="C2693" s="64"/>
      <c r="D2693" s="73"/>
      <c r="E2693" s="64">
        <v>43800</v>
      </c>
      <c r="F2693" s="64" t="str">
        <f t="shared" si="209"/>
        <v>122019</v>
      </c>
      <c r="G2693" s="12">
        <v>1.7600000000000001E-2</v>
      </c>
      <c r="I2693" s="64" t="str">
        <f t="shared" si="210"/>
        <v>11900</v>
      </c>
    </row>
    <row r="2694" spans="3:9">
      <c r="C2694" s="64"/>
      <c r="D2694" s="75"/>
      <c r="E2694" s="64">
        <v>43831</v>
      </c>
      <c r="F2694" s="64" t="str">
        <f t="shared" si="209"/>
        <v>12020</v>
      </c>
      <c r="G2694" s="12">
        <v>1.4999999999999999E-2</v>
      </c>
      <c r="I2694" s="64" t="str">
        <f t="shared" si="210"/>
        <v>11900</v>
      </c>
    </row>
    <row r="2695" spans="3:9">
      <c r="C2695" s="64"/>
      <c r="D2695" s="73"/>
      <c r="E2695" s="64">
        <v>43862</v>
      </c>
      <c r="F2695" s="64" t="str">
        <f t="shared" si="209"/>
        <v>22020</v>
      </c>
      <c r="G2695" s="12">
        <v>8.6999999999999994E-3</v>
      </c>
      <c r="I2695" s="64" t="str">
        <f t="shared" si="210"/>
        <v>11900</v>
      </c>
    </row>
    <row r="2696" spans="3:9">
      <c r="C2696" s="64"/>
      <c r="D2696" s="75"/>
      <c r="E2696" s="64">
        <v>43891</v>
      </c>
      <c r="F2696" s="64" t="str">
        <f t="shared" si="209"/>
        <v>32020</v>
      </c>
      <c r="G2696" s="12">
        <v>6.6E-3</v>
      </c>
      <c r="I2696" s="64" t="str">
        <f t="shared" si="210"/>
        <v>11900</v>
      </c>
    </row>
    <row r="2697" spans="3:9">
      <c r="C2697" s="64"/>
      <c r="D2697" s="73"/>
      <c r="E2697" s="64">
        <v>43922</v>
      </c>
      <c r="F2697" s="64" t="str">
        <f t="shared" si="209"/>
        <v>42020</v>
      </c>
      <c r="G2697" s="12">
        <v>6.7000000000000002E-3</v>
      </c>
      <c r="I2697" s="64" t="str">
        <f t="shared" si="210"/>
        <v>11900</v>
      </c>
    </row>
    <row r="2698" spans="3:9">
      <c r="C2698" s="64"/>
      <c r="D2698" s="75"/>
      <c r="E2698" s="64">
        <v>43952</v>
      </c>
      <c r="F2698" s="64" t="str">
        <f t="shared" si="209"/>
        <v>52020</v>
      </c>
      <c r="G2698" s="12">
        <v>7.3000000000000001E-3</v>
      </c>
      <c r="I2698" s="64" t="str">
        <f t="shared" si="210"/>
        <v>11900</v>
      </c>
    </row>
    <row r="2699" spans="3:9">
      <c r="C2699" s="64"/>
      <c r="D2699" s="73"/>
      <c r="E2699" s="64">
        <v>43983</v>
      </c>
      <c r="F2699" s="64" t="str">
        <f t="shared" si="209"/>
        <v>62020</v>
      </c>
      <c r="G2699" s="12">
        <v>6.1999999999999998E-3</v>
      </c>
      <c r="I2699" s="64" t="str">
        <f t="shared" si="210"/>
        <v>11900</v>
      </c>
    </row>
    <row r="2700" spans="3:9">
      <c r="C2700" s="64"/>
      <c r="D2700" s="75"/>
      <c r="E2700" s="64">
        <v>44013</v>
      </c>
      <c r="F2700" s="64" t="str">
        <f t="shared" si="209"/>
        <v>72020</v>
      </c>
      <c r="G2700" s="12">
        <v>6.4999999999999997E-3</v>
      </c>
      <c r="I2700" s="64" t="str">
        <f t="shared" si="210"/>
        <v>11900</v>
      </c>
    </row>
    <row r="2701" spans="3:9">
      <c r="C2701" s="64"/>
      <c r="D2701" s="73"/>
      <c r="E2701" s="64">
        <v>44044</v>
      </c>
      <c r="F2701" s="64" t="str">
        <f t="shared" si="209"/>
        <v>82020</v>
      </c>
      <c r="G2701" s="12">
        <v>6.7999999999999996E-3</v>
      </c>
      <c r="I2701" s="64" t="str">
        <f t="shared" si="210"/>
        <v>11900</v>
      </c>
    </row>
    <row r="2702" spans="3:9">
      <c r="C2702" s="64"/>
      <c r="D2702" s="75"/>
      <c r="E2702" s="64">
        <v>44075</v>
      </c>
      <c r="F2702" s="64" t="str">
        <f t="shared" si="209"/>
        <v>92020</v>
      </c>
      <c r="G2702" s="12">
        <v>7.9000000000000008E-3</v>
      </c>
      <c r="I2702" s="64" t="str">
        <f t="shared" si="210"/>
        <v>11900</v>
      </c>
    </row>
    <row r="2703" spans="3:9">
      <c r="C2703" s="64"/>
      <c r="D2703" s="73"/>
      <c r="E2703" s="64">
        <v>44105</v>
      </c>
      <c r="F2703" s="64" t="str">
        <f t="shared" si="209"/>
        <v>102020</v>
      </c>
      <c r="G2703" s="12">
        <v>8.6999999999999994E-3</v>
      </c>
      <c r="I2703" s="64" t="str">
        <f t="shared" si="210"/>
        <v>11900</v>
      </c>
    </row>
    <row r="2704" spans="3:9">
      <c r="C2704" s="64"/>
      <c r="D2704" s="75"/>
      <c r="E2704" s="64">
        <v>44136</v>
      </c>
      <c r="F2704" s="64" t="str">
        <f t="shared" si="209"/>
        <v>112020</v>
      </c>
      <c r="G2704" s="12">
        <v>9.2999999999999992E-3</v>
      </c>
      <c r="I2704" s="64" t="str">
        <f t="shared" si="210"/>
        <v>11900</v>
      </c>
    </row>
    <row r="2705" spans="3:9">
      <c r="C2705" s="64"/>
      <c r="D2705" s="73"/>
      <c r="E2705" s="64">
        <v>44166</v>
      </c>
      <c r="F2705" s="64" t="str">
        <f t="shared" si="209"/>
        <v>122020</v>
      </c>
      <c r="G2705" s="12">
        <v>1.0800000000000001E-2</v>
      </c>
      <c r="I2705" s="64" t="str">
        <f t="shared" si="210"/>
        <v>11900</v>
      </c>
    </row>
    <row r="2706" spans="3:9">
      <c r="C2706" s="64"/>
      <c r="D2706" s="75"/>
      <c r="E2706" s="64">
        <v>44197</v>
      </c>
      <c r="F2706" s="64" t="str">
        <f t="shared" si="209"/>
        <v>12021</v>
      </c>
      <c r="G2706" s="12">
        <v>1.26E-2</v>
      </c>
      <c r="I2706" s="64" t="str">
        <f t="shared" si="210"/>
        <v>11900</v>
      </c>
    </row>
    <row r="2707" spans="3:9">
      <c r="C2707" s="64"/>
      <c r="D2707" s="73"/>
      <c r="E2707" s="64">
        <v>44228</v>
      </c>
      <c r="F2707" s="64" t="str">
        <f t="shared" si="209"/>
        <v>22021</v>
      </c>
      <c r="G2707" s="12">
        <v>1.61E-2</v>
      </c>
      <c r="I2707" s="64" t="str">
        <f t="shared" si="210"/>
        <v>11900</v>
      </c>
    </row>
    <row r="2708" spans="3:9">
      <c r="C2708" s="64"/>
      <c r="D2708" s="75"/>
      <c r="E2708" s="64">
        <v>44256</v>
      </c>
      <c r="F2708" s="64" t="str">
        <f t="shared" si="209"/>
        <v>32021</v>
      </c>
      <c r="G2708" s="12">
        <v>1.6299999999999999E-2</v>
      </c>
      <c r="I2708" s="64" t="str">
        <f t="shared" si="210"/>
        <v>11900</v>
      </c>
    </row>
    <row r="2709" spans="3:9">
      <c r="C2709" s="64"/>
      <c r="D2709" s="73"/>
      <c r="E2709" s="64">
        <v>44287</v>
      </c>
      <c r="F2709" s="64" t="str">
        <f t="shared" si="209"/>
        <v>42021</v>
      </c>
      <c r="G2709" s="12">
        <v>1.6199999999999999E-2</v>
      </c>
      <c r="I2709" s="64" t="str">
        <f t="shared" si="210"/>
        <v>11900</v>
      </c>
    </row>
    <row r="2710" spans="3:9">
      <c r="C2710" s="64"/>
      <c r="D2710" s="75"/>
      <c r="E2710" s="64">
        <v>44317</v>
      </c>
      <c r="F2710" s="64" t="str">
        <f t="shared" si="209"/>
        <v>52021</v>
      </c>
      <c r="G2710" s="12">
        <v>1.52E-2</v>
      </c>
      <c r="I2710" s="64" t="str">
        <f t="shared" si="210"/>
        <v>11900</v>
      </c>
    </row>
    <row r="2711" spans="3:9">
      <c r="C2711" s="64"/>
      <c r="D2711" s="73"/>
      <c r="E2711" s="64">
        <v>44348</v>
      </c>
      <c r="F2711" s="64" t="str">
        <f t="shared" si="209"/>
        <v>62021</v>
      </c>
      <c r="G2711" s="12">
        <v>1.32E-2</v>
      </c>
      <c r="I2711" s="64" t="str">
        <f t="shared" si="210"/>
        <v>11900</v>
      </c>
    </row>
    <row r="2712" spans="3:9">
      <c r="C2712" s="64"/>
      <c r="D2712" s="75"/>
      <c r="E2712" s="64">
        <v>44378</v>
      </c>
      <c r="F2712" s="64" t="str">
        <f t="shared" si="209"/>
        <v>72021</v>
      </c>
      <c r="G2712" s="12">
        <v>1.2800000000000001E-2</v>
      </c>
      <c r="I2712" s="64" t="str">
        <f t="shared" si="210"/>
        <v>11900</v>
      </c>
    </row>
    <row r="2713" spans="3:9">
      <c r="C2713" s="64"/>
      <c r="D2713" s="73"/>
      <c r="E2713" s="64">
        <v>44409</v>
      </c>
      <c r="F2713" s="64" t="str">
        <f t="shared" si="209"/>
        <v>82021</v>
      </c>
      <c r="G2713" s="12">
        <v>1.37E-2</v>
      </c>
      <c r="I2713" s="64" t="str">
        <f t="shared" si="210"/>
        <v>11900</v>
      </c>
    </row>
    <row r="2714" spans="3:9">
      <c r="C2714" s="64"/>
      <c r="D2714" s="75"/>
      <c r="E2714" s="64">
        <v>44440</v>
      </c>
      <c r="F2714" s="64" t="str">
        <f t="shared" si="209"/>
        <v>92021</v>
      </c>
      <c r="G2714" s="12">
        <v>1.5800000000000002E-2</v>
      </c>
      <c r="I2714" s="64" t="str">
        <f t="shared" si="210"/>
        <v>11900</v>
      </c>
    </row>
    <row r="2715" spans="3:9">
      <c r="C2715" s="64"/>
      <c r="D2715" s="73"/>
      <c r="E2715" s="64">
        <v>44470</v>
      </c>
      <c r="F2715" s="64" t="str">
        <f t="shared" si="209"/>
        <v>102021</v>
      </c>
      <c r="G2715" s="12">
        <v>1.5599999999999999E-2</v>
      </c>
      <c r="I2715" s="64" t="str">
        <f t="shared" si="210"/>
        <v>11900</v>
      </c>
    </row>
    <row r="2716" spans="3:9">
      <c r="C2716" s="64"/>
      <c r="D2716" s="75"/>
      <c r="E2716" s="64">
        <v>44501</v>
      </c>
      <c r="F2716" s="64" t="str">
        <f t="shared" si="209"/>
        <v>112021</v>
      </c>
      <c r="G2716" s="12">
        <v>1.47E-2</v>
      </c>
      <c r="I2716" s="64" t="str">
        <f t="shared" si="210"/>
        <v>11900</v>
      </c>
    </row>
    <row r="2717" spans="3:9">
      <c r="C2717" s="64"/>
      <c r="D2717" s="73"/>
      <c r="E2717" s="64">
        <v>44531</v>
      </c>
      <c r="F2717" s="64" t="str">
        <f t="shared" ref="F2717:F2744" si="211">MONTH(E2717)&amp;YEAR(E2717)</f>
        <v>122021</v>
      </c>
      <c r="G2717" s="12">
        <v>1.7600000000000001E-2</v>
      </c>
      <c r="I2717" s="64" t="str">
        <f t="shared" ref="I2717:I2744" si="212">MONTH(H2717)&amp;YEAR(H2717)</f>
        <v>11900</v>
      </c>
    </row>
    <row r="2718" spans="3:9">
      <c r="C2718" s="64"/>
      <c r="D2718" s="75"/>
      <c r="E2718" s="64">
        <v>44562</v>
      </c>
      <c r="F2718" s="64" t="str">
        <f t="shared" si="211"/>
        <v>12022</v>
      </c>
      <c r="G2718" s="12">
        <v>1.9300000000000001E-2</v>
      </c>
      <c r="I2718" s="64" t="str">
        <f t="shared" si="212"/>
        <v>11900</v>
      </c>
    </row>
    <row r="2719" spans="3:9">
      <c r="C2719" s="64"/>
      <c r="D2719" s="73"/>
      <c r="E2719" s="64">
        <v>44593</v>
      </c>
      <c r="F2719" s="64" t="str">
        <f t="shared" si="211"/>
        <v>22022</v>
      </c>
      <c r="G2719" s="12">
        <v>2.1299999999999999E-2</v>
      </c>
      <c r="I2719" s="64" t="str">
        <f t="shared" si="212"/>
        <v>11900</v>
      </c>
    </row>
    <row r="2720" spans="3:9">
      <c r="C2720" s="64"/>
      <c r="D2720" s="75"/>
      <c r="E2720" s="64">
        <v>44621</v>
      </c>
      <c r="F2720" s="64" t="str">
        <f t="shared" si="211"/>
        <v>32022</v>
      </c>
      <c r="G2720" s="12">
        <v>2.75E-2</v>
      </c>
      <c r="I2720" s="64" t="str">
        <f t="shared" si="212"/>
        <v>11900</v>
      </c>
    </row>
    <row r="2721" spans="3:9">
      <c r="C2721" s="64"/>
      <c r="D2721" s="73"/>
      <c r="E2721" s="64">
        <v>44652</v>
      </c>
      <c r="F2721" s="64" t="str">
        <f t="shared" si="211"/>
        <v>42022</v>
      </c>
      <c r="G2721" s="12">
        <v>2.9000000000000001E-2</v>
      </c>
      <c r="I2721" s="64" t="str">
        <f t="shared" si="212"/>
        <v>11900</v>
      </c>
    </row>
    <row r="2722" spans="3:9">
      <c r="C2722" s="64"/>
      <c r="D2722" s="75"/>
      <c r="E2722" s="64">
        <v>44682</v>
      </c>
      <c r="F2722" s="64" t="str">
        <f t="shared" si="211"/>
        <v>52022</v>
      </c>
      <c r="G2722" s="12">
        <v>3.1399999999999997E-2</v>
      </c>
      <c r="I2722" s="64" t="str">
        <f t="shared" si="212"/>
        <v>11900</v>
      </c>
    </row>
    <row r="2723" spans="3:9">
      <c r="C2723" s="64"/>
      <c r="D2723" s="73"/>
      <c r="E2723" s="64">
        <v>44713</v>
      </c>
      <c r="F2723" s="64" t="str">
        <f t="shared" si="211"/>
        <v>62022</v>
      </c>
      <c r="G2723" s="12">
        <v>2.9000000000000001E-2</v>
      </c>
      <c r="I2723" s="64" t="str">
        <f t="shared" si="212"/>
        <v>11900</v>
      </c>
    </row>
    <row r="2724" spans="3:9">
      <c r="C2724" s="64"/>
      <c r="D2724" s="75"/>
      <c r="E2724" s="64">
        <v>44743</v>
      </c>
      <c r="F2724" s="64" t="str">
        <f t="shared" si="211"/>
        <v>72022</v>
      </c>
      <c r="G2724" s="12">
        <v>2.9000000000000001E-2</v>
      </c>
      <c r="I2724" s="64" t="str">
        <f t="shared" si="212"/>
        <v>11900</v>
      </c>
    </row>
    <row r="2725" spans="3:9">
      <c r="C2725" s="64"/>
      <c r="D2725" s="73"/>
      <c r="E2725" s="64">
        <v>44774</v>
      </c>
      <c r="F2725" s="64" t="str">
        <f t="shared" si="211"/>
        <v>82022</v>
      </c>
      <c r="G2725" s="12">
        <v>3.5200000000000002E-2</v>
      </c>
      <c r="I2725" s="64" t="str">
        <f t="shared" si="212"/>
        <v>11900</v>
      </c>
    </row>
    <row r="2726" spans="3:9">
      <c r="C2726" s="64"/>
      <c r="D2726" s="75"/>
      <c r="E2726" s="64">
        <v>44805</v>
      </c>
      <c r="F2726" s="64" t="str">
        <f t="shared" si="211"/>
        <v>92022</v>
      </c>
      <c r="G2726" s="12">
        <v>3.9800000000000002E-2</v>
      </c>
      <c r="I2726" s="64" t="str">
        <f t="shared" si="212"/>
        <v>11900</v>
      </c>
    </row>
    <row r="2727" spans="3:9">
      <c r="C2727" s="64"/>
      <c r="D2727" s="73"/>
      <c r="E2727" s="64">
        <v>44835</v>
      </c>
      <c r="F2727" s="64" t="str">
        <f t="shared" si="211"/>
        <v>102022</v>
      </c>
      <c r="G2727" s="12">
        <v>3.8899999999999997E-2</v>
      </c>
      <c r="I2727" s="64" t="str">
        <f t="shared" si="212"/>
        <v>11900</v>
      </c>
    </row>
    <row r="2728" spans="3:9">
      <c r="C2728" s="64"/>
      <c r="D2728" s="75"/>
      <c r="E2728" s="64">
        <v>44866</v>
      </c>
      <c r="F2728" s="64" t="str">
        <f t="shared" si="211"/>
        <v>112022</v>
      </c>
      <c r="G2728" s="12">
        <v>3.6200000000000003E-2</v>
      </c>
      <c r="I2728" s="64" t="str">
        <f t="shared" si="212"/>
        <v>11900</v>
      </c>
    </row>
    <row r="2729" spans="3:9">
      <c r="C2729" s="64"/>
      <c r="D2729" s="73"/>
      <c r="E2729" s="64">
        <v>44896</v>
      </c>
      <c r="F2729" s="64" t="str">
        <f t="shared" si="211"/>
        <v>122022</v>
      </c>
      <c r="G2729" s="12">
        <v>3.5299999999999998E-2</v>
      </c>
      <c r="I2729" s="64" t="str">
        <f t="shared" si="212"/>
        <v>11900</v>
      </c>
    </row>
    <row r="2730" spans="3:9">
      <c r="C2730" s="64"/>
      <c r="D2730" s="75"/>
      <c r="E2730" s="64">
        <v>44927</v>
      </c>
      <c r="F2730" s="64" t="str">
        <f t="shared" si="211"/>
        <v>12023</v>
      </c>
      <c r="G2730" s="12">
        <v>3.7499999999999999E-2</v>
      </c>
      <c r="I2730" s="64" t="str">
        <f t="shared" si="212"/>
        <v>11900</v>
      </c>
    </row>
    <row r="2731" spans="3:9">
      <c r="C2731" s="64"/>
      <c r="D2731" s="73"/>
      <c r="E2731" s="64">
        <v>44958</v>
      </c>
      <c r="F2731" s="64" t="str">
        <f t="shared" si="211"/>
        <v>22023</v>
      </c>
      <c r="G2731" s="12">
        <v>3.6600000000000001E-2</v>
      </c>
      <c r="I2731" s="64" t="str">
        <f t="shared" si="212"/>
        <v>11900</v>
      </c>
    </row>
    <row r="2732" spans="3:9">
      <c r="C2732" s="64"/>
      <c r="D2732" s="75"/>
      <c r="E2732" s="64">
        <v>44986</v>
      </c>
      <c r="F2732" s="64" t="str">
        <f t="shared" si="211"/>
        <v>32023</v>
      </c>
      <c r="G2732" s="12">
        <v>3.4599999999999999E-2</v>
      </c>
      <c r="I2732" s="64" t="str">
        <f t="shared" si="212"/>
        <v>11900</v>
      </c>
    </row>
    <row r="2733" spans="3:9">
      <c r="C2733" s="64"/>
      <c r="D2733" s="73"/>
      <c r="E2733" s="64">
        <v>45017</v>
      </c>
      <c r="F2733" s="64" t="str">
        <f t="shared" si="211"/>
        <v>42023</v>
      </c>
      <c r="G2733" s="12">
        <v>3.5700000000000003E-2</v>
      </c>
      <c r="I2733" s="64" t="str">
        <f t="shared" si="212"/>
        <v>11900</v>
      </c>
    </row>
    <row r="2734" spans="3:9">
      <c r="C2734" s="64"/>
      <c r="D2734" s="75"/>
      <c r="E2734" s="64">
        <v>45047</v>
      </c>
      <c r="F2734" s="64" t="str">
        <f t="shared" si="211"/>
        <v>52023</v>
      </c>
      <c r="G2734" s="12">
        <v>3.7499999999999999E-2</v>
      </c>
      <c r="I2734" s="64" t="str">
        <f t="shared" si="212"/>
        <v>11900</v>
      </c>
    </row>
    <row r="2735" spans="3:9">
      <c r="C2735" s="64"/>
      <c r="D2735" s="73"/>
      <c r="E2735" s="64">
        <v>45078</v>
      </c>
      <c r="F2735" s="64" t="str">
        <f t="shared" si="211"/>
        <v>62023</v>
      </c>
      <c r="G2735" s="12">
        <v>3.9E-2</v>
      </c>
      <c r="I2735" s="64" t="str">
        <f t="shared" si="212"/>
        <v>11900</v>
      </c>
    </row>
    <row r="2736" spans="3:9">
      <c r="C2736" s="64"/>
      <c r="D2736" s="75"/>
      <c r="E2736" s="64">
        <v>45108</v>
      </c>
      <c r="F2736" s="64" t="str">
        <f t="shared" si="211"/>
        <v>72023</v>
      </c>
      <c r="G2736" s="12">
        <v>4.1700000000000001E-2</v>
      </c>
      <c r="I2736" s="64" t="str">
        <f t="shared" si="212"/>
        <v>11900</v>
      </c>
    </row>
    <row r="2737" spans="3:9">
      <c r="C2737" s="64"/>
      <c r="D2737" s="73"/>
      <c r="E2737" s="64">
        <v>45139</v>
      </c>
      <c r="F2737" s="64" t="str">
        <f t="shared" si="211"/>
        <v>82023</v>
      </c>
      <c r="G2737" s="12">
        <v>4.3799999999999999E-2</v>
      </c>
      <c r="I2737" s="64" t="str">
        <f t="shared" si="212"/>
        <v>11900</v>
      </c>
    </row>
    <row r="2738" spans="3:9">
      <c r="C2738" s="64"/>
      <c r="D2738" s="75"/>
      <c r="E2738" s="64">
        <v>45170</v>
      </c>
      <c r="F2738" s="64" t="str">
        <f t="shared" si="211"/>
        <v>92023</v>
      </c>
      <c r="G2738" s="12">
        <v>4.8000000000000001E-2</v>
      </c>
      <c r="I2738" s="64" t="str">
        <f t="shared" si="212"/>
        <v>11900</v>
      </c>
    </row>
    <row r="2739" spans="3:9">
      <c r="C2739" s="64"/>
      <c r="D2739" s="73"/>
      <c r="E2739" s="64">
        <v>45200</v>
      </c>
      <c r="F2739" s="64" t="str">
        <f t="shared" si="211"/>
        <v>102023</v>
      </c>
      <c r="G2739" s="12">
        <v>4.4999999999999998E-2</v>
      </c>
      <c r="I2739" s="64" t="str">
        <f t="shared" si="212"/>
        <v>11900</v>
      </c>
    </row>
    <row r="2740" spans="3:9">
      <c r="C2740" s="64"/>
      <c r="D2740" s="75"/>
      <c r="E2740" s="64">
        <v>45231</v>
      </c>
      <c r="F2740" s="64" t="str">
        <f t="shared" si="211"/>
        <v>112023</v>
      </c>
      <c r="G2740" s="12">
        <v>4.02E-2</v>
      </c>
      <c r="I2740" s="64" t="str">
        <f t="shared" si="212"/>
        <v>11900</v>
      </c>
    </row>
    <row r="2741" spans="3:9">
      <c r="C2741" s="64"/>
      <c r="D2741" s="73"/>
      <c r="E2741" s="64">
        <v>45261</v>
      </c>
      <c r="F2741" s="64" t="str">
        <f t="shared" si="211"/>
        <v>122023</v>
      </c>
      <c r="G2741" s="12">
        <v>4.0599999999999997E-2</v>
      </c>
      <c r="I2741" s="64" t="str">
        <f t="shared" si="212"/>
        <v>11900</v>
      </c>
    </row>
    <row r="2742" spans="3:9">
      <c r="C2742" s="64"/>
      <c r="D2742" s="75"/>
      <c r="E2742" s="64">
        <v>45292</v>
      </c>
      <c r="F2742" s="64" t="str">
        <f t="shared" si="211"/>
        <v>12024</v>
      </c>
      <c r="G2742" s="12">
        <v>4.0800000000000003E-2</v>
      </c>
      <c r="I2742" s="64" t="str">
        <f t="shared" si="212"/>
        <v>11900</v>
      </c>
    </row>
    <row r="2743" spans="3:9">
      <c r="C2743" s="64"/>
      <c r="D2743" s="73"/>
      <c r="E2743" s="64">
        <v>45323</v>
      </c>
      <c r="F2743" s="64" t="str">
        <f t="shared" si="211"/>
        <v>22024</v>
      </c>
      <c r="G2743" s="12">
        <v>4.19E-2</v>
      </c>
      <c r="I2743" s="64" t="str">
        <f t="shared" si="212"/>
        <v>11900</v>
      </c>
    </row>
    <row r="2744" spans="3:9">
      <c r="C2744" s="64"/>
      <c r="D2744" s="75"/>
      <c r="E2744" s="64">
        <v>45352</v>
      </c>
      <c r="F2744" s="64" t="str">
        <f t="shared" si="211"/>
        <v>32024</v>
      </c>
      <c r="G2744" s="12">
        <v>4.19E-2</v>
      </c>
      <c r="I2744" s="64" t="str">
        <f t="shared" si="212"/>
        <v>11900</v>
      </c>
    </row>
    <row r="2745" spans="3:9">
      <c r="D2745" s="73"/>
      <c r="E2745" s="74"/>
    </row>
    <row r="2746" spans="3:9">
      <c r="D2746" s="75"/>
      <c r="E2746" s="76"/>
    </row>
    <row r="2747" spans="3:9">
      <c r="D2747" s="73"/>
      <c r="E2747" s="74"/>
    </row>
    <row r="2748" spans="3:9">
      <c r="D2748" s="75"/>
      <c r="E2748" s="76"/>
    </row>
    <row r="2749" spans="3:9">
      <c r="D2749" s="73"/>
      <c r="E2749" s="74"/>
    </row>
    <row r="2750" spans="3:9">
      <c r="D2750" s="75"/>
      <c r="E2750" s="76"/>
    </row>
    <row r="2751" spans="3:9">
      <c r="D2751" s="73"/>
      <c r="E2751" s="74"/>
    </row>
    <row r="2752" spans="3:9">
      <c r="D2752" s="75"/>
      <c r="E2752" s="76"/>
    </row>
    <row r="2753" spans="4:5">
      <c r="D2753" s="73"/>
      <c r="E2753" s="74"/>
    </row>
    <row r="2754" spans="4:5">
      <c r="D2754" s="75"/>
      <c r="E2754" s="76"/>
    </row>
    <row r="2755" spans="4:5">
      <c r="D2755" s="73"/>
      <c r="E2755" s="74"/>
    </row>
    <row r="2756" spans="4:5">
      <c r="D2756" s="75"/>
      <c r="E2756" s="76"/>
    </row>
    <row r="2757" spans="4:5">
      <c r="D2757" s="73"/>
      <c r="E2757" s="74"/>
    </row>
    <row r="2758" spans="4:5">
      <c r="D2758" s="75"/>
      <c r="E2758" s="76"/>
    </row>
    <row r="2759" spans="4:5">
      <c r="D2759" s="73"/>
      <c r="E2759" s="74"/>
    </row>
    <row r="2760" spans="4:5">
      <c r="D2760" s="75"/>
      <c r="E2760" s="76"/>
    </row>
    <row r="2761" spans="4:5">
      <c r="D2761" s="73"/>
      <c r="E2761" s="74"/>
    </row>
    <row r="2762" spans="4:5">
      <c r="D2762" s="75"/>
      <c r="E2762" s="76"/>
    </row>
    <row r="2763" spans="4:5">
      <c r="D2763" s="73"/>
      <c r="E2763" s="74"/>
    </row>
    <row r="2764" spans="4:5">
      <c r="D2764" s="75"/>
      <c r="E2764" s="76"/>
    </row>
    <row r="2765" spans="4:5">
      <c r="D2765" s="73"/>
      <c r="E2765" s="74"/>
    </row>
    <row r="2766" spans="4:5">
      <c r="D2766" s="75"/>
      <c r="E2766" s="76"/>
    </row>
    <row r="2767" spans="4:5">
      <c r="D2767" s="73"/>
      <c r="E2767" s="74"/>
    </row>
    <row r="2768" spans="4:5">
      <c r="D2768" s="75"/>
      <c r="E2768" s="76"/>
    </row>
    <row r="2769" spans="4:5">
      <c r="D2769" s="73"/>
      <c r="E2769" s="74"/>
    </row>
    <row r="2770" spans="4:5">
      <c r="D2770" s="75"/>
      <c r="E2770" s="76"/>
    </row>
    <row r="2771" spans="4:5">
      <c r="D2771" s="73"/>
      <c r="E2771" s="74"/>
    </row>
    <row r="2772" spans="4:5">
      <c r="D2772" s="75"/>
      <c r="E2772" s="76"/>
    </row>
    <row r="2773" spans="4:5">
      <c r="D2773" s="73"/>
      <c r="E2773" s="74"/>
    </row>
    <row r="2774" spans="4:5">
      <c r="D2774" s="75"/>
      <c r="E2774" s="76"/>
    </row>
    <row r="2775" spans="4:5">
      <c r="D2775" s="73"/>
      <c r="E2775" s="74"/>
    </row>
    <row r="2776" spans="4:5">
      <c r="D2776" s="75"/>
      <c r="E2776" s="76"/>
    </row>
    <row r="2777" spans="4:5">
      <c r="D2777" s="73"/>
      <c r="E2777" s="74"/>
    </row>
    <row r="2778" spans="4:5">
      <c r="D2778" s="75"/>
      <c r="E2778" s="76"/>
    </row>
    <row r="2779" spans="4:5">
      <c r="D2779" s="73"/>
      <c r="E2779" s="74"/>
    </row>
    <row r="2780" spans="4:5">
      <c r="D2780" s="75"/>
      <c r="E2780" s="76"/>
    </row>
    <row r="2781" spans="4:5">
      <c r="D2781" s="73"/>
      <c r="E2781" s="74"/>
    </row>
    <row r="2782" spans="4:5">
      <c r="D2782" s="75"/>
      <c r="E2782" s="76"/>
    </row>
    <row r="2783" spans="4:5">
      <c r="D2783" s="73"/>
      <c r="E2783" s="74"/>
    </row>
    <row r="2784" spans="4:5">
      <c r="D2784" s="75"/>
      <c r="E2784" s="76"/>
    </row>
    <row r="2785" spans="4:5">
      <c r="D2785" s="73"/>
      <c r="E2785" s="74"/>
    </row>
    <row r="2786" spans="4:5">
      <c r="D2786" s="75"/>
      <c r="E2786" s="76"/>
    </row>
    <row r="2787" spans="4:5">
      <c r="D2787" s="73"/>
      <c r="E2787" s="74"/>
    </row>
    <row r="2788" spans="4:5">
      <c r="D2788" s="75"/>
      <c r="E2788" s="76"/>
    </row>
    <row r="2789" spans="4:5">
      <c r="D2789" s="73"/>
      <c r="E2789" s="74"/>
    </row>
    <row r="2790" spans="4:5">
      <c r="D2790" s="75"/>
      <c r="E2790" s="76"/>
    </row>
    <row r="2791" spans="4:5">
      <c r="D2791" s="73"/>
      <c r="E2791" s="74"/>
    </row>
    <row r="2792" spans="4:5">
      <c r="D2792" s="75"/>
      <c r="E2792" s="76"/>
    </row>
    <row r="2793" spans="4:5">
      <c r="D2793" s="73"/>
      <c r="E2793" s="74"/>
    </row>
    <row r="2794" spans="4:5">
      <c r="D2794" s="75"/>
      <c r="E2794" s="76"/>
    </row>
    <row r="2795" spans="4:5">
      <c r="D2795" s="73"/>
      <c r="E2795" s="74"/>
    </row>
    <row r="2796" spans="4:5">
      <c r="D2796" s="75"/>
      <c r="E2796" s="76"/>
    </row>
    <row r="2797" spans="4:5">
      <c r="D2797" s="73"/>
      <c r="E2797" s="74"/>
    </row>
    <row r="2798" spans="4:5">
      <c r="D2798" s="75"/>
      <c r="E2798" s="76"/>
    </row>
    <row r="2799" spans="4:5">
      <c r="D2799" s="73"/>
      <c r="E2799" s="74"/>
    </row>
    <row r="2800" spans="4:5">
      <c r="D2800" s="75"/>
      <c r="E2800" s="76"/>
    </row>
    <row r="2801" spans="4:5">
      <c r="D2801" s="73"/>
      <c r="E2801" s="74"/>
    </row>
    <row r="2802" spans="4:5">
      <c r="D2802" s="75"/>
      <c r="E2802" s="76"/>
    </row>
    <row r="2803" spans="4:5">
      <c r="D2803" s="73"/>
      <c r="E2803" s="74"/>
    </row>
    <row r="2804" spans="4:5">
      <c r="D2804" s="75"/>
      <c r="E2804" s="76"/>
    </row>
    <row r="2805" spans="4:5">
      <c r="D2805" s="73"/>
      <c r="E2805" s="74"/>
    </row>
    <row r="2806" spans="4:5">
      <c r="D2806" s="75"/>
      <c r="E2806" s="76"/>
    </row>
    <row r="2807" spans="4:5">
      <c r="D2807" s="73"/>
      <c r="E2807" s="74"/>
    </row>
    <row r="2808" spans="4:5">
      <c r="D2808" s="75"/>
      <c r="E2808" s="76"/>
    </row>
    <row r="2809" spans="4:5">
      <c r="D2809" s="73"/>
      <c r="E2809" s="74"/>
    </row>
    <row r="2810" spans="4:5">
      <c r="D2810" s="75"/>
      <c r="E2810" s="76"/>
    </row>
    <row r="2811" spans="4:5">
      <c r="D2811" s="73"/>
      <c r="E2811" s="74"/>
    </row>
    <row r="2812" spans="4:5">
      <c r="D2812" s="75"/>
      <c r="E2812" s="76"/>
    </row>
    <row r="2813" spans="4:5">
      <c r="D2813" s="73"/>
      <c r="E2813" s="74"/>
    </row>
    <row r="2814" spans="4:5">
      <c r="D2814" s="75"/>
      <c r="E2814" s="76"/>
    </row>
    <row r="2815" spans="4:5">
      <c r="D2815" s="73"/>
      <c r="E2815" s="74"/>
    </row>
    <row r="2816" spans="4:5">
      <c r="D2816" s="75"/>
      <c r="E2816" s="76"/>
    </row>
    <row r="2817" spans="4:5">
      <c r="D2817" s="73"/>
      <c r="E2817" s="74"/>
    </row>
    <row r="2818" spans="4:5">
      <c r="D2818" s="75"/>
      <c r="E2818" s="76"/>
    </row>
    <row r="2819" spans="4:5">
      <c r="D2819" s="73"/>
      <c r="E2819" s="74"/>
    </row>
    <row r="2820" spans="4:5">
      <c r="D2820" s="75"/>
      <c r="E2820" s="76"/>
    </row>
    <row r="2821" spans="4:5">
      <c r="D2821" s="73"/>
      <c r="E2821" s="74"/>
    </row>
    <row r="2822" spans="4:5">
      <c r="D2822" s="75"/>
      <c r="E2822" s="76"/>
    </row>
    <row r="2823" spans="4:5">
      <c r="D2823" s="73"/>
      <c r="E2823" s="74"/>
    </row>
    <row r="2824" spans="4:5">
      <c r="D2824" s="75"/>
      <c r="E2824" s="76"/>
    </row>
    <row r="2825" spans="4:5">
      <c r="D2825" s="73"/>
      <c r="E2825" s="74"/>
    </row>
    <row r="2826" spans="4:5">
      <c r="D2826" s="75"/>
      <c r="E2826" s="76"/>
    </row>
    <row r="2827" spans="4:5">
      <c r="D2827" s="73"/>
      <c r="E2827" s="74"/>
    </row>
    <row r="2828" spans="4:5">
      <c r="D2828" s="75"/>
      <c r="E2828" s="76"/>
    </row>
    <row r="2829" spans="4:5">
      <c r="D2829" s="73"/>
      <c r="E2829" s="74"/>
    </row>
    <row r="2830" spans="4:5">
      <c r="D2830" s="75"/>
      <c r="E2830" s="76"/>
    </row>
    <row r="2831" spans="4:5">
      <c r="D2831" s="73"/>
      <c r="E2831" s="74"/>
    </row>
    <row r="2832" spans="4:5">
      <c r="D2832" s="75"/>
      <c r="E2832" s="76"/>
    </row>
    <row r="2833" spans="4:5">
      <c r="D2833" s="73"/>
      <c r="E2833" s="74"/>
    </row>
    <row r="2834" spans="4:5">
      <c r="D2834" s="75"/>
      <c r="E2834" s="76"/>
    </row>
    <row r="2835" spans="4:5">
      <c r="D2835" s="73"/>
      <c r="E2835" s="74"/>
    </row>
    <row r="2836" spans="4:5">
      <c r="D2836" s="75"/>
      <c r="E2836" s="76"/>
    </row>
    <row r="2837" spans="4:5">
      <c r="D2837" s="73"/>
      <c r="E2837" s="74"/>
    </row>
    <row r="2838" spans="4:5">
      <c r="D2838" s="75"/>
      <c r="E2838" s="76"/>
    </row>
    <row r="2839" spans="4:5">
      <c r="D2839" s="73"/>
      <c r="E2839" s="74"/>
    </row>
    <row r="2840" spans="4:5">
      <c r="D2840" s="75"/>
      <c r="E2840" s="76"/>
    </row>
    <row r="2841" spans="4:5">
      <c r="D2841" s="73"/>
      <c r="E2841" s="74"/>
    </row>
    <row r="2842" spans="4:5">
      <c r="D2842" s="75"/>
      <c r="E2842" s="76"/>
    </row>
    <row r="2843" spans="4:5">
      <c r="D2843" s="73"/>
      <c r="E2843" s="74"/>
    </row>
    <row r="2844" spans="4:5">
      <c r="D2844" s="75"/>
      <c r="E2844" s="76"/>
    </row>
    <row r="2845" spans="4:5">
      <c r="D2845" s="73"/>
      <c r="E2845" s="74"/>
    </row>
    <row r="2846" spans="4:5">
      <c r="D2846" s="75"/>
      <c r="E2846" s="76"/>
    </row>
    <row r="2847" spans="4:5">
      <c r="D2847" s="73"/>
      <c r="E2847" s="74"/>
    </row>
    <row r="2848" spans="4:5">
      <c r="D2848" s="75"/>
      <c r="E2848" s="76"/>
    </row>
    <row r="2849" spans="4:5">
      <c r="D2849" s="73"/>
      <c r="E2849" s="74"/>
    </row>
    <row r="2850" spans="4:5">
      <c r="D2850" s="75"/>
      <c r="E2850" s="76"/>
    </row>
    <row r="2851" spans="4:5">
      <c r="D2851" s="73"/>
      <c r="E2851" s="74"/>
    </row>
    <row r="2852" spans="4:5">
      <c r="D2852" s="75"/>
      <c r="E2852" s="76"/>
    </row>
    <row r="2853" spans="4:5">
      <c r="D2853" s="73"/>
      <c r="E2853" s="74"/>
    </row>
    <row r="2854" spans="4:5">
      <c r="D2854" s="75"/>
      <c r="E2854" s="76"/>
    </row>
    <row r="2855" spans="4:5">
      <c r="D2855" s="73"/>
      <c r="E2855" s="74"/>
    </row>
    <row r="2856" spans="4:5">
      <c r="D2856" s="75"/>
      <c r="E2856" s="76"/>
    </row>
    <row r="2857" spans="4:5">
      <c r="D2857" s="73"/>
      <c r="E2857" s="74"/>
    </row>
    <row r="2858" spans="4:5">
      <c r="D2858" s="75"/>
      <c r="E2858" s="76"/>
    </row>
    <row r="2859" spans="4:5">
      <c r="D2859" s="73"/>
      <c r="E2859" s="74"/>
    </row>
    <row r="2860" spans="4:5">
      <c r="D2860" s="75"/>
      <c r="E2860" s="76"/>
    </row>
    <row r="2861" spans="4:5">
      <c r="D2861" s="73"/>
      <c r="E2861" s="74"/>
    </row>
    <row r="2862" spans="4:5">
      <c r="D2862" s="75"/>
      <c r="E2862" s="76"/>
    </row>
    <row r="2863" spans="4:5">
      <c r="D2863" s="73"/>
      <c r="E2863" s="74"/>
    </row>
    <row r="2864" spans="4:5">
      <c r="D2864" s="75"/>
      <c r="E2864" s="76"/>
    </row>
    <row r="2865" spans="4:5">
      <c r="D2865" s="73"/>
      <c r="E2865" s="74"/>
    </row>
    <row r="2866" spans="4:5">
      <c r="D2866" s="75"/>
      <c r="E2866" s="76"/>
    </row>
    <row r="2867" spans="4:5">
      <c r="D2867" s="73"/>
      <c r="E2867" s="74"/>
    </row>
    <row r="2868" spans="4:5">
      <c r="D2868" s="75"/>
      <c r="E2868" s="76"/>
    </row>
    <row r="2869" spans="4:5">
      <c r="D2869" s="73"/>
      <c r="E2869" s="74"/>
    </row>
    <row r="2870" spans="4:5">
      <c r="D2870" s="75"/>
      <c r="E2870" s="76"/>
    </row>
    <row r="2871" spans="4:5">
      <c r="D2871" s="73"/>
      <c r="E2871" s="74"/>
    </row>
    <row r="2872" spans="4:5">
      <c r="D2872" s="75"/>
      <c r="E2872" s="76"/>
    </row>
    <row r="2873" spans="4:5">
      <c r="D2873" s="73"/>
      <c r="E2873" s="74"/>
    </row>
    <row r="2874" spans="4:5">
      <c r="D2874" s="75"/>
      <c r="E2874" s="76"/>
    </row>
    <row r="2875" spans="4:5">
      <c r="D2875" s="73"/>
      <c r="E2875" s="74"/>
    </row>
    <row r="2876" spans="4:5">
      <c r="D2876" s="75"/>
      <c r="E2876" s="76"/>
    </row>
    <row r="2877" spans="4:5">
      <c r="D2877" s="73"/>
      <c r="E2877" s="74"/>
    </row>
    <row r="2878" spans="4:5">
      <c r="D2878" s="75"/>
      <c r="E2878" s="76"/>
    </row>
    <row r="2879" spans="4:5">
      <c r="D2879" s="73"/>
      <c r="E2879" s="74"/>
    </row>
    <row r="2880" spans="4:5">
      <c r="D2880" s="75"/>
      <c r="E2880" s="76"/>
    </row>
    <row r="2881" spans="4:5">
      <c r="D2881" s="73"/>
      <c r="E2881" s="74"/>
    </row>
    <row r="2882" spans="4:5">
      <c r="D2882" s="75"/>
      <c r="E2882" s="76"/>
    </row>
    <row r="2883" spans="4:5">
      <c r="D2883" s="73"/>
      <c r="E2883" s="74"/>
    </row>
    <row r="2884" spans="4:5">
      <c r="D2884" s="75"/>
      <c r="E2884" s="76"/>
    </row>
    <row r="2885" spans="4:5">
      <c r="D2885" s="73"/>
      <c r="E2885" s="74"/>
    </row>
    <row r="2886" spans="4:5">
      <c r="D2886" s="75"/>
      <c r="E2886" s="76"/>
    </row>
    <row r="2887" spans="4:5">
      <c r="D2887" s="73"/>
      <c r="E2887" s="74"/>
    </row>
    <row r="2888" spans="4:5">
      <c r="D2888" s="75"/>
      <c r="E2888" s="76"/>
    </row>
    <row r="2889" spans="4:5">
      <c r="D2889" s="73"/>
      <c r="E2889" s="74"/>
    </row>
    <row r="2890" spans="4:5">
      <c r="D2890" s="75"/>
      <c r="E2890" s="76"/>
    </row>
    <row r="2891" spans="4:5">
      <c r="D2891" s="73"/>
      <c r="E2891" s="74"/>
    </row>
    <row r="2892" spans="4:5">
      <c r="D2892" s="75"/>
      <c r="E2892" s="76"/>
    </row>
    <row r="2893" spans="4:5">
      <c r="D2893" s="73"/>
      <c r="E2893" s="74"/>
    </row>
    <row r="2894" spans="4:5">
      <c r="D2894" s="75"/>
      <c r="E2894" s="76"/>
    </row>
    <row r="2895" spans="4:5">
      <c r="D2895" s="73"/>
      <c r="E2895" s="74"/>
    </row>
    <row r="2896" spans="4:5">
      <c r="D2896" s="75"/>
      <c r="E2896" s="76"/>
    </row>
    <row r="2897" spans="4:5">
      <c r="D2897" s="73"/>
      <c r="E2897" s="74"/>
    </row>
    <row r="2898" spans="4:5">
      <c r="D2898" s="75"/>
      <c r="E2898" s="76"/>
    </row>
    <row r="2899" spans="4:5">
      <c r="D2899" s="73"/>
      <c r="E2899" s="74"/>
    </row>
    <row r="2900" spans="4:5">
      <c r="D2900" s="75"/>
      <c r="E2900" s="76"/>
    </row>
    <row r="2901" spans="4:5">
      <c r="D2901" s="73"/>
      <c r="E2901" s="74"/>
    </row>
    <row r="2902" spans="4:5">
      <c r="D2902" s="75"/>
      <c r="E2902" s="76"/>
    </row>
    <row r="2903" spans="4:5">
      <c r="D2903" s="73"/>
      <c r="E2903" s="74"/>
    </row>
    <row r="2904" spans="4:5">
      <c r="D2904" s="75"/>
      <c r="E2904" s="76"/>
    </row>
    <row r="2905" spans="4:5">
      <c r="D2905" s="73"/>
      <c r="E2905" s="74"/>
    </row>
    <row r="2906" spans="4:5">
      <c r="D2906" s="75"/>
      <c r="E2906" s="76"/>
    </row>
    <row r="2907" spans="4:5">
      <c r="D2907" s="73"/>
      <c r="E2907" s="74"/>
    </row>
    <row r="2908" spans="4:5">
      <c r="D2908" s="75"/>
      <c r="E2908" s="76"/>
    </row>
    <row r="2909" spans="4:5">
      <c r="D2909" s="73"/>
      <c r="E2909" s="74"/>
    </row>
    <row r="2910" spans="4:5">
      <c r="D2910" s="75"/>
      <c r="E2910" s="76"/>
    </row>
    <row r="2911" spans="4:5">
      <c r="D2911" s="73"/>
      <c r="E2911" s="74"/>
    </row>
    <row r="2912" spans="4:5">
      <c r="D2912" s="75"/>
      <c r="E2912" s="76"/>
    </row>
    <row r="2913" spans="4:5">
      <c r="D2913" s="73"/>
      <c r="E2913" s="74"/>
    </row>
    <row r="2914" spans="4:5">
      <c r="D2914" s="75"/>
      <c r="E2914" s="76"/>
    </row>
    <row r="2915" spans="4:5">
      <c r="D2915" s="73"/>
      <c r="E2915" s="74"/>
    </row>
    <row r="2916" spans="4:5">
      <c r="D2916" s="75"/>
      <c r="E2916" s="76"/>
    </row>
    <row r="2917" spans="4:5">
      <c r="D2917" s="73"/>
      <c r="E2917" s="74"/>
    </row>
    <row r="2918" spans="4:5">
      <c r="D2918" s="75"/>
      <c r="E2918" s="76"/>
    </row>
    <row r="2919" spans="4:5">
      <c r="D2919" s="73"/>
      <c r="E2919" s="74"/>
    </row>
    <row r="2920" spans="4:5">
      <c r="D2920" s="75"/>
      <c r="E2920" s="76"/>
    </row>
    <row r="2921" spans="4:5">
      <c r="D2921" s="73"/>
      <c r="E2921" s="74"/>
    </row>
    <row r="2922" spans="4:5">
      <c r="D2922" s="75"/>
      <c r="E2922" s="76"/>
    </row>
    <row r="2923" spans="4:5">
      <c r="D2923" s="73"/>
      <c r="E2923" s="74"/>
    </row>
    <row r="2924" spans="4:5">
      <c r="D2924" s="75"/>
      <c r="E2924" s="76"/>
    </row>
    <row r="2925" spans="4:5">
      <c r="D2925" s="73"/>
      <c r="E2925" s="74"/>
    </row>
    <row r="2926" spans="4:5">
      <c r="D2926" s="75"/>
      <c r="E2926" s="76"/>
    </row>
    <row r="2927" spans="4:5">
      <c r="D2927" s="73"/>
      <c r="E2927" s="74"/>
    </row>
    <row r="2928" spans="4:5">
      <c r="D2928" s="75"/>
      <c r="E2928" s="76"/>
    </row>
    <row r="2929" spans="4:5">
      <c r="D2929" s="73"/>
      <c r="E2929" s="74"/>
    </row>
    <row r="2930" spans="4:5">
      <c r="D2930" s="75"/>
      <c r="E2930" s="76"/>
    </row>
    <row r="2931" spans="4:5">
      <c r="D2931" s="73"/>
      <c r="E2931" s="74"/>
    </row>
    <row r="2932" spans="4:5">
      <c r="D2932" s="75"/>
      <c r="E2932" s="76"/>
    </row>
    <row r="2933" spans="4:5">
      <c r="D2933" s="73"/>
      <c r="E2933" s="74"/>
    </row>
    <row r="2934" spans="4:5">
      <c r="D2934" s="75"/>
      <c r="E2934" s="76"/>
    </row>
    <row r="2935" spans="4:5">
      <c r="D2935" s="73"/>
      <c r="E2935" s="74"/>
    </row>
    <row r="2936" spans="4:5">
      <c r="D2936" s="75"/>
      <c r="E2936" s="76"/>
    </row>
    <row r="2937" spans="4:5">
      <c r="D2937" s="73"/>
      <c r="E2937" s="74"/>
    </row>
    <row r="2938" spans="4:5">
      <c r="D2938" s="75"/>
      <c r="E2938" s="76"/>
    </row>
    <row r="2939" spans="4:5">
      <c r="D2939" s="73"/>
      <c r="E2939" s="74"/>
    </row>
    <row r="2940" spans="4:5">
      <c r="D2940" s="75"/>
      <c r="E2940" s="76"/>
    </row>
    <row r="2941" spans="4:5">
      <c r="D2941" s="73"/>
      <c r="E2941" s="74"/>
    </row>
    <row r="2942" spans="4:5">
      <c r="D2942" s="75"/>
      <c r="E2942" s="76"/>
    </row>
    <row r="2943" spans="4:5">
      <c r="D2943" s="73"/>
      <c r="E2943" s="74"/>
    </row>
    <row r="2944" spans="4:5">
      <c r="D2944" s="75"/>
      <c r="E2944" s="76"/>
    </row>
    <row r="2945" spans="4:5">
      <c r="D2945" s="73"/>
      <c r="E2945" s="74"/>
    </row>
    <row r="2946" spans="4:5">
      <c r="D2946" s="75"/>
      <c r="E2946" s="76"/>
    </row>
    <row r="2947" spans="4:5">
      <c r="D2947" s="73"/>
      <c r="E2947" s="74"/>
    </row>
    <row r="2948" spans="4:5">
      <c r="D2948" s="75"/>
      <c r="E2948" s="76"/>
    </row>
    <row r="2949" spans="4:5">
      <c r="D2949" s="73"/>
      <c r="E2949" s="74"/>
    </row>
    <row r="2950" spans="4:5">
      <c r="D2950" s="75"/>
      <c r="E2950" s="76"/>
    </row>
    <row r="2951" spans="4:5">
      <c r="D2951" s="73"/>
      <c r="E2951" s="74"/>
    </row>
    <row r="2952" spans="4:5">
      <c r="D2952" s="75"/>
      <c r="E2952" s="76"/>
    </row>
    <row r="2953" spans="4:5">
      <c r="D2953" s="73"/>
      <c r="E2953" s="74"/>
    </row>
    <row r="2954" spans="4:5">
      <c r="D2954" s="75"/>
      <c r="E2954" s="76"/>
    </row>
    <row r="2955" spans="4:5">
      <c r="D2955" s="73"/>
      <c r="E2955" s="74"/>
    </row>
    <row r="2956" spans="4:5">
      <c r="D2956" s="75"/>
      <c r="E2956" s="76"/>
    </row>
    <row r="2957" spans="4:5">
      <c r="D2957" s="73"/>
      <c r="E2957" s="74"/>
    </row>
    <row r="2958" spans="4:5">
      <c r="D2958" s="75"/>
      <c r="E2958" s="76"/>
    </row>
    <row r="2959" spans="4:5">
      <c r="D2959" s="73"/>
      <c r="E2959" s="74"/>
    </row>
    <row r="2960" spans="4:5">
      <c r="D2960" s="75"/>
      <c r="E2960" s="76"/>
    </row>
    <row r="2961" spans="4:5">
      <c r="D2961" s="73"/>
      <c r="E2961" s="74"/>
    </row>
    <row r="2962" spans="4:5">
      <c r="D2962" s="75"/>
      <c r="E2962" s="76"/>
    </row>
    <row r="2963" spans="4:5">
      <c r="D2963" s="73"/>
      <c r="E2963" s="74"/>
    </row>
    <row r="2964" spans="4:5">
      <c r="D2964" s="75"/>
      <c r="E2964" s="76"/>
    </row>
    <row r="2965" spans="4:5">
      <c r="D2965" s="73"/>
      <c r="E2965" s="74"/>
    </row>
    <row r="2966" spans="4:5">
      <c r="D2966" s="75"/>
      <c r="E2966" s="76"/>
    </row>
    <row r="2967" spans="4:5">
      <c r="D2967" s="73"/>
      <c r="E2967" s="74"/>
    </row>
    <row r="2968" spans="4:5">
      <c r="D2968" s="75"/>
      <c r="E2968" s="76"/>
    </row>
    <row r="2969" spans="4:5">
      <c r="D2969" s="73"/>
      <c r="E2969" s="74"/>
    </row>
    <row r="2970" spans="4:5">
      <c r="D2970" s="75"/>
      <c r="E2970" s="76"/>
    </row>
    <row r="2971" spans="4:5">
      <c r="D2971" s="73"/>
      <c r="E2971" s="74"/>
    </row>
    <row r="2972" spans="4:5">
      <c r="D2972" s="75"/>
      <c r="E2972" s="76"/>
    </row>
    <row r="2973" spans="4:5">
      <c r="D2973" s="73"/>
      <c r="E2973" s="74"/>
    </row>
    <row r="2974" spans="4:5">
      <c r="D2974" s="75"/>
      <c r="E2974" s="76"/>
    </row>
    <row r="2975" spans="4:5">
      <c r="D2975" s="73"/>
      <c r="E2975" s="74"/>
    </row>
    <row r="2976" spans="4:5">
      <c r="D2976" s="75"/>
      <c r="E2976" s="76"/>
    </row>
    <row r="2977" spans="4:5">
      <c r="D2977" s="73"/>
      <c r="E2977" s="74"/>
    </row>
    <row r="2978" spans="4:5">
      <c r="D2978" s="75"/>
      <c r="E2978" s="76"/>
    </row>
    <row r="2979" spans="4:5">
      <c r="D2979" s="73"/>
      <c r="E2979" s="74"/>
    </row>
    <row r="2980" spans="4:5">
      <c r="D2980" s="75"/>
      <c r="E2980" s="76"/>
    </row>
    <row r="2981" spans="4:5">
      <c r="D2981" s="73"/>
      <c r="E2981" s="74"/>
    </row>
    <row r="2982" spans="4:5">
      <c r="D2982" s="75"/>
      <c r="E2982" s="76"/>
    </row>
    <row r="2983" spans="4:5">
      <c r="D2983" s="73"/>
      <c r="E2983" s="74"/>
    </row>
    <row r="2984" spans="4:5">
      <c r="D2984" s="75"/>
      <c r="E2984" s="76"/>
    </row>
    <row r="2985" spans="4:5">
      <c r="D2985" s="73"/>
      <c r="E2985" s="74"/>
    </row>
    <row r="2986" spans="4:5">
      <c r="D2986" s="75"/>
      <c r="E2986" s="76"/>
    </row>
    <row r="2987" spans="4:5">
      <c r="D2987" s="73"/>
      <c r="E2987" s="74"/>
    </row>
    <row r="2988" spans="4:5">
      <c r="D2988" s="75"/>
      <c r="E2988" s="76"/>
    </row>
    <row r="2989" spans="4:5">
      <c r="D2989" s="73"/>
      <c r="E2989" s="74"/>
    </row>
    <row r="2990" spans="4:5">
      <c r="D2990" s="75"/>
      <c r="E2990" s="76"/>
    </row>
    <row r="2991" spans="4:5">
      <c r="D2991" s="73"/>
      <c r="E2991" s="74"/>
    </row>
    <row r="2992" spans="4:5">
      <c r="D2992" s="75"/>
      <c r="E2992" s="76"/>
    </row>
    <row r="2993" spans="4:5">
      <c r="D2993" s="73"/>
      <c r="E2993" s="74"/>
    </row>
    <row r="2994" spans="4:5">
      <c r="D2994" s="75"/>
      <c r="E2994" s="76"/>
    </row>
    <row r="2995" spans="4:5">
      <c r="D2995" s="73"/>
      <c r="E2995" s="74"/>
    </row>
    <row r="2996" spans="4:5">
      <c r="D2996" s="75"/>
      <c r="E2996" s="76"/>
    </row>
    <row r="2997" spans="4:5">
      <c r="D2997" s="73"/>
      <c r="E2997" s="74"/>
    </row>
    <row r="2998" spans="4:5">
      <c r="D2998" s="75"/>
      <c r="E2998" s="76"/>
    </row>
    <row r="2999" spans="4:5">
      <c r="D2999" s="73"/>
      <c r="E2999" s="74"/>
    </row>
    <row r="3000" spans="4:5">
      <c r="D3000" s="75"/>
      <c r="E3000" s="76"/>
    </row>
    <row r="3001" spans="4:5">
      <c r="D3001" s="73"/>
      <c r="E3001" s="74"/>
    </row>
    <row r="3002" spans="4:5">
      <c r="D3002" s="75"/>
      <c r="E3002" s="76"/>
    </row>
    <row r="3003" spans="4:5">
      <c r="D3003" s="73"/>
      <c r="E3003" s="74"/>
    </row>
    <row r="3004" spans="4:5">
      <c r="D3004" s="75"/>
      <c r="E3004" s="76"/>
    </row>
    <row r="3005" spans="4:5">
      <c r="D3005" s="73"/>
      <c r="E3005" s="74"/>
    </row>
    <row r="3006" spans="4:5">
      <c r="D3006" s="75"/>
      <c r="E3006" s="76"/>
    </row>
    <row r="3007" spans="4:5">
      <c r="D3007" s="73"/>
      <c r="E3007" s="74"/>
    </row>
    <row r="3008" spans="4:5">
      <c r="D3008" s="75"/>
      <c r="E3008" s="76"/>
    </row>
    <row r="3009" spans="4:5">
      <c r="D3009" s="73"/>
      <c r="E3009" s="74"/>
    </row>
    <row r="3010" spans="4:5">
      <c r="D3010" s="75"/>
      <c r="E3010" s="76"/>
    </row>
    <row r="3011" spans="4:5">
      <c r="D3011" s="73"/>
      <c r="E3011" s="74"/>
    </row>
    <row r="3012" spans="4:5">
      <c r="D3012" s="75"/>
      <c r="E3012" s="76"/>
    </row>
    <row r="3013" spans="4:5">
      <c r="D3013" s="73"/>
      <c r="E3013" s="74"/>
    </row>
    <row r="3014" spans="4:5">
      <c r="D3014" s="75"/>
      <c r="E3014" s="76"/>
    </row>
    <row r="3015" spans="4:5">
      <c r="D3015" s="73"/>
      <c r="E3015" s="74"/>
    </row>
    <row r="3016" spans="4:5">
      <c r="D3016" s="75"/>
      <c r="E3016" s="76"/>
    </row>
    <row r="3017" spans="4:5">
      <c r="D3017" s="73"/>
      <c r="E3017" s="74"/>
    </row>
    <row r="3018" spans="4:5">
      <c r="D3018" s="75"/>
      <c r="E3018" s="76"/>
    </row>
    <row r="3019" spans="4:5">
      <c r="D3019" s="73"/>
      <c r="E3019" s="74"/>
    </row>
    <row r="3020" spans="4:5">
      <c r="D3020" s="75"/>
      <c r="E3020" s="76"/>
    </row>
    <row r="3021" spans="4:5">
      <c r="D3021" s="73"/>
      <c r="E3021" s="74"/>
    </row>
    <row r="3022" spans="4:5">
      <c r="D3022" s="75"/>
      <c r="E3022" s="76"/>
    </row>
    <row r="3023" spans="4:5">
      <c r="D3023" s="73"/>
      <c r="E3023" s="74"/>
    </row>
    <row r="3024" spans="4:5">
      <c r="D3024" s="75"/>
      <c r="E3024" s="76"/>
    </row>
    <row r="3025" spans="4:5">
      <c r="D3025" s="73"/>
      <c r="E3025" s="74"/>
    </row>
    <row r="3026" spans="4:5">
      <c r="D3026" s="75"/>
      <c r="E3026" s="76"/>
    </row>
    <row r="3027" spans="4:5">
      <c r="D3027" s="73"/>
      <c r="E3027" s="74"/>
    </row>
    <row r="3028" spans="4:5">
      <c r="D3028" s="75"/>
      <c r="E3028" s="76"/>
    </row>
    <row r="3029" spans="4:5">
      <c r="D3029" s="73"/>
      <c r="E3029" s="74"/>
    </row>
    <row r="3030" spans="4:5">
      <c r="D3030" s="75"/>
      <c r="E3030" s="76"/>
    </row>
    <row r="3031" spans="4:5">
      <c r="D3031" s="73"/>
      <c r="E3031" s="74"/>
    </row>
    <row r="3032" spans="4:5">
      <c r="D3032" s="75"/>
      <c r="E3032" s="76"/>
    </row>
    <row r="3033" spans="4:5">
      <c r="D3033" s="73"/>
      <c r="E3033" s="74"/>
    </row>
    <row r="3034" spans="4:5">
      <c r="D3034" s="75"/>
      <c r="E3034" s="76"/>
    </row>
    <row r="3035" spans="4:5">
      <c r="D3035" s="73"/>
      <c r="E3035" s="74"/>
    </row>
    <row r="3036" spans="4:5">
      <c r="D3036" s="75"/>
      <c r="E3036" s="76"/>
    </row>
    <row r="3037" spans="4:5">
      <c r="D3037" s="73"/>
      <c r="E3037" s="74"/>
    </row>
    <row r="3038" spans="4:5">
      <c r="D3038" s="75"/>
      <c r="E3038" s="76"/>
    </row>
    <row r="3039" spans="4:5">
      <c r="D3039" s="73"/>
      <c r="E3039" s="74"/>
    </row>
    <row r="3040" spans="4:5">
      <c r="D3040" s="75"/>
      <c r="E3040" s="76"/>
    </row>
    <row r="3041" spans="4:5">
      <c r="D3041" s="73"/>
      <c r="E3041" s="74"/>
    </row>
    <row r="3042" spans="4:5">
      <c r="D3042" s="75"/>
      <c r="E3042" s="76"/>
    </row>
    <row r="3043" spans="4:5">
      <c r="D3043" s="73"/>
      <c r="E3043" s="74"/>
    </row>
    <row r="3044" spans="4:5">
      <c r="D3044" s="75"/>
      <c r="E3044" s="76"/>
    </row>
    <row r="3045" spans="4:5">
      <c r="D3045" s="73"/>
      <c r="E3045" s="74"/>
    </row>
    <row r="3046" spans="4:5">
      <c r="D3046" s="75"/>
      <c r="E3046" s="76"/>
    </row>
    <row r="3047" spans="4:5">
      <c r="D3047" s="73"/>
      <c r="E3047" s="74"/>
    </row>
    <row r="3048" spans="4:5">
      <c r="D3048" s="75"/>
      <c r="E3048" s="76"/>
    </row>
    <row r="3049" spans="4:5">
      <c r="D3049" s="73"/>
      <c r="E3049" s="74"/>
    </row>
    <row r="3050" spans="4:5">
      <c r="D3050" s="75"/>
      <c r="E3050" s="76"/>
    </row>
    <row r="3051" spans="4:5">
      <c r="D3051" s="73"/>
      <c r="E3051" s="74"/>
    </row>
    <row r="3052" spans="4:5">
      <c r="D3052" s="75"/>
      <c r="E3052" s="76"/>
    </row>
    <row r="3053" spans="4:5">
      <c r="D3053" s="73"/>
      <c r="E3053" s="74"/>
    </row>
    <row r="3054" spans="4:5">
      <c r="D3054" s="75"/>
      <c r="E3054" s="76"/>
    </row>
    <row r="3055" spans="4:5">
      <c r="D3055" s="73"/>
      <c r="E3055" s="74"/>
    </row>
    <row r="3056" spans="4:5">
      <c r="D3056" s="75"/>
      <c r="E3056" s="76"/>
    </row>
    <row r="3057" spans="4:5">
      <c r="D3057" s="73"/>
      <c r="E3057" s="74"/>
    </row>
    <row r="3058" spans="4:5">
      <c r="D3058" s="75"/>
      <c r="E3058" s="76"/>
    </row>
    <row r="3059" spans="4:5">
      <c r="D3059" s="73"/>
      <c r="E3059" s="74"/>
    </row>
    <row r="3060" spans="4:5">
      <c r="D3060" s="75"/>
      <c r="E3060" s="76"/>
    </row>
    <row r="3061" spans="4:5">
      <c r="D3061" s="73"/>
      <c r="E3061" s="74"/>
    </row>
    <row r="3062" spans="4:5">
      <c r="D3062" s="75"/>
      <c r="E3062" s="76"/>
    </row>
    <row r="3063" spans="4:5">
      <c r="D3063" s="73"/>
      <c r="E3063" s="74"/>
    </row>
    <row r="3064" spans="4:5">
      <c r="D3064" s="75"/>
      <c r="E3064" s="76"/>
    </row>
    <row r="3065" spans="4:5">
      <c r="D3065" s="73"/>
      <c r="E3065" s="74"/>
    </row>
    <row r="3066" spans="4:5">
      <c r="D3066" s="75"/>
      <c r="E3066" s="76"/>
    </row>
    <row r="3067" spans="4:5">
      <c r="D3067" s="73"/>
      <c r="E3067" s="74"/>
    </row>
    <row r="3068" spans="4:5">
      <c r="D3068" s="75"/>
      <c r="E3068" s="76"/>
    </row>
    <row r="3069" spans="4:5">
      <c r="D3069" s="73"/>
      <c r="E3069" s="74"/>
    </row>
    <row r="3070" spans="4:5">
      <c r="D3070" s="75"/>
      <c r="E3070" s="76"/>
    </row>
    <row r="3071" spans="4:5">
      <c r="D3071" s="73"/>
      <c r="E3071" s="74"/>
    </row>
    <row r="3072" spans="4:5">
      <c r="D3072" s="75"/>
      <c r="E3072" s="76"/>
    </row>
    <row r="3073" spans="4:5">
      <c r="D3073" s="73"/>
      <c r="E3073" s="74"/>
    </row>
    <row r="3074" spans="4:5">
      <c r="D3074" s="75"/>
      <c r="E3074" s="76"/>
    </row>
    <row r="3075" spans="4:5">
      <c r="D3075" s="73"/>
      <c r="E3075" s="74"/>
    </row>
    <row r="3076" spans="4:5">
      <c r="D3076" s="75"/>
      <c r="E3076" s="76"/>
    </row>
    <row r="3077" spans="4:5">
      <c r="D3077" s="73"/>
      <c r="E3077" s="74"/>
    </row>
    <row r="3078" spans="4:5">
      <c r="D3078" s="75"/>
      <c r="E3078" s="76"/>
    </row>
    <row r="3079" spans="4:5">
      <c r="D3079" s="73"/>
      <c r="E3079" s="74"/>
    </row>
    <row r="3080" spans="4:5">
      <c r="D3080" s="75"/>
      <c r="E3080" s="76"/>
    </row>
    <row r="3081" spans="4:5">
      <c r="D3081" s="73"/>
      <c r="E3081" s="74"/>
    </row>
    <row r="3082" spans="4:5">
      <c r="D3082" s="75"/>
      <c r="E3082" s="76"/>
    </row>
    <row r="3083" spans="4:5">
      <c r="D3083" s="73"/>
      <c r="E3083" s="74"/>
    </row>
    <row r="3084" spans="4:5">
      <c r="D3084" s="75"/>
      <c r="E3084" s="76"/>
    </row>
    <row r="3085" spans="4:5">
      <c r="D3085" s="73"/>
      <c r="E3085" s="74"/>
    </row>
    <row r="3086" spans="4:5">
      <c r="D3086" s="75"/>
      <c r="E3086" s="76"/>
    </row>
    <row r="3087" spans="4:5">
      <c r="D3087" s="73"/>
      <c r="E3087" s="74"/>
    </row>
    <row r="3088" spans="4:5">
      <c r="D3088" s="75"/>
      <c r="E3088" s="76"/>
    </row>
    <row r="3089" spans="4:5">
      <c r="D3089" s="73"/>
      <c r="E3089" s="74"/>
    </row>
    <row r="3090" spans="4:5">
      <c r="D3090" s="75"/>
      <c r="E3090" s="76"/>
    </row>
    <row r="3091" spans="4:5">
      <c r="D3091" s="73"/>
      <c r="E3091" s="74"/>
    </row>
    <row r="3092" spans="4:5">
      <c r="D3092" s="75"/>
      <c r="E3092" s="76"/>
    </row>
    <row r="3093" spans="4:5">
      <c r="D3093" s="73"/>
      <c r="E3093" s="74"/>
    </row>
    <row r="3094" spans="4:5">
      <c r="D3094" s="75"/>
      <c r="E3094" s="76"/>
    </row>
    <row r="3095" spans="4:5">
      <c r="D3095" s="73"/>
      <c r="E3095" s="74"/>
    </row>
    <row r="3096" spans="4:5">
      <c r="D3096" s="75"/>
      <c r="E3096" s="76"/>
    </row>
    <row r="3097" spans="4:5">
      <c r="D3097" s="73"/>
      <c r="E3097" s="74"/>
    </row>
    <row r="3098" spans="4:5">
      <c r="D3098" s="75"/>
      <c r="E3098" s="76"/>
    </row>
    <row r="3099" spans="4:5">
      <c r="D3099" s="73"/>
      <c r="E3099" s="74"/>
    </row>
    <row r="3100" spans="4:5">
      <c r="D3100" s="75"/>
      <c r="E3100" s="76"/>
    </row>
    <row r="3101" spans="4:5">
      <c r="D3101" s="73"/>
      <c r="E3101" s="74"/>
    </row>
    <row r="3102" spans="4:5">
      <c r="D3102" s="75"/>
      <c r="E3102" s="76"/>
    </row>
    <row r="3103" spans="4:5">
      <c r="D3103" s="73"/>
      <c r="E3103" s="74"/>
    </row>
    <row r="3104" spans="4:5">
      <c r="D3104" s="75"/>
      <c r="E3104" s="76"/>
    </row>
    <row r="3105" spans="4:5">
      <c r="D3105" s="73"/>
      <c r="E3105" s="74"/>
    </row>
    <row r="3106" spans="4:5">
      <c r="D3106" s="75"/>
      <c r="E3106" s="76"/>
    </row>
    <row r="3107" spans="4:5">
      <c r="D3107" s="73"/>
      <c r="E3107" s="74"/>
    </row>
    <row r="3108" spans="4:5">
      <c r="D3108" s="75"/>
      <c r="E3108" s="76"/>
    </row>
    <row r="3109" spans="4:5">
      <c r="D3109" s="73"/>
      <c r="E3109" s="74"/>
    </row>
    <row r="3110" spans="4:5">
      <c r="D3110" s="75"/>
      <c r="E3110" s="76"/>
    </row>
    <row r="3111" spans="4:5">
      <c r="D3111" s="73"/>
      <c r="E3111" s="74"/>
    </row>
    <row r="3112" spans="4:5">
      <c r="D3112" s="75"/>
      <c r="E3112" s="76"/>
    </row>
    <row r="3113" spans="4:5">
      <c r="D3113" s="73"/>
      <c r="E3113" s="74"/>
    </row>
    <row r="3114" spans="4:5">
      <c r="D3114" s="75"/>
      <c r="E3114" s="76"/>
    </row>
    <row r="3115" spans="4:5">
      <c r="D3115" s="73"/>
      <c r="E3115" s="74"/>
    </row>
    <row r="3116" spans="4:5">
      <c r="D3116" s="75"/>
      <c r="E3116" s="76"/>
    </row>
    <row r="3117" spans="4:5">
      <c r="D3117" s="73"/>
      <c r="E3117" s="74"/>
    </row>
    <row r="3118" spans="4:5">
      <c r="D3118" s="75"/>
      <c r="E3118" s="76"/>
    </row>
    <row r="3119" spans="4:5">
      <c r="D3119" s="73"/>
      <c r="E3119" s="74"/>
    </row>
    <row r="3120" spans="4:5">
      <c r="D3120" s="75"/>
      <c r="E3120" s="76"/>
    </row>
    <row r="3121" spans="4:5">
      <c r="D3121" s="73"/>
      <c r="E3121" s="74"/>
    </row>
    <row r="3122" spans="4:5">
      <c r="D3122" s="75"/>
      <c r="E3122" s="76"/>
    </row>
    <row r="3123" spans="4:5">
      <c r="D3123" s="73"/>
      <c r="E3123" s="74"/>
    </row>
    <row r="3124" spans="4:5">
      <c r="D3124" s="75"/>
      <c r="E3124" s="76"/>
    </row>
    <row r="3125" spans="4:5">
      <c r="D3125" s="73"/>
      <c r="E3125" s="74"/>
    </row>
    <row r="3126" spans="4:5">
      <c r="D3126" s="75"/>
      <c r="E3126" s="76"/>
    </row>
    <row r="3127" spans="4:5">
      <c r="D3127" s="73"/>
      <c r="E3127" s="74"/>
    </row>
    <row r="3128" spans="4:5">
      <c r="D3128" s="75"/>
      <c r="E3128" s="76"/>
    </row>
    <row r="3129" spans="4:5">
      <c r="D3129" s="73"/>
      <c r="E3129" s="74"/>
    </row>
    <row r="3130" spans="4:5">
      <c r="D3130" s="75"/>
      <c r="E3130" s="76"/>
    </row>
    <row r="3131" spans="4:5">
      <c r="D3131" s="73"/>
      <c r="E3131" s="74"/>
    </row>
    <row r="3132" spans="4:5">
      <c r="D3132" s="75"/>
      <c r="E3132" s="76"/>
    </row>
    <row r="3133" spans="4:5">
      <c r="D3133" s="73"/>
      <c r="E3133" s="74"/>
    </row>
    <row r="3134" spans="4:5">
      <c r="D3134" s="75"/>
      <c r="E3134" s="76"/>
    </row>
    <row r="3135" spans="4:5">
      <c r="D3135" s="73"/>
      <c r="E3135" s="74"/>
    </row>
    <row r="3136" spans="4:5">
      <c r="D3136" s="75"/>
      <c r="E3136" s="76"/>
    </row>
    <row r="3137" spans="4:5">
      <c r="D3137" s="73"/>
      <c r="E3137" s="74"/>
    </row>
    <row r="3138" spans="4:5">
      <c r="D3138" s="75"/>
      <c r="E3138" s="76"/>
    </row>
    <row r="3139" spans="4:5">
      <c r="D3139" s="73"/>
      <c r="E3139" s="74"/>
    </row>
    <row r="3140" spans="4:5">
      <c r="D3140" s="75"/>
      <c r="E3140" s="76"/>
    </row>
    <row r="3141" spans="4:5">
      <c r="D3141" s="73"/>
      <c r="E3141" s="74"/>
    </row>
    <row r="3142" spans="4:5">
      <c r="D3142" s="75"/>
      <c r="E3142" s="76"/>
    </row>
    <row r="3143" spans="4:5">
      <c r="D3143" s="73"/>
      <c r="E3143" s="74"/>
    </row>
    <row r="3144" spans="4:5">
      <c r="D3144" s="75"/>
      <c r="E3144" s="76"/>
    </row>
    <row r="3145" spans="4:5">
      <c r="D3145" s="73"/>
      <c r="E3145" s="74"/>
    </row>
    <row r="3146" spans="4:5" ht="15.75" thickBot="1">
      <c r="D3146" s="77"/>
      <c r="E3146" s="78"/>
    </row>
  </sheetData>
  <mergeCells count="11">
    <mergeCell ref="BI66:BK66"/>
    <mergeCell ref="A30:A45"/>
    <mergeCell ref="F66:K66"/>
    <mergeCell ref="L66:Q66"/>
    <mergeCell ref="AW66:BB66"/>
    <mergeCell ref="BC66:BH66"/>
    <mergeCell ref="R66:T66"/>
    <mergeCell ref="AB66:AG66"/>
    <mergeCell ref="AH66:AM66"/>
    <mergeCell ref="AN66:AP66"/>
    <mergeCell ref="A49:A64"/>
  </mergeCells>
  <conditionalFormatting sqref="D68:D83 D8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8:T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8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8:AP83 AN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8:AU8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68:B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67C6-77E1-4BCB-938A-6B47006E3605}">
  <dimension ref="A1:BK3146"/>
  <sheetViews>
    <sheetView showGridLines="0" tabSelected="1" zoomScale="70" zoomScaleNormal="70" workbookViewId="0">
      <pane xSplit="3" ySplit="2" topLeftCell="S113" activePane="bottomRight" state="frozen"/>
      <selection pane="topRight" activeCell="D1" sqref="D1"/>
      <selection pane="bottomLeft" activeCell="A3" sqref="A3"/>
      <selection pane="bottomRight" activeCell="AJ134" sqref="AJ134"/>
    </sheetView>
  </sheetViews>
  <sheetFormatPr defaultRowHeight="15"/>
  <cols>
    <col min="1" max="1" width="9.7109375" bestFit="1" customWidth="1"/>
    <col min="3" max="3" width="11.42578125" customWidth="1"/>
    <col min="4" max="4" width="12.140625" bestFit="1" customWidth="1"/>
    <col min="5" max="5" width="12.85546875" bestFit="1" customWidth="1"/>
    <col min="6" max="6" width="11.85546875" bestFit="1" customWidth="1"/>
    <col min="7" max="7" width="10.140625" bestFit="1" customWidth="1"/>
    <col min="8" max="8" width="16.140625" bestFit="1" customWidth="1"/>
    <col min="9" max="9" width="10.7109375" customWidth="1"/>
    <col min="10" max="10" width="12.5703125" customWidth="1"/>
    <col min="11" max="11" width="13.85546875" customWidth="1"/>
    <col min="13" max="13" width="10.5703125" bestFit="1" customWidth="1"/>
    <col min="14" max="14" width="9.42578125" customWidth="1"/>
    <col min="17" max="17" width="23.42578125" bestFit="1" customWidth="1"/>
    <col min="18" max="20" width="12.85546875" customWidth="1"/>
    <col min="21" max="21" width="9.140625" customWidth="1"/>
    <col min="24" max="24" width="10.5703125" bestFit="1" customWidth="1"/>
    <col min="28" max="28" width="14.85546875" bestFit="1" customWidth="1"/>
    <col min="29" max="29" width="15.28515625" customWidth="1"/>
    <col min="39" max="39" width="10.7109375" customWidth="1"/>
    <col min="40" max="40" width="14.28515625" bestFit="1" customWidth="1"/>
    <col min="41" max="41" width="13.140625" bestFit="1" customWidth="1"/>
    <col min="42" max="42" width="19.28515625" bestFit="1" customWidth="1"/>
    <col min="44" max="44" width="17.85546875" bestFit="1" customWidth="1"/>
  </cols>
  <sheetData>
    <row r="1" spans="1:46" ht="42" customHeight="1">
      <c r="A1" s="2" t="s">
        <v>0</v>
      </c>
      <c r="B1" s="6" t="s">
        <v>1</v>
      </c>
      <c r="C1" s="6" t="s">
        <v>2</v>
      </c>
      <c r="D1" s="46" t="s">
        <v>86</v>
      </c>
      <c r="E1" s="46" t="s">
        <v>85</v>
      </c>
      <c r="F1" s="6" t="s">
        <v>87</v>
      </c>
      <c r="G1" s="6" t="s">
        <v>88</v>
      </c>
      <c r="H1" s="46" t="s">
        <v>100</v>
      </c>
      <c r="I1" s="46" t="s">
        <v>101</v>
      </c>
      <c r="J1" s="46" t="s">
        <v>95</v>
      </c>
      <c r="K1" s="46" t="s">
        <v>96</v>
      </c>
      <c r="L1" s="46" t="s">
        <v>97</v>
      </c>
      <c r="M1" s="46" t="s">
        <v>98</v>
      </c>
      <c r="N1" s="46" t="s">
        <v>89</v>
      </c>
      <c r="O1" s="46" t="s">
        <v>93</v>
      </c>
      <c r="P1" s="46" t="s">
        <v>90</v>
      </c>
      <c r="Q1" s="46" t="s">
        <v>92</v>
      </c>
      <c r="R1" s="46" t="s">
        <v>99</v>
      </c>
      <c r="S1" s="46" t="s">
        <v>94</v>
      </c>
      <c r="T1" s="6" t="s">
        <v>3</v>
      </c>
      <c r="U1" s="6" t="s">
        <v>4</v>
      </c>
      <c r="V1" s="6" t="s">
        <v>5</v>
      </c>
      <c r="W1" s="6" t="s">
        <v>6</v>
      </c>
      <c r="X1" s="46" t="s">
        <v>102</v>
      </c>
      <c r="Y1" s="46" t="s">
        <v>91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6" t="s">
        <v>23</v>
      </c>
      <c r="AQ1" s="6" t="s">
        <v>24</v>
      </c>
      <c r="AR1" s="6" t="s">
        <v>25</v>
      </c>
      <c r="AS1" s="6" t="s">
        <v>26</v>
      </c>
      <c r="AT1" s="6" t="s">
        <v>27</v>
      </c>
    </row>
    <row r="2" spans="1:46">
      <c r="A2" s="2" t="s">
        <v>28</v>
      </c>
      <c r="B2" s="6" t="s">
        <v>29</v>
      </c>
      <c r="C2" s="6" t="s">
        <v>29</v>
      </c>
      <c r="D2" s="46" t="s">
        <v>29</v>
      </c>
      <c r="E2" s="46" t="s">
        <v>29</v>
      </c>
      <c r="F2" s="6" t="s">
        <v>29</v>
      </c>
      <c r="G2" s="6" t="s">
        <v>29</v>
      </c>
      <c r="H2" s="46" t="s">
        <v>29</v>
      </c>
      <c r="I2" s="46" t="s">
        <v>29</v>
      </c>
      <c r="J2" s="46" t="s">
        <v>29</v>
      </c>
      <c r="K2" s="46" t="s">
        <v>29</v>
      </c>
      <c r="L2" s="46" t="s">
        <v>29</v>
      </c>
      <c r="M2" s="46" t="s">
        <v>29</v>
      </c>
      <c r="N2" s="46" t="s">
        <v>29</v>
      </c>
      <c r="O2" s="46" t="s">
        <v>29</v>
      </c>
      <c r="P2" s="46" t="s">
        <v>29</v>
      </c>
      <c r="Q2" s="46" t="s">
        <v>29</v>
      </c>
      <c r="R2" s="46" t="s">
        <v>29</v>
      </c>
      <c r="S2" s="46" t="s">
        <v>29</v>
      </c>
      <c r="T2" s="6" t="s">
        <v>29</v>
      </c>
      <c r="U2" s="6" t="s">
        <v>29</v>
      </c>
      <c r="V2" s="6" t="s">
        <v>29</v>
      </c>
      <c r="W2" s="6" t="s">
        <v>29</v>
      </c>
      <c r="X2" s="46" t="s">
        <v>29</v>
      </c>
      <c r="Y2" s="46" t="s">
        <v>29</v>
      </c>
      <c r="Z2" s="6" t="s">
        <v>29</v>
      </c>
      <c r="AA2" s="6" t="s">
        <v>29</v>
      </c>
      <c r="AB2" s="6" t="s">
        <v>29</v>
      </c>
      <c r="AC2" s="6" t="s">
        <v>29</v>
      </c>
      <c r="AD2" s="6" t="s">
        <v>29</v>
      </c>
      <c r="AE2" s="6" t="s">
        <v>29</v>
      </c>
      <c r="AF2" s="6" t="s">
        <v>29</v>
      </c>
      <c r="AG2" s="6" t="s">
        <v>29</v>
      </c>
      <c r="AH2" s="6" t="s">
        <v>29</v>
      </c>
      <c r="AI2" s="6" t="s">
        <v>29</v>
      </c>
      <c r="AJ2" s="6" t="s">
        <v>29</v>
      </c>
      <c r="AK2" s="6" t="s">
        <v>29</v>
      </c>
      <c r="AL2" s="6" t="s">
        <v>29</v>
      </c>
      <c r="AM2" s="6" t="s">
        <v>29</v>
      </c>
      <c r="AN2" s="6" t="s">
        <v>29</v>
      </c>
      <c r="AO2" s="6" t="s">
        <v>29</v>
      </c>
      <c r="AP2" s="6" t="s">
        <v>29</v>
      </c>
      <c r="AQ2" s="6" t="s">
        <v>29</v>
      </c>
      <c r="AR2" s="6" t="s">
        <v>29</v>
      </c>
      <c r="AS2" s="6" t="s">
        <v>29</v>
      </c>
      <c r="AT2" s="6" t="s">
        <v>29</v>
      </c>
    </row>
    <row r="3" spans="1:46">
      <c r="A3" s="57">
        <v>39722</v>
      </c>
      <c r="B3" s="12">
        <f>(1+Z30/100)^(1/12)-1</f>
        <v>9.9223064049260845E-3</v>
      </c>
      <c r="C3" s="12">
        <f>(1+I30)^(1/12)-1</f>
        <v>1.4973062145100524E-3</v>
      </c>
      <c r="D3" s="12">
        <f>(1+E3)*(1+C3)-1</f>
        <v>5.3044046957984037E-3</v>
      </c>
      <c r="E3" s="79">
        <f>AVERAGE(AN3,O3)</f>
        <v>3.801406611545155E-3</v>
      </c>
      <c r="N3" s="12">
        <f>(1+O3)*(1+C3)-1</f>
        <v>4.3320609169437141E-3</v>
      </c>
      <c r="O3" s="49">
        <f>((VLOOKUP(MONTH(A3)&amp;YEAR(A3),$F$1308:$G$2744,2,0)*0.9+VLOOKUP(MONTH(A3)&amp;YEAR(A3),$L$1308:$M$2744,2,0)*0.1)+1)^(1/12)-1</f>
        <v>2.8305165524094011E-3</v>
      </c>
      <c r="P3" s="49">
        <f>(VLOOKUP(MONTH(A3)&amp;YEAR(A3),$I$1308:$J$2744,2,0)+1)^(1/12)-1</f>
        <v>3.6347816898771867E-3</v>
      </c>
      <c r="Q3" s="12">
        <f>(1+P3)*(1+C3)-1</f>
        <v>5.1375302855998228E-3</v>
      </c>
      <c r="Z3" s="12">
        <f>(1+AO68/100)^(1/12)-1</f>
        <v>1.0147653276324942E-2</v>
      </c>
      <c r="AC3" s="79">
        <f>AVERAGE(AD3:AG3,Z3,B3)</f>
        <v>1.1052546688232115E-2</v>
      </c>
      <c r="AD3" s="12">
        <f>(1+X49)^(1/12)-1</f>
        <v>1.1249884591324033E-2</v>
      </c>
      <c r="AE3" s="12">
        <f>(1+T49)^(1/12)-1</f>
        <v>1.1511581489033862E-2</v>
      </c>
      <c r="AF3" s="12">
        <f>(1+AB49)^(1/12)-1</f>
        <v>1.1249884591324033E-2</v>
      </c>
      <c r="AG3" s="12">
        <f>(1+N30/100)^(1/12)-1</f>
        <v>1.2233969776459741E-2</v>
      </c>
      <c r="AH3" s="12">
        <f>(1+AI3)*(1+C3)-1</f>
        <v>6.9374878616037527E-3</v>
      </c>
      <c r="AI3" s="12">
        <f>(1+BJ68/100)^(1/12)-1</f>
        <v>5.4320482075549403E-3</v>
      </c>
      <c r="AL3" s="12">
        <f>(1+P68/100)^(1/12)*(1+C3)-1</f>
        <v>2.9816978159937779E-3</v>
      </c>
      <c r="AM3" s="12">
        <f>(1+AN3)*(1+C3)-1</f>
        <v>6.2767484746535374E-3</v>
      </c>
      <c r="AN3" s="12">
        <f>(1+S68/100)^(1/12)-1</f>
        <v>4.7722966706809089E-3</v>
      </c>
    </row>
    <row r="4" spans="1:46">
      <c r="A4" s="57">
        <f>DATE(YEAR(A3)+1,10,1)</f>
        <v>40087</v>
      </c>
      <c r="B4" s="12">
        <f t="shared" ref="B4:B18" si="0">(1+Z31/100)^(1/12)-1</f>
        <v>7.7838020406686415E-3</v>
      </c>
      <c r="C4" s="12">
        <f t="shared" ref="C4:C18" si="1">(1+I31)^(1/12)-1</f>
        <v>2.0178857755337454E-3</v>
      </c>
      <c r="D4" s="12">
        <f t="shared" ref="D4:D18" si="2">(1+E4)*(1+C4)-1</f>
        <v>5.985965796691417E-3</v>
      </c>
      <c r="E4" s="79">
        <f t="shared" ref="E4:E18" si="3">AVERAGE(AN4,O4)</f>
        <v>3.9600890138667966E-3</v>
      </c>
      <c r="N4" s="12">
        <f t="shared" ref="N4:N18" si="4">(1+O4)*(1+C4)-1</f>
        <v>4.726941488673253E-3</v>
      </c>
      <c r="O4" s="49">
        <f t="shared" ref="O4:O18" si="5">((VLOOKUP(MONTH(A4)&amp;YEAR(A4),$F$1308:$G$2744,2,0)*0.9+VLOOKUP(MONTH(A4)&amp;YEAR(A4),$L$1308:$M$2744,2,0)*0.1)+1)^(1/12)-1</f>
        <v>2.7036001568403467E-3</v>
      </c>
      <c r="P4" s="49">
        <f t="shared" ref="P4:P18" si="6">(VLOOKUP(MONTH(A4)&amp;YEAR(A4),$I$1308:$J$2744,2,0)+1)^(1/12)-1</f>
        <v>3.4022740126777862E-3</v>
      </c>
      <c r="Q4" s="12">
        <f t="shared" ref="Q4:Q18" si="7">(1+P4)*(1+C4)-1</f>
        <v>5.4270251885462084E-3</v>
      </c>
      <c r="Z4" s="12">
        <f t="shared" ref="Z4:Z18" si="8">(1+AO69/100)^(1/12)-1</f>
        <v>8.9795074317553514E-3</v>
      </c>
      <c r="AC4" s="79">
        <f t="shared" ref="AC4:AC18" si="9">AVERAGE(AD4:AG4,Z4,B4)</f>
        <v>8.8208001017837656E-3</v>
      </c>
      <c r="AD4" s="12">
        <f t="shared" ref="AD4:AD18" si="10">(1+X50)^(1/12)-1</f>
        <v>8.8710738836921266E-3</v>
      </c>
      <c r="AE4" s="12">
        <f t="shared" ref="AE4:AE18" si="11">(1+T50)^(1/12)-1</f>
        <v>8.8315650041284055E-3</v>
      </c>
      <c r="AF4" s="12">
        <f t="shared" ref="AF4:AF18" si="12">(1+AB50)^(1/12)-1</f>
        <v>8.7524961471849849E-3</v>
      </c>
      <c r="AG4" s="12">
        <f t="shared" ref="AG4:AG18" si="13">(1+N31/100)^(1/12)-1</f>
        <v>9.7063561032730838E-3</v>
      </c>
      <c r="AH4" s="12">
        <f t="shared" ref="AH4:AH18" si="14">(1+AI4)*(1+C4)-1</f>
        <v>6.7593038001612094E-3</v>
      </c>
      <c r="AI4" s="12">
        <f t="shared" ref="AI4:AI18" si="15">(1+BJ69/100)^(1/12)-1</f>
        <v>4.7318696521647663E-3</v>
      </c>
      <c r="AL4" s="12">
        <f t="shared" ref="AL4:AL18" si="16">(1+P69/100)^(1/12)*(1+C4)-1</f>
        <v>3.4672008213383343E-3</v>
      </c>
      <c r="AM4" s="12">
        <f t="shared" ref="AM4:AM18" si="17">(1+AN4)*(1+C4)-1</f>
        <v>7.244990104709581E-3</v>
      </c>
      <c r="AN4" s="12">
        <f t="shared" ref="AN4:AN18" si="18">(1+S69/100)^(1/12)-1</f>
        <v>5.2165778708932464E-3</v>
      </c>
    </row>
    <row r="5" spans="1:46">
      <c r="A5" s="57">
        <f t="shared" ref="A5:A18" si="19">DATE(YEAR(A4)+1,10,1)</f>
        <v>40452</v>
      </c>
      <c r="B5" s="12">
        <f t="shared" si="0"/>
        <v>8.3407136439952456E-3</v>
      </c>
      <c r="C5" s="12">
        <f t="shared" si="1"/>
        <v>3.3033403750439838E-3</v>
      </c>
      <c r="D5" s="12">
        <f t="shared" si="2"/>
        <v>6.7912513837911082E-3</v>
      </c>
      <c r="E5" s="79">
        <f t="shared" si="3"/>
        <v>3.4764271864611285E-3</v>
      </c>
      <c r="N5" s="12">
        <f t="shared" si="4"/>
        <v>5.4533151282938341E-3</v>
      </c>
      <c r="O5" s="49">
        <f t="shared" si="5"/>
        <v>2.142896038247244E-3</v>
      </c>
      <c r="P5" s="49">
        <f t="shared" si="6"/>
        <v>2.8870465787962374E-3</v>
      </c>
      <c r="Q5" s="12">
        <f t="shared" si="7"/>
        <v>6.1999238513685828E-3</v>
      </c>
      <c r="Z5" s="12">
        <f t="shared" si="8"/>
        <v>8.7893567544665707E-3</v>
      </c>
      <c r="AC5" s="79">
        <f t="shared" si="9"/>
        <v>8.5565646478960779E-3</v>
      </c>
      <c r="AD5" s="12">
        <f t="shared" si="10"/>
        <v>8.4011026206221029E-3</v>
      </c>
      <c r="AE5" s="12">
        <f t="shared" si="11"/>
        <v>8.3851918447972462E-3</v>
      </c>
      <c r="AF5" s="12">
        <f t="shared" si="12"/>
        <v>8.4011026206221029E-3</v>
      </c>
      <c r="AG5" s="12">
        <f t="shared" si="13"/>
        <v>9.0219204028731959E-3</v>
      </c>
      <c r="AH5" s="12">
        <f t="shared" si="14"/>
        <v>8.3162506918454948E-3</v>
      </c>
      <c r="AI5" s="12">
        <f t="shared" si="15"/>
        <v>4.9964054888202991E-3</v>
      </c>
      <c r="AL5" s="12">
        <f t="shared" si="16"/>
        <v>4.2519532051912279E-3</v>
      </c>
      <c r="AM5" s="12">
        <f t="shared" si="17"/>
        <v>8.1291876392881601E-3</v>
      </c>
      <c r="AN5" s="12">
        <f t="shared" si="18"/>
        <v>4.809958334675013E-3</v>
      </c>
    </row>
    <row r="6" spans="1:46">
      <c r="A6" s="57">
        <f t="shared" si="19"/>
        <v>40817</v>
      </c>
      <c r="B6" s="12">
        <f t="shared" si="0"/>
        <v>8.2745450309407165E-3</v>
      </c>
      <c r="C6" s="12">
        <f t="shared" si="1"/>
        <v>-1.9781403171230671E-3</v>
      </c>
      <c r="D6" s="12">
        <f t="shared" si="2"/>
        <v>1.0468210381509024E-3</v>
      </c>
      <c r="E6" s="79">
        <f t="shared" si="3"/>
        <v>3.0309570135418351E-3</v>
      </c>
      <c r="N6" s="12">
        <f t="shared" si="4"/>
        <v>-3.9927414391616178E-4</v>
      </c>
      <c r="O6" s="49">
        <f t="shared" si="5"/>
        <v>1.5819955824500909E-3</v>
      </c>
      <c r="P6" s="49">
        <f t="shared" si="6"/>
        <v>2.3607713389290907E-3</v>
      </c>
      <c r="Q6" s="12">
        <f t="shared" si="7"/>
        <v>3.779610848408943E-4</v>
      </c>
      <c r="Z6" s="12">
        <f t="shared" si="8"/>
        <v>1.0089844432210393E-2</v>
      </c>
      <c r="AC6" s="79">
        <f t="shared" si="9"/>
        <v>8.7480210038019725E-3</v>
      </c>
      <c r="AD6" s="12">
        <f t="shared" si="10"/>
        <v>8.4169613964815149E-3</v>
      </c>
      <c r="AE6" s="12">
        <f t="shared" si="11"/>
        <v>8.3291587790261801E-3</v>
      </c>
      <c r="AF6" s="12">
        <f t="shared" si="12"/>
        <v>8.4010035381216763E-3</v>
      </c>
      <c r="AG6" s="12">
        <f t="shared" si="13"/>
        <v>8.976612846031351E-3</v>
      </c>
      <c r="AH6" s="12">
        <f t="shared" si="14"/>
        <v>2.9957701562113304E-3</v>
      </c>
      <c r="AI6" s="12">
        <f t="shared" si="15"/>
        <v>4.9837690678586899E-3</v>
      </c>
      <c r="AL6" s="12">
        <f t="shared" si="16"/>
        <v>-1.1133910829419502E-3</v>
      </c>
      <c r="AM6" s="12">
        <f t="shared" si="17"/>
        <v>2.4929162202178556E-3</v>
      </c>
      <c r="AN6" s="12">
        <f t="shared" si="18"/>
        <v>4.4799184446335794E-3</v>
      </c>
    </row>
    <row r="7" spans="1:46">
      <c r="A7" s="57">
        <f t="shared" si="19"/>
        <v>41183</v>
      </c>
      <c r="B7" s="12">
        <f t="shared" si="0"/>
        <v>6.5514274414650853E-3</v>
      </c>
      <c r="C7" s="12">
        <f t="shared" si="1"/>
        <v>-3.6420141659521121E-4</v>
      </c>
      <c r="D7" s="12">
        <f t="shared" si="2"/>
        <v>2.8871947954061117E-3</v>
      </c>
      <c r="E7" s="79">
        <f t="shared" si="3"/>
        <v>3.2525808065386741E-3</v>
      </c>
      <c r="N7" s="12">
        <f t="shared" si="4"/>
        <v>9.2283984151197984E-4</v>
      </c>
      <c r="O7" s="49">
        <f t="shared" si="5"/>
        <v>1.2875101711353754E-3</v>
      </c>
      <c r="P7" s="49">
        <f t="shared" si="6"/>
        <v>2.067982733513718E-3</v>
      </c>
      <c r="Q7" s="12">
        <f t="shared" si="7"/>
        <v>1.7030281546774884E-3</v>
      </c>
      <c r="Z7" s="12">
        <f t="shared" si="8"/>
        <v>9.3567241099188347E-3</v>
      </c>
      <c r="AC7" s="79">
        <f t="shared" si="9"/>
        <v>7.3462128012092105E-3</v>
      </c>
      <c r="AD7" s="12">
        <f t="shared" si="10"/>
        <v>7.1134767837517376E-3</v>
      </c>
      <c r="AE7" s="12">
        <f t="shared" si="11"/>
        <v>6.6906810948406115E-3</v>
      </c>
      <c r="AF7" s="12">
        <f t="shared" si="12"/>
        <v>7.2269735583272432E-3</v>
      </c>
      <c r="AG7" s="12">
        <f t="shared" si="13"/>
        <v>7.1379938189517489E-3</v>
      </c>
      <c r="AH7" s="12">
        <f t="shared" si="14"/>
        <v>4.5822657633731723E-3</v>
      </c>
      <c r="AI7" s="12">
        <f t="shared" si="15"/>
        <v>4.948269346674028E-3</v>
      </c>
      <c r="AL7" s="12">
        <f t="shared" si="16"/>
        <v>1.08959027081168E-3</v>
      </c>
      <c r="AM7" s="12">
        <f t="shared" si="17"/>
        <v>4.8515497493002435E-3</v>
      </c>
      <c r="AN7" s="12">
        <f t="shared" si="18"/>
        <v>5.2176514419419728E-3</v>
      </c>
    </row>
    <row r="8" spans="1:46">
      <c r="A8" s="57">
        <f t="shared" si="19"/>
        <v>41548</v>
      </c>
      <c r="B8" s="12">
        <f t="shared" si="0"/>
        <v>7.8961543749220819E-3</v>
      </c>
      <c r="C8" s="12">
        <f t="shared" si="1"/>
        <v>2.7797757070915363E-3</v>
      </c>
      <c r="D8" s="12">
        <f t="shared" si="2"/>
        <v>6.5045626375466181E-3</v>
      </c>
      <c r="E8" s="79">
        <f t="shared" si="3"/>
        <v>3.7144615604445264E-3</v>
      </c>
      <c r="N8" s="12">
        <f t="shared" si="4"/>
        <v>4.9147520121632926E-3</v>
      </c>
      <c r="O8" s="49">
        <f t="shared" si="5"/>
        <v>2.1290580013606508E-3</v>
      </c>
      <c r="P8" s="49">
        <f t="shared" si="6"/>
        <v>2.7739514514073527E-3</v>
      </c>
      <c r="Q8" s="12">
        <f t="shared" si="7"/>
        <v>5.5614381213562325E-3</v>
      </c>
      <c r="Z8" s="12">
        <f t="shared" si="8"/>
        <v>8.4971422922177631E-3</v>
      </c>
      <c r="AC8" s="79">
        <f t="shared" si="9"/>
        <v>8.8722469300929942E-3</v>
      </c>
      <c r="AD8" s="12">
        <f t="shared" si="10"/>
        <v>9.2867480191287655E-3</v>
      </c>
      <c r="AE8" s="12">
        <f t="shared" si="11"/>
        <v>9.0478577680204175E-3</v>
      </c>
      <c r="AF8" s="12">
        <f t="shared" si="12"/>
        <v>9.302651941207607E-3</v>
      </c>
      <c r="AG8" s="12">
        <f t="shared" si="13"/>
        <v>9.202927185061327E-3</v>
      </c>
      <c r="AH8" s="12">
        <f t="shared" si="14"/>
        <v>7.7336026023007154E-3</v>
      </c>
      <c r="AI8" s="12">
        <f t="shared" si="15"/>
        <v>4.9400945404149965E-3</v>
      </c>
      <c r="AL8" s="12">
        <f t="shared" si="16"/>
        <v>4.139015138634683E-3</v>
      </c>
      <c r="AM8" s="12">
        <f t="shared" si="17"/>
        <v>8.0943732629301657E-3</v>
      </c>
      <c r="AN8" s="12">
        <f t="shared" si="18"/>
        <v>5.2998651195284019E-3</v>
      </c>
    </row>
    <row r="9" spans="1:46">
      <c r="A9" s="57">
        <f t="shared" si="19"/>
        <v>41913</v>
      </c>
      <c r="B9" s="12">
        <f t="shared" si="0"/>
        <v>8.6187592113766698E-3</v>
      </c>
      <c r="C9" s="12">
        <f t="shared" si="1"/>
        <v>2.2173915272174494E-3</v>
      </c>
      <c r="D9" s="12">
        <f t="shared" si="2"/>
        <v>6.0099137283573523E-3</v>
      </c>
      <c r="E9" s="79">
        <f t="shared" si="3"/>
        <v>3.7841313004561838E-3</v>
      </c>
      <c r="N9" s="12">
        <f t="shared" si="4"/>
        <v>4.0790810260984411E-3</v>
      </c>
      <c r="O9" s="49">
        <f t="shared" si="5"/>
        <v>1.8575705377095186E-3</v>
      </c>
      <c r="P9" s="49">
        <f t="shared" si="6"/>
        <v>2.2795355034983533E-3</v>
      </c>
      <c r="Q9" s="12">
        <f t="shared" si="7"/>
        <v>4.5019816534273005E-3</v>
      </c>
      <c r="Z9" s="12">
        <f t="shared" si="8"/>
        <v>8.2752014263207663E-3</v>
      </c>
      <c r="AC9" s="79">
        <f t="shared" si="9"/>
        <v>8.9736502914467744E-3</v>
      </c>
      <c r="AD9" s="12">
        <f t="shared" si="10"/>
        <v>9.2458286478585006E-3</v>
      </c>
      <c r="AE9" s="12">
        <f t="shared" si="11"/>
        <v>9.2219324057958296E-3</v>
      </c>
      <c r="AF9" s="12">
        <f t="shared" si="12"/>
        <v>9.2697186677512811E-3</v>
      </c>
      <c r="AG9" s="12">
        <f t="shared" si="13"/>
        <v>9.2104613895775955E-3</v>
      </c>
      <c r="AH9" s="12">
        <f t="shared" si="14"/>
        <v>7.2088165940482618E-3</v>
      </c>
      <c r="AI9" s="12">
        <f t="shared" si="15"/>
        <v>4.9803816108446863E-3</v>
      </c>
      <c r="AL9" s="12">
        <f t="shared" si="16"/>
        <v>3.980938441608961E-3</v>
      </c>
      <c r="AM9" s="12">
        <f t="shared" si="17"/>
        <v>7.9407464306158193E-3</v>
      </c>
      <c r="AN9" s="12">
        <f t="shared" si="18"/>
        <v>5.7106920632028491E-3</v>
      </c>
    </row>
    <row r="10" spans="1:46">
      <c r="A10" s="57">
        <f t="shared" si="19"/>
        <v>42278</v>
      </c>
      <c r="B10" s="12">
        <f t="shared" si="0"/>
        <v>9.3308747254277069E-3</v>
      </c>
      <c r="C10" s="12">
        <f t="shared" si="1"/>
        <v>3.6706440644240779E-4</v>
      </c>
      <c r="D10" s="12">
        <f t="shared" si="2"/>
        <v>3.7944195295651628E-3</v>
      </c>
      <c r="E10" s="79">
        <f t="shared" si="3"/>
        <v>3.4260975246684922E-3</v>
      </c>
      <c r="N10" s="12">
        <f t="shared" si="4"/>
        <v>2.1607672391779076E-3</v>
      </c>
      <c r="O10" s="49">
        <f t="shared" si="5"/>
        <v>1.7930446698579683E-3</v>
      </c>
      <c r="P10" s="49">
        <f t="shared" si="6"/>
        <v>2.0598362698427408E-3</v>
      </c>
      <c r="Q10" s="12">
        <f t="shared" si="7"/>
        <v>2.427656768862807E-3</v>
      </c>
      <c r="Z10" s="12">
        <f t="shared" si="8"/>
        <v>6.6972828027871412E-3</v>
      </c>
      <c r="AC10" s="79">
        <f t="shared" si="9"/>
        <v>9.8151238112696246E-3</v>
      </c>
      <c r="AD10" s="12">
        <f t="shared" si="10"/>
        <v>1.0249122864447457E-2</v>
      </c>
      <c r="AE10" s="12">
        <f t="shared" si="11"/>
        <v>1.0147153942995812E-2</v>
      </c>
      <c r="AF10" s="12">
        <f t="shared" si="12"/>
        <v>1.0217759868794696E-2</v>
      </c>
      <c r="AG10" s="12">
        <f t="shared" si="13"/>
        <v>1.2248548663164938E-2</v>
      </c>
      <c r="AH10" s="12">
        <f t="shared" si="14"/>
        <v>4.9126047070970902E-3</v>
      </c>
      <c r="AI10" s="12">
        <f t="shared" si="15"/>
        <v>4.5438724068267433E-3</v>
      </c>
      <c r="AL10" s="12">
        <f t="shared" si="16"/>
        <v>1.5721750108186328E-3</v>
      </c>
      <c r="AM10" s="12">
        <f t="shared" si="17"/>
        <v>5.4280718199526401E-3</v>
      </c>
      <c r="AN10" s="12">
        <f t="shared" si="18"/>
        <v>5.059150379479016E-3</v>
      </c>
    </row>
    <row r="11" spans="1:46">
      <c r="A11" s="57">
        <f t="shared" si="19"/>
        <v>42644</v>
      </c>
      <c r="B11" s="12">
        <f t="shared" si="0"/>
        <v>8.6884225889498623E-3</v>
      </c>
      <c r="C11" s="12">
        <f t="shared" si="1"/>
        <v>2.739042246724388E-3</v>
      </c>
      <c r="D11" s="12">
        <f t="shared" si="2"/>
        <v>6.2438197980605459E-3</v>
      </c>
      <c r="E11" s="79">
        <f t="shared" si="3"/>
        <v>3.4952040398101847E-3</v>
      </c>
      <c r="N11" s="12">
        <f t="shared" si="4"/>
        <v>4.4386279118571181E-3</v>
      </c>
      <c r="O11" s="49">
        <f t="shared" si="5"/>
        <v>1.6949431442547791E-3</v>
      </c>
      <c r="P11" s="49">
        <f t="shared" si="6"/>
        <v>1.7905934192179451E-3</v>
      </c>
      <c r="Q11" s="12">
        <f t="shared" si="7"/>
        <v>4.5345401769643079E-3</v>
      </c>
      <c r="Z11" s="12">
        <f t="shared" si="8"/>
        <v>6.1147305460049761E-3</v>
      </c>
      <c r="AC11" s="79">
        <f t="shared" si="9"/>
        <v>8.2498645163608577E-3</v>
      </c>
      <c r="AD11" s="12">
        <f t="shared" si="10"/>
        <v>8.5382566062717213E-3</v>
      </c>
      <c r="AE11" s="12">
        <f t="shared" si="11"/>
        <v>8.7128527266109312E-3</v>
      </c>
      <c r="AF11" s="12">
        <f t="shared" si="12"/>
        <v>8.4985292600343598E-3</v>
      </c>
      <c r="AG11" s="12">
        <f t="shared" si="13"/>
        <v>8.9463953702932919E-3</v>
      </c>
      <c r="AH11" s="12">
        <f t="shared" si="14"/>
        <v>7.2585162065494924E-3</v>
      </c>
      <c r="AI11" s="12">
        <f t="shared" si="15"/>
        <v>4.5071287437845609E-3</v>
      </c>
      <c r="AL11" s="12">
        <f t="shared" si="16"/>
        <v>4.7931810105348305E-3</v>
      </c>
      <c r="AM11" s="12">
        <f t="shared" si="17"/>
        <v>8.0490116842639736E-3</v>
      </c>
      <c r="AN11" s="12">
        <f t="shared" si="18"/>
        <v>5.2954649353655903E-3</v>
      </c>
    </row>
    <row r="12" spans="1:46">
      <c r="A12" s="57">
        <f t="shared" si="19"/>
        <v>43009</v>
      </c>
      <c r="B12" s="12">
        <f t="shared" si="0"/>
        <v>5.9538732715991305E-3</v>
      </c>
      <c r="C12" s="12">
        <f t="shared" si="1"/>
        <v>2.0134848317290288E-3</v>
      </c>
      <c r="D12" s="12">
        <f t="shared" si="2"/>
        <v>5.3983444750931309E-3</v>
      </c>
      <c r="E12" s="79">
        <f t="shared" si="3"/>
        <v>3.3780579748710071E-3</v>
      </c>
      <c r="N12" s="12">
        <f t="shared" si="4"/>
        <v>3.9246883287993306E-3</v>
      </c>
      <c r="O12" s="49">
        <f t="shared" si="5"/>
        <v>1.9073630504995442E-3</v>
      </c>
      <c r="P12" s="49">
        <f t="shared" si="6"/>
        <v>2.18195680041533E-3</v>
      </c>
      <c r="Q12" s="12">
        <f t="shared" si="7"/>
        <v>4.1998349690655079E-3</v>
      </c>
      <c r="Z12" s="12">
        <f t="shared" si="8"/>
        <v>6.1122329155047783E-3</v>
      </c>
      <c r="AC12" s="79">
        <f t="shared" si="9"/>
        <v>7.0343429583173966E-3</v>
      </c>
      <c r="AD12" s="12">
        <f t="shared" si="10"/>
        <v>7.5391804808362384E-3</v>
      </c>
      <c r="AE12" s="12">
        <f t="shared" si="11"/>
        <v>7.2832566947762523E-3</v>
      </c>
      <c r="AF12" s="12">
        <f t="shared" si="12"/>
        <v>7.6110303857439554E-3</v>
      </c>
      <c r="AG12" s="12">
        <f t="shared" si="13"/>
        <v>7.706484001444025E-3</v>
      </c>
      <c r="AH12" s="12">
        <f t="shared" si="14"/>
        <v>6.3084740275720641E-3</v>
      </c>
      <c r="AI12" s="12">
        <f t="shared" si="15"/>
        <v>4.2863586776622498E-3</v>
      </c>
      <c r="AL12" s="12">
        <f t="shared" si="16"/>
        <v>3.9609578486592412E-3</v>
      </c>
      <c r="AM12" s="12">
        <f t="shared" si="17"/>
        <v>6.8720006213869311E-3</v>
      </c>
      <c r="AN12" s="12">
        <f t="shared" si="18"/>
        <v>4.84875289924247E-3</v>
      </c>
    </row>
    <row r="13" spans="1:46">
      <c r="A13" s="57">
        <f t="shared" si="19"/>
        <v>43374</v>
      </c>
      <c r="B13" s="12">
        <f t="shared" si="0"/>
        <v>6.1316849124308792E-3</v>
      </c>
      <c r="C13" s="12">
        <f t="shared" si="1"/>
        <v>-1.7683184123480356E-3</v>
      </c>
      <c r="D13" s="12">
        <f t="shared" si="2"/>
        <v>1.9063772456391348E-3</v>
      </c>
      <c r="E13" s="79">
        <f t="shared" si="3"/>
        <v>3.6812052009236318E-3</v>
      </c>
      <c r="N13" s="12">
        <f t="shared" si="4"/>
        <v>7.8098746180943479E-4</v>
      </c>
      <c r="O13" s="49">
        <f t="shared" si="5"/>
        <v>2.5538218443466043E-3</v>
      </c>
      <c r="P13" s="49">
        <f t="shared" si="6"/>
        <v>2.6849924609559928E-3</v>
      </c>
      <c r="Q13" s="12">
        <f t="shared" si="7"/>
        <v>9.1192612700230491E-4</v>
      </c>
      <c r="Z13" s="12">
        <f t="shared" si="8"/>
        <v>6.5266997891768597E-3</v>
      </c>
      <c r="AC13" s="79">
        <f t="shared" si="9"/>
        <v>7.3612802567234459E-3</v>
      </c>
      <c r="AD13" s="12">
        <f t="shared" si="10"/>
        <v>7.8384322593232358E-3</v>
      </c>
      <c r="AE13" s="12">
        <f t="shared" si="11"/>
        <v>7.7030754883753438E-3</v>
      </c>
      <c r="AF13" s="12">
        <f t="shared" si="12"/>
        <v>7.9020604344630652E-3</v>
      </c>
      <c r="AG13" s="12">
        <f t="shared" si="13"/>
        <v>8.0657286565712916E-3</v>
      </c>
      <c r="AH13" s="12">
        <f t="shared" si="14"/>
        <v>2.6648997175506839E-3</v>
      </c>
      <c r="AI13" s="12">
        <f t="shared" si="15"/>
        <v>4.4410713581519712E-3</v>
      </c>
      <c r="AL13" s="12">
        <f t="shared" si="16"/>
        <v>5.9649481907619872E-5</v>
      </c>
      <c r="AM13" s="12">
        <f t="shared" si="17"/>
        <v>3.0317670294690569E-3</v>
      </c>
      <c r="AN13" s="12">
        <f t="shared" si="18"/>
        <v>4.8085885575006593E-3</v>
      </c>
    </row>
    <row r="14" spans="1:46">
      <c r="A14" s="57">
        <f t="shared" si="19"/>
        <v>43739</v>
      </c>
      <c r="B14" s="12">
        <f t="shared" si="0"/>
        <v>4.4593499004912385E-3</v>
      </c>
      <c r="C14" s="12">
        <f t="shared" si="1"/>
        <v>-1.4178295219156034E-3</v>
      </c>
      <c r="D14" s="12">
        <f t="shared" si="2"/>
        <v>1.7531934129106919E-3</v>
      </c>
      <c r="E14" s="79">
        <f t="shared" si="3"/>
        <v>3.1755252883277629E-3</v>
      </c>
      <c r="N14" s="12">
        <f t="shared" si="4"/>
        <v>5.2270792583630765E-5</v>
      </c>
      <c r="O14" s="49">
        <f t="shared" si="5"/>
        <v>1.4721876255765487E-3</v>
      </c>
      <c r="P14" s="49">
        <f t="shared" si="6"/>
        <v>1.6515813019202241E-3</v>
      </c>
      <c r="Q14" s="12">
        <f t="shared" si="7"/>
        <v>2.3141011927685362E-4</v>
      </c>
      <c r="Z14" s="12">
        <f t="shared" si="8"/>
        <v>5.9956219109031927E-3</v>
      </c>
      <c r="AC14" s="79">
        <f t="shared" si="9"/>
        <v>5.318489308500503E-3</v>
      </c>
      <c r="AD14" s="12">
        <f t="shared" si="10"/>
        <v>5.5755513513178201E-3</v>
      </c>
      <c r="AE14" s="12">
        <f t="shared" si="11"/>
        <v>4.9887513320001631E-3</v>
      </c>
      <c r="AF14" s="12">
        <f t="shared" si="12"/>
        <v>5.8189438850937414E-3</v>
      </c>
      <c r="AG14" s="12">
        <f t="shared" si="13"/>
        <v>5.0727174711968637E-3</v>
      </c>
      <c r="AH14" s="12">
        <f t="shared" si="14"/>
        <v>2.7786451149456326E-3</v>
      </c>
      <c r="AI14" s="12">
        <f t="shared" si="15"/>
        <v>4.2024329703904684E-3</v>
      </c>
      <c r="AL14" s="12">
        <f t="shared" si="16"/>
        <v>5.1453960403069487E-4</v>
      </c>
      <c r="AM14" s="12">
        <f t="shared" si="17"/>
        <v>3.454116033237975E-3</v>
      </c>
      <c r="AN14" s="12">
        <f t="shared" si="18"/>
        <v>4.8788629510789772E-3</v>
      </c>
    </row>
    <row r="15" spans="1:46">
      <c r="A15" s="57">
        <f t="shared" si="19"/>
        <v>44105</v>
      </c>
      <c r="B15" s="12">
        <f t="shared" si="0"/>
        <v>2.7528582100384558E-3</v>
      </c>
      <c r="C15" s="12">
        <f t="shared" si="1"/>
        <v>-3.7517089774177226E-3</v>
      </c>
      <c r="D15" s="12">
        <f t="shared" si="2"/>
        <v>-6.3550107012466661E-4</v>
      </c>
      <c r="E15" s="79">
        <f t="shared" si="3"/>
        <v>3.1279430392742169E-3</v>
      </c>
      <c r="N15" s="12">
        <f t="shared" si="4"/>
        <v>-3.075956626067522E-3</v>
      </c>
      <c r="O15" s="49">
        <f t="shared" si="5"/>
        <v>6.7829712476252801E-4</v>
      </c>
      <c r="P15" s="49">
        <f t="shared" si="6"/>
        <v>1.1098666182609573E-3</v>
      </c>
      <c r="Q15" s="12">
        <f t="shared" si="7"/>
        <v>-2.6460062557122077E-3</v>
      </c>
      <c r="Z15" s="12">
        <f t="shared" si="8"/>
        <v>6.5628825896009158E-3</v>
      </c>
      <c r="AC15" s="79">
        <f t="shared" si="9"/>
        <v>5.2223856404288354E-3</v>
      </c>
      <c r="AD15" s="12">
        <f t="shared" si="10"/>
        <v>5.6693559090406076E-3</v>
      </c>
      <c r="AE15" s="12">
        <f t="shared" si="11"/>
        <v>4.7429341942126779E-3</v>
      </c>
      <c r="AF15" s="12">
        <f t="shared" si="12"/>
        <v>5.9599700851804549E-3</v>
      </c>
      <c r="AG15" s="12">
        <f t="shared" si="13"/>
        <v>5.6463128544999019E-3</v>
      </c>
      <c r="AH15" s="12">
        <f t="shared" si="14"/>
        <v>1.5172370485485587E-3</v>
      </c>
      <c r="AI15" s="12">
        <f t="shared" si="15"/>
        <v>5.2887880194585346E-3</v>
      </c>
      <c r="AL15" s="12">
        <f t="shared" si="16"/>
        <v>-1.7743889005161773E-3</v>
      </c>
      <c r="AM15" s="12">
        <f t="shared" si="17"/>
        <v>1.8049544858178557E-3</v>
      </c>
      <c r="AN15" s="12">
        <f t="shared" si="18"/>
        <v>5.5775889537859058E-3</v>
      </c>
    </row>
    <row r="16" spans="1:46">
      <c r="A16" s="57">
        <f t="shared" si="19"/>
        <v>44470</v>
      </c>
      <c r="B16" s="12">
        <f t="shared" si="0"/>
        <v>5.9133572685596825E-3</v>
      </c>
      <c r="C16" s="12">
        <f t="shared" si="1"/>
        <v>-2.0795607157718665E-3</v>
      </c>
      <c r="D16" s="12">
        <f t="shared" si="2"/>
        <v>1.4991253723271036E-3</v>
      </c>
      <c r="E16" s="79">
        <f t="shared" si="3"/>
        <v>3.5861436916410083E-3</v>
      </c>
      <c r="N16" s="12">
        <f t="shared" si="4"/>
        <v>-8.2835066374420396E-4</v>
      </c>
      <c r="O16" s="49">
        <f t="shared" si="5"/>
        <v>1.2538174415237524E-3</v>
      </c>
      <c r="P16" s="49">
        <f t="shared" si="6"/>
        <v>1.6761282769228725E-3</v>
      </c>
      <c r="Q16" s="12">
        <f t="shared" si="7"/>
        <v>-4.069180493683211E-4</v>
      </c>
      <c r="Z16" s="12">
        <f t="shared" si="8"/>
        <v>8.4304959609380337E-3</v>
      </c>
      <c r="AC16" s="79">
        <f t="shared" si="9"/>
        <v>7.1076915085362957E-3</v>
      </c>
      <c r="AD16" s="12">
        <f t="shared" si="10"/>
        <v>6.6895562176190193E-3</v>
      </c>
      <c r="AE16" s="12">
        <f t="shared" si="11"/>
        <v>6.5291965539451269E-3</v>
      </c>
      <c r="AF16" s="12">
        <f t="shared" si="12"/>
        <v>6.7055767397474764E-3</v>
      </c>
      <c r="AG16" s="12">
        <f t="shared" si="13"/>
        <v>8.3779663104084356E-3</v>
      </c>
      <c r="AH16" s="12">
        <f t="shared" si="14"/>
        <v>2.944156451509139E-3</v>
      </c>
      <c r="AI16" s="12">
        <f t="shared" si="15"/>
        <v>5.0341860628531077E-3</v>
      </c>
      <c r="AL16" s="12">
        <f t="shared" si="16"/>
        <v>4.0960903424180906E-4</v>
      </c>
      <c r="AM16" s="12">
        <f t="shared" si="17"/>
        <v>3.8266014083980782E-3</v>
      </c>
      <c r="AN16" s="12">
        <f t="shared" si="18"/>
        <v>5.9184699417582642E-3</v>
      </c>
    </row>
    <row r="17" spans="1:40">
      <c r="A17" s="57">
        <f t="shared" si="19"/>
        <v>44835</v>
      </c>
      <c r="B17" s="12">
        <f t="shared" si="0"/>
        <v>7.8182656114174076E-3</v>
      </c>
      <c r="C17" s="12">
        <f t="shared" si="1"/>
        <v>-1.3953727169702113E-3</v>
      </c>
      <c r="D17" s="12">
        <f t="shared" si="2"/>
        <v>2.5355473723254196E-3</v>
      </c>
      <c r="E17" s="79">
        <f t="shared" si="3"/>
        <v>3.9364128523926567E-3</v>
      </c>
      <c r="N17" s="12">
        <f t="shared" si="4"/>
        <v>1.8087502913681774E-3</v>
      </c>
      <c r="O17" s="49">
        <f t="shared" si="5"/>
        <v>3.2086002015192516E-3</v>
      </c>
      <c r="P17" s="49">
        <f t="shared" si="6"/>
        <v>3.4985559667248811E-3</v>
      </c>
      <c r="Q17" s="12">
        <f t="shared" si="7"/>
        <v>2.0983014602098393E-3</v>
      </c>
      <c r="Z17" s="12">
        <f t="shared" si="8"/>
        <v>9.5677976637487117E-3</v>
      </c>
      <c r="AC17" s="79">
        <f t="shared" si="9"/>
        <v>8.2278397400044421E-3</v>
      </c>
      <c r="AD17" s="12">
        <f t="shared" si="10"/>
        <v>7.5924048402518096E-3</v>
      </c>
      <c r="AE17" s="12">
        <f t="shared" si="11"/>
        <v>7.5844509064304511E-3</v>
      </c>
      <c r="AF17" s="12">
        <f t="shared" si="12"/>
        <v>7.6162624985460781E-3</v>
      </c>
      <c r="AG17" s="12">
        <f t="shared" si="13"/>
        <v>9.187856919632198E-3</v>
      </c>
      <c r="AH17" s="12">
        <f t="shared" si="14"/>
        <v>3.7808867383251066E-3</v>
      </c>
      <c r="AI17" s="12">
        <f t="shared" si="15"/>
        <v>5.1834923591118631E-3</v>
      </c>
      <c r="AL17" s="12">
        <f t="shared" si="16"/>
        <v>9.030645314500596E-4</v>
      </c>
      <c r="AM17" s="12">
        <f t="shared" si="17"/>
        <v>3.2623444532828838E-3</v>
      </c>
      <c r="AN17" s="12">
        <f t="shared" si="18"/>
        <v>4.6642255032660618E-3</v>
      </c>
    </row>
    <row r="18" spans="1:40">
      <c r="A18" s="57">
        <f t="shared" si="19"/>
        <v>45200</v>
      </c>
      <c r="B18" s="12">
        <f t="shared" si="0"/>
        <v>7.3991000210238411E-3</v>
      </c>
      <c r="C18" s="12">
        <f t="shared" si="1"/>
        <v>8.2598264294375667E-4</v>
      </c>
      <c r="D18" s="12">
        <f t="shared" si="2"/>
        <v>5.0011248033183797E-3</v>
      </c>
      <c r="E18" s="79">
        <f t="shared" si="3"/>
        <v>4.1716964115469102E-3</v>
      </c>
      <c r="N18" s="12">
        <f t="shared" si="4"/>
        <v>4.5254528842031405E-3</v>
      </c>
      <c r="O18" s="49">
        <f t="shared" si="5"/>
        <v>3.6964170649227412E-3</v>
      </c>
      <c r="P18" s="49">
        <f t="shared" si="6"/>
        <v>4.1776599933629477E-3</v>
      </c>
      <c r="Q18" s="12">
        <f t="shared" si="7"/>
        <v>5.0070933109493954E-3</v>
      </c>
      <c r="Z18" s="12">
        <f t="shared" si="8"/>
        <v>9.0751335311314296E-3</v>
      </c>
      <c r="AC18" s="79">
        <f t="shared" si="9"/>
        <v>7.9255706690103764E-3</v>
      </c>
      <c r="AD18" s="12">
        <f t="shared" si="10"/>
        <v>7.2474727778553127E-3</v>
      </c>
      <c r="AE18" s="12">
        <f t="shared" si="11"/>
        <v>7.4864346407472748E-3</v>
      </c>
      <c r="AF18" s="12">
        <f t="shared" si="12"/>
        <v>7.3988876730111119E-3</v>
      </c>
      <c r="AG18" s="12">
        <f t="shared" si="13"/>
        <v>8.9463953702932919E-3</v>
      </c>
      <c r="AH18" s="12">
        <f t="shared" si="14"/>
        <v>5.4607701929290098E-3</v>
      </c>
      <c r="AI18" s="12">
        <f t="shared" si="15"/>
        <v>4.6309624553770856E-3</v>
      </c>
      <c r="AL18" s="12">
        <f t="shared" si="16"/>
        <v>2.8211892702221242E-3</v>
      </c>
      <c r="AM18" s="12">
        <f t="shared" si="17"/>
        <v>5.4767967224331748E-3</v>
      </c>
      <c r="AN18" s="12">
        <f t="shared" si="18"/>
        <v>4.6469757581710791E-3</v>
      </c>
    </row>
    <row r="19" spans="1:40">
      <c r="A19" s="57"/>
      <c r="O19" s="49"/>
    </row>
    <row r="20" spans="1:40">
      <c r="A20" s="57"/>
    </row>
    <row r="21" spans="1:40">
      <c r="A21" s="57"/>
    </row>
    <row r="22" spans="1:40">
      <c r="A22" s="57"/>
    </row>
    <row r="23" spans="1:40">
      <c r="A23" s="57"/>
    </row>
    <row r="24" spans="1:40">
      <c r="A24" s="57"/>
    </row>
    <row r="25" spans="1:40">
      <c r="A25" s="57"/>
      <c r="K25" t="e">
        <f>VLOOKUP(YEAR(A3)&amp;MONTH(A3),$F$1308:$G$2744,2,0)</f>
        <v>#N/A</v>
      </c>
    </row>
    <row r="26" spans="1:40">
      <c r="A26" s="57"/>
    </row>
    <row r="27" spans="1:40">
      <c r="A27" s="57"/>
    </row>
    <row r="28" spans="1:40">
      <c r="A28" s="57"/>
      <c r="B28" t="s">
        <v>112</v>
      </c>
      <c r="M28" s="38" t="s">
        <v>14</v>
      </c>
      <c r="N28" s="59">
        <f>505/252</f>
        <v>2.003968253968254</v>
      </c>
      <c r="R28" t="s">
        <v>112</v>
      </c>
    </row>
    <row r="29" spans="1:40">
      <c r="A29" s="57"/>
      <c r="B29" s="38" t="s">
        <v>2</v>
      </c>
      <c r="C29" s="38" t="s">
        <v>103</v>
      </c>
      <c r="D29" s="38" t="s">
        <v>104</v>
      </c>
      <c r="E29" s="38" t="s">
        <v>105</v>
      </c>
      <c r="F29" s="38" t="s">
        <v>106</v>
      </c>
      <c r="H29" s="38" t="s">
        <v>107</v>
      </c>
      <c r="I29" s="38" t="s">
        <v>108</v>
      </c>
      <c r="J29" s="38" t="s">
        <v>109</v>
      </c>
      <c r="L29" s="38"/>
      <c r="M29" s="38">
        <v>720</v>
      </c>
      <c r="N29" s="38">
        <f>720+1080</f>
        <v>1800</v>
      </c>
      <c r="O29" s="38">
        <f>720+1800</f>
        <v>2520</v>
      </c>
      <c r="R29" s="38" t="s">
        <v>114</v>
      </c>
      <c r="S29" s="38" t="s">
        <v>107</v>
      </c>
      <c r="T29" s="38" t="s">
        <v>108</v>
      </c>
      <c r="U29" s="38" t="s">
        <v>109</v>
      </c>
      <c r="X29" s="38" t="s">
        <v>1</v>
      </c>
      <c r="Y29" s="38" t="s">
        <v>107</v>
      </c>
      <c r="Z29" s="38" t="s">
        <v>108</v>
      </c>
      <c r="AA29" s="38" t="s">
        <v>109</v>
      </c>
    </row>
    <row r="30" spans="1:40">
      <c r="A30" s="98" t="s">
        <v>113</v>
      </c>
      <c r="B30" s="38">
        <v>2008</v>
      </c>
      <c r="C30" s="35">
        <v>1.9045999999999998</v>
      </c>
      <c r="D30" s="58">
        <v>1.9</v>
      </c>
      <c r="E30" s="58">
        <v>2.0099999999999998</v>
      </c>
      <c r="F30" s="58">
        <v>2.0699999999999998</v>
      </c>
      <c r="H30" s="12">
        <f>D30/C30-1</f>
        <v>-2.4152052924498735E-3</v>
      </c>
      <c r="I30" s="12">
        <f>(E30/C30)^(1/3)-1</f>
        <v>1.8116382684385313E-2</v>
      </c>
      <c r="J30" s="12">
        <f>(F30/C30)^(1/5)-1</f>
        <v>1.6794791970638379E-2</v>
      </c>
      <c r="M30" s="58">
        <v>15.09</v>
      </c>
      <c r="N30" s="58">
        <v>15.71</v>
      </c>
      <c r="O30" s="58">
        <v>15.7</v>
      </c>
      <c r="S30" s="58">
        <f>GEOMEAN(14.5,13.5)</f>
        <v>13.991068579633222</v>
      </c>
      <c r="T30" s="58">
        <f>GEOMEAN(14.5,13.5,12,11)</f>
        <v>12.678530667842617</v>
      </c>
      <c r="U30" s="58">
        <f>GEOMEAN(14.5,13.5,12,11,10)</f>
        <v>12.090802868711634</v>
      </c>
      <c r="Y30" s="60">
        <f>S30-0.1</f>
        <v>13.891068579633222</v>
      </c>
      <c r="Z30" s="60">
        <f>T30-0.1</f>
        <v>12.578530667842617</v>
      </c>
      <c r="AA30" s="60">
        <f>U30-0.1</f>
        <v>11.990802868711635</v>
      </c>
    </row>
    <row r="31" spans="1:40">
      <c r="A31" s="98"/>
      <c r="B31" s="38">
        <v>2009</v>
      </c>
      <c r="C31" s="35">
        <v>1.7669999999999999</v>
      </c>
      <c r="D31" s="58">
        <v>1.75</v>
      </c>
      <c r="E31" s="58">
        <v>1.9</v>
      </c>
      <c r="F31" s="58">
        <v>1.94</v>
      </c>
      <c r="H31" s="12">
        <f t="shared" ref="H31:H45" si="20">D31/C31-1</f>
        <v>-9.6208262591963578E-3</v>
      </c>
      <c r="I31" s="12">
        <f t="shared" ref="I31:I45" si="21">(E31/C31)^(1/3)-1</f>
        <v>2.4485188140280112E-2</v>
      </c>
      <c r="J31" s="12">
        <f t="shared" ref="J31:J45" si="22">(F31/C31)^(1/5)-1</f>
        <v>1.8856536639314969E-2</v>
      </c>
      <c r="M31" s="58">
        <v>10</v>
      </c>
      <c r="N31" s="38">
        <v>12.29</v>
      </c>
      <c r="O31" s="38">
        <v>12.63</v>
      </c>
      <c r="S31" s="58">
        <f>GEOMEAN(8.75,10.5)</f>
        <v>9.5851447563404069</v>
      </c>
      <c r="T31" s="58">
        <f>GEOMEAN(8.75,10.5,10.25,10)</f>
        <v>9.8509996665862491</v>
      </c>
      <c r="U31" s="58">
        <f>GEOMEAN(8.75,10.5,10.25,10,9.63)</f>
        <v>9.8063976723038397</v>
      </c>
      <c r="X31" s="47"/>
      <c r="Y31" s="60">
        <f t="shared" ref="Y31:AA45" si="23">S31-0.1</f>
        <v>9.4851447563404072</v>
      </c>
      <c r="Z31" s="60">
        <f t="shared" si="23"/>
        <v>9.7509996665862495</v>
      </c>
      <c r="AA31" s="60">
        <f t="shared" si="23"/>
        <v>9.7063976723038401</v>
      </c>
      <c r="AH31" s="49"/>
    </row>
    <row r="32" spans="1:40">
      <c r="A32" s="98"/>
      <c r="B32" s="38">
        <f>B31+1</f>
        <v>2010</v>
      </c>
      <c r="C32" s="35">
        <v>1.6873</v>
      </c>
      <c r="D32" s="58">
        <v>1.8</v>
      </c>
      <c r="E32" s="58">
        <v>1.9</v>
      </c>
      <c r="F32" s="58">
        <v>1.94</v>
      </c>
      <c r="H32" s="12">
        <f t="shared" si="20"/>
        <v>6.6793101404611033E-2</v>
      </c>
      <c r="I32" s="12">
        <f t="shared" si="21"/>
        <v>4.0368269731119399E-2</v>
      </c>
      <c r="J32" s="12">
        <f t="shared" si="22"/>
        <v>2.8304851240460227E-2</v>
      </c>
      <c r="M32" s="38">
        <v>11.51</v>
      </c>
      <c r="N32" s="38">
        <v>11.38</v>
      </c>
      <c r="O32" s="38">
        <v>11.21</v>
      </c>
      <c r="S32" s="58">
        <f>GEOMEAN(10.75,11.75)</f>
        <v>11.238883396494511</v>
      </c>
      <c r="T32" s="58">
        <f>GEOMEAN(10.75,11.75,10.5,10,10)</f>
        <v>10.581010028052878</v>
      </c>
      <c r="U32" s="58">
        <f>GEOMEAN(10.75,11.75,10.5,10,10,10)</f>
        <v>10.481882128877466</v>
      </c>
      <c r="X32" s="47"/>
      <c r="Y32" s="60">
        <f t="shared" si="23"/>
        <v>11.138883396494512</v>
      </c>
      <c r="Z32" s="60">
        <f t="shared" si="23"/>
        <v>10.481010028052879</v>
      </c>
      <c r="AA32" s="60">
        <f t="shared" si="23"/>
        <v>10.381882128877466</v>
      </c>
      <c r="AH32" s="49"/>
    </row>
    <row r="33" spans="1:34">
      <c r="A33" s="98"/>
      <c r="B33" s="38">
        <f t="shared" ref="B33:B44" si="24">B32+1</f>
        <v>2011</v>
      </c>
      <c r="C33" s="35">
        <v>1.8793</v>
      </c>
      <c r="D33" s="58">
        <v>1.75</v>
      </c>
      <c r="E33" s="58">
        <v>1.75</v>
      </c>
      <c r="F33" s="58">
        <v>1.8</v>
      </c>
      <c r="H33" s="12">
        <f t="shared" si="20"/>
        <v>-6.8802213590166583E-2</v>
      </c>
      <c r="I33" s="12">
        <f t="shared" si="21"/>
        <v>-2.3481118587388328E-2</v>
      </c>
      <c r="J33" s="12">
        <f t="shared" si="22"/>
        <v>-8.5854729490204562E-3</v>
      </c>
      <c r="M33" s="38">
        <v>10.76</v>
      </c>
      <c r="N33" s="38">
        <v>11.32</v>
      </c>
      <c r="O33" s="38">
        <v>11.35</v>
      </c>
      <c r="S33" s="58">
        <f>GEOMEAN(11,10.5)</f>
        <v>10.747092630102339</v>
      </c>
      <c r="T33" s="58">
        <f>GEOMEAN(11,10.5,10.5,10)</f>
        <v>10.494042550793566</v>
      </c>
      <c r="U33" s="58">
        <f>GEOMEAN(11,10.5,10.5,10,9.75)</f>
        <v>10.340824792090807</v>
      </c>
      <c r="Y33" s="60">
        <f t="shared" si="23"/>
        <v>10.647092630102339</v>
      </c>
      <c r="Z33" s="60">
        <f t="shared" si="23"/>
        <v>10.394042550793566</v>
      </c>
      <c r="AA33" s="60">
        <f t="shared" si="23"/>
        <v>10.240824792090807</v>
      </c>
      <c r="AH33" s="49"/>
    </row>
    <row r="34" spans="1:34">
      <c r="A34" s="98"/>
      <c r="B34" s="38">
        <f t="shared" si="24"/>
        <v>2012</v>
      </c>
      <c r="C34" s="35">
        <v>2.0264000000000002</v>
      </c>
      <c r="D34" s="58">
        <v>2</v>
      </c>
      <c r="E34" s="58">
        <v>2</v>
      </c>
      <c r="F34" s="58">
        <v>2.04</v>
      </c>
      <c r="G34" s="38"/>
      <c r="H34" s="12">
        <f t="shared" si="20"/>
        <v>-1.3028030003948032E-2</v>
      </c>
      <c r="I34" s="12">
        <f t="shared" si="21"/>
        <v>-4.3616732019993165E-3</v>
      </c>
      <c r="J34" s="12">
        <f t="shared" si="22"/>
        <v>1.3386928805856346E-3</v>
      </c>
      <c r="M34" s="38">
        <v>7.87</v>
      </c>
      <c r="N34" s="38">
        <v>8.91</v>
      </c>
      <c r="O34" s="38">
        <v>9.23</v>
      </c>
      <c r="S34" s="58">
        <f>GEOMEAN(7.25,8)</f>
        <v>7.6157731058639087</v>
      </c>
      <c r="T34" s="58">
        <f>GEOMEAN(7.25,8,9,8.88)</f>
        <v>8.2512713064121552</v>
      </c>
      <c r="U34" s="58">
        <f>GEOMEAN(7.25,8,9,8.88,8.5)</f>
        <v>8.3004278500816486</v>
      </c>
      <c r="Y34" s="60">
        <f t="shared" si="23"/>
        <v>7.515773105863909</v>
      </c>
      <c r="Z34" s="60">
        <f t="shared" si="23"/>
        <v>8.1512713064121556</v>
      </c>
      <c r="AA34" s="60">
        <f t="shared" si="23"/>
        <v>8.200427850081649</v>
      </c>
      <c r="AH34" s="49"/>
    </row>
    <row r="35" spans="1:34">
      <c r="A35" s="98"/>
      <c r="B35" s="38">
        <f t="shared" si="24"/>
        <v>2013</v>
      </c>
      <c r="C35" s="35">
        <v>2.2170000000000001</v>
      </c>
      <c r="D35" s="58">
        <v>2.4</v>
      </c>
      <c r="E35" s="58">
        <v>2.4500000000000002</v>
      </c>
      <c r="F35" s="58">
        <v>2.5</v>
      </c>
      <c r="H35" s="12">
        <f t="shared" si="20"/>
        <v>8.2543978349120417E-2</v>
      </c>
      <c r="I35" s="12">
        <f t="shared" si="21"/>
        <v>3.3872055815147739E-2</v>
      </c>
      <c r="J35" s="12">
        <f t="shared" si="22"/>
        <v>2.431813824747775E-2</v>
      </c>
      <c r="M35" s="38">
        <v>10.92</v>
      </c>
      <c r="N35" s="38">
        <v>11.62</v>
      </c>
      <c r="O35" s="38">
        <v>11.77</v>
      </c>
      <c r="S35" s="58">
        <f>GEOMEAN(9.75,10)</f>
        <v>9.8742088290657488</v>
      </c>
      <c r="T35" s="58">
        <f>GEOMEAN(9.75,10,10.25)</f>
        <v>9.9979162324881212</v>
      </c>
      <c r="U35" s="58">
        <f>GEOMEAN(9.75,10,10.25,9.5,9)</f>
        <v>9.6903378574638648</v>
      </c>
      <c r="Y35" s="60">
        <f t="shared" si="23"/>
        <v>9.7742088290657492</v>
      </c>
      <c r="Z35" s="60">
        <f t="shared" si="23"/>
        <v>9.8979162324881216</v>
      </c>
      <c r="AA35" s="60">
        <f t="shared" si="23"/>
        <v>9.5903378574638651</v>
      </c>
      <c r="AH35" s="49"/>
    </row>
    <row r="36" spans="1:34">
      <c r="A36" s="98"/>
      <c r="B36" s="38">
        <f t="shared" si="24"/>
        <v>2014</v>
      </c>
      <c r="C36" s="35">
        <v>2.4468999999999999</v>
      </c>
      <c r="D36" s="58">
        <v>2.5</v>
      </c>
      <c r="E36" s="58">
        <v>2.65</v>
      </c>
      <c r="F36" s="58">
        <v>2.67</v>
      </c>
      <c r="H36" s="12">
        <f t="shared" si="20"/>
        <v>2.170092770444243E-2</v>
      </c>
      <c r="I36" s="12">
        <f t="shared" si="21"/>
        <v>2.6935619353925189E-2</v>
      </c>
      <c r="J36" s="12">
        <f t="shared" si="22"/>
        <v>1.7604474831564909E-2</v>
      </c>
      <c r="M36" s="38">
        <v>11.94</v>
      </c>
      <c r="N36" s="38">
        <v>11.63</v>
      </c>
      <c r="O36" s="38">
        <v>11.37</v>
      </c>
      <c r="S36" s="58">
        <f>GEOMEAN(11,12)</f>
        <v>11.489125293076057</v>
      </c>
      <c r="T36" s="58">
        <f>GEOMEAN(11,12,10.88,10)</f>
        <v>10.947140868321446</v>
      </c>
      <c r="U36" s="58">
        <f>GEOMEAN(11,12,10.88,10,10)</f>
        <v>10.750794620204868</v>
      </c>
      <c r="Y36" s="60">
        <f t="shared" si="23"/>
        <v>11.389125293076058</v>
      </c>
      <c r="Z36" s="60">
        <f t="shared" si="23"/>
        <v>10.847140868321446</v>
      </c>
      <c r="AA36" s="60">
        <f t="shared" si="23"/>
        <v>10.650794620204868</v>
      </c>
      <c r="AH36" s="49"/>
    </row>
    <row r="37" spans="1:34">
      <c r="A37" s="98"/>
      <c r="B37" s="38">
        <f t="shared" si="24"/>
        <v>2015</v>
      </c>
      <c r="C37" s="35">
        <v>3.9474999999999998</v>
      </c>
      <c r="D37" s="58">
        <v>4.13</v>
      </c>
      <c r="E37" s="58">
        <v>4</v>
      </c>
      <c r="F37" s="58">
        <v>4.1100000000000003</v>
      </c>
      <c r="H37" s="12">
        <f t="shared" si="20"/>
        <v>4.6231792273590866E-2</v>
      </c>
      <c r="I37" s="12">
        <f t="shared" si="21"/>
        <v>4.4136763611950514E-3</v>
      </c>
      <c r="J37" s="12">
        <f t="shared" si="22"/>
        <v>8.1007471982887935E-3</v>
      </c>
      <c r="M37" s="38">
        <v>15.7</v>
      </c>
      <c r="N37" s="38">
        <v>15.73</v>
      </c>
      <c r="O37" s="38">
        <v>15.72</v>
      </c>
      <c r="S37" s="58">
        <f>GEOMEAN(14.25,12.75)</f>
        <v>13.479150566708572</v>
      </c>
      <c r="T37" s="58">
        <f>GEOMEAN(14.25,12.75,11,10)</f>
        <v>11.889933717301229</v>
      </c>
      <c r="U37" s="58">
        <f>GEOMEAN(14.25,12.75,11,10,10)</f>
        <v>11.485331821144717</v>
      </c>
      <c r="Y37" s="60">
        <f t="shared" si="23"/>
        <v>13.379150566708573</v>
      </c>
      <c r="Z37" s="60">
        <f t="shared" si="23"/>
        <v>11.78993371730123</v>
      </c>
      <c r="AA37" s="60">
        <f t="shared" si="23"/>
        <v>11.385331821144717</v>
      </c>
    </row>
    <row r="38" spans="1:34">
      <c r="A38" s="98"/>
      <c r="B38" s="38">
        <f t="shared" si="24"/>
        <v>2016</v>
      </c>
      <c r="C38" s="35">
        <v>3.2624</v>
      </c>
      <c r="D38" s="58">
        <v>3.4</v>
      </c>
      <c r="E38" s="58">
        <v>3.6</v>
      </c>
      <c r="F38" s="58">
        <v>3.67</v>
      </c>
      <c r="H38" s="12">
        <f t="shared" si="20"/>
        <v>4.2177538008827842E-2</v>
      </c>
      <c r="I38" s="12">
        <f t="shared" si="21"/>
        <v>3.3368211041995721E-2</v>
      </c>
      <c r="J38" s="12">
        <f t="shared" si="22"/>
        <v>2.3825096926204381E-2</v>
      </c>
      <c r="M38" s="38">
        <v>11.49</v>
      </c>
      <c r="N38" s="38">
        <v>11.28</v>
      </c>
      <c r="O38" s="38">
        <v>11.44</v>
      </c>
      <c r="S38" s="58">
        <f>GEOMEAN(13.5,11)</f>
        <v>12.186057606953941</v>
      </c>
      <c r="T38" s="58">
        <f>GEOMEAN(13.5,11,10,10)</f>
        <v>11.039047788171741</v>
      </c>
      <c r="U38" s="58">
        <f>GEOMEAN(13.5,11,10,10,9.5)</f>
        <v>10.712479696013485</v>
      </c>
      <c r="Y38" s="60">
        <f t="shared" si="23"/>
        <v>12.086057606953942</v>
      </c>
      <c r="Z38" s="60">
        <f t="shared" si="23"/>
        <v>10.939047788171742</v>
      </c>
      <c r="AA38" s="60">
        <f t="shared" si="23"/>
        <v>10.612479696013486</v>
      </c>
    </row>
    <row r="39" spans="1:34">
      <c r="A39" s="98"/>
      <c r="B39" s="38">
        <f t="shared" si="24"/>
        <v>2017</v>
      </c>
      <c r="C39" s="35">
        <v>3.1625000000000001</v>
      </c>
      <c r="D39" s="58">
        <v>3.3</v>
      </c>
      <c r="E39" s="58">
        <v>3.4</v>
      </c>
      <c r="F39" s="58">
        <v>3.5</v>
      </c>
      <c r="H39" s="12">
        <f t="shared" si="20"/>
        <v>4.3478260869565188E-2</v>
      </c>
      <c r="I39" s="12">
        <f t="shared" si="21"/>
        <v>2.4431193980375188E-2</v>
      </c>
      <c r="J39" s="12">
        <f t="shared" si="22"/>
        <v>2.0487059754849213E-2</v>
      </c>
      <c r="M39" s="38">
        <v>8.08</v>
      </c>
      <c r="N39" s="38">
        <v>9.65</v>
      </c>
      <c r="O39" s="38">
        <v>9.99</v>
      </c>
      <c r="S39" s="58">
        <f>GEOMEAN(7,7)</f>
        <v>7</v>
      </c>
      <c r="T39" s="58">
        <f>GEOMEAN(7,7,8,8)</f>
        <v>7.4833147735478827</v>
      </c>
      <c r="U39" s="58">
        <f>GEOMEAN(7,7,8,8,8)</f>
        <v>7.5839106585589269</v>
      </c>
      <c r="Y39" s="60">
        <f t="shared" si="23"/>
        <v>6.9</v>
      </c>
      <c r="Z39" s="60">
        <f t="shared" si="23"/>
        <v>7.383314773547883</v>
      </c>
      <c r="AA39" s="60">
        <f t="shared" si="23"/>
        <v>7.4839106585589272</v>
      </c>
    </row>
    <row r="40" spans="1:34">
      <c r="A40" s="98"/>
      <c r="B40" s="38">
        <f>B39+1</f>
        <v>2018</v>
      </c>
      <c r="C40" s="35">
        <v>4.05</v>
      </c>
      <c r="D40" s="58">
        <v>3.8</v>
      </c>
      <c r="E40" s="58">
        <v>3.8</v>
      </c>
      <c r="F40" s="58">
        <v>3.93</v>
      </c>
      <c r="H40" s="12">
        <f t="shared" si="20"/>
        <v>-6.1728395061728447E-2</v>
      </c>
      <c r="I40" s="12">
        <f t="shared" si="21"/>
        <v>-2.1014653898851376E-2</v>
      </c>
      <c r="J40" s="12">
        <f t="shared" si="22"/>
        <v>-5.9974342062496522E-3</v>
      </c>
      <c r="M40" s="38">
        <v>8.36</v>
      </c>
      <c r="N40" s="38">
        <v>10.119999999999999</v>
      </c>
      <c r="O40" s="38">
        <v>10.57</v>
      </c>
      <c r="S40" s="58">
        <f>GEOMEAN(6.5,8)</f>
        <v>7.2111025509279791</v>
      </c>
      <c r="T40" s="58">
        <f>GEOMEAN(6.5,8,8.5,8)</f>
        <v>7.7113082540690865</v>
      </c>
      <c r="U40" s="58">
        <f>GEOMEAN(6.5,8,8.5,8,8)</f>
        <v>7.7682008993785896</v>
      </c>
      <c r="Y40" s="60">
        <f t="shared" si="23"/>
        <v>7.1111025509279795</v>
      </c>
      <c r="Z40" s="60">
        <f t="shared" si="23"/>
        <v>7.6113082540690868</v>
      </c>
      <c r="AA40" s="60">
        <f t="shared" si="23"/>
        <v>7.66820089937859</v>
      </c>
    </row>
    <row r="41" spans="1:34">
      <c r="A41" s="98"/>
      <c r="B41" s="38">
        <f t="shared" si="24"/>
        <v>2019</v>
      </c>
      <c r="C41" s="35">
        <v>4.157</v>
      </c>
      <c r="D41" s="58">
        <v>4</v>
      </c>
      <c r="E41" s="58">
        <v>3.95</v>
      </c>
      <c r="F41" s="58">
        <v>4.0999999999999996</v>
      </c>
      <c r="H41" s="12">
        <f t="shared" si="20"/>
        <v>-3.7767620880442609E-2</v>
      </c>
      <c r="I41" s="12">
        <f t="shared" si="21"/>
        <v>-1.6881903429925127E-2</v>
      </c>
      <c r="J41" s="12">
        <f t="shared" si="22"/>
        <v>-2.7575283269430928E-3</v>
      </c>
      <c r="M41" s="38">
        <v>4.9800000000000004</v>
      </c>
      <c r="N41" s="38">
        <v>6.26</v>
      </c>
      <c r="O41" s="38">
        <v>6.63</v>
      </c>
      <c r="S41" s="58">
        <f>GEOMEAN(4.5,4.75)</f>
        <v>4.6233105022267322</v>
      </c>
      <c r="T41" s="58">
        <f>GEOMEAN(4.5,4.75,6.5,7)</f>
        <v>5.5844367960822767</v>
      </c>
      <c r="U41" s="58">
        <f>GEOMEAN(4.5,4.75,6.5,7,7)</f>
        <v>5.8425590711059741</v>
      </c>
      <c r="Y41" s="60">
        <f t="shared" si="23"/>
        <v>4.5233105022267326</v>
      </c>
      <c r="Z41" s="60">
        <f t="shared" si="23"/>
        <v>5.4844367960822771</v>
      </c>
      <c r="AA41" s="60">
        <f t="shared" si="23"/>
        <v>5.7425590711059744</v>
      </c>
    </row>
    <row r="42" spans="1:34">
      <c r="A42" s="98"/>
      <c r="B42" s="38">
        <f t="shared" si="24"/>
        <v>2020</v>
      </c>
      <c r="C42" s="35">
        <v>5.61</v>
      </c>
      <c r="D42" s="58">
        <v>5.0999999999999996</v>
      </c>
      <c r="E42" s="58">
        <v>4.9000000000000004</v>
      </c>
      <c r="F42" s="58">
        <v>4.95</v>
      </c>
      <c r="H42" s="12">
        <f t="shared" si="20"/>
        <v>-9.090909090909105E-2</v>
      </c>
      <c r="I42" s="12">
        <f t="shared" si="21"/>
        <v>-4.4103056542960539E-2</v>
      </c>
      <c r="J42" s="12">
        <f t="shared" si="22"/>
        <v>-2.4721910440527295E-2</v>
      </c>
      <c r="M42" s="38">
        <v>4.41</v>
      </c>
      <c r="N42" s="38">
        <v>6.99</v>
      </c>
      <c r="O42" s="38">
        <v>7.77</v>
      </c>
      <c r="S42" s="58">
        <f>GEOMEAN(2,2.75)</f>
        <v>2.3452078799117149</v>
      </c>
      <c r="T42" s="58">
        <f>GEOMEAN(2,2.75,4.5,5.75)</f>
        <v>3.4539079736495801</v>
      </c>
      <c r="U42" s="58">
        <f>GEOMEAN(2,2.75,4.5,5.75,6)</f>
        <v>3.8572595207439102</v>
      </c>
      <c r="Y42" s="60">
        <f t="shared" si="23"/>
        <v>2.2452078799117148</v>
      </c>
      <c r="Z42" s="60">
        <f t="shared" si="23"/>
        <v>3.35390797364958</v>
      </c>
      <c r="AA42" s="60">
        <f t="shared" si="23"/>
        <v>3.7572595207439101</v>
      </c>
    </row>
    <row r="43" spans="1:34">
      <c r="A43" s="98"/>
      <c r="B43" s="38">
        <f>B42+1</f>
        <v>2021</v>
      </c>
      <c r="C43" s="35">
        <v>5.4429999999999996</v>
      </c>
      <c r="D43" s="58">
        <v>5.3</v>
      </c>
      <c r="E43" s="58">
        <v>5.05</v>
      </c>
      <c r="F43" s="58">
        <v>5.0750000000000002</v>
      </c>
      <c r="H43" s="12">
        <f t="shared" si="20"/>
        <v>-2.6272276318206833E-2</v>
      </c>
      <c r="I43" s="12">
        <f t="shared" si="21"/>
        <v>-2.4671276066238423E-2</v>
      </c>
      <c r="J43" s="12">
        <f t="shared" si="22"/>
        <v>-1.390321592421695E-2</v>
      </c>
      <c r="M43" s="38">
        <v>9.8000000000000007</v>
      </c>
      <c r="N43" s="38">
        <v>10.53</v>
      </c>
      <c r="O43" s="38">
        <v>10.81</v>
      </c>
      <c r="S43" s="58">
        <f>GEOMEAN(8.25,8.75)</f>
        <v>8.4963227339832148</v>
      </c>
      <c r="T43" s="58">
        <f>GEOMEAN(8.25,8.75,6.5,6.5)</f>
        <v>7.4314263618023482</v>
      </c>
      <c r="U43" s="58">
        <f>GEOMEAN(8.25,8.75,6.5,6.5,6.5)</f>
        <v>7.2350313001299886</v>
      </c>
      <c r="Y43" s="60">
        <f t="shared" si="23"/>
        <v>8.3963227339832152</v>
      </c>
      <c r="Z43" s="60">
        <f t="shared" si="23"/>
        <v>7.3314263618023485</v>
      </c>
      <c r="AA43" s="60">
        <f t="shared" si="23"/>
        <v>7.135031300129989</v>
      </c>
    </row>
    <row r="44" spans="1:34">
      <c r="A44" s="98"/>
      <c r="B44" s="38">
        <f t="shared" si="24"/>
        <v>2022</v>
      </c>
      <c r="C44" s="35">
        <v>5.4154999999999998</v>
      </c>
      <c r="D44" s="58">
        <v>5.2</v>
      </c>
      <c r="E44" s="58">
        <v>5.15</v>
      </c>
      <c r="F44" s="58">
        <v>5.2</v>
      </c>
      <c r="H44" s="12">
        <f t="shared" si="20"/>
        <v>-3.9793186224725274E-2</v>
      </c>
      <c r="I44" s="12">
        <f t="shared" si="21"/>
        <v>-1.6616562153887737E-2</v>
      </c>
      <c r="J44" s="12">
        <f t="shared" si="22"/>
        <v>-8.0884285372704312E-3</v>
      </c>
      <c r="M44" s="38">
        <v>11.99</v>
      </c>
      <c r="N44" s="38">
        <v>11.6</v>
      </c>
      <c r="O44" s="38">
        <v>11.76</v>
      </c>
      <c r="S44" s="58">
        <f>GEOMEAN(13.75,11.25)</f>
        <v>12.43734296383275</v>
      </c>
      <c r="T44" s="58">
        <f>GEOMEAN(13.75,11.25,8,7.75)</f>
        <v>9.8960465049940254</v>
      </c>
      <c r="U44" s="58">
        <f>GEOMEAN(13.75,11.25,8,7.75,7.5)</f>
        <v>9.3622801975454895</v>
      </c>
      <c r="Y44" s="60">
        <f t="shared" si="23"/>
        <v>12.33734296383275</v>
      </c>
      <c r="Z44" s="60">
        <f t="shared" si="23"/>
        <v>9.7960465049940257</v>
      </c>
      <c r="AA44" s="60">
        <f t="shared" si="23"/>
        <v>9.2622801975454898</v>
      </c>
    </row>
    <row r="45" spans="1:34">
      <c r="A45" s="98"/>
      <c r="B45" s="38">
        <v>2023</v>
      </c>
      <c r="C45" s="35">
        <v>5.0282999999999998</v>
      </c>
      <c r="D45" s="58">
        <v>5.05</v>
      </c>
      <c r="E45" s="58">
        <v>5.18</v>
      </c>
      <c r="F45" s="58">
        <v>5.2</v>
      </c>
      <c r="H45" s="12">
        <f t="shared" si="20"/>
        <v>4.3155738519977671E-3</v>
      </c>
      <c r="I45" s="12">
        <f t="shared" si="21"/>
        <v>9.9569442449576329E-3</v>
      </c>
      <c r="J45" s="12">
        <f t="shared" si="22"/>
        <v>6.7379325670151591E-3</v>
      </c>
      <c r="M45" s="38">
        <v>10.73</v>
      </c>
      <c r="N45" s="38">
        <v>11.28</v>
      </c>
      <c r="O45" s="38">
        <v>11.58</v>
      </c>
      <c r="S45" s="58">
        <f>GEOMEAN(11.75,9)</f>
        <v>10.283481900601567</v>
      </c>
      <c r="T45" s="58">
        <f>GEOMEAN(11.75,9,8.5,8.5)</f>
        <v>9.3493099293537867</v>
      </c>
      <c r="U45" s="58">
        <f>GEOMEAN(11.75,9,8.5,8.5,8.5)</f>
        <v>9.1729162981834822</v>
      </c>
      <c r="Y45" s="60">
        <f t="shared" si="23"/>
        <v>10.183481900601567</v>
      </c>
      <c r="Z45" s="60">
        <f t="shared" si="23"/>
        <v>9.249309929353787</v>
      </c>
      <c r="AA45" s="60">
        <f t="shared" si="23"/>
        <v>9.0729162981834826</v>
      </c>
    </row>
    <row r="46" spans="1:34">
      <c r="G46" t="s">
        <v>111</v>
      </c>
    </row>
    <row r="47" spans="1:34">
      <c r="B47" t="s">
        <v>112</v>
      </c>
      <c r="G47" t="s">
        <v>12</v>
      </c>
      <c r="H47" s="56">
        <f>523/252</f>
        <v>2.0753968253968256</v>
      </c>
      <c r="K47" t="s">
        <v>11</v>
      </c>
      <c r="L47" s="56">
        <f>1677/252</f>
        <v>6.6547619047619051</v>
      </c>
      <c r="O47" t="s">
        <v>13</v>
      </c>
      <c r="P47" s="56">
        <f>2730/252</f>
        <v>10.833333333333334</v>
      </c>
      <c r="S47" t="s">
        <v>12</v>
      </c>
      <c r="T47" s="56">
        <f>523/252</f>
        <v>2.0753968253968256</v>
      </c>
      <c r="W47" t="s">
        <v>11</v>
      </c>
      <c r="X47" s="56">
        <f>1677/252</f>
        <v>6.6547619047619051</v>
      </c>
      <c r="AA47" t="s">
        <v>13</v>
      </c>
      <c r="AB47" s="56">
        <f>2730/252</f>
        <v>10.833333333333334</v>
      </c>
    </row>
    <row r="48" spans="1:34">
      <c r="B48" s="38" t="s">
        <v>110</v>
      </c>
      <c r="C48" s="38" t="s">
        <v>107</v>
      </c>
      <c r="D48" s="38" t="s">
        <v>108</v>
      </c>
      <c r="E48" s="38" t="s">
        <v>109</v>
      </c>
      <c r="F48" s="38"/>
      <c r="G48" s="38">
        <v>720</v>
      </c>
      <c r="H48" s="38">
        <f>720+1080</f>
        <v>1800</v>
      </c>
      <c r="I48" s="38">
        <f>720+1800</f>
        <v>2520</v>
      </c>
      <c r="J48" s="38"/>
      <c r="K48" s="38">
        <f>7*360</f>
        <v>2520</v>
      </c>
      <c r="L48" s="38">
        <f>2520+1080</f>
        <v>3600</v>
      </c>
      <c r="M48" s="38">
        <f>2520+1800</f>
        <v>4320</v>
      </c>
      <c r="O48" s="38">
        <f>11*360</f>
        <v>3960</v>
      </c>
      <c r="P48" s="38">
        <f>O48+1080</f>
        <v>5040</v>
      </c>
      <c r="Q48" s="38">
        <f>O48+1800</f>
        <v>5760</v>
      </c>
      <c r="S48" s="38">
        <v>720</v>
      </c>
      <c r="T48" s="38">
        <f>720+1080</f>
        <v>1800</v>
      </c>
      <c r="U48" s="38">
        <f>720+1800</f>
        <v>2520</v>
      </c>
      <c r="W48" s="38">
        <f>7*360</f>
        <v>2520</v>
      </c>
      <c r="X48" s="38">
        <f>2520+1080</f>
        <v>3600</v>
      </c>
      <c r="Y48" s="38">
        <f>2520+1800</f>
        <v>4320</v>
      </c>
      <c r="AA48" s="38">
        <f>11*360</f>
        <v>3960</v>
      </c>
      <c r="AB48" s="38">
        <f>AA48+1080</f>
        <v>5040</v>
      </c>
      <c r="AC48" s="38">
        <f>AA48+1800</f>
        <v>5760</v>
      </c>
    </row>
    <row r="49" spans="1:29">
      <c r="A49" s="98" t="s">
        <v>113</v>
      </c>
      <c r="B49" s="38">
        <v>2008</v>
      </c>
      <c r="C49" s="35">
        <v>4.83</v>
      </c>
      <c r="D49" s="58">
        <f>GEOMEAN(4.83,4.5,4.5)</f>
        <v>4.607415575295617</v>
      </c>
      <c r="E49" s="58">
        <f>GEOMEAN(4.83,4.5,4.5,4.5,4.5)</f>
        <v>4.5641450414510709</v>
      </c>
      <c r="F49" s="58"/>
      <c r="G49" s="58">
        <v>9.58</v>
      </c>
      <c r="H49" s="35">
        <v>9.67</v>
      </c>
      <c r="I49" s="35">
        <v>9.83</v>
      </c>
      <c r="J49" s="35"/>
      <c r="K49" s="35">
        <v>9.83</v>
      </c>
      <c r="L49" s="35">
        <v>9.33</v>
      </c>
      <c r="M49" s="35">
        <v>9.33</v>
      </c>
      <c r="O49" s="35">
        <v>9.33</v>
      </c>
      <c r="P49" s="35">
        <v>9.33</v>
      </c>
      <c r="Q49" s="35">
        <v>9.33</v>
      </c>
      <c r="S49" s="12">
        <f>(1+C49/100)*(1+G49/100)-1</f>
        <v>0.14872714000000009</v>
      </c>
      <c r="T49" s="12">
        <f>(1+D49/100)*(1+H49/100)-1</f>
        <v>0.14722952661426714</v>
      </c>
      <c r="U49" s="12">
        <f>(1+E49/100)*(1+I49/100)-1</f>
        <v>0.1484280049902571</v>
      </c>
      <c r="W49" s="12">
        <f>(1+C49/100)*(1+K49/100)-1</f>
        <v>0.15134789000000004</v>
      </c>
      <c r="X49" s="12">
        <f>(1+D49/100)*(1+L49/100)-1</f>
        <v>0.14367287448470711</v>
      </c>
      <c r="Y49" s="12">
        <f>(1+E49/100)*(1+M49/100)-1</f>
        <v>0.14319979773818448</v>
      </c>
      <c r="AA49" s="12">
        <f>(1+C49/100)*(1+O49/100)-1</f>
        <v>0.14610638999999992</v>
      </c>
      <c r="AB49" s="12">
        <f>(1+D49/100)*(1+P49/100)-1</f>
        <v>0.14367287448470711</v>
      </c>
      <c r="AC49" s="12">
        <f>(1+E49/100)*(1+Q49/100)-1</f>
        <v>0.14319979773818448</v>
      </c>
    </row>
    <row r="50" spans="1:29">
      <c r="A50" s="98"/>
      <c r="B50" s="38">
        <v>2009</v>
      </c>
      <c r="C50" s="35">
        <v>4.42</v>
      </c>
      <c r="D50" s="58">
        <f>GEOMEAN(4.42,4.5,4.5)</f>
        <v>4.473173729162113</v>
      </c>
      <c r="E50" s="58">
        <f>GEOMEAN(4.42,4.5,4.5,4.5,4.5)</f>
        <v>4.4838849932826434</v>
      </c>
      <c r="F50" s="58"/>
      <c r="G50" s="58">
        <v>6.18</v>
      </c>
      <c r="H50" s="35">
        <v>6.37</v>
      </c>
      <c r="I50" s="35">
        <v>6.51</v>
      </c>
      <c r="J50" s="35"/>
      <c r="K50" s="58">
        <v>6.51</v>
      </c>
      <c r="L50" s="58">
        <v>6.42</v>
      </c>
      <c r="M50" s="58">
        <v>6.27</v>
      </c>
      <c r="N50" s="58"/>
      <c r="O50" s="58">
        <v>6.27</v>
      </c>
      <c r="P50" s="58">
        <v>6.27</v>
      </c>
      <c r="Q50" s="58">
        <v>6.27</v>
      </c>
      <c r="S50" s="12">
        <f t="shared" ref="S50:U64" si="25">(1+C50/100)*(1+G50/100)-1</f>
        <v>0.10873156000000006</v>
      </c>
      <c r="T50" s="12">
        <f t="shared" si="25"/>
        <v>0.11128114895709751</v>
      </c>
      <c r="U50" s="12">
        <f t="shared" si="25"/>
        <v>0.11285785906345347</v>
      </c>
      <c r="W50" s="12">
        <f t="shared" ref="W50:Y64" si="26">(1+C50/100)*(1+K50/100)-1</f>
        <v>0.11217741999999986</v>
      </c>
      <c r="X50" s="12">
        <f t="shared" si="26"/>
        <v>0.11180351482574324</v>
      </c>
      <c r="Y50" s="12">
        <f t="shared" si="26"/>
        <v>0.11035024582361475</v>
      </c>
      <c r="AA50" s="12">
        <f t="shared" ref="AA50:AC64" si="27">(1+C50/100)*(1+O50/100)-1</f>
        <v>0.10967134000000001</v>
      </c>
      <c r="AB50" s="12">
        <f t="shared" si="27"/>
        <v>0.11023641721980582</v>
      </c>
      <c r="AC50" s="12">
        <f t="shared" si="27"/>
        <v>0.11035024582361475</v>
      </c>
    </row>
    <row r="51" spans="1:29">
      <c r="A51" s="98"/>
      <c r="B51" s="38">
        <f>B50+1</f>
        <v>2010</v>
      </c>
      <c r="C51" s="35">
        <v>4.99</v>
      </c>
      <c r="D51" s="58">
        <f>GEOMEAN(4.99,4.5,4.5)</f>
        <v>4.6577394526317706</v>
      </c>
      <c r="E51" s="58">
        <f>GEOMEAN(4.99,4.5,4.5,4.5,4.5)</f>
        <v>4.5939907895298644</v>
      </c>
      <c r="F51" s="58"/>
      <c r="G51" s="58">
        <v>5.75</v>
      </c>
      <c r="H51" s="35">
        <v>5.62</v>
      </c>
      <c r="I51" s="35">
        <v>5.64</v>
      </c>
      <c r="J51" s="35"/>
      <c r="K51" s="58">
        <v>5.64</v>
      </c>
      <c r="L51" s="58">
        <v>5.64</v>
      </c>
      <c r="M51" s="58">
        <v>5.64</v>
      </c>
      <c r="N51" s="58"/>
      <c r="O51" s="58">
        <v>5.64</v>
      </c>
      <c r="P51" s="58">
        <v>5.64</v>
      </c>
      <c r="Q51" s="58">
        <v>5.64</v>
      </c>
      <c r="S51" s="12">
        <f t="shared" si="25"/>
        <v>0.11026925000000021</v>
      </c>
      <c r="T51" s="12">
        <f t="shared" si="25"/>
        <v>0.10539504409869682</v>
      </c>
      <c r="U51" s="12">
        <f t="shared" si="25"/>
        <v>0.10493091870059357</v>
      </c>
      <c r="W51" s="12">
        <f t="shared" si="26"/>
        <v>0.10911435999999997</v>
      </c>
      <c r="X51" s="12">
        <f t="shared" si="26"/>
        <v>0.10560435957760195</v>
      </c>
      <c r="Y51" s="12">
        <f t="shared" si="26"/>
        <v>0.10493091870059357</v>
      </c>
      <c r="AA51" s="12">
        <f t="shared" si="27"/>
        <v>0.10911435999999997</v>
      </c>
      <c r="AB51" s="12">
        <f t="shared" si="27"/>
        <v>0.10560435957760195</v>
      </c>
      <c r="AC51" s="12">
        <f t="shared" si="27"/>
        <v>0.10493091870059357</v>
      </c>
    </row>
    <row r="52" spans="1:29">
      <c r="A52" s="98"/>
      <c r="B52" s="38">
        <f t="shared" ref="B52:B58" si="28">B51+1</f>
        <v>2011</v>
      </c>
      <c r="C52" s="35">
        <v>5.62</v>
      </c>
      <c r="D52" s="58">
        <f>GEOMEAN(5.62,4.9,4.5)</f>
        <v>4.9855717384349685</v>
      </c>
      <c r="E52" s="58">
        <f>GEOMEAN(5.62,4.9,4.5,4.5,4.5)</f>
        <v>4.7853530836552052</v>
      </c>
      <c r="F52" s="58"/>
      <c r="G52" s="58">
        <v>4.58</v>
      </c>
      <c r="H52" s="35">
        <v>5.22</v>
      </c>
      <c r="I52" s="35">
        <v>5.26</v>
      </c>
      <c r="J52" s="35"/>
      <c r="K52" s="58">
        <v>5.26</v>
      </c>
      <c r="L52" s="58">
        <v>5.33</v>
      </c>
      <c r="M52" s="58">
        <v>5.31</v>
      </c>
      <c r="N52" s="58"/>
      <c r="O52" s="58">
        <v>5.31</v>
      </c>
      <c r="P52" s="58">
        <v>5.31</v>
      </c>
      <c r="Q52" s="58">
        <v>5.31</v>
      </c>
      <c r="S52" s="12">
        <f t="shared" si="25"/>
        <v>0.10457396000000019</v>
      </c>
      <c r="T52" s="12">
        <f t="shared" si="25"/>
        <v>0.10465818583181274</v>
      </c>
      <c r="U52" s="12">
        <f t="shared" si="25"/>
        <v>0.1029706265585546</v>
      </c>
      <c r="W52" s="12">
        <f t="shared" si="26"/>
        <v>0.1117561199999999</v>
      </c>
      <c r="X52" s="12">
        <f t="shared" si="26"/>
        <v>0.10581302712093543</v>
      </c>
      <c r="Y52" s="12">
        <f t="shared" si="26"/>
        <v>0.10349455332397284</v>
      </c>
      <c r="AA52" s="12">
        <f t="shared" si="27"/>
        <v>0.11228422000000005</v>
      </c>
      <c r="AB52" s="12">
        <f t="shared" si="27"/>
        <v>0.10560305597745856</v>
      </c>
      <c r="AC52" s="12">
        <f t="shared" si="27"/>
        <v>0.10349455332397284</v>
      </c>
    </row>
    <row r="53" spans="1:29">
      <c r="A53" s="98"/>
      <c r="B53" s="38">
        <f t="shared" si="28"/>
        <v>2012</v>
      </c>
      <c r="C53" s="35">
        <v>5.42</v>
      </c>
      <c r="D53" s="58">
        <f>GEOMEAN(5.42,5.3,5)</f>
        <v>5.2369897050311671</v>
      </c>
      <c r="E53" s="58">
        <f>GEOMEAN(5.42,5.3,5,5,5)</f>
        <v>5.1408748777517905</v>
      </c>
      <c r="F53" s="58"/>
      <c r="G53" s="58">
        <v>1.2</v>
      </c>
      <c r="H53" s="35">
        <v>2.94</v>
      </c>
      <c r="I53" s="35">
        <v>3.21</v>
      </c>
      <c r="J53" s="35"/>
      <c r="K53" s="58">
        <v>3.21</v>
      </c>
      <c r="L53" s="58">
        <v>3.46</v>
      </c>
      <c r="M53" s="58">
        <v>3.6</v>
      </c>
      <c r="N53" s="58"/>
      <c r="O53" s="58">
        <v>3.54</v>
      </c>
      <c r="P53" s="58">
        <v>3.6</v>
      </c>
      <c r="Q53" s="58">
        <v>3.6</v>
      </c>
      <c r="S53" s="12">
        <f t="shared" si="25"/>
        <v>6.6850400000000088E-2</v>
      </c>
      <c r="T53" s="12">
        <f t="shared" si="25"/>
        <v>8.3309572023591016E-2</v>
      </c>
      <c r="U53" s="12">
        <f t="shared" si="25"/>
        <v>8.5158969613276181E-2</v>
      </c>
      <c r="W53" s="12">
        <f t="shared" si="26"/>
        <v>8.8039820000000102E-2</v>
      </c>
      <c r="X53" s="12">
        <f t="shared" si="26"/>
        <v>8.8781895488252438E-2</v>
      </c>
      <c r="Y53" s="12">
        <f t="shared" si="26"/>
        <v>8.925946373350846E-2</v>
      </c>
      <c r="AA53" s="12">
        <f t="shared" si="27"/>
        <v>9.1518680000000074E-2</v>
      </c>
      <c r="AB53" s="12">
        <f t="shared" si="27"/>
        <v>9.0255213344123009E-2</v>
      </c>
      <c r="AC53" s="12">
        <f t="shared" si="27"/>
        <v>8.925946373350846E-2</v>
      </c>
    </row>
    <row r="54" spans="1:29">
      <c r="A54" s="98"/>
      <c r="B54" s="38">
        <f t="shared" si="28"/>
        <v>2013</v>
      </c>
      <c r="C54" s="35">
        <v>5.95</v>
      </c>
      <c r="D54" s="58">
        <f>GEOMEAN(5.95,5.5,5.5)</f>
        <v>5.6460854708121486</v>
      </c>
      <c r="E54" s="58">
        <f>GEOMEAN(5.95,5.5,5.5,5.5,5.5)</f>
        <v>5.5871913425238509</v>
      </c>
      <c r="F54" s="58"/>
      <c r="G54" s="58">
        <v>4.24</v>
      </c>
      <c r="H54" s="35">
        <v>5.46</v>
      </c>
      <c r="I54" s="35">
        <v>5.68</v>
      </c>
      <c r="J54" s="35"/>
      <c r="K54" s="58">
        <v>5.68</v>
      </c>
      <c r="L54" s="58">
        <v>5.76</v>
      </c>
      <c r="M54" s="58">
        <v>5.78</v>
      </c>
      <c r="N54" s="58"/>
      <c r="O54" s="58">
        <v>5.78</v>
      </c>
      <c r="P54" s="58">
        <v>5.78</v>
      </c>
      <c r="Q54" s="58">
        <v>5.78</v>
      </c>
      <c r="S54" s="12">
        <f t="shared" si="25"/>
        <v>0.10442280000000004</v>
      </c>
      <c r="T54" s="12">
        <f t="shared" si="25"/>
        <v>0.11414361737518508</v>
      </c>
      <c r="U54" s="12">
        <f t="shared" si="25"/>
        <v>0.11584543810779202</v>
      </c>
      <c r="W54" s="12">
        <f t="shared" si="26"/>
        <v>0.1196796</v>
      </c>
      <c r="X54" s="12">
        <f t="shared" si="26"/>
        <v>0.11731299993930944</v>
      </c>
      <c r="Y54" s="12">
        <f t="shared" si="26"/>
        <v>0.11690131002121751</v>
      </c>
      <c r="AA54" s="12">
        <f t="shared" si="27"/>
        <v>0.12073910000000021</v>
      </c>
      <c r="AB54" s="12">
        <f t="shared" si="27"/>
        <v>0.11752429211025106</v>
      </c>
      <c r="AC54" s="12">
        <f t="shared" si="27"/>
        <v>0.11690131002121751</v>
      </c>
    </row>
    <row r="55" spans="1:29">
      <c r="A55" s="98"/>
      <c r="B55" s="38">
        <f t="shared" si="28"/>
        <v>2014</v>
      </c>
      <c r="C55" s="35">
        <v>6.3</v>
      </c>
      <c r="D55" s="58">
        <f>GEOMEAN(6.3,5.5,5.5)</f>
        <v>5.7546905645642967</v>
      </c>
      <c r="E55" s="58">
        <f>GEOMEAN(6.3,5.5,5.5,5,5)</f>
        <v>5.4400286562582467</v>
      </c>
      <c r="F55" s="58"/>
      <c r="G55" s="58">
        <v>5.39</v>
      </c>
      <c r="H55" s="35">
        <v>5.57</v>
      </c>
      <c r="I55" s="35">
        <v>5.6</v>
      </c>
      <c r="J55" s="35"/>
      <c r="K55" s="58">
        <v>5.6</v>
      </c>
      <c r="L55" s="58">
        <v>5.6</v>
      </c>
      <c r="M55" s="58">
        <v>5.62</v>
      </c>
      <c r="N55" s="58"/>
      <c r="O55" s="58">
        <v>5.61</v>
      </c>
      <c r="P55" s="58">
        <v>5.63</v>
      </c>
      <c r="Q55" s="58">
        <v>5.64</v>
      </c>
      <c r="S55" s="12">
        <f t="shared" si="25"/>
        <v>0.12029570000000001</v>
      </c>
      <c r="T55" s="12">
        <f t="shared" si="25"/>
        <v>0.11645226829010547</v>
      </c>
      <c r="U55" s="12">
        <f t="shared" si="25"/>
        <v>0.11344670261008716</v>
      </c>
      <c r="W55" s="12">
        <f t="shared" si="26"/>
        <v>0.12252799999999997</v>
      </c>
      <c r="X55" s="12">
        <f t="shared" si="26"/>
        <v>0.11676953236179899</v>
      </c>
      <c r="Y55" s="12">
        <f t="shared" si="26"/>
        <v>0.11365758266739978</v>
      </c>
      <c r="AA55" s="12">
        <f t="shared" si="27"/>
        <v>0.12263430000000008</v>
      </c>
      <c r="AB55" s="12">
        <f t="shared" si="27"/>
        <v>0.11708679643349273</v>
      </c>
      <c r="AC55" s="12">
        <f t="shared" si="27"/>
        <v>0.11386846272471218</v>
      </c>
    </row>
    <row r="56" spans="1:29">
      <c r="A56" s="98"/>
      <c r="B56" s="38">
        <f t="shared" si="28"/>
        <v>2015</v>
      </c>
      <c r="C56" s="35">
        <v>6.12</v>
      </c>
      <c r="D56" s="58">
        <f>GEOMEAN(6.12,5,4.7)</f>
        <v>5.2392979266438449</v>
      </c>
      <c r="E56" s="58">
        <f>GEOMEAN(6.12,5,4.7,4.5,4.5)</f>
        <v>4.9300220578098939</v>
      </c>
      <c r="F56" s="58"/>
      <c r="G56" s="58">
        <v>6.56</v>
      </c>
      <c r="H56" s="35">
        <v>7.26</v>
      </c>
      <c r="I56" s="35">
        <v>7.35</v>
      </c>
      <c r="J56" s="35"/>
      <c r="K56" s="58">
        <v>7.35</v>
      </c>
      <c r="L56" s="58">
        <v>7.39</v>
      </c>
      <c r="M56" s="58">
        <v>7.36</v>
      </c>
      <c r="N56" s="58"/>
      <c r="O56" s="58">
        <v>7.37</v>
      </c>
      <c r="P56" s="58">
        <v>7.35</v>
      </c>
      <c r="Q56" s="58">
        <v>7.34</v>
      </c>
      <c r="S56" s="12">
        <f t="shared" si="25"/>
        <v>0.13081471999999983</v>
      </c>
      <c r="T56" s="12">
        <f t="shared" si="25"/>
        <v>0.12879670956118172</v>
      </c>
      <c r="U56" s="12">
        <f t="shared" si="25"/>
        <v>0.1264237867905893</v>
      </c>
      <c r="W56" s="12">
        <f t="shared" si="26"/>
        <v>0.13919819999999983</v>
      </c>
      <c r="X56" s="12">
        <f t="shared" si="26"/>
        <v>0.13016482043422828</v>
      </c>
      <c r="Y56" s="12">
        <f t="shared" si="26"/>
        <v>0.12652871681264699</v>
      </c>
      <c r="AA56" s="12">
        <f t="shared" si="27"/>
        <v>0.13941044000000002</v>
      </c>
      <c r="AB56" s="12">
        <f t="shared" si="27"/>
        <v>0.12974386324252141</v>
      </c>
      <c r="AC56" s="12">
        <f t="shared" si="27"/>
        <v>0.12631885676853138</v>
      </c>
    </row>
    <row r="57" spans="1:29">
      <c r="A57" s="98"/>
      <c r="B57" s="38">
        <f t="shared" si="28"/>
        <v>2016</v>
      </c>
      <c r="C57" s="35">
        <v>5.03</v>
      </c>
      <c r="D57" s="58">
        <f>GEOMEAN(5.03,4.5,4.5)</f>
        <v>4.6701518749507747</v>
      </c>
      <c r="E57" s="58">
        <f>GEOMEAN(5.03,4.5,4.5,4.5,4.5)</f>
        <v>4.6013324023718889</v>
      </c>
      <c r="F57" s="58"/>
      <c r="G57" s="58">
        <v>5.99</v>
      </c>
      <c r="H57" s="35">
        <v>6.02</v>
      </c>
      <c r="I57" s="35">
        <v>5.89</v>
      </c>
      <c r="J57" s="35"/>
      <c r="K57" s="58">
        <v>5.89</v>
      </c>
      <c r="L57" s="58">
        <v>5.8</v>
      </c>
      <c r="M57" s="58">
        <v>5.77</v>
      </c>
      <c r="N57" s="58"/>
      <c r="O57" s="58">
        <v>5.79</v>
      </c>
      <c r="P57" s="58">
        <v>5.75</v>
      </c>
      <c r="Q57" s="58">
        <v>5.75</v>
      </c>
      <c r="S57" s="12">
        <f t="shared" si="25"/>
        <v>0.11321297000000019</v>
      </c>
      <c r="T57" s="12">
        <f t="shared" si="25"/>
        <v>0.10971295017822813</v>
      </c>
      <c r="U57" s="12">
        <f t="shared" si="25"/>
        <v>0.10762350880871585</v>
      </c>
      <c r="W57" s="12">
        <f t="shared" si="26"/>
        <v>0.11216267000000002</v>
      </c>
      <c r="X57" s="12">
        <f t="shared" si="26"/>
        <v>0.10741020683697911</v>
      </c>
      <c r="Y57" s="12">
        <f t="shared" si="26"/>
        <v>0.10636829281988747</v>
      </c>
      <c r="AA57" s="12">
        <f t="shared" si="27"/>
        <v>0.11111237000000007</v>
      </c>
      <c r="AB57" s="12">
        <f t="shared" si="27"/>
        <v>0.1068868560776044</v>
      </c>
      <c r="AC57" s="12">
        <f t="shared" si="27"/>
        <v>0.10615909015508285</v>
      </c>
    </row>
    <row r="58" spans="1:29">
      <c r="A58" s="98"/>
      <c r="B58" s="38">
        <f t="shared" si="28"/>
        <v>2017</v>
      </c>
      <c r="C58" s="35">
        <v>4.03</v>
      </c>
      <c r="D58" s="58">
        <f>GEOMEAN(4.03,4.25,4)</f>
        <v>4.0918338350922969</v>
      </c>
      <c r="E58" s="58">
        <f>GEOMEAN(4.03,4.25,4,4,4)</f>
        <v>4.0548499713582418</v>
      </c>
      <c r="F58" s="58"/>
      <c r="G58" s="58">
        <v>3.72</v>
      </c>
      <c r="H58" s="35">
        <v>4.8099999999999996</v>
      </c>
      <c r="I58" s="35">
        <v>4.9400000000000004</v>
      </c>
      <c r="J58" s="35"/>
      <c r="K58" s="58">
        <v>4.9400000000000004</v>
      </c>
      <c r="L58" s="58">
        <v>5.13</v>
      </c>
      <c r="M58" s="58">
        <v>5.19</v>
      </c>
      <c r="N58" s="58"/>
      <c r="O58" s="58">
        <v>5.16</v>
      </c>
      <c r="P58" s="58">
        <v>5.22</v>
      </c>
      <c r="Q58" s="58">
        <v>5.22</v>
      </c>
      <c r="S58" s="12">
        <f t="shared" si="25"/>
        <v>7.8999159999999957E-2</v>
      </c>
      <c r="T58" s="12">
        <f t="shared" si="25"/>
        <v>9.0986510425602463E-2</v>
      </c>
      <c r="U58" s="12">
        <f t="shared" si="25"/>
        <v>9.1951595599433444E-2</v>
      </c>
      <c r="W58" s="12">
        <f t="shared" si="26"/>
        <v>9.1690820000000173E-2</v>
      </c>
      <c r="X58" s="12">
        <f t="shared" si="26"/>
        <v>9.4317449108325402E-2</v>
      </c>
      <c r="Y58" s="12">
        <f t="shared" si="26"/>
        <v>9.4552966848717279E-2</v>
      </c>
      <c r="AA58" s="12">
        <f t="shared" si="27"/>
        <v>9.3979480000000004E-2</v>
      </c>
      <c r="AB58" s="12">
        <f t="shared" si="27"/>
        <v>9.5254275612841166E-2</v>
      </c>
      <c r="AC58" s="12">
        <f t="shared" si="27"/>
        <v>9.4865131398631286E-2</v>
      </c>
    </row>
    <row r="59" spans="1:29">
      <c r="A59" s="98"/>
      <c r="B59" s="38">
        <f>B58+1</f>
        <v>2018</v>
      </c>
      <c r="C59" s="35">
        <v>4.21</v>
      </c>
      <c r="D59" s="58">
        <f>GEOMEAN(4.32,4,3.81)</f>
        <v>4.037906309853037</v>
      </c>
      <c r="E59" s="58">
        <f>GEOMEAN(4.32,4,3.81,3.75,3.75)</f>
        <v>3.9201821771914647</v>
      </c>
      <c r="F59" s="58"/>
      <c r="G59" s="58">
        <v>4.24</v>
      </c>
      <c r="H59" s="35">
        <v>5.39</v>
      </c>
      <c r="I59" s="35">
        <v>5.49</v>
      </c>
      <c r="J59" s="35"/>
      <c r="K59" s="58">
        <v>5.49</v>
      </c>
      <c r="L59" s="58">
        <v>5.56</v>
      </c>
      <c r="M59" s="58">
        <v>5.63</v>
      </c>
      <c r="N59" s="58"/>
      <c r="O59" s="58">
        <v>5.6</v>
      </c>
      <c r="P59" s="58">
        <v>5.64</v>
      </c>
      <c r="Q59" s="58">
        <v>5.64</v>
      </c>
      <c r="S59" s="12">
        <f t="shared" si="25"/>
        <v>8.6285039999999924E-2</v>
      </c>
      <c r="T59" s="12">
        <f t="shared" si="25"/>
        <v>9.645549459954128E-2</v>
      </c>
      <c r="U59" s="12">
        <f t="shared" si="25"/>
        <v>9.6254001787192678E-2</v>
      </c>
      <c r="W59" s="12">
        <f t="shared" si="26"/>
        <v>9.9311289999999941E-2</v>
      </c>
      <c r="X59" s="12">
        <f t="shared" si="26"/>
        <v>9.8224139006808819E-2</v>
      </c>
      <c r="Y59" s="12">
        <f t="shared" si="26"/>
        <v>9.7708884337673441E-2</v>
      </c>
      <c r="AA59" s="12">
        <f t="shared" si="27"/>
        <v>0.10045760000000015</v>
      </c>
      <c r="AB59" s="12">
        <f t="shared" si="27"/>
        <v>9.9056442257287491E-2</v>
      </c>
      <c r="AC59" s="12">
        <f t="shared" si="27"/>
        <v>9.7812804519850527E-2</v>
      </c>
    </row>
    <row r="60" spans="1:29">
      <c r="A60" s="98"/>
      <c r="B60" s="38">
        <f>B59+1</f>
        <v>2019</v>
      </c>
      <c r="C60" s="35">
        <v>3.66</v>
      </c>
      <c r="D60" s="58">
        <f>GEOMEAN(3.66,3.75,3.5)</f>
        <v>3.6351873562838746</v>
      </c>
      <c r="E60" s="58">
        <f>GEOMEAN(3.66,3.75,3.5,3.5,3.5)</f>
        <v>3.5804968603020391</v>
      </c>
      <c r="F60" s="58"/>
      <c r="G60" s="58">
        <v>1.41</v>
      </c>
      <c r="H60" s="35">
        <v>2.4300000000000002</v>
      </c>
      <c r="I60" s="35">
        <v>2.79</v>
      </c>
      <c r="J60" s="35"/>
      <c r="K60" s="58">
        <v>2.79</v>
      </c>
      <c r="L60" s="58">
        <v>3.15</v>
      </c>
      <c r="M60" s="58">
        <v>3.31</v>
      </c>
      <c r="N60" s="58"/>
      <c r="O60" s="58">
        <v>3.22</v>
      </c>
      <c r="P60" s="58">
        <v>3.45</v>
      </c>
      <c r="Q60" s="58">
        <v>3.54</v>
      </c>
      <c r="S60" s="12">
        <f t="shared" si="25"/>
        <v>5.1216060000000008E-2</v>
      </c>
      <c r="T60" s="12">
        <f t="shared" si="25"/>
        <v>6.1535224090415674E-2</v>
      </c>
      <c r="U60" s="12">
        <f t="shared" si="25"/>
        <v>6.4703927227044655E-2</v>
      </c>
      <c r="W60" s="12">
        <f t="shared" si="26"/>
        <v>6.5521139999999978E-2</v>
      </c>
      <c r="X60" s="12">
        <f t="shared" si="26"/>
        <v>6.8996957580068186E-2</v>
      </c>
      <c r="Y60" s="12">
        <f t="shared" si="26"/>
        <v>7.0090113063780324E-2</v>
      </c>
      <c r="AA60" s="12">
        <f t="shared" si="27"/>
        <v>6.9978520000000044E-2</v>
      </c>
      <c r="AB60" s="12">
        <f t="shared" si="27"/>
        <v>7.2106013200756713E-2</v>
      </c>
      <c r="AC60" s="12">
        <f t="shared" si="27"/>
        <v>7.2472464491567523E-2</v>
      </c>
    </row>
    <row r="61" spans="1:29">
      <c r="A61" s="98"/>
      <c r="B61" s="38">
        <f>B60+1</f>
        <v>2020</v>
      </c>
      <c r="C61" s="35">
        <v>3.02</v>
      </c>
      <c r="D61" s="58">
        <f>GEOMEAN(3.02,3.5,3.25)</f>
        <v>3.2507690487745635</v>
      </c>
      <c r="E61" s="58">
        <f>GEOMEAN(3.02,3.5,3.25,3.25,3.25)</f>
        <v>3.250461407429512</v>
      </c>
      <c r="F61" s="58"/>
      <c r="G61" s="58">
        <v>-0.76</v>
      </c>
      <c r="H61" s="35">
        <v>2.5099999999999998</v>
      </c>
      <c r="I61" s="35">
        <v>3.14</v>
      </c>
      <c r="J61" s="35"/>
      <c r="K61" s="58">
        <v>3.14</v>
      </c>
      <c r="L61" s="58">
        <v>3.65</v>
      </c>
      <c r="M61" s="58">
        <v>3.86</v>
      </c>
      <c r="N61" s="58"/>
      <c r="O61" s="58">
        <v>3.77</v>
      </c>
      <c r="P61" s="58">
        <v>4.01</v>
      </c>
      <c r="Q61" s="58">
        <v>4.0599999999999996</v>
      </c>
      <c r="S61" s="12">
        <f t="shared" si="25"/>
        <v>2.237047999999997E-2</v>
      </c>
      <c r="T61" s="12">
        <f t="shared" si="25"/>
        <v>5.842363351898805E-2</v>
      </c>
      <c r="U61" s="12">
        <f t="shared" si="25"/>
        <v>6.4925258956227916E-2</v>
      </c>
      <c r="W61" s="12">
        <f t="shared" si="26"/>
        <v>6.2548280000000123E-2</v>
      </c>
      <c r="X61" s="12">
        <f t="shared" si="26"/>
        <v>7.0194221190548411E-2</v>
      </c>
      <c r="Y61" s="12">
        <f t="shared" si="26"/>
        <v>7.2359292177562873E-2</v>
      </c>
      <c r="AA61" s="12">
        <f t="shared" si="27"/>
        <v>6.9038539999999982E-2</v>
      </c>
      <c r="AB61" s="12">
        <f t="shared" si="27"/>
        <v>7.3911248876304292E-2</v>
      </c>
      <c r="AC61" s="12">
        <f t="shared" si="27"/>
        <v>7.4424301405711324E-2</v>
      </c>
    </row>
    <row r="62" spans="1:29">
      <c r="A62" s="98"/>
      <c r="B62" s="38">
        <f>B61+1</f>
        <v>2021</v>
      </c>
      <c r="C62" s="35">
        <v>4.2</v>
      </c>
      <c r="D62" s="58">
        <f>GEOMEAN(4.2,3.25,3)</f>
        <v>3.4468149558684407</v>
      </c>
      <c r="E62" s="58">
        <f>GEOMEAN(4.2,3.25,3,3,3)</f>
        <v>3.2606132054686188</v>
      </c>
      <c r="F62" s="58"/>
      <c r="G62" s="58">
        <v>3.93</v>
      </c>
      <c r="H62" s="35">
        <v>4.5199999999999996</v>
      </c>
      <c r="I62" s="35">
        <v>4.63</v>
      </c>
      <c r="J62" s="35"/>
      <c r="K62" s="58">
        <v>4.63</v>
      </c>
      <c r="L62" s="58">
        <v>4.72</v>
      </c>
      <c r="M62" s="58">
        <v>4.7300000000000004</v>
      </c>
      <c r="N62" s="58"/>
      <c r="O62" s="58">
        <v>4.7300000000000004</v>
      </c>
      <c r="P62" s="58">
        <v>4.74</v>
      </c>
      <c r="Q62" s="58">
        <v>4.74</v>
      </c>
      <c r="S62" s="12">
        <f t="shared" si="25"/>
        <v>8.2950599999999985E-2</v>
      </c>
      <c r="T62" s="12">
        <f t="shared" si="25"/>
        <v>8.1226109918737022E-2</v>
      </c>
      <c r="U62" s="12">
        <f t="shared" si="25"/>
        <v>8.0415795968818093E-2</v>
      </c>
      <c r="W62" s="12">
        <f t="shared" si="26"/>
        <v>9.0244600000000119E-2</v>
      </c>
      <c r="X62" s="12">
        <f t="shared" si="26"/>
        <v>8.3295046217854329E-2</v>
      </c>
      <c r="Y62" s="12">
        <f t="shared" si="26"/>
        <v>8.1448402100872785E-2</v>
      </c>
      <c r="AA62" s="12">
        <f t="shared" si="27"/>
        <v>9.1286599999999885E-2</v>
      </c>
      <c r="AB62" s="12">
        <f t="shared" si="27"/>
        <v>8.3501939847766327E-2</v>
      </c>
      <c r="AC62" s="12">
        <f t="shared" si="27"/>
        <v>8.1551662714078432E-2</v>
      </c>
    </row>
    <row r="63" spans="1:29">
      <c r="A63" s="98"/>
      <c r="B63" s="38">
        <f>B62+1</f>
        <v>2022</v>
      </c>
      <c r="C63" s="35">
        <v>4.96</v>
      </c>
      <c r="D63" s="58">
        <f>GEOMEAN(4.96,3.47,3)</f>
        <v>3.7237238695792509</v>
      </c>
      <c r="E63" s="58">
        <f>GEOMEAN(4.96,3.47,3,3,3)</f>
        <v>3.4153481671523687</v>
      </c>
      <c r="F63" s="58"/>
      <c r="G63" s="58">
        <v>6.09</v>
      </c>
      <c r="H63" s="35">
        <v>5.56</v>
      </c>
      <c r="I63" s="35">
        <v>5.55</v>
      </c>
      <c r="J63" s="35"/>
      <c r="K63" s="58">
        <v>5.55</v>
      </c>
      <c r="L63" s="58">
        <v>5.57</v>
      </c>
      <c r="M63" s="58">
        <v>5.59</v>
      </c>
      <c r="N63" s="58"/>
      <c r="O63" s="58">
        <v>5.58</v>
      </c>
      <c r="P63" s="58">
        <v>5.6</v>
      </c>
      <c r="Q63" s="58">
        <v>5.6</v>
      </c>
      <c r="S63" s="12">
        <f t="shared" si="25"/>
        <v>0.11352063999999995</v>
      </c>
      <c r="T63" s="12">
        <f t="shared" si="25"/>
        <v>9.4907629167278573E-2</v>
      </c>
      <c r="U63" s="12">
        <f t="shared" si="25"/>
        <v>9.1548999904293327E-2</v>
      </c>
      <c r="W63" s="12">
        <f t="shared" si="26"/>
        <v>0.1078528000000003</v>
      </c>
      <c r="X63" s="12">
        <f t="shared" si="26"/>
        <v>9.501135289114826E-2</v>
      </c>
      <c r="Y63" s="12">
        <f t="shared" si="26"/>
        <v>9.1962661296961956E-2</v>
      </c>
      <c r="AA63" s="12">
        <f t="shared" si="27"/>
        <v>0.10816768000000021</v>
      </c>
      <c r="AB63" s="12">
        <f t="shared" si="27"/>
        <v>9.5322524062756875E-2</v>
      </c>
      <c r="AC63" s="12">
        <f t="shared" si="27"/>
        <v>9.2066076645129113E-2</v>
      </c>
    </row>
    <row r="64" spans="1:29">
      <c r="A64" s="98"/>
      <c r="B64" s="38">
        <v>2023</v>
      </c>
      <c r="C64" s="35">
        <v>3.88</v>
      </c>
      <c r="D64" s="58">
        <f>GEOMEAN(3.88,3.5,3.5)</f>
        <v>3.622340498784367</v>
      </c>
      <c r="E64" s="58">
        <f>GEOMEAN(3.88,3.5,3.5,3.5,3.5)</f>
        <v>3.5728993374384093</v>
      </c>
      <c r="F64" s="58"/>
      <c r="G64" s="58">
        <v>4.13</v>
      </c>
      <c r="H64" s="35">
        <v>5.54</v>
      </c>
      <c r="I64" s="35">
        <v>4.95</v>
      </c>
      <c r="J64" s="35"/>
      <c r="K64" s="58">
        <v>4.95</v>
      </c>
      <c r="L64" s="58">
        <v>5.24</v>
      </c>
      <c r="M64" s="58">
        <v>5.73</v>
      </c>
      <c r="N64" s="58"/>
      <c r="O64" s="58">
        <v>5.57</v>
      </c>
      <c r="P64" s="58">
        <v>5.43</v>
      </c>
      <c r="Q64" s="58">
        <v>5.22</v>
      </c>
      <c r="S64" s="12">
        <f t="shared" si="25"/>
        <v>8.1702439999999932E-2</v>
      </c>
      <c r="T64" s="12">
        <f t="shared" si="25"/>
        <v>9.3630181624170028E-2</v>
      </c>
      <c r="U64" s="12">
        <f t="shared" si="25"/>
        <v>8.6997578546416099E-2</v>
      </c>
      <c r="W64" s="12">
        <f t="shared" si="26"/>
        <v>9.0220600000000095E-2</v>
      </c>
      <c r="X64" s="12">
        <f t="shared" si="26"/>
        <v>9.0521511409206612E-2</v>
      </c>
      <c r="Y64" s="12">
        <f t="shared" si="26"/>
        <v>9.5076264694736068E-2</v>
      </c>
      <c r="AA64" s="12">
        <f t="shared" si="27"/>
        <v>9.6661160000000024E-2</v>
      </c>
      <c r="AB64" s="12">
        <f t="shared" si="27"/>
        <v>9.2490335878683494E-2</v>
      </c>
      <c r="AC64" s="12">
        <f t="shared" si="27"/>
        <v>8.9794046828526985E-2</v>
      </c>
    </row>
    <row r="65" spans="1:63">
      <c r="S65" s="12"/>
      <c r="T65" s="12"/>
      <c r="U65" s="12"/>
      <c r="W65" s="12"/>
      <c r="X65" s="12"/>
      <c r="Y65" s="12"/>
      <c r="AA65" s="12"/>
      <c r="AB65" s="12"/>
      <c r="AC65" s="12"/>
    </row>
    <row r="66" spans="1:63">
      <c r="A66" t="s">
        <v>20</v>
      </c>
      <c r="B66" t="s">
        <v>138</v>
      </c>
      <c r="E66" t="s">
        <v>129</v>
      </c>
      <c r="F66" s="97" t="s">
        <v>123</v>
      </c>
      <c r="G66" s="97"/>
      <c r="H66" s="97"/>
      <c r="I66" s="97"/>
      <c r="J66" s="97"/>
      <c r="K66" s="97"/>
      <c r="L66" s="97" t="s">
        <v>124</v>
      </c>
      <c r="M66" s="97"/>
      <c r="N66" s="97"/>
      <c r="O66" s="97"/>
      <c r="P66" s="97"/>
      <c r="Q66" s="97"/>
      <c r="R66" s="97" t="s">
        <v>131</v>
      </c>
      <c r="S66" s="97"/>
      <c r="T66" s="97"/>
      <c r="W66" t="s">
        <v>132</v>
      </c>
      <c r="AA66" t="s">
        <v>140</v>
      </c>
      <c r="AB66" s="97" t="s">
        <v>141</v>
      </c>
      <c r="AC66" s="97"/>
      <c r="AD66" s="97"/>
      <c r="AE66" s="97"/>
      <c r="AF66" s="97"/>
      <c r="AG66" s="97"/>
      <c r="AH66" s="97" t="s">
        <v>142</v>
      </c>
      <c r="AI66" s="97"/>
      <c r="AJ66" s="97"/>
      <c r="AK66" s="97"/>
      <c r="AL66" s="97"/>
      <c r="AM66" s="97"/>
      <c r="AN66" s="97" t="s">
        <v>131</v>
      </c>
      <c r="AO66" s="97"/>
      <c r="AP66" s="97"/>
      <c r="AR66" t="s">
        <v>180</v>
      </c>
      <c r="AS66" t="s">
        <v>182</v>
      </c>
      <c r="AW66" s="97" t="s">
        <v>141</v>
      </c>
      <c r="AX66" s="97"/>
      <c r="AY66" s="97"/>
      <c r="AZ66" s="97"/>
      <c r="BA66" s="97"/>
      <c r="BB66" s="97"/>
      <c r="BC66" s="97" t="s">
        <v>142</v>
      </c>
      <c r="BD66" s="97"/>
      <c r="BE66" s="97"/>
      <c r="BF66" s="97"/>
      <c r="BG66" s="97"/>
      <c r="BH66" s="97"/>
      <c r="BI66" s="97" t="s">
        <v>131</v>
      </c>
      <c r="BJ66" s="97"/>
      <c r="BK66" s="97"/>
    </row>
    <row r="67" spans="1:63">
      <c r="B67" s="63" t="s">
        <v>135</v>
      </c>
      <c r="C67" s="67" t="s">
        <v>115</v>
      </c>
      <c r="D67" s="67" t="s">
        <v>130</v>
      </c>
      <c r="E67" s="63" t="s">
        <v>116</v>
      </c>
      <c r="F67" s="63" t="s">
        <v>117</v>
      </c>
      <c r="G67" s="63" t="s">
        <v>118</v>
      </c>
      <c r="H67" s="63" t="s">
        <v>119</v>
      </c>
      <c r="I67" s="63" t="s">
        <v>122</v>
      </c>
      <c r="J67" s="63" t="s">
        <v>120</v>
      </c>
      <c r="K67" s="63" t="s">
        <v>121</v>
      </c>
      <c r="L67" s="63" t="s">
        <v>117</v>
      </c>
      <c r="M67" s="63" t="s">
        <v>118</v>
      </c>
      <c r="N67" s="63" t="s">
        <v>119</v>
      </c>
      <c r="O67" s="63" t="s">
        <v>122</v>
      </c>
      <c r="P67" s="63" t="s">
        <v>120</v>
      </c>
      <c r="Q67" s="63" t="s">
        <v>121</v>
      </c>
      <c r="R67" s="63">
        <v>1</v>
      </c>
      <c r="S67" s="63">
        <v>2</v>
      </c>
      <c r="T67" s="63">
        <v>3</v>
      </c>
      <c r="X67" s="63" t="s">
        <v>139</v>
      </c>
      <c r="Y67" s="67" t="s">
        <v>115</v>
      </c>
      <c r="Z67" s="67" t="s">
        <v>130</v>
      </c>
      <c r="AA67" s="63" t="s">
        <v>116</v>
      </c>
      <c r="AB67" s="63" t="s">
        <v>117</v>
      </c>
      <c r="AC67" s="63" t="s">
        <v>118</v>
      </c>
      <c r="AD67" s="63" t="s">
        <v>119</v>
      </c>
      <c r="AE67" s="63" t="s">
        <v>122</v>
      </c>
      <c r="AF67" s="63" t="s">
        <v>120</v>
      </c>
      <c r="AG67" s="63" t="s">
        <v>121</v>
      </c>
      <c r="AH67" s="63" t="s">
        <v>117</v>
      </c>
      <c r="AI67" s="63" t="s">
        <v>118</v>
      </c>
      <c r="AJ67" s="63" t="s">
        <v>119</v>
      </c>
      <c r="AK67" s="63" t="s">
        <v>122</v>
      </c>
      <c r="AL67" s="63" t="s">
        <v>120</v>
      </c>
      <c r="AM67" s="63" t="s">
        <v>121</v>
      </c>
      <c r="AN67" s="63">
        <v>1</v>
      </c>
      <c r="AO67" s="63">
        <v>2</v>
      </c>
      <c r="AP67" s="63">
        <v>3</v>
      </c>
      <c r="AS67" s="63" t="s">
        <v>139</v>
      </c>
      <c r="AT67" s="67" t="s">
        <v>115</v>
      </c>
      <c r="AU67" s="67" t="s">
        <v>130</v>
      </c>
      <c r="AV67" s="63" t="s">
        <v>116</v>
      </c>
      <c r="AW67" s="63" t="s">
        <v>117</v>
      </c>
      <c r="AX67" s="63" t="s">
        <v>118</v>
      </c>
      <c r="AY67" s="63" t="s">
        <v>119</v>
      </c>
      <c r="AZ67" s="63" t="s">
        <v>122</v>
      </c>
      <c r="BA67" s="63" t="s">
        <v>120</v>
      </c>
      <c r="BB67" s="63" t="s">
        <v>121</v>
      </c>
      <c r="BC67" s="63" t="s">
        <v>117</v>
      </c>
      <c r="BD67" s="63" t="s">
        <v>118</v>
      </c>
      <c r="BE67" s="63" t="s">
        <v>119</v>
      </c>
      <c r="BF67" s="63" t="s">
        <v>122</v>
      </c>
      <c r="BG67" s="63" t="s">
        <v>120</v>
      </c>
      <c r="BH67" s="63" t="s">
        <v>121</v>
      </c>
      <c r="BI67" s="63">
        <v>1</v>
      </c>
      <c r="BJ67" s="63">
        <v>2</v>
      </c>
      <c r="BK67" s="63">
        <v>3</v>
      </c>
    </row>
    <row r="68" spans="1:63">
      <c r="A68" s="38">
        <v>2008</v>
      </c>
      <c r="B68" s="58">
        <f>VLOOKUP(10&amp;A68,$D$102:$H$1251,5,FALSE)</f>
        <v>16.39</v>
      </c>
      <c r="C68" s="58">
        <f>VLOOKUP(10&amp;A68,$D$102:$J$1251,7,FALSE)</f>
        <v>29.600991735537189</v>
      </c>
      <c r="D68" s="35">
        <f>((C68/B68)^(1/75)-1)*100</f>
        <v>0.7912962943145363</v>
      </c>
      <c r="E68" s="38">
        <v>2.96</v>
      </c>
      <c r="F68" s="61">
        <v>5.495599627449721E-2</v>
      </c>
      <c r="G68" s="61">
        <v>2.0422434235731535</v>
      </c>
      <c r="H68" s="61">
        <v>3.1439377302263427</v>
      </c>
      <c r="I68" s="58">
        <f>F68</f>
        <v>5.495599627449721E-2</v>
      </c>
      <c r="J68" s="58">
        <f>GEOMEAN(F68:G68)</f>
        <v>0.33501271912794989</v>
      </c>
      <c r="K68" s="58">
        <f>GEOMEAN(F68:H68)</f>
        <v>0.70664101695828385</v>
      </c>
      <c r="L68" s="61">
        <v>1.8444019532755096</v>
      </c>
      <c r="M68" s="61">
        <v>1.7433762562772293</v>
      </c>
      <c r="N68" s="61">
        <v>2.0979016486533775</v>
      </c>
      <c r="O68" s="58">
        <f>L68</f>
        <v>1.8444019532755096</v>
      </c>
      <c r="P68" s="58">
        <f>GEOMEAN(L68:M68)</f>
        <v>1.7931777860468456</v>
      </c>
      <c r="Q68" s="58">
        <f>GEOMEAN(L68:N68)</f>
        <v>1.8894871448364505</v>
      </c>
      <c r="R68" s="58">
        <f>D68+E68+F68+L68</f>
        <v>5.6506542438645431</v>
      </c>
      <c r="S68" s="58">
        <f>(E68+D68+J68+P68)</f>
        <v>5.8794867994893316</v>
      </c>
      <c r="T68" s="58">
        <f>(E68+D68+K68+Q68)</f>
        <v>6.3474244561092705</v>
      </c>
      <c r="W68" s="38">
        <v>2008</v>
      </c>
      <c r="X68" s="101">
        <f t="shared" ref="X68:X83" si="29">VLOOKUP(10&amp;W68,$R$102:$S$325,2,0)</f>
        <v>5.5454294855951112</v>
      </c>
      <c r="Y68" s="58">
        <f t="shared" ref="Y68:Y83" si="30">VLOOKUP(10&amp;W68,$R$102:$U$325,4,0)</f>
        <v>7.4714217276557715</v>
      </c>
      <c r="Z68" s="35">
        <f>((Y68/X68)^(1/75)-1)*100</f>
        <v>0.39827265084253494</v>
      </c>
      <c r="AA68" s="58">
        <v>4.03</v>
      </c>
      <c r="AB68" s="61">
        <v>3.42</v>
      </c>
      <c r="AC68" s="61">
        <v>4.2</v>
      </c>
      <c r="AD68" s="61">
        <v>4.5</v>
      </c>
      <c r="AE68" s="58">
        <f>AB68</f>
        <v>3.42</v>
      </c>
      <c r="AF68" s="58">
        <f>GEOMEAN(AB68:AC68)</f>
        <v>3.7899868073649015</v>
      </c>
      <c r="AG68" s="58">
        <f>GEOMEAN(AB68:AD68)</f>
        <v>4.0132477425581454</v>
      </c>
      <c r="AH68" s="61">
        <f>C49</f>
        <v>4.83</v>
      </c>
      <c r="AI68" s="61">
        <v>4.5</v>
      </c>
      <c r="AJ68" s="61">
        <v>4.5</v>
      </c>
      <c r="AK68" s="58">
        <f>AH68</f>
        <v>4.83</v>
      </c>
      <c r="AL68" s="58">
        <f>GEOMEAN(AH68:AI68)</f>
        <v>4.6620810803760158</v>
      </c>
      <c r="AM68" s="58">
        <f>GEOMEAN(AH68:AJ68)</f>
        <v>4.607415575295617</v>
      </c>
      <c r="AN68" s="58">
        <f>Z68+AA68+AB68+AH68</f>
        <v>12.678272650842535</v>
      </c>
      <c r="AO68" s="58">
        <f>(AA68+Z68+AF68+AL68)</f>
        <v>12.880340538583452</v>
      </c>
      <c r="AP68" s="58">
        <f>(AA68+Z68+AG68+AM68)</f>
        <v>13.048935968696297</v>
      </c>
      <c r="AR68" s="38">
        <v>2008</v>
      </c>
      <c r="AS68" s="58">
        <v>15.861736363636455</v>
      </c>
      <c r="AT68" s="58">
        <v>33.083150937957193</v>
      </c>
      <c r="AU68" s="35">
        <f>((AT68/AS68)^(1/75)-1)*100</f>
        <v>0.98497179672021318</v>
      </c>
      <c r="AV68" s="58">
        <v>2.8382954545454546</v>
      </c>
      <c r="AW68" s="61">
        <v>0.47314793326191928</v>
      </c>
      <c r="AX68" s="61">
        <v>2.0046025619417929</v>
      </c>
      <c r="AY68" s="61">
        <v>2.8864493641274969</v>
      </c>
      <c r="AZ68" s="58">
        <f>AW68</f>
        <v>0.47314793326191928</v>
      </c>
      <c r="BA68" s="58">
        <f>GEOMEAN(AW68:AX68)</f>
        <v>0.97389607207047912</v>
      </c>
      <c r="BB68" s="58">
        <f>GEOMEAN(AW68:AY68)</f>
        <v>1.3989313105852086</v>
      </c>
      <c r="BC68" s="61">
        <v>2.0244884404978292</v>
      </c>
      <c r="BD68" s="61">
        <v>1.8201674883915331</v>
      </c>
      <c r="BE68" s="61">
        <v>1.9931723101816345</v>
      </c>
      <c r="BF68" s="58">
        <f>BC68</f>
        <v>2.0244884404978292</v>
      </c>
      <c r="BG68" s="58">
        <f>GEOMEAN(BC68:BD68)</f>
        <v>1.9196114294352973</v>
      </c>
      <c r="BH68" s="58">
        <f>GEOMEAN(BC68:BE68)</f>
        <v>1.9438250136503001</v>
      </c>
      <c r="BI68" s="58">
        <f>AU68+AV68+AW68+BC68</f>
        <v>6.3209036250254167</v>
      </c>
      <c r="BJ68" s="58">
        <f>(AV68+AU68+BA68+BG68)</f>
        <v>6.7167747527714443</v>
      </c>
      <c r="BK68" s="58">
        <f>(AV68+AU68+BB68+BH68)</f>
        <v>7.1660235755011765</v>
      </c>
    </row>
    <row r="69" spans="1:63">
      <c r="A69" s="38">
        <v>2009</v>
      </c>
      <c r="B69" s="58">
        <f t="shared" ref="B69:B82" si="31">VLOOKUP(10&amp;A69,$D$102:$H$1251,5,FALSE)</f>
        <v>19.36</v>
      </c>
      <c r="C69" s="58">
        <f t="shared" ref="C69:C82" si="32">VLOOKUP(10&amp;A69,$D$102:$J$1251,7,FALSE)</f>
        <v>27.177768595041343</v>
      </c>
      <c r="D69" s="35">
        <f t="shared" ref="D69:D83" si="33">((C69/B69)^(1/75)-1)*100</f>
        <v>0.45327784510096336</v>
      </c>
      <c r="E69" s="38">
        <v>2.19</v>
      </c>
      <c r="F69" s="61">
        <v>1.51812363978161</v>
      </c>
      <c r="G69" s="61">
        <v>2.7677588051889801</v>
      </c>
      <c r="H69" s="61">
        <v>2.6178392349241131</v>
      </c>
      <c r="I69" s="58">
        <f t="shared" ref="I69:I83" si="34">F69</f>
        <v>1.51812363978161</v>
      </c>
      <c r="J69" s="58">
        <f t="shared" ref="J69:J83" si="35">GEOMEAN(F69:G69)</f>
        <v>2.0498292785915355</v>
      </c>
      <c r="K69" s="58">
        <f t="shared" ref="K69:K83" si="36">GEOMEAN(F69:H69)</f>
        <v>2.2239556321899605</v>
      </c>
      <c r="L69" s="61">
        <v>1.7215944110088754</v>
      </c>
      <c r="M69" s="61">
        <v>1.7779596599228009</v>
      </c>
      <c r="N69" s="61">
        <v>2.19341676269873</v>
      </c>
      <c r="O69" s="58">
        <f t="shared" ref="O69:O83" si="37">L69</f>
        <v>1.7215944110088754</v>
      </c>
      <c r="P69" s="58">
        <f t="shared" ref="P69:P83" si="38">GEOMEAN(L69:M69)</f>
        <v>1.7495500603076022</v>
      </c>
      <c r="Q69" s="58">
        <f t="shared" ref="Q69:Q83" si="39">GEOMEAN(L69:N69)</f>
        <v>1.8865050340358043</v>
      </c>
      <c r="R69" s="58">
        <f>D69+E69+F69+L69</f>
        <v>5.8829958958914483</v>
      </c>
      <c r="S69" s="58">
        <f>(E69+D69+J69+P69)</f>
        <v>6.442657184000101</v>
      </c>
      <c r="T69" s="58">
        <f>(E69+D69+K69+Q69)</f>
        <v>6.7537385113267279</v>
      </c>
      <c r="W69" s="38">
        <v>2009</v>
      </c>
      <c r="X69" s="58">
        <f t="shared" si="29"/>
        <v>7.9196282471303743</v>
      </c>
      <c r="Y69" s="58">
        <f t="shared" si="30"/>
        <v>7.2182370859160523</v>
      </c>
      <c r="Z69" s="35">
        <f t="shared" ref="Z69:Z83" si="40">((Y69/X69)^(1/75)-1)*100</f>
        <v>-0.12356827687597383</v>
      </c>
      <c r="AA69" s="58">
        <v>2.34</v>
      </c>
      <c r="AB69" s="61">
        <v>4.8</v>
      </c>
      <c r="AC69" s="61">
        <v>4.5</v>
      </c>
      <c r="AD69" s="61">
        <v>4.3</v>
      </c>
      <c r="AE69" s="58">
        <f t="shared" ref="AE69:AE83" si="41">AB69</f>
        <v>4.8</v>
      </c>
      <c r="AF69" s="58">
        <f t="shared" ref="AF69:AF83" si="42">GEOMEAN(AB69:AC69)</f>
        <v>4.6475800154489004</v>
      </c>
      <c r="AG69" s="58">
        <f t="shared" ref="AG69:AG83" si="43">GEOMEAN(AB69:AD69)</f>
        <v>4.5287053885725443</v>
      </c>
      <c r="AH69" s="61">
        <f t="shared" ref="AH69:AH83" si="44">C50</f>
        <v>4.42</v>
      </c>
      <c r="AI69" s="61">
        <v>4.5</v>
      </c>
      <c r="AJ69" s="61">
        <v>4.5</v>
      </c>
      <c r="AK69" s="58">
        <f t="shared" ref="AK69:AK83" si="45">AH69</f>
        <v>4.42</v>
      </c>
      <c r="AL69" s="58">
        <f t="shared" ref="AL69:AL83" si="46">GEOMEAN(AH69:AI69)</f>
        <v>4.4598206241955518</v>
      </c>
      <c r="AM69" s="58">
        <f t="shared" ref="AM69:AM83" si="47">GEOMEAN(AH69:AJ69)</f>
        <v>4.473173729162113</v>
      </c>
      <c r="AN69" s="58">
        <f>Z69+AA69+AB69+AH69</f>
        <v>11.436431723124025</v>
      </c>
      <c r="AO69" s="58">
        <f>(AA69+Z69+AF69+AL69)</f>
        <v>11.323832362768478</v>
      </c>
      <c r="AP69" s="58">
        <f>(AA69+Z69+AG69+AM69)</f>
        <v>11.218310840858683</v>
      </c>
      <c r="AR69" s="38">
        <v>2009</v>
      </c>
      <c r="AS69" s="58">
        <v>18.027172727272848</v>
      </c>
      <c r="AT69" s="58">
        <v>30.385450153082601</v>
      </c>
      <c r="AU69" s="35">
        <f t="shared" ref="AU69:AU83" si="48">((AT69/AS69)^(1/75)-1)*100</f>
        <v>0.69854004138916181</v>
      </c>
      <c r="AV69" s="58">
        <v>2.1086113636363635</v>
      </c>
      <c r="AW69" s="61">
        <v>1.322756651946122</v>
      </c>
      <c r="AX69" s="61">
        <v>2.4529887320862809</v>
      </c>
      <c r="AY69" s="61">
        <v>2.5603774307458194</v>
      </c>
      <c r="AZ69" s="58">
        <f t="shared" ref="AZ69:AZ83" si="49">AW69</f>
        <v>1.322756651946122</v>
      </c>
      <c r="BA69" s="58">
        <f t="shared" ref="BA69:BA74" si="50">GEOMEAN(AW69:AX69)</f>
        <v>1.8013070705784762</v>
      </c>
      <c r="BB69" s="58">
        <f t="shared" ref="BB69:BB74" si="51">GEOMEAN(AW69:AY69)</f>
        <v>2.0253177361129167</v>
      </c>
      <c r="BC69" s="61">
        <v>1.1451185602402658</v>
      </c>
      <c r="BD69" s="61">
        <v>1.2996052646710332</v>
      </c>
      <c r="BE69" s="61">
        <v>1.6354536472446446</v>
      </c>
      <c r="BF69" s="58">
        <f t="shared" ref="BF69:BF83" si="52">BC69</f>
        <v>1.1451185602402658</v>
      </c>
      <c r="BG69" s="58">
        <f t="shared" ref="BG69:BG83" si="53">GEOMEAN(BC69:BD69)</f>
        <v>1.2199188946650359</v>
      </c>
      <c r="BH69" s="58">
        <f t="shared" ref="BH69:BH83" si="54">GEOMEAN(BC69:BE69)</f>
        <v>1.3451376186062167</v>
      </c>
      <c r="BI69" s="58">
        <f>AU69+AV69+AW69+BC69</f>
        <v>5.2750266172119131</v>
      </c>
      <c r="BJ69" s="58">
        <f>(AV69+AU69+BA69+BG69)</f>
        <v>5.8283773702690373</v>
      </c>
      <c r="BK69" s="58">
        <f>(AV69+AU69+BB69+BH69)</f>
        <v>6.1776067597446591</v>
      </c>
    </row>
    <row r="70" spans="1:63">
      <c r="A70" s="38">
        <f>A69+1</f>
        <v>2010</v>
      </c>
      <c r="B70" s="58">
        <f t="shared" si="31"/>
        <v>21.24</v>
      </c>
      <c r="C70" s="58">
        <f t="shared" si="32"/>
        <v>24.960909090909116</v>
      </c>
      <c r="D70" s="35">
        <f t="shared" si="33"/>
        <v>0.21546481704324272</v>
      </c>
      <c r="E70" s="38">
        <v>1.92</v>
      </c>
      <c r="F70" s="61">
        <v>2.3126029749517274</v>
      </c>
      <c r="G70" s="61">
        <v>3.039256572783855</v>
      </c>
      <c r="H70" s="61">
        <v>2.9020245598420091</v>
      </c>
      <c r="I70" s="58">
        <f t="shared" si="34"/>
        <v>2.3126029749517274</v>
      </c>
      <c r="J70" s="58">
        <f t="shared" si="35"/>
        <v>2.6511495227281192</v>
      </c>
      <c r="K70" s="58">
        <f t="shared" si="36"/>
        <v>2.7322672469121443</v>
      </c>
      <c r="L70" s="61">
        <v>0.95801617501143355</v>
      </c>
      <c r="M70" s="61">
        <v>1.3577582195221982</v>
      </c>
      <c r="N70" s="61">
        <v>1.5797434230356622</v>
      </c>
      <c r="O70" s="58">
        <f t="shared" si="37"/>
        <v>0.95801617501143355</v>
      </c>
      <c r="P70" s="58">
        <f t="shared" si="38"/>
        <v>1.1405061753699497</v>
      </c>
      <c r="Q70" s="58">
        <f t="shared" si="39"/>
        <v>1.2713367839595899</v>
      </c>
      <c r="R70" s="58">
        <f t="shared" ref="R70:R83" si="55">D70+E70+F70+L70</f>
        <v>5.4060839670064036</v>
      </c>
      <c r="S70" s="58">
        <f t="shared" ref="S70:S83" si="56">(E70+D70+J70+P70)</f>
        <v>5.9271205151413113</v>
      </c>
      <c r="T70" s="58">
        <f t="shared" ref="T70:T83" si="57">(E70+D70+K70+Q70)</f>
        <v>6.1390688479149773</v>
      </c>
      <c r="W70" s="38">
        <f>W69+1</f>
        <v>2010</v>
      </c>
      <c r="X70" s="58">
        <f t="shared" si="29"/>
        <v>8.3003620070213948</v>
      </c>
      <c r="Y70" s="58">
        <f t="shared" si="30"/>
        <v>7.3813385934533855</v>
      </c>
      <c r="Z70" s="35">
        <f t="shared" si="40"/>
        <v>-0.15633650132592658</v>
      </c>
      <c r="AA70" s="58">
        <v>1.99</v>
      </c>
      <c r="AB70" s="61">
        <v>4.5</v>
      </c>
      <c r="AC70" s="61">
        <v>4.5</v>
      </c>
      <c r="AD70" s="61">
        <v>4.5</v>
      </c>
      <c r="AE70" s="58">
        <f t="shared" si="41"/>
        <v>4.5</v>
      </c>
      <c r="AF70" s="58">
        <f t="shared" si="42"/>
        <v>4.5</v>
      </c>
      <c r="AG70" s="58">
        <f t="shared" si="43"/>
        <v>4.5</v>
      </c>
      <c r="AH70" s="61">
        <f t="shared" si="44"/>
        <v>4.99</v>
      </c>
      <c r="AI70" s="61">
        <v>4.5</v>
      </c>
      <c r="AJ70" s="61">
        <v>4.5</v>
      </c>
      <c r="AK70" s="58">
        <f t="shared" si="45"/>
        <v>4.99</v>
      </c>
      <c r="AL70" s="58">
        <f t="shared" si="46"/>
        <v>4.7386706996793944</v>
      </c>
      <c r="AM70" s="58">
        <f t="shared" si="47"/>
        <v>4.6577394526317706</v>
      </c>
      <c r="AN70" s="58">
        <f t="shared" ref="AN70:AN83" si="58">Z70+AA70+AB70+AH70</f>
        <v>11.323663498674073</v>
      </c>
      <c r="AO70" s="58">
        <f t="shared" ref="AO70:AO83" si="59">(AA70+Z70+AF70+AL70)</f>
        <v>11.072334198353467</v>
      </c>
      <c r="AP70" s="58">
        <f t="shared" ref="AP70:AP83" si="60">(AA70+Z70+AG70+AM70)</f>
        <v>10.991402951305844</v>
      </c>
      <c r="AR70" s="38">
        <v>2010</v>
      </c>
      <c r="AS70" s="58">
        <v>19.23835454545469</v>
      </c>
      <c r="AT70" s="58">
        <v>27.49135164158837</v>
      </c>
      <c r="AU70" s="35">
        <f t="shared" si="48"/>
        <v>0.4770885277687098</v>
      </c>
      <c r="AV70" s="58">
        <v>1.9130045454545455</v>
      </c>
      <c r="AW70" s="61">
        <v>2.1671818233900186</v>
      </c>
      <c r="AX70" s="61">
        <v>2.6358830357075425</v>
      </c>
      <c r="AY70" s="61">
        <v>2.5845008538644354</v>
      </c>
      <c r="AZ70" s="58">
        <f t="shared" si="49"/>
        <v>2.1671818233900186</v>
      </c>
      <c r="BA70" s="58">
        <f t="shared" si="50"/>
        <v>2.3900706691576068</v>
      </c>
      <c r="BB70" s="58">
        <f t="shared" si="51"/>
        <v>2.4531986753596291</v>
      </c>
      <c r="BC70" s="61">
        <v>1.3060065732602322</v>
      </c>
      <c r="BD70" s="61">
        <v>1.4646613473946912</v>
      </c>
      <c r="BE70" s="61">
        <v>1.6230277216004563</v>
      </c>
      <c r="BF70" s="58">
        <f t="shared" si="52"/>
        <v>1.3060065732602322</v>
      </c>
      <c r="BG70" s="58">
        <f t="shared" si="53"/>
        <v>1.3830608617474702</v>
      </c>
      <c r="BH70" s="58">
        <f t="shared" si="54"/>
        <v>1.4588238012566384</v>
      </c>
      <c r="BI70" s="58">
        <f t="shared" ref="BI70:BI83" si="61">AU70+AV70+AW70+BC70</f>
        <v>5.8632814698735061</v>
      </c>
      <c r="BJ70" s="58">
        <f t="shared" ref="BJ70:BJ83" si="62">(AV70+AU70+BA70+BG70)</f>
        <v>6.1632246041283327</v>
      </c>
      <c r="BK70" s="58">
        <f t="shared" ref="BK70:BK83" si="63">(AV70+AU70+BB70+BH70)</f>
        <v>6.3021155498395229</v>
      </c>
    </row>
    <row r="71" spans="1:63">
      <c r="A71" s="38">
        <f t="shared" ref="A71:A77" si="64">A70+1</f>
        <v>2011</v>
      </c>
      <c r="B71" s="58">
        <f t="shared" si="31"/>
        <v>20.16</v>
      </c>
      <c r="C71" s="58">
        <f t="shared" si="32"/>
        <v>23.747685950413228</v>
      </c>
      <c r="D71" s="35">
        <f t="shared" si="33"/>
        <v>0.21861815358661385</v>
      </c>
      <c r="E71" s="38">
        <v>2.12</v>
      </c>
      <c r="F71" s="61">
        <v>1.7823180729690913</v>
      </c>
      <c r="G71" s="61">
        <v>2.5383797158774257</v>
      </c>
      <c r="H71" s="61">
        <v>3.0767128685522671</v>
      </c>
      <c r="I71" s="58">
        <f t="shared" si="34"/>
        <v>1.7823180729690913</v>
      </c>
      <c r="J71" s="58">
        <f t="shared" si="35"/>
        <v>2.127016700373197</v>
      </c>
      <c r="K71" s="58">
        <f t="shared" si="36"/>
        <v>2.4055234182333027</v>
      </c>
      <c r="L71" s="61">
        <v>1.2092274911095435</v>
      </c>
      <c r="M71" s="61">
        <v>0.90260167819908865</v>
      </c>
      <c r="N71" s="61">
        <v>1.1180973588999388</v>
      </c>
      <c r="O71" s="58">
        <f t="shared" si="37"/>
        <v>1.2092274911095435</v>
      </c>
      <c r="P71" s="58">
        <f t="shared" si="38"/>
        <v>1.0447252092296555</v>
      </c>
      <c r="Q71" s="58">
        <f t="shared" si="39"/>
        <v>1.0686313812306403</v>
      </c>
      <c r="R71" s="58">
        <f t="shared" si="55"/>
        <v>5.3301637176652488</v>
      </c>
      <c r="S71" s="58">
        <f t="shared" si="56"/>
        <v>5.5103600631894665</v>
      </c>
      <c r="T71" s="58">
        <f t="shared" si="57"/>
        <v>5.8127729530505565</v>
      </c>
      <c r="W71" s="38">
        <f t="shared" ref="W71:W77" si="65">W70+1</f>
        <v>2011</v>
      </c>
      <c r="X71" s="58">
        <f t="shared" si="29"/>
        <v>6.1728224008736641</v>
      </c>
      <c r="Y71" s="58">
        <f t="shared" si="30"/>
        <v>7.3074081142770213</v>
      </c>
      <c r="Z71" s="35">
        <f t="shared" si="40"/>
        <v>0.2252298904007688</v>
      </c>
      <c r="AA71" s="58">
        <v>3.35</v>
      </c>
      <c r="AB71" s="61">
        <v>3.6</v>
      </c>
      <c r="AC71" s="61">
        <v>4.4000000000000004</v>
      </c>
      <c r="AD71" s="61">
        <v>4.5</v>
      </c>
      <c r="AE71" s="58">
        <f t="shared" si="41"/>
        <v>3.6</v>
      </c>
      <c r="AF71" s="58">
        <f t="shared" si="42"/>
        <v>3.9799497484264799</v>
      </c>
      <c r="AG71" s="58">
        <f t="shared" si="43"/>
        <v>4.1462539380067103</v>
      </c>
      <c r="AH71" s="61">
        <f t="shared" si="44"/>
        <v>5.62</v>
      </c>
      <c r="AI71" s="61">
        <v>4.9000000000000004</v>
      </c>
      <c r="AJ71" s="61">
        <v>4.5</v>
      </c>
      <c r="AK71" s="58">
        <f t="shared" si="45"/>
        <v>5.62</v>
      </c>
      <c r="AL71" s="58">
        <f t="shared" si="46"/>
        <v>5.2476661479175677</v>
      </c>
      <c r="AM71" s="58">
        <f t="shared" si="47"/>
        <v>4.9855717384349685</v>
      </c>
      <c r="AN71" s="58">
        <f t="shared" si="58"/>
        <v>12.795229890400769</v>
      </c>
      <c r="AO71" s="58">
        <f t="shared" si="59"/>
        <v>12.802845786744816</v>
      </c>
      <c r="AP71" s="58">
        <f t="shared" si="60"/>
        <v>12.707055566842447</v>
      </c>
      <c r="AR71" s="38">
        <v>2011</v>
      </c>
      <c r="AS71" s="58">
        <v>17.952627272727426</v>
      </c>
      <c r="AT71" s="58">
        <v>25.648943693181895</v>
      </c>
      <c r="AU71" s="35">
        <f t="shared" si="48"/>
        <v>0.47682108272204538</v>
      </c>
      <c r="AV71" s="58">
        <v>2.1246090909090909</v>
      </c>
      <c r="AW71" s="61">
        <v>1.9229508863394917</v>
      </c>
      <c r="AX71" s="61">
        <v>2.3809567755533223</v>
      </c>
      <c r="AY71" s="61">
        <v>2.6264132104490301</v>
      </c>
      <c r="AZ71" s="58">
        <f t="shared" si="49"/>
        <v>1.9229508863394917</v>
      </c>
      <c r="BA71" s="58">
        <f t="shared" si="50"/>
        <v>2.1397343157238655</v>
      </c>
      <c r="BB71" s="58">
        <f t="shared" si="51"/>
        <v>2.2910131704155301</v>
      </c>
      <c r="BC71" s="61">
        <v>1.4400365449427133</v>
      </c>
      <c r="BD71" s="61">
        <v>1.3728518642274645</v>
      </c>
      <c r="BE71" s="61">
        <v>1.5045547999240627</v>
      </c>
      <c r="BF71" s="58">
        <f t="shared" si="52"/>
        <v>1.4400365449427133</v>
      </c>
      <c r="BG71" s="58">
        <f t="shared" si="53"/>
        <v>1.4060429777500689</v>
      </c>
      <c r="BH71" s="58">
        <f t="shared" si="54"/>
        <v>1.4381418815941278</v>
      </c>
      <c r="BI71" s="58">
        <f t="shared" si="61"/>
        <v>5.9644176049133408</v>
      </c>
      <c r="BJ71" s="58">
        <f t="shared" si="62"/>
        <v>6.1472074671050709</v>
      </c>
      <c r="BK71" s="58">
        <f t="shared" si="63"/>
        <v>6.3305852256407942</v>
      </c>
    </row>
    <row r="72" spans="1:63">
      <c r="A72" s="38">
        <f t="shared" si="64"/>
        <v>2012</v>
      </c>
      <c r="B72" s="58">
        <f t="shared" si="31"/>
        <v>21.58</v>
      </c>
      <c r="C72" s="58">
        <f t="shared" si="32"/>
        <v>23.11363636363637</v>
      </c>
      <c r="D72" s="35">
        <f t="shared" si="33"/>
        <v>9.1582981358784288E-2</v>
      </c>
      <c r="E72" s="38">
        <v>2.1</v>
      </c>
      <c r="F72" s="61">
        <v>2.116408639890377</v>
      </c>
      <c r="G72" s="61">
        <v>2.9371329421568504</v>
      </c>
      <c r="H72" s="61">
        <v>3.3570166415669123</v>
      </c>
      <c r="I72" s="58">
        <f t="shared" si="34"/>
        <v>2.116408639890377</v>
      </c>
      <c r="J72" s="58">
        <f t="shared" si="35"/>
        <v>2.4932255283642917</v>
      </c>
      <c r="K72" s="58">
        <f t="shared" si="36"/>
        <v>2.7531225359769489</v>
      </c>
      <c r="L72" s="61">
        <v>1.7687074139656422</v>
      </c>
      <c r="M72" s="61">
        <v>1.7497692557256972</v>
      </c>
      <c r="N72" s="61">
        <v>1.8161406095642318</v>
      </c>
      <c r="O72" s="58">
        <f t="shared" si="37"/>
        <v>1.7687074139656422</v>
      </c>
      <c r="P72" s="58">
        <f t="shared" si="38"/>
        <v>1.7592128510590139</v>
      </c>
      <c r="Q72" s="58">
        <f t="shared" si="39"/>
        <v>1.7779876871918814</v>
      </c>
      <c r="R72" s="58">
        <f t="shared" si="55"/>
        <v>6.076699035214804</v>
      </c>
      <c r="S72" s="58">
        <f t="shared" si="56"/>
        <v>6.4440213607820906</v>
      </c>
      <c r="T72" s="58">
        <f t="shared" si="57"/>
        <v>6.7226932045276149</v>
      </c>
      <c r="W72" s="38">
        <f t="shared" si="65"/>
        <v>2012</v>
      </c>
      <c r="X72" s="58">
        <f t="shared" si="29"/>
        <v>6.0940833700277679</v>
      </c>
      <c r="Y72" s="58">
        <f t="shared" si="30"/>
        <v>7.1571977773479443</v>
      </c>
      <c r="Z72" s="35">
        <f t="shared" si="40"/>
        <v>0.21463023009353766</v>
      </c>
      <c r="AA72" s="58">
        <v>2.25</v>
      </c>
      <c r="AB72" s="61">
        <v>4</v>
      </c>
      <c r="AC72" s="61">
        <v>4</v>
      </c>
      <c r="AD72" s="61">
        <v>3.97</v>
      </c>
      <c r="AE72" s="58">
        <f t="shared" si="41"/>
        <v>4</v>
      </c>
      <c r="AF72" s="58">
        <f t="shared" si="42"/>
        <v>4</v>
      </c>
      <c r="AG72" s="58">
        <f t="shared" si="43"/>
        <v>3.9899748953096186</v>
      </c>
      <c r="AH72" s="61">
        <f t="shared" si="44"/>
        <v>5.42</v>
      </c>
      <c r="AI72" s="61">
        <v>5.3</v>
      </c>
      <c r="AJ72" s="61">
        <v>5</v>
      </c>
      <c r="AK72" s="58">
        <f t="shared" si="45"/>
        <v>5.42</v>
      </c>
      <c r="AL72" s="58">
        <f t="shared" si="46"/>
        <v>5.3596641685836994</v>
      </c>
      <c r="AM72" s="58">
        <f t="shared" si="47"/>
        <v>5.2369897050311671</v>
      </c>
      <c r="AN72" s="58">
        <f t="shared" si="58"/>
        <v>11.884630230093538</v>
      </c>
      <c r="AO72" s="58">
        <f t="shared" si="59"/>
        <v>11.824294398677237</v>
      </c>
      <c r="AP72" s="58">
        <f t="shared" si="60"/>
        <v>11.691594830434322</v>
      </c>
      <c r="AR72" s="38">
        <v>2012</v>
      </c>
      <c r="AS72" s="58">
        <v>18.169897727272897</v>
      </c>
      <c r="AT72" s="58">
        <v>24.301345160984944</v>
      </c>
      <c r="AU72" s="35">
        <f t="shared" si="48"/>
        <v>0.38843974786575419</v>
      </c>
      <c r="AV72" s="58">
        <v>2.1170795454545459</v>
      </c>
      <c r="AW72" s="61">
        <v>1.5378993464592927</v>
      </c>
      <c r="AX72" s="61">
        <v>2.2766272510940988</v>
      </c>
      <c r="AY72" s="61">
        <v>2.5971033436287483</v>
      </c>
      <c r="AZ72" s="58">
        <f t="shared" si="49"/>
        <v>1.5378993464592927</v>
      </c>
      <c r="BA72" s="58">
        <f t="shared" si="50"/>
        <v>1.8711556754019776</v>
      </c>
      <c r="BB72" s="58">
        <f t="shared" si="51"/>
        <v>2.0872270344672055</v>
      </c>
      <c r="BC72" s="61">
        <v>1.6298497400512257</v>
      </c>
      <c r="BD72" s="61">
        <v>1.8268634239735793</v>
      </c>
      <c r="BE72" s="61">
        <v>1.8237939634329514</v>
      </c>
      <c r="BF72" s="58">
        <f t="shared" si="52"/>
        <v>1.6298497400512257</v>
      </c>
      <c r="BG72" s="58">
        <f t="shared" si="53"/>
        <v>1.7255471238631619</v>
      </c>
      <c r="BH72" s="58">
        <f t="shared" si="54"/>
        <v>1.7576934759069367</v>
      </c>
      <c r="BI72" s="58">
        <f t="shared" si="61"/>
        <v>5.6732683798308186</v>
      </c>
      <c r="BJ72" s="58">
        <f t="shared" si="62"/>
        <v>6.10222209258544</v>
      </c>
      <c r="BK72" s="58">
        <f t="shared" si="63"/>
        <v>6.3504398036944423</v>
      </c>
    </row>
    <row r="73" spans="1:63">
      <c r="A73" s="38">
        <f t="shared" si="64"/>
        <v>2013</v>
      </c>
      <c r="B73" s="58">
        <f t="shared" si="31"/>
        <v>23.83</v>
      </c>
      <c r="C73" s="58">
        <f t="shared" si="32"/>
        <v>23.048677685950416</v>
      </c>
      <c r="D73" s="35">
        <f t="shared" si="33"/>
        <v>-4.4439310168797874E-2</v>
      </c>
      <c r="E73" s="38">
        <v>2.0099999999999998</v>
      </c>
      <c r="F73" s="61">
        <v>2.5875762041731587</v>
      </c>
      <c r="G73" s="61">
        <v>3.3500412904382992</v>
      </c>
      <c r="H73" s="61">
        <v>3.4756567990431586</v>
      </c>
      <c r="I73" s="58">
        <f t="shared" si="34"/>
        <v>2.5875762041731587</v>
      </c>
      <c r="J73" s="58">
        <f t="shared" si="35"/>
        <v>2.9442294622083525</v>
      </c>
      <c r="K73" s="58">
        <f t="shared" si="36"/>
        <v>3.1116690350715217</v>
      </c>
      <c r="L73" s="61">
        <v>1.5113973605360709</v>
      </c>
      <c r="M73" s="61">
        <v>1.7768270313312184</v>
      </c>
      <c r="N73" s="61">
        <v>1.9496801072090619</v>
      </c>
      <c r="O73" s="58">
        <f t="shared" si="37"/>
        <v>1.5113973605360709</v>
      </c>
      <c r="P73" s="58">
        <f t="shared" si="38"/>
        <v>1.6387469863536428</v>
      </c>
      <c r="Q73" s="58">
        <f t="shared" si="39"/>
        <v>1.7364504329711314</v>
      </c>
      <c r="R73" s="58">
        <f t="shared" si="55"/>
        <v>6.0645342545404315</v>
      </c>
      <c r="S73" s="58">
        <f t="shared" si="56"/>
        <v>6.548537138393197</v>
      </c>
      <c r="T73" s="58">
        <f t="shared" si="57"/>
        <v>6.8136801578738551</v>
      </c>
      <c r="W73" s="38">
        <f t="shared" si="65"/>
        <v>2013</v>
      </c>
      <c r="X73" s="58">
        <f t="shared" si="29"/>
        <v>6.2689082791686213</v>
      </c>
      <c r="Y73" s="58">
        <f t="shared" si="30"/>
        <v>7.0204147964854098</v>
      </c>
      <c r="Z73" s="35">
        <f t="shared" si="40"/>
        <v>0.15107411250792069</v>
      </c>
      <c r="AA73" s="58">
        <v>2.4700000000000002</v>
      </c>
      <c r="AB73" s="61">
        <v>2.2000000000000002</v>
      </c>
      <c r="AC73" s="61">
        <v>2.5</v>
      </c>
      <c r="AD73" s="61">
        <v>3</v>
      </c>
      <c r="AE73" s="58">
        <f t="shared" si="41"/>
        <v>2.2000000000000002</v>
      </c>
      <c r="AF73" s="58">
        <f t="shared" si="42"/>
        <v>2.3452078799117149</v>
      </c>
      <c r="AG73" s="58">
        <f t="shared" si="43"/>
        <v>2.5458216848297446</v>
      </c>
      <c r="AH73" s="61">
        <f t="shared" si="44"/>
        <v>5.95</v>
      </c>
      <c r="AI73" s="61">
        <v>5.5</v>
      </c>
      <c r="AJ73" s="61">
        <v>5.5</v>
      </c>
      <c r="AK73" s="58">
        <f t="shared" si="45"/>
        <v>5.95</v>
      </c>
      <c r="AL73" s="58">
        <f t="shared" si="46"/>
        <v>5.7205768939854309</v>
      </c>
      <c r="AM73" s="58">
        <f t="shared" si="47"/>
        <v>5.6460854708121486</v>
      </c>
      <c r="AN73" s="58">
        <f t="shared" si="58"/>
        <v>10.771074112507922</v>
      </c>
      <c r="AO73" s="58">
        <f t="shared" si="59"/>
        <v>10.686858886405066</v>
      </c>
      <c r="AP73" s="58">
        <f t="shared" si="60"/>
        <v>10.812981268149814</v>
      </c>
      <c r="AR73" s="38">
        <v>2013</v>
      </c>
      <c r="AS73" s="58">
        <v>21.98737500000022</v>
      </c>
      <c r="AT73" s="58">
        <v>23.496912159091018</v>
      </c>
      <c r="AU73" s="35">
        <f t="shared" si="48"/>
        <v>8.8573323063245724E-2</v>
      </c>
      <c r="AV73" s="58">
        <v>1.9526249999999996</v>
      </c>
      <c r="AW73" s="61">
        <v>2.0331457642150053</v>
      </c>
      <c r="AX73" s="61">
        <v>2.4755024385241464</v>
      </c>
      <c r="AY73" s="61">
        <v>2.5967367370318239</v>
      </c>
      <c r="AZ73" s="58">
        <f t="shared" si="49"/>
        <v>2.0331457642150053</v>
      </c>
      <c r="BA73" s="58">
        <f t="shared" si="50"/>
        <v>2.2434476363822902</v>
      </c>
      <c r="BB73" s="58">
        <f t="shared" si="51"/>
        <v>2.3555189305572628</v>
      </c>
      <c r="BC73" s="61">
        <v>1.7922851643870308</v>
      </c>
      <c r="BD73" s="61">
        <v>1.8222782065197229</v>
      </c>
      <c r="BE73" s="61">
        <v>1.9036781368671818</v>
      </c>
      <c r="BF73" s="58">
        <f t="shared" si="52"/>
        <v>1.7922851643870308</v>
      </c>
      <c r="BG73" s="58">
        <f t="shared" si="53"/>
        <v>1.8072194650708877</v>
      </c>
      <c r="BH73" s="58">
        <f t="shared" si="54"/>
        <v>1.8388166935502126</v>
      </c>
      <c r="BI73" s="58">
        <f t="shared" si="61"/>
        <v>5.8666292516652812</v>
      </c>
      <c r="BJ73" s="58">
        <f t="shared" si="62"/>
        <v>6.0918654245164232</v>
      </c>
      <c r="BK73" s="58">
        <f t="shared" si="63"/>
        <v>6.2355339471707207</v>
      </c>
    </row>
    <row r="74" spans="1:63">
      <c r="A74" s="38">
        <f t="shared" si="64"/>
        <v>2014</v>
      </c>
      <c r="B74" s="58">
        <f t="shared" si="31"/>
        <v>25.16</v>
      </c>
      <c r="C74" s="58">
        <f t="shared" si="32"/>
        <v>22.928925619834715</v>
      </c>
      <c r="D74" s="35">
        <f t="shared" si="33"/>
        <v>-0.12373164365774292</v>
      </c>
      <c r="E74" s="38">
        <v>2</v>
      </c>
      <c r="F74" s="61">
        <v>3.0934652243874927</v>
      </c>
      <c r="G74" s="61">
        <v>3.0344614899659783</v>
      </c>
      <c r="H74" s="61">
        <v>2.9495122803402607</v>
      </c>
      <c r="I74" s="58">
        <f t="shared" si="34"/>
        <v>3.0934652243874927</v>
      </c>
      <c r="J74" s="58">
        <f t="shared" si="35"/>
        <v>3.0638213221323483</v>
      </c>
      <c r="K74" s="58">
        <f t="shared" si="36"/>
        <v>3.0252343693714074</v>
      </c>
      <c r="L74" s="61">
        <v>2.1262400449583607</v>
      </c>
      <c r="M74" s="61">
        <v>2.1380370105804625</v>
      </c>
      <c r="N74" s="61">
        <v>2.2091852771301212</v>
      </c>
      <c r="O74" s="58">
        <f t="shared" si="37"/>
        <v>2.1262400449583607</v>
      </c>
      <c r="P74" s="58">
        <f t="shared" si="38"/>
        <v>2.1321303687859334</v>
      </c>
      <c r="Q74" s="58">
        <f t="shared" si="39"/>
        <v>2.1575119876733084</v>
      </c>
      <c r="R74" s="58">
        <f t="shared" si="55"/>
        <v>7.095973625688111</v>
      </c>
      <c r="S74" s="58">
        <f t="shared" si="56"/>
        <v>7.0722200472605383</v>
      </c>
      <c r="T74" s="58">
        <f t="shared" si="57"/>
        <v>7.0590147133869721</v>
      </c>
      <c r="W74" s="38">
        <f t="shared" si="65"/>
        <v>2014</v>
      </c>
      <c r="X74" s="58">
        <f t="shared" si="29"/>
        <v>6.7182138877903528</v>
      </c>
      <c r="Y74" s="58">
        <f t="shared" si="30"/>
        <v>6.9504651682487486</v>
      </c>
      <c r="Z74" s="35">
        <f t="shared" si="40"/>
        <v>4.53252812309346E-2</v>
      </c>
      <c r="AA74" s="58">
        <v>2.94</v>
      </c>
      <c r="AB74" s="61">
        <v>1</v>
      </c>
      <c r="AC74" s="61">
        <v>2.3199999999999998</v>
      </c>
      <c r="AD74" s="61">
        <v>3</v>
      </c>
      <c r="AE74" s="58">
        <f t="shared" si="41"/>
        <v>1</v>
      </c>
      <c r="AF74" s="58">
        <f t="shared" si="42"/>
        <v>1.5231546211727816</v>
      </c>
      <c r="AG74" s="58">
        <f t="shared" si="43"/>
        <v>1.909280541872008</v>
      </c>
      <c r="AH74" s="61">
        <f t="shared" si="44"/>
        <v>6.3</v>
      </c>
      <c r="AI74" s="61">
        <v>5.5</v>
      </c>
      <c r="AJ74" s="61">
        <v>5.5</v>
      </c>
      <c r="AK74" s="58">
        <f t="shared" si="45"/>
        <v>6.3</v>
      </c>
      <c r="AL74" s="58">
        <f t="shared" si="46"/>
        <v>5.8864250611045748</v>
      </c>
      <c r="AM74" s="58">
        <f t="shared" si="47"/>
        <v>5.7546905645642967</v>
      </c>
      <c r="AN74" s="58">
        <f t="shared" si="58"/>
        <v>10.285325281230934</v>
      </c>
      <c r="AO74" s="58">
        <f t="shared" si="59"/>
        <v>10.39490496350829</v>
      </c>
      <c r="AP74" s="58">
        <f t="shared" si="60"/>
        <v>10.649296387667238</v>
      </c>
      <c r="AR74" s="38">
        <v>2014</v>
      </c>
      <c r="AS74" s="58">
        <v>23.444663636363892</v>
      </c>
      <c r="AT74" s="58">
        <v>22.680021789772859</v>
      </c>
      <c r="AU74" s="35">
        <f t="shared" si="48"/>
        <v>-4.420151612631873E-2</v>
      </c>
      <c r="AV74" s="58">
        <v>1.9377636363636361</v>
      </c>
      <c r="AW74" s="61">
        <v>2.3494380267337078</v>
      </c>
      <c r="AX74" s="61">
        <v>2.4325635319060623</v>
      </c>
      <c r="AY74" s="61">
        <v>2.4087128214218323</v>
      </c>
      <c r="AZ74" s="58">
        <f t="shared" si="49"/>
        <v>2.3494380267337078</v>
      </c>
      <c r="BA74" s="58">
        <f t="shared" si="50"/>
        <v>2.3906395094839703</v>
      </c>
      <c r="BB74" s="58">
        <f t="shared" si="51"/>
        <v>2.396648828593269</v>
      </c>
      <c r="BC74" s="61">
        <v>1.7700201035198981</v>
      </c>
      <c r="BD74" s="61">
        <v>1.9518490755235485</v>
      </c>
      <c r="BE74" s="61">
        <v>1.9506038538545267</v>
      </c>
      <c r="BF74" s="58">
        <f t="shared" si="52"/>
        <v>1.7700201035198981</v>
      </c>
      <c r="BG74" s="58">
        <f t="shared" si="53"/>
        <v>1.8587124852201884</v>
      </c>
      <c r="BH74" s="58">
        <f t="shared" si="54"/>
        <v>1.888851592956053</v>
      </c>
      <c r="BI74" s="58">
        <f t="shared" si="61"/>
        <v>6.0130202504909231</v>
      </c>
      <c r="BJ74" s="58">
        <f t="shared" si="62"/>
        <v>6.1429141149414761</v>
      </c>
      <c r="BK74" s="58">
        <f t="shared" si="63"/>
        <v>6.1790625417866396</v>
      </c>
    </row>
    <row r="75" spans="1:63">
      <c r="A75" s="38">
        <f t="shared" si="64"/>
        <v>2015</v>
      </c>
      <c r="B75" s="58">
        <f t="shared" si="31"/>
        <v>25.49</v>
      </c>
      <c r="C75" s="58">
        <f t="shared" si="32"/>
        <v>22.944132231404961</v>
      </c>
      <c r="D75" s="35">
        <f t="shared" si="33"/>
        <v>-0.14020028180004029</v>
      </c>
      <c r="E75" s="38">
        <v>2.11</v>
      </c>
      <c r="F75" s="61">
        <v>2.8387900984569336</v>
      </c>
      <c r="G75" s="61">
        <v>2.7969064392729948</v>
      </c>
      <c r="H75" s="61">
        <v>2.6837712022610205</v>
      </c>
      <c r="I75" s="58">
        <f t="shared" si="34"/>
        <v>2.8387900984569336</v>
      </c>
      <c r="J75" s="58">
        <f t="shared" si="35"/>
        <v>2.817770449507663</v>
      </c>
      <c r="K75" s="58">
        <f t="shared" si="36"/>
        <v>2.772376675191671</v>
      </c>
      <c r="L75" s="61">
        <v>1.1493958920714586</v>
      </c>
      <c r="M75" s="61">
        <v>1.8424127276745139</v>
      </c>
      <c r="N75" s="61">
        <v>2.1704612846628724</v>
      </c>
      <c r="O75" s="58">
        <f t="shared" si="37"/>
        <v>1.1493958920714586</v>
      </c>
      <c r="P75" s="58">
        <f t="shared" si="38"/>
        <v>1.4552187535519385</v>
      </c>
      <c r="Q75" s="58">
        <f t="shared" si="39"/>
        <v>1.6626577835628431</v>
      </c>
      <c r="R75" s="58">
        <f t="shared" si="55"/>
        <v>5.9579857087283514</v>
      </c>
      <c r="S75" s="58">
        <f t="shared" si="56"/>
        <v>6.2427889212595611</v>
      </c>
      <c r="T75" s="58">
        <f t="shared" si="57"/>
        <v>6.4048341769544743</v>
      </c>
      <c r="W75" s="38">
        <f t="shared" si="65"/>
        <v>2015</v>
      </c>
      <c r="X75" s="101">
        <f t="shared" si="29"/>
        <v>6.3344115061855906</v>
      </c>
      <c r="Y75" s="58">
        <f t="shared" si="30"/>
        <v>7.0233666915680608</v>
      </c>
      <c r="Z75" s="35">
        <f t="shared" si="40"/>
        <v>0.13775582954580479</v>
      </c>
      <c r="AA75" s="58">
        <v>2.78</v>
      </c>
      <c r="AB75" s="61">
        <v>-1.22</v>
      </c>
      <c r="AC75" s="61">
        <v>1</v>
      </c>
      <c r="AD75" s="61">
        <v>1.9</v>
      </c>
      <c r="AE75" s="58">
        <f t="shared" si="41"/>
        <v>-1.22</v>
      </c>
      <c r="AF75" s="58">
        <f>AVERAGE(AB75:AC75)</f>
        <v>-0.10999999999999999</v>
      </c>
      <c r="AG75" s="58">
        <f>AVERAGE(AB75:AD75)</f>
        <v>0.55999999999999994</v>
      </c>
      <c r="AH75" s="61">
        <f t="shared" si="44"/>
        <v>6.12</v>
      </c>
      <c r="AI75" s="61">
        <v>5</v>
      </c>
      <c r="AJ75" s="61">
        <v>4.7</v>
      </c>
      <c r="AK75" s="58">
        <f t="shared" si="45"/>
        <v>6.12</v>
      </c>
      <c r="AL75" s="58">
        <f t="shared" si="46"/>
        <v>5.5317266743757321</v>
      </c>
      <c r="AM75" s="58">
        <f t="shared" si="47"/>
        <v>5.2392979266438449</v>
      </c>
      <c r="AN75" s="58">
        <f t="shared" si="58"/>
        <v>7.8177558295458045</v>
      </c>
      <c r="AO75" s="58">
        <f t="shared" si="59"/>
        <v>8.3394825039215377</v>
      </c>
      <c r="AP75" s="58">
        <f t="shared" si="60"/>
        <v>8.7170537561896495</v>
      </c>
      <c r="AR75" s="38">
        <v>2015</v>
      </c>
      <c r="AS75" s="58">
        <v>24.125618181818453</v>
      </c>
      <c r="AT75" s="58">
        <v>22.155028797348653</v>
      </c>
      <c r="AU75" s="35">
        <f t="shared" si="48"/>
        <v>-0.11354850690807883</v>
      </c>
      <c r="AV75" s="58">
        <v>2.056211363636363</v>
      </c>
      <c r="AW75" s="61">
        <v>2.2275577371681399</v>
      </c>
      <c r="AX75" s="61">
        <v>2.2315717689451287</v>
      </c>
      <c r="AY75" s="61">
        <v>2.1917585299576103</v>
      </c>
      <c r="AZ75" s="58">
        <f t="shared" si="49"/>
        <v>2.2275577371681399</v>
      </c>
      <c r="BA75" s="58">
        <f>AVERAGE(AW75:AX75)</f>
        <v>2.2295647530566343</v>
      </c>
      <c r="BB75" s="58">
        <f>AVERAGE(AW75:AY75)</f>
        <v>2.216962678690293</v>
      </c>
      <c r="BC75" s="61">
        <v>1.1673224413456529</v>
      </c>
      <c r="BD75" s="61">
        <v>1.7243885420581861</v>
      </c>
      <c r="BE75" s="61">
        <v>1.8644059014116365</v>
      </c>
      <c r="BF75" s="58">
        <f t="shared" si="52"/>
        <v>1.1673224413456529</v>
      </c>
      <c r="BG75" s="58">
        <f t="shared" si="53"/>
        <v>1.4187732175171031</v>
      </c>
      <c r="BH75" s="58">
        <f t="shared" si="54"/>
        <v>1.554015969377694</v>
      </c>
      <c r="BI75" s="58">
        <f t="shared" si="61"/>
        <v>5.337543035242077</v>
      </c>
      <c r="BJ75" s="58">
        <f t="shared" si="62"/>
        <v>5.5910008273020217</v>
      </c>
      <c r="BK75" s="58">
        <f t="shared" si="63"/>
        <v>5.7136415047962714</v>
      </c>
    </row>
    <row r="76" spans="1:63">
      <c r="A76" s="38">
        <f t="shared" si="64"/>
        <v>2016</v>
      </c>
      <c r="B76" s="58">
        <f t="shared" si="31"/>
        <v>26.53</v>
      </c>
      <c r="C76" s="58">
        <f t="shared" si="32"/>
        <v>22.959752066115705</v>
      </c>
      <c r="D76" s="35">
        <f t="shared" si="33"/>
        <v>-0.19252562489650016</v>
      </c>
      <c r="E76" s="38">
        <v>2.11</v>
      </c>
      <c r="F76" s="61">
        <v>2.1988570757367043</v>
      </c>
      <c r="G76" s="61">
        <v>2.0814466800558984</v>
      </c>
      <c r="H76" s="61">
        <v>1.9244703527759421</v>
      </c>
      <c r="I76" s="58">
        <f t="shared" si="34"/>
        <v>2.1988570757367043</v>
      </c>
      <c r="J76" s="58">
        <f t="shared" si="35"/>
        <v>2.1393465731876131</v>
      </c>
      <c r="K76" s="58">
        <f t="shared" si="36"/>
        <v>2.065179659221569</v>
      </c>
      <c r="L76" s="61">
        <v>2.3359012205484753</v>
      </c>
      <c r="M76" s="61">
        <v>2.6459991255509241</v>
      </c>
      <c r="N76" s="61">
        <v>2.5214332698702879</v>
      </c>
      <c r="O76" s="58">
        <f t="shared" si="37"/>
        <v>2.3359012205484753</v>
      </c>
      <c r="P76" s="58">
        <f t="shared" si="38"/>
        <v>2.4861199864335997</v>
      </c>
      <c r="Q76" s="58">
        <f t="shared" si="39"/>
        <v>2.4978357836951992</v>
      </c>
      <c r="R76" s="58">
        <f t="shared" si="55"/>
        <v>6.4522326713886793</v>
      </c>
      <c r="S76" s="58">
        <f t="shared" si="56"/>
        <v>6.5429409347247134</v>
      </c>
      <c r="T76" s="58">
        <f t="shared" si="57"/>
        <v>6.4804898180202679</v>
      </c>
      <c r="W76" s="38">
        <f t="shared" si="65"/>
        <v>2016</v>
      </c>
      <c r="X76" s="58">
        <f t="shared" si="29"/>
        <v>13.82721508611162</v>
      </c>
      <c r="Y76" s="58">
        <f t="shared" si="30"/>
        <v>7.2495493621248617</v>
      </c>
      <c r="Z76" s="35">
        <f t="shared" si="40"/>
        <v>-0.85723718500880786</v>
      </c>
      <c r="AA76" s="58">
        <v>1.96</v>
      </c>
      <c r="AB76" s="61">
        <v>1.3</v>
      </c>
      <c r="AC76" s="61">
        <v>2.2999999999999998</v>
      </c>
      <c r="AD76" s="61">
        <v>2.5</v>
      </c>
      <c r="AE76" s="58">
        <f t="shared" si="41"/>
        <v>1.3</v>
      </c>
      <c r="AF76" s="58">
        <f t="shared" si="42"/>
        <v>1.7291616465790582</v>
      </c>
      <c r="AG76" s="58">
        <f t="shared" si="43"/>
        <v>1.9552564730470254</v>
      </c>
      <c r="AH76" s="61">
        <f t="shared" si="44"/>
        <v>5.03</v>
      </c>
      <c r="AI76" s="61">
        <v>4.5</v>
      </c>
      <c r="AJ76" s="61">
        <v>4.5</v>
      </c>
      <c r="AK76" s="58">
        <f t="shared" si="45"/>
        <v>5.03</v>
      </c>
      <c r="AL76" s="58">
        <f t="shared" si="46"/>
        <v>4.7576254581461122</v>
      </c>
      <c r="AM76" s="58">
        <f t="shared" si="47"/>
        <v>4.6701518749507747</v>
      </c>
      <c r="AN76" s="58">
        <f t="shared" si="58"/>
        <v>7.4327628149911922</v>
      </c>
      <c r="AO76" s="58">
        <f t="shared" si="59"/>
        <v>7.5895499197163625</v>
      </c>
      <c r="AP76" s="58">
        <f t="shared" si="60"/>
        <v>7.7281711629889926</v>
      </c>
      <c r="AR76" s="38">
        <v>2016</v>
      </c>
      <c r="AS76" s="58">
        <v>23.964706818182101</v>
      </c>
      <c r="AT76" s="58">
        <v>21.447706695075944</v>
      </c>
      <c r="AU76" s="35">
        <f t="shared" si="48"/>
        <v>-0.14784323486782824</v>
      </c>
      <c r="AV76" s="58">
        <v>2.0828977272727274</v>
      </c>
      <c r="AW76" s="61">
        <v>1.7917038753643144</v>
      </c>
      <c r="AX76" s="61">
        <v>1.8199322155799447</v>
      </c>
      <c r="AY76" s="61">
        <v>1.7913063358208525</v>
      </c>
      <c r="AZ76" s="58">
        <f t="shared" si="49"/>
        <v>1.7917038753643144</v>
      </c>
      <c r="BA76" s="58">
        <f t="shared" ref="BA76:BA83" si="66">GEOMEAN(AW76:AX76)</f>
        <v>1.8057628868583355</v>
      </c>
      <c r="BB76" s="58">
        <f t="shared" ref="BB76:BB83" si="67">GEOMEAN(AW76:AY76)</f>
        <v>1.8009311194491369</v>
      </c>
      <c r="BC76" s="61">
        <v>1.6907084640747749</v>
      </c>
      <c r="BD76" s="61">
        <v>1.9245538830963804</v>
      </c>
      <c r="BE76" s="61">
        <v>1.9628932079905237</v>
      </c>
      <c r="BF76" s="58">
        <f t="shared" si="52"/>
        <v>1.6907084640747749</v>
      </c>
      <c r="BG76" s="58">
        <f t="shared" si="53"/>
        <v>1.8038457638387559</v>
      </c>
      <c r="BH76" s="58">
        <f t="shared" si="54"/>
        <v>1.8553755305877808</v>
      </c>
      <c r="BI76" s="58">
        <f t="shared" si="61"/>
        <v>5.4174668318439885</v>
      </c>
      <c r="BJ76" s="58">
        <f t="shared" si="62"/>
        <v>5.5446631431019906</v>
      </c>
      <c r="BK76" s="58">
        <f t="shared" si="63"/>
        <v>5.5913611424418175</v>
      </c>
    </row>
    <row r="77" spans="1:63">
      <c r="A77" s="38">
        <f t="shared" si="64"/>
        <v>2017</v>
      </c>
      <c r="B77" s="58">
        <f t="shared" si="31"/>
        <v>30.92</v>
      </c>
      <c r="C77" s="58">
        <f t="shared" si="32"/>
        <v>23.172479338842969</v>
      </c>
      <c r="D77" s="35">
        <f t="shared" si="33"/>
        <v>-0.38384526954634568</v>
      </c>
      <c r="E77" s="38">
        <v>1.89</v>
      </c>
      <c r="F77" s="61">
        <v>2.3407819920399087</v>
      </c>
      <c r="G77" s="61">
        <v>1.9068203879380352</v>
      </c>
      <c r="H77" s="61">
        <v>1.7686783984379284</v>
      </c>
      <c r="I77" s="58">
        <f t="shared" si="34"/>
        <v>2.3407819920399087</v>
      </c>
      <c r="J77" s="58">
        <f t="shared" si="35"/>
        <v>2.1126880569880413</v>
      </c>
      <c r="K77" s="58">
        <f t="shared" si="36"/>
        <v>1.9911617551371463</v>
      </c>
      <c r="L77" s="61">
        <v>2.1256594270630869</v>
      </c>
      <c r="M77" s="61">
        <v>2.6143270993383316</v>
      </c>
      <c r="N77" s="61">
        <v>2.4036460617720579</v>
      </c>
      <c r="O77" s="58">
        <f t="shared" si="37"/>
        <v>2.1256594270630869</v>
      </c>
      <c r="P77" s="58">
        <f t="shared" si="38"/>
        <v>2.3573648517221555</v>
      </c>
      <c r="Q77" s="58">
        <f t="shared" si="39"/>
        <v>2.3726920508274625</v>
      </c>
      <c r="R77" s="58">
        <f t="shared" si="55"/>
        <v>5.97259614955665</v>
      </c>
      <c r="S77" s="58">
        <f t="shared" si="56"/>
        <v>5.9762076391638512</v>
      </c>
      <c r="T77" s="58">
        <f t="shared" si="57"/>
        <v>5.870008536418263</v>
      </c>
      <c r="W77" s="38">
        <f t="shared" si="65"/>
        <v>2017</v>
      </c>
      <c r="X77" s="58">
        <f t="shared" si="29"/>
        <v>17.060522675964485</v>
      </c>
      <c r="Y77" s="58">
        <f t="shared" si="30"/>
        <v>7.8945834222859483</v>
      </c>
      <c r="Z77" s="35">
        <f t="shared" si="40"/>
        <v>-1.0221934552646417</v>
      </c>
      <c r="AA77" s="58">
        <v>1.97</v>
      </c>
      <c r="AB77" s="61">
        <v>2.5</v>
      </c>
      <c r="AC77" s="61">
        <v>2.5</v>
      </c>
      <c r="AD77" s="61">
        <v>2.5</v>
      </c>
      <c r="AE77" s="58">
        <f t="shared" si="41"/>
        <v>2.5</v>
      </c>
      <c r="AF77" s="58">
        <f t="shared" si="42"/>
        <v>2.5</v>
      </c>
      <c r="AG77" s="58">
        <f t="shared" si="43"/>
        <v>2.5</v>
      </c>
      <c r="AH77" s="61">
        <f t="shared" si="44"/>
        <v>4.03</v>
      </c>
      <c r="AI77" s="61">
        <v>4.25</v>
      </c>
      <c r="AJ77" s="61">
        <v>4</v>
      </c>
      <c r="AK77" s="58">
        <f t="shared" si="45"/>
        <v>4.03</v>
      </c>
      <c r="AL77" s="58">
        <f t="shared" si="46"/>
        <v>4.1385383893350562</v>
      </c>
      <c r="AM77" s="58">
        <f t="shared" si="47"/>
        <v>4.0918338350922969</v>
      </c>
      <c r="AN77" s="58">
        <f t="shared" si="58"/>
        <v>7.4778065447353583</v>
      </c>
      <c r="AO77" s="58">
        <f t="shared" si="59"/>
        <v>7.5863449340704143</v>
      </c>
      <c r="AP77" s="58">
        <f t="shared" si="60"/>
        <v>7.539640379827655</v>
      </c>
      <c r="AR77" s="38">
        <v>2017</v>
      </c>
      <c r="AS77" s="58">
        <v>28.358036363636714</v>
      </c>
      <c r="AT77" s="58">
        <v>21.110083674242631</v>
      </c>
      <c r="AU77" s="35">
        <f t="shared" si="48"/>
        <v>-0.39277280061590369</v>
      </c>
      <c r="AV77" s="58">
        <v>1.8739431818181815</v>
      </c>
      <c r="AW77" s="61">
        <v>2.0307760840939437</v>
      </c>
      <c r="AX77" s="61">
        <v>1.8012184408979115</v>
      </c>
      <c r="AY77" s="61">
        <v>1.6963603865296051</v>
      </c>
      <c r="AZ77" s="58">
        <f t="shared" si="49"/>
        <v>2.0307760840939437</v>
      </c>
      <c r="BA77" s="58">
        <f t="shared" si="66"/>
        <v>1.9125562297627903</v>
      </c>
      <c r="BB77" s="58">
        <f t="shared" si="67"/>
        <v>1.8375909741075394</v>
      </c>
      <c r="BC77" s="61">
        <v>1.7111782670342857</v>
      </c>
      <c r="BD77" s="61">
        <v>2.04993682875525</v>
      </c>
      <c r="BE77" s="61">
        <v>2.0643928715313509</v>
      </c>
      <c r="BF77" s="58">
        <f t="shared" si="52"/>
        <v>1.7111782670342857</v>
      </c>
      <c r="BG77" s="58">
        <f t="shared" si="53"/>
        <v>1.8729141331516423</v>
      </c>
      <c r="BH77" s="58">
        <f t="shared" si="54"/>
        <v>1.9346809773807174</v>
      </c>
      <c r="BI77" s="58">
        <f t="shared" si="61"/>
        <v>5.2231247323305077</v>
      </c>
      <c r="BJ77" s="58">
        <f t="shared" si="62"/>
        <v>5.2666407441167102</v>
      </c>
      <c r="BK77" s="58">
        <f t="shared" si="63"/>
        <v>5.2534423326905344</v>
      </c>
    </row>
    <row r="78" spans="1:63">
      <c r="A78" s="38">
        <f>A77+1</f>
        <v>2018</v>
      </c>
      <c r="B78" s="58">
        <f t="shared" si="31"/>
        <v>31.04</v>
      </c>
      <c r="C78" s="58">
        <f t="shared" si="32"/>
        <v>24.007520661157017</v>
      </c>
      <c r="D78" s="35">
        <f t="shared" si="33"/>
        <v>-0.34196005116378103</v>
      </c>
      <c r="E78" s="38">
        <v>1.9</v>
      </c>
      <c r="F78" s="61">
        <v>2.5413799885873223</v>
      </c>
      <c r="G78" s="61">
        <v>1.8148908691804744</v>
      </c>
      <c r="H78" s="61">
        <v>1.725257106946132</v>
      </c>
      <c r="I78" s="58">
        <f t="shared" si="34"/>
        <v>2.5413799885873223</v>
      </c>
      <c r="J78" s="58">
        <f t="shared" si="35"/>
        <v>2.1476329612867069</v>
      </c>
      <c r="K78" s="58">
        <f t="shared" si="36"/>
        <v>1.9964479047691501</v>
      </c>
      <c r="L78" s="61">
        <v>2.146595157411646</v>
      </c>
      <c r="M78" s="61">
        <v>2.2953251108263961</v>
      </c>
      <c r="N78" s="61">
        <v>2.1865675858847355</v>
      </c>
      <c r="O78" s="58">
        <f t="shared" si="37"/>
        <v>2.146595157411646</v>
      </c>
      <c r="P78" s="58">
        <f t="shared" si="38"/>
        <v>2.2197147941988611</v>
      </c>
      <c r="Q78" s="58">
        <f t="shared" si="39"/>
        <v>2.20861026495938</v>
      </c>
      <c r="R78" s="58">
        <f t="shared" si="55"/>
        <v>6.2460150948351867</v>
      </c>
      <c r="S78" s="58">
        <f t="shared" si="56"/>
        <v>5.9253877043217873</v>
      </c>
      <c r="T78" s="58">
        <f t="shared" si="57"/>
        <v>5.7630981185647485</v>
      </c>
      <c r="W78" s="38">
        <f>W77+1</f>
        <v>2018</v>
      </c>
      <c r="X78" s="58">
        <f t="shared" si="29"/>
        <v>16.798506731955715</v>
      </c>
      <c r="Y78" s="58">
        <f t="shared" si="30"/>
        <v>8.62924767441638</v>
      </c>
      <c r="Z78" s="35">
        <f t="shared" si="40"/>
        <v>-0.88424425625874825</v>
      </c>
      <c r="AA78" s="58">
        <v>2.41</v>
      </c>
      <c r="AB78" s="61">
        <v>2.48</v>
      </c>
      <c r="AC78" s="61">
        <v>2.5</v>
      </c>
      <c r="AD78" s="61">
        <v>2.5</v>
      </c>
      <c r="AE78" s="58">
        <f t="shared" si="41"/>
        <v>2.48</v>
      </c>
      <c r="AF78" s="58">
        <f t="shared" si="42"/>
        <v>2.4899799195977463</v>
      </c>
      <c r="AG78" s="58">
        <f t="shared" si="43"/>
        <v>2.493315476119323</v>
      </c>
      <c r="AH78" s="61">
        <f t="shared" si="44"/>
        <v>4.21</v>
      </c>
      <c r="AI78" s="61">
        <v>4</v>
      </c>
      <c r="AJ78" s="61">
        <v>3.81</v>
      </c>
      <c r="AK78" s="58">
        <f t="shared" si="45"/>
        <v>4.21</v>
      </c>
      <c r="AL78" s="58">
        <f t="shared" si="46"/>
        <v>4.1036569057366385</v>
      </c>
      <c r="AM78" s="58">
        <f t="shared" si="47"/>
        <v>4.0033388788631887</v>
      </c>
      <c r="AN78" s="58">
        <f t="shared" si="58"/>
        <v>8.2157557437412514</v>
      </c>
      <c r="AO78" s="58">
        <f t="shared" si="59"/>
        <v>8.1193925690756359</v>
      </c>
      <c r="AP78" s="58">
        <f t="shared" si="60"/>
        <v>8.0224100987237641</v>
      </c>
      <c r="AR78" s="38">
        <v>2018</v>
      </c>
      <c r="AS78" s="58">
        <v>27.048297727273081</v>
      </c>
      <c r="AT78" s="58">
        <v>21.651960984848703</v>
      </c>
      <c r="AU78" s="35">
        <f t="shared" si="48"/>
        <v>-0.29626432944015457</v>
      </c>
      <c r="AV78" s="58">
        <v>1.8947159090909091</v>
      </c>
      <c r="AW78" s="61">
        <v>2.1245980100436324</v>
      </c>
      <c r="AX78" s="61">
        <v>1.7201638179932699</v>
      </c>
      <c r="AY78" s="61">
        <v>1.6843035936140671</v>
      </c>
      <c r="AZ78" s="58">
        <f t="shared" si="49"/>
        <v>2.1245980100436324</v>
      </c>
      <c r="BA78" s="58">
        <f t="shared" si="66"/>
        <v>1.9117156233753907</v>
      </c>
      <c r="BB78" s="58">
        <f t="shared" si="67"/>
        <v>1.8326898925873076</v>
      </c>
      <c r="BC78" s="61">
        <v>1.8873139376527792</v>
      </c>
      <c r="BD78" s="61">
        <v>2.0173259471137461</v>
      </c>
      <c r="BE78" s="61">
        <v>1.9618297116954286</v>
      </c>
      <c r="BF78" s="58">
        <f t="shared" si="52"/>
        <v>1.8873139376527792</v>
      </c>
      <c r="BG78" s="58">
        <f t="shared" si="53"/>
        <v>1.9512373963145455</v>
      </c>
      <c r="BH78" s="58">
        <f t="shared" si="54"/>
        <v>1.9547617983612167</v>
      </c>
      <c r="BI78" s="58">
        <f t="shared" si="61"/>
        <v>5.6103635273471664</v>
      </c>
      <c r="BJ78" s="58">
        <f t="shared" si="62"/>
        <v>5.4614045993406908</v>
      </c>
      <c r="BK78" s="58">
        <f t="shared" si="63"/>
        <v>5.3859032705992789</v>
      </c>
    </row>
    <row r="79" spans="1:63">
      <c r="A79" s="38">
        <f>A78+1</f>
        <v>2019</v>
      </c>
      <c r="B79" s="58">
        <f t="shared" si="31"/>
        <v>28.84</v>
      </c>
      <c r="C79" s="58">
        <f t="shared" si="32"/>
        <v>25.336446280991723</v>
      </c>
      <c r="D79" s="35">
        <f t="shared" si="33"/>
        <v>-0.17254349071563757</v>
      </c>
      <c r="E79" s="38">
        <v>1.93</v>
      </c>
      <c r="F79" s="61">
        <v>2.0890416614521845</v>
      </c>
      <c r="G79" s="61">
        <v>1.7460358143633892</v>
      </c>
      <c r="H79" s="61">
        <v>1.5593423339922863</v>
      </c>
      <c r="I79" s="58">
        <f t="shared" si="34"/>
        <v>2.0890416614521845</v>
      </c>
      <c r="J79" s="58">
        <f t="shared" si="35"/>
        <v>1.9098538055549468</v>
      </c>
      <c r="K79" s="58">
        <f t="shared" si="36"/>
        <v>1.7850370694632074</v>
      </c>
      <c r="L79" s="61">
        <v>2.2658392148183104</v>
      </c>
      <c r="M79" s="61">
        <v>2.4310890902956128</v>
      </c>
      <c r="N79" s="61">
        <v>2.3359110237918035</v>
      </c>
      <c r="O79" s="58">
        <f t="shared" si="37"/>
        <v>2.2658392148183104</v>
      </c>
      <c r="P79" s="58">
        <f t="shared" si="38"/>
        <v>2.3470102248411218</v>
      </c>
      <c r="Q79" s="58">
        <f t="shared" si="39"/>
        <v>2.343304643673815</v>
      </c>
      <c r="R79" s="58">
        <f t="shared" si="55"/>
        <v>6.1123373855548575</v>
      </c>
      <c r="S79" s="58">
        <f t="shared" si="56"/>
        <v>6.0143205396804307</v>
      </c>
      <c r="T79" s="58">
        <f t="shared" si="57"/>
        <v>5.8857982224213847</v>
      </c>
      <c r="W79" s="38">
        <f>W78+1</f>
        <v>2019</v>
      </c>
      <c r="X79" s="58">
        <f t="shared" si="29"/>
        <v>17.928655840140117</v>
      </c>
      <c r="Y79" s="58">
        <f t="shared" si="30"/>
        <v>9.712468438094394</v>
      </c>
      <c r="Z79" s="35">
        <f t="shared" si="40"/>
        <v>-0.81398882499298386</v>
      </c>
      <c r="AA79" s="58">
        <v>2.31</v>
      </c>
      <c r="AB79" s="61">
        <v>2</v>
      </c>
      <c r="AC79" s="61">
        <v>2.5</v>
      </c>
      <c r="AD79" s="61">
        <v>2.5</v>
      </c>
      <c r="AE79" s="58">
        <f t="shared" si="41"/>
        <v>2</v>
      </c>
      <c r="AF79" s="58">
        <f t="shared" si="42"/>
        <v>2.2360679774997898</v>
      </c>
      <c r="AG79" s="58">
        <f t="shared" si="43"/>
        <v>2.3207944168063896</v>
      </c>
      <c r="AH79" s="61">
        <f t="shared" si="44"/>
        <v>3.66</v>
      </c>
      <c r="AI79" s="61">
        <v>3.75</v>
      </c>
      <c r="AJ79" s="61">
        <v>3.5</v>
      </c>
      <c r="AK79" s="58">
        <f t="shared" si="45"/>
        <v>3.66</v>
      </c>
      <c r="AL79" s="58">
        <f t="shared" si="46"/>
        <v>3.7047267105685409</v>
      </c>
      <c r="AM79" s="58">
        <f t="shared" si="47"/>
        <v>3.6351873562838746</v>
      </c>
      <c r="AN79" s="58">
        <f t="shared" si="58"/>
        <v>7.1560111750070163</v>
      </c>
      <c r="AO79" s="58">
        <f t="shared" si="59"/>
        <v>7.4368058630753469</v>
      </c>
      <c r="AP79" s="58">
        <f t="shared" si="60"/>
        <v>7.4519929480972804</v>
      </c>
      <c r="AR79" s="38">
        <v>2019</v>
      </c>
      <c r="AS79" s="58">
        <v>27.165659090909461</v>
      </c>
      <c r="AT79" s="58">
        <v>22.730564043560857</v>
      </c>
      <c r="AU79" s="35">
        <f t="shared" si="48"/>
        <v>-0.2373754042347076</v>
      </c>
      <c r="AV79" s="58">
        <v>1.9550363636363637</v>
      </c>
      <c r="AW79" s="61">
        <v>1.672179254298678</v>
      </c>
      <c r="AX79" s="61">
        <v>1.615139797551457</v>
      </c>
      <c r="AY79" s="61">
        <v>1.5517455557542803</v>
      </c>
      <c r="AZ79" s="58">
        <f t="shared" si="49"/>
        <v>1.672179254298678</v>
      </c>
      <c r="BA79" s="58">
        <f t="shared" si="66"/>
        <v>1.6434120792600111</v>
      </c>
      <c r="BB79" s="58">
        <f t="shared" si="67"/>
        <v>1.6122701741380363</v>
      </c>
      <c r="BC79" s="61">
        <v>1.7606844592208626</v>
      </c>
      <c r="BD79" s="61">
        <v>1.8403033710705952</v>
      </c>
      <c r="BE79" s="61">
        <v>1.9374906139291159</v>
      </c>
      <c r="BF79" s="58">
        <f t="shared" si="52"/>
        <v>1.7606844592208626</v>
      </c>
      <c r="BG79" s="58">
        <f t="shared" si="53"/>
        <v>1.8000537618903945</v>
      </c>
      <c r="BH79" s="58">
        <f t="shared" si="54"/>
        <v>1.8447471721768236</v>
      </c>
      <c r="BI79" s="58">
        <f t="shared" si="61"/>
        <v>5.1505246729211969</v>
      </c>
      <c r="BJ79" s="58">
        <f t="shared" si="62"/>
        <v>5.1611268005520614</v>
      </c>
      <c r="BK79" s="58">
        <f t="shared" si="63"/>
        <v>5.1746783057165162</v>
      </c>
    </row>
    <row r="80" spans="1:63">
      <c r="A80" s="38">
        <f>A79+1</f>
        <v>2020</v>
      </c>
      <c r="B80" s="58">
        <f t="shared" si="31"/>
        <v>31.28</v>
      </c>
      <c r="C80" s="58">
        <f t="shared" si="32"/>
        <v>26.23652892561983</v>
      </c>
      <c r="D80" s="35">
        <f t="shared" si="33"/>
        <v>-0.23416040532648896</v>
      </c>
      <c r="E80" s="38">
        <v>1.72</v>
      </c>
      <c r="F80" s="61">
        <v>3.0781664703298128</v>
      </c>
      <c r="G80" s="61">
        <v>2.9405349174605577</v>
      </c>
      <c r="H80" s="61">
        <v>2.2631773189847326</v>
      </c>
      <c r="I80" s="58">
        <f t="shared" si="34"/>
        <v>3.0781664703298128</v>
      </c>
      <c r="J80" s="58">
        <f t="shared" si="35"/>
        <v>3.008563774920042</v>
      </c>
      <c r="K80" s="58">
        <f t="shared" si="36"/>
        <v>2.7361863711886687</v>
      </c>
      <c r="L80" s="61">
        <v>2.7645407249579979</v>
      </c>
      <c r="M80" s="61">
        <v>2.0972534949413646</v>
      </c>
      <c r="N80" s="61">
        <v>2.1125099438651151</v>
      </c>
      <c r="O80" s="58">
        <f t="shared" si="37"/>
        <v>2.7645407249579979</v>
      </c>
      <c r="P80" s="58">
        <f t="shared" si="38"/>
        <v>2.4078917536562758</v>
      </c>
      <c r="Q80" s="58">
        <f t="shared" si="39"/>
        <v>2.3051059596885035</v>
      </c>
      <c r="R80" s="58">
        <f t="shared" si="55"/>
        <v>7.3285467899613215</v>
      </c>
      <c r="S80" s="58">
        <f t="shared" si="56"/>
        <v>6.9022951232498286</v>
      </c>
      <c r="T80" s="58">
        <f t="shared" si="57"/>
        <v>6.5271319255506839</v>
      </c>
      <c r="W80" s="38">
        <f>W79+1</f>
        <v>2020</v>
      </c>
      <c r="X80" s="58">
        <f t="shared" si="29"/>
        <v>16.776696222728596</v>
      </c>
      <c r="Y80" s="58">
        <f t="shared" si="30"/>
        <v>10.485627169956707</v>
      </c>
      <c r="Z80" s="35">
        <f t="shared" si="40"/>
        <v>-0.62468774914399283</v>
      </c>
      <c r="AA80" s="58">
        <v>2.59</v>
      </c>
      <c r="AB80" s="61">
        <v>3.48</v>
      </c>
      <c r="AC80" s="61">
        <v>2.5</v>
      </c>
      <c r="AD80" s="61">
        <v>2.5</v>
      </c>
      <c r="AE80" s="58">
        <f t="shared" si="41"/>
        <v>3.48</v>
      </c>
      <c r="AF80" s="58">
        <f t="shared" si="42"/>
        <v>2.9495762407505253</v>
      </c>
      <c r="AG80" s="58">
        <f t="shared" si="43"/>
        <v>2.7913850858292122</v>
      </c>
      <c r="AH80" s="61">
        <f t="shared" si="44"/>
        <v>3.02</v>
      </c>
      <c r="AI80" s="61">
        <v>3.5</v>
      </c>
      <c r="AJ80" s="61">
        <v>3.25</v>
      </c>
      <c r="AK80" s="58">
        <f t="shared" si="45"/>
        <v>3.02</v>
      </c>
      <c r="AL80" s="58">
        <f t="shared" si="46"/>
        <v>3.2511536414017717</v>
      </c>
      <c r="AM80" s="58">
        <f t="shared" si="47"/>
        <v>3.2507690487745635</v>
      </c>
      <c r="AN80" s="58">
        <f t="shared" si="58"/>
        <v>8.465312250856007</v>
      </c>
      <c r="AO80" s="58">
        <f t="shared" si="59"/>
        <v>8.1660421330083039</v>
      </c>
      <c r="AP80" s="58">
        <f t="shared" si="60"/>
        <v>8.0074663854597823</v>
      </c>
      <c r="AR80" s="38">
        <v>2020</v>
      </c>
      <c r="AS80" s="58">
        <v>27.148027272727663</v>
      </c>
      <c r="AT80" s="58">
        <v>23.537613570076051</v>
      </c>
      <c r="AU80" s="35">
        <f t="shared" si="48"/>
        <v>-0.1900919817586999</v>
      </c>
      <c r="AV80" s="58">
        <v>1.7457386363636367</v>
      </c>
      <c r="AW80" s="61">
        <v>3.9188068163868106</v>
      </c>
      <c r="AX80" s="61">
        <v>2.9351823265699295</v>
      </c>
      <c r="AY80" s="61">
        <v>2.2358881137392039</v>
      </c>
      <c r="AZ80" s="58">
        <f t="shared" si="49"/>
        <v>3.9188068163868106</v>
      </c>
      <c r="BA80" s="58">
        <f t="shared" si="66"/>
        <v>3.3915206779113607</v>
      </c>
      <c r="BB80" s="58">
        <f t="shared" si="67"/>
        <v>2.9517506570403964</v>
      </c>
      <c r="BC80" s="61">
        <v>1.6164896607214985</v>
      </c>
      <c r="BD80" s="61">
        <v>1.5586027479902453</v>
      </c>
      <c r="BE80" s="61">
        <v>1.6741877301229557</v>
      </c>
      <c r="BF80" s="58">
        <f t="shared" si="52"/>
        <v>1.6164896607214985</v>
      </c>
      <c r="BG80" s="58">
        <f t="shared" si="53"/>
        <v>1.58728234013308</v>
      </c>
      <c r="BH80" s="58">
        <f t="shared" si="54"/>
        <v>1.615737635546326</v>
      </c>
      <c r="BI80" s="58">
        <f t="shared" si="61"/>
        <v>7.0909431317132459</v>
      </c>
      <c r="BJ80" s="58">
        <f t="shared" si="62"/>
        <v>6.5344496726493775</v>
      </c>
      <c r="BK80" s="58">
        <f t="shared" si="63"/>
        <v>6.1231349471916587</v>
      </c>
    </row>
    <row r="81" spans="1:63">
      <c r="A81" s="38">
        <f>A80+1</f>
        <v>2021</v>
      </c>
      <c r="B81" s="58">
        <f t="shared" si="31"/>
        <v>37.25</v>
      </c>
      <c r="C81" s="58">
        <f t="shared" si="32"/>
        <v>27.606528925619827</v>
      </c>
      <c r="D81" s="35">
        <f t="shared" si="33"/>
        <v>-0.39866938821297992</v>
      </c>
      <c r="E81" s="38">
        <v>1.34</v>
      </c>
      <c r="F81" s="61">
        <v>5.1975444244476421</v>
      </c>
      <c r="G81" s="61">
        <v>2.1746977764369957</v>
      </c>
      <c r="H81" s="61">
        <v>1.699999999999946</v>
      </c>
      <c r="I81" s="58">
        <f t="shared" si="34"/>
        <v>5.1975444244476421</v>
      </c>
      <c r="J81" s="58">
        <f t="shared" si="35"/>
        <v>3.3620065887470818</v>
      </c>
      <c r="K81" s="58">
        <f t="shared" si="36"/>
        <v>2.6784405661325073</v>
      </c>
      <c r="L81" s="61">
        <v>3.456055520979584</v>
      </c>
      <c r="M81" s="61">
        <v>2.6646022930619129</v>
      </c>
      <c r="N81" s="61">
        <v>2.5975755341487439</v>
      </c>
      <c r="O81" s="58">
        <f t="shared" si="37"/>
        <v>3.456055520979584</v>
      </c>
      <c r="P81" s="58">
        <f t="shared" si="38"/>
        <v>3.0346356397682217</v>
      </c>
      <c r="Q81" s="58">
        <f t="shared" si="39"/>
        <v>2.8813350642616435</v>
      </c>
      <c r="R81" s="58">
        <f t="shared" si="55"/>
        <v>9.594930557214246</v>
      </c>
      <c r="S81" s="58">
        <f t="shared" si="56"/>
        <v>7.3379728403023243</v>
      </c>
      <c r="T81" s="58">
        <f t="shared" si="57"/>
        <v>6.5011062421811712</v>
      </c>
      <c r="W81" s="38">
        <f>W80+1</f>
        <v>2021</v>
      </c>
      <c r="X81" s="58">
        <f t="shared" si="29"/>
        <v>9.2599275670639951</v>
      </c>
      <c r="Y81" s="58">
        <f t="shared" si="30"/>
        <v>11.332771205024537</v>
      </c>
      <c r="Z81" s="35">
        <f t="shared" si="40"/>
        <v>0.26969958161591201</v>
      </c>
      <c r="AA81" s="58">
        <v>4.8600000000000003</v>
      </c>
      <c r="AB81" s="61">
        <v>1.5</v>
      </c>
      <c r="AC81" s="61">
        <v>2.1</v>
      </c>
      <c r="AD81" s="61">
        <v>2.5</v>
      </c>
      <c r="AE81" s="58">
        <f t="shared" si="41"/>
        <v>1.5</v>
      </c>
      <c r="AF81" s="58">
        <f t="shared" si="42"/>
        <v>1.7748239349298849</v>
      </c>
      <c r="AG81" s="58">
        <f t="shared" si="43"/>
        <v>1.9895286039481961</v>
      </c>
      <c r="AH81" s="61">
        <f t="shared" si="44"/>
        <v>4.2</v>
      </c>
      <c r="AI81" s="61">
        <v>3.25</v>
      </c>
      <c r="AJ81" s="61">
        <v>3</v>
      </c>
      <c r="AK81" s="58">
        <f t="shared" si="45"/>
        <v>4.2</v>
      </c>
      <c r="AL81" s="58">
        <f t="shared" si="46"/>
        <v>3.6945906403822333</v>
      </c>
      <c r="AM81" s="58">
        <f t="shared" si="47"/>
        <v>3.4468149558684407</v>
      </c>
      <c r="AN81" s="58">
        <f t="shared" si="58"/>
        <v>10.829699581615913</v>
      </c>
      <c r="AO81" s="58">
        <f t="shared" si="59"/>
        <v>10.599114156928032</v>
      </c>
      <c r="AP81" s="58">
        <f t="shared" si="60"/>
        <v>10.56604314143255</v>
      </c>
      <c r="AR81" s="38">
        <v>2021</v>
      </c>
      <c r="AS81" s="58">
        <v>34.598770454545971</v>
      </c>
      <c r="AT81" s="58">
        <v>24.912494280303349</v>
      </c>
      <c r="AU81" s="35">
        <f t="shared" si="48"/>
        <v>-0.43697406388920612</v>
      </c>
      <c r="AV81" s="58">
        <v>1.399938636363637</v>
      </c>
      <c r="AW81" s="61">
        <v>4.5350075833771042</v>
      </c>
      <c r="AX81" s="61">
        <v>2.1667691865540517</v>
      </c>
      <c r="AY81" s="61">
        <v>1.7189040195343841</v>
      </c>
      <c r="AZ81" s="58">
        <f t="shared" si="49"/>
        <v>4.5350075833771042</v>
      </c>
      <c r="BA81" s="58">
        <f t="shared" si="66"/>
        <v>3.1346953109433877</v>
      </c>
      <c r="BB81" s="58">
        <f t="shared" si="67"/>
        <v>2.5657485878904081</v>
      </c>
      <c r="BC81" s="61">
        <v>2.3344759313129071</v>
      </c>
      <c r="BD81" s="61">
        <v>1.9133799757742098</v>
      </c>
      <c r="BE81" s="61">
        <v>1.9689486095578523</v>
      </c>
      <c r="BF81" s="58">
        <f t="shared" si="52"/>
        <v>2.3344759313129071</v>
      </c>
      <c r="BG81" s="58">
        <f t="shared" si="53"/>
        <v>2.1134662289473582</v>
      </c>
      <c r="BH81" s="58">
        <f t="shared" si="54"/>
        <v>2.064151971735364</v>
      </c>
      <c r="BI81" s="58">
        <f t="shared" si="61"/>
        <v>7.8324480871644422</v>
      </c>
      <c r="BJ81" s="58">
        <f t="shared" si="62"/>
        <v>6.2111261123651769</v>
      </c>
      <c r="BK81" s="58">
        <f t="shared" si="63"/>
        <v>5.5928651321002025</v>
      </c>
    </row>
    <row r="82" spans="1:63">
      <c r="A82" s="38">
        <f>A81+1</f>
        <v>2022</v>
      </c>
      <c r="B82" s="58">
        <f t="shared" si="31"/>
        <v>27.08</v>
      </c>
      <c r="C82" s="58">
        <f t="shared" si="32"/>
        <v>28.750826446280985</v>
      </c>
      <c r="D82" s="35">
        <f t="shared" si="33"/>
        <v>7.9859957421923866E-2</v>
      </c>
      <c r="E82" s="38">
        <v>1.77</v>
      </c>
      <c r="F82" s="61">
        <v>0.99530321071354955</v>
      </c>
      <c r="G82" s="61">
        <v>1.2065259243737803</v>
      </c>
      <c r="H82" s="61">
        <v>1.7606761408394567</v>
      </c>
      <c r="I82" s="58">
        <f t="shared" si="34"/>
        <v>0.99530321071354955</v>
      </c>
      <c r="J82" s="58">
        <f t="shared" si="35"/>
        <v>1.0958371805785552</v>
      </c>
      <c r="K82" s="58">
        <f t="shared" si="36"/>
        <v>1.2834841623353872</v>
      </c>
      <c r="L82" s="61">
        <v>3.5058305150000635</v>
      </c>
      <c r="M82" s="61">
        <v>2.2318241679696094</v>
      </c>
      <c r="N82" s="61">
        <v>2.0441727811652433</v>
      </c>
      <c r="O82" s="58">
        <f t="shared" si="37"/>
        <v>3.5058305150000635</v>
      </c>
      <c r="P82" s="58">
        <f t="shared" si="38"/>
        <v>2.7972124109874965</v>
      </c>
      <c r="Q82" s="58">
        <f t="shared" si="39"/>
        <v>2.5195491305581417</v>
      </c>
      <c r="R82" s="58">
        <f t="shared" si="55"/>
        <v>6.3509936831355365</v>
      </c>
      <c r="S82" s="58">
        <f t="shared" si="56"/>
        <v>5.742909548987976</v>
      </c>
      <c r="T82" s="58">
        <f t="shared" si="57"/>
        <v>5.6528932503154525</v>
      </c>
      <c r="W82" s="38">
        <f>W81+1</f>
        <v>2022</v>
      </c>
      <c r="X82" s="58">
        <f t="shared" si="29"/>
        <v>6.3585750985459786</v>
      </c>
      <c r="Y82" s="58">
        <f t="shared" si="30"/>
        <v>11.444124516920153</v>
      </c>
      <c r="Z82" s="35">
        <f t="shared" si="40"/>
        <v>0.78664074695358188</v>
      </c>
      <c r="AA82" s="58">
        <v>6.16</v>
      </c>
      <c r="AB82" s="61">
        <v>0.6</v>
      </c>
      <c r="AC82" s="61">
        <v>1.7</v>
      </c>
      <c r="AD82" s="61">
        <v>2</v>
      </c>
      <c r="AE82" s="58">
        <f t="shared" si="41"/>
        <v>0.6</v>
      </c>
      <c r="AF82" s="58">
        <f t="shared" si="42"/>
        <v>1.0099504938362078</v>
      </c>
      <c r="AG82" s="58">
        <f t="shared" si="43"/>
        <v>1.2682651410769994</v>
      </c>
      <c r="AH82" s="61">
        <f t="shared" si="44"/>
        <v>4.96</v>
      </c>
      <c r="AI82" s="61">
        <v>3.47</v>
      </c>
      <c r="AJ82" s="61">
        <v>3</v>
      </c>
      <c r="AK82" s="58">
        <f t="shared" si="45"/>
        <v>4.96</v>
      </c>
      <c r="AL82" s="58">
        <f t="shared" si="46"/>
        <v>4.1486383308261523</v>
      </c>
      <c r="AM82" s="58">
        <f t="shared" si="47"/>
        <v>3.7237238695792509</v>
      </c>
      <c r="AN82" s="58">
        <f t="shared" si="58"/>
        <v>12.506640746953583</v>
      </c>
      <c r="AO82" s="58">
        <f t="shared" si="59"/>
        <v>12.105229571615942</v>
      </c>
      <c r="AP82" s="58">
        <f t="shared" si="60"/>
        <v>11.938629757609833</v>
      </c>
      <c r="AR82" s="38">
        <v>2022</v>
      </c>
      <c r="AS82" s="58">
        <v>25.787397727273124</v>
      </c>
      <c r="AT82" s="58">
        <v>26.013821685606402</v>
      </c>
      <c r="AU82" s="35">
        <f t="shared" si="48"/>
        <v>1.1656796224013277E-2</v>
      </c>
      <c r="AV82" s="58">
        <v>1.8311386363636373</v>
      </c>
      <c r="AW82" s="61">
        <v>1.1074644248362464</v>
      </c>
      <c r="AX82" s="61">
        <v>1.5945208907585773</v>
      </c>
      <c r="AY82" s="61">
        <v>1.889239317846525</v>
      </c>
      <c r="AZ82" s="58">
        <f t="shared" si="49"/>
        <v>1.1074644248362464</v>
      </c>
      <c r="BA82" s="58">
        <f t="shared" si="66"/>
        <v>1.3288623559922701</v>
      </c>
      <c r="BB82" s="58">
        <f t="shared" si="67"/>
        <v>1.4942238279822311</v>
      </c>
      <c r="BC82" s="61">
        <v>4.3774316209962416</v>
      </c>
      <c r="BD82" s="61">
        <v>2.3818122207714065</v>
      </c>
      <c r="BE82" s="61">
        <v>1.9773162763653707</v>
      </c>
      <c r="BF82" s="58">
        <f t="shared" si="52"/>
        <v>4.3774316209962416</v>
      </c>
      <c r="BG82" s="58">
        <f t="shared" si="53"/>
        <v>3.2289657989021867</v>
      </c>
      <c r="BH82" s="58">
        <f t="shared" si="54"/>
        <v>2.7420014309891094</v>
      </c>
      <c r="BI82" s="58">
        <f t="shared" si="61"/>
        <v>7.3276914784201388</v>
      </c>
      <c r="BJ82" s="58">
        <f t="shared" si="62"/>
        <v>6.4006235874821069</v>
      </c>
      <c r="BK82" s="58">
        <f t="shared" si="63"/>
        <v>6.0790206915589913</v>
      </c>
    </row>
    <row r="83" spans="1:63">
      <c r="A83" s="38">
        <v>2023</v>
      </c>
      <c r="B83" s="58">
        <f>VLOOKUP(10&amp;A83,$D$102:$H$1252,5,FALSE)</f>
        <v>28.77</v>
      </c>
      <c r="C83" s="58">
        <f>VLOOKUP(10&amp;A83,$D$102:$J$1252,7,FALSE)</f>
        <v>29.408677685950419</v>
      </c>
      <c r="D83" s="35">
        <f t="shared" si="33"/>
        <v>2.9279769176260295E-2</v>
      </c>
      <c r="E83" s="38">
        <v>1.63</v>
      </c>
      <c r="F83" s="62">
        <v>1.5</v>
      </c>
      <c r="G83" s="62">
        <v>1.8</v>
      </c>
      <c r="H83" s="62">
        <v>2.1</v>
      </c>
      <c r="I83" s="58">
        <f t="shared" si="34"/>
        <v>1.5</v>
      </c>
      <c r="J83" s="58">
        <f t="shared" si="35"/>
        <v>1.6431676725154984</v>
      </c>
      <c r="K83" s="58">
        <f t="shared" si="36"/>
        <v>1.7831765858289388</v>
      </c>
      <c r="L83" s="62">
        <v>2.6</v>
      </c>
      <c r="M83" s="62">
        <v>2.25</v>
      </c>
      <c r="N83" s="62">
        <v>2.0699999999999998</v>
      </c>
      <c r="O83" s="58">
        <f t="shared" si="37"/>
        <v>2.6</v>
      </c>
      <c r="P83" s="58">
        <f t="shared" si="38"/>
        <v>2.4186773244895652</v>
      </c>
      <c r="Q83" s="58">
        <f t="shared" si="39"/>
        <v>2.2963710889553282</v>
      </c>
      <c r="R83" s="58">
        <f t="shared" si="55"/>
        <v>5.7592797691762598</v>
      </c>
      <c r="S83" s="58">
        <f t="shared" si="56"/>
        <v>5.7211247661813243</v>
      </c>
      <c r="T83" s="58">
        <f t="shared" si="57"/>
        <v>5.7388274439605276</v>
      </c>
      <c r="W83" s="38">
        <v>2023</v>
      </c>
      <c r="X83" s="101">
        <f t="shared" si="29"/>
        <v>4.9043999999999999</v>
      </c>
      <c r="Y83" s="58">
        <f t="shared" si="30"/>
        <v>11.368077785245926</v>
      </c>
      <c r="Z83" s="35">
        <f t="shared" si="40"/>
        <v>1.127207606545988</v>
      </c>
      <c r="AA83" s="58">
        <v>4.95</v>
      </c>
      <c r="AB83" s="62">
        <v>1.5</v>
      </c>
      <c r="AC83" s="62">
        <v>1.9</v>
      </c>
      <c r="AD83" s="62">
        <v>2</v>
      </c>
      <c r="AE83" s="58">
        <f t="shared" si="41"/>
        <v>1.5</v>
      </c>
      <c r="AF83" s="58">
        <f t="shared" si="42"/>
        <v>1.6881943016134131</v>
      </c>
      <c r="AG83" s="58">
        <f t="shared" si="43"/>
        <v>1.7863159877080563</v>
      </c>
      <c r="AH83" s="61">
        <f t="shared" si="44"/>
        <v>3.88</v>
      </c>
      <c r="AI83" s="62">
        <v>3.5</v>
      </c>
      <c r="AJ83" s="62">
        <v>3.5</v>
      </c>
      <c r="AK83" s="58">
        <f t="shared" si="45"/>
        <v>3.88</v>
      </c>
      <c r="AL83" s="58">
        <f t="shared" si="46"/>
        <v>3.6851051545376561</v>
      </c>
      <c r="AM83" s="58">
        <f t="shared" si="47"/>
        <v>3.622340498784367</v>
      </c>
      <c r="AN83" s="58">
        <f t="shared" si="58"/>
        <v>11.457207606545989</v>
      </c>
      <c r="AO83" s="58">
        <f t="shared" si="59"/>
        <v>11.450507062697056</v>
      </c>
      <c r="AP83" s="58">
        <f t="shared" si="60"/>
        <v>11.485864093038412</v>
      </c>
      <c r="AR83" s="38">
        <v>2023</v>
      </c>
      <c r="AS83" s="58">
        <v>25.914499999999997</v>
      </c>
      <c r="AT83" s="58">
        <v>26.679788181818495</v>
      </c>
      <c r="AU83" s="35">
        <f t="shared" si="48"/>
        <v>3.8812362306916981E-2</v>
      </c>
      <c r="AV83" s="58">
        <v>1.6669999999999998</v>
      </c>
      <c r="AW83" s="62">
        <v>1.45</v>
      </c>
      <c r="AX83" s="62">
        <v>1.83</v>
      </c>
      <c r="AY83" s="62">
        <v>1.87</v>
      </c>
      <c r="AZ83" s="58">
        <f t="shared" si="49"/>
        <v>1.45</v>
      </c>
      <c r="BA83" s="58">
        <f t="shared" si="66"/>
        <v>1.6289567213403799</v>
      </c>
      <c r="BB83" s="58">
        <f t="shared" si="67"/>
        <v>1.7056381428639855</v>
      </c>
      <c r="BC83" s="61">
        <v>2.58</v>
      </c>
      <c r="BD83" s="62">
        <v>2.17</v>
      </c>
      <c r="BE83" s="62">
        <v>1.978</v>
      </c>
      <c r="BF83" s="58">
        <f t="shared" si="52"/>
        <v>2.58</v>
      </c>
      <c r="BG83" s="58">
        <f t="shared" si="53"/>
        <v>2.366136090760631</v>
      </c>
      <c r="BH83" s="58">
        <f t="shared" si="54"/>
        <v>2.2289581222944848</v>
      </c>
      <c r="BI83" s="58">
        <f t="shared" si="61"/>
        <v>5.735812362306917</v>
      </c>
      <c r="BJ83" s="58">
        <f t="shared" si="62"/>
        <v>5.7009051744079278</v>
      </c>
      <c r="BK83" s="58">
        <f t="shared" si="63"/>
        <v>5.6404086274653871</v>
      </c>
    </row>
    <row r="84" spans="1:63">
      <c r="AN84" s="58"/>
    </row>
    <row r="85" spans="1:63">
      <c r="D85" s="35"/>
      <c r="AN85" s="60"/>
    </row>
    <row r="89" spans="1:63">
      <c r="AB89" s="38" t="s">
        <v>200</v>
      </c>
      <c r="AC89" s="38" t="s">
        <v>201</v>
      </c>
      <c r="AD89" s="38" t="s">
        <v>114</v>
      </c>
    </row>
    <row r="90" spans="1:63">
      <c r="AA90" s="38">
        <v>2008</v>
      </c>
      <c r="AB90" s="61">
        <v>3.42</v>
      </c>
      <c r="AC90" s="58">
        <f>AH68</f>
        <v>4.83</v>
      </c>
      <c r="AD90" s="38" t="s">
        <v>205</v>
      </c>
    </row>
    <row r="91" spans="1:63">
      <c r="AA91" s="38">
        <v>2015</v>
      </c>
      <c r="AB91" s="61">
        <v>-1.22</v>
      </c>
      <c r="AC91" s="58">
        <f>AH75</f>
        <v>6.12</v>
      </c>
      <c r="AD91" s="38" t="s">
        <v>204</v>
      </c>
    </row>
    <row r="92" spans="1:63">
      <c r="AA92" s="38">
        <v>2024</v>
      </c>
      <c r="AB92" s="38" t="s">
        <v>206</v>
      </c>
      <c r="AC92" s="38" t="s">
        <v>203</v>
      </c>
      <c r="AD92" s="38" t="s">
        <v>202</v>
      </c>
      <c r="AO92" s="63" t="s">
        <v>175</v>
      </c>
      <c r="AP92" s="63" t="s">
        <v>20</v>
      </c>
    </row>
    <row r="93" spans="1:63">
      <c r="AA93" s="38"/>
      <c r="AB93" s="38"/>
      <c r="AC93" s="38"/>
      <c r="AD93" s="38"/>
      <c r="AN93" s="38">
        <v>2008</v>
      </c>
      <c r="AO93" s="99">
        <v>4.03</v>
      </c>
      <c r="AP93" s="99">
        <v>2.96</v>
      </c>
    </row>
    <row r="94" spans="1:63">
      <c r="AN94" s="38">
        <v>2009</v>
      </c>
      <c r="AO94" s="99">
        <v>2.34</v>
      </c>
      <c r="AP94" s="99">
        <v>2.19</v>
      </c>
    </row>
    <row r="95" spans="1:63">
      <c r="AN95" s="38">
        <f>AN94+1</f>
        <v>2010</v>
      </c>
      <c r="AO95" s="99">
        <v>1.99</v>
      </c>
      <c r="AP95" s="99">
        <v>1.92</v>
      </c>
    </row>
    <row r="96" spans="1:63">
      <c r="AN96" s="38">
        <f t="shared" ref="AN96:AN102" si="68">AN95+1</f>
        <v>2011</v>
      </c>
      <c r="AO96" s="99">
        <v>3.35</v>
      </c>
      <c r="AP96" s="99">
        <v>2.12</v>
      </c>
    </row>
    <row r="97" spans="3:42">
      <c r="AN97" s="38">
        <f t="shared" si="68"/>
        <v>2012</v>
      </c>
      <c r="AO97" s="99">
        <v>2.25</v>
      </c>
      <c r="AP97" s="99">
        <v>2.1</v>
      </c>
    </row>
    <row r="98" spans="3:42">
      <c r="AN98" s="38">
        <f t="shared" si="68"/>
        <v>2013</v>
      </c>
      <c r="AO98" s="99">
        <v>2.4700000000000002</v>
      </c>
      <c r="AP98" s="99">
        <v>2.0099999999999998</v>
      </c>
    </row>
    <row r="99" spans="3:42">
      <c r="C99" t="s">
        <v>134</v>
      </c>
      <c r="L99" t="s">
        <v>133</v>
      </c>
      <c r="M99" t="s">
        <v>136</v>
      </c>
      <c r="AN99" s="38">
        <f t="shared" si="68"/>
        <v>2014</v>
      </c>
      <c r="AO99" s="99">
        <v>2.94</v>
      </c>
      <c r="AP99" s="99">
        <v>2</v>
      </c>
    </row>
    <row r="100" spans="3:42">
      <c r="H100" t="s">
        <v>137</v>
      </c>
      <c r="AN100" s="38">
        <f t="shared" si="68"/>
        <v>2015</v>
      </c>
      <c r="AO100" s="99">
        <v>2.78</v>
      </c>
      <c r="AP100" s="99">
        <v>2.11</v>
      </c>
    </row>
    <row r="101" spans="3:42">
      <c r="C101" t="s">
        <v>127</v>
      </c>
      <c r="E101" t="s">
        <v>126</v>
      </c>
      <c r="F101" t="s">
        <v>146</v>
      </c>
      <c r="G101" t="s">
        <v>125</v>
      </c>
      <c r="H101" t="s">
        <v>128</v>
      </c>
      <c r="I101" t="s">
        <v>143</v>
      </c>
      <c r="J101" t="s">
        <v>144</v>
      </c>
      <c r="K101" t="s">
        <v>172</v>
      </c>
      <c r="Q101" t="s">
        <v>127</v>
      </c>
      <c r="S101" t="s">
        <v>207</v>
      </c>
      <c r="T101" t="s">
        <v>145</v>
      </c>
      <c r="U101" t="s">
        <v>144</v>
      </c>
      <c r="V101" t="s">
        <v>173</v>
      </c>
      <c r="Y101" t="s">
        <v>147</v>
      </c>
      <c r="AN101" s="38">
        <f t="shared" si="68"/>
        <v>2016</v>
      </c>
      <c r="AO101" s="99">
        <v>1.96</v>
      </c>
      <c r="AP101" s="99">
        <v>2.11</v>
      </c>
    </row>
    <row r="102" spans="3:42" ht="15.75" thickBot="1">
      <c r="C102" s="64">
        <v>10197</v>
      </c>
      <c r="D102" s="64" t="str">
        <f>MONTH(C102)&amp;YEAR(C102)</f>
        <v>121927</v>
      </c>
      <c r="E102" s="65">
        <v>15.9099</v>
      </c>
      <c r="G102" s="65">
        <v>15.9099</v>
      </c>
      <c r="H102" s="66">
        <v>18.649999999999999</v>
      </c>
      <c r="I102" s="60">
        <f>H102</f>
        <v>18.649999999999999</v>
      </c>
      <c r="J102" s="58"/>
      <c r="Q102" s="64">
        <v>38426</v>
      </c>
      <c r="R102" s="64" t="str">
        <f>MONTH(Q102)&amp;YEAR(Q102)</f>
        <v>32005</v>
      </c>
      <c r="S102" s="58">
        <v>4.98485856805162</v>
      </c>
      <c r="T102" s="60">
        <f>S102</f>
        <v>4.98485856805162</v>
      </c>
      <c r="U102" s="60">
        <f t="shared" ref="U102:U165" si="69">T102</f>
        <v>4.98485856805162</v>
      </c>
      <c r="AN102" s="38">
        <f t="shared" si="68"/>
        <v>2017</v>
      </c>
      <c r="AO102" s="99">
        <v>1.97</v>
      </c>
      <c r="AP102" s="99">
        <v>1.89</v>
      </c>
    </row>
    <row r="103" spans="3:42">
      <c r="C103" s="64">
        <v>10228</v>
      </c>
      <c r="D103" s="64" t="str">
        <f t="shared" ref="D103:D166" si="70">MONTH(C103)&amp;YEAR(C103)</f>
        <v>11928</v>
      </c>
      <c r="E103" s="65">
        <v>14.889799999999999</v>
      </c>
      <c r="F103" s="58">
        <f>E102</f>
        <v>15.9099</v>
      </c>
      <c r="G103" s="65">
        <v>15.399850000000001</v>
      </c>
      <c r="H103" s="66">
        <v>18.809999999999999</v>
      </c>
      <c r="I103" s="60">
        <f>AVERAGE($H$102:H103)</f>
        <v>18.729999999999997</v>
      </c>
      <c r="J103" s="58"/>
      <c r="K103">
        <f>H102</f>
        <v>18.649999999999999</v>
      </c>
      <c r="Q103" s="64">
        <v>38457</v>
      </c>
      <c r="R103" s="64" t="str">
        <f t="shared" ref="R103:R166" si="71">MONTH(Q103)&amp;YEAR(Q103)</f>
        <v>42005</v>
      </c>
      <c r="S103" s="58">
        <v>4.5715867860115411</v>
      </c>
      <c r="T103" s="60">
        <f>AVERAGE($S$102:S103)</f>
        <v>4.7782226770315805</v>
      </c>
      <c r="U103" s="60">
        <f t="shared" si="69"/>
        <v>4.7782226770315805</v>
      </c>
      <c r="V103" s="60">
        <f>S102</f>
        <v>4.98485856805162</v>
      </c>
      <c r="Y103" s="71" t="s">
        <v>148</v>
      </c>
      <c r="Z103" s="71"/>
      <c r="AN103" s="38">
        <f>AN102+1</f>
        <v>2018</v>
      </c>
      <c r="AO103" s="99">
        <v>2.41</v>
      </c>
      <c r="AP103" s="99">
        <v>1.9</v>
      </c>
    </row>
    <row r="104" spans="3:42">
      <c r="C104" s="64">
        <v>10259</v>
      </c>
      <c r="D104" s="64" t="str">
        <f t="shared" si="70"/>
        <v>21928</v>
      </c>
      <c r="E104" s="65">
        <v>14.6271</v>
      </c>
      <c r="F104" s="58">
        <f t="shared" ref="F104:F167" si="72">E103</f>
        <v>14.889799999999999</v>
      </c>
      <c r="G104" s="65">
        <v>15.142266666666666</v>
      </c>
      <c r="H104" s="66">
        <v>18.87</v>
      </c>
      <c r="I104" s="60">
        <f>AVERAGE($H$102:H104)</f>
        <v>18.776666666666667</v>
      </c>
      <c r="J104" s="58"/>
      <c r="K104">
        <f t="shared" ref="K104:K167" si="73">H103</f>
        <v>18.809999999999999</v>
      </c>
      <c r="Q104" s="64">
        <v>38487</v>
      </c>
      <c r="R104" s="64" t="str">
        <f t="shared" si="71"/>
        <v>52005</v>
      </c>
      <c r="S104" s="58">
        <v>4.8917316012749685</v>
      </c>
      <c r="T104" s="60">
        <f>AVERAGE($S$102:S104)</f>
        <v>4.8160589851127105</v>
      </c>
      <c r="U104" s="60">
        <f t="shared" si="69"/>
        <v>4.8160589851127105</v>
      </c>
      <c r="V104" s="60">
        <f t="shared" ref="V104:V167" si="74">S103</f>
        <v>4.5715867860115411</v>
      </c>
      <c r="Y104" s="68" t="s">
        <v>149</v>
      </c>
      <c r="Z104" s="68">
        <v>0.46916607167323915</v>
      </c>
      <c r="AN104" s="38">
        <f>AN103+1</f>
        <v>2019</v>
      </c>
      <c r="AO104" s="99">
        <v>2.31</v>
      </c>
      <c r="AP104" s="99">
        <v>1.93</v>
      </c>
    </row>
    <row r="105" spans="3:42">
      <c r="C105" s="64">
        <v>10288</v>
      </c>
      <c r="D105" s="64" t="str">
        <f t="shared" si="70"/>
        <v>31928</v>
      </c>
      <c r="E105" s="65">
        <v>16.338999999999999</v>
      </c>
      <c r="F105" s="58">
        <f t="shared" si="72"/>
        <v>14.6271</v>
      </c>
      <c r="G105" s="65">
        <v>15.44145</v>
      </c>
      <c r="H105" s="66">
        <v>19.940000000000001</v>
      </c>
      <c r="I105" s="60">
        <f>AVERAGE($H$102:H105)</f>
        <v>19.067499999999999</v>
      </c>
      <c r="J105" s="58"/>
      <c r="K105">
        <f t="shared" si="73"/>
        <v>18.87</v>
      </c>
      <c r="Q105" s="64">
        <v>38518</v>
      </c>
      <c r="R105" s="64" t="str">
        <f t="shared" si="71"/>
        <v>62005</v>
      </c>
      <c r="S105" s="58">
        <v>4.9921694903837315</v>
      </c>
      <c r="T105" s="60">
        <f>AVERAGE($S$102:S105)</f>
        <v>4.8600866114304653</v>
      </c>
      <c r="U105" s="60">
        <f t="shared" si="69"/>
        <v>4.8600866114304653</v>
      </c>
      <c r="V105" s="60">
        <f t="shared" si="74"/>
        <v>4.8917316012749685</v>
      </c>
      <c r="Y105" s="68" t="s">
        <v>150</v>
      </c>
      <c r="Z105" s="68">
        <v>0.22011680280929896</v>
      </c>
      <c r="AN105" s="38">
        <f>AN104+1</f>
        <v>2020</v>
      </c>
      <c r="AO105" s="99">
        <v>2.59</v>
      </c>
      <c r="AP105" s="99">
        <v>1.72</v>
      </c>
    </row>
    <row r="106" spans="3:42">
      <c r="C106" s="64">
        <v>10319</v>
      </c>
      <c r="D106" s="64" t="str">
        <f t="shared" si="70"/>
        <v>41928</v>
      </c>
      <c r="E106" s="65">
        <v>15.8</v>
      </c>
      <c r="F106" s="58">
        <f t="shared" si="72"/>
        <v>16.338999999999999</v>
      </c>
      <c r="G106" s="65">
        <v>15.513159999999999</v>
      </c>
      <c r="H106" s="66">
        <v>21.26</v>
      </c>
      <c r="I106" s="60">
        <f>AVERAGE($H$102:H106)</f>
        <v>19.506</v>
      </c>
      <c r="J106" s="58"/>
      <c r="K106">
        <f t="shared" si="73"/>
        <v>19.940000000000001</v>
      </c>
      <c r="Q106" s="64">
        <v>38548</v>
      </c>
      <c r="R106" s="64" t="str">
        <f t="shared" si="71"/>
        <v>72005</v>
      </c>
      <c r="S106" s="58">
        <v>5.2463844992387232</v>
      </c>
      <c r="T106" s="60">
        <f>AVERAGE($S$102:S106)</f>
        <v>4.9373461889921169</v>
      </c>
      <c r="U106" s="60">
        <f t="shared" si="69"/>
        <v>4.9373461889921169</v>
      </c>
      <c r="V106" s="60">
        <f t="shared" si="74"/>
        <v>4.9921694903837315</v>
      </c>
      <c r="Y106" s="68" t="s">
        <v>151</v>
      </c>
      <c r="Z106" s="68">
        <v>0.21658791956409218</v>
      </c>
      <c r="AN106" s="38">
        <f>AN105+1</f>
        <v>2021</v>
      </c>
      <c r="AO106" s="99">
        <v>4.8600000000000003</v>
      </c>
      <c r="AP106" s="99">
        <v>1.34</v>
      </c>
    </row>
    <row r="107" spans="3:42">
      <c r="C107" s="64">
        <v>10349</v>
      </c>
      <c r="D107" s="64" t="str">
        <f t="shared" si="70"/>
        <v>51928</v>
      </c>
      <c r="E107" s="65">
        <v>16</v>
      </c>
      <c r="F107" s="58">
        <f t="shared" si="72"/>
        <v>15.8</v>
      </c>
      <c r="G107" s="65">
        <v>15.594299999999999</v>
      </c>
      <c r="H107" s="66">
        <v>21.83</v>
      </c>
      <c r="I107" s="60">
        <f>AVERAGE($H$102:H107)</f>
        <v>19.893333333333334</v>
      </c>
      <c r="J107" s="58"/>
      <c r="K107">
        <f t="shared" si="73"/>
        <v>21.26</v>
      </c>
      <c r="Q107" s="64">
        <v>38579</v>
      </c>
      <c r="R107" s="64" t="str">
        <f t="shared" si="71"/>
        <v>82005</v>
      </c>
      <c r="S107" s="58">
        <v>5.2430452828786569</v>
      </c>
      <c r="T107" s="60">
        <f>AVERAGE($S$102:S107)</f>
        <v>4.9882960379732069</v>
      </c>
      <c r="U107" s="60">
        <f t="shared" si="69"/>
        <v>4.9882960379732069</v>
      </c>
      <c r="V107" s="60">
        <f t="shared" si="74"/>
        <v>5.2463844992387232</v>
      </c>
      <c r="Y107" s="68" t="s">
        <v>152</v>
      </c>
      <c r="Z107" s="68">
        <v>1.0466769060463006</v>
      </c>
      <c r="AN107" s="38">
        <f>AN106+1</f>
        <v>2022</v>
      </c>
      <c r="AO107" s="99">
        <v>6.16</v>
      </c>
      <c r="AP107" s="99">
        <v>1.77</v>
      </c>
    </row>
    <row r="108" spans="3:42" ht="15.75" thickBot="1">
      <c r="C108" s="64">
        <v>10380</v>
      </c>
      <c r="D108" s="64" t="str">
        <f t="shared" si="70"/>
        <v>61928</v>
      </c>
      <c r="E108" s="65">
        <v>15.311999999999999</v>
      </c>
      <c r="F108" s="58">
        <f t="shared" si="72"/>
        <v>16</v>
      </c>
      <c r="G108" s="65">
        <v>15.553971428571428</v>
      </c>
      <c r="H108" s="66">
        <v>20.91</v>
      </c>
      <c r="I108" s="60">
        <f>AVERAGE($H$102:H108)</f>
        <v>20.03857142857143</v>
      </c>
      <c r="J108" s="58"/>
      <c r="K108">
        <f t="shared" si="73"/>
        <v>21.83</v>
      </c>
      <c r="Q108" s="64">
        <v>38610</v>
      </c>
      <c r="R108" s="64" t="str">
        <f t="shared" si="71"/>
        <v>92005</v>
      </c>
      <c r="S108" s="58">
        <v>6.2088028302732212</v>
      </c>
      <c r="T108" s="60">
        <f>AVERAGE($S$102:S108)</f>
        <v>5.1626541511589235</v>
      </c>
      <c r="U108" s="60">
        <f t="shared" si="69"/>
        <v>5.1626541511589235</v>
      </c>
      <c r="V108" s="60">
        <f t="shared" si="74"/>
        <v>5.2430452828786569</v>
      </c>
      <c r="Y108" s="69" t="s">
        <v>153</v>
      </c>
      <c r="Z108" s="69">
        <v>223</v>
      </c>
      <c r="AN108" s="38">
        <v>2023</v>
      </c>
      <c r="AO108" s="99">
        <v>4.95</v>
      </c>
      <c r="AP108" s="99">
        <v>1.63</v>
      </c>
    </row>
    <row r="109" spans="3:42">
      <c r="C109" s="64">
        <v>10410</v>
      </c>
      <c r="D109" s="64" t="str">
        <f t="shared" si="70"/>
        <v>71928</v>
      </c>
      <c r="E109" s="65">
        <v>14.832100000000001</v>
      </c>
      <c r="F109" s="58">
        <f t="shared" si="72"/>
        <v>15.311999999999999</v>
      </c>
      <c r="G109" s="65">
        <v>15.463737499999999</v>
      </c>
      <c r="H109" s="66">
        <v>21.08</v>
      </c>
      <c r="I109" s="60">
        <f>AVERAGE($H$102:H109)</f>
        <v>20.168750000000003</v>
      </c>
      <c r="J109" s="58"/>
      <c r="K109">
        <f t="shared" si="73"/>
        <v>20.91</v>
      </c>
      <c r="Q109" s="64">
        <v>38640</v>
      </c>
      <c r="R109" s="64" t="str">
        <f t="shared" si="71"/>
        <v>102005</v>
      </c>
      <c r="S109" s="58">
        <v>6.093079325919649</v>
      </c>
      <c r="T109" s="60">
        <f>AVERAGE($S$102:S109)</f>
        <v>5.2789572980040136</v>
      </c>
      <c r="U109" s="60">
        <f t="shared" si="69"/>
        <v>5.2789572980040136</v>
      </c>
      <c r="V109" s="60">
        <f t="shared" si="74"/>
        <v>6.2088028302732212</v>
      </c>
    </row>
    <row r="110" spans="3:42" ht="15.75" thickBot="1">
      <c r="C110" s="64">
        <v>10441</v>
      </c>
      <c r="D110" s="64" t="str">
        <f t="shared" si="70"/>
        <v>81928</v>
      </c>
      <c r="E110" s="65">
        <v>15.9313</v>
      </c>
      <c r="F110" s="58">
        <f t="shared" si="72"/>
        <v>14.832100000000001</v>
      </c>
      <c r="G110" s="65">
        <v>15.515688888888889</v>
      </c>
      <c r="H110" s="66">
        <v>21.76</v>
      </c>
      <c r="I110" s="60">
        <f>AVERAGE($H$102:H110)</f>
        <v>20.345555555555556</v>
      </c>
      <c r="J110" s="58"/>
      <c r="K110">
        <f t="shared" si="73"/>
        <v>21.08</v>
      </c>
      <c r="Q110" s="64">
        <v>38671</v>
      </c>
      <c r="R110" s="64" t="str">
        <f t="shared" si="71"/>
        <v>112005</v>
      </c>
      <c r="S110" s="58">
        <v>6.304947408416119</v>
      </c>
      <c r="T110" s="60">
        <f>AVERAGE($S$102:S110)</f>
        <v>5.3929561991609143</v>
      </c>
      <c r="U110" s="60">
        <f t="shared" si="69"/>
        <v>5.3929561991609143</v>
      </c>
      <c r="V110" s="60">
        <f t="shared" si="74"/>
        <v>6.093079325919649</v>
      </c>
      <c r="Y110" t="s">
        <v>154</v>
      </c>
    </row>
    <row r="111" spans="3:42">
      <c r="C111" s="64">
        <v>10472</v>
      </c>
      <c r="D111" s="64" t="str">
        <f t="shared" si="70"/>
        <v>91928</v>
      </c>
      <c r="E111" s="65">
        <v>16.1374</v>
      </c>
      <c r="F111" s="58">
        <f t="shared" si="72"/>
        <v>15.9313</v>
      </c>
      <c r="G111" s="65">
        <v>15.577859999999998</v>
      </c>
      <c r="H111" s="66">
        <v>23</v>
      </c>
      <c r="I111" s="60">
        <f>AVERAGE($H$102:H111)</f>
        <v>20.611000000000001</v>
      </c>
      <c r="J111" s="58"/>
      <c r="K111">
        <f t="shared" si="73"/>
        <v>21.76</v>
      </c>
      <c r="Q111" s="64">
        <v>38701</v>
      </c>
      <c r="R111" s="64" t="str">
        <f t="shared" si="71"/>
        <v>122005</v>
      </c>
      <c r="S111" s="58">
        <v>6.6643616379947535</v>
      </c>
      <c r="T111" s="60">
        <f>AVERAGE($S$102:S111)</f>
        <v>5.5200967430442978</v>
      </c>
      <c r="U111" s="60">
        <f t="shared" si="69"/>
        <v>5.5200967430442978</v>
      </c>
      <c r="V111" s="60">
        <f t="shared" si="74"/>
        <v>6.304947408416119</v>
      </c>
      <c r="Y111" s="70"/>
      <c r="Z111" s="70" t="s">
        <v>159</v>
      </c>
      <c r="AA111" s="70" t="s">
        <v>160</v>
      </c>
      <c r="AB111" s="70" t="s">
        <v>161</v>
      </c>
      <c r="AC111" s="70" t="s">
        <v>162</v>
      </c>
      <c r="AD111" s="70" t="s">
        <v>163</v>
      </c>
    </row>
    <row r="112" spans="3:42">
      <c r="C112" s="64">
        <v>10502</v>
      </c>
      <c r="D112" s="64" t="str">
        <f t="shared" si="70"/>
        <v>101928</v>
      </c>
      <c r="E112" s="65">
        <v>15.710100000000001</v>
      </c>
      <c r="F112" s="58">
        <f t="shared" si="72"/>
        <v>16.1374</v>
      </c>
      <c r="G112" s="65">
        <v>15.589881818181818</v>
      </c>
      <c r="H112" s="66">
        <v>23.58</v>
      </c>
      <c r="I112" s="60">
        <f>AVERAGE($H$102:H112)</f>
        <v>20.880909090909089</v>
      </c>
      <c r="J112" s="58"/>
      <c r="K112">
        <f t="shared" si="73"/>
        <v>23</v>
      </c>
      <c r="Q112" s="64">
        <v>38732</v>
      </c>
      <c r="R112" s="64" t="str">
        <f t="shared" si="71"/>
        <v>12006</v>
      </c>
      <c r="S112" s="58">
        <v>7.2419085652944375</v>
      </c>
      <c r="T112" s="60">
        <f>AVERAGE($S$102:S112)</f>
        <v>5.6766250905215836</v>
      </c>
      <c r="U112" s="60">
        <f t="shared" si="69"/>
        <v>5.6766250905215836</v>
      </c>
      <c r="V112" s="60">
        <f t="shared" si="74"/>
        <v>6.6643616379947535</v>
      </c>
      <c r="Y112" s="68" t="s">
        <v>155</v>
      </c>
      <c r="Z112" s="68">
        <v>1</v>
      </c>
      <c r="AA112" s="68">
        <v>68.334683968277261</v>
      </c>
      <c r="AB112" s="68">
        <v>68.334683968277261</v>
      </c>
      <c r="AC112" s="68">
        <v>62.375768058713476</v>
      </c>
      <c r="AD112" s="68">
        <v>1.3199121683796641E-13</v>
      </c>
    </row>
    <row r="113" spans="3:44">
      <c r="C113" s="64">
        <v>10533</v>
      </c>
      <c r="D113" s="64" t="str">
        <f t="shared" si="70"/>
        <v>111928</v>
      </c>
      <c r="E113" s="65">
        <v>17.594200000000001</v>
      </c>
      <c r="F113" s="58">
        <f t="shared" si="72"/>
        <v>15.710100000000001</v>
      </c>
      <c r="G113" s="65">
        <v>15.756908333333334</v>
      </c>
      <c r="H113" s="66">
        <v>25.12</v>
      </c>
      <c r="I113" s="60">
        <f>AVERAGE($H$102:H113)</f>
        <v>21.234166666666667</v>
      </c>
      <c r="J113" s="58"/>
      <c r="K113">
        <f t="shared" si="73"/>
        <v>23.58</v>
      </c>
      <c r="Q113" s="64">
        <v>38763</v>
      </c>
      <c r="R113" s="64" t="str">
        <f t="shared" si="71"/>
        <v>22006</v>
      </c>
      <c r="S113" s="58">
        <v>7.2192287086793403</v>
      </c>
      <c r="T113" s="60">
        <f>AVERAGE($S$102:S113)</f>
        <v>5.8051753920347302</v>
      </c>
      <c r="U113" s="60">
        <f t="shared" si="69"/>
        <v>5.8051753920347302</v>
      </c>
      <c r="V113" s="60">
        <f t="shared" si="74"/>
        <v>7.2419085652944375</v>
      </c>
      <c r="Y113" s="68" t="s">
        <v>156</v>
      </c>
      <c r="Z113" s="68">
        <v>221</v>
      </c>
      <c r="AA113" s="68">
        <v>242.11269258879503</v>
      </c>
      <c r="AB113" s="68">
        <v>1.0955325456506562</v>
      </c>
      <c r="AC113" s="68"/>
      <c r="AD113" s="68"/>
    </row>
    <row r="114" spans="3:44" ht="15.75" thickBot="1">
      <c r="C114" s="64">
        <v>10563</v>
      </c>
      <c r="D114" s="64" t="str">
        <f t="shared" si="70"/>
        <v>121928</v>
      </c>
      <c r="E114" s="65">
        <v>17.6449</v>
      </c>
      <c r="F114" s="58">
        <f t="shared" si="72"/>
        <v>17.594200000000001</v>
      </c>
      <c r="G114" s="65">
        <v>15.902138461538462</v>
      </c>
      <c r="H114" s="66">
        <v>25.3</v>
      </c>
      <c r="I114" s="60">
        <f>AVERAGE($H$102:H114)</f>
        <v>21.546923076923079</v>
      </c>
      <c r="J114" s="58"/>
      <c r="K114">
        <f t="shared" si="73"/>
        <v>25.12</v>
      </c>
      <c r="Q114" s="64">
        <v>38791</v>
      </c>
      <c r="R114" s="64" t="str">
        <f t="shared" si="71"/>
        <v>32006</v>
      </c>
      <c r="S114" s="58">
        <v>7.0903219795068475</v>
      </c>
      <c r="T114" s="60">
        <f>AVERAGE($S$102:S114)</f>
        <v>5.9040328218402784</v>
      </c>
      <c r="U114" s="60">
        <f t="shared" si="69"/>
        <v>5.9040328218402784</v>
      </c>
      <c r="V114" s="60">
        <f t="shared" si="74"/>
        <v>7.2192287086793403</v>
      </c>
      <c r="Y114" s="69" t="s">
        <v>157</v>
      </c>
      <c r="Z114" s="69">
        <v>222</v>
      </c>
      <c r="AA114" s="69">
        <v>310.44737655707229</v>
      </c>
      <c r="AB114" s="69"/>
      <c r="AC114" s="69"/>
      <c r="AD114" s="69"/>
    </row>
    <row r="115" spans="3:44" ht="15.75" thickBot="1">
      <c r="C115" s="64">
        <v>10594</v>
      </c>
      <c r="D115" s="64" t="str">
        <f t="shared" si="70"/>
        <v>11929</v>
      </c>
      <c r="E115" s="65">
        <v>17.875</v>
      </c>
      <c r="F115" s="58">
        <f t="shared" si="72"/>
        <v>17.6449</v>
      </c>
      <c r="G115" s="65">
        <v>16.043057142857144</v>
      </c>
      <c r="H115" s="66">
        <v>27.08</v>
      </c>
      <c r="I115" s="60">
        <f>AVERAGE($H$102:H115)</f>
        <v>21.942142857142859</v>
      </c>
      <c r="J115" s="58"/>
      <c r="K115">
        <f t="shared" si="73"/>
        <v>25.3</v>
      </c>
      <c r="Q115" s="64">
        <v>38822</v>
      </c>
      <c r="R115" s="64" t="str">
        <f t="shared" si="71"/>
        <v>42006</v>
      </c>
      <c r="S115" s="58">
        <v>7.065331249049045</v>
      </c>
      <c r="T115" s="60">
        <f>AVERAGE($S$102:S115)</f>
        <v>5.9869827094980463</v>
      </c>
      <c r="U115" s="60">
        <f t="shared" si="69"/>
        <v>5.9869827094980463</v>
      </c>
      <c r="V115" s="60">
        <f t="shared" si="74"/>
        <v>7.0903219795068475</v>
      </c>
    </row>
    <row r="116" spans="3:44">
      <c r="C116" s="64">
        <v>10625</v>
      </c>
      <c r="D116" s="64" t="str">
        <f t="shared" si="70"/>
        <v>21929</v>
      </c>
      <c r="E116" s="65">
        <v>17.770800000000001</v>
      </c>
      <c r="F116" s="58">
        <f t="shared" si="72"/>
        <v>17.875</v>
      </c>
      <c r="G116" s="65">
        <v>16.158239999999999</v>
      </c>
      <c r="H116" s="66">
        <v>27.13</v>
      </c>
      <c r="I116" s="60">
        <f>AVERAGE($H$102:H116)</f>
        <v>22.288</v>
      </c>
      <c r="J116" s="58"/>
      <c r="K116">
        <f t="shared" si="73"/>
        <v>27.08</v>
      </c>
      <c r="Q116" s="64">
        <v>38852</v>
      </c>
      <c r="R116" s="64" t="str">
        <f t="shared" si="71"/>
        <v>52006</v>
      </c>
      <c r="S116" s="101">
        <v>6.4333046261147846</v>
      </c>
      <c r="T116" s="60">
        <f>AVERAGE($S$102:S116)</f>
        <v>6.0167375039391633</v>
      </c>
      <c r="U116" s="60">
        <f t="shared" si="69"/>
        <v>6.0167375039391633</v>
      </c>
      <c r="V116" s="60">
        <f t="shared" si="74"/>
        <v>7.065331249049045</v>
      </c>
      <c r="Y116" s="70"/>
      <c r="Z116" s="70" t="s">
        <v>164</v>
      </c>
      <c r="AA116" s="70" t="s">
        <v>152</v>
      </c>
      <c r="AB116" s="70" t="s">
        <v>165</v>
      </c>
      <c r="AC116" s="70" t="s">
        <v>166</v>
      </c>
      <c r="AD116" s="70" t="s">
        <v>167</v>
      </c>
      <c r="AE116" s="70" t="s">
        <v>168</v>
      </c>
      <c r="AF116" s="70" t="s">
        <v>169</v>
      </c>
      <c r="AG116" s="70" t="s">
        <v>170</v>
      </c>
      <c r="AO116" s="63" t="s">
        <v>192</v>
      </c>
      <c r="AP116" s="63" t="s">
        <v>193</v>
      </c>
    </row>
    <row r="117" spans="3:44">
      <c r="C117" s="64">
        <v>10653</v>
      </c>
      <c r="D117" s="64" t="str">
        <f t="shared" si="70"/>
        <v>31929</v>
      </c>
      <c r="E117" s="65">
        <v>17.729199999999999</v>
      </c>
      <c r="F117" s="58">
        <f t="shared" si="72"/>
        <v>17.770800000000001</v>
      </c>
      <c r="G117" s="65">
        <v>16.256425</v>
      </c>
      <c r="H117" s="66">
        <v>27.68</v>
      </c>
      <c r="I117" s="60">
        <f>AVERAGE($H$102:H117)</f>
        <v>22.625</v>
      </c>
      <c r="J117" s="58"/>
      <c r="K117">
        <f t="shared" si="73"/>
        <v>27.13</v>
      </c>
      <c r="Q117" s="64">
        <v>38883</v>
      </c>
      <c r="R117" s="64" t="str">
        <f t="shared" si="71"/>
        <v>62006</v>
      </c>
      <c r="S117" s="101">
        <v>6.6613927555332326</v>
      </c>
      <c r="T117" s="60">
        <f>AVERAGE($S$102:S117)</f>
        <v>6.057028457163792</v>
      </c>
      <c r="U117" s="60">
        <f t="shared" si="69"/>
        <v>6.057028457163792</v>
      </c>
      <c r="V117" s="60">
        <f t="shared" si="74"/>
        <v>6.4333046261147846</v>
      </c>
      <c r="Y117" s="68" t="s">
        <v>158</v>
      </c>
      <c r="Z117" s="68">
        <v>6.4334059237984675</v>
      </c>
      <c r="AA117" s="68">
        <v>0.16720245754358931</v>
      </c>
      <c r="AB117" s="68">
        <v>38.476742616784165</v>
      </c>
      <c r="AC117" s="68">
        <v>6.4376348887340743E-100</v>
      </c>
      <c r="AD117" s="68">
        <v>6.1038906321531892</v>
      </c>
      <c r="AE117" s="68">
        <v>6.7629212154437459</v>
      </c>
      <c r="AF117" s="68">
        <v>6.1038906321531892</v>
      </c>
      <c r="AG117" s="68">
        <v>6.7629212154437459</v>
      </c>
      <c r="AN117" t="s">
        <v>188</v>
      </c>
      <c r="AO117" s="58">
        <v>2.1</v>
      </c>
      <c r="AP117" s="38">
        <v>2.4</v>
      </c>
    </row>
    <row r="118" spans="3:44" ht="15.75" thickBot="1">
      <c r="C118" s="64">
        <v>10684</v>
      </c>
      <c r="D118" s="64" t="str">
        <f t="shared" si="70"/>
        <v>41929</v>
      </c>
      <c r="E118" s="65">
        <v>17.293299999999999</v>
      </c>
      <c r="F118" s="58">
        <f t="shared" si="72"/>
        <v>17.729199999999999</v>
      </c>
      <c r="G118" s="65">
        <v>16.317417647058821</v>
      </c>
      <c r="H118" s="66">
        <v>27.57</v>
      </c>
      <c r="I118" s="60">
        <f>AVERAGE($H$102:H118)</f>
        <v>22.915882352941175</v>
      </c>
      <c r="J118" s="58"/>
      <c r="K118">
        <f t="shared" si="73"/>
        <v>27.68</v>
      </c>
      <c r="Q118" s="64">
        <v>38913</v>
      </c>
      <c r="R118" s="64" t="str">
        <f t="shared" si="71"/>
        <v>72006</v>
      </c>
      <c r="S118" s="101">
        <v>6.6838370878911872</v>
      </c>
      <c r="T118" s="60">
        <f>AVERAGE($S$102:S118)</f>
        <v>6.0938995530889333</v>
      </c>
      <c r="U118" s="60">
        <f t="shared" si="69"/>
        <v>6.0938995530889333</v>
      </c>
      <c r="V118" s="60">
        <f t="shared" si="74"/>
        <v>6.6613927555332326</v>
      </c>
      <c r="Y118" s="69" t="s">
        <v>171</v>
      </c>
      <c r="Z118" s="69">
        <v>0.12795941899657143</v>
      </c>
      <c r="AA118" s="69">
        <v>1.620183878074841E-2</v>
      </c>
      <c r="AB118" s="69">
        <v>7.8978331242634798</v>
      </c>
      <c r="AC118" s="69">
        <v>1.3199121683796878E-13</v>
      </c>
      <c r="AD118" s="69">
        <v>9.602954362595198E-2</v>
      </c>
      <c r="AE118" s="69">
        <v>0.15988929436719088</v>
      </c>
      <c r="AF118" s="69">
        <v>9.602954362595198E-2</v>
      </c>
      <c r="AG118" s="69">
        <v>0.15988929436719088</v>
      </c>
      <c r="AN118" t="s">
        <v>189</v>
      </c>
      <c r="AO118" s="38">
        <v>1.97</v>
      </c>
      <c r="AP118" s="38">
        <v>1.7</v>
      </c>
    </row>
    <row r="119" spans="3:44">
      <c r="C119" s="64">
        <v>10714</v>
      </c>
      <c r="D119" s="64" t="str">
        <f t="shared" si="70"/>
        <v>51929</v>
      </c>
      <c r="E119" s="65">
        <v>16.5533</v>
      </c>
      <c r="F119" s="58">
        <f t="shared" si="72"/>
        <v>17.293299999999999</v>
      </c>
      <c r="G119" s="65">
        <v>16.330522222222221</v>
      </c>
      <c r="H119" s="66">
        <v>27.7</v>
      </c>
      <c r="I119" s="60">
        <f>AVERAGE($H$102:H119)</f>
        <v>23.181666666666665</v>
      </c>
      <c r="J119" s="58"/>
      <c r="K119">
        <f t="shared" si="73"/>
        <v>27.57</v>
      </c>
      <c r="Q119" s="64">
        <v>38944</v>
      </c>
      <c r="R119" s="64" t="str">
        <f t="shared" si="71"/>
        <v>82006</v>
      </c>
      <c r="S119" s="101">
        <v>6.2015880831479961</v>
      </c>
      <c r="T119" s="60">
        <f>AVERAGE($S$102:S119)</f>
        <v>6.0998822492033256</v>
      </c>
      <c r="U119" s="60">
        <f t="shared" si="69"/>
        <v>6.0998822492033256</v>
      </c>
      <c r="V119" s="60">
        <f t="shared" si="74"/>
        <v>6.6838370878911872</v>
      </c>
      <c r="AN119" t="s">
        <v>190</v>
      </c>
      <c r="AO119" s="58">
        <v>4</v>
      </c>
      <c r="AP119" s="38">
        <v>3.1</v>
      </c>
    </row>
    <row r="120" spans="3:44">
      <c r="C120" s="64">
        <v>10745</v>
      </c>
      <c r="D120" s="64" t="str">
        <f t="shared" si="70"/>
        <v>61929</v>
      </c>
      <c r="E120" s="65">
        <v>18.273299999999999</v>
      </c>
      <c r="F120" s="58">
        <f t="shared" si="72"/>
        <v>16.5533</v>
      </c>
      <c r="G120" s="65">
        <v>16.432773684210524</v>
      </c>
      <c r="H120" s="66">
        <v>27.94</v>
      </c>
      <c r="I120" s="60">
        <f>AVERAGE($H$102:H120)</f>
        <v>23.432105263157894</v>
      </c>
      <c r="J120" s="58"/>
      <c r="K120">
        <f t="shared" si="73"/>
        <v>27.7</v>
      </c>
      <c r="Q120" s="64">
        <v>38975</v>
      </c>
      <c r="R120" s="64" t="str">
        <f t="shared" si="71"/>
        <v>92006</v>
      </c>
      <c r="S120" s="58">
        <v>6.5473663517386109</v>
      </c>
      <c r="T120" s="60">
        <f>AVERAGE($S$102:S120)</f>
        <v>6.1234340440736039</v>
      </c>
      <c r="U120" s="60">
        <f t="shared" si="69"/>
        <v>6.1234340440736039</v>
      </c>
      <c r="V120" s="60">
        <f t="shared" si="74"/>
        <v>6.2015880831479961</v>
      </c>
      <c r="AN120" t="s">
        <v>191</v>
      </c>
      <c r="AO120" s="38">
        <v>3.88</v>
      </c>
      <c r="AP120" s="38">
        <v>2.4</v>
      </c>
    </row>
    <row r="121" spans="3:44">
      <c r="C121" s="64">
        <v>10775</v>
      </c>
      <c r="D121" s="64" t="str">
        <f t="shared" si="70"/>
        <v>71929</v>
      </c>
      <c r="E121" s="65">
        <v>18.632300000000001</v>
      </c>
      <c r="F121" s="58">
        <f t="shared" si="72"/>
        <v>18.273299999999999</v>
      </c>
      <c r="G121" s="65">
        <v>16.542749999999998</v>
      </c>
      <c r="H121" s="66">
        <v>29.93</v>
      </c>
      <c r="I121" s="60">
        <f>AVERAGE($H$102:H121)</f>
        <v>23.756999999999998</v>
      </c>
      <c r="J121" s="58"/>
      <c r="K121">
        <f t="shared" si="73"/>
        <v>27.94</v>
      </c>
      <c r="Q121" s="64">
        <v>39005</v>
      </c>
      <c r="R121" s="64" t="str">
        <f t="shared" si="71"/>
        <v>102006</v>
      </c>
      <c r="S121" s="58">
        <v>7.211638371009367</v>
      </c>
      <c r="T121" s="60">
        <f>AVERAGE($S$102:S121)</f>
        <v>6.1778442604203923</v>
      </c>
      <c r="U121" s="60">
        <f t="shared" si="69"/>
        <v>6.1778442604203923</v>
      </c>
      <c r="V121" s="60">
        <f t="shared" si="74"/>
        <v>6.5473663517386109</v>
      </c>
    </row>
    <row r="122" spans="3:44">
      <c r="C122" s="64">
        <v>10806</v>
      </c>
      <c r="D122" s="64" t="str">
        <f t="shared" si="70"/>
        <v>81929</v>
      </c>
      <c r="E122" s="65">
        <v>20.458100000000002</v>
      </c>
      <c r="F122" s="58">
        <f t="shared" si="72"/>
        <v>18.632300000000001</v>
      </c>
      <c r="G122" s="65">
        <v>16.729195238095237</v>
      </c>
      <c r="H122" s="66">
        <v>31.48</v>
      </c>
      <c r="I122" s="60">
        <f>AVERAGE($H$102:H122)</f>
        <v>24.124761904761904</v>
      </c>
      <c r="J122" s="58"/>
      <c r="K122">
        <f t="shared" si="73"/>
        <v>29.93</v>
      </c>
      <c r="Q122" s="64">
        <v>39036</v>
      </c>
      <c r="R122" s="64" t="str">
        <f t="shared" si="71"/>
        <v>112006</v>
      </c>
      <c r="S122" s="58">
        <v>7.214957305582133</v>
      </c>
      <c r="T122" s="60">
        <f>AVERAGE($S$102:S122)</f>
        <v>6.2272305959042846</v>
      </c>
      <c r="U122" s="60">
        <f t="shared" si="69"/>
        <v>6.2272305959042846</v>
      </c>
      <c r="V122" s="60">
        <f t="shared" si="74"/>
        <v>7.211638371009367</v>
      </c>
      <c r="AO122" s="63" t="s">
        <v>192</v>
      </c>
      <c r="AP122" s="63" t="s">
        <v>193</v>
      </c>
      <c r="AQ122" s="67" t="s">
        <v>198</v>
      </c>
      <c r="AR122" s="67" t="s">
        <v>199</v>
      </c>
    </row>
    <row r="123" spans="3:44">
      <c r="C123" s="64">
        <v>10837</v>
      </c>
      <c r="D123" s="64" t="str">
        <f t="shared" si="70"/>
        <v>91929</v>
      </c>
      <c r="E123" s="65">
        <v>19.458100000000002</v>
      </c>
      <c r="F123" s="58">
        <f t="shared" si="72"/>
        <v>20.458100000000002</v>
      </c>
      <c r="G123" s="65">
        <v>16.853236363636363</v>
      </c>
      <c r="H123" s="66">
        <v>32.56</v>
      </c>
      <c r="I123" s="60">
        <f>AVERAGE($H$102:H123)</f>
        <v>24.508181818181821</v>
      </c>
      <c r="J123" s="58"/>
      <c r="K123">
        <f t="shared" si="73"/>
        <v>31.48</v>
      </c>
      <c r="Q123" s="64">
        <v>39066</v>
      </c>
      <c r="R123" s="64" t="str">
        <f t="shared" si="71"/>
        <v>122006</v>
      </c>
      <c r="S123" s="58">
        <v>7.6343138758588793</v>
      </c>
      <c r="T123" s="60">
        <f>AVERAGE($S$102:S123)</f>
        <v>6.2911889268113121</v>
      </c>
      <c r="U123" s="60">
        <f t="shared" si="69"/>
        <v>6.2911889268113121</v>
      </c>
      <c r="V123" s="60">
        <f t="shared" si="74"/>
        <v>7.214957305582133</v>
      </c>
      <c r="AN123" t="s">
        <v>194</v>
      </c>
      <c r="AO123" s="100">
        <v>13327</v>
      </c>
      <c r="AP123" s="38">
        <v>228</v>
      </c>
      <c r="AQ123" s="63" t="s">
        <v>192</v>
      </c>
      <c r="AR123" s="63" t="s">
        <v>193</v>
      </c>
    </row>
    <row r="124" spans="3:44">
      <c r="C124" s="64">
        <v>10867</v>
      </c>
      <c r="D124" s="64" t="str">
        <f t="shared" si="70"/>
        <v>101929</v>
      </c>
      <c r="E124" s="65">
        <v>15</v>
      </c>
      <c r="F124" s="58">
        <f t="shared" si="72"/>
        <v>19.458100000000002</v>
      </c>
      <c r="G124" s="65">
        <v>16.772660869565215</v>
      </c>
      <c r="H124" s="66">
        <v>28.96</v>
      </c>
      <c r="I124" s="60">
        <f>AVERAGE($H$102:H124)</f>
        <v>24.701739130434788</v>
      </c>
      <c r="J124" s="58"/>
      <c r="K124">
        <f t="shared" si="73"/>
        <v>32.56</v>
      </c>
      <c r="Q124" s="64">
        <v>39097</v>
      </c>
      <c r="R124" s="64" t="str">
        <f t="shared" si="71"/>
        <v>12007</v>
      </c>
      <c r="S124" s="58">
        <v>7.4504960325256882</v>
      </c>
      <c r="T124" s="60">
        <f>AVERAGE($S$102:S124)</f>
        <v>6.3415935835815018</v>
      </c>
      <c r="U124" s="60">
        <f t="shared" si="69"/>
        <v>6.3415935835815018</v>
      </c>
      <c r="V124" s="60">
        <f t="shared" si="74"/>
        <v>7.6343138758588793</v>
      </c>
      <c r="AN124" t="s">
        <v>195</v>
      </c>
      <c r="AO124" s="100">
        <v>16712</v>
      </c>
      <c r="AP124" s="38">
        <v>253</v>
      </c>
      <c r="AQ124" s="36">
        <f>AO124/AO123-1</f>
        <v>0.25399564793276808</v>
      </c>
      <c r="AR124" s="36">
        <f>AP124/AP123-1</f>
        <v>0.10964912280701755</v>
      </c>
    </row>
    <row r="125" spans="3:44">
      <c r="C125" s="64">
        <v>10898</v>
      </c>
      <c r="D125" s="64" t="str">
        <f t="shared" si="70"/>
        <v>111929</v>
      </c>
      <c r="E125" s="65">
        <v>12.9938</v>
      </c>
      <c r="F125" s="58">
        <f t="shared" si="72"/>
        <v>15</v>
      </c>
      <c r="G125" s="65">
        <v>16.615208333333332</v>
      </c>
      <c r="H125" s="66">
        <v>21.17</v>
      </c>
      <c r="I125" s="60">
        <f>AVERAGE($H$102:H125)</f>
        <v>24.554583333333337</v>
      </c>
      <c r="J125" s="58"/>
      <c r="K125">
        <f t="shared" si="73"/>
        <v>28.96</v>
      </c>
      <c r="Q125" s="64">
        <v>39128</v>
      </c>
      <c r="R125" s="64" t="str">
        <f t="shared" si="71"/>
        <v>22007</v>
      </c>
      <c r="S125" s="58">
        <v>7.3420579754472168</v>
      </c>
      <c r="T125" s="60">
        <f>AVERAGE($S$102:S125)</f>
        <v>6.3832795999092395</v>
      </c>
      <c r="U125" s="60">
        <f t="shared" si="69"/>
        <v>6.3832795999092395</v>
      </c>
      <c r="V125" s="60">
        <f t="shared" si="74"/>
        <v>7.4504960325256882</v>
      </c>
      <c r="AN125" t="s">
        <v>196</v>
      </c>
      <c r="AO125" s="100">
        <v>18211</v>
      </c>
      <c r="AP125" s="38">
        <v>285</v>
      </c>
      <c r="AQ125" s="36">
        <f>AO125/AO124-1</f>
        <v>8.9696026807084772E-2</v>
      </c>
      <c r="AR125" s="36">
        <f>AP125/AP124-1</f>
        <v>0.12648221343873511</v>
      </c>
    </row>
    <row r="126" spans="3:44">
      <c r="C126" s="64">
        <v>10928</v>
      </c>
      <c r="D126" s="64" t="str">
        <f t="shared" si="70"/>
        <v>121929</v>
      </c>
      <c r="E126" s="65">
        <v>13.323</v>
      </c>
      <c r="F126" s="58">
        <f t="shared" si="72"/>
        <v>12.9938</v>
      </c>
      <c r="G126" s="65">
        <v>16.483519999999999</v>
      </c>
      <c r="H126" s="66">
        <v>22.01</v>
      </c>
      <c r="I126" s="60">
        <f>AVERAGE($H$102:H126)</f>
        <v>24.452800000000003</v>
      </c>
      <c r="J126" s="58"/>
      <c r="K126">
        <f t="shared" si="73"/>
        <v>21.17</v>
      </c>
      <c r="Q126" s="64">
        <v>39156</v>
      </c>
      <c r="R126" s="64" t="str">
        <f t="shared" si="71"/>
        <v>32007</v>
      </c>
      <c r="S126" s="58">
        <v>7.7611235395710905</v>
      </c>
      <c r="T126" s="60">
        <f>AVERAGE($S$102:S126)</f>
        <v>6.4383933574957135</v>
      </c>
      <c r="U126" s="60">
        <f t="shared" si="69"/>
        <v>6.4383933574957135</v>
      </c>
      <c r="V126" s="60">
        <f t="shared" si="74"/>
        <v>7.3420579754472168</v>
      </c>
      <c r="AN126" t="s">
        <v>197</v>
      </c>
      <c r="AO126" s="100">
        <v>20386</v>
      </c>
      <c r="AP126" s="38">
        <v>307</v>
      </c>
      <c r="AQ126" s="36">
        <f>AO126/AO125-1</f>
        <v>0.1194333095381912</v>
      </c>
      <c r="AR126" s="36">
        <f>AP126/AP125-1</f>
        <v>7.7192982456140369E-2</v>
      </c>
    </row>
    <row r="127" spans="3:44">
      <c r="C127" s="64">
        <v>10959</v>
      </c>
      <c r="D127" s="64" t="str">
        <f t="shared" si="70"/>
        <v>11930</v>
      </c>
      <c r="E127" s="65">
        <v>15.7172</v>
      </c>
      <c r="F127" s="58">
        <f t="shared" si="72"/>
        <v>13.323</v>
      </c>
      <c r="G127" s="65">
        <v>16.454046153846154</v>
      </c>
      <c r="H127" s="66">
        <v>22.31</v>
      </c>
      <c r="I127" s="60">
        <f>AVERAGE($H$102:H127)</f>
        <v>24.370384615384616</v>
      </c>
      <c r="J127" s="58"/>
      <c r="K127">
        <f t="shared" si="73"/>
        <v>22.01</v>
      </c>
      <c r="Q127" s="64">
        <v>39187</v>
      </c>
      <c r="R127" s="64" t="str">
        <f t="shared" si="71"/>
        <v>42007</v>
      </c>
      <c r="S127" s="58">
        <v>7.8070016935147724</v>
      </c>
      <c r="T127" s="60">
        <f>AVERAGE($S$102:S127)</f>
        <v>6.4910321396502919</v>
      </c>
      <c r="U127" s="60">
        <f t="shared" si="69"/>
        <v>6.4910321396502919</v>
      </c>
      <c r="V127" s="60">
        <f t="shared" si="74"/>
        <v>7.7611235395710905</v>
      </c>
    </row>
    <row r="128" spans="3:44">
      <c r="C128" s="64">
        <v>10990</v>
      </c>
      <c r="D128" s="64" t="str">
        <f t="shared" si="70"/>
        <v>21930</v>
      </c>
      <c r="E128" s="65">
        <v>16.055199999999999</v>
      </c>
      <c r="F128" s="58">
        <f t="shared" si="72"/>
        <v>15.7172</v>
      </c>
      <c r="G128" s="65">
        <v>16.439274074074074</v>
      </c>
      <c r="H128" s="66">
        <v>23.7</v>
      </c>
      <c r="I128" s="60">
        <f>AVERAGE($H$102:H128)</f>
        <v>24.345555555555556</v>
      </c>
      <c r="J128" s="58"/>
      <c r="K128">
        <f t="shared" si="73"/>
        <v>22.31</v>
      </c>
      <c r="Q128" s="64">
        <v>39217</v>
      </c>
      <c r="R128" s="64" t="str">
        <f t="shared" si="71"/>
        <v>52007</v>
      </c>
      <c r="S128" s="58">
        <v>8.1510477507532428</v>
      </c>
      <c r="T128" s="60">
        <f>AVERAGE($S$102:S128)</f>
        <v>6.5525141993207718</v>
      </c>
      <c r="U128" s="60">
        <f t="shared" si="69"/>
        <v>6.5525141993207718</v>
      </c>
      <c r="V128" s="60">
        <f t="shared" si="74"/>
        <v>7.8070016935147724</v>
      </c>
    </row>
    <row r="129" spans="3:22">
      <c r="C129" s="64">
        <v>11018</v>
      </c>
      <c r="D129" s="64" t="str">
        <f t="shared" si="70"/>
        <v>31930</v>
      </c>
      <c r="E129" s="65">
        <v>16.655200000000001</v>
      </c>
      <c r="F129" s="58">
        <f t="shared" si="72"/>
        <v>16.055199999999999</v>
      </c>
      <c r="G129" s="65">
        <v>16.446985714285713</v>
      </c>
      <c r="H129" s="66">
        <v>24.59</v>
      </c>
      <c r="I129" s="60">
        <f>AVERAGE($H$102:H129)</f>
        <v>24.354285714285716</v>
      </c>
      <c r="J129" s="58"/>
      <c r="K129">
        <f t="shared" si="73"/>
        <v>23.7</v>
      </c>
      <c r="Q129" s="64">
        <v>39248</v>
      </c>
      <c r="R129" s="64" t="str">
        <f t="shared" si="71"/>
        <v>62007</v>
      </c>
      <c r="S129" s="58">
        <v>8.6901154252565895</v>
      </c>
      <c r="T129" s="60">
        <f>AVERAGE($S$102:S129)</f>
        <v>6.6288571002470507</v>
      </c>
      <c r="U129" s="60">
        <f t="shared" si="69"/>
        <v>6.6288571002470507</v>
      </c>
      <c r="V129" s="60">
        <f t="shared" si="74"/>
        <v>8.1510477507532428</v>
      </c>
    </row>
    <row r="130" spans="3:22">
      <c r="C130" s="64">
        <v>11049</v>
      </c>
      <c r="D130" s="64" t="str">
        <f t="shared" si="70"/>
        <v>41930</v>
      </c>
      <c r="E130" s="65">
        <v>19.302299999999999</v>
      </c>
      <c r="F130" s="58">
        <f t="shared" si="72"/>
        <v>16.655200000000001</v>
      </c>
      <c r="G130" s="65">
        <v>16.545444827586206</v>
      </c>
      <c r="H130" s="66">
        <v>25.84</v>
      </c>
      <c r="I130" s="60">
        <f>AVERAGE($H$102:H130)</f>
        <v>24.405517241379314</v>
      </c>
      <c r="J130" s="58"/>
      <c r="K130">
        <f t="shared" si="73"/>
        <v>24.59</v>
      </c>
      <c r="Q130" s="64">
        <v>39278</v>
      </c>
      <c r="R130" s="64" t="str">
        <f t="shared" si="71"/>
        <v>72007</v>
      </c>
      <c r="S130" s="58">
        <v>8.6422954693639706</v>
      </c>
      <c r="T130" s="60">
        <f>AVERAGE($S$102:S130)</f>
        <v>6.6982860095269441</v>
      </c>
      <c r="U130" s="60">
        <f t="shared" si="69"/>
        <v>6.6982860095269441</v>
      </c>
      <c r="V130" s="60">
        <f t="shared" si="74"/>
        <v>8.6901154252565895</v>
      </c>
    </row>
    <row r="131" spans="3:22">
      <c r="C131" s="64">
        <v>11079</v>
      </c>
      <c r="D131" s="64" t="str">
        <f t="shared" si="70"/>
        <v>51930</v>
      </c>
      <c r="E131" s="65">
        <v>18.984500000000001</v>
      </c>
      <c r="F131" s="58">
        <f t="shared" si="72"/>
        <v>19.302299999999999</v>
      </c>
      <c r="G131" s="65">
        <v>16.626746666666666</v>
      </c>
      <c r="H131" s="66">
        <v>24.31</v>
      </c>
      <c r="I131" s="60">
        <f>AVERAGE($H$102:H131)</f>
        <v>24.402333333333335</v>
      </c>
      <c r="J131" s="58"/>
      <c r="K131">
        <f t="shared" si="73"/>
        <v>25.84</v>
      </c>
      <c r="Q131" s="64">
        <v>39309</v>
      </c>
      <c r="R131" s="64" t="str">
        <f t="shared" si="71"/>
        <v>82007</v>
      </c>
      <c r="S131" s="58">
        <v>8.185126159403886</v>
      </c>
      <c r="T131" s="60">
        <f>AVERAGE($S$102:S131)</f>
        <v>6.747847347856176</v>
      </c>
      <c r="U131" s="60">
        <f t="shared" si="69"/>
        <v>6.747847347856176</v>
      </c>
      <c r="V131" s="60">
        <f t="shared" si="74"/>
        <v>8.6422954693639706</v>
      </c>
    </row>
    <row r="132" spans="3:22">
      <c r="C132" s="64">
        <v>11110</v>
      </c>
      <c r="D132" s="64" t="str">
        <f t="shared" si="70"/>
        <v>61930</v>
      </c>
      <c r="E132" s="65">
        <v>15.8605</v>
      </c>
      <c r="F132" s="58">
        <f t="shared" si="72"/>
        <v>18.984500000000001</v>
      </c>
      <c r="G132" s="65">
        <v>16.602029032258063</v>
      </c>
      <c r="H132" s="66">
        <v>21.87</v>
      </c>
      <c r="I132" s="60">
        <f>AVERAGE($H$102:H132)</f>
        <v>24.320645161290326</v>
      </c>
      <c r="J132" s="58"/>
      <c r="K132">
        <f t="shared" si="73"/>
        <v>24.31</v>
      </c>
      <c r="Q132" s="64">
        <v>39340</v>
      </c>
      <c r="R132" s="64" t="str">
        <f t="shared" si="71"/>
        <v>92007</v>
      </c>
      <c r="S132" s="58">
        <v>9.5961897426123901</v>
      </c>
      <c r="T132" s="60">
        <f>AVERAGE($S$102:S132)</f>
        <v>6.8397293605902467</v>
      </c>
      <c r="U132" s="60">
        <f t="shared" si="69"/>
        <v>6.8397293605902467</v>
      </c>
      <c r="V132" s="60">
        <f t="shared" si="74"/>
        <v>8.185126159403886</v>
      </c>
    </row>
    <row r="133" spans="3:22">
      <c r="C133" s="64">
        <v>11140</v>
      </c>
      <c r="D133" s="64" t="str">
        <f t="shared" si="70"/>
        <v>71930</v>
      </c>
      <c r="E133" s="65">
        <v>18.7699</v>
      </c>
      <c r="F133" s="58">
        <f t="shared" si="72"/>
        <v>15.8605</v>
      </c>
      <c r="G133" s="65">
        <v>16.669774999999998</v>
      </c>
      <c r="H133" s="66">
        <v>21.55</v>
      </c>
      <c r="I133" s="60">
        <f>AVERAGE($H$102:H133)</f>
        <v>24.2340625</v>
      </c>
      <c r="J133" s="58"/>
      <c r="K133">
        <f t="shared" si="73"/>
        <v>21.87</v>
      </c>
      <c r="Q133" s="64">
        <v>39370</v>
      </c>
      <c r="R133" s="64" t="str">
        <f t="shared" si="71"/>
        <v>102007</v>
      </c>
      <c r="S133" s="58">
        <v>10.327049527358673</v>
      </c>
      <c r="T133" s="60">
        <f>AVERAGE($S$102:S133)</f>
        <v>6.9487081158017601</v>
      </c>
      <c r="U133" s="60">
        <f t="shared" si="69"/>
        <v>6.9487081158017601</v>
      </c>
      <c r="V133" s="60">
        <f t="shared" si="74"/>
        <v>9.5961897426123901</v>
      </c>
    </row>
    <row r="134" spans="3:22">
      <c r="C134" s="64">
        <v>11171</v>
      </c>
      <c r="D134" s="64" t="str">
        <f t="shared" si="70"/>
        <v>81930</v>
      </c>
      <c r="E134" s="65">
        <v>18.9115</v>
      </c>
      <c r="F134" s="58">
        <f t="shared" si="72"/>
        <v>18.7699</v>
      </c>
      <c r="G134" s="65">
        <v>16.737706060606058</v>
      </c>
      <c r="H134" s="66">
        <v>21.3</v>
      </c>
      <c r="I134" s="60">
        <f>AVERAGE($H$102:H134)</f>
        <v>24.145151515151515</v>
      </c>
      <c r="J134" s="58"/>
      <c r="K134">
        <f t="shared" si="73"/>
        <v>21.55</v>
      </c>
      <c r="Q134" s="64">
        <v>39401</v>
      </c>
      <c r="R134" s="64" t="str">
        <f t="shared" si="71"/>
        <v>112007</v>
      </c>
      <c r="S134" s="58">
        <v>9.3845258968676113</v>
      </c>
      <c r="T134" s="60">
        <f>AVERAGE($S$102:S134)</f>
        <v>7.0225207758340584</v>
      </c>
      <c r="U134" s="60">
        <f t="shared" si="69"/>
        <v>7.0225207758340584</v>
      </c>
      <c r="V134" s="60">
        <f t="shared" si="74"/>
        <v>10.327049527358673</v>
      </c>
    </row>
    <row r="135" spans="3:22">
      <c r="C135" s="64">
        <v>11202</v>
      </c>
      <c r="D135" s="64" t="str">
        <f t="shared" si="70"/>
        <v>91930</v>
      </c>
      <c r="E135" s="65">
        <v>16.4513</v>
      </c>
      <c r="F135" s="58">
        <f t="shared" si="72"/>
        <v>18.9115</v>
      </c>
      <c r="G135" s="65">
        <v>16.729282352941173</v>
      </c>
      <c r="H135" s="66">
        <v>21.07</v>
      </c>
      <c r="I135" s="60">
        <f>AVERAGE($H$102:H135)</f>
        <v>24.054705882352941</v>
      </c>
      <c r="J135" s="58"/>
      <c r="K135">
        <f t="shared" si="73"/>
        <v>21.3</v>
      </c>
      <c r="Q135" s="64">
        <v>39431</v>
      </c>
      <c r="R135" s="64" t="str">
        <f t="shared" si="71"/>
        <v>122007</v>
      </c>
      <c r="S135" s="58">
        <v>9.4020511725963569</v>
      </c>
      <c r="T135" s="60">
        <f>AVERAGE($S$102:S135)</f>
        <v>7.0925069639741256</v>
      </c>
      <c r="U135" s="60">
        <f t="shared" si="69"/>
        <v>7.0925069639741256</v>
      </c>
      <c r="V135" s="60">
        <f t="shared" si="74"/>
        <v>9.3845258968676113</v>
      </c>
    </row>
    <row r="136" spans="3:22">
      <c r="C136" s="64">
        <v>11232</v>
      </c>
      <c r="D136" s="64" t="str">
        <f t="shared" si="70"/>
        <v>101930</v>
      </c>
      <c r="E136" s="65">
        <v>17.463899999999999</v>
      </c>
      <c r="F136" s="58">
        <f t="shared" si="72"/>
        <v>16.4513</v>
      </c>
      <c r="G136" s="65">
        <v>16.750271428571427</v>
      </c>
      <c r="H136" s="66">
        <v>18.21</v>
      </c>
      <c r="I136" s="60">
        <f>AVERAGE($H$102:H136)</f>
        <v>23.887714285714289</v>
      </c>
      <c r="J136" s="58"/>
      <c r="K136">
        <f t="shared" si="73"/>
        <v>21.07</v>
      </c>
      <c r="Q136" s="64">
        <v>39462</v>
      </c>
      <c r="R136" s="64" t="str">
        <f t="shared" si="71"/>
        <v>12008</v>
      </c>
      <c r="S136" s="58">
        <v>8.9486949879462472</v>
      </c>
      <c r="T136" s="60">
        <f>AVERAGE($S$102:S136)</f>
        <v>7.1455409075161871</v>
      </c>
      <c r="U136" s="60">
        <f t="shared" si="69"/>
        <v>7.1455409075161871</v>
      </c>
      <c r="V136" s="60">
        <f t="shared" si="74"/>
        <v>9.4020511725963569</v>
      </c>
    </row>
    <row r="137" spans="3:22">
      <c r="C137" s="64">
        <v>11263</v>
      </c>
      <c r="D137" s="64" t="str">
        <f t="shared" si="70"/>
        <v>111930</v>
      </c>
      <c r="E137" s="65">
        <v>17.0825</v>
      </c>
      <c r="F137" s="58">
        <f t="shared" si="72"/>
        <v>17.463899999999999</v>
      </c>
      <c r="G137" s="65">
        <v>16.759499999999996</v>
      </c>
      <c r="H137" s="66">
        <v>16.940000000000001</v>
      </c>
      <c r="I137" s="60">
        <f>AVERAGE($H$102:H137)</f>
        <v>23.694722222222225</v>
      </c>
      <c r="J137" s="58"/>
      <c r="K137">
        <f t="shared" si="73"/>
        <v>18.21</v>
      </c>
      <c r="Q137" s="64">
        <v>39493</v>
      </c>
      <c r="R137" s="64" t="str">
        <f t="shared" si="71"/>
        <v>22008</v>
      </c>
      <c r="S137" s="58">
        <v>9.5289374306562742</v>
      </c>
      <c r="T137" s="60">
        <f>AVERAGE($S$102:S137)</f>
        <v>7.2117463664923003</v>
      </c>
      <c r="U137" s="60">
        <f t="shared" si="69"/>
        <v>7.2117463664923003</v>
      </c>
      <c r="V137" s="60">
        <f t="shared" si="74"/>
        <v>8.9486949879462472</v>
      </c>
    </row>
    <row r="138" spans="3:22">
      <c r="C138" s="64">
        <v>11293</v>
      </c>
      <c r="D138" s="64" t="str">
        <f t="shared" si="70"/>
        <v>121930</v>
      </c>
      <c r="E138" s="65">
        <v>15.814399999999999</v>
      </c>
      <c r="F138" s="58">
        <f t="shared" si="72"/>
        <v>17.0825</v>
      </c>
      <c r="G138" s="65">
        <v>16.733956756756754</v>
      </c>
      <c r="H138" s="66">
        <v>16.059999999999999</v>
      </c>
      <c r="I138" s="60">
        <f>AVERAGE($H$102:H138)</f>
        <v>23.488378378378378</v>
      </c>
      <c r="J138" s="58"/>
      <c r="K138">
        <f t="shared" si="73"/>
        <v>16.940000000000001</v>
      </c>
      <c r="Q138" s="64">
        <v>39522</v>
      </c>
      <c r="R138" s="64" t="str">
        <f t="shared" si="71"/>
        <v>32008</v>
      </c>
      <c r="S138" s="58">
        <v>9.3218025668990396</v>
      </c>
      <c r="T138" s="60">
        <f>AVERAGE($S$102:S138)</f>
        <v>7.2687749124492402</v>
      </c>
      <c r="U138" s="60">
        <f t="shared" si="69"/>
        <v>7.2687749124492402</v>
      </c>
      <c r="V138" s="60">
        <f t="shared" si="74"/>
        <v>9.5289374306562742</v>
      </c>
    </row>
    <row r="139" spans="3:22">
      <c r="C139" s="64">
        <v>11324</v>
      </c>
      <c r="D139" s="64" t="str">
        <f t="shared" si="70"/>
        <v>11931</v>
      </c>
      <c r="E139" s="65">
        <v>18.284099999999999</v>
      </c>
      <c r="F139" s="58">
        <f t="shared" si="72"/>
        <v>15.814399999999999</v>
      </c>
      <c r="G139" s="65">
        <v>16.774749999999994</v>
      </c>
      <c r="H139" s="66">
        <v>16.71</v>
      </c>
      <c r="I139" s="60">
        <f>AVERAGE($H$102:H139)</f>
        <v>23.310000000000002</v>
      </c>
      <c r="J139" s="58"/>
      <c r="K139">
        <f t="shared" si="73"/>
        <v>16.059999999999999</v>
      </c>
      <c r="Q139" s="64">
        <v>39553</v>
      </c>
      <c r="R139" s="64" t="str">
        <f t="shared" si="71"/>
        <v>42008</v>
      </c>
      <c r="S139" s="58">
        <v>9.7074402501073305</v>
      </c>
      <c r="T139" s="60">
        <f>AVERAGE($S$102:S139)</f>
        <v>7.3329503160718206</v>
      </c>
      <c r="U139" s="60">
        <f t="shared" si="69"/>
        <v>7.3329503160718206</v>
      </c>
      <c r="V139" s="60">
        <f t="shared" si="74"/>
        <v>9.3218025668990396</v>
      </c>
    </row>
    <row r="140" spans="3:22">
      <c r="C140" s="64">
        <v>11355</v>
      </c>
      <c r="D140" s="64" t="str">
        <f t="shared" si="70"/>
        <v>21931</v>
      </c>
      <c r="E140" s="65">
        <v>20.375</v>
      </c>
      <c r="F140" s="58">
        <f t="shared" si="72"/>
        <v>18.284099999999999</v>
      </c>
      <c r="G140" s="65">
        <v>16.867064102564097</v>
      </c>
      <c r="H140" s="66">
        <v>18.16</v>
      </c>
      <c r="I140" s="60">
        <f>AVERAGE($H$102:H140)</f>
        <v>23.17794871794872</v>
      </c>
      <c r="J140" s="58"/>
      <c r="K140">
        <f t="shared" si="73"/>
        <v>16.71</v>
      </c>
      <c r="Q140" s="64">
        <v>39583</v>
      </c>
      <c r="R140" s="64" t="str">
        <f t="shared" si="71"/>
        <v>52008</v>
      </c>
      <c r="S140" s="58">
        <v>10.548732569663702</v>
      </c>
      <c r="T140" s="60">
        <f>AVERAGE($S$102:S140)</f>
        <v>7.4154062712921247</v>
      </c>
      <c r="U140" s="60">
        <f t="shared" si="69"/>
        <v>7.4154062712921247</v>
      </c>
      <c r="V140" s="60">
        <f t="shared" si="74"/>
        <v>9.7074402501073305</v>
      </c>
    </row>
    <row r="141" spans="3:22">
      <c r="C141" s="64">
        <v>11383</v>
      </c>
      <c r="D141" s="64" t="str">
        <f t="shared" si="70"/>
        <v>31931</v>
      </c>
      <c r="E141" s="65">
        <v>18.965900000000001</v>
      </c>
      <c r="F141" s="58">
        <f t="shared" si="72"/>
        <v>20.375</v>
      </c>
      <c r="G141" s="65">
        <v>16.919534999999996</v>
      </c>
      <c r="H141" s="66">
        <v>18.579999999999998</v>
      </c>
      <c r="I141" s="60">
        <f>AVERAGE($H$102:H141)</f>
        <v>23.063000000000002</v>
      </c>
      <c r="J141" s="58"/>
      <c r="K141">
        <f t="shared" si="73"/>
        <v>18.16</v>
      </c>
      <c r="Q141" s="64">
        <v>39614</v>
      </c>
      <c r="R141" s="64" t="str">
        <f t="shared" si="71"/>
        <v>62008</v>
      </c>
      <c r="S141" s="58">
        <v>9.6351995076547681</v>
      </c>
      <c r="T141" s="60">
        <f>AVERAGE($S$102:S141)</f>
        <v>7.4709011022011911</v>
      </c>
      <c r="U141" s="60">
        <f t="shared" si="69"/>
        <v>7.4709011022011911</v>
      </c>
      <c r="V141" s="60">
        <f t="shared" si="74"/>
        <v>10.548732569663702</v>
      </c>
    </row>
    <row r="142" spans="3:22">
      <c r="C142" s="64">
        <v>11414</v>
      </c>
      <c r="D142" s="64" t="str">
        <f t="shared" si="70"/>
        <v>41931</v>
      </c>
      <c r="E142" s="65">
        <v>19.101299999999998</v>
      </c>
      <c r="F142" s="58">
        <f t="shared" si="72"/>
        <v>18.965900000000001</v>
      </c>
      <c r="G142" s="65">
        <v>16.972748780487802</v>
      </c>
      <c r="H142" s="66">
        <v>16.87</v>
      </c>
      <c r="I142" s="60">
        <f>AVERAGE($H$102:H142)</f>
        <v>22.911951219512197</v>
      </c>
      <c r="J142" s="58"/>
      <c r="K142">
        <f t="shared" si="73"/>
        <v>18.579999999999998</v>
      </c>
      <c r="Q142" s="64">
        <v>39644</v>
      </c>
      <c r="R142" s="64" t="str">
        <f t="shared" si="71"/>
        <v>72008</v>
      </c>
      <c r="S142" s="58">
        <v>8.8929031991625216</v>
      </c>
      <c r="T142" s="60">
        <f>AVERAGE($S$102:S142)</f>
        <v>7.5055840801758569</v>
      </c>
      <c r="U142" s="60">
        <f t="shared" si="69"/>
        <v>7.5055840801758569</v>
      </c>
      <c r="V142" s="60">
        <f t="shared" si="74"/>
        <v>9.6351995076547681</v>
      </c>
    </row>
    <row r="143" spans="3:22">
      <c r="C143" s="64">
        <v>11444</v>
      </c>
      <c r="D143" s="64" t="str">
        <f t="shared" si="70"/>
        <v>51931</v>
      </c>
      <c r="E143" s="65">
        <v>16.481000000000002</v>
      </c>
      <c r="F143" s="58">
        <f t="shared" si="72"/>
        <v>19.101299999999998</v>
      </c>
      <c r="G143" s="65">
        <v>16.961040476190473</v>
      </c>
      <c r="H143" s="66">
        <v>15.4</v>
      </c>
      <c r="I143" s="60">
        <f>AVERAGE($H$102:H143)</f>
        <v>22.733095238095238</v>
      </c>
      <c r="J143" s="58"/>
      <c r="K143">
        <f t="shared" si="73"/>
        <v>16.87</v>
      </c>
      <c r="Q143" s="64">
        <v>39675</v>
      </c>
      <c r="R143" s="64" t="str">
        <f t="shared" si="71"/>
        <v>82008</v>
      </c>
      <c r="S143" s="58">
        <v>8.0835085858928739</v>
      </c>
      <c r="T143" s="60">
        <f>AVERAGE($S$102:S143)</f>
        <v>7.5193441874548341</v>
      </c>
      <c r="U143" s="60">
        <f t="shared" si="69"/>
        <v>7.5193441874548341</v>
      </c>
      <c r="V143" s="60">
        <f t="shared" si="74"/>
        <v>8.8929031991625216</v>
      </c>
    </row>
    <row r="144" spans="3:22">
      <c r="C144" s="64">
        <v>11475</v>
      </c>
      <c r="D144" s="64" t="str">
        <f t="shared" si="70"/>
        <v>61931</v>
      </c>
      <c r="E144" s="65">
        <v>18.772200000000002</v>
      </c>
      <c r="F144" s="58">
        <f t="shared" si="72"/>
        <v>16.481000000000002</v>
      </c>
      <c r="G144" s="65">
        <v>17.003160465116277</v>
      </c>
      <c r="H144" s="66">
        <v>15.06</v>
      </c>
      <c r="I144" s="60">
        <f>AVERAGE($H$102:H144)</f>
        <v>22.554651162790698</v>
      </c>
      <c r="J144" s="58"/>
      <c r="K144">
        <f t="shared" si="73"/>
        <v>15.4</v>
      </c>
      <c r="Q144" s="64">
        <v>39706</v>
      </c>
      <c r="R144" s="64" t="str">
        <f t="shared" si="71"/>
        <v>92008</v>
      </c>
      <c r="S144" s="58">
        <v>7.384670658155807</v>
      </c>
      <c r="T144" s="60">
        <f>AVERAGE($S$102:S144)</f>
        <v>7.516212244912996</v>
      </c>
      <c r="U144" s="60">
        <f t="shared" si="69"/>
        <v>7.516212244912996</v>
      </c>
      <c r="V144" s="60">
        <f t="shared" si="74"/>
        <v>8.0835085858928739</v>
      </c>
    </row>
    <row r="145" spans="3:22">
      <c r="C145" s="64">
        <v>11505</v>
      </c>
      <c r="D145" s="64" t="str">
        <f t="shared" si="70"/>
        <v>71931</v>
      </c>
      <c r="E145" s="65">
        <v>19.6143</v>
      </c>
      <c r="F145" s="58">
        <f t="shared" si="72"/>
        <v>18.772200000000002</v>
      </c>
      <c r="G145" s="65">
        <v>17.062504545454541</v>
      </c>
      <c r="H145" s="66">
        <v>15.52</v>
      </c>
      <c r="I145" s="60">
        <f>AVERAGE($H$102:H145)</f>
        <v>22.394772727272727</v>
      </c>
      <c r="J145" s="58"/>
      <c r="K145">
        <f t="shared" si="73"/>
        <v>15.06</v>
      </c>
      <c r="Q145" s="64">
        <v>39736</v>
      </c>
      <c r="R145" s="64" t="str">
        <f t="shared" si="71"/>
        <v>102008</v>
      </c>
      <c r="S145" s="58">
        <v>5.5454294855951112</v>
      </c>
      <c r="T145" s="60">
        <f>AVERAGE($S$102:S145)</f>
        <v>7.4714217276557715</v>
      </c>
      <c r="U145" s="60">
        <f t="shared" si="69"/>
        <v>7.4714217276557715</v>
      </c>
      <c r="V145" s="60">
        <f t="shared" si="74"/>
        <v>7.384670658155807</v>
      </c>
    </row>
    <row r="146" spans="3:22">
      <c r="C146" s="64">
        <v>11536</v>
      </c>
      <c r="D146" s="64" t="str">
        <f t="shared" si="70"/>
        <v>81931</v>
      </c>
      <c r="E146" s="65">
        <v>19.8</v>
      </c>
      <c r="F146" s="58">
        <f t="shared" si="72"/>
        <v>19.6143</v>
      </c>
      <c r="G146" s="65">
        <v>17.123337777777774</v>
      </c>
      <c r="H146" s="66">
        <v>15.01</v>
      </c>
      <c r="I146" s="60">
        <f>AVERAGE($H$102:H146)</f>
        <v>22.230666666666668</v>
      </c>
      <c r="J146" s="58"/>
      <c r="K146">
        <f t="shared" si="73"/>
        <v>15.52</v>
      </c>
      <c r="Q146" s="64">
        <v>39767</v>
      </c>
      <c r="R146" s="64" t="str">
        <f t="shared" si="71"/>
        <v>112008</v>
      </c>
      <c r="S146" s="58">
        <v>5.0096184517062277</v>
      </c>
      <c r="T146" s="60">
        <f>AVERAGE($S$102:S146)</f>
        <v>7.4167149881902255</v>
      </c>
      <c r="U146" s="60">
        <f t="shared" si="69"/>
        <v>7.4167149881902255</v>
      </c>
      <c r="V146" s="60">
        <f t="shared" si="74"/>
        <v>5.5454294855951112</v>
      </c>
    </row>
    <row r="147" spans="3:22">
      <c r="C147" s="64">
        <v>11567</v>
      </c>
      <c r="D147" s="64" t="str">
        <f t="shared" si="70"/>
        <v>91931</v>
      </c>
      <c r="E147" s="65">
        <v>13.8714</v>
      </c>
      <c r="F147" s="58">
        <f t="shared" si="72"/>
        <v>19.8</v>
      </c>
      <c r="G147" s="65">
        <v>17.052643478260865</v>
      </c>
      <c r="H147" s="66">
        <v>12.82</v>
      </c>
      <c r="I147" s="60">
        <f>AVERAGE($H$102:H147)</f>
        <v>22.026086956521741</v>
      </c>
      <c r="J147" s="58"/>
      <c r="K147">
        <f t="shared" si="73"/>
        <v>15.01</v>
      </c>
      <c r="Q147" s="64">
        <v>39797</v>
      </c>
      <c r="R147" s="64" t="str">
        <f t="shared" si="71"/>
        <v>122008</v>
      </c>
      <c r="S147" s="58">
        <v>5.0778451721235278</v>
      </c>
      <c r="T147" s="60">
        <f>AVERAGE($S$102:S147)</f>
        <v>7.3658699921887765</v>
      </c>
      <c r="U147" s="60">
        <f t="shared" si="69"/>
        <v>7.3658699921887765</v>
      </c>
      <c r="V147" s="60">
        <f t="shared" si="74"/>
        <v>5.0096184517062277</v>
      </c>
    </row>
    <row r="148" spans="3:22">
      <c r="C148" s="64">
        <v>11597</v>
      </c>
      <c r="D148" s="64" t="str">
        <f t="shared" si="70"/>
        <v>101931</v>
      </c>
      <c r="E148" s="65">
        <v>17.2623</v>
      </c>
      <c r="F148" s="58">
        <f t="shared" si="72"/>
        <v>13.8714</v>
      </c>
      <c r="G148" s="65">
        <v>17.057104255319143</v>
      </c>
      <c r="H148" s="66">
        <v>11.15</v>
      </c>
      <c r="I148" s="60">
        <f>AVERAGE($H$102:H148)</f>
        <v>21.794680851063834</v>
      </c>
      <c r="J148" s="58"/>
      <c r="K148">
        <f t="shared" si="73"/>
        <v>12.82</v>
      </c>
      <c r="Q148" s="64">
        <v>39828</v>
      </c>
      <c r="R148" s="64" t="str">
        <f t="shared" si="71"/>
        <v>12009</v>
      </c>
      <c r="S148" s="101">
        <v>5.3886348974886129</v>
      </c>
      <c r="T148" s="60">
        <f>AVERAGE($S$102:S148)</f>
        <v>7.3238011603866449</v>
      </c>
      <c r="U148" s="60">
        <f t="shared" si="69"/>
        <v>7.3238011603866449</v>
      </c>
      <c r="V148" s="60">
        <f t="shared" si="74"/>
        <v>5.0778451721235278</v>
      </c>
    </row>
    <row r="149" spans="3:22">
      <c r="C149" s="64">
        <v>11628</v>
      </c>
      <c r="D149" s="64" t="str">
        <f t="shared" si="70"/>
        <v>111931</v>
      </c>
      <c r="E149" s="65">
        <v>15.5738</v>
      </c>
      <c r="F149" s="58">
        <f t="shared" si="72"/>
        <v>17.2623</v>
      </c>
      <c r="G149" s="65">
        <v>17.026202083333327</v>
      </c>
      <c r="H149" s="66">
        <v>11.42</v>
      </c>
      <c r="I149" s="60">
        <f>AVERAGE($H$102:H149)</f>
        <v>21.57854166666667</v>
      </c>
      <c r="J149" s="58"/>
      <c r="K149">
        <f t="shared" si="73"/>
        <v>11.15</v>
      </c>
      <c r="Q149" s="64">
        <v>39859</v>
      </c>
      <c r="R149" s="64" t="str">
        <f t="shared" si="71"/>
        <v>22009</v>
      </c>
      <c r="S149" s="101">
        <v>5.1135621200043246</v>
      </c>
      <c r="T149" s="60">
        <f>AVERAGE($S$102:S149)</f>
        <v>7.2777545137120123</v>
      </c>
      <c r="U149" s="60">
        <f t="shared" si="69"/>
        <v>7.2777545137120123</v>
      </c>
      <c r="V149" s="60">
        <f t="shared" si="74"/>
        <v>5.3886348974886129</v>
      </c>
    </row>
    <row r="150" spans="3:22">
      <c r="C150" s="64">
        <v>11658</v>
      </c>
      <c r="D150" s="64" t="str">
        <f t="shared" si="70"/>
        <v>121931</v>
      </c>
      <c r="E150" s="65">
        <v>13.311500000000001</v>
      </c>
      <c r="F150" s="58">
        <f t="shared" si="72"/>
        <v>15.5738</v>
      </c>
      <c r="G150" s="65">
        <v>16.950391836734688</v>
      </c>
      <c r="H150" s="66">
        <v>9.31</v>
      </c>
      <c r="I150" s="60">
        <f>AVERAGE($H$102:H150)</f>
        <v>21.328163265306127</v>
      </c>
      <c r="J150" s="58"/>
      <c r="K150">
        <f t="shared" si="73"/>
        <v>11.42</v>
      </c>
      <c r="Q150" s="64">
        <v>39887</v>
      </c>
      <c r="R150" s="64" t="str">
        <f t="shared" si="71"/>
        <v>32009</v>
      </c>
      <c r="S150" s="101">
        <v>5.5049988026303076</v>
      </c>
      <c r="T150" s="60">
        <f>AVERAGE($S$102:S150)</f>
        <v>7.2415758257307541</v>
      </c>
      <c r="U150" s="60">
        <f t="shared" si="69"/>
        <v>7.2415758257307541</v>
      </c>
      <c r="V150" s="60">
        <f t="shared" si="74"/>
        <v>5.1135621200043246</v>
      </c>
    </row>
    <row r="151" spans="3:22">
      <c r="C151" s="64">
        <v>11689</v>
      </c>
      <c r="D151" s="64" t="str">
        <f t="shared" si="70"/>
        <v>11932</v>
      </c>
      <c r="E151" s="65">
        <v>14.0893</v>
      </c>
      <c r="F151" s="58">
        <f t="shared" si="72"/>
        <v>13.311500000000001</v>
      </c>
      <c r="G151" s="65">
        <v>16.893169999999994</v>
      </c>
      <c r="H151" s="66">
        <v>9.31</v>
      </c>
      <c r="I151" s="60">
        <f>AVERAGE($H$102:H151)</f>
        <v>21.087800000000001</v>
      </c>
      <c r="J151" s="58"/>
      <c r="K151">
        <f t="shared" si="73"/>
        <v>9.31</v>
      </c>
      <c r="Q151" s="64">
        <v>39918</v>
      </c>
      <c r="R151" s="64" t="str">
        <f t="shared" si="71"/>
        <v>42009</v>
      </c>
      <c r="S151" s="101">
        <v>5.9925314884472511</v>
      </c>
      <c r="T151" s="60">
        <f>AVERAGE($S$102:S151)</f>
        <v>7.2165949389850832</v>
      </c>
      <c r="U151" s="60">
        <f t="shared" si="69"/>
        <v>7.2165949389850832</v>
      </c>
      <c r="V151" s="60">
        <f t="shared" si="74"/>
        <v>5.5049988026303076</v>
      </c>
    </row>
    <row r="152" spans="3:22">
      <c r="C152" s="64">
        <v>11720</v>
      </c>
      <c r="D152" s="64" t="str">
        <f t="shared" si="70"/>
        <v>21932</v>
      </c>
      <c r="E152" s="65">
        <v>14.803599999999999</v>
      </c>
      <c r="F152" s="58">
        <f t="shared" si="72"/>
        <v>14.0893</v>
      </c>
      <c r="G152" s="65">
        <v>16.852198039215683</v>
      </c>
      <c r="H152" s="66">
        <v>9.34</v>
      </c>
      <c r="I152" s="60">
        <f>AVERAGE($H$102:H152)</f>
        <v>20.857450980392159</v>
      </c>
      <c r="J152" s="58"/>
      <c r="K152">
        <f t="shared" si="73"/>
        <v>9.31</v>
      </c>
      <c r="Q152" s="64">
        <v>39948</v>
      </c>
      <c r="R152" s="64" t="str">
        <f t="shared" si="71"/>
        <v>52009</v>
      </c>
      <c r="S152" s="101">
        <v>6.7220166696402819</v>
      </c>
      <c r="T152" s="60">
        <f>AVERAGE($S$102:S152)</f>
        <v>7.206897325860675</v>
      </c>
      <c r="U152" s="60">
        <f t="shared" si="69"/>
        <v>7.206897325860675</v>
      </c>
      <c r="V152" s="60">
        <f t="shared" si="74"/>
        <v>5.9925314884472511</v>
      </c>
    </row>
    <row r="153" spans="3:22">
      <c r="C153" s="64">
        <v>11749</v>
      </c>
      <c r="D153" s="64" t="str">
        <f t="shared" si="70"/>
        <v>31932</v>
      </c>
      <c r="E153" s="65">
        <v>13.053599999999999</v>
      </c>
      <c r="F153" s="58">
        <f t="shared" si="72"/>
        <v>14.803599999999999</v>
      </c>
      <c r="G153" s="65">
        <v>16.779148076923072</v>
      </c>
      <c r="H153" s="66">
        <v>9.41</v>
      </c>
      <c r="I153" s="60">
        <f>AVERAGE($H$102:H153)</f>
        <v>20.637307692307694</v>
      </c>
      <c r="J153" s="58"/>
      <c r="K153">
        <f t="shared" si="73"/>
        <v>9.34</v>
      </c>
      <c r="Q153" s="64">
        <v>39979</v>
      </c>
      <c r="R153" s="64" t="str">
        <f t="shared" si="71"/>
        <v>62009</v>
      </c>
      <c r="S153" s="101">
        <v>6.5282403066105967</v>
      </c>
      <c r="T153" s="60">
        <f>AVERAGE($S$102:S153)</f>
        <v>7.1938462293366348</v>
      </c>
      <c r="U153" s="60">
        <f t="shared" si="69"/>
        <v>7.1938462293366348</v>
      </c>
      <c r="V153" s="60">
        <f t="shared" si="74"/>
        <v>6.7220166696402819</v>
      </c>
    </row>
    <row r="154" spans="3:22">
      <c r="C154" s="64">
        <v>11780</v>
      </c>
      <c r="D154" s="64" t="str">
        <f t="shared" si="70"/>
        <v>41932</v>
      </c>
      <c r="E154" s="65">
        <v>11.4314</v>
      </c>
      <c r="F154" s="58">
        <f t="shared" si="72"/>
        <v>13.053599999999999</v>
      </c>
      <c r="G154" s="65">
        <v>16.678247169811318</v>
      </c>
      <c r="H154" s="66">
        <v>7.19</v>
      </c>
      <c r="I154" s="60">
        <f>AVERAGE($H$102:H154)</f>
        <v>20.383584905660381</v>
      </c>
      <c r="J154" s="58"/>
      <c r="K154">
        <f t="shared" si="73"/>
        <v>9.41</v>
      </c>
      <c r="Q154" s="64">
        <v>40009</v>
      </c>
      <c r="R154" s="64" t="str">
        <f t="shared" si="71"/>
        <v>72009</v>
      </c>
      <c r="S154" s="58">
        <v>7.0730286664076232</v>
      </c>
      <c r="T154" s="60">
        <f>AVERAGE($S$102:S154)</f>
        <v>7.1915666526775963</v>
      </c>
      <c r="U154" s="60">
        <f t="shared" si="69"/>
        <v>7.1915666526775963</v>
      </c>
      <c r="V154" s="60">
        <f t="shared" si="74"/>
        <v>6.5282403066105967</v>
      </c>
    </row>
    <row r="155" spans="3:22">
      <c r="C155" s="64">
        <v>11810</v>
      </c>
      <c r="D155" s="64" t="str">
        <f t="shared" si="70"/>
        <v>51932</v>
      </c>
      <c r="E155" s="65">
        <v>8.7646999999999995</v>
      </c>
      <c r="F155" s="58">
        <f t="shared" si="72"/>
        <v>11.4314</v>
      </c>
      <c r="G155" s="65">
        <v>16.531699999999994</v>
      </c>
      <c r="H155" s="66">
        <v>6.39</v>
      </c>
      <c r="I155" s="60">
        <f>AVERAGE($H$102:H155)</f>
        <v>20.12444444444445</v>
      </c>
      <c r="J155" s="58"/>
      <c r="K155">
        <f t="shared" si="73"/>
        <v>7.19</v>
      </c>
      <c r="Q155" s="64">
        <v>40040</v>
      </c>
      <c r="R155" s="64" t="str">
        <f t="shared" si="71"/>
        <v>82009</v>
      </c>
      <c r="S155" s="58">
        <v>7.2966197710130265</v>
      </c>
      <c r="T155" s="60">
        <f>AVERAGE($S$102:S155)</f>
        <v>7.1935120807949193</v>
      </c>
      <c r="U155" s="60">
        <f t="shared" si="69"/>
        <v>7.1935120807949193</v>
      </c>
      <c r="V155" s="60">
        <f t="shared" si="74"/>
        <v>7.0730286664076232</v>
      </c>
    </row>
    <row r="156" spans="3:22">
      <c r="C156" s="64">
        <v>11841</v>
      </c>
      <c r="D156" s="64" t="str">
        <f t="shared" si="70"/>
        <v>61932</v>
      </c>
      <c r="E156" s="65">
        <v>8.6862999999999992</v>
      </c>
      <c r="F156" s="58">
        <f t="shared" si="72"/>
        <v>8.7646999999999995</v>
      </c>
      <c r="G156" s="65">
        <v>16.389056363636357</v>
      </c>
      <c r="H156" s="66">
        <v>5.57</v>
      </c>
      <c r="I156" s="60">
        <f>AVERAGE($H$102:H156)</f>
        <v>19.859818181818184</v>
      </c>
      <c r="J156" s="58"/>
      <c r="K156">
        <f t="shared" si="73"/>
        <v>6.39</v>
      </c>
      <c r="Q156" s="64">
        <v>40071</v>
      </c>
      <c r="R156" s="64" t="str">
        <f t="shared" si="71"/>
        <v>92009</v>
      </c>
      <c r="S156" s="58">
        <v>7.8519962012429367</v>
      </c>
      <c r="T156" s="60">
        <f>AVERAGE($S$102:S156)</f>
        <v>7.2054845193485191</v>
      </c>
      <c r="U156" s="60">
        <f t="shared" si="69"/>
        <v>7.2054845193485191</v>
      </c>
      <c r="V156" s="60">
        <f t="shared" si="74"/>
        <v>7.2966197710130265</v>
      </c>
    </row>
    <row r="157" spans="3:22">
      <c r="C157" s="64">
        <v>11871</v>
      </c>
      <c r="D157" s="64" t="str">
        <f t="shared" si="70"/>
        <v>71932</v>
      </c>
      <c r="E157" s="65">
        <v>13.260899999999999</v>
      </c>
      <c r="F157" s="58">
        <f t="shared" si="72"/>
        <v>8.6862999999999992</v>
      </c>
      <c r="G157" s="65">
        <v>16.333196428571423</v>
      </c>
      <c r="H157" s="66">
        <v>5.84</v>
      </c>
      <c r="I157" s="60">
        <f>AVERAGE($H$102:H157)</f>
        <v>19.609464285714289</v>
      </c>
      <c r="J157" s="58"/>
      <c r="K157">
        <f t="shared" si="73"/>
        <v>5.57</v>
      </c>
      <c r="Q157" s="64">
        <v>40101</v>
      </c>
      <c r="R157" s="64" t="str">
        <f t="shared" si="71"/>
        <v>102009</v>
      </c>
      <c r="S157" s="58">
        <v>7.9196282471303743</v>
      </c>
      <c r="T157" s="60">
        <f>AVERAGE($S$102:S157)</f>
        <v>7.2182370859160523</v>
      </c>
      <c r="U157" s="60">
        <f t="shared" si="69"/>
        <v>7.2182370859160523</v>
      </c>
      <c r="V157" s="60">
        <f t="shared" si="74"/>
        <v>7.8519962012429367</v>
      </c>
    </row>
    <row r="158" spans="3:22">
      <c r="C158" s="64">
        <v>11902</v>
      </c>
      <c r="D158" s="64" t="str">
        <f t="shared" si="70"/>
        <v>81932</v>
      </c>
      <c r="E158" s="65">
        <v>18.239100000000001</v>
      </c>
      <c r="F158" s="58">
        <f t="shared" si="72"/>
        <v>13.260899999999999</v>
      </c>
      <c r="G158" s="65">
        <v>16.366633333333326</v>
      </c>
      <c r="H158" s="66">
        <v>8.83</v>
      </c>
      <c r="I158" s="60">
        <f>AVERAGE($H$102:H158)</f>
        <v>19.420350877192984</v>
      </c>
      <c r="J158" s="58"/>
      <c r="K158">
        <f t="shared" si="73"/>
        <v>5.84</v>
      </c>
      <c r="Q158" s="64">
        <v>40132</v>
      </c>
      <c r="R158" s="64" t="str">
        <f t="shared" si="71"/>
        <v>112009</v>
      </c>
      <c r="S158" s="58">
        <v>8.4007074074486834</v>
      </c>
      <c r="T158" s="60">
        <f>AVERAGE($S$102:S158)</f>
        <v>7.2389821792762739</v>
      </c>
      <c r="U158" s="60">
        <f t="shared" si="69"/>
        <v>7.2389821792762739</v>
      </c>
      <c r="V158" s="60">
        <f t="shared" si="74"/>
        <v>7.9196282471303743</v>
      </c>
    </row>
    <row r="159" spans="3:22">
      <c r="C159" s="64">
        <v>11933</v>
      </c>
      <c r="D159" s="64" t="str">
        <f t="shared" si="70"/>
        <v>91932</v>
      </c>
      <c r="E159" s="65">
        <v>17.565200000000001</v>
      </c>
      <c r="F159" s="58">
        <f t="shared" si="72"/>
        <v>18.239100000000001</v>
      </c>
      <c r="G159" s="65">
        <v>16.387298275862062</v>
      </c>
      <c r="H159" s="66">
        <v>9.76</v>
      </c>
      <c r="I159" s="60">
        <f>AVERAGE($H$102:H159)</f>
        <v>19.253793103448277</v>
      </c>
      <c r="J159" s="58"/>
      <c r="K159">
        <f t="shared" si="73"/>
        <v>8.83</v>
      </c>
      <c r="Q159" s="64">
        <v>40162</v>
      </c>
      <c r="R159" s="64" t="str">
        <f t="shared" si="71"/>
        <v>122009</v>
      </c>
      <c r="S159" s="58">
        <v>8.4838791323846685</v>
      </c>
      <c r="T159" s="60">
        <f>AVERAGE($S$102:S159)</f>
        <v>7.2604459198471085</v>
      </c>
      <c r="U159" s="60">
        <f t="shared" si="69"/>
        <v>7.2604459198471085</v>
      </c>
      <c r="V159" s="60">
        <f t="shared" si="74"/>
        <v>8.4007074074486834</v>
      </c>
    </row>
    <row r="160" spans="3:22">
      <c r="C160" s="64">
        <v>11963</v>
      </c>
      <c r="D160" s="64" t="str">
        <f t="shared" si="70"/>
        <v>101932</v>
      </c>
      <c r="E160" s="65">
        <v>16.9756</v>
      </c>
      <c r="F160" s="58">
        <f t="shared" si="72"/>
        <v>17.565200000000001</v>
      </c>
      <c r="G160" s="65">
        <v>16.397269491525417</v>
      </c>
      <c r="H160" s="66">
        <v>8.48</v>
      </c>
      <c r="I160" s="60">
        <f>AVERAGE($H$102:H160)</f>
        <v>19.071186440677966</v>
      </c>
      <c r="J160" s="58"/>
      <c r="K160">
        <f t="shared" si="73"/>
        <v>9.76</v>
      </c>
      <c r="Q160" s="64">
        <v>40193</v>
      </c>
      <c r="R160" s="64" t="str">
        <f t="shared" si="71"/>
        <v>12010</v>
      </c>
      <c r="S160" s="58">
        <v>8.3677711282020795</v>
      </c>
      <c r="T160" s="60">
        <f>AVERAGE($S$102:S160)</f>
        <v>7.2792141437175326</v>
      </c>
      <c r="U160" s="60">
        <f t="shared" si="69"/>
        <v>7.2792141437175326</v>
      </c>
      <c r="V160" s="60">
        <f t="shared" si="74"/>
        <v>8.4838791323846685</v>
      </c>
    </row>
    <row r="161" spans="3:22">
      <c r="C161" s="64">
        <v>11994</v>
      </c>
      <c r="D161" s="64" t="str">
        <f t="shared" si="70"/>
        <v>111932</v>
      </c>
      <c r="E161" s="65">
        <v>15.9756</v>
      </c>
      <c r="F161" s="58">
        <f t="shared" si="72"/>
        <v>16.9756</v>
      </c>
      <c r="G161" s="65">
        <v>16.390241666666661</v>
      </c>
      <c r="H161" s="66">
        <v>8.4600000000000009</v>
      </c>
      <c r="I161" s="60">
        <f>AVERAGE($H$102:H161)</f>
        <v>18.894333333333336</v>
      </c>
      <c r="J161" s="58"/>
      <c r="K161">
        <f t="shared" si="73"/>
        <v>8.48</v>
      </c>
      <c r="Q161" s="64">
        <v>40224</v>
      </c>
      <c r="R161" s="64" t="str">
        <f t="shared" si="71"/>
        <v>22010</v>
      </c>
      <c r="S161" s="58">
        <v>8.3599638941186107</v>
      </c>
      <c r="T161" s="60">
        <f>AVERAGE($S$102:S161)</f>
        <v>7.2972266395575502</v>
      </c>
      <c r="U161" s="60">
        <f t="shared" si="69"/>
        <v>7.2972266395575502</v>
      </c>
      <c r="V161" s="60">
        <f t="shared" si="74"/>
        <v>8.3677711282020795</v>
      </c>
    </row>
    <row r="162" spans="3:22">
      <c r="C162" s="64">
        <v>12024</v>
      </c>
      <c r="D162" s="64" t="str">
        <f t="shared" si="70"/>
        <v>121932</v>
      </c>
      <c r="E162" s="65">
        <v>16.8049</v>
      </c>
      <c r="F162" s="58">
        <f t="shared" si="72"/>
        <v>15.9756</v>
      </c>
      <c r="G162" s="65">
        <v>16.397039344262289</v>
      </c>
      <c r="H162" s="66">
        <v>8.26</v>
      </c>
      <c r="I162" s="60">
        <f>AVERAGE($H$102:H162)</f>
        <v>18.720000000000002</v>
      </c>
      <c r="J162" s="58"/>
      <c r="K162">
        <f t="shared" si="73"/>
        <v>8.4600000000000009</v>
      </c>
      <c r="Q162" s="64">
        <v>40252</v>
      </c>
      <c r="R162" s="64" t="str">
        <f t="shared" si="71"/>
        <v>32010</v>
      </c>
      <c r="S162" s="58">
        <v>8.8186720037595769</v>
      </c>
      <c r="T162" s="60">
        <f>AVERAGE($S$102:S162)</f>
        <v>7.3221683668395503</v>
      </c>
      <c r="U162" s="60">
        <f t="shared" si="69"/>
        <v>7.3221683668395503</v>
      </c>
      <c r="V162" s="60">
        <f t="shared" si="74"/>
        <v>8.3599638941186107</v>
      </c>
    </row>
    <row r="163" spans="3:22">
      <c r="C163" s="64">
        <v>12055</v>
      </c>
      <c r="D163" s="64" t="str">
        <f t="shared" si="70"/>
        <v>11933</v>
      </c>
      <c r="E163" s="65">
        <v>16.523800000000001</v>
      </c>
      <c r="F163" s="58">
        <f t="shared" si="72"/>
        <v>16.8049</v>
      </c>
      <c r="G163" s="65">
        <v>16.399083870967736</v>
      </c>
      <c r="H163" s="66">
        <v>8.73</v>
      </c>
      <c r="I163" s="60">
        <f>AVERAGE($H$102:H163)</f>
        <v>18.558870967741935</v>
      </c>
      <c r="J163" s="58"/>
      <c r="K163">
        <f t="shared" si="73"/>
        <v>8.26</v>
      </c>
      <c r="Q163" s="64">
        <v>40283</v>
      </c>
      <c r="R163" s="64" t="str">
        <f t="shared" si="71"/>
        <v>42010</v>
      </c>
      <c r="S163" s="58">
        <v>8.0582654787467813</v>
      </c>
      <c r="T163" s="60">
        <f>AVERAGE($S$102:S163)</f>
        <v>7.3340409009025702</v>
      </c>
      <c r="U163" s="60">
        <f t="shared" si="69"/>
        <v>7.3340409009025702</v>
      </c>
      <c r="V163" s="60">
        <f t="shared" si="74"/>
        <v>8.8186720037595769</v>
      </c>
    </row>
    <row r="164" spans="3:22">
      <c r="C164" s="64">
        <v>12086</v>
      </c>
      <c r="D164" s="64" t="str">
        <f t="shared" si="70"/>
        <v>21933</v>
      </c>
      <c r="E164" s="65">
        <v>13.4762</v>
      </c>
      <c r="F164" s="58">
        <f t="shared" si="72"/>
        <v>16.523800000000001</v>
      </c>
      <c r="G164" s="65">
        <v>16.352688888888885</v>
      </c>
      <c r="H164" s="66">
        <v>7.83</v>
      </c>
      <c r="I164" s="60">
        <f>AVERAGE($H$102:H164)</f>
        <v>18.388571428571428</v>
      </c>
      <c r="J164" s="58"/>
      <c r="K164">
        <f t="shared" si="73"/>
        <v>8.73</v>
      </c>
      <c r="Q164" s="64">
        <v>40313</v>
      </c>
      <c r="R164" s="64" t="str">
        <f t="shared" si="71"/>
        <v>52010</v>
      </c>
      <c r="S164" s="58">
        <v>7.4175592964085082</v>
      </c>
      <c r="T164" s="60">
        <f>AVERAGE($S$102:S164)</f>
        <v>7.3353665897201248</v>
      </c>
      <c r="U164" s="60">
        <f t="shared" si="69"/>
        <v>7.3353665897201248</v>
      </c>
      <c r="V164" s="60">
        <f t="shared" si="74"/>
        <v>8.0582654787467813</v>
      </c>
    </row>
    <row r="165" spans="3:22">
      <c r="C165" s="64">
        <v>12114</v>
      </c>
      <c r="D165" s="64" t="str">
        <f t="shared" si="70"/>
        <v>31933</v>
      </c>
      <c r="E165" s="65">
        <v>13.928599999999999</v>
      </c>
      <c r="F165" s="58">
        <f t="shared" si="72"/>
        <v>13.4762</v>
      </c>
      <c r="G165" s="65">
        <v>16.314812499999995</v>
      </c>
      <c r="H165" s="66">
        <v>7.87</v>
      </c>
      <c r="I165" s="60">
        <f>AVERAGE($H$102:H165)</f>
        <v>18.224218749999999</v>
      </c>
      <c r="J165" s="58"/>
      <c r="K165">
        <f t="shared" si="73"/>
        <v>7.83</v>
      </c>
      <c r="Q165" s="64">
        <v>40344</v>
      </c>
      <c r="R165" s="64" t="str">
        <f t="shared" si="71"/>
        <v>62010</v>
      </c>
      <c r="S165" s="58">
        <v>7.2471986582250629</v>
      </c>
      <c r="T165" s="60">
        <f>AVERAGE($S$102:S165)</f>
        <v>7.333988965790514</v>
      </c>
      <c r="U165" s="60">
        <f t="shared" si="69"/>
        <v>7.333988965790514</v>
      </c>
      <c r="V165" s="60">
        <f t="shared" si="74"/>
        <v>7.4175592964085082</v>
      </c>
    </row>
    <row r="166" spans="3:22">
      <c r="C166" s="64">
        <v>12145</v>
      </c>
      <c r="D166" s="64" t="str">
        <f t="shared" si="70"/>
        <v>41933</v>
      </c>
      <c r="E166" s="65">
        <v>19.348800000000001</v>
      </c>
      <c r="F166" s="58">
        <f t="shared" si="72"/>
        <v>13.928599999999999</v>
      </c>
      <c r="G166" s="65">
        <v>16.361489230769227</v>
      </c>
      <c r="H166" s="66">
        <v>8.7200000000000006</v>
      </c>
      <c r="I166" s="60">
        <f>AVERAGE($H$102:H166)</f>
        <v>18.077999999999999</v>
      </c>
      <c r="J166" s="58"/>
      <c r="K166">
        <f t="shared" si="73"/>
        <v>7.87</v>
      </c>
      <c r="Q166" s="64">
        <v>40374</v>
      </c>
      <c r="R166" s="64" t="str">
        <f t="shared" si="71"/>
        <v>72010</v>
      </c>
      <c r="S166" s="58">
        <v>8.2269651506301962</v>
      </c>
      <c r="T166" s="60">
        <f>AVERAGE($S$102:S166)</f>
        <v>7.3477270609418932</v>
      </c>
      <c r="U166" s="60">
        <f t="shared" ref="U166:U219" si="75">T166</f>
        <v>7.3477270609418932</v>
      </c>
      <c r="V166" s="60">
        <f t="shared" si="74"/>
        <v>7.2471986582250629</v>
      </c>
    </row>
    <row r="167" spans="3:22">
      <c r="C167" s="64">
        <v>12175</v>
      </c>
      <c r="D167" s="64" t="str">
        <f t="shared" ref="D167:D230" si="76">MONTH(C167)&amp;YEAR(C167)</f>
        <v>51933</v>
      </c>
      <c r="E167" s="65">
        <v>22.418600000000001</v>
      </c>
      <c r="F167" s="58">
        <f t="shared" si="72"/>
        <v>19.348800000000001</v>
      </c>
      <c r="G167" s="65">
        <v>16.45326363636363</v>
      </c>
      <c r="H167" s="66">
        <v>11.25</v>
      </c>
      <c r="I167" s="60">
        <f>AVERAGE($H$102:H167)</f>
        <v>17.974545454545453</v>
      </c>
      <c r="J167" s="58"/>
      <c r="K167">
        <f t="shared" si="73"/>
        <v>8.7200000000000006</v>
      </c>
      <c r="Q167" s="64">
        <v>40405</v>
      </c>
      <c r="R167" s="64" t="str">
        <f t="shared" ref="R167:R230" si="77">MONTH(Q167)&amp;YEAR(Q167)</f>
        <v>82010</v>
      </c>
      <c r="S167" s="58">
        <v>7.8821725997787144</v>
      </c>
      <c r="T167" s="60">
        <f>AVERAGE($S$102:S167)</f>
        <v>7.3558247206212393</v>
      </c>
      <c r="U167" s="60">
        <f t="shared" si="75"/>
        <v>7.3558247206212393</v>
      </c>
      <c r="V167" s="60">
        <f t="shared" si="74"/>
        <v>8.2269651506301962</v>
      </c>
    </row>
    <row r="168" spans="3:22">
      <c r="C168" s="64">
        <v>12206</v>
      </c>
      <c r="D168" s="64" t="str">
        <f t="shared" si="76"/>
        <v>61933</v>
      </c>
      <c r="E168" s="65">
        <v>25.3721</v>
      </c>
      <c r="F168" s="58">
        <f t="shared" ref="F168:F231" si="78">E167</f>
        <v>22.418600000000001</v>
      </c>
      <c r="G168" s="65">
        <v>16.586380597014919</v>
      </c>
      <c r="H168" s="66">
        <v>13.1</v>
      </c>
      <c r="I168" s="60">
        <f>AVERAGE($H$102:H168)</f>
        <v>17.901791044776118</v>
      </c>
      <c r="J168" s="58"/>
      <c r="K168">
        <f t="shared" ref="K168:K231" si="79">H167</f>
        <v>11.25</v>
      </c>
      <c r="Q168" s="64">
        <v>40436</v>
      </c>
      <c r="R168" s="64" t="str">
        <f t="shared" si="77"/>
        <v>92010</v>
      </c>
      <c r="S168" s="58">
        <v>8.1462307868070223</v>
      </c>
      <c r="T168" s="60">
        <f>AVERAGE($S$102:S168)</f>
        <v>7.3676218260866984</v>
      </c>
      <c r="U168" s="60">
        <f t="shared" si="75"/>
        <v>7.3676218260866984</v>
      </c>
      <c r="V168" s="60">
        <f t="shared" ref="V168:V231" si="80">S167</f>
        <v>7.8821725997787144</v>
      </c>
    </row>
    <row r="169" spans="3:22">
      <c r="C169" s="64">
        <v>12236</v>
      </c>
      <c r="D169" s="64" t="str">
        <f t="shared" si="76"/>
        <v>71933</v>
      </c>
      <c r="E169" s="65">
        <v>23.139500000000002</v>
      </c>
      <c r="F169" s="58">
        <f t="shared" si="78"/>
        <v>25.3721</v>
      </c>
      <c r="G169" s="65">
        <v>16.682749999999995</v>
      </c>
      <c r="H169" s="66">
        <v>13.75</v>
      </c>
      <c r="I169" s="60">
        <f>AVERAGE($H$102:H169)</f>
        <v>17.840735294117646</v>
      </c>
      <c r="J169" s="58"/>
      <c r="K169">
        <f t="shared" si="79"/>
        <v>13.1</v>
      </c>
      <c r="Q169" s="64">
        <v>40466</v>
      </c>
      <c r="R169" s="64" t="str">
        <f t="shared" si="77"/>
        <v>102010</v>
      </c>
      <c r="S169" s="58">
        <v>8.3003620070213948</v>
      </c>
      <c r="T169" s="60">
        <f>AVERAGE($S$102:S169)</f>
        <v>7.3813385934533855</v>
      </c>
      <c r="U169" s="60">
        <f t="shared" si="75"/>
        <v>7.3813385934533855</v>
      </c>
      <c r="V169" s="60">
        <f t="shared" si="80"/>
        <v>8.1462307868070223</v>
      </c>
    </row>
    <row r="170" spans="3:22">
      <c r="C170" s="64">
        <v>12267</v>
      </c>
      <c r="D170" s="64" t="str">
        <f t="shared" si="76"/>
        <v>81933</v>
      </c>
      <c r="E170" s="65">
        <v>25.790700000000001</v>
      </c>
      <c r="F170" s="58">
        <f t="shared" si="78"/>
        <v>23.139500000000002</v>
      </c>
      <c r="G170" s="65">
        <v>16.814749275362313</v>
      </c>
      <c r="H170" s="66">
        <v>13</v>
      </c>
      <c r="I170" s="60">
        <f>AVERAGE($H$102:H170)</f>
        <v>17.770579710144926</v>
      </c>
      <c r="J170" s="58"/>
      <c r="K170">
        <f t="shared" si="79"/>
        <v>13.75</v>
      </c>
      <c r="Q170" s="64">
        <v>40497</v>
      </c>
      <c r="R170" s="64" t="str">
        <f t="shared" si="77"/>
        <v>112010</v>
      </c>
      <c r="S170" s="58">
        <v>7.5144502200910068</v>
      </c>
      <c r="T170" s="60">
        <f>AVERAGE($S$102:S170)</f>
        <v>7.383267747462626</v>
      </c>
      <c r="U170" s="60">
        <f t="shared" si="75"/>
        <v>7.383267747462626</v>
      </c>
      <c r="V170" s="60">
        <f t="shared" si="80"/>
        <v>8.3003620070213948</v>
      </c>
    </row>
    <row r="171" spans="3:22">
      <c r="C171" s="64">
        <v>12298</v>
      </c>
      <c r="D171" s="64" t="str">
        <f t="shared" si="76"/>
        <v>91933</v>
      </c>
      <c r="E171" s="65">
        <v>22.860499999999998</v>
      </c>
      <c r="F171" s="58">
        <f t="shared" si="78"/>
        <v>25.790700000000001</v>
      </c>
      <c r="G171" s="65">
        <v>16.901117142857139</v>
      </c>
      <c r="H171" s="66">
        <v>12.92</v>
      </c>
      <c r="I171" s="60">
        <f>AVERAGE($H$102:H171)</f>
        <v>17.701285714285714</v>
      </c>
      <c r="J171" s="58"/>
      <c r="K171">
        <f t="shared" si="79"/>
        <v>13</v>
      </c>
      <c r="Q171" s="64">
        <v>40527</v>
      </c>
      <c r="R171" s="64" t="str">
        <f t="shared" si="77"/>
        <v>122010</v>
      </c>
      <c r="S171" s="58">
        <v>7.5758254653986068</v>
      </c>
      <c r="T171" s="60">
        <f>AVERAGE($S$102:S171)</f>
        <v>7.386018572004569</v>
      </c>
      <c r="U171" s="60">
        <f t="shared" si="75"/>
        <v>7.386018572004569</v>
      </c>
      <c r="V171" s="60">
        <f t="shared" si="80"/>
        <v>7.5144502200910068</v>
      </c>
    </row>
    <row r="172" spans="3:22">
      <c r="C172" s="64">
        <v>12328</v>
      </c>
      <c r="D172" s="64" t="str">
        <f t="shared" si="76"/>
        <v>101933</v>
      </c>
      <c r="E172" s="65">
        <v>20.363600000000002</v>
      </c>
      <c r="F172" s="58">
        <f t="shared" si="78"/>
        <v>22.860499999999998</v>
      </c>
      <c r="G172" s="65">
        <v>16.949884507042249</v>
      </c>
      <c r="H172" s="66">
        <v>11.7</v>
      </c>
      <c r="I172" s="60">
        <f>AVERAGE($H$102:H172)</f>
        <v>17.616760563380282</v>
      </c>
      <c r="J172" s="58"/>
      <c r="K172">
        <f t="shared" si="79"/>
        <v>12.92</v>
      </c>
      <c r="Q172" s="64">
        <v>40558</v>
      </c>
      <c r="R172" s="64" t="str">
        <f t="shared" si="77"/>
        <v>12011</v>
      </c>
      <c r="S172" s="58">
        <v>7.5688065480485331</v>
      </c>
      <c r="T172" s="60">
        <f>AVERAGE($S$102:S172)</f>
        <v>7.3885930505403996</v>
      </c>
      <c r="U172" s="60">
        <f t="shared" si="75"/>
        <v>7.3885930505403996</v>
      </c>
      <c r="V172" s="60">
        <f t="shared" si="80"/>
        <v>7.5758254653986068</v>
      </c>
    </row>
    <row r="173" spans="3:22">
      <c r="C173" s="64">
        <v>12359</v>
      </c>
      <c r="D173" s="64" t="str">
        <f t="shared" si="76"/>
        <v>111933</v>
      </c>
      <c r="E173" s="65">
        <v>22.454499999999999</v>
      </c>
      <c r="F173" s="58">
        <f t="shared" si="78"/>
        <v>20.363600000000002</v>
      </c>
      <c r="G173" s="65">
        <v>17.026337499999997</v>
      </c>
      <c r="H173" s="66">
        <v>12.01</v>
      </c>
      <c r="I173" s="60">
        <f>AVERAGE($H$102:H173)</f>
        <v>17.538888888888888</v>
      </c>
      <c r="J173" s="58"/>
      <c r="K173">
        <f t="shared" si="79"/>
        <v>11.7</v>
      </c>
      <c r="Q173" s="64">
        <v>40589</v>
      </c>
      <c r="R173" s="64" t="str">
        <f t="shared" si="77"/>
        <v>22011</v>
      </c>
      <c r="S173" s="58">
        <v>7.4956451041080818</v>
      </c>
      <c r="T173" s="60">
        <f>AVERAGE($S$102:S173)</f>
        <v>7.3900798846177294</v>
      </c>
      <c r="U173" s="60">
        <f t="shared" si="75"/>
        <v>7.3900798846177294</v>
      </c>
      <c r="V173" s="60">
        <f t="shared" si="80"/>
        <v>7.5688065480485331</v>
      </c>
    </row>
    <row r="174" spans="3:22">
      <c r="C174" s="64">
        <v>12389</v>
      </c>
      <c r="D174" s="64" t="str">
        <f t="shared" si="76"/>
        <v>121933</v>
      </c>
      <c r="E174" s="65">
        <v>22.954499999999999</v>
      </c>
      <c r="F174" s="58">
        <f t="shared" si="78"/>
        <v>22.454499999999999</v>
      </c>
      <c r="G174" s="65">
        <v>17.107545205479447</v>
      </c>
      <c r="H174" s="66">
        <v>12.28</v>
      </c>
      <c r="I174" s="60">
        <f>AVERAGE($H$102:H174)</f>
        <v>17.466849315068494</v>
      </c>
      <c r="J174" s="58"/>
      <c r="K174">
        <f t="shared" si="79"/>
        <v>12.01</v>
      </c>
      <c r="Q174" s="64">
        <v>40617</v>
      </c>
      <c r="R174" s="64" t="str">
        <f t="shared" si="77"/>
        <v>32011</v>
      </c>
      <c r="S174" s="58">
        <v>7.6459822554496668</v>
      </c>
      <c r="T174" s="60">
        <f>AVERAGE($S$102:S174)</f>
        <v>7.3935853965469338</v>
      </c>
      <c r="U174" s="60">
        <f t="shared" si="75"/>
        <v>7.3935853965469338</v>
      </c>
      <c r="V174" s="60">
        <f t="shared" si="80"/>
        <v>7.4956451041080818</v>
      </c>
    </row>
    <row r="175" spans="3:22">
      <c r="C175" s="64">
        <v>12420</v>
      </c>
      <c r="D175" s="64" t="str">
        <f t="shared" si="76"/>
        <v>11934</v>
      </c>
      <c r="E175" s="65">
        <v>24.822199999999999</v>
      </c>
      <c r="F175" s="58">
        <f t="shared" si="78"/>
        <v>22.954499999999999</v>
      </c>
      <c r="G175" s="65">
        <v>17.211797297297295</v>
      </c>
      <c r="H175" s="66">
        <v>13.03</v>
      </c>
      <c r="I175" s="60">
        <f>AVERAGE($H$102:H175)</f>
        <v>17.406891891891892</v>
      </c>
      <c r="J175" s="58"/>
      <c r="K175">
        <f t="shared" si="79"/>
        <v>12.28</v>
      </c>
      <c r="Q175" s="64">
        <v>40648</v>
      </c>
      <c r="R175" s="64" t="str">
        <f t="shared" si="77"/>
        <v>42011</v>
      </c>
      <c r="S175" s="58">
        <v>7.1562325122891615</v>
      </c>
      <c r="T175" s="60">
        <f>AVERAGE($S$102:S175)</f>
        <v>7.3903779251380453</v>
      </c>
      <c r="U175" s="60">
        <f t="shared" si="75"/>
        <v>7.3903779251380453</v>
      </c>
      <c r="V175" s="60">
        <f t="shared" si="80"/>
        <v>7.6459822554496668</v>
      </c>
    </row>
    <row r="176" spans="3:22">
      <c r="C176" s="64">
        <v>12451</v>
      </c>
      <c r="D176" s="64" t="str">
        <f t="shared" si="76"/>
        <v>21934</v>
      </c>
      <c r="E176" s="65">
        <v>23.911100000000001</v>
      </c>
      <c r="F176" s="58">
        <f t="shared" si="78"/>
        <v>24.822199999999999</v>
      </c>
      <c r="G176" s="65">
        <v>17.301121333333331</v>
      </c>
      <c r="H176" s="66">
        <v>13.93</v>
      </c>
      <c r="I176" s="60">
        <f>AVERAGE($H$102:H176)</f>
        <v>17.360533333333333</v>
      </c>
      <c r="J176" s="58"/>
      <c r="K176">
        <f t="shared" si="79"/>
        <v>13.03</v>
      </c>
      <c r="Q176" s="64">
        <v>40678</v>
      </c>
      <c r="R176" s="64" t="str">
        <f t="shared" si="77"/>
        <v>52011</v>
      </c>
      <c r="S176" s="58">
        <v>6.8935426385822138</v>
      </c>
      <c r="T176" s="60">
        <f>AVERAGE($S$102:S176)</f>
        <v>7.383753454650634</v>
      </c>
      <c r="U176" s="60">
        <f t="shared" si="75"/>
        <v>7.383753454650634</v>
      </c>
      <c r="V176" s="60">
        <f t="shared" si="80"/>
        <v>7.1562325122891615</v>
      </c>
    </row>
    <row r="177" spans="3:22">
      <c r="C177" s="64">
        <v>12479</v>
      </c>
      <c r="D177" s="64" t="str">
        <f t="shared" si="76"/>
        <v>31934</v>
      </c>
      <c r="E177" s="65">
        <v>23.8889</v>
      </c>
      <c r="F177" s="58">
        <f t="shared" si="78"/>
        <v>23.911100000000001</v>
      </c>
      <c r="G177" s="65">
        <v>17.387802631578943</v>
      </c>
      <c r="H177" s="66">
        <v>13.25</v>
      </c>
      <c r="I177" s="60">
        <f>AVERAGE($H$102:H177)</f>
        <v>17.30644736842105</v>
      </c>
      <c r="J177" s="58"/>
      <c r="K177">
        <f t="shared" si="79"/>
        <v>13.93</v>
      </c>
      <c r="Q177" s="64">
        <v>40709</v>
      </c>
      <c r="R177" s="64" t="str">
        <f t="shared" si="77"/>
        <v>62011</v>
      </c>
      <c r="S177" s="58">
        <v>6.6788186258606244</v>
      </c>
      <c r="T177" s="60">
        <f>AVERAGE($S$102:S177)</f>
        <v>7.3744779963770801</v>
      </c>
      <c r="U177" s="60">
        <f t="shared" si="75"/>
        <v>7.3744779963770801</v>
      </c>
      <c r="V177" s="60">
        <f t="shared" si="80"/>
        <v>6.8935426385822138</v>
      </c>
    </row>
    <row r="178" spans="3:22">
      <c r="C178" s="64">
        <v>12510</v>
      </c>
      <c r="D178" s="64" t="str">
        <f t="shared" si="76"/>
        <v>41934</v>
      </c>
      <c r="E178" s="65">
        <v>22.255299999999998</v>
      </c>
      <c r="F178" s="58">
        <f t="shared" si="78"/>
        <v>23.8889</v>
      </c>
      <c r="G178" s="65">
        <v>17.451016883116878</v>
      </c>
      <c r="H178" s="66">
        <v>13.52</v>
      </c>
      <c r="I178" s="60">
        <f>AVERAGE($H$102:H178)</f>
        <v>17.257272727272728</v>
      </c>
      <c r="J178" s="58"/>
      <c r="K178">
        <f t="shared" si="79"/>
        <v>13.25</v>
      </c>
      <c r="Q178" s="64">
        <v>40739</v>
      </c>
      <c r="R178" s="64" t="str">
        <f t="shared" si="77"/>
        <v>72011</v>
      </c>
      <c r="S178" s="58">
        <v>6.3859128860971586</v>
      </c>
      <c r="T178" s="60">
        <f>AVERAGE($S$102:S178)</f>
        <v>7.3616394884513667</v>
      </c>
      <c r="U178" s="60">
        <f t="shared" si="75"/>
        <v>7.3616394884513667</v>
      </c>
      <c r="V178" s="60">
        <f t="shared" si="80"/>
        <v>6.6788186258606244</v>
      </c>
    </row>
    <row r="179" spans="3:22">
      <c r="C179" s="64">
        <v>12540</v>
      </c>
      <c r="D179" s="64" t="str">
        <f t="shared" si="76"/>
        <v>51934</v>
      </c>
      <c r="E179" s="65">
        <v>20.4468</v>
      </c>
      <c r="F179" s="58">
        <f t="shared" si="78"/>
        <v>22.255299999999998</v>
      </c>
      <c r="G179" s="65">
        <v>17.489424358974354</v>
      </c>
      <c r="H179" s="66">
        <v>12.18</v>
      </c>
      <c r="I179" s="60">
        <f>AVERAGE($H$102:H179)</f>
        <v>17.192179487179487</v>
      </c>
      <c r="J179" s="58"/>
      <c r="K179">
        <f t="shared" si="79"/>
        <v>13.52</v>
      </c>
      <c r="Q179" s="64">
        <v>40770</v>
      </c>
      <c r="R179" s="64" t="str">
        <f t="shared" si="77"/>
        <v>82011</v>
      </c>
      <c r="S179" s="58">
        <v>6.0411294530538342</v>
      </c>
      <c r="T179" s="60">
        <f>AVERAGE($S$102:S179)</f>
        <v>7.3447098726129365</v>
      </c>
      <c r="U179" s="60">
        <f t="shared" si="75"/>
        <v>7.3447098726129365</v>
      </c>
      <c r="V179" s="60">
        <f t="shared" si="80"/>
        <v>6.3859128860971586</v>
      </c>
    </row>
    <row r="180" spans="3:22">
      <c r="C180" s="64">
        <v>12571</v>
      </c>
      <c r="D180" s="64" t="str">
        <f t="shared" si="76"/>
        <v>61934</v>
      </c>
      <c r="E180" s="65">
        <v>20.872299999999999</v>
      </c>
      <c r="F180" s="58">
        <f t="shared" si="78"/>
        <v>20.4468</v>
      </c>
      <c r="G180" s="65">
        <v>17.532245569620251</v>
      </c>
      <c r="H180" s="66">
        <v>12.29</v>
      </c>
      <c r="I180" s="60">
        <f>AVERAGE($H$102:H180)</f>
        <v>17.130126582278482</v>
      </c>
      <c r="J180" s="58"/>
      <c r="K180">
        <f t="shared" si="79"/>
        <v>12.18</v>
      </c>
      <c r="Q180" s="64">
        <v>40801</v>
      </c>
      <c r="R180" s="64" t="str">
        <f t="shared" si="77"/>
        <v>92011</v>
      </c>
      <c r="S180" s="58">
        <v>5.5324566774790407</v>
      </c>
      <c r="T180" s="60">
        <f>AVERAGE($S$102:S180)</f>
        <v>7.3217699587504814</v>
      </c>
      <c r="U180" s="60">
        <f t="shared" si="75"/>
        <v>7.3217699587504814</v>
      </c>
      <c r="V180" s="60">
        <f t="shared" si="80"/>
        <v>6.0411294530538342</v>
      </c>
    </row>
    <row r="181" spans="3:22">
      <c r="C181" s="64">
        <v>12601</v>
      </c>
      <c r="D181" s="64" t="str">
        <f t="shared" si="76"/>
        <v>71934</v>
      </c>
      <c r="E181" s="65">
        <v>18.083300000000001</v>
      </c>
      <c r="F181" s="58">
        <f t="shared" si="78"/>
        <v>20.872299999999999</v>
      </c>
      <c r="G181" s="65">
        <v>17.539133749999998</v>
      </c>
      <c r="H181" s="66">
        <v>11.74</v>
      </c>
      <c r="I181" s="60">
        <f>AVERAGE($H$102:H181)</f>
        <v>17.062750000000001</v>
      </c>
      <c r="J181" s="58"/>
      <c r="K181">
        <f t="shared" si="79"/>
        <v>12.29</v>
      </c>
      <c r="Q181" s="64">
        <v>40831</v>
      </c>
      <c r="R181" s="64" t="str">
        <f t="shared" si="77"/>
        <v>102011</v>
      </c>
      <c r="S181" s="58">
        <v>6.1728224008736641</v>
      </c>
      <c r="T181" s="60">
        <f>AVERAGE($S$102:S181)</f>
        <v>7.3074081142770213</v>
      </c>
      <c r="U181" s="60">
        <f t="shared" si="75"/>
        <v>7.3074081142770213</v>
      </c>
      <c r="V181" s="60">
        <f t="shared" si="80"/>
        <v>5.5324566774790407</v>
      </c>
    </row>
    <row r="182" spans="3:22">
      <c r="C182" s="64">
        <v>12632</v>
      </c>
      <c r="D182" s="64" t="str">
        <f t="shared" si="76"/>
        <v>81934</v>
      </c>
      <c r="E182" s="65">
        <v>19.0625</v>
      </c>
      <c r="F182" s="58">
        <f t="shared" si="78"/>
        <v>18.083300000000001</v>
      </c>
      <c r="G182" s="65">
        <v>17.557940740740737</v>
      </c>
      <c r="H182" s="66">
        <v>11.32</v>
      </c>
      <c r="I182" s="60">
        <f>AVERAGE($H$102:H182)</f>
        <v>16.991851851851852</v>
      </c>
      <c r="J182" s="58"/>
      <c r="K182">
        <f t="shared" si="79"/>
        <v>11.74</v>
      </c>
      <c r="Q182" s="64">
        <v>40862</v>
      </c>
      <c r="R182" s="64" t="str">
        <f t="shared" si="77"/>
        <v>112011</v>
      </c>
      <c r="S182" s="58">
        <v>5.8031679280693176</v>
      </c>
      <c r="T182" s="60">
        <f>AVERAGE($S$102:S182)</f>
        <v>7.2888372477806298</v>
      </c>
      <c r="U182" s="60">
        <f t="shared" si="75"/>
        <v>7.2888372477806298</v>
      </c>
      <c r="V182" s="60">
        <f t="shared" si="80"/>
        <v>6.1728224008736641</v>
      </c>
    </row>
    <row r="183" spans="3:22">
      <c r="C183" s="64">
        <v>12663</v>
      </c>
      <c r="D183" s="64" t="str">
        <f t="shared" si="76"/>
        <v>91934</v>
      </c>
      <c r="E183" s="65">
        <v>18.958300000000001</v>
      </c>
      <c r="F183" s="58">
        <f t="shared" si="78"/>
        <v>19.0625</v>
      </c>
      <c r="G183" s="65">
        <v>17.575018292682923</v>
      </c>
      <c r="H183" s="66">
        <v>10.91</v>
      </c>
      <c r="I183" s="60">
        <f>AVERAGE($H$102:H183)</f>
        <v>16.917682926829269</v>
      </c>
      <c r="J183" s="58"/>
      <c r="K183">
        <f t="shared" si="79"/>
        <v>11.32</v>
      </c>
      <c r="Q183" s="64">
        <v>40892</v>
      </c>
      <c r="R183" s="64" t="str">
        <f t="shared" si="77"/>
        <v>122011</v>
      </c>
      <c r="S183" s="58">
        <v>5.7768123867715211</v>
      </c>
      <c r="T183" s="60">
        <f>AVERAGE($S$102:S183)</f>
        <v>7.2703979202073485</v>
      </c>
      <c r="U183" s="60">
        <f t="shared" si="75"/>
        <v>7.2703979202073485</v>
      </c>
      <c r="V183" s="60">
        <f t="shared" si="80"/>
        <v>5.8031679280693176</v>
      </c>
    </row>
    <row r="184" spans="3:22">
      <c r="C184" s="64">
        <v>12693</v>
      </c>
      <c r="D184" s="64" t="str">
        <f t="shared" si="76"/>
        <v>101934</v>
      </c>
      <c r="E184" s="65">
        <v>17.979600000000001</v>
      </c>
      <c r="F184" s="58">
        <f t="shared" si="78"/>
        <v>18.958300000000001</v>
      </c>
      <c r="G184" s="65">
        <v>17.579892771084332</v>
      </c>
      <c r="H184" s="66">
        <v>11.11</v>
      </c>
      <c r="I184" s="60">
        <f>AVERAGE($H$102:H184)</f>
        <v>16.847710843373491</v>
      </c>
      <c r="J184" s="58"/>
      <c r="K184">
        <f t="shared" si="79"/>
        <v>10.91</v>
      </c>
      <c r="Q184" s="64">
        <v>40923</v>
      </c>
      <c r="R184" s="64" t="str">
        <f t="shared" si="77"/>
        <v>12012</v>
      </c>
      <c r="S184" s="58">
        <v>6.7088104860881446</v>
      </c>
      <c r="T184" s="60">
        <f>AVERAGE($S$102:S184)</f>
        <v>7.2636318065432617</v>
      </c>
      <c r="U184" s="60">
        <f t="shared" si="75"/>
        <v>7.2636318065432617</v>
      </c>
      <c r="V184" s="60">
        <f t="shared" si="80"/>
        <v>5.7768123867715211</v>
      </c>
    </row>
    <row r="185" spans="3:22">
      <c r="C185" s="64">
        <v>12724</v>
      </c>
      <c r="D185" s="64" t="str">
        <f t="shared" si="76"/>
        <v>111934</v>
      </c>
      <c r="E185" s="65">
        <v>19.4694</v>
      </c>
      <c r="F185" s="58">
        <f t="shared" si="78"/>
        <v>17.979600000000001</v>
      </c>
      <c r="G185" s="65">
        <v>17.6023869047619</v>
      </c>
      <c r="H185" s="66">
        <v>11.45</v>
      </c>
      <c r="I185" s="60">
        <f>AVERAGE($H$102:H185)</f>
        <v>16.783452380952379</v>
      </c>
      <c r="J185" s="58"/>
      <c r="K185">
        <f t="shared" si="79"/>
        <v>11.11</v>
      </c>
      <c r="Q185" s="64">
        <v>40954</v>
      </c>
      <c r="R185" s="64" t="str">
        <f t="shared" si="77"/>
        <v>22012</v>
      </c>
      <c r="S185" s="58">
        <v>6.9143389152802079</v>
      </c>
      <c r="T185" s="60">
        <f>AVERAGE($S$102:S185)</f>
        <v>7.2594735578377492</v>
      </c>
      <c r="U185" s="60">
        <f t="shared" si="75"/>
        <v>7.2594735578377492</v>
      </c>
      <c r="V185" s="60">
        <f t="shared" si="80"/>
        <v>6.7088104860881446</v>
      </c>
    </row>
    <row r="186" spans="3:22">
      <c r="C186" s="64">
        <v>12754</v>
      </c>
      <c r="D186" s="64" t="str">
        <f t="shared" si="76"/>
        <v>121934</v>
      </c>
      <c r="E186" s="65">
        <v>19.387799999999999</v>
      </c>
      <c r="F186" s="58">
        <f t="shared" si="78"/>
        <v>19.4694</v>
      </c>
      <c r="G186" s="65">
        <v>17.623391764705875</v>
      </c>
      <c r="H186" s="66">
        <v>11.64</v>
      </c>
      <c r="I186" s="60">
        <f>AVERAGE($H$102:H186)</f>
        <v>16.722941176470588</v>
      </c>
      <c r="J186" s="58"/>
      <c r="K186">
        <f t="shared" si="79"/>
        <v>11.45</v>
      </c>
      <c r="Q186" s="64">
        <v>40983</v>
      </c>
      <c r="R186" s="64" t="str">
        <f t="shared" si="77"/>
        <v>32012</v>
      </c>
      <c r="S186" s="58">
        <v>6.8099967928211678</v>
      </c>
      <c r="T186" s="60">
        <f>AVERAGE($S$102:S186)</f>
        <v>7.2541855958963772</v>
      </c>
      <c r="U186" s="60">
        <f t="shared" si="75"/>
        <v>7.2541855958963772</v>
      </c>
      <c r="V186" s="60">
        <f t="shared" si="80"/>
        <v>6.9143389152802079</v>
      </c>
    </row>
    <row r="187" spans="3:22">
      <c r="C187" s="64">
        <v>12785</v>
      </c>
      <c r="D187" s="64" t="str">
        <f t="shared" si="76"/>
        <v>11935</v>
      </c>
      <c r="E187" s="65">
        <v>12.4658</v>
      </c>
      <c r="F187" s="58">
        <f t="shared" si="78"/>
        <v>19.387799999999999</v>
      </c>
      <c r="G187" s="65">
        <v>17.563419767441854</v>
      </c>
      <c r="H187" s="66">
        <v>11.5</v>
      </c>
      <c r="I187" s="60">
        <f>AVERAGE($H$102:H187)</f>
        <v>16.662209302325582</v>
      </c>
      <c r="J187" s="58"/>
      <c r="K187">
        <f t="shared" si="79"/>
        <v>11.64</v>
      </c>
      <c r="Q187" s="64">
        <v>41014</v>
      </c>
      <c r="R187" s="64" t="str">
        <f t="shared" si="77"/>
        <v>42012</v>
      </c>
      <c r="S187" s="58">
        <v>6.4131284300045177</v>
      </c>
      <c r="T187" s="60">
        <f>AVERAGE($S$102:S187)</f>
        <v>7.2444058614092617</v>
      </c>
      <c r="U187" s="60">
        <f t="shared" si="75"/>
        <v>7.2444058614092617</v>
      </c>
      <c r="V187" s="60">
        <f t="shared" si="80"/>
        <v>6.8099967928211678</v>
      </c>
    </row>
    <row r="188" spans="3:22">
      <c r="C188" s="64">
        <v>12816</v>
      </c>
      <c r="D188" s="64" t="str">
        <f t="shared" si="76"/>
        <v>21935</v>
      </c>
      <c r="E188" s="65">
        <v>11.9726</v>
      </c>
      <c r="F188" s="58">
        <f t="shared" si="78"/>
        <v>12.4658</v>
      </c>
      <c r="G188" s="65">
        <v>17.499157471264361</v>
      </c>
      <c r="H188" s="66">
        <v>11.09</v>
      </c>
      <c r="I188" s="60">
        <f>AVERAGE($H$102:H188)</f>
        <v>16.598160919540231</v>
      </c>
      <c r="J188" s="58"/>
      <c r="K188">
        <f t="shared" si="79"/>
        <v>11.5</v>
      </c>
      <c r="Q188" s="64">
        <v>41044</v>
      </c>
      <c r="R188" s="64" t="str">
        <f t="shared" si="77"/>
        <v>52012</v>
      </c>
      <c r="S188" s="58">
        <v>5.6067657687011705</v>
      </c>
      <c r="T188" s="60">
        <f>AVERAGE($S$102:S188)</f>
        <v>7.2255824120677898</v>
      </c>
      <c r="U188" s="60">
        <f t="shared" si="75"/>
        <v>7.2255824120677898</v>
      </c>
      <c r="V188" s="60">
        <f t="shared" si="80"/>
        <v>6.4131284300045177</v>
      </c>
    </row>
    <row r="189" spans="3:22">
      <c r="C189" s="64">
        <v>12844</v>
      </c>
      <c r="D189" s="64" t="str">
        <f t="shared" si="76"/>
        <v>31935</v>
      </c>
      <c r="E189" s="65">
        <v>11.6027</v>
      </c>
      <c r="F189" s="58">
        <f t="shared" si="78"/>
        <v>11.9726</v>
      </c>
      <c r="G189" s="65">
        <v>17.432152272727265</v>
      </c>
      <c r="H189" s="66">
        <v>10.4</v>
      </c>
      <c r="I189" s="60">
        <f>AVERAGE($H$102:H189)</f>
        <v>16.527727272727272</v>
      </c>
      <c r="J189" s="58"/>
      <c r="K189">
        <f t="shared" si="79"/>
        <v>11.09</v>
      </c>
      <c r="Q189" s="64">
        <v>41075</v>
      </c>
      <c r="R189" s="64" t="str">
        <f t="shared" si="77"/>
        <v>62012</v>
      </c>
      <c r="S189" s="58">
        <v>5.5747645657307681</v>
      </c>
      <c r="T189" s="60">
        <f>AVERAGE($S$102:S189)</f>
        <v>7.2068231183594147</v>
      </c>
      <c r="U189" s="60">
        <f t="shared" si="75"/>
        <v>7.2068231183594147</v>
      </c>
      <c r="V189" s="60">
        <f t="shared" si="80"/>
        <v>5.6067657687011705</v>
      </c>
    </row>
    <row r="190" spans="3:22">
      <c r="C190" s="64">
        <v>12875</v>
      </c>
      <c r="D190" s="64" t="str">
        <f t="shared" si="76"/>
        <v>41935</v>
      </c>
      <c r="E190" s="65">
        <v>11.456799999999999</v>
      </c>
      <c r="F190" s="58">
        <f t="shared" si="78"/>
        <v>11.6027</v>
      </c>
      <c r="G190" s="65">
        <v>17.365013483146061</v>
      </c>
      <c r="H190" s="66">
        <v>11.1</v>
      </c>
      <c r="I190" s="60">
        <f>AVERAGE($H$102:H190)</f>
        <v>16.466741573033708</v>
      </c>
      <c r="J190" s="58"/>
      <c r="K190">
        <f t="shared" si="79"/>
        <v>10.4</v>
      </c>
      <c r="Q190" s="64">
        <v>41105</v>
      </c>
      <c r="R190" s="64" t="str">
        <f t="shared" si="77"/>
        <v>72012</v>
      </c>
      <c r="S190" s="58">
        <v>5.7656326003033991</v>
      </c>
      <c r="T190" s="60">
        <f>AVERAGE($S$102:S190)</f>
        <v>7.1906299664711453</v>
      </c>
      <c r="U190" s="60">
        <f t="shared" si="75"/>
        <v>7.1906299664711453</v>
      </c>
      <c r="V190" s="60">
        <f t="shared" si="80"/>
        <v>5.5747645657307681</v>
      </c>
    </row>
    <row r="191" spans="3:22">
      <c r="C191" s="64">
        <v>12905</v>
      </c>
      <c r="D191" s="64" t="str">
        <f t="shared" si="76"/>
        <v>51935</v>
      </c>
      <c r="E191" s="65">
        <v>11.827199999999999</v>
      </c>
      <c r="F191" s="58">
        <f t="shared" si="78"/>
        <v>11.456799999999999</v>
      </c>
      <c r="G191" s="65">
        <v>17.303482222222215</v>
      </c>
      <c r="H191" s="66">
        <v>11.99</v>
      </c>
      <c r="I191" s="60">
        <f>AVERAGE($H$102:H191)</f>
        <v>16.416999999999998</v>
      </c>
      <c r="J191" s="58"/>
      <c r="K191">
        <f t="shared" si="79"/>
        <v>11.1</v>
      </c>
      <c r="Q191" s="64">
        <v>41136</v>
      </c>
      <c r="R191" s="64" t="str">
        <f t="shared" si="77"/>
        <v>82012</v>
      </c>
      <c r="S191" s="58">
        <v>6.1400479467707711</v>
      </c>
      <c r="T191" s="60">
        <f>AVERAGE($S$102:S191)</f>
        <v>7.1789568329189191</v>
      </c>
      <c r="U191" s="60">
        <f t="shared" si="75"/>
        <v>7.1789568329189191</v>
      </c>
      <c r="V191" s="60">
        <f t="shared" si="80"/>
        <v>5.7656326003033991</v>
      </c>
    </row>
    <row r="192" spans="3:22">
      <c r="C192" s="64">
        <v>12936</v>
      </c>
      <c r="D192" s="64" t="str">
        <f t="shared" si="76"/>
        <v>61935</v>
      </c>
      <c r="E192" s="65">
        <v>12.6296</v>
      </c>
      <c r="F192" s="58">
        <f t="shared" si="78"/>
        <v>11.827199999999999</v>
      </c>
      <c r="G192" s="65">
        <v>17.25212087912087</v>
      </c>
      <c r="H192" s="66">
        <v>12.54</v>
      </c>
      <c r="I192" s="60">
        <f>AVERAGE($H$102:H192)</f>
        <v>16.374395604395605</v>
      </c>
      <c r="J192" s="58"/>
      <c r="K192">
        <f t="shared" si="79"/>
        <v>11.99</v>
      </c>
      <c r="Q192" s="64">
        <v>41167</v>
      </c>
      <c r="R192" s="64" t="str">
        <f t="shared" si="77"/>
        <v>92012</v>
      </c>
      <c r="S192" s="58">
        <v>6.2619971832804646</v>
      </c>
      <c r="T192" s="60">
        <f>AVERAGE($S$102:S192)</f>
        <v>7.168880353252562</v>
      </c>
      <c r="U192" s="60">
        <f t="shared" si="75"/>
        <v>7.168880353252562</v>
      </c>
      <c r="V192" s="60">
        <f t="shared" si="80"/>
        <v>6.1400479467707711</v>
      </c>
    </row>
    <row r="193" spans="3:22">
      <c r="C193" s="64">
        <v>12966</v>
      </c>
      <c r="D193" s="64" t="str">
        <f t="shared" si="76"/>
        <v>71935</v>
      </c>
      <c r="E193" s="65">
        <v>14.578900000000001</v>
      </c>
      <c r="F193" s="58">
        <f t="shared" si="78"/>
        <v>12.6296</v>
      </c>
      <c r="G193" s="65">
        <v>17.223064130434775</v>
      </c>
      <c r="H193" s="66">
        <v>13.2</v>
      </c>
      <c r="I193" s="60">
        <f>AVERAGE($H$102:H193)</f>
        <v>16.339891304347827</v>
      </c>
      <c r="J193" s="58"/>
      <c r="K193">
        <f t="shared" si="79"/>
        <v>12.54</v>
      </c>
      <c r="Q193" s="64">
        <v>41197</v>
      </c>
      <c r="R193" s="64" t="str">
        <f t="shared" si="77"/>
        <v>102012</v>
      </c>
      <c r="S193" s="58">
        <v>6.0940833700277679</v>
      </c>
      <c r="T193" s="60">
        <f>AVERAGE($S$102:S193)</f>
        <v>7.1571977773479443</v>
      </c>
      <c r="U193" s="60">
        <f t="shared" si="75"/>
        <v>7.1571977773479443</v>
      </c>
      <c r="V193" s="60">
        <f t="shared" si="80"/>
        <v>6.2619971832804646</v>
      </c>
    </row>
    <row r="194" spans="3:22">
      <c r="C194" s="64">
        <v>12997</v>
      </c>
      <c r="D194" s="64" t="str">
        <f t="shared" si="76"/>
        <v>81935</v>
      </c>
      <c r="E194" s="65">
        <v>14.8947</v>
      </c>
      <c r="F194" s="58">
        <f t="shared" si="78"/>
        <v>14.578900000000001</v>
      </c>
      <c r="G194" s="65">
        <v>17.19802795698924</v>
      </c>
      <c r="H194" s="66">
        <v>14.11</v>
      </c>
      <c r="I194" s="60">
        <f>AVERAGE($H$102:H194)</f>
        <v>16.315913978494624</v>
      </c>
      <c r="J194" s="58"/>
      <c r="K194">
        <f t="shared" si="79"/>
        <v>13.2</v>
      </c>
      <c r="Q194" s="64">
        <v>41228</v>
      </c>
      <c r="R194" s="64" t="str">
        <f t="shared" si="77"/>
        <v>112012</v>
      </c>
      <c r="S194" s="58">
        <v>6.0520292163085694</v>
      </c>
      <c r="T194" s="60">
        <f>AVERAGE($S$102:S194)</f>
        <v>7.1453142444335427</v>
      </c>
      <c r="U194" s="60">
        <f t="shared" si="75"/>
        <v>7.1453142444335427</v>
      </c>
      <c r="V194" s="60">
        <f t="shared" si="80"/>
        <v>6.0940833700277679</v>
      </c>
    </row>
    <row r="195" spans="3:22">
      <c r="C195" s="64">
        <v>13028</v>
      </c>
      <c r="D195" s="64" t="str">
        <f t="shared" si="76"/>
        <v>91935</v>
      </c>
      <c r="E195" s="65">
        <v>15.25</v>
      </c>
      <c r="F195" s="58">
        <f t="shared" si="78"/>
        <v>14.8947</v>
      </c>
      <c r="G195" s="65">
        <v>17.177304255319143</v>
      </c>
      <c r="H195" s="66">
        <v>14.42</v>
      </c>
      <c r="I195" s="60">
        <f>AVERAGE($H$102:H195)</f>
        <v>16.295744680851062</v>
      </c>
      <c r="J195" s="58"/>
      <c r="K195">
        <f t="shared" si="79"/>
        <v>14.11</v>
      </c>
      <c r="Q195" s="64">
        <v>41258</v>
      </c>
      <c r="R195" s="64" t="str">
        <f t="shared" si="77"/>
        <v>122012</v>
      </c>
      <c r="S195" s="58">
        <v>6.4042834014183159</v>
      </c>
      <c r="T195" s="60">
        <f>AVERAGE($S$102:S195)</f>
        <v>7.1374309375929545</v>
      </c>
      <c r="U195" s="60">
        <f t="shared" si="75"/>
        <v>7.1374309375929545</v>
      </c>
      <c r="V195" s="60">
        <f t="shared" si="80"/>
        <v>6.0520292163085694</v>
      </c>
    </row>
    <row r="196" spans="3:22">
      <c r="C196" s="64">
        <v>13058</v>
      </c>
      <c r="D196" s="64" t="str">
        <f t="shared" si="76"/>
        <v>101935</v>
      </c>
      <c r="E196" s="65">
        <v>16.3947</v>
      </c>
      <c r="F196" s="58">
        <f t="shared" si="78"/>
        <v>15.25</v>
      </c>
      <c r="G196" s="65">
        <v>17.169066315789468</v>
      </c>
      <c r="H196" s="66">
        <v>14.83</v>
      </c>
      <c r="I196" s="60">
        <f>AVERAGE($H$102:H196)</f>
        <v>16.280315789473683</v>
      </c>
      <c r="J196" s="58"/>
      <c r="K196">
        <f t="shared" si="79"/>
        <v>14.42</v>
      </c>
      <c r="Q196" s="64">
        <v>41289</v>
      </c>
      <c r="R196" s="64" t="str">
        <f t="shared" si="77"/>
        <v>12013</v>
      </c>
      <c r="S196" s="58">
        <v>6.4521883722499869</v>
      </c>
      <c r="T196" s="60">
        <f>AVERAGE($S$102:S196)</f>
        <v>7.1302178579577662</v>
      </c>
      <c r="U196" s="60">
        <f t="shared" si="75"/>
        <v>7.1302178579577662</v>
      </c>
      <c r="V196" s="60">
        <f t="shared" si="80"/>
        <v>6.4042834014183159</v>
      </c>
    </row>
    <row r="197" spans="3:22">
      <c r="C197" s="64">
        <v>13089</v>
      </c>
      <c r="D197" s="64" t="str">
        <f t="shared" si="76"/>
        <v>111935</v>
      </c>
      <c r="E197" s="65">
        <v>17.0395</v>
      </c>
      <c r="F197" s="58">
        <f t="shared" si="78"/>
        <v>16.3947</v>
      </c>
      <c r="G197" s="65">
        <v>17.16771666666666</v>
      </c>
      <c r="H197" s="66">
        <v>16.13</v>
      </c>
      <c r="I197" s="60">
        <f>AVERAGE($H$102:H197)</f>
        <v>16.278749999999999</v>
      </c>
      <c r="J197" s="58"/>
      <c r="K197">
        <f t="shared" si="79"/>
        <v>14.83</v>
      </c>
      <c r="Q197" s="64">
        <v>41320</v>
      </c>
      <c r="R197" s="64" t="str">
        <f t="shared" si="77"/>
        <v>22013</v>
      </c>
      <c r="S197" s="58">
        <v>6.1562244898147789</v>
      </c>
      <c r="T197" s="60">
        <f>AVERAGE($S$102:S197)</f>
        <v>7.1200720937062769</v>
      </c>
      <c r="U197" s="60">
        <f t="shared" si="75"/>
        <v>7.1200720937062769</v>
      </c>
      <c r="V197" s="60">
        <f t="shared" si="80"/>
        <v>6.4521883722499869</v>
      </c>
    </row>
    <row r="198" spans="3:22">
      <c r="C198" s="64">
        <v>13119</v>
      </c>
      <c r="D198" s="64" t="str">
        <f t="shared" si="76"/>
        <v>121935</v>
      </c>
      <c r="E198" s="65">
        <v>17.671099999999999</v>
      </c>
      <c r="F198" s="58">
        <f t="shared" si="78"/>
        <v>17.0395</v>
      </c>
      <c r="G198" s="65">
        <v>17.172906185567005</v>
      </c>
      <c r="H198" s="66">
        <v>16.16</v>
      </c>
      <c r="I198" s="60">
        <f>AVERAGE($H$102:H198)</f>
        <v>16.277525773195876</v>
      </c>
      <c r="J198" s="58"/>
      <c r="K198">
        <f t="shared" si="79"/>
        <v>16.13</v>
      </c>
      <c r="Q198" s="64">
        <v>41348</v>
      </c>
      <c r="R198" s="64" t="str">
        <f t="shared" si="77"/>
        <v>32013</v>
      </c>
      <c r="S198" s="58">
        <v>6.0264741371906956</v>
      </c>
      <c r="T198" s="60">
        <f>AVERAGE($S$102:S198)</f>
        <v>7.1087978879690032</v>
      </c>
      <c r="U198" s="60">
        <f t="shared" si="75"/>
        <v>7.1087978879690032</v>
      </c>
      <c r="V198" s="60">
        <f t="shared" si="80"/>
        <v>6.1562244898147789</v>
      </c>
    </row>
    <row r="199" spans="3:22">
      <c r="C199" s="64">
        <v>13150</v>
      </c>
      <c r="D199" s="64" t="str">
        <f t="shared" si="76"/>
        <v>11936</v>
      </c>
      <c r="E199" s="65">
        <v>18.113900000000001</v>
      </c>
      <c r="F199" s="58">
        <f t="shared" si="78"/>
        <v>17.671099999999999</v>
      </c>
      <c r="G199" s="65">
        <v>17.1825081632653</v>
      </c>
      <c r="H199" s="66">
        <v>17.09</v>
      </c>
      <c r="I199" s="60">
        <f>AVERAGE($H$102:H199)</f>
        <v>16.285816326530611</v>
      </c>
      <c r="J199" s="58"/>
      <c r="K199">
        <f t="shared" si="79"/>
        <v>16.16</v>
      </c>
      <c r="Q199" s="64">
        <v>41379</v>
      </c>
      <c r="R199" s="64" t="str">
        <f t="shared" si="77"/>
        <v>42013</v>
      </c>
      <c r="S199" s="58">
        <v>6.1042224698101037</v>
      </c>
      <c r="T199" s="60">
        <f>AVERAGE($S$102:S199)</f>
        <v>7.0985471183959525</v>
      </c>
      <c r="U199" s="60">
        <f t="shared" si="75"/>
        <v>7.0985471183959525</v>
      </c>
      <c r="V199" s="60">
        <f t="shared" si="80"/>
        <v>6.0264741371906956</v>
      </c>
    </row>
    <row r="200" spans="3:22">
      <c r="C200" s="64">
        <v>13181</v>
      </c>
      <c r="D200" s="64" t="str">
        <f t="shared" si="76"/>
        <v>21936</v>
      </c>
      <c r="E200" s="65">
        <v>18.4177</v>
      </c>
      <c r="F200" s="58">
        <f t="shared" si="78"/>
        <v>18.113900000000001</v>
      </c>
      <c r="G200" s="65">
        <v>17.194984848484843</v>
      </c>
      <c r="H200" s="66">
        <v>18.100000000000001</v>
      </c>
      <c r="I200" s="60">
        <f>AVERAGE($H$102:H200)</f>
        <v>16.304141414141412</v>
      </c>
      <c r="J200" s="58"/>
      <c r="K200">
        <f t="shared" si="79"/>
        <v>17.09</v>
      </c>
      <c r="Q200" s="64">
        <v>41409</v>
      </c>
      <c r="R200" s="64" t="str">
        <f t="shared" si="77"/>
        <v>52013</v>
      </c>
      <c r="S200" s="58">
        <v>5.9591146147041298</v>
      </c>
      <c r="T200" s="60">
        <f>AVERAGE($S$102:S200)</f>
        <v>7.0870376991667428</v>
      </c>
      <c r="U200" s="60">
        <f t="shared" si="75"/>
        <v>7.0870376991667428</v>
      </c>
      <c r="V200" s="60">
        <f t="shared" si="80"/>
        <v>6.1042224698101037</v>
      </c>
    </row>
    <row r="201" spans="3:22">
      <c r="C201" s="64">
        <v>13210</v>
      </c>
      <c r="D201" s="64" t="str">
        <f t="shared" si="76"/>
        <v>31936</v>
      </c>
      <c r="E201" s="65">
        <v>18.886099999999999</v>
      </c>
      <c r="F201" s="58">
        <f t="shared" si="78"/>
        <v>18.4177</v>
      </c>
      <c r="G201" s="65">
        <v>17.211895999999996</v>
      </c>
      <c r="H201" s="66">
        <v>18.66</v>
      </c>
      <c r="I201" s="60">
        <f>AVERAGE($H$102:H201)</f>
        <v>16.3277</v>
      </c>
      <c r="J201" s="58"/>
      <c r="K201">
        <f t="shared" si="79"/>
        <v>18.100000000000001</v>
      </c>
      <c r="Q201" s="64">
        <v>41440</v>
      </c>
      <c r="R201" s="64" t="str">
        <f t="shared" si="77"/>
        <v>62013</v>
      </c>
      <c r="S201" s="58">
        <v>5.2205067941168606</v>
      </c>
      <c r="T201" s="60">
        <f>AVERAGE($S$102:S201)</f>
        <v>7.0683723901162443</v>
      </c>
      <c r="U201" s="60">
        <f t="shared" si="75"/>
        <v>7.0683723901162443</v>
      </c>
      <c r="V201" s="60">
        <f t="shared" si="80"/>
        <v>5.9591146147041298</v>
      </c>
    </row>
    <row r="202" spans="3:22">
      <c r="C202" s="64">
        <v>13241</v>
      </c>
      <c r="D202" s="64" t="str">
        <f t="shared" si="76"/>
        <v>41936</v>
      </c>
      <c r="E202" s="65">
        <v>15.6477</v>
      </c>
      <c r="F202" s="58">
        <f t="shared" si="78"/>
        <v>18.886099999999999</v>
      </c>
      <c r="G202" s="65">
        <v>17.196408910891083</v>
      </c>
      <c r="H202" s="66">
        <v>18.72</v>
      </c>
      <c r="I202" s="60">
        <f>AVERAGE($H$102:H202)</f>
        <v>16.351386138613861</v>
      </c>
      <c r="J202" s="58"/>
      <c r="K202">
        <f t="shared" si="79"/>
        <v>18.66</v>
      </c>
      <c r="Q202" s="64">
        <v>41470</v>
      </c>
      <c r="R202" s="64" t="str">
        <f t="shared" si="77"/>
        <v>72013</v>
      </c>
      <c r="S202" s="58">
        <v>5.2883289257974093</v>
      </c>
      <c r="T202" s="60">
        <f>AVERAGE($S$102:S202)</f>
        <v>7.0507481974002157</v>
      </c>
      <c r="U202" s="60">
        <f t="shared" si="75"/>
        <v>7.0507481974002157</v>
      </c>
      <c r="V202" s="60">
        <f t="shared" si="80"/>
        <v>5.2205067941168606</v>
      </c>
    </row>
    <row r="203" spans="3:22">
      <c r="C203" s="64">
        <v>13271</v>
      </c>
      <c r="D203" s="64" t="str">
        <f t="shared" si="76"/>
        <v>51936</v>
      </c>
      <c r="E203" s="65">
        <v>16.363600000000002</v>
      </c>
      <c r="F203" s="58">
        <f t="shared" si="78"/>
        <v>15.6477</v>
      </c>
      <c r="G203" s="65">
        <v>17.188244117647052</v>
      </c>
      <c r="H203" s="66">
        <v>17.75</v>
      </c>
      <c r="I203" s="60">
        <f>AVERAGE($H$102:H203)</f>
        <v>16.365098039215685</v>
      </c>
      <c r="J203" s="58"/>
      <c r="K203">
        <f t="shared" si="79"/>
        <v>18.72</v>
      </c>
      <c r="Q203" s="64">
        <v>41501</v>
      </c>
      <c r="R203" s="64" t="str">
        <f t="shared" si="77"/>
        <v>82013</v>
      </c>
      <c r="S203" s="58">
        <v>5.7047000775382477</v>
      </c>
      <c r="T203" s="60">
        <f>AVERAGE($S$102:S203)</f>
        <v>7.0375516472054915</v>
      </c>
      <c r="U203" s="60">
        <f t="shared" si="75"/>
        <v>7.0375516472054915</v>
      </c>
      <c r="V203" s="60">
        <f t="shared" si="80"/>
        <v>5.2883289257974093</v>
      </c>
    </row>
    <row r="204" spans="3:22">
      <c r="C204" s="64">
        <v>13302</v>
      </c>
      <c r="D204" s="64" t="str">
        <f t="shared" si="76"/>
        <v>61936</v>
      </c>
      <c r="E204" s="65">
        <v>16.863600000000002</v>
      </c>
      <c r="F204" s="58">
        <f t="shared" si="78"/>
        <v>16.363600000000002</v>
      </c>
      <c r="G204" s="65">
        <v>17.185092233009701</v>
      </c>
      <c r="H204" s="66">
        <v>18.39</v>
      </c>
      <c r="I204" s="60">
        <f>AVERAGE($H$102:H204)</f>
        <v>16.384757281553398</v>
      </c>
      <c r="J204" s="58"/>
      <c r="K204">
        <f t="shared" si="79"/>
        <v>17.75</v>
      </c>
      <c r="Q204" s="64">
        <v>41532</v>
      </c>
      <c r="R204" s="64" t="str">
        <f t="shared" si="77"/>
        <v>92013</v>
      </c>
      <c r="S204" s="58">
        <v>6.023962540353808</v>
      </c>
      <c r="T204" s="60">
        <f>AVERAGE($S$102:S204)</f>
        <v>7.0277109762651842</v>
      </c>
      <c r="U204" s="60">
        <f t="shared" si="75"/>
        <v>7.0277109762651842</v>
      </c>
      <c r="V204" s="60">
        <f t="shared" si="80"/>
        <v>5.7047000775382477</v>
      </c>
    </row>
    <row r="205" spans="3:22">
      <c r="C205" s="64">
        <v>13332</v>
      </c>
      <c r="D205" s="64" t="str">
        <f t="shared" si="76"/>
        <v>71936</v>
      </c>
      <c r="E205" s="65">
        <v>16.861699999999999</v>
      </c>
      <c r="F205" s="58">
        <f t="shared" si="78"/>
        <v>16.863600000000002</v>
      </c>
      <c r="G205" s="65">
        <v>17.181982692307685</v>
      </c>
      <c r="H205" s="66">
        <v>19.36</v>
      </c>
      <c r="I205" s="60">
        <f>AVERAGE($H$102:H205)</f>
        <v>16.413365384615386</v>
      </c>
      <c r="J205" s="58"/>
      <c r="K205">
        <f t="shared" si="79"/>
        <v>18.39</v>
      </c>
      <c r="Q205" s="64">
        <v>41562</v>
      </c>
      <c r="R205" s="64" t="str">
        <f t="shared" si="77"/>
        <v>102013</v>
      </c>
      <c r="S205" s="58">
        <v>6.2689082791686213</v>
      </c>
      <c r="T205" s="60">
        <f>AVERAGE($S$102:S205)</f>
        <v>7.0204147964854098</v>
      </c>
      <c r="U205" s="60">
        <f t="shared" si="75"/>
        <v>7.0204147964854098</v>
      </c>
      <c r="V205" s="60">
        <f t="shared" si="80"/>
        <v>6.023962540353808</v>
      </c>
    </row>
    <row r="206" spans="3:22">
      <c r="C206" s="64">
        <v>13363</v>
      </c>
      <c r="D206" s="64" t="str">
        <f t="shared" si="76"/>
        <v>81936</v>
      </c>
      <c r="E206" s="65">
        <v>17.0106</v>
      </c>
      <c r="F206" s="58">
        <f t="shared" si="78"/>
        <v>16.861699999999999</v>
      </c>
      <c r="G206" s="65">
        <v>17.180350476190469</v>
      </c>
      <c r="H206" s="66">
        <v>19.62</v>
      </c>
      <c r="I206" s="60">
        <f>AVERAGE($H$102:H206)</f>
        <v>16.443904761904761</v>
      </c>
      <c r="J206" s="58"/>
      <c r="K206">
        <f t="shared" si="79"/>
        <v>19.36</v>
      </c>
      <c r="Q206" s="64">
        <v>41593</v>
      </c>
      <c r="R206" s="64" t="str">
        <f t="shared" si="77"/>
        <v>112013</v>
      </c>
      <c r="S206" s="58">
        <v>6.067251071912259</v>
      </c>
      <c r="T206" s="60">
        <f>AVERAGE($S$102:S206)</f>
        <v>7.0113370467275695</v>
      </c>
      <c r="U206" s="60">
        <f t="shared" si="75"/>
        <v>7.0113370467275695</v>
      </c>
      <c r="V206" s="60">
        <f t="shared" si="80"/>
        <v>6.2689082791686213</v>
      </c>
    </row>
    <row r="207" spans="3:22">
      <c r="C207" s="64">
        <v>13394</v>
      </c>
      <c r="D207" s="64" t="str">
        <f t="shared" si="76"/>
        <v>91936</v>
      </c>
      <c r="E207" s="65">
        <v>17.0319</v>
      </c>
      <c r="F207" s="58">
        <f t="shared" si="78"/>
        <v>17.0106</v>
      </c>
      <c r="G207" s="65">
        <v>17.178949999999993</v>
      </c>
      <c r="H207" s="66">
        <v>19.86</v>
      </c>
      <c r="I207" s="60">
        <f>AVERAGE($H$102:H207)</f>
        <v>16.476132075471696</v>
      </c>
      <c r="J207" s="58"/>
      <c r="K207">
        <f t="shared" si="79"/>
        <v>19.62</v>
      </c>
      <c r="Q207" s="64">
        <v>41623</v>
      </c>
      <c r="R207" s="64" t="str">
        <f t="shared" si="77"/>
        <v>122013</v>
      </c>
      <c r="S207" s="58">
        <v>6.0059649716486394</v>
      </c>
      <c r="T207" s="60">
        <f>AVERAGE($S$102:S207)</f>
        <v>7.0018524045098429</v>
      </c>
      <c r="U207" s="60">
        <f t="shared" si="75"/>
        <v>7.0018524045098429</v>
      </c>
      <c r="V207" s="60">
        <f t="shared" si="80"/>
        <v>6.067251071912259</v>
      </c>
    </row>
    <row r="208" spans="3:22">
      <c r="C208" s="64">
        <v>13424</v>
      </c>
      <c r="D208" s="64" t="str">
        <f t="shared" si="76"/>
        <v>101936</v>
      </c>
      <c r="E208" s="65">
        <v>16.872499999999999</v>
      </c>
      <c r="F208" s="58">
        <f t="shared" si="78"/>
        <v>17.0319</v>
      </c>
      <c r="G208" s="65">
        <v>17.176085981308404</v>
      </c>
      <c r="H208" s="66">
        <v>20.91</v>
      </c>
      <c r="I208" s="60">
        <f>AVERAGE($H$102:H208)</f>
        <v>16.517570093457945</v>
      </c>
      <c r="J208" s="58"/>
      <c r="K208">
        <f t="shared" si="79"/>
        <v>19.86</v>
      </c>
      <c r="Q208" s="64">
        <v>41654</v>
      </c>
      <c r="R208" s="64" t="str">
        <f t="shared" si="77"/>
        <v>12014</v>
      </c>
      <c r="S208" s="58">
        <v>5.6874862947457379</v>
      </c>
      <c r="T208" s="60">
        <f>AVERAGE($S$102:S208)</f>
        <v>6.9895686090914877</v>
      </c>
      <c r="U208" s="60">
        <f t="shared" si="75"/>
        <v>6.9895686090914877</v>
      </c>
      <c r="V208" s="60">
        <f t="shared" si="80"/>
        <v>6.0059649716486394</v>
      </c>
    </row>
    <row r="209" spans="3:22">
      <c r="C209" s="64">
        <v>13455</v>
      </c>
      <c r="D209" s="64" t="str">
        <f t="shared" si="76"/>
        <v>111936</v>
      </c>
      <c r="E209" s="65">
        <v>16.941199999999998</v>
      </c>
      <c r="F209" s="58">
        <f t="shared" si="78"/>
        <v>16.872499999999999</v>
      </c>
      <c r="G209" s="65">
        <v>17.173911111111103</v>
      </c>
      <c r="H209" s="66">
        <v>21.5</v>
      </c>
      <c r="I209" s="60">
        <f>AVERAGE($H$102:H209)</f>
        <v>16.563703703703702</v>
      </c>
      <c r="J209" s="58"/>
      <c r="K209">
        <f t="shared" si="79"/>
        <v>20.91</v>
      </c>
      <c r="Q209" s="64">
        <v>41685</v>
      </c>
      <c r="R209" s="64" t="str">
        <f t="shared" si="77"/>
        <v>22014</v>
      </c>
      <c r="S209" s="58">
        <v>5.6900292090933648</v>
      </c>
      <c r="T209" s="60">
        <f>AVERAGE($S$102:S209)</f>
        <v>6.9775358368692828</v>
      </c>
      <c r="U209" s="60">
        <f t="shared" si="75"/>
        <v>6.9775358368692828</v>
      </c>
      <c r="V209" s="60">
        <f t="shared" si="80"/>
        <v>5.6874862947457379</v>
      </c>
    </row>
    <row r="210" spans="3:22">
      <c r="C210" s="64">
        <v>13485</v>
      </c>
      <c r="D210" s="64" t="str">
        <f t="shared" si="76"/>
        <v>121936</v>
      </c>
      <c r="E210" s="65">
        <v>16.8431</v>
      </c>
      <c r="F210" s="58">
        <f t="shared" si="78"/>
        <v>16.941199999999998</v>
      </c>
      <c r="G210" s="65">
        <v>17.170876146788984</v>
      </c>
      <c r="H210" s="66">
        <v>21.13</v>
      </c>
      <c r="I210" s="60">
        <f>AVERAGE($H$102:H210)</f>
        <v>16.60559633027523</v>
      </c>
      <c r="J210" s="58"/>
      <c r="K210">
        <f t="shared" si="79"/>
        <v>21.5</v>
      </c>
      <c r="Q210" s="64">
        <v>41713</v>
      </c>
      <c r="R210" s="64" t="str">
        <f t="shared" si="77"/>
        <v>32014</v>
      </c>
      <c r="S210" s="58">
        <v>6.1210031241007998</v>
      </c>
      <c r="T210" s="60">
        <f>AVERAGE($S$102:S210)</f>
        <v>6.969677738587003</v>
      </c>
      <c r="U210" s="60">
        <f t="shared" si="75"/>
        <v>6.969677738587003</v>
      </c>
      <c r="V210" s="60">
        <f t="shared" si="80"/>
        <v>5.6900292090933648</v>
      </c>
    </row>
    <row r="211" spans="3:22">
      <c r="C211" s="64">
        <v>13516</v>
      </c>
      <c r="D211" s="64" t="str">
        <f t="shared" si="76"/>
        <v>11937</v>
      </c>
      <c r="E211" s="65">
        <v>16.063099999999999</v>
      </c>
      <c r="F211" s="58">
        <f t="shared" si="78"/>
        <v>16.8431</v>
      </c>
      <c r="G211" s="65">
        <v>17.160805454545446</v>
      </c>
      <c r="H211" s="66">
        <v>21.62</v>
      </c>
      <c r="I211" s="60">
        <f>AVERAGE($H$102:H211)</f>
        <v>16.651181818181819</v>
      </c>
      <c r="J211" s="58"/>
      <c r="K211">
        <f t="shared" si="79"/>
        <v>21.13</v>
      </c>
      <c r="Q211" s="64">
        <v>41744</v>
      </c>
      <c r="R211" s="64" t="str">
        <f t="shared" si="77"/>
        <v>42014</v>
      </c>
      <c r="S211" s="58">
        <v>6.4573762133362838</v>
      </c>
      <c r="T211" s="60">
        <f>AVERAGE($S$102:S211)</f>
        <v>6.9650204519938139</v>
      </c>
      <c r="U211" s="60">
        <f t="shared" si="75"/>
        <v>6.9650204519938139</v>
      </c>
      <c r="V211" s="60">
        <f t="shared" si="80"/>
        <v>6.1210031241007998</v>
      </c>
    </row>
    <row r="212" spans="3:22">
      <c r="C212" s="64">
        <v>13547</v>
      </c>
      <c r="D212" s="64" t="str">
        <f t="shared" si="76"/>
        <v>21937</v>
      </c>
      <c r="E212" s="65">
        <v>16.2973</v>
      </c>
      <c r="F212" s="58">
        <f t="shared" si="78"/>
        <v>16.063099999999999</v>
      </c>
      <c r="G212" s="65">
        <v>17.153026126126118</v>
      </c>
      <c r="H212" s="66">
        <v>22.24</v>
      </c>
      <c r="I212" s="60">
        <f>AVERAGE($H$102:H212)</f>
        <v>16.701531531531529</v>
      </c>
      <c r="J212" s="58"/>
      <c r="K212">
        <f t="shared" si="79"/>
        <v>21.62</v>
      </c>
      <c r="Q212" s="64">
        <v>41774</v>
      </c>
      <c r="R212" s="64" t="str">
        <f t="shared" si="77"/>
        <v>52014</v>
      </c>
      <c r="S212" s="58">
        <v>6.3007984050412764</v>
      </c>
      <c r="T212" s="60">
        <f>AVERAGE($S$102:S212)</f>
        <v>6.9590364695888365</v>
      </c>
      <c r="U212" s="60">
        <f t="shared" si="75"/>
        <v>6.9590364695888365</v>
      </c>
      <c r="V212" s="60">
        <f t="shared" si="80"/>
        <v>6.4573762133362838</v>
      </c>
    </row>
    <row r="213" spans="3:22">
      <c r="C213" s="64">
        <v>13575</v>
      </c>
      <c r="D213" s="64" t="str">
        <f t="shared" si="76"/>
        <v>31937</v>
      </c>
      <c r="E213" s="65">
        <v>16.144100000000002</v>
      </c>
      <c r="F213" s="58">
        <f t="shared" si="78"/>
        <v>16.2973</v>
      </c>
      <c r="G213" s="65">
        <v>17.144017857142849</v>
      </c>
      <c r="H213" s="66">
        <v>22.04</v>
      </c>
      <c r="I213" s="60">
        <f>AVERAGE($H$102:H213)</f>
        <v>16.749196428571427</v>
      </c>
      <c r="J213" s="58"/>
      <c r="K213">
        <f t="shared" si="79"/>
        <v>22.24</v>
      </c>
      <c r="Q213" s="64">
        <v>41805</v>
      </c>
      <c r="R213" s="64" t="str">
        <f t="shared" si="77"/>
        <v>62014</v>
      </c>
      <c r="S213" s="58">
        <v>6.4359338202903507</v>
      </c>
      <c r="T213" s="60">
        <f>AVERAGE($S$102:S213)</f>
        <v>6.9543659102200994</v>
      </c>
      <c r="U213" s="60">
        <f t="shared" si="75"/>
        <v>6.9543659102200994</v>
      </c>
      <c r="V213" s="60">
        <f t="shared" si="80"/>
        <v>6.3007984050412764</v>
      </c>
    </row>
    <row r="214" spans="3:22">
      <c r="C214" s="64">
        <v>13606</v>
      </c>
      <c r="D214" s="64" t="str">
        <f t="shared" si="76"/>
        <v>41937</v>
      </c>
      <c r="E214" s="65">
        <v>14.0427</v>
      </c>
      <c r="F214" s="58">
        <f t="shared" si="78"/>
        <v>16.144100000000002</v>
      </c>
      <c r="G214" s="65">
        <v>17.116572566371673</v>
      </c>
      <c r="H214" s="66">
        <v>20.56</v>
      </c>
      <c r="I214" s="60">
        <f>AVERAGE($H$102:H214)</f>
        <v>16.782920353982298</v>
      </c>
      <c r="J214" s="58"/>
      <c r="K214">
        <f t="shared" si="79"/>
        <v>22.04</v>
      </c>
      <c r="Q214" s="64">
        <v>41835</v>
      </c>
      <c r="R214" s="64" t="str">
        <f t="shared" si="77"/>
        <v>72014</v>
      </c>
      <c r="S214" s="58">
        <v>6.649403028545656</v>
      </c>
      <c r="T214" s="60">
        <f>AVERAGE($S$102:S214)</f>
        <v>6.951667123656609</v>
      </c>
      <c r="U214" s="60">
        <f t="shared" si="75"/>
        <v>6.951667123656609</v>
      </c>
      <c r="V214" s="60">
        <f t="shared" si="80"/>
        <v>6.4359338202903507</v>
      </c>
    </row>
    <row r="215" spans="3:22">
      <c r="C215" s="64">
        <v>13636</v>
      </c>
      <c r="D215" s="64" t="str">
        <f t="shared" si="76"/>
        <v>51937</v>
      </c>
      <c r="E215" s="65">
        <v>13.897399999999999</v>
      </c>
      <c r="F215" s="58">
        <f t="shared" si="78"/>
        <v>14.0427</v>
      </c>
      <c r="G215" s="65">
        <v>17.088334210526309</v>
      </c>
      <c r="H215" s="66">
        <v>19.47</v>
      </c>
      <c r="I215" s="60">
        <f>AVERAGE($H$102:H215)</f>
        <v>16.806491228070175</v>
      </c>
      <c r="J215" s="58"/>
      <c r="K215">
        <f t="shared" si="79"/>
        <v>20.56</v>
      </c>
      <c r="Q215" s="64">
        <v>41866</v>
      </c>
      <c r="R215" s="64" t="str">
        <f t="shared" si="77"/>
        <v>82014</v>
      </c>
      <c r="S215" s="58">
        <v>7.3865390312794759</v>
      </c>
      <c r="T215" s="60">
        <f>AVERAGE($S$102:S215)</f>
        <v>6.955481789512949</v>
      </c>
      <c r="U215" s="60">
        <f t="shared" si="75"/>
        <v>6.955481789512949</v>
      </c>
      <c r="V215" s="60">
        <f t="shared" si="80"/>
        <v>6.649403028545656</v>
      </c>
    </row>
    <row r="216" spans="3:22">
      <c r="C216" s="64">
        <v>13667</v>
      </c>
      <c r="D216" s="64" t="str">
        <f t="shared" si="76"/>
        <v>61937</v>
      </c>
      <c r="E216" s="65">
        <v>13.1624</v>
      </c>
      <c r="F216" s="58">
        <f t="shared" si="78"/>
        <v>13.897399999999999</v>
      </c>
      <c r="G216" s="65">
        <v>17.054195652173906</v>
      </c>
      <c r="H216" s="66">
        <v>18.71</v>
      </c>
      <c r="I216" s="60">
        <f>AVERAGE($H$102:H216)</f>
        <v>16.823043478260868</v>
      </c>
      <c r="J216" s="58"/>
      <c r="K216">
        <f t="shared" si="79"/>
        <v>19.47</v>
      </c>
      <c r="Q216" s="64">
        <v>41897</v>
      </c>
      <c r="R216" s="64" t="str">
        <f t="shared" si="77"/>
        <v>92014</v>
      </c>
      <c r="S216" s="58">
        <v>6.6108216245882021</v>
      </c>
      <c r="T216" s="60">
        <f>AVERAGE($S$102:S216)</f>
        <v>6.95248474460056</v>
      </c>
      <c r="U216" s="60">
        <f t="shared" si="75"/>
        <v>6.95248474460056</v>
      </c>
      <c r="V216" s="60">
        <f t="shared" si="80"/>
        <v>7.3865390312794759</v>
      </c>
    </row>
    <row r="217" spans="3:22">
      <c r="C217" s="64">
        <v>13697</v>
      </c>
      <c r="D217" s="64" t="str">
        <f t="shared" si="76"/>
        <v>71937</v>
      </c>
      <c r="E217" s="65">
        <v>13.917999999999999</v>
      </c>
      <c r="F217" s="58">
        <f t="shared" si="78"/>
        <v>13.1624</v>
      </c>
      <c r="G217" s="65">
        <v>17.027159482758613</v>
      </c>
      <c r="H217" s="66">
        <v>19.649999999999999</v>
      </c>
      <c r="I217" s="60">
        <f>AVERAGE($H$102:H217)</f>
        <v>16.847413793103449</v>
      </c>
      <c r="J217" s="58"/>
      <c r="K217">
        <f t="shared" si="79"/>
        <v>18.71</v>
      </c>
      <c r="Q217" s="64">
        <v>41927</v>
      </c>
      <c r="R217" s="64" t="str">
        <f t="shared" si="77"/>
        <v>102014</v>
      </c>
      <c r="S217" s="58">
        <v>6.7182138877903528</v>
      </c>
      <c r="T217" s="60">
        <f>AVERAGE($S$102:S217)</f>
        <v>6.9504651682487486</v>
      </c>
      <c r="U217" s="60">
        <f t="shared" si="75"/>
        <v>6.9504651682487486</v>
      </c>
      <c r="V217" s="60">
        <f t="shared" si="80"/>
        <v>6.6108216245882021</v>
      </c>
    </row>
    <row r="218" spans="3:22">
      <c r="C218" s="64">
        <v>13728</v>
      </c>
      <c r="D218" s="64" t="str">
        <f t="shared" si="76"/>
        <v>81937</v>
      </c>
      <c r="E218" s="65">
        <v>13.147500000000001</v>
      </c>
      <c r="F218" s="58">
        <f t="shared" si="78"/>
        <v>13.917999999999999</v>
      </c>
      <c r="G218" s="65">
        <v>16.993999999999993</v>
      </c>
      <c r="H218" s="66">
        <v>19.809999999999999</v>
      </c>
      <c r="I218" s="60">
        <f>AVERAGE($H$102:H218)</f>
        <v>16.872735042735041</v>
      </c>
      <c r="J218" s="58"/>
      <c r="K218">
        <f t="shared" si="79"/>
        <v>19.649999999999999</v>
      </c>
      <c r="Q218" s="64">
        <v>41958</v>
      </c>
      <c r="R218" s="64" t="str">
        <f t="shared" si="77"/>
        <v>112014</v>
      </c>
      <c r="S218" s="58">
        <v>6.7148555617830539</v>
      </c>
      <c r="T218" s="60">
        <f>AVERAGE($S$102:S218)</f>
        <v>6.948451410928528</v>
      </c>
      <c r="U218" s="60">
        <f t="shared" si="75"/>
        <v>6.948451410928528</v>
      </c>
      <c r="V218" s="60">
        <f t="shared" si="80"/>
        <v>6.7182138877903528</v>
      </c>
    </row>
    <row r="219" spans="3:22">
      <c r="C219" s="64">
        <v>13759</v>
      </c>
      <c r="D219" s="64" t="str">
        <f t="shared" si="76"/>
        <v>91937</v>
      </c>
      <c r="E219" s="65">
        <v>11.278700000000001</v>
      </c>
      <c r="F219" s="58">
        <f t="shared" si="78"/>
        <v>13.147500000000001</v>
      </c>
      <c r="G219" s="65">
        <v>16.94556525423728</v>
      </c>
      <c r="H219" s="66">
        <v>16.850000000000001</v>
      </c>
      <c r="I219" s="60">
        <f>AVERAGE($H$102:H219)</f>
        <v>16.872542372881355</v>
      </c>
      <c r="J219" s="58"/>
      <c r="K219">
        <f t="shared" si="79"/>
        <v>19.809999999999999</v>
      </c>
      <c r="Q219" s="64">
        <v>41988</v>
      </c>
      <c r="R219" s="64" t="str">
        <f t="shared" si="77"/>
        <v>122014</v>
      </c>
      <c r="S219" s="101">
        <v>6.1685520215132401</v>
      </c>
      <c r="T219" s="60">
        <f>AVERAGE($S$102:S219)</f>
        <v>6.9418420940690773</v>
      </c>
      <c r="U219" s="60">
        <f t="shared" si="75"/>
        <v>6.9418420940690773</v>
      </c>
      <c r="V219" s="60">
        <f t="shared" si="80"/>
        <v>6.7148555617830539</v>
      </c>
    </row>
    <row r="220" spans="3:22">
      <c r="C220" s="64">
        <v>13789</v>
      </c>
      <c r="D220" s="64" t="str">
        <f t="shared" si="76"/>
        <v>101937</v>
      </c>
      <c r="E220" s="65">
        <v>10.9381</v>
      </c>
      <c r="F220" s="58">
        <f t="shared" si="78"/>
        <v>11.278700000000001</v>
      </c>
      <c r="G220" s="65">
        <v>16.89508235294117</v>
      </c>
      <c r="H220" s="66">
        <v>14.36</v>
      </c>
      <c r="I220" s="60">
        <f>AVERAGE($H$102:H220)</f>
        <v>16.851428571428571</v>
      </c>
      <c r="J220" s="58"/>
      <c r="K220">
        <f t="shared" si="79"/>
        <v>16.850000000000001</v>
      </c>
      <c r="Q220" s="64">
        <v>42019</v>
      </c>
      <c r="R220" s="64" t="str">
        <f t="shared" si="77"/>
        <v>12015</v>
      </c>
      <c r="S220" s="101">
        <v>5.7981741647567029</v>
      </c>
      <c r="T220" s="60">
        <f>AVERAGE($S$102:S220)</f>
        <v>6.9322314392009057</v>
      </c>
      <c r="U220" s="60">
        <f>T220</f>
        <v>6.9322314392009057</v>
      </c>
      <c r="V220" s="60">
        <f t="shared" si="80"/>
        <v>6.1685520215132401</v>
      </c>
    </row>
    <row r="221" spans="3:22">
      <c r="C221" s="64">
        <v>13820</v>
      </c>
      <c r="D221" s="64" t="str">
        <f t="shared" si="76"/>
        <v>111937</v>
      </c>
      <c r="E221" s="65">
        <v>9.8318999999999992</v>
      </c>
      <c r="F221" s="58">
        <f t="shared" si="78"/>
        <v>10.9381</v>
      </c>
      <c r="G221" s="65">
        <v>16.836222499999995</v>
      </c>
      <c r="H221" s="66">
        <v>13.16</v>
      </c>
      <c r="I221" s="60">
        <f>AVERAGE($H$102:H221)</f>
        <v>16.820666666666664</v>
      </c>
      <c r="J221" s="58"/>
      <c r="K221">
        <f t="shared" si="79"/>
        <v>14.36</v>
      </c>
      <c r="Q221" s="64">
        <v>42050</v>
      </c>
      <c r="R221" s="64" t="str">
        <f t="shared" si="77"/>
        <v>22015</v>
      </c>
      <c r="S221" s="101">
        <v>6.4178452095990872</v>
      </c>
      <c r="T221" s="60">
        <f>AVERAGE($S$102:S221)</f>
        <v>6.9279448872875573</v>
      </c>
      <c r="U221" s="60">
        <f>AVERAGE(S102:S221)</f>
        <v>6.9279448872875573</v>
      </c>
      <c r="V221" s="60">
        <f t="shared" si="80"/>
        <v>5.7981741647567029</v>
      </c>
    </row>
    <row r="222" spans="3:22">
      <c r="C222" s="64">
        <v>13850</v>
      </c>
      <c r="D222" s="64" t="str">
        <f t="shared" si="76"/>
        <v>121937</v>
      </c>
      <c r="E222" s="65">
        <v>9.3362999999999996</v>
      </c>
      <c r="F222" s="58">
        <f t="shared" si="78"/>
        <v>9.8318999999999992</v>
      </c>
      <c r="G222" s="65">
        <v>16.77423966942148</v>
      </c>
      <c r="H222" s="66">
        <v>13.01</v>
      </c>
      <c r="I222" s="60">
        <f>AVERAGE($H$102:H222)</f>
        <v>16.789173553719007</v>
      </c>
      <c r="J222" s="58">
        <f>AVERAGE(H102:H222)</f>
        <v>16.789173553719007</v>
      </c>
      <c r="K222">
        <f t="shared" si="79"/>
        <v>13.16</v>
      </c>
      <c r="Q222" s="64">
        <v>42078</v>
      </c>
      <c r="R222" s="64" t="str">
        <f t="shared" si="77"/>
        <v>32015</v>
      </c>
      <c r="S222" s="101">
        <v>6.4367817159055702</v>
      </c>
      <c r="T222" s="60">
        <f>AVERAGE($S$102:S222)</f>
        <v>6.92388568752407</v>
      </c>
      <c r="U222" s="60">
        <f t="shared" ref="U222:U285" si="81">AVERAGE(S103:S222)</f>
        <v>6.9400442468530077</v>
      </c>
      <c r="V222" s="60">
        <f t="shared" si="80"/>
        <v>6.4178452095990872</v>
      </c>
    </row>
    <row r="223" spans="3:22">
      <c r="C223" s="64">
        <v>13881</v>
      </c>
      <c r="D223" s="64" t="str">
        <f t="shared" si="76"/>
        <v>11938</v>
      </c>
      <c r="E223" s="65">
        <v>11.0206</v>
      </c>
      <c r="F223" s="58">
        <f t="shared" si="78"/>
        <v>9.3362999999999996</v>
      </c>
      <c r="G223" s="65">
        <v>16.727078688524582</v>
      </c>
      <c r="H223" s="66">
        <v>13.51</v>
      </c>
      <c r="I223" s="60">
        <f>AVERAGE($H$102:H223)</f>
        <v>16.76229508196721</v>
      </c>
      <c r="J223" s="58">
        <f t="shared" ref="J223:J286" si="82">AVERAGE(H103:H223)</f>
        <v>16.74669421487603</v>
      </c>
      <c r="K223">
        <f t="shared" si="79"/>
        <v>13.01</v>
      </c>
      <c r="Q223" s="64">
        <v>42109</v>
      </c>
      <c r="R223" s="64" t="str">
        <f t="shared" si="77"/>
        <v>42015</v>
      </c>
      <c r="S223" s="101">
        <v>7.71643480986498</v>
      </c>
      <c r="T223" s="60">
        <f>AVERAGE($S$102:S223)</f>
        <v>6.9303819918055529</v>
      </c>
      <c r="U223" s="60">
        <f t="shared" si="81"/>
        <v>6.9662513137184536</v>
      </c>
      <c r="V223" s="60">
        <f t="shared" si="80"/>
        <v>6.4367817159055702</v>
      </c>
    </row>
    <row r="224" spans="3:22">
      <c r="C224" s="64">
        <v>13912</v>
      </c>
      <c r="D224" s="64" t="str">
        <f t="shared" si="76"/>
        <v>21938</v>
      </c>
      <c r="E224" s="65">
        <v>11.6907</v>
      </c>
      <c r="F224" s="58">
        <f t="shared" si="78"/>
        <v>11.0206</v>
      </c>
      <c r="G224" s="65">
        <v>16.686132520325195</v>
      </c>
      <c r="H224" s="66">
        <v>13.26</v>
      </c>
      <c r="I224" s="60">
        <f>AVERAGE($H$102:H224)</f>
        <v>16.733821138211379</v>
      </c>
      <c r="J224" s="58">
        <f t="shared" si="82"/>
        <v>16.700826446280988</v>
      </c>
      <c r="K224">
        <f t="shared" si="79"/>
        <v>13.51</v>
      </c>
      <c r="Q224" s="64">
        <v>42139</v>
      </c>
      <c r="R224" s="64" t="str">
        <f t="shared" si="77"/>
        <v>52015</v>
      </c>
      <c r="S224" s="58">
        <v>7.1697790175548013</v>
      </c>
      <c r="T224" s="60">
        <f>AVERAGE($S$102:S224)</f>
        <v>6.9323283090880672</v>
      </c>
      <c r="U224" s="60">
        <f t="shared" si="81"/>
        <v>6.9852350421874512</v>
      </c>
      <c r="V224" s="60">
        <f t="shared" si="80"/>
        <v>7.71643480986498</v>
      </c>
    </row>
    <row r="225" spans="3:22">
      <c r="C225" s="64">
        <v>13940</v>
      </c>
      <c r="D225" s="64" t="str">
        <f t="shared" si="76"/>
        <v>31938</v>
      </c>
      <c r="E225" s="65">
        <v>8.7629000000000001</v>
      </c>
      <c r="F225" s="58">
        <f t="shared" si="78"/>
        <v>11.6907</v>
      </c>
      <c r="G225" s="65">
        <v>16.622235483870963</v>
      </c>
      <c r="H225" s="66">
        <v>12.38</v>
      </c>
      <c r="I225" s="60">
        <f>AVERAGE($H$102:H225)</f>
        <v>16.698709677419355</v>
      </c>
      <c r="J225" s="58">
        <f t="shared" si="82"/>
        <v>16.647190082644624</v>
      </c>
      <c r="K225">
        <f t="shared" si="79"/>
        <v>13.26</v>
      </c>
      <c r="Q225" s="64">
        <v>42170</v>
      </c>
      <c r="R225" s="64" t="str">
        <f t="shared" si="77"/>
        <v>62015</v>
      </c>
      <c r="S225" s="58">
        <v>7.1126752458425235</v>
      </c>
      <c r="T225" s="60">
        <f>AVERAGE($S$102:S225)</f>
        <v>6.9337827198683444</v>
      </c>
      <c r="U225" s="60">
        <f t="shared" si="81"/>
        <v>7.0029059234829409</v>
      </c>
      <c r="V225" s="60">
        <f t="shared" si="80"/>
        <v>7.1697790175548013</v>
      </c>
    </row>
    <row r="226" spans="3:22">
      <c r="C226" s="64">
        <v>13971</v>
      </c>
      <c r="D226" s="64" t="str">
        <f t="shared" si="76"/>
        <v>41938</v>
      </c>
      <c r="E226" s="65">
        <v>12.5974</v>
      </c>
      <c r="F226" s="58">
        <f t="shared" si="78"/>
        <v>8.7629000000000001</v>
      </c>
      <c r="G226" s="65">
        <v>16.590036799999993</v>
      </c>
      <c r="H226" s="66">
        <v>11.79</v>
      </c>
      <c r="I226" s="60">
        <f>AVERAGE($H$102:H226)</f>
        <v>16.65944</v>
      </c>
      <c r="J226" s="58">
        <f t="shared" si="82"/>
        <v>16.5798347107438</v>
      </c>
      <c r="K226">
        <f t="shared" si="79"/>
        <v>12.38</v>
      </c>
      <c r="Q226" s="64">
        <v>42200</v>
      </c>
      <c r="R226" s="64" t="str">
        <f t="shared" si="77"/>
        <v>72015</v>
      </c>
      <c r="S226" s="58">
        <v>6.5661446775357355</v>
      </c>
      <c r="T226" s="60">
        <f>AVERAGE($S$102:S226)</f>
        <v>6.9308416155296833</v>
      </c>
      <c r="U226" s="60">
        <f t="shared" si="81"/>
        <v>7.0139039249687487</v>
      </c>
      <c r="V226" s="60">
        <f t="shared" si="80"/>
        <v>7.1126752458425235</v>
      </c>
    </row>
    <row r="227" spans="3:22">
      <c r="C227" s="64">
        <v>14001</v>
      </c>
      <c r="D227" s="64" t="str">
        <f t="shared" si="76"/>
        <v>51938</v>
      </c>
      <c r="E227" s="65">
        <v>12.039</v>
      </c>
      <c r="F227" s="58">
        <f t="shared" si="78"/>
        <v>12.5974</v>
      </c>
      <c r="G227" s="65">
        <v>16.553917460317457</v>
      </c>
      <c r="H227" s="66">
        <v>11.99</v>
      </c>
      <c r="I227" s="60">
        <f>AVERAGE($H$102:H227)</f>
        <v>16.622380952380951</v>
      </c>
      <c r="J227" s="58">
        <f t="shared" si="82"/>
        <v>16.503223140495866</v>
      </c>
      <c r="K227">
        <f t="shared" si="79"/>
        <v>11.79</v>
      </c>
      <c r="Q227" s="64">
        <v>42231</v>
      </c>
      <c r="R227" s="64" t="str">
        <f t="shared" si="77"/>
        <v>82015</v>
      </c>
      <c r="S227" s="58">
        <v>6.2289883085728821</v>
      </c>
      <c r="T227" s="60">
        <f>AVERAGE($S$102:S227)</f>
        <v>6.9252713511887567</v>
      </c>
      <c r="U227" s="60">
        <f t="shared" si="81"/>
        <v>7.0221201168495337</v>
      </c>
      <c r="V227" s="60">
        <f t="shared" si="80"/>
        <v>6.5661446775357355</v>
      </c>
    </row>
    <row r="228" spans="3:22">
      <c r="C228" s="64">
        <v>14032</v>
      </c>
      <c r="D228" s="64" t="str">
        <f t="shared" si="76"/>
        <v>61938</v>
      </c>
      <c r="E228" s="65">
        <v>15.013</v>
      </c>
      <c r="F228" s="58">
        <f t="shared" si="78"/>
        <v>12.039</v>
      </c>
      <c r="G228" s="65">
        <v>16.541784251968501</v>
      </c>
      <c r="H228" s="66">
        <v>12.29</v>
      </c>
      <c r="I228" s="60">
        <f>AVERAGE($H$102:H228)</f>
        <v>16.58826771653543</v>
      </c>
      <c r="J228" s="58">
        <f t="shared" si="82"/>
        <v>16.424380165289254</v>
      </c>
      <c r="K228">
        <f t="shared" si="79"/>
        <v>11.99</v>
      </c>
      <c r="Q228" s="64">
        <v>42262</v>
      </c>
      <c r="R228" s="64" t="str">
        <f t="shared" si="77"/>
        <v>92015</v>
      </c>
      <c r="S228" s="58">
        <v>6.1170596162304651</v>
      </c>
      <c r="T228" s="60">
        <f>AVERAGE($S$102:S228)</f>
        <v>6.9189074792599508</v>
      </c>
      <c r="U228" s="60">
        <f t="shared" si="81"/>
        <v>7.0213555900658458</v>
      </c>
      <c r="V228" s="60">
        <f t="shared" si="80"/>
        <v>6.2289883085728821</v>
      </c>
    </row>
    <row r="229" spans="3:22">
      <c r="C229" s="64">
        <v>14062</v>
      </c>
      <c r="D229" s="64" t="str">
        <f t="shared" si="76"/>
        <v>71938</v>
      </c>
      <c r="E229" s="65">
        <v>20</v>
      </c>
      <c r="F229" s="58">
        <f t="shared" si="78"/>
        <v>15.013</v>
      </c>
      <c r="G229" s="65">
        <v>16.568801562499996</v>
      </c>
      <c r="H229" s="66">
        <v>14.77</v>
      </c>
      <c r="I229" s="60">
        <f>AVERAGE($H$102:H229)</f>
        <v>16.574062499999997</v>
      </c>
      <c r="J229" s="58">
        <f t="shared" si="82"/>
        <v>16.373636363636365</v>
      </c>
      <c r="K229">
        <f t="shared" si="79"/>
        <v>12.29</v>
      </c>
      <c r="Q229" s="64">
        <v>42292</v>
      </c>
      <c r="R229" s="64" t="str">
        <f t="shared" si="77"/>
        <v>102015</v>
      </c>
      <c r="S229" s="58">
        <v>6.3344115061855906</v>
      </c>
      <c r="T229" s="60">
        <f>AVERAGE($S$102:S229)</f>
        <v>6.9143411044703074</v>
      </c>
      <c r="U229" s="60">
        <f t="shared" si="81"/>
        <v>7.0233666915680608</v>
      </c>
      <c r="V229" s="60">
        <f t="shared" si="80"/>
        <v>6.1170596162304651</v>
      </c>
    </row>
    <row r="230" spans="3:22">
      <c r="C230" s="64">
        <v>14093</v>
      </c>
      <c r="D230" s="64" t="str">
        <f t="shared" si="76"/>
        <v>81938</v>
      </c>
      <c r="E230" s="65">
        <v>19.451599999999999</v>
      </c>
      <c r="F230" s="58">
        <f t="shared" si="78"/>
        <v>20</v>
      </c>
      <c r="G230" s="65">
        <v>16.591148837209296</v>
      </c>
      <c r="H230" s="66">
        <v>14.9</v>
      </c>
      <c r="I230" s="60">
        <f>AVERAGE($H$102:H230)</f>
        <v>16.561085271317825</v>
      </c>
      <c r="J230" s="58">
        <f t="shared" si="82"/>
        <v>16.322561983471076</v>
      </c>
      <c r="K230">
        <f t="shared" si="79"/>
        <v>14.77</v>
      </c>
      <c r="Q230" s="64">
        <v>42323</v>
      </c>
      <c r="R230" s="64" t="str">
        <f t="shared" si="77"/>
        <v>112015</v>
      </c>
      <c r="S230" s="58">
        <v>6.3862125881697622</v>
      </c>
      <c r="T230" s="60">
        <f>AVERAGE($S$102:S230)</f>
        <v>6.9102470849641016</v>
      </c>
      <c r="U230" s="60">
        <f t="shared" si="81"/>
        <v>7.0240439013993425</v>
      </c>
      <c r="V230" s="60">
        <f t="shared" si="80"/>
        <v>6.3344115061855906</v>
      </c>
    </row>
    <row r="231" spans="3:22">
      <c r="C231" s="64">
        <v>14124</v>
      </c>
      <c r="D231" s="64" t="str">
        <f t="shared" ref="D231:D294" si="83">MONTH(C231)&amp;YEAR(C231)</f>
        <v>91938</v>
      </c>
      <c r="E231" s="65">
        <v>19.741900000000001</v>
      </c>
      <c r="F231" s="58">
        <f t="shared" si="78"/>
        <v>19.451599999999999</v>
      </c>
      <c r="G231" s="65">
        <v>16.615385384615379</v>
      </c>
      <c r="H231" s="66">
        <v>14.28</v>
      </c>
      <c r="I231" s="60">
        <f>AVERAGE($H$102:H231)</f>
        <v>16.543538461538461</v>
      </c>
      <c r="J231" s="58">
        <f t="shared" si="82"/>
        <v>16.260743801652893</v>
      </c>
      <c r="K231">
        <f t="shared" si="79"/>
        <v>14.9</v>
      </c>
      <c r="Q231" s="64">
        <v>42353</v>
      </c>
      <c r="R231" s="64" t="str">
        <f t="shared" ref="R231:R294" si="84">MONTH(Q231)&amp;YEAR(Q231)</f>
        <v>122015</v>
      </c>
      <c r="S231" s="58">
        <v>6.1815308664349562</v>
      </c>
      <c r="T231" s="60">
        <f>AVERAGE($S$102:S231)</f>
        <v>6.9046415755908006</v>
      </c>
      <c r="U231" s="60">
        <f t="shared" si="81"/>
        <v>7.0200203116363449</v>
      </c>
      <c r="V231" s="60">
        <f t="shared" si="80"/>
        <v>6.3862125881697622</v>
      </c>
    </row>
    <row r="232" spans="3:22">
      <c r="C232" s="64">
        <v>14154</v>
      </c>
      <c r="D232" s="64" t="str">
        <f t="shared" si="83"/>
        <v>101938</v>
      </c>
      <c r="E232" s="65">
        <v>20.578099999999999</v>
      </c>
      <c r="F232" s="58">
        <f t="shared" ref="F232:F295" si="85">E231</f>
        <v>19.741900000000001</v>
      </c>
      <c r="G232" s="65">
        <v>16.645635114503811</v>
      </c>
      <c r="H232" s="66">
        <v>16.059999999999999</v>
      </c>
      <c r="I232" s="60">
        <f>AVERAGE($H$102:H232)</f>
        <v>16.539847328244274</v>
      </c>
      <c r="J232" s="58">
        <f t="shared" si="82"/>
        <v>16.203388429752064</v>
      </c>
      <c r="K232">
        <f t="shared" ref="K232:K295" si="86">H231</f>
        <v>14.28</v>
      </c>
      <c r="Q232" s="64">
        <v>42384</v>
      </c>
      <c r="R232" s="64" t="str">
        <f t="shared" si="84"/>
        <v>12016</v>
      </c>
      <c r="S232" s="58">
        <v>5.6834843662309673</v>
      </c>
      <c r="T232" s="60">
        <f>AVERAGE($S$102:S232)</f>
        <v>6.8953197648323279</v>
      </c>
      <c r="U232" s="60">
        <f t="shared" si="81"/>
        <v>7.0070334433108146</v>
      </c>
      <c r="V232" s="60">
        <f t="shared" ref="V232:V295" si="87">S231</f>
        <v>6.1815308664349562</v>
      </c>
    </row>
    <row r="233" spans="3:22">
      <c r="C233" s="64">
        <v>14185</v>
      </c>
      <c r="D233" s="64" t="str">
        <f t="shared" si="83"/>
        <v>111938</v>
      </c>
      <c r="E233" s="65">
        <v>19.890599999999999</v>
      </c>
      <c r="F233" s="58">
        <f t="shared" si="85"/>
        <v>20.578099999999999</v>
      </c>
      <c r="G233" s="65">
        <v>16.670218181818178</v>
      </c>
      <c r="H233" s="66">
        <v>16.149999999999999</v>
      </c>
      <c r="I233" s="60">
        <f>AVERAGE($H$102:H233)</f>
        <v>16.536893939393938</v>
      </c>
      <c r="J233" s="58">
        <f t="shared" si="82"/>
        <v>16.141983471074379</v>
      </c>
      <c r="K233">
        <f t="shared" si="86"/>
        <v>16.059999999999999</v>
      </c>
      <c r="Q233" s="64">
        <v>42415</v>
      </c>
      <c r="R233" s="64" t="str">
        <f t="shared" si="84"/>
        <v>22016</v>
      </c>
      <c r="S233" s="58">
        <v>6.0818999321705158</v>
      </c>
      <c r="T233" s="60">
        <f>AVERAGE($S$102:S233)</f>
        <v>6.8891574933727684</v>
      </c>
      <c r="U233" s="60">
        <f t="shared" si="81"/>
        <v>6.9975557035065759</v>
      </c>
      <c r="V233" s="60">
        <f t="shared" si="87"/>
        <v>5.6834843662309673</v>
      </c>
    </row>
    <row r="234" spans="3:22">
      <c r="C234" s="64">
        <v>14215</v>
      </c>
      <c r="D234" s="64" t="str">
        <f t="shared" si="83"/>
        <v>121938</v>
      </c>
      <c r="E234" s="65">
        <v>20.640599999999999</v>
      </c>
      <c r="F234" s="58">
        <f t="shared" si="85"/>
        <v>19.890599999999999</v>
      </c>
      <c r="G234" s="65">
        <v>16.700070676691727</v>
      </c>
      <c r="H234" s="66">
        <v>15.76</v>
      </c>
      <c r="I234" s="60">
        <f>AVERAGE($H$102:H234)</f>
        <v>16.531052631578948</v>
      </c>
      <c r="J234" s="58">
        <f t="shared" si="82"/>
        <v>16.064628099173554</v>
      </c>
      <c r="K234">
        <f t="shared" si="86"/>
        <v>16.149999999999999</v>
      </c>
      <c r="Q234" s="64">
        <v>42444</v>
      </c>
      <c r="R234" s="64" t="str">
        <f t="shared" si="84"/>
        <v>32016</v>
      </c>
      <c r="S234" s="58">
        <v>7.2796748600161756</v>
      </c>
      <c r="T234" s="60">
        <f>AVERAGE($S$102:S234)</f>
        <v>6.8920937141745986</v>
      </c>
      <c r="U234" s="60">
        <f t="shared" si="81"/>
        <v>6.999133644177487</v>
      </c>
      <c r="V234" s="60">
        <f t="shared" si="87"/>
        <v>6.0818999321705158</v>
      </c>
    </row>
    <row r="235" spans="3:22">
      <c r="C235" s="64">
        <v>14246</v>
      </c>
      <c r="D235" s="64" t="str">
        <f t="shared" si="83"/>
        <v>11939</v>
      </c>
      <c r="E235" s="65">
        <v>17.323899999999998</v>
      </c>
      <c r="F235" s="58">
        <f t="shared" si="85"/>
        <v>20.640599999999999</v>
      </c>
      <c r="G235" s="65">
        <v>16.704726119402984</v>
      </c>
      <c r="H235" s="66">
        <v>15.6</v>
      </c>
      <c r="I235" s="60">
        <f>AVERAGE($H$102:H235)</f>
        <v>16.524104477611939</v>
      </c>
      <c r="J235" s="58">
        <f t="shared" si="82"/>
        <v>15.984462809917353</v>
      </c>
      <c r="K235">
        <f t="shared" si="86"/>
        <v>15.76</v>
      </c>
      <c r="Q235" s="64">
        <v>42475</v>
      </c>
      <c r="R235" s="64" t="str">
        <f t="shared" si="84"/>
        <v>42016</v>
      </c>
      <c r="S235" s="58">
        <v>10.078594208569983</v>
      </c>
      <c r="T235" s="60">
        <f>AVERAGE($S$102:S235)</f>
        <v>6.9158735686103849</v>
      </c>
      <c r="U235" s="60">
        <f t="shared" si="81"/>
        <v>7.0242441688401591</v>
      </c>
      <c r="V235" s="60">
        <f t="shared" si="87"/>
        <v>7.2796748600161756</v>
      </c>
    </row>
    <row r="236" spans="3:22">
      <c r="C236" s="64">
        <v>14277</v>
      </c>
      <c r="D236" s="64" t="str">
        <f t="shared" si="83"/>
        <v>21939</v>
      </c>
      <c r="E236" s="65">
        <v>17.8873</v>
      </c>
      <c r="F236" s="58">
        <f t="shared" si="85"/>
        <v>17.323899999999998</v>
      </c>
      <c r="G236" s="65">
        <v>16.713485925925923</v>
      </c>
      <c r="H236" s="66">
        <v>15.66</v>
      </c>
      <c r="I236" s="60">
        <f>AVERAGE($H$102:H236)</f>
        <v>16.517703703703702</v>
      </c>
      <c r="J236" s="58">
        <f t="shared" si="82"/>
        <v>15.890082644628098</v>
      </c>
      <c r="K236">
        <f t="shared" si="86"/>
        <v>15.6</v>
      </c>
      <c r="Q236" s="64">
        <v>42505</v>
      </c>
      <c r="R236" s="64" t="str">
        <f t="shared" si="84"/>
        <v>52016</v>
      </c>
      <c r="S236" s="58">
        <v>9.1977414097222514</v>
      </c>
      <c r="T236" s="60">
        <f>AVERAGE($S$102:S236)</f>
        <v>6.9327762933593613</v>
      </c>
      <c r="U236" s="60">
        <f t="shared" si="81"/>
        <v>7.0472811420368862</v>
      </c>
      <c r="V236" s="60">
        <f t="shared" si="87"/>
        <v>10.078594208569983</v>
      </c>
    </row>
    <row r="237" spans="3:22">
      <c r="C237" s="64">
        <v>14305</v>
      </c>
      <c r="D237" s="64" t="str">
        <f t="shared" si="83"/>
        <v>31939</v>
      </c>
      <c r="E237" s="65">
        <v>15.4648</v>
      </c>
      <c r="F237" s="58">
        <f t="shared" si="85"/>
        <v>17.8873</v>
      </c>
      <c r="G237" s="65">
        <v>16.704304411764703</v>
      </c>
      <c r="H237" s="66">
        <v>15.73</v>
      </c>
      <c r="I237" s="60">
        <f>AVERAGE($H$102:H237)</f>
        <v>16.511911764705882</v>
      </c>
      <c r="J237" s="58">
        <f t="shared" si="82"/>
        <v>15.795867768595039</v>
      </c>
      <c r="K237">
        <f t="shared" si="86"/>
        <v>15.66</v>
      </c>
      <c r="Q237" s="64">
        <v>42536</v>
      </c>
      <c r="R237" s="64" t="str">
        <f t="shared" si="84"/>
        <v>62016</v>
      </c>
      <c r="S237" s="58">
        <v>9.6264865017099162</v>
      </c>
      <c r="T237" s="60">
        <f>AVERAGE($S$102:S237)</f>
        <v>6.9525829860678208</v>
      </c>
      <c r="U237" s="60">
        <f t="shared" si="81"/>
        <v>7.0719902565883599</v>
      </c>
      <c r="V237" s="60">
        <f t="shared" si="87"/>
        <v>9.1977414097222514</v>
      </c>
    </row>
    <row r="238" spans="3:22">
      <c r="C238" s="64">
        <v>14336</v>
      </c>
      <c r="D238" s="64" t="str">
        <f t="shared" si="83"/>
        <v>41939</v>
      </c>
      <c r="E238" s="65">
        <v>14.368399999999999</v>
      </c>
      <c r="F238" s="58">
        <f t="shared" si="85"/>
        <v>15.4648</v>
      </c>
      <c r="G238" s="65">
        <v>16.687254014598537</v>
      </c>
      <c r="H238" s="66">
        <v>13.92</v>
      </c>
      <c r="I238" s="60">
        <f>AVERAGE($H$102:H238)</f>
        <v>16.492992700729928</v>
      </c>
      <c r="J238" s="58">
        <f t="shared" si="82"/>
        <v>15.682148760330579</v>
      </c>
      <c r="K238">
        <f t="shared" si="86"/>
        <v>15.73</v>
      </c>
      <c r="Q238" s="64">
        <v>42566</v>
      </c>
      <c r="R238" s="64" t="str">
        <f t="shared" si="84"/>
        <v>72016</v>
      </c>
      <c r="S238" s="58">
        <v>10.555262380365667</v>
      </c>
      <c r="T238" s="60">
        <f>AVERAGE($S$102:S238)</f>
        <v>6.9788799159532067</v>
      </c>
      <c r="U238" s="60">
        <f t="shared" si="81"/>
        <v>7.1042521340256473</v>
      </c>
      <c r="V238" s="60">
        <f t="shared" si="87"/>
        <v>9.6264865017099162</v>
      </c>
    </row>
    <row r="239" spans="3:22">
      <c r="C239" s="64">
        <v>14366</v>
      </c>
      <c r="D239" s="64" t="str">
        <f t="shared" si="83"/>
        <v>51939</v>
      </c>
      <c r="E239" s="65">
        <v>15.263199999999999</v>
      </c>
      <c r="F239" s="58">
        <f t="shared" si="85"/>
        <v>14.368399999999999</v>
      </c>
      <c r="G239" s="65">
        <v>16.67693478260869</v>
      </c>
      <c r="H239" s="66">
        <v>14.5</v>
      </c>
      <c r="I239" s="60">
        <f>AVERAGE($H$102:H239)</f>
        <v>16.478550724637682</v>
      </c>
      <c r="J239" s="58">
        <f t="shared" si="82"/>
        <v>15.574132231404956</v>
      </c>
      <c r="K239">
        <f t="shared" si="86"/>
        <v>13.92</v>
      </c>
      <c r="Q239" s="64">
        <v>42597</v>
      </c>
      <c r="R239" s="64" t="str">
        <f t="shared" si="84"/>
        <v>82016</v>
      </c>
      <c r="S239" s="58">
        <v>11.749251069378063</v>
      </c>
      <c r="T239" s="60">
        <f>AVERAGE($S$102:S239)</f>
        <v>7.0134478228620818</v>
      </c>
      <c r="U239" s="60">
        <f t="shared" si="81"/>
        <v>7.1504826589108985</v>
      </c>
      <c r="V239" s="60">
        <f t="shared" si="87"/>
        <v>10.555262380365667</v>
      </c>
    </row>
    <row r="240" spans="3:22">
      <c r="C240" s="64">
        <v>14397</v>
      </c>
      <c r="D240" s="64" t="str">
        <f t="shared" si="83"/>
        <v>61939</v>
      </c>
      <c r="E240" s="65">
        <v>14.2895</v>
      </c>
      <c r="F240" s="58">
        <f t="shared" si="85"/>
        <v>15.263199999999999</v>
      </c>
      <c r="G240" s="65">
        <v>16.659758992805749</v>
      </c>
      <c r="H240" s="66">
        <v>14.83</v>
      </c>
      <c r="I240" s="60">
        <f>AVERAGE($H$102:H240)</f>
        <v>16.466690647482014</v>
      </c>
      <c r="J240" s="58">
        <f t="shared" si="82"/>
        <v>15.467768595041319</v>
      </c>
      <c r="K240">
        <f t="shared" si="86"/>
        <v>14.5</v>
      </c>
      <c r="Q240" s="64">
        <v>42628</v>
      </c>
      <c r="R240" s="64" t="str">
        <f t="shared" si="84"/>
        <v>92016</v>
      </c>
      <c r="S240" s="58">
        <v>11.819794022311813</v>
      </c>
      <c r="T240" s="60">
        <f>AVERAGE($S$102:S240)</f>
        <v>7.048025853073951</v>
      </c>
      <c r="U240" s="60">
        <f t="shared" si="81"/>
        <v>7.1944195561656761</v>
      </c>
      <c r="V240" s="60">
        <f t="shared" si="87"/>
        <v>11.749251069378063</v>
      </c>
    </row>
    <row r="241" spans="3:22">
      <c r="C241" s="64">
        <v>14427</v>
      </c>
      <c r="D241" s="64" t="str">
        <f t="shared" si="83"/>
        <v>71939</v>
      </c>
      <c r="E241" s="65">
        <v>14.8642</v>
      </c>
      <c r="F241" s="58">
        <f t="shared" si="85"/>
        <v>14.2895</v>
      </c>
      <c r="G241" s="65">
        <v>16.646933571428566</v>
      </c>
      <c r="H241" s="66">
        <v>15.27</v>
      </c>
      <c r="I241" s="60">
        <f>AVERAGE($H$102:H241)</f>
        <v>16.458142857142857</v>
      </c>
      <c r="J241" s="58">
        <f t="shared" si="82"/>
        <v>15.363057851239668</v>
      </c>
      <c r="K241">
        <f t="shared" si="86"/>
        <v>14.83</v>
      </c>
      <c r="Q241" s="64">
        <v>42658</v>
      </c>
      <c r="R241" s="64" t="str">
        <f t="shared" si="84"/>
        <v>102016</v>
      </c>
      <c r="S241" s="58">
        <v>13.82721508611162</v>
      </c>
      <c r="T241" s="60">
        <f>AVERAGE($S$102:S241)</f>
        <v>7.0964486333099348</v>
      </c>
      <c r="U241" s="60">
        <f t="shared" si="81"/>
        <v>7.2495493621248617</v>
      </c>
      <c r="V241" s="60">
        <f t="shared" si="87"/>
        <v>11.819794022311813</v>
      </c>
    </row>
    <row r="242" spans="3:22">
      <c r="C242" s="64">
        <v>14458</v>
      </c>
      <c r="D242" s="64" t="str">
        <f t="shared" si="83"/>
        <v>81939</v>
      </c>
      <c r="E242" s="65">
        <v>13.8025</v>
      </c>
      <c r="F242" s="58">
        <f t="shared" si="85"/>
        <v>14.8642</v>
      </c>
      <c r="G242" s="65">
        <v>16.626760283687936</v>
      </c>
      <c r="H242" s="66">
        <v>15.12</v>
      </c>
      <c r="I242" s="60">
        <f>AVERAGE($H$102:H242)</f>
        <v>16.448652482269502</v>
      </c>
      <c r="J242" s="58">
        <f t="shared" si="82"/>
        <v>15.240661157024793</v>
      </c>
      <c r="K242">
        <f t="shared" si="86"/>
        <v>15.27</v>
      </c>
      <c r="Q242" s="64">
        <v>42689</v>
      </c>
      <c r="R242" s="64" t="str">
        <f t="shared" si="84"/>
        <v>112016</v>
      </c>
      <c r="S242" s="58">
        <v>14.343618150817647</v>
      </c>
      <c r="T242" s="60">
        <f>AVERAGE($S$102:S242)</f>
        <v>7.1478469986823301</v>
      </c>
      <c r="U242" s="60">
        <f t="shared" si="81"/>
        <v>7.30895486916849</v>
      </c>
      <c r="V242" s="60">
        <f t="shared" si="87"/>
        <v>13.82721508611162</v>
      </c>
    </row>
    <row r="243" spans="3:22">
      <c r="C243" s="64">
        <v>14489</v>
      </c>
      <c r="D243" s="64" t="str">
        <f t="shared" si="83"/>
        <v>91939</v>
      </c>
      <c r="E243" s="65">
        <v>16.074100000000001</v>
      </c>
      <c r="F243" s="58">
        <f t="shared" si="85"/>
        <v>13.8025</v>
      </c>
      <c r="G243" s="65">
        <v>16.622868309859147</v>
      </c>
      <c r="H243" s="66">
        <v>16.45</v>
      </c>
      <c r="I243" s="60">
        <f>AVERAGE($H$102:H243)</f>
        <v>16.448661971830983</v>
      </c>
      <c r="J243" s="58">
        <f t="shared" si="82"/>
        <v>15.116446280991735</v>
      </c>
      <c r="K243">
        <f t="shared" si="86"/>
        <v>15.12</v>
      </c>
      <c r="Q243" s="64">
        <v>42719</v>
      </c>
      <c r="R243" s="64" t="str">
        <f t="shared" si="84"/>
        <v>122016</v>
      </c>
      <c r="S243" s="58">
        <v>14.425988098847451</v>
      </c>
      <c r="T243" s="60">
        <f>AVERAGE($S$102:S243)</f>
        <v>7.1991015134722254</v>
      </c>
      <c r="U243" s="60">
        <f t="shared" si="81"/>
        <v>7.3655521543600617</v>
      </c>
      <c r="V243" s="60">
        <f t="shared" si="87"/>
        <v>14.343618150817647</v>
      </c>
    </row>
    <row r="244" spans="3:22">
      <c r="C244" s="64">
        <v>14519</v>
      </c>
      <c r="D244" s="64" t="str">
        <f t="shared" si="83"/>
        <v>101939</v>
      </c>
      <c r="E244" s="65">
        <v>14.255599999999999</v>
      </c>
      <c r="F244" s="58">
        <f t="shared" si="85"/>
        <v>16.074100000000001</v>
      </c>
      <c r="G244" s="65">
        <v>16.606313986013976</v>
      </c>
      <c r="H244" s="66">
        <v>16.82</v>
      </c>
      <c r="I244" s="60">
        <f>AVERAGE($H$102:H244)</f>
        <v>16.451258741258741</v>
      </c>
      <c r="J244" s="58">
        <f t="shared" si="82"/>
        <v>14.986363636363636</v>
      </c>
      <c r="K244">
        <f t="shared" si="86"/>
        <v>16.45</v>
      </c>
      <c r="Q244" s="64">
        <v>42750</v>
      </c>
      <c r="R244" s="64" t="str">
        <f t="shared" si="84"/>
        <v>12017</v>
      </c>
      <c r="S244" s="58">
        <v>14.664981301986327</v>
      </c>
      <c r="T244" s="60">
        <f>AVERAGE($S$102:S244)</f>
        <v>7.2513104630422545</v>
      </c>
      <c r="U244" s="60">
        <f t="shared" si="81"/>
        <v>7.4256728649389023</v>
      </c>
      <c r="V244" s="60">
        <f t="shared" si="87"/>
        <v>14.425988098847451</v>
      </c>
    </row>
    <row r="245" spans="3:22">
      <c r="C245" s="64">
        <v>14550</v>
      </c>
      <c r="D245" s="64" t="str">
        <f t="shared" si="83"/>
        <v>111939</v>
      </c>
      <c r="E245" s="65">
        <v>13.5556</v>
      </c>
      <c r="F245" s="58">
        <f t="shared" si="85"/>
        <v>14.255599999999999</v>
      </c>
      <c r="G245" s="65">
        <v>16.585128472222216</v>
      </c>
      <c r="H245" s="66">
        <v>16.600000000000001</v>
      </c>
      <c r="I245" s="60">
        <f>AVERAGE($H$102:H245)</f>
        <v>16.452291666666664</v>
      </c>
      <c r="J245" s="58">
        <f t="shared" si="82"/>
        <v>14.884214876033056</v>
      </c>
      <c r="K245">
        <f t="shared" si="86"/>
        <v>16.82</v>
      </c>
      <c r="Q245" s="64">
        <v>42781</v>
      </c>
      <c r="R245" s="64" t="str">
        <f t="shared" si="84"/>
        <v>22017</v>
      </c>
      <c r="S245" s="58">
        <v>14.542553817972941</v>
      </c>
      <c r="T245" s="60">
        <f>AVERAGE($S$102:S245)</f>
        <v>7.3019440974514946</v>
      </c>
      <c r="U245" s="60">
        <f t="shared" si="81"/>
        <v>7.4856769969599481</v>
      </c>
      <c r="V245" s="60">
        <f t="shared" si="87"/>
        <v>14.664981301986327</v>
      </c>
    </row>
    <row r="246" spans="3:22">
      <c r="C246" s="64">
        <v>14580</v>
      </c>
      <c r="D246" s="64" t="str">
        <f t="shared" si="83"/>
        <v>121939</v>
      </c>
      <c r="E246" s="65">
        <v>13.877800000000001</v>
      </c>
      <c r="F246" s="58">
        <f t="shared" si="85"/>
        <v>13.5556</v>
      </c>
      <c r="G246" s="65">
        <v>16.566457241379304</v>
      </c>
      <c r="H246" s="66">
        <v>16.28</v>
      </c>
      <c r="I246" s="60">
        <f>AVERAGE($H$102:H246)</f>
        <v>16.451103448275862</v>
      </c>
      <c r="J246" s="58">
        <f t="shared" si="82"/>
        <v>14.843801652892559</v>
      </c>
      <c r="K246">
        <f t="shared" si="86"/>
        <v>16.600000000000001</v>
      </c>
      <c r="Q246" s="64">
        <v>42809</v>
      </c>
      <c r="R246" s="64" t="str">
        <f t="shared" si="84"/>
        <v>32017</v>
      </c>
      <c r="S246" s="58">
        <v>14.171974242297649</v>
      </c>
      <c r="T246" s="60">
        <f>AVERAGE($S$102:S246)</f>
        <v>7.3493236156918131</v>
      </c>
      <c r="U246" s="60">
        <f t="shared" si="81"/>
        <v>7.5391007528160019</v>
      </c>
      <c r="V246" s="60">
        <f t="shared" si="87"/>
        <v>14.542553817972941</v>
      </c>
    </row>
    <row r="247" spans="3:22">
      <c r="C247" s="64">
        <v>14611</v>
      </c>
      <c r="D247" s="64" t="str">
        <f t="shared" si="83"/>
        <v>11940</v>
      </c>
      <c r="E247" s="65">
        <v>12.1717</v>
      </c>
      <c r="F247" s="58">
        <f t="shared" si="85"/>
        <v>13.877800000000001</v>
      </c>
      <c r="G247" s="65">
        <v>16.536356164383555</v>
      </c>
      <c r="H247" s="66">
        <v>16.38</v>
      </c>
      <c r="I247" s="60">
        <f>AVERAGE($H$102:H247)</f>
        <v>16.450616438356164</v>
      </c>
      <c r="J247" s="58">
        <f t="shared" si="82"/>
        <v>14.797272727272723</v>
      </c>
      <c r="K247">
        <f t="shared" si="86"/>
        <v>16.28</v>
      </c>
      <c r="Q247" s="64">
        <v>42840</v>
      </c>
      <c r="R247" s="64" t="str">
        <f t="shared" si="84"/>
        <v>42017</v>
      </c>
      <c r="S247" s="58">
        <v>14.518876489441951</v>
      </c>
      <c r="T247" s="60">
        <f>AVERAGE($S$102:S247)</f>
        <v>7.3984301422243481</v>
      </c>
      <c r="U247" s="60">
        <f t="shared" si="81"/>
        <v>7.5950330427820614</v>
      </c>
      <c r="V247" s="60">
        <f t="shared" si="87"/>
        <v>14.171974242297649</v>
      </c>
    </row>
    <row r="248" spans="3:22">
      <c r="C248" s="64">
        <v>14642</v>
      </c>
      <c r="D248" s="64" t="str">
        <f t="shared" si="83"/>
        <v>21940</v>
      </c>
      <c r="E248" s="65">
        <v>12.2525</v>
      </c>
      <c r="F248" s="58">
        <f t="shared" si="85"/>
        <v>12.1717</v>
      </c>
      <c r="G248" s="65">
        <v>16.50721428571428</v>
      </c>
      <c r="H248" s="66">
        <v>16.22</v>
      </c>
      <c r="I248" s="60">
        <f>AVERAGE($H$102:H248)</f>
        <v>16.449047619047619</v>
      </c>
      <c r="J248" s="58">
        <f t="shared" si="82"/>
        <v>14.746942148760327</v>
      </c>
      <c r="K248">
        <f t="shared" si="86"/>
        <v>16.38</v>
      </c>
      <c r="Q248" s="64">
        <v>42870</v>
      </c>
      <c r="R248" s="64" t="str">
        <f t="shared" si="84"/>
        <v>52017</v>
      </c>
      <c r="S248" s="58">
        <v>13.524329934008408</v>
      </c>
      <c r="T248" s="60">
        <f>AVERAGE($S$102:S248)</f>
        <v>7.4401029299235599</v>
      </c>
      <c r="U248" s="60">
        <f t="shared" si="81"/>
        <v>7.6398103943091886</v>
      </c>
      <c r="V248" s="60">
        <f t="shared" si="87"/>
        <v>14.518876489441951</v>
      </c>
    </row>
    <row r="249" spans="3:22">
      <c r="C249" s="64">
        <v>14671</v>
      </c>
      <c r="D249" s="64" t="str">
        <f t="shared" si="83"/>
        <v>31940</v>
      </c>
      <c r="E249" s="65">
        <v>12.373699999999999</v>
      </c>
      <c r="F249" s="58">
        <f t="shared" si="85"/>
        <v>12.2525</v>
      </c>
      <c r="G249" s="65">
        <v>16.479285135135129</v>
      </c>
      <c r="H249" s="66">
        <v>16.170000000000002</v>
      </c>
      <c r="I249" s="60">
        <f>AVERAGE($H$102:H249)</f>
        <v>16.447162162162162</v>
      </c>
      <c r="J249" s="58">
        <f t="shared" si="82"/>
        <v>14.68471074380165</v>
      </c>
      <c r="K249">
        <f t="shared" si="86"/>
        <v>16.22</v>
      </c>
      <c r="Q249" s="64">
        <v>42901</v>
      </c>
      <c r="R249" s="64" t="str">
        <f t="shared" si="84"/>
        <v>62017</v>
      </c>
      <c r="S249" s="58">
        <v>13.463840558868869</v>
      </c>
      <c r="T249" s="60">
        <f>AVERAGE($S$102:S249)</f>
        <v>7.4808038598488658</v>
      </c>
      <c r="U249" s="60">
        <f t="shared" si="81"/>
        <v>7.6795914370892904</v>
      </c>
      <c r="V249" s="60">
        <f t="shared" si="87"/>
        <v>13.524329934008408</v>
      </c>
    </row>
    <row r="250" spans="3:22">
      <c r="C250" s="64">
        <v>14702</v>
      </c>
      <c r="D250" s="64" t="str">
        <f t="shared" si="83"/>
        <v>41940</v>
      </c>
      <c r="E250" s="65">
        <v>11.7212</v>
      </c>
      <c r="F250" s="58">
        <f t="shared" si="85"/>
        <v>12.373699999999999</v>
      </c>
      <c r="G250" s="65">
        <v>16.447351677852343</v>
      </c>
      <c r="H250" s="66">
        <v>16.37</v>
      </c>
      <c r="I250" s="60">
        <f>AVERAGE($H$102:H250)</f>
        <v>16.446644295302011</v>
      </c>
      <c r="J250" s="58">
        <f t="shared" si="82"/>
        <v>14.616776859504128</v>
      </c>
      <c r="K250">
        <f t="shared" si="86"/>
        <v>16.170000000000002</v>
      </c>
      <c r="Q250" s="64">
        <v>42931</v>
      </c>
      <c r="R250" s="64" t="str">
        <f t="shared" si="84"/>
        <v>72017</v>
      </c>
      <c r="S250" s="58">
        <v>14.154388849662745</v>
      </c>
      <c r="T250" s="60">
        <f>AVERAGE($S$102:S250)</f>
        <v>7.5255930208543287</v>
      </c>
      <c r="U250" s="60">
        <f t="shared" si="81"/>
        <v>7.7255255485917802</v>
      </c>
      <c r="V250" s="60">
        <f t="shared" si="87"/>
        <v>13.463840558868869</v>
      </c>
    </row>
    <row r="251" spans="3:22">
      <c r="C251" s="64">
        <v>14732</v>
      </c>
      <c r="D251" s="64" t="str">
        <f t="shared" si="83"/>
        <v>51940</v>
      </c>
      <c r="E251" s="65">
        <v>8.9135000000000009</v>
      </c>
      <c r="F251" s="58">
        <f t="shared" si="85"/>
        <v>11.7212</v>
      </c>
      <c r="G251" s="65">
        <v>16.397125999999997</v>
      </c>
      <c r="H251" s="66">
        <v>14.14</v>
      </c>
      <c r="I251" s="60">
        <f>AVERAGE($H$102:H251)</f>
        <v>16.431266666666662</v>
      </c>
      <c r="J251" s="58">
        <f t="shared" si="82"/>
        <v>14.520082644628097</v>
      </c>
      <c r="K251">
        <f t="shared" si="86"/>
        <v>16.37</v>
      </c>
      <c r="Q251" s="64">
        <v>42962</v>
      </c>
      <c r="R251" s="64" t="str">
        <f t="shared" si="84"/>
        <v>82017</v>
      </c>
      <c r="S251" s="58">
        <v>15.240177188088978</v>
      </c>
      <c r="T251" s="60">
        <f>AVERAGE($S$102:S251)</f>
        <v>7.5770235819692271</v>
      </c>
      <c r="U251" s="60">
        <f t="shared" si="81"/>
        <v>7.7843176404974903</v>
      </c>
      <c r="V251" s="60">
        <f t="shared" si="87"/>
        <v>14.154388849662745</v>
      </c>
    </row>
    <row r="252" spans="3:22">
      <c r="C252" s="64">
        <v>14763</v>
      </c>
      <c r="D252" s="64" t="str">
        <f t="shared" si="83"/>
        <v>61940</v>
      </c>
      <c r="E252" s="65">
        <v>9.5961999999999996</v>
      </c>
      <c r="F252" s="58">
        <f t="shared" si="85"/>
        <v>8.9135000000000009</v>
      </c>
      <c r="G252" s="65">
        <v>16.352086754966884</v>
      </c>
      <c r="H252" s="66">
        <v>12.84</v>
      </c>
      <c r="I252" s="60">
        <f>AVERAGE($H$102:H252)</f>
        <v>16.407483443708607</v>
      </c>
      <c r="J252" s="58">
        <f t="shared" si="82"/>
        <v>14.425289256198345</v>
      </c>
      <c r="K252">
        <f t="shared" si="86"/>
        <v>14.14</v>
      </c>
      <c r="Q252" s="64">
        <v>42993</v>
      </c>
      <c r="R252" s="64" t="str">
        <f t="shared" si="84"/>
        <v>92017</v>
      </c>
      <c r="S252" s="58">
        <v>16.094610408621389</v>
      </c>
      <c r="T252" s="60">
        <f>AVERAGE($S$102:S252)</f>
        <v>7.63343144174838</v>
      </c>
      <c r="U252" s="60">
        <f t="shared" si="81"/>
        <v>7.8384711460475645</v>
      </c>
      <c r="V252" s="60">
        <f t="shared" si="87"/>
        <v>15.240177188088978</v>
      </c>
    </row>
    <row r="253" spans="3:22">
      <c r="C253" s="64">
        <v>14793</v>
      </c>
      <c r="D253" s="64" t="str">
        <f t="shared" si="83"/>
        <v>71940</v>
      </c>
      <c r="E253" s="65">
        <v>9.5277999999999992</v>
      </c>
      <c r="F253" s="58">
        <f t="shared" si="85"/>
        <v>9.5961999999999996</v>
      </c>
      <c r="G253" s="65">
        <v>16.307190131578942</v>
      </c>
      <c r="H253" s="66">
        <v>13.37</v>
      </c>
      <c r="I253" s="60">
        <f>AVERAGE($H$102:H253)</f>
        <v>16.387499999999999</v>
      </c>
      <c r="J253" s="58">
        <f t="shared" si="82"/>
        <v>14.355041322314047</v>
      </c>
      <c r="K253">
        <f t="shared" si="86"/>
        <v>12.84</v>
      </c>
      <c r="Q253" s="64">
        <v>43023</v>
      </c>
      <c r="R253" s="64" t="str">
        <f t="shared" si="84"/>
        <v>102017</v>
      </c>
      <c r="S253" s="58">
        <v>17.060522675964485</v>
      </c>
      <c r="T253" s="60">
        <f>AVERAGE($S$102:S253)</f>
        <v>7.6954517788155909</v>
      </c>
      <c r="U253" s="60">
        <f t="shared" si="81"/>
        <v>7.8945834222859483</v>
      </c>
      <c r="V253" s="60">
        <f t="shared" si="87"/>
        <v>16.094610408621389</v>
      </c>
    </row>
    <row r="254" spans="3:22">
      <c r="C254" s="64">
        <v>14824</v>
      </c>
      <c r="D254" s="64" t="str">
        <f t="shared" si="83"/>
        <v>81940</v>
      </c>
      <c r="E254" s="65">
        <v>9.7777999999999992</v>
      </c>
      <c r="F254" s="58">
        <f t="shared" si="85"/>
        <v>9.5277999999999992</v>
      </c>
      <c r="G254" s="65">
        <v>16.264514379084961</v>
      </c>
      <c r="H254" s="66">
        <v>13.65</v>
      </c>
      <c r="I254" s="60">
        <f>AVERAGE($H$102:H254)</f>
        <v>16.369607843137253</v>
      </c>
      <c r="J254" s="58">
        <f t="shared" si="82"/>
        <v>14.2897520661157</v>
      </c>
      <c r="K254">
        <f t="shared" si="86"/>
        <v>13.37</v>
      </c>
      <c r="Q254" s="64">
        <v>43054</v>
      </c>
      <c r="R254" s="64" t="str">
        <f t="shared" si="84"/>
        <v>112017</v>
      </c>
      <c r="S254" s="58">
        <v>16.112433934412415</v>
      </c>
      <c r="T254" s="60">
        <f>AVERAGE($S$102:S254)</f>
        <v>7.7504647340809294</v>
      </c>
      <c r="U254" s="60">
        <f t="shared" si="81"/>
        <v>7.9506493225988226</v>
      </c>
      <c r="V254" s="60">
        <f t="shared" si="87"/>
        <v>17.060522675964485</v>
      </c>
    </row>
    <row r="255" spans="3:22">
      <c r="C255" s="64">
        <v>14855</v>
      </c>
      <c r="D255" s="64" t="str">
        <f t="shared" si="83"/>
        <v>91940</v>
      </c>
      <c r="E255" s="65">
        <v>9.8704000000000001</v>
      </c>
      <c r="F255" s="58">
        <f t="shared" si="85"/>
        <v>9.7777999999999992</v>
      </c>
      <c r="G255" s="65">
        <v>16.222994155844148</v>
      </c>
      <c r="H255" s="66">
        <v>14.21</v>
      </c>
      <c r="I255" s="60">
        <f>AVERAGE($H$102:H255)</f>
        <v>16.355584415584413</v>
      </c>
      <c r="J255" s="58">
        <f t="shared" si="82"/>
        <v>14.231157024793387</v>
      </c>
      <c r="K255">
        <f t="shared" si="86"/>
        <v>13.65</v>
      </c>
      <c r="Q255" s="64">
        <v>43084</v>
      </c>
      <c r="R255" s="64" t="str">
        <f t="shared" si="84"/>
        <v>122017</v>
      </c>
      <c r="S255" s="58">
        <v>17.702123716543831</v>
      </c>
      <c r="T255" s="60">
        <f>AVERAGE($S$102:S255)</f>
        <v>7.8150858963047147</v>
      </c>
      <c r="U255" s="60">
        <f t="shared" si="81"/>
        <v>8.0198165937983852</v>
      </c>
      <c r="V255" s="60">
        <f t="shared" si="87"/>
        <v>16.112433934412415</v>
      </c>
    </row>
    <row r="256" spans="3:22">
      <c r="C256" s="64">
        <v>14885</v>
      </c>
      <c r="D256" s="64" t="str">
        <f t="shared" si="83"/>
        <v>101940</v>
      </c>
      <c r="E256" s="65">
        <v>10.5524</v>
      </c>
      <c r="F256" s="58">
        <f t="shared" si="85"/>
        <v>9.8704000000000001</v>
      </c>
      <c r="G256" s="65">
        <v>16.186409677419348</v>
      </c>
      <c r="H256" s="66">
        <v>14.33</v>
      </c>
      <c r="I256" s="60">
        <f>AVERAGE($H$102:H256)</f>
        <v>16.342516129032255</v>
      </c>
      <c r="J256" s="58">
        <f t="shared" si="82"/>
        <v>14.175454545454544</v>
      </c>
      <c r="K256">
        <f t="shared" si="86"/>
        <v>14.21</v>
      </c>
      <c r="Q256" s="64">
        <v>43115</v>
      </c>
      <c r="R256" s="64" t="str">
        <f t="shared" si="84"/>
        <v>12018</v>
      </c>
      <c r="S256" s="58">
        <v>18.151199785925819</v>
      </c>
      <c r="T256" s="60">
        <f>AVERAGE($S$102:S256)</f>
        <v>7.8817705020442057</v>
      </c>
      <c r="U256" s="60">
        <f t="shared" si="81"/>
        <v>8.0965041337815471</v>
      </c>
      <c r="V256" s="60">
        <f t="shared" si="87"/>
        <v>17.702123716543831</v>
      </c>
    </row>
    <row r="257" spans="3:22">
      <c r="C257" s="64">
        <v>14916</v>
      </c>
      <c r="D257" s="64" t="str">
        <f t="shared" si="83"/>
        <v>111940</v>
      </c>
      <c r="E257" s="65">
        <v>10.104799999999999</v>
      </c>
      <c r="F257" s="58">
        <f t="shared" si="85"/>
        <v>10.5524</v>
      </c>
      <c r="G257" s="65">
        <v>16.147424999999991</v>
      </c>
      <c r="H257" s="66">
        <v>14.64</v>
      </c>
      <c r="I257" s="60">
        <f>AVERAGE($H$102:H257)</f>
        <v>16.33160256410256</v>
      </c>
      <c r="J257" s="58">
        <f t="shared" si="82"/>
        <v>14.145950413223142</v>
      </c>
      <c r="K257">
        <f t="shared" si="86"/>
        <v>14.33</v>
      </c>
      <c r="Q257" s="64">
        <v>43146</v>
      </c>
      <c r="R257" s="64" t="str">
        <f t="shared" si="84"/>
        <v>22018</v>
      </c>
      <c r="S257" s="58">
        <v>17.38118006775656</v>
      </c>
      <c r="T257" s="60">
        <f>AVERAGE($S$102:S257)</f>
        <v>7.9426641531064641</v>
      </c>
      <c r="U257" s="60">
        <f t="shared" si="81"/>
        <v>8.1619394890907166</v>
      </c>
      <c r="V257" s="60">
        <f t="shared" si="87"/>
        <v>18.151199785925819</v>
      </c>
    </row>
    <row r="258" spans="3:22">
      <c r="C258" s="64">
        <v>14946</v>
      </c>
      <c r="D258" s="64" t="str">
        <f t="shared" si="83"/>
        <v>121940</v>
      </c>
      <c r="E258" s="65">
        <v>10.0762</v>
      </c>
      <c r="F258" s="58">
        <f t="shared" si="85"/>
        <v>10.104799999999999</v>
      </c>
      <c r="G258" s="65">
        <v>16.108754777070057</v>
      </c>
      <c r="H258" s="66">
        <v>13.91</v>
      </c>
      <c r="I258" s="60">
        <f>AVERAGE($H$102:H258)</f>
        <v>16.316178343949041</v>
      </c>
      <c r="J258" s="58">
        <f t="shared" si="82"/>
        <v>14.120909090909091</v>
      </c>
      <c r="K258">
        <f t="shared" si="86"/>
        <v>14.64</v>
      </c>
      <c r="Q258" s="64">
        <v>43174</v>
      </c>
      <c r="R258" s="64" t="str">
        <f t="shared" si="84"/>
        <v>32018</v>
      </c>
      <c r="S258" s="58">
        <v>17.443507246477605</v>
      </c>
      <c r="T258" s="60">
        <f>AVERAGE($S$102:S258)</f>
        <v>8.0031790772680633</v>
      </c>
      <c r="U258" s="60">
        <f t="shared" si="81"/>
        <v>8.2296203614205385</v>
      </c>
      <c r="V258" s="60">
        <f t="shared" si="87"/>
        <v>17.38118006775656</v>
      </c>
    </row>
    <row r="259" spans="3:22">
      <c r="C259" s="64">
        <v>14977</v>
      </c>
      <c r="D259" s="64" t="str">
        <f t="shared" si="83"/>
        <v>11941</v>
      </c>
      <c r="E259" s="65">
        <v>9.5</v>
      </c>
      <c r="F259" s="58">
        <f t="shared" si="85"/>
        <v>10.0762</v>
      </c>
      <c r="G259" s="65">
        <v>16.066927215189867</v>
      </c>
      <c r="H259" s="66">
        <v>13.9</v>
      </c>
      <c r="I259" s="60">
        <f>AVERAGE($H$102:H259)</f>
        <v>16.300886075949364</v>
      </c>
      <c r="J259" s="58">
        <f t="shared" si="82"/>
        <v>14.103057851239672</v>
      </c>
      <c r="K259">
        <f t="shared" si="86"/>
        <v>13.91</v>
      </c>
      <c r="Q259" s="64">
        <v>43205</v>
      </c>
      <c r="R259" s="64" t="str">
        <f t="shared" si="84"/>
        <v>42018</v>
      </c>
      <c r="S259" s="58">
        <v>17.448262462813112</v>
      </c>
      <c r="T259" s="60">
        <f>AVERAGE($S$102:S259)</f>
        <v>8.0629580860373355</v>
      </c>
      <c r="U259" s="60">
        <f t="shared" si="81"/>
        <v>8.2941272131930859</v>
      </c>
      <c r="V259" s="60">
        <f t="shared" si="87"/>
        <v>17.443507246477605</v>
      </c>
    </row>
    <row r="260" spans="3:22">
      <c r="C260" s="64">
        <v>15008</v>
      </c>
      <c r="D260" s="64" t="str">
        <f t="shared" si="83"/>
        <v>21941</v>
      </c>
      <c r="E260" s="65">
        <v>9.3584999999999994</v>
      </c>
      <c r="F260" s="58">
        <f t="shared" si="85"/>
        <v>9.5</v>
      </c>
      <c r="G260" s="65">
        <v>16.024735849056594</v>
      </c>
      <c r="H260" s="66">
        <v>13</v>
      </c>
      <c r="I260" s="60">
        <f>AVERAGE($H$102:H260)</f>
        <v>16.28012578616352</v>
      </c>
      <c r="J260" s="58">
        <f t="shared" si="82"/>
        <v>14.072396694214877</v>
      </c>
      <c r="K260">
        <f t="shared" si="86"/>
        <v>13.9</v>
      </c>
      <c r="Q260" s="64">
        <v>43235</v>
      </c>
      <c r="R260" s="64" t="str">
        <f t="shared" si="84"/>
        <v>52018</v>
      </c>
      <c r="S260" s="58">
        <v>14.904545401414541</v>
      </c>
      <c r="T260" s="60">
        <f>AVERAGE($S$102:S260)</f>
        <v>8.1059869370774429</v>
      </c>
      <c r="U260" s="60">
        <f t="shared" si="81"/>
        <v>8.3304256534576755</v>
      </c>
      <c r="V260" s="60">
        <f t="shared" si="87"/>
        <v>17.448262462813112</v>
      </c>
    </row>
    <row r="261" spans="3:22">
      <c r="C261" s="64">
        <v>15036</v>
      </c>
      <c r="D261" s="64" t="str">
        <f t="shared" si="83"/>
        <v>31941</v>
      </c>
      <c r="E261" s="65">
        <v>9.3962000000000003</v>
      </c>
      <c r="F261" s="58">
        <f t="shared" si="85"/>
        <v>9.3584999999999994</v>
      </c>
      <c r="G261" s="65">
        <v>15.983307499999992</v>
      </c>
      <c r="H261" s="66">
        <v>12.96</v>
      </c>
      <c r="I261" s="60">
        <f>AVERAGE($H$102:H261)</f>
        <v>16.259374999999999</v>
      </c>
      <c r="J261" s="58">
        <f t="shared" si="82"/>
        <v>14.029421487603308</v>
      </c>
      <c r="K261">
        <f t="shared" si="86"/>
        <v>13</v>
      </c>
      <c r="Q261" s="64">
        <v>43266</v>
      </c>
      <c r="R261" s="64" t="str">
        <f t="shared" si="84"/>
        <v>62018</v>
      </c>
      <c r="S261" s="58">
        <v>14.15051457752393</v>
      </c>
      <c r="T261" s="60">
        <f>AVERAGE($S$102:S261)</f>
        <v>8.1437652348302336</v>
      </c>
      <c r="U261" s="60">
        <f t="shared" si="81"/>
        <v>8.3680532790399198</v>
      </c>
      <c r="V261" s="60">
        <f t="shared" si="87"/>
        <v>14.904545401414541</v>
      </c>
    </row>
    <row r="262" spans="3:22">
      <c r="C262" s="64">
        <v>15067</v>
      </c>
      <c r="D262" s="64" t="str">
        <f t="shared" si="83"/>
        <v>41941</v>
      </c>
      <c r="E262" s="65">
        <v>8.5412999999999997</v>
      </c>
      <c r="F262" s="58">
        <f t="shared" si="85"/>
        <v>9.3962000000000003</v>
      </c>
      <c r="G262" s="65">
        <v>15.937083850931668</v>
      </c>
      <c r="H262" s="66">
        <v>12.43</v>
      </c>
      <c r="I262" s="60">
        <f>AVERAGE($H$102:H262)</f>
        <v>16.235590062111797</v>
      </c>
      <c r="J262" s="58">
        <f t="shared" si="82"/>
        <v>13.978595041322315</v>
      </c>
      <c r="K262">
        <f t="shared" si="86"/>
        <v>12.96</v>
      </c>
      <c r="Q262" s="64">
        <v>43296</v>
      </c>
      <c r="R262" s="64" t="str">
        <f t="shared" si="84"/>
        <v>72018</v>
      </c>
      <c r="S262" s="58">
        <v>15.328890861648597</v>
      </c>
      <c r="T262" s="60">
        <f>AVERAGE($S$102:S262)</f>
        <v>8.1883933443135781</v>
      </c>
      <c r="U262" s="60">
        <f t="shared" si="81"/>
        <v>8.4216865095606366</v>
      </c>
      <c r="V262" s="60">
        <f t="shared" si="87"/>
        <v>14.15051457752393</v>
      </c>
    </row>
    <row r="263" spans="3:22">
      <c r="C263" s="64">
        <v>15097</v>
      </c>
      <c r="D263" s="64" t="str">
        <f t="shared" si="83"/>
        <v>51941</v>
      </c>
      <c r="E263" s="65">
        <v>8.5779999999999994</v>
      </c>
      <c r="F263" s="58">
        <f t="shared" si="85"/>
        <v>8.5412999999999997</v>
      </c>
      <c r="G263" s="65">
        <v>15.891657407407399</v>
      </c>
      <c r="H263" s="66">
        <v>12.04</v>
      </c>
      <c r="I263" s="60">
        <f>AVERAGE($H$102:H263)</f>
        <v>16.209691358024688</v>
      </c>
      <c r="J263" s="58">
        <f t="shared" si="82"/>
        <v>13.938677685950415</v>
      </c>
      <c r="K263">
        <f t="shared" si="86"/>
        <v>12.43</v>
      </c>
      <c r="Q263" s="64">
        <v>43327</v>
      </c>
      <c r="R263" s="64" t="str">
        <f t="shared" si="84"/>
        <v>82018</v>
      </c>
      <c r="S263" s="58">
        <v>14.349846848950028</v>
      </c>
      <c r="T263" s="60">
        <f>AVERAGE($S$102:S263)</f>
        <v>8.2264270079224442</v>
      </c>
      <c r="U263" s="60">
        <f t="shared" si="81"/>
        <v>8.4739059950861115</v>
      </c>
      <c r="V263" s="60">
        <f t="shared" si="87"/>
        <v>15.328890861648597</v>
      </c>
    </row>
    <row r="264" spans="3:22">
      <c r="C264" s="64">
        <v>15128</v>
      </c>
      <c r="D264" s="64" t="str">
        <f t="shared" si="83"/>
        <v>61941</v>
      </c>
      <c r="E264" s="65">
        <v>9.0366999999999997</v>
      </c>
      <c r="F264" s="58">
        <f t="shared" si="85"/>
        <v>8.5779999999999994</v>
      </c>
      <c r="G264" s="65">
        <v>15.849602453987723</v>
      </c>
      <c r="H264" s="66">
        <v>12.16</v>
      </c>
      <c r="I264" s="60">
        <f>AVERAGE($H$102:H264)</f>
        <v>16.184846625766866</v>
      </c>
      <c r="J264" s="58">
        <f t="shared" si="82"/>
        <v>13.911900826446281</v>
      </c>
      <c r="K264">
        <f t="shared" si="86"/>
        <v>12.04</v>
      </c>
      <c r="Q264" s="64">
        <v>43358</v>
      </c>
      <c r="R264" s="64" t="str">
        <f t="shared" si="84"/>
        <v>92018</v>
      </c>
      <c r="S264" s="58">
        <v>14.772594931427552</v>
      </c>
      <c r="T264" s="60">
        <f>AVERAGE($S$102:S264)</f>
        <v>8.2665875473304524</v>
      </c>
      <c r="U264" s="60">
        <f t="shared" si="81"/>
        <v>8.5354720306967113</v>
      </c>
      <c r="V264" s="60">
        <f t="shared" si="87"/>
        <v>14.349846848950028</v>
      </c>
    </row>
    <row r="265" spans="3:22">
      <c r="C265" s="64">
        <v>15158</v>
      </c>
      <c r="D265" s="64" t="str">
        <f t="shared" si="83"/>
        <v>71941</v>
      </c>
      <c r="E265" s="65">
        <v>8.7310999999999996</v>
      </c>
      <c r="F265" s="58">
        <f t="shared" si="85"/>
        <v>9.0366999999999997</v>
      </c>
      <c r="G265" s="65">
        <v>15.806196951219505</v>
      </c>
      <c r="H265" s="66">
        <v>12.74</v>
      </c>
      <c r="I265" s="60">
        <f>AVERAGE($H$102:H265)</f>
        <v>16.163841463414627</v>
      </c>
      <c r="J265" s="58">
        <f t="shared" si="82"/>
        <v>13.892727272727274</v>
      </c>
      <c r="K265">
        <f t="shared" si="86"/>
        <v>12.16</v>
      </c>
      <c r="Q265" s="64">
        <v>43388</v>
      </c>
      <c r="R265" s="64" t="str">
        <f t="shared" si="84"/>
        <v>102018</v>
      </c>
      <c r="S265" s="58">
        <v>16.798506731955715</v>
      </c>
      <c r="T265" s="60">
        <f>AVERAGE($S$102:S265)</f>
        <v>8.3186114447976784</v>
      </c>
      <c r="U265" s="60">
        <f t="shared" si="81"/>
        <v>8.62924767441638</v>
      </c>
      <c r="V265" s="60">
        <f t="shared" si="87"/>
        <v>14.772594931427552</v>
      </c>
    </row>
    <row r="266" spans="3:22">
      <c r="C266" s="64">
        <v>15189</v>
      </c>
      <c r="D266" s="64" t="str">
        <f t="shared" si="83"/>
        <v>81941</v>
      </c>
      <c r="E266" s="65">
        <v>8.6555</v>
      </c>
      <c r="F266" s="58">
        <f t="shared" si="85"/>
        <v>8.7310999999999996</v>
      </c>
      <c r="G266" s="65">
        <v>15.762859393939385</v>
      </c>
      <c r="H266" s="66">
        <v>12.46</v>
      </c>
      <c r="I266" s="60">
        <f>AVERAGE($H$102:H266)</f>
        <v>16.141393939393932</v>
      </c>
      <c r="J266" s="58">
        <f t="shared" si="82"/>
        <v>13.867438016528927</v>
      </c>
      <c r="K266">
        <f t="shared" si="86"/>
        <v>12.74</v>
      </c>
      <c r="Q266" s="64">
        <v>43419</v>
      </c>
      <c r="R266" s="64" t="str">
        <f t="shared" si="84"/>
        <v>112018</v>
      </c>
      <c r="S266" s="58">
        <v>17.133696300226532</v>
      </c>
      <c r="T266" s="60">
        <f>AVERAGE($S$102:S266)</f>
        <v>8.3720362014972487</v>
      </c>
      <c r="U266" s="60">
        <f t="shared" si="81"/>
        <v>8.7302816564873833</v>
      </c>
      <c r="V266" s="60">
        <f t="shared" si="87"/>
        <v>16.798506731955715</v>
      </c>
    </row>
    <row r="267" spans="3:22">
      <c r="C267" s="64">
        <v>15220</v>
      </c>
      <c r="D267" s="64" t="str">
        <f t="shared" si="83"/>
        <v>91941</v>
      </c>
      <c r="E267" s="65">
        <v>8.5714000000000006</v>
      </c>
      <c r="F267" s="58">
        <f t="shared" si="85"/>
        <v>8.6555</v>
      </c>
      <c r="G267" s="65">
        <v>15.71953734939758</v>
      </c>
      <c r="H267" s="66">
        <v>12.28</v>
      </c>
      <c r="I267" s="60">
        <f>AVERAGE($H$102:H267)</f>
        <v>16.118132530120477</v>
      </c>
      <c r="J267" s="58">
        <f t="shared" si="82"/>
        <v>13.844876033057853</v>
      </c>
      <c r="K267">
        <f t="shared" si="86"/>
        <v>12.46</v>
      </c>
      <c r="Q267" s="64">
        <v>43449</v>
      </c>
      <c r="R267" s="64" t="str">
        <f t="shared" si="84"/>
        <v>122018</v>
      </c>
      <c r="S267" s="58">
        <v>17.12290875924888</v>
      </c>
      <c r="T267" s="60">
        <f>AVERAGE($S$102:S267)</f>
        <v>8.4247523012427408</v>
      </c>
      <c r="U267" s="60">
        <f t="shared" si="81"/>
        <v>8.8306571863800958</v>
      </c>
      <c r="V267" s="60">
        <f t="shared" si="87"/>
        <v>17.133696300226532</v>
      </c>
    </row>
    <row r="268" spans="3:22">
      <c r="C268" s="64">
        <v>15250</v>
      </c>
      <c r="D268" s="64" t="str">
        <f t="shared" si="83"/>
        <v>101941</v>
      </c>
      <c r="E268" s="65">
        <v>8.1897000000000002</v>
      </c>
      <c r="F268" s="58">
        <f t="shared" si="85"/>
        <v>8.5714000000000006</v>
      </c>
      <c r="G268" s="65">
        <v>15.674448502994002</v>
      </c>
      <c r="H268" s="66">
        <v>11.58</v>
      </c>
      <c r="I268" s="60">
        <f>AVERAGE($H$102:H268)</f>
        <v>16.09095808383233</v>
      </c>
      <c r="J268" s="58">
        <f t="shared" si="82"/>
        <v>13.834628099173555</v>
      </c>
      <c r="K268">
        <f t="shared" si="86"/>
        <v>12.28</v>
      </c>
      <c r="Q268" s="64">
        <v>43480</v>
      </c>
      <c r="R268" s="64" t="str">
        <f t="shared" si="84"/>
        <v>12019</v>
      </c>
      <c r="S268" s="58">
        <v>18.527624068239344</v>
      </c>
      <c r="T268" s="60">
        <f>AVERAGE($S$102:S268)</f>
        <v>8.4852485393684685</v>
      </c>
      <c r="U268" s="60">
        <f t="shared" si="81"/>
        <v>8.9401487628030178</v>
      </c>
      <c r="V268" s="60">
        <f t="shared" si="87"/>
        <v>17.12290875924888</v>
      </c>
    </row>
    <row r="269" spans="3:22">
      <c r="C269" s="64">
        <v>15281</v>
      </c>
      <c r="D269" s="64" t="str">
        <f t="shared" si="83"/>
        <v>111941</v>
      </c>
      <c r="E269" s="65">
        <v>7.8448000000000002</v>
      </c>
      <c r="F269" s="58">
        <f t="shared" si="85"/>
        <v>8.1897000000000002</v>
      </c>
      <c r="G269" s="65">
        <v>15.62784345238094</v>
      </c>
      <c r="H269" s="66">
        <v>10.91</v>
      </c>
      <c r="I269" s="60">
        <f>AVERAGE($H$102:H269)</f>
        <v>16.060119047619043</v>
      </c>
      <c r="J269" s="58">
        <f t="shared" si="82"/>
        <v>13.832644628099178</v>
      </c>
      <c r="K269">
        <f t="shared" si="86"/>
        <v>11.58</v>
      </c>
      <c r="Q269" s="64">
        <v>43511</v>
      </c>
      <c r="R269" s="64" t="str">
        <f t="shared" si="84"/>
        <v>22019</v>
      </c>
      <c r="S269" s="58">
        <v>17.483839566155794</v>
      </c>
      <c r="T269" s="60">
        <f>AVERAGE($S$102:S269)</f>
        <v>8.5388115811945848</v>
      </c>
      <c r="U269" s="60">
        <f t="shared" si="81"/>
        <v>9.043234408187617</v>
      </c>
      <c r="V269" s="60">
        <f t="shared" si="87"/>
        <v>18.527624068239344</v>
      </c>
    </row>
    <row r="270" spans="3:22">
      <c r="C270" s="64">
        <v>15311</v>
      </c>
      <c r="D270" s="64" t="str">
        <f t="shared" si="83"/>
        <v>121941</v>
      </c>
      <c r="E270" s="65">
        <v>7.4913999999999996</v>
      </c>
      <c r="F270" s="58">
        <f t="shared" si="85"/>
        <v>7.8448000000000002</v>
      </c>
      <c r="G270" s="65">
        <v>15.579698816568035</v>
      </c>
      <c r="H270" s="66">
        <v>10.09</v>
      </c>
      <c r="I270" s="60">
        <f>AVERAGE($H$102:H270)</f>
        <v>16.024792899408279</v>
      </c>
      <c r="J270" s="58">
        <f t="shared" si="82"/>
        <v>13.821652892561984</v>
      </c>
      <c r="K270">
        <f t="shared" si="86"/>
        <v>10.91</v>
      </c>
      <c r="Q270" s="64">
        <v>43539</v>
      </c>
      <c r="R270" s="64" t="str">
        <f t="shared" si="84"/>
        <v>32019</v>
      </c>
      <c r="S270" s="58">
        <v>17.371545001538774</v>
      </c>
      <c r="T270" s="60">
        <f>AVERAGE($S$102:S270)</f>
        <v>8.5910762759895221</v>
      </c>
      <c r="U270" s="60">
        <f t="shared" si="81"/>
        <v>9.1421222931785202</v>
      </c>
      <c r="V270" s="60">
        <f t="shared" si="87"/>
        <v>17.483839566155794</v>
      </c>
    </row>
    <row r="271" spans="3:22">
      <c r="C271" s="64">
        <v>15342</v>
      </c>
      <c r="D271" s="64" t="str">
        <f t="shared" si="83"/>
        <v>11942</v>
      </c>
      <c r="E271" s="65">
        <v>8.4711999999999996</v>
      </c>
      <c r="F271" s="58">
        <f t="shared" si="85"/>
        <v>7.4913999999999996</v>
      </c>
      <c r="G271" s="65">
        <v>15.537884117647046</v>
      </c>
      <c r="H271" s="66">
        <v>10.1</v>
      </c>
      <c r="I271" s="60">
        <f>AVERAGE($H$102:H271)</f>
        <v>15.989941176470582</v>
      </c>
      <c r="J271" s="58">
        <f t="shared" si="82"/>
        <v>13.828181818181818</v>
      </c>
      <c r="K271">
        <f t="shared" si="86"/>
        <v>10.09</v>
      </c>
      <c r="Q271" s="64">
        <v>43570</v>
      </c>
      <c r="R271" s="64" t="str">
        <f t="shared" si="84"/>
        <v>42019</v>
      </c>
      <c r="S271" s="58">
        <v>15.553346914115027</v>
      </c>
      <c r="T271" s="60">
        <f>AVERAGE($S$102:S271)</f>
        <v>8.6320308091549656</v>
      </c>
      <c r="U271" s="60">
        <f t="shared" si="81"/>
        <v>9.2217957550590857</v>
      </c>
      <c r="V271" s="60">
        <f t="shared" si="87"/>
        <v>17.371545001538774</v>
      </c>
    </row>
    <row r="272" spans="3:22">
      <c r="C272" s="64">
        <v>15373</v>
      </c>
      <c r="D272" s="64" t="str">
        <f t="shared" si="83"/>
        <v>21942</v>
      </c>
      <c r="E272" s="65">
        <v>8.2596000000000007</v>
      </c>
      <c r="F272" s="58">
        <f t="shared" si="85"/>
        <v>8.4711999999999996</v>
      </c>
      <c r="G272" s="65">
        <v>15.495321052631565</v>
      </c>
      <c r="H272" s="66">
        <v>9.68</v>
      </c>
      <c r="I272" s="60">
        <f>AVERAGE($H$102:H272)</f>
        <v>15.953040935672508</v>
      </c>
      <c r="J272" s="58">
        <f t="shared" si="82"/>
        <v>13.831239669421489</v>
      </c>
      <c r="K272">
        <f t="shared" si="86"/>
        <v>10.1</v>
      </c>
      <c r="Q272" s="64">
        <v>43600</v>
      </c>
      <c r="R272" s="64" t="str">
        <f t="shared" si="84"/>
        <v>52019</v>
      </c>
      <c r="S272" s="58">
        <v>16.438856405177592</v>
      </c>
      <c r="T272" s="60">
        <f>AVERAGE($S$102:S272)</f>
        <v>8.6776847600088995</v>
      </c>
      <c r="U272" s="60">
        <f t="shared" si="81"/>
        <v>9.302769419521896</v>
      </c>
      <c r="V272" s="60">
        <f t="shared" si="87"/>
        <v>15.553346914115027</v>
      </c>
    </row>
    <row r="273" spans="3:22">
      <c r="C273" s="64">
        <v>15401</v>
      </c>
      <c r="D273" s="64" t="str">
        <f t="shared" si="83"/>
        <v>31942</v>
      </c>
      <c r="E273" s="65">
        <v>7.7019000000000002</v>
      </c>
      <c r="F273" s="58">
        <f t="shared" si="85"/>
        <v>8.2596000000000007</v>
      </c>
      <c r="G273" s="65">
        <v>15.450010465116266</v>
      </c>
      <c r="H273" s="66">
        <v>9</v>
      </c>
      <c r="I273" s="60">
        <f>AVERAGE($H$102:H273)</f>
        <v>15.912616279069761</v>
      </c>
      <c r="J273" s="58">
        <f t="shared" si="82"/>
        <v>13.828429752066116</v>
      </c>
      <c r="K273">
        <f t="shared" si="86"/>
        <v>9.68</v>
      </c>
      <c r="Q273" s="64">
        <v>43631</v>
      </c>
      <c r="R273" s="64" t="str">
        <f t="shared" si="84"/>
        <v>62019</v>
      </c>
      <c r="S273" s="58">
        <v>17.141906618877872</v>
      </c>
      <c r="T273" s="60">
        <f>AVERAGE($S$102:S273)</f>
        <v>8.7268953522116259</v>
      </c>
      <c r="U273" s="60">
        <f t="shared" si="81"/>
        <v>9.3912166387907892</v>
      </c>
      <c r="V273" s="60">
        <f t="shared" si="87"/>
        <v>16.438856405177592</v>
      </c>
    </row>
    <row r="274" spans="3:22">
      <c r="C274" s="64">
        <v>15432</v>
      </c>
      <c r="D274" s="64" t="str">
        <f t="shared" si="83"/>
        <v>41942</v>
      </c>
      <c r="E274" s="65">
        <v>7.8163</v>
      </c>
      <c r="F274" s="58">
        <f t="shared" si="85"/>
        <v>7.7019000000000002</v>
      </c>
      <c r="G274" s="65">
        <v>15.405884971098253</v>
      </c>
      <c r="H274" s="66">
        <v>8.5399999999999991</v>
      </c>
      <c r="I274" s="60">
        <f>AVERAGE($H$102:H274)</f>
        <v>15.869999999999994</v>
      </c>
      <c r="J274" s="58">
        <f t="shared" si="82"/>
        <v>13.821239669421489</v>
      </c>
      <c r="K274">
        <f t="shared" si="86"/>
        <v>9</v>
      </c>
      <c r="Q274" s="64">
        <v>43661</v>
      </c>
      <c r="R274" s="64" t="str">
        <f t="shared" si="84"/>
        <v>72019</v>
      </c>
      <c r="S274" s="58">
        <v>17.224491453111881</v>
      </c>
      <c r="T274" s="60">
        <f>AVERAGE($S$102:S274)</f>
        <v>8.7760144048179853</v>
      </c>
      <c r="U274" s="60">
        <f t="shared" si="81"/>
        <v>9.4758121620133231</v>
      </c>
      <c r="V274" s="60">
        <f t="shared" si="87"/>
        <v>17.141906618877872</v>
      </c>
    </row>
    <row r="275" spans="3:22">
      <c r="C275" s="64">
        <v>15462</v>
      </c>
      <c r="D275" s="64" t="str">
        <f t="shared" si="83"/>
        <v>51942</v>
      </c>
      <c r="E275" s="65">
        <v>8.3163</v>
      </c>
      <c r="F275" s="58">
        <f t="shared" si="85"/>
        <v>7.8163</v>
      </c>
      <c r="G275" s="65">
        <v>15.365140229885045</v>
      </c>
      <c r="H275" s="66">
        <v>8.51</v>
      </c>
      <c r="I275" s="60">
        <f>AVERAGE($H$102:H275)</f>
        <v>15.827701149425282</v>
      </c>
      <c r="J275" s="58">
        <f t="shared" si="82"/>
        <v>13.832148760330579</v>
      </c>
      <c r="K275">
        <f t="shared" si="86"/>
        <v>8.5399999999999991</v>
      </c>
      <c r="Q275" s="64">
        <v>43692</v>
      </c>
      <c r="R275" s="64" t="str">
        <f t="shared" si="84"/>
        <v>82019</v>
      </c>
      <c r="S275" s="58">
        <v>16.500179089401815</v>
      </c>
      <c r="T275" s="60">
        <f>AVERAGE($S$102:S275)</f>
        <v>8.8204061558788123</v>
      </c>
      <c r="U275" s="60">
        <f t="shared" si="81"/>
        <v>9.5525084896665646</v>
      </c>
      <c r="V275" s="60">
        <f t="shared" si="87"/>
        <v>17.224491453111881</v>
      </c>
    </row>
    <row r="276" spans="3:22">
      <c r="C276" s="64">
        <v>15493</v>
      </c>
      <c r="D276" s="64" t="str">
        <f t="shared" si="83"/>
        <v>61942</v>
      </c>
      <c r="E276" s="65">
        <v>8.4694000000000003</v>
      </c>
      <c r="F276" s="58">
        <f t="shared" si="85"/>
        <v>8.3163</v>
      </c>
      <c r="G276" s="65">
        <v>15.325735999999987</v>
      </c>
      <c r="H276" s="66">
        <v>8.91</v>
      </c>
      <c r="I276" s="60">
        <f>AVERAGE($H$102:H276)</f>
        <v>15.788171428571422</v>
      </c>
      <c r="J276" s="58">
        <f t="shared" si="82"/>
        <v>13.852975206611571</v>
      </c>
      <c r="K276">
        <f t="shared" si="86"/>
        <v>8.51</v>
      </c>
      <c r="Q276" s="64">
        <v>43723</v>
      </c>
      <c r="R276" s="64" t="str">
        <f t="shared" si="84"/>
        <v>92019</v>
      </c>
      <c r="S276" s="58">
        <v>17.038162419572767</v>
      </c>
      <c r="T276" s="60">
        <f>AVERAGE($S$102:S276)</f>
        <v>8.8673647630999195</v>
      </c>
      <c r="U276" s="60">
        <f t="shared" si="81"/>
        <v>9.6290598748193119</v>
      </c>
      <c r="V276" s="60">
        <f t="shared" si="87"/>
        <v>16.500179089401815</v>
      </c>
    </row>
    <row r="277" spans="3:22">
      <c r="C277" s="64">
        <v>15523</v>
      </c>
      <c r="D277" s="64" t="str">
        <f t="shared" si="83"/>
        <v>71942</v>
      </c>
      <c r="E277" s="65">
        <v>9.1064000000000007</v>
      </c>
      <c r="F277" s="58">
        <f t="shared" si="85"/>
        <v>8.4694000000000003</v>
      </c>
      <c r="G277" s="65">
        <v>15.290398863636351</v>
      </c>
      <c r="H277" s="66">
        <v>9.15</v>
      </c>
      <c r="I277" s="60">
        <f>AVERAGE($H$102:H277)</f>
        <v>15.75045454545454</v>
      </c>
      <c r="J277" s="58">
        <f t="shared" si="82"/>
        <v>13.882561983471076</v>
      </c>
      <c r="K277">
        <f t="shared" si="86"/>
        <v>8.91</v>
      </c>
      <c r="Q277" s="64">
        <v>43753</v>
      </c>
      <c r="R277" s="64" t="str">
        <f t="shared" si="84"/>
        <v>102019</v>
      </c>
      <c r="S277" s="58">
        <v>17.928655840140117</v>
      </c>
      <c r="T277" s="60">
        <f>AVERAGE($S$102:S277)</f>
        <v>8.9188493714921933</v>
      </c>
      <c r="U277" s="60">
        <f t="shared" si="81"/>
        <v>9.712468438094394</v>
      </c>
      <c r="V277" s="60">
        <f t="shared" si="87"/>
        <v>17.038162419572767</v>
      </c>
    </row>
    <row r="278" spans="3:22">
      <c r="C278" s="64">
        <v>15554</v>
      </c>
      <c r="D278" s="64" t="str">
        <f t="shared" si="83"/>
        <v>81942</v>
      </c>
      <c r="E278" s="65">
        <v>9.1701999999999995</v>
      </c>
      <c r="F278" s="58">
        <f t="shared" si="85"/>
        <v>9.1064000000000007</v>
      </c>
      <c r="G278" s="65">
        <v>15.255821468926541</v>
      </c>
      <c r="H278" s="66">
        <v>9.01</v>
      </c>
      <c r="I278" s="60">
        <f>AVERAGE($H$102:H278)</f>
        <v>15.712372881355927</v>
      </c>
      <c r="J278" s="58">
        <f t="shared" si="82"/>
        <v>13.908760330578513</v>
      </c>
      <c r="K278">
        <f t="shared" si="86"/>
        <v>9.15</v>
      </c>
      <c r="Q278" s="64">
        <v>43784</v>
      </c>
      <c r="R278" s="64" t="str">
        <f t="shared" si="84"/>
        <v>112019</v>
      </c>
      <c r="S278" s="58">
        <v>16.765990746911363</v>
      </c>
      <c r="T278" s="60">
        <f>AVERAGE($S$102:S278)</f>
        <v>8.9631835035567082</v>
      </c>
      <c r="U278" s="60">
        <f t="shared" si="81"/>
        <v>9.7821791325899135</v>
      </c>
      <c r="V278" s="60">
        <f t="shared" si="87"/>
        <v>17.928655840140117</v>
      </c>
    </row>
    <row r="279" spans="3:22">
      <c r="C279" s="64">
        <v>15585</v>
      </c>
      <c r="D279" s="64" t="str">
        <f t="shared" si="83"/>
        <v>91942</v>
      </c>
      <c r="E279" s="65">
        <v>9.4148999999999994</v>
      </c>
      <c r="F279" s="58">
        <f t="shared" si="85"/>
        <v>9.1701999999999995</v>
      </c>
      <c r="G279" s="65">
        <v>15.223007303370775</v>
      </c>
      <c r="H279" s="66">
        <v>9.08</v>
      </c>
      <c r="I279" s="60">
        <f>AVERAGE($H$102:H279)</f>
        <v>15.675112359550557</v>
      </c>
      <c r="J279" s="58">
        <f t="shared" si="82"/>
        <v>13.910826446280993</v>
      </c>
      <c r="K279">
        <f t="shared" si="86"/>
        <v>9.01</v>
      </c>
      <c r="Q279" s="64">
        <v>43814</v>
      </c>
      <c r="R279" s="64" t="str">
        <f t="shared" si="84"/>
        <v>122019</v>
      </c>
      <c r="S279" s="58">
        <v>18.326676369946892</v>
      </c>
      <c r="T279" s="60">
        <f>AVERAGE($S$102:S279)</f>
        <v>9.0157873960645176</v>
      </c>
      <c r="U279" s="60">
        <f t="shared" si="81"/>
        <v>9.8642024429029327</v>
      </c>
      <c r="V279" s="60">
        <f t="shared" si="87"/>
        <v>16.765990746911363</v>
      </c>
    </row>
    <row r="280" spans="3:22">
      <c r="C280" s="64">
        <v>15615</v>
      </c>
      <c r="D280" s="64" t="str">
        <f t="shared" si="83"/>
        <v>101942</v>
      </c>
      <c r="E280" s="65">
        <v>9.1456</v>
      </c>
      <c r="F280" s="58">
        <f t="shared" si="85"/>
        <v>9.4148999999999994</v>
      </c>
      <c r="G280" s="65">
        <v>15.189055307262558</v>
      </c>
      <c r="H280" s="66">
        <v>9.6</v>
      </c>
      <c r="I280" s="60">
        <f>AVERAGE($H$102:H280)</f>
        <v>15.641173184357537</v>
      </c>
      <c r="J280" s="58">
        <f t="shared" si="82"/>
        <v>13.909504132231405</v>
      </c>
      <c r="K280">
        <f t="shared" si="86"/>
        <v>9.08</v>
      </c>
      <c r="Q280" s="64">
        <v>43845</v>
      </c>
      <c r="R280" s="64" t="str">
        <f t="shared" si="84"/>
        <v>12020</v>
      </c>
      <c r="S280" s="58">
        <v>18.139105723828141</v>
      </c>
      <c r="T280" s="60">
        <f>AVERAGE($S$102:S280)</f>
        <v>9.0667556548788397</v>
      </c>
      <c r="U280" s="60">
        <f t="shared" si="81"/>
        <v>9.9456302311998179</v>
      </c>
      <c r="V280" s="60">
        <f t="shared" si="87"/>
        <v>18.326676369946892</v>
      </c>
    </row>
    <row r="281" spans="3:22">
      <c r="C281" s="64">
        <v>15646</v>
      </c>
      <c r="D281" s="64" t="str">
        <f t="shared" si="83"/>
        <v>111942</v>
      </c>
      <c r="E281" s="65">
        <v>9.0193999999999992</v>
      </c>
      <c r="F281" s="58">
        <f t="shared" si="85"/>
        <v>9.1456</v>
      </c>
      <c r="G281" s="65">
        <v>15.154779444444433</v>
      </c>
      <c r="H281" s="66">
        <v>9.66</v>
      </c>
      <c r="I281" s="60">
        <f>AVERAGE($H$102:H281)</f>
        <v>15.607944444444438</v>
      </c>
      <c r="J281" s="58">
        <f t="shared" si="82"/>
        <v>13.919256198347108</v>
      </c>
      <c r="K281">
        <f t="shared" si="86"/>
        <v>9.6</v>
      </c>
      <c r="Q281" s="64">
        <v>43876</v>
      </c>
      <c r="R281" s="64" t="str">
        <f t="shared" si="84"/>
        <v>22020</v>
      </c>
      <c r="S281" s="58">
        <v>16.162229892491229</v>
      </c>
      <c r="T281" s="60">
        <f>AVERAGE($S$102:S281)</f>
        <v>9.1061749561989096</v>
      </c>
      <c r="U281" s="60">
        <f t="shared" si="81"/>
        <v>10.010649114519589</v>
      </c>
      <c r="V281" s="60">
        <f t="shared" si="87"/>
        <v>18.139105723828141</v>
      </c>
    </row>
    <row r="282" spans="3:22">
      <c r="C282" s="64">
        <v>15676</v>
      </c>
      <c r="D282" s="64" t="str">
        <f t="shared" si="83"/>
        <v>121942</v>
      </c>
      <c r="E282" s="65">
        <v>9.4854000000000003</v>
      </c>
      <c r="F282" s="58">
        <f t="shared" si="85"/>
        <v>9.0193999999999992</v>
      </c>
      <c r="G282" s="65">
        <v>15.123456906077337</v>
      </c>
      <c r="H282" s="66">
        <v>9.6199999999999992</v>
      </c>
      <c r="I282" s="60">
        <f>AVERAGE($H$102:H282)</f>
        <v>15.574861878453031</v>
      </c>
      <c r="J282" s="58">
        <f t="shared" si="82"/>
        <v>13.92884297520661</v>
      </c>
      <c r="K282">
        <f t="shared" si="86"/>
        <v>9.66</v>
      </c>
      <c r="Q282" s="64">
        <v>43905</v>
      </c>
      <c r="R282" s="64" t="str">
        <f t="shared" si="84"/>
        <v>32020</v>
      </c>
      <c r="S282" s="58">
        <v>11.445462722025356</v>
      </c>
      <c r="T282" s="60">
        <f>AVERAGE($S$102:S282)</f>
        <v>9.1190991979990557</v>
      </c>
      <c r="U282" s="60">
        <f t="shared" si="81"/>
        <v>10.032539037171805</v>
      </c>
      <c r="V282" s="60">
        <f t="shared" si="87"/>
        <v>16.162229892491229</v>
      </c>
    </row>
    <row r="283" spans="3:22">
      <c r="C283" s="64">
        <v>15707</v>
      </c>
      <c r="D283" s="64" t="str">
        <f t="shared" si="83"/>
        <v>11943</v>
      </c>
      <c r="E283" s="65">
        <v>9.7850000000000001</v>
      </c>
      <c r="F283" s="58">
        <f t="shared" si="85"/>
        <v>9.4854000000000003</v>
      </c>
      <c r="G283" s="65">
        <v>15.094124725274714</v>
      </c>
      <c r="H283" s="66">
        <v>10.15</v>
      </c>
      <c r="I283" s="60">
        <f>AVERAGE($H$102:H283)</f>
        <v>15.54505494505494</v>
      </c>
      <c r="J283" s="58">
        <f t="shared" si="82"/>
        <v>13.944462809917356</v>
      </c>
      <c r="K283">
        <f t="shared" si="86"/>
        <v>9.6199999999999992</v>
      </c>
      <c r="Q283" s="64">
        <v>43936</v>
      </c>
      <c r="R283" s="64" t="str">
        <f t="shared" si="84"/>
        <v>42020</v>
      </c>
      <c r="S283" s="58">
        <v>11.127742410214497</v>
      </c>
      <c r="T283" s="60">
        <f>AVERAGE($S$102:S283)</f>
        <v>9.1301356991650753</v>
      </c>
      <c r="U283" s="60">
        <f t="shared" si="81"/>
        <v>10.058118011600703</v>
      </c>
      <c r="V283" s="60">
        <f t="shared" si="87"/>
        <v>11.445462722025356</v>
      </c>
    </row>
    <row r="284" spans="3:22">
      <c r="C284" s="64">
        <v>15738</v>
      </c>
      <c r="D284" s="64" t="str">
        <f t="shared" si="83"/>
        <v>21943</v>
      </c>
      <c r="E284" s="65">
        <v>10.2804</v>
      </c>
      <c r="F284" s="58">
        <f t="shared" si="85"/>
        <v>9.7850000000000001</v>
      </c>
      <c r="G284" s="65">
        <v>15.067820218579223</v>
      </c>
      <c r="H284" s="66">
        <v>10.71</v>
      </c>
      <c r="I284" s="60">
        <f>AVERAGE($H$102:H284)</f>
        <v>15.518633879781415</v>
      </c>
      <c r="J284" s="58">
        <f t="shared" si="82"/>
        <v>13.960826446280992</v>
      </c>
      <c r="K284">
        <f t="shared" si="86"/>
        <v>10.15</v>
      </c>
      <c r="Q284" s="64">
        <v>43966</v>
      </c>
      <c r="R284" s="64" t="str">
        <f t="shared" si="84"/>
        <v>52020</v>
      </c>
      <c r="S284" s="58">
        <v>14.613936487152371</v>
      </c>
      <c r="T284" s="60">
        <f>AVERAGE($S$102:S284)</f>
        <v>9.1601018236895957</v>
      </c>
      <c r="U284" s="60">
        <f t="shared" si="81"/>
        <v>10.11808782152357</v>
      </c>
      <c r="V284" s="60">
        <f t="shared" si="87"/>
        <v>11.127742410214497</v>
      </c>
    </row>
    <row r="285" spans="3:22">
      <c r="C285" s="64">
        <v>15766</v>
      </c>
      <c r="D285" s="64" t="str">
        <f t="shared" si="83"/>
        <v>31943</v>
      </c>
      <c r="E285" s="65">
        <v>10.8224</v>
      </c>
      <c r="F285" s="58">
        <f t="shared" si="85"/>
        <v>10.2804</v>
      </c>
      <c r="G285" s="65">
        <v>15.044747282608684</v>
      </c>
      <c r="H285" s="66">
        <v>10.85</v>
      </c>
      <c r="I285" s="60">
        <f>AVERAGE($H$102:H285)</f>
        <v>15.49326086956521</v>
      </c>
      <c r="J285" s="58">
        <f t="shared" si="82"/>
        <v>13.98578512396694</v>
      </c>
      <c r="K285">
        <f t="shared" si="86"/>
        <v>10.71</v>
      </c>
      <c r="Q285" s="64">
        <v>43997</v>
      </c>
      <c r="R285" s="64" t="str">
        <f t="shared" si="84"/>
        <v>62020</v>
      </c>
      <c r="S285" s="58">
        <v>15.703593649619702</v>
      </c>
      <c r="T285" s="60">
        <f>AVERAGE($S$102:S285)</f>
        <v>9.1956642792653032</v>
      </c>
      <c r="U285" s="60">
        <f t="shared" si="81"/>
        <v>10.188557779785192</v>
      </c>
      <c r="V285" s="60">
        <f t="shared" si="87"/>
        <v>14.613936487152371</v>
      </c>
    </row>
    <row r="286" spans="3:22">
      <c r="C286" s="64">
        <v>15797</v>
      </c>
      <c r="D286" s="64" t="str">
        <f t="shared" si="83"/>
        <v>41943</v>
      </c>
      <c r="E286" s="65">
        <v>10.5364</v>
      </c>
      <c r="F286" s="58">
        <f t="shared" si="85"/>
        <v>10.8224</v>
      </c>
      <c r="G286" s="65">
        <v>15.020377837837827</v>
      </c>
      <c r="H286" s="66">
        <v>11.04</v>
      </c>
      <c r="I286" s="60">
        <f>AVERAGE($H$102:H286)</f>
        <v>15.469189189189184</v>
      </c>
      <c r="J286" s="58">
        <f t="shared" si="82"/>
        <v>14.011983471074378</v>
      </c>
      <c r="K286">
        <f t="shared" si="86"/>
        <v>10.85</v>
      </c>
      <c r="Q286" s="64">
        <v>44027</v>
      </c>
      <c r="R286" s="64" t="str">
        <f t="shared" si="84"/>
        <v>72020</v>
      </c>
      <c r="S286" s="58">
        <v>17.2740080629579</v>
      </c>
      <c r="T286" s="60">
        <f>AVERAGE($S$102:S286)</f>
        <v>9.2393310024203981</v>
      </c>
      <c r="U286" s="60">
        <f t="shared" ref="U286:U325" si="88">AVERAGE(S167:S286)</f>
        <v>10.26394980405459</v>
      </c>
      <c r="V286" s="60">
        <f t="shared" si="87"/>
        <v>15.703593649619702</v>
      </c>
    </row>
    <row r="287" spans="3:22">
      <c r="C287" s="64">
        <v>15827</v>
      </c>
      <c r="D287" s="64" t="str">
        <f t="shared" si="83"/>
        <v>51943</v>
      </c>
      <c r="E287" s="65">
        <v>11.0091</v>
      </c>
      <c r="F287" s="58">
        <f t="shared" si="85"/>
        <v>10.5364</v>
      </c>
      <c r="G287" s="65">
        <v>14.998811827956979</v>
      </c>
      <c r="H287" s="66">
        <v>11.36</v>
      </c>
      <c r="I287" s="60">
        <f>AVERAGE($H$102:H287)</f>
        <v>15.447096774193543</v>
      </c>
      <c r="J287" s="58">
        <f t="shared" ref="J287:J350" si="89">AVERAGE(H167:H287)</f>
        <v>14.03380165289256</v>
      </c>
      <c r="K287">
        <f t="shared" si="86"/>
        <v>11.04</v>
      </c>
      <c r="Q287" s="64">
        <v>44058</v>
      </c>
      <c r="R287" s="64" t="str">
        <f t="shared" si="84"/>
        <v>82020</v>
      </c>
      <c r="S287" s="58">
        <v>17.400942309716687</v>
      </c>
      <c r="T287" s="60">
        <f>AVERAGE($S$102:S287)</f>
        <v>9.2832106331047868</v>
      </c>
      <c r="U287" s="60">
        <f t="shared" si="88"/>
        <v>10.343272884970737</v>
      </c>
      <c r="V287" s="60">
        <f t="shared" si="87"/>
        <v>17.2740080629579</v>
      </c>
    </row>
    <row r="288" spans="3:22">
      <c r="C288" s="64">
        <v>15858</v>
      </c>
      <c r="D288" s="64" t="str">
        <f t="shared" si="83"/>
        <v>61943</v>
      </c>
      <c r="E288" s="65">
        <v>11.2273</v>
      </c>
      <c r="F288" s="58">
        <f t="shared" si="85"/>
        <v>11.0091</v>
      </c>
      <c r="G288" s="65">
        <v>14.978643315508013</v>
      </c>
      <c r="H288" s="66">
        <v>11.52</v>
      </c>
      <c r="I288" s="60">
        <f>AVERAGE($H$102:H288)</f>
        <v>15.426096256684486</v>
      </c>
      <c r="J288" s="58">
        <f t="shared" si="89"/>
        <v>14.036033057851236</v>
      </c>
      <c r="K288">
        <f t="shared" si="86"/>
        <v>11.36</v>
      </c>
      <c r="Q288" s="64">
        <v>44089</v>
      </c>
      <c r="R288" s="64" t="str">
        <f t="shared" si="84"/>
        <v>92020</v>
      </c>
      <c r="S288" s="58">
        <v>16.752410769416258</v>
      </c>
      <c r="T288" s="60">
        <f>AVERAGE($S$102:S288)</f>
        <v>9.323152879823029</v>
      </c>
      <c r="U288" s="60">
        <f t="shared" si="88"/>
        <v>10.414991051492482</v>
      </c>
      <c r="V288" s="60">
        <f t="shared" si="87"/>
        <v>17.400942309716687</v>
      </c>
    </row>
    <row r="289" spans="3:22">
      <c r="C289" s="64">
        <v>15888</v>
      </c>
      <c r="D289" s="64" t="str">
        <f t="shared" si="83"/>
        <v>71943</v>
      </c>
      <c r="E289" s="65">
        <v>10.8148</v>
      </c>
      <c r="F289" s="58">
        <f t="shared" si="85"/>
        <v>11.2273</v>
      </c>
      <c r="G289" s="65">
        <v>14.956495212765949</v>
      </c>
      <c r="H289" s="66">
        <v>11.77</v>
      </c>
      <c r="I289" s="60">
        <f>AVERAGE($H$102:H289)</f>
        <v>15.406648936170207</v>
      </c>
      <c r="J289" s="58">
        <f t="shared" si="89"/>
        <v>14.025041322314047</v>
      </c>
      <c r="K289">
        <f t="shared" si="86"/>
        <v>11.52</v>
      </c>
      <c r="Q289" s="64">
        <v>44119</v>
      </c>
      <c r="R289" s="64" t="str">
        <f t="shared" si="84"/>
        <v>102020</v>
      </c>
      <c r="S289" s="58">
        <v>16.776696222728596</v>
      </c>
      <c r="T289" s="60">
        <f>AVERAGE($S$102:S289)</f>
        <v>9.3627993869661434</v>
      </c>
      <c r="U289" s="60">
        <f t="shared" si="88"/>
        <v>10.485627169956707</v>
      </c>
      <c r="V289" s="60">
        <f t="shared" si="87"/>
        <v>16.752410769416258</v>
      </c>
    </row>
    <row r="290" spans="3:22">
      <c r="C290" s="64">
        <v>15919</v>
      </c>
      <c r="D290" s="64" t="str">
        <f t="shared" si="83"/>
        <v>81943</v>
      </c>
      <c r="E290" s="65">
        <v>10.9259</v>
      </c>
      <c r="F290" s="58">
        <f t="shared" si="85"/>
        <v>10.8148</v>
      </c>
      <c r="G290" s="65">
        <v>14.935169312169304</v>
      </c>
      <c r="H290" s="66">
        <v>11.21</v>
      </c>
      <c r="I290" s="60">
        <f>AVERAGE($H$102:H290)</f>
        <v>15.384444444444439</v>
      </c>
      <c r="J290" s="58">
        <f t="shared" si="89"/>
        <v>14.004049586776857</v>
      </c>
      <c r="K290">
        <f t="shared" si="86"/>
        <v>11.77</v>
      </c>
      <c r="Q290" s="64">
        <v>44150</v>
      </c>
      <c r="R290" s="64" t="str">
        <f t="shared" si="84"/>
        <v>112020</v>
      </c>
      <c r="S290" s="58">
        <v>18.329437570317324</v>
      </c>
      <c r="T290" s="60">
        <f>AVERAGE($S$102:S290)</f>
        <v>9.4102419170367853</v>
      </c>
      <c r="U290" s="60">
        <f t="shared" si="88"/>
        <v>10.575752064541927</v>
      </c>
      <c r="V290" s="60">
        <f t="shared" si="87"/>
        <v>16.776696222728596</v>
      </c>
    </row>
    <row r="291" spans="3:22">
      <c r="C291" s="64">
        <v>15950</v>
      </c>
      <c r="D291" s="64" t="str">
        <f t="shared" si="83"/>
        <v>91943</v>
      </c>
      <c r="E291" s="65">
        <v>11.1852</v>
      </c>
      <c r="F291" s="58">
        <f t="shared" si="85"/>
        <v>10.9259</v>
      </c>
      <c r="G291" s="65">
        <v>14.915432631578939</v>
      </c>
      <c r="H291" s="66">
        <v>11.34</v>
      </c>
      <c r="I291" s="60">
        <f>AVERAGE($H$102:H291)</f>
        <v>15.363157894736837</v>
      </c>
      <c r="J291" s="58">
        <f t="shared" si="89"/>
        <v>13.990330578512392</v>
      </c>
      <c r="K291">
        <f t="shared" si="86"/>
        <v>11.21</v>
      </c>
      <c r="Q291" s="64">
        <v>44180</v>
      </c>
      <c r="R291" s="64" t="str">
        <f t="shared" si="84"/>
        <v>122020</v>
      </c>
      <c r="S291" s="58">
        <v>20.806442018340952</v>
      </c>
      <c r="T291" s="60">
        <f>AVERAGE($S$102:S291)</f>
        <v>9.4702219175699653</v>
      </c>
      <c r="U291" s="60">
        <f t="shared" si="88"/>
        <v>10.686007202483115</v>
      </c>
      <c r="V291" s="60">
        <f t="shared" si="87"/>
        <v>18.329437570317324</v>
      </c>
    </row>
    <row r="292" spans="3:22">
      <c r="C292" s="64">
        <v>15980</v>
      </c>
      <c r="D292" s="64" t="str">
        <f t="shared" si="83"/>
        <v>101943</v>
      </c>
      <c r="E292" s="65">
        <v>12.680899999999999</v>
      </c>
      <c r="F292" s="58">
        <f t="shared" si="85"/>
        <v>11.1852</v>
      </c>
      <c r="G292" s="65">
        <v>14.903733507853394</v>
      </c>
      <c r="H292" s="66">
        <v>11.19</v>
      </c>
      <c r="I292" s="60">
        <f>AVERAGE($H$102:H292)</f>
        <v>15.341308900523556</v>
      </c>
      <c r="J292" s="58">
        <f t="shared" si="89"/>
        <v>13.976033057851236</v>
      </c>
      <c r="K292">
        <f t="shared" si="86"/>
        <v>11.34</v>
      </c>
      <c r="Q292" s="64">
        <v>44211</v>
      </c>
      <c r="R292" s="64" t="str">
        <f t="shared" si="84"/>
        <v>12021</v>
      </c>
      <c r="S292" s="58">
        <v>20.771759646734999</v>
      </c>
      <c r="T292" s="60">
        <f>AVERAGE($S$102:S292)</f>
        <v>9.5293922721729238</v>
      </c>
      <c r="U292" s="60">
        <f t="shared" si="88"/>
        <v>10.796031811638835</v>
      </c>
      <c r="V292" s="60">
        <f t="shared" si="87"/>
        <v>20.806442018340952</v>
      </c>
    </row>
    <row r="293" spans="3:22">
      <c r="C293" s="64">
        <v>16011</v>
      </c>
      <c r="D293" s="64" t="str">
        <f t="shared" si="83"/>
        <v>111943</v>
      </c>
      <c r="E293" s="65">
        <v>11.7234</v>
      </c>
      <c r="F293" s="58">
        <f t="shared" si="85"/>
        <v>12.680899999999999</v>
      </c>
      <c r="G293" s="65">
        <v>14.887169270833324</v>
      </c>
      <c r="H293" s="66">
        <v>10.63</v>
      </c>
      <c r="I293" s="60">
        <f>AVERAGE($H$102:H293)</f>
        <v>15.316770833333329</v>
      </c>
      <c r="J293" s="58">
        <f t="shared" si="89"/>
        <v>13.967190082644626</v>
      </c>
      <c r="K293">
        <f t="shared" si="86"/>
        <v>11.19</v>
      </c>
      <c r="Q293" s="64">
        <v>44242</v>
      </c>
      <c r="R293" s="64" t="str">
        <f t="shared" si="84"/>
        <v>22021</v>
      </c>
      <c r="S293" s="58">
        <v>19.554230080494033</v>
      </c>
      <c r="T293" s="60">
        <f>AVERAGE($S$102:S293)</f>
        <v>9.5816049690912628</v>
      </c>
      <c r="U293" s="60">
        <f t="shared" si="88"/>
        <v>10.896520019775386</v>
      </c>
      <c r="V293" s="60">
        <f t="shared" si="87"/>
        <v>20.771759646734999</v>
      </c>
    </row>
    <row r="294" spans="3:22">
      <c r="C294" s="64">
        <v>16041</v>
      </c>
      <c r="D294" s="64" t="str">
        <f t="shared" si="83"/>
        <v>121943</v>
      </c>
      <c r="E294" s="65">
        <v>12.414899999999999</v>
      </c>
      <c r="F294" s="58">
        <f t="shared" si="85"/>
        <v>11.7234</v>
      </c>
      <c r="G294" s="65">
        <v>14.874359585492218</v>
      </c>
      <c r="H294" s="66">
        <v>10.74</v>
      </c>
      <c r="I294" s="60">
        <f>AVERAGE($H$102:H294)</f>
        <v>15.293056994818647</v>
      </c>
      <c r="J294" s="58">
        <f t="shared" si="89"/>
        <v>13.95669421487603</v>
      </c>
      <c r="K294">
        <f t="shared" si="86"/>
        <v>10.63</v>
      </c>
      <c r="Q294" s="64">
        <v>44270</v>
      </c>
      <c r="R294" s="64" t="str">
        <f t="shared" si="84"/>
        <v>32021</v>
      </c>
      <c r="S294" s="58">
        <v>20.038803499972158</v>
      </c>
      <c r="T294" s="60">
        <f>AVERAGE($S$102:S294)</f>
        <v>9.6357873448989348</v>
      </c>
      <c r="U294" s="60">
        <f t="shared" si="88"/>
        <v>10.999793530146405</v>
      </c>
      <c r="V294" s="60">
        <f t="shared" si="87"/>
        <v>19.554230080494033</v>
      </c>
    </row>
    <row r="295" spans="3:22">
      <c r="C295" s="64">
        <v>16072</v>
      </c>
      <c r="D295" s="64" t="str">
        <f t="shared" ref="D295:D358" si="90">MONTH(C295)&amp;YEAR(C295)</f>
        <v>11944</v>
      </c>
      <c r="E295" s="65">
        <v>12.741899999999999</v>
      </c>
      <c r="F295" s="58">
        <f t="shared" si="85"/>
        <v>12.414899999999999</v>
      </c>
      <c r="G295" s="65">
        <v>14.863367525773187</v>
      </c>
      <c r="H295" s="66">
        <v>11.05</v>
      </c>
      <c r="I295" s="60">
        <f>AVERAGE($H$102:H295)</f>
        <v>15.271185567010304</v>
      </c>
      <c r="J295" s="58">
        <f t="shared" si="89"/>
        <v>13.946528925619834</v>
      </c>
      <c r="K295">
        <f t="shared" si="86"/>
        <v>10.74</v>
      </c>
      <c r="Q295" s="64">
        <v>44301</v>
      </c>
      <c r="R295" s="64" t="str">
        <f t="shared" ref="R295:R325" si="91">MONTH(Q295)&amp;YEAR(Q295)</f>
        <v>42021</v>
      </c>
      <c r="S295" s="58">
        <v>13.791344615326116</v>
      </c>
      <c r="T295" s="60">
        <f>AVERAGE($S$102:S295)</f>
        <v>9.6572077432001073</v>
      </c>
      <c r="U295" s="60">
        <f t="shared" si="88"/>
        <v>11.055086131005046</v>
      </c>
      <c r="V295" s="60">
        <f t="shared" si="87"/>
        <v>20.038803499972158</v>
      </c>
    </row>
    <row r="296" spans="3:22">
      <c r="C296" s="64">
        <v>16103</v>
      </c>
      <c r="D296" s="64" t="str">
        <f t="shared" si="90"/>
        <v>21944</v>
      </c>
      <c r="E296" s="65">
        <v>12.7097</v>
      </c>
      <c r="F296" s="58">
        <f t="shared" ref="F296:F359" si="92">E295</f>
        <v>12.741899999999999</v>
      </c>
      <c r="G296" s="65">
        <v>14.852323076923067</v>
      </c>
      <c r="H296" s="66">
        <v>10.95</v>
      </c>
      <c r="I296" s="60">
        <f>AVERAGE($H$102:H296)</f>
        <v>15.249025641025636</v>
      </c>
      <c r="J296" s="58">
        <f t="shared" si="89"/>
        <v>13.929338842975206</v>
      </c>
      <c r="K296">
        <f t="shared" ref="K296:K359" si="93">H295</f>
        <v>11.05</v>
      </c>
      <c r="Q296" s="64">
        <v>44331</v>
      </c>
      <c r="R296" s="64" t="str">
        <f t="shared" si="91"/>
        <v>52021</v>
      </c>
      <c r="S296" s="58">
        <v>13.873140354321725</v>
      </c>
      <c r="T296" s="60">
        <f>AVERAGE($S$102:S296)</f>
        <v>9.6788279104366275</v>
      </c>
      <c r="U296" s="60">
        <f t="shared" si="88"/>
        <v>11.113249445302877</v>
      </c>
      <c r="V296" s="60">
        <f t="shared" ref="V296:V325" si="94">S295</f>
        <v>13.791344615326116</v>
      </c>
    </row>
    <row r="297" spans="3:22">
      <c r="C297" s="64">
        <v>16132</v>
      </c>
      <c r="D297" s="64" t="str">
        <f t="shared" si="90"/>
        <v>31944</v>
      </c>
      <c r="E297" s="65">
        <v>12.9247</v>
      </c>
      <c r="F297" s="58">
        <f t="shared" si="92"/>
        <v>12.7097</v>
      </c>
      <c r="G297" s="65">
        <v>14.842488265306113</v>
      </c>
      <c r="H297" s="66">
        <v>11.22</v>
      </c>
      <c r="I297" s="60">
        <f>AVERAGE($H$102:H297)</f>
        <v>15.228469387755096</v>
      </c>
      <c r="J297" s="58">
        <f t="shared" si="89"/>
        <v>13.906942148760329</v>
      </c>
      <c r="K297">
        <f t="shared" si="93"/>
        <v>10.95</v>
      </c>
      <c r="Q297" s="64">
        <v>44362</v>
      </c>
      <c r="R297" s="64" t="str">
        <f t="shared" si="91"/>
        <v>62021</v>
      </c>
      <c r="S297" s="58">
        <v>13.883221327979822</v>
      </c>
      <c r="T297" s="60">
        <f>AVERAGE($S$102:S297)</f>
        <v>9.7002788972608283</v>
      </c>
      <c r="U297" s="60">
        <f t="shared" si="88"/>
        <v>11.173286134487203</v>
      </c>
      <c r="V297" s="60">
        <f t="shared" si="94"/>
        <v>13.873140354321725</v>
      </c>
    </row>
    <row r="298" spans="3:22">
      <c r="C298" s="64">
        <v>16163</v>
      </c>
      <c r="D298" s="64" t="str">
        <f t="shared" si="90"/>
        <v>41944</v>
      </c>
      <c r="E298" s="65">
        <v>12.902200000000001</v>
      </c>
      <c r="F298" s="58">
        <f t="shared" si="92"/>
        <v>12.9247</v>
      </c>
      <c r="G298" s="65">
        <v>14.832639086294407</v>
      </c>
      <c r="H298" s="66">
        <v>10.94</v>
      </c>
      <c r="I298" s="60">
        <f>AVERAGE($H$102:H298)</f>
        <v>15.206700507614208</v>
      </c>
      <c r="J298" s="58">
        <f t="shared" si="89"/>
        <v>13.887851239669422</v>
      </c>
      <c r="K298">
        <f t="shared" si="93"/>
        <v>11.22</v>
      </c>
      <c r="Q298" s="64">
        <v>44392</v>
      </c>
      <c r="R298" s="64" t="str">
        <f t="shared" si="91"/>
        <v>72021</v>
      </c>
      <c r="S298" s="58">
        <v>13.359647478377727</v>
      </c>
      <c r="T298" s="60">
        <f>AVERAGE($S$102:S298)</f>
        <v>9.7188543722918777</v>
      </c>
      <c r="U298" s="60">
        <f t="shared" si="88"/>
        <v>11.231400589422877</v>
      </c>
      <c r="V298" s="60">
        <f t="shared" si="94"/>
        <v>13.883221327979822</v>
      </c>
    </row>
    <row r="299" spans="3:22">
      <c r="C299" s="64">
        <v>16193</v>
      </c>
      <c r="D299" s="64" t="str">
        <f t="shared" si="90"/>
        <v>51944</v>
      </c>
      <c r="E299" s="65">
        <v>13.4239</v>
      </c>
      <c r="F299" s="58">
        <f t="shared" si="92"/>
        <v>12.902200000000001</v>
      </c>
      <c r="G299" s="65">
        <v>14.825524242424232</v>
      </c>
      <c r="H299" s="66">
        <v>11.1</v>
      </c>
      <c r="I299" s="60">
        <f>AVERAGE($H$102:H299)</f>
        <v>15.18595959595959</v>
      </c>
      <c r="J299" s="58">
        <f t="shared" si="89"/>
        <v>13.867851239669422</v>
      </c>
      <c r="K299">
        <f t="shared" si="93"/>
        <v>10.94</v>
      </c>
      <c r="Q299" s="64">
        <v>44423</v>
      </c>
      <c r="R299" s="64" t="str">
        <f t="shared" si="91"/>
        <v>82021</v>
      </c>
      <c r="S299" s="58">
        <v>10.603504359823063</v>
      </c>
      <c r="T299" s="60">
        <f>AVERAGE($S$102:S299)</f>
        <v>9.7233223015218346</v>
      </c>
      <c r="U299" s="60">
        <f t="shared" si="88"/>
        <v>11.269420380312621</v>
      </c>
      <c r="V299" s="60">
        <f t="shared" si="94"/>
        <v>13.359647478377727</v>
      </c>
    </row>
    <row r="300" spans="3:22">
      <c r="C300" s="64">
        <v>16224</v>
      </c>
      <c r="D300" s="64" t="str">
        <f t="shared" si="90"/>
        <v>61944</v>
      </c>
      <c r="E300" s="65">
        <v>14.108700000000001</v>
      </c>
      <c r="F300" s="58">
        <f t="shared" si="92"/>
        <v>13.4239</v>
      </c>
      <c r="G300" s="65">
        <v>14.821922110552755</v>
      </c>
      <c r="H300" s="66">
        <v>11.53</v>
      </c>
      <c r="I300" s="60">
        <f>AVERAGE($H$102:H300)</f>
        <v>15.167587939698487</v>
      </c>
      <c r="J300" s="58">
        <f t="shared" si="89"/>
        <v>13.862479338842974</v>
      </c>
      <c r="K300">
        <f t="shared" si="93"/>
        <v>11.1</v>
      </c>
      <c r="Q300" s="64">
        <v>44454</v>
      </c>
      <c r="R300" s="64" t="str">
        <f t="shared" si="91"/>
        <v>92021</v>
      </c>
      <c r="S300" s="58">
        <v>10.047450476718966</v>
      </c>
      <c r="T300" s="60">
        <f>AVERAGE($S$102:S300)</f>
        <v>9.7249510863218198</v>
      </c>
      <c r="U300" s="60">
        <f t="shared" si="88"/>
        <v>11.307045328639619</v>
      </c>
      <c r="V300" s="60">
        <f t="shared" si="94"/>
        <v>10.603504359823063</v>
      </c>
    </row>
    <row r="301" spans="3:22">
      <c r="C301" s="64">
        <v>16254</v>
      </c>
      <c r="D301" s="64" t="str">
        <f t="shared" si="90"/>
        <v>71944</v>
      </c>
      <c r="E301" s="65">
        <v>14.122199999999999</v>
      </c>
      <c r="F301" s="58">
        <f t="shared" si="92"/>
        <v>14.108700000000001</v>
      </c>
      <c r="G301" s="65">
        <v>14.818423499999989</v>
      </c>
      <c r="H301" s="66">
        <v>11.74</v>
      </c>
      <c r="I301" s="60">
        <f>AVERAGE($H$102:H301)</f>
        <v>15.150449999999994</v>
      </c>
      <c r="J301" s="58">
        <f t="shared" si="89"/>
        <v>13.857933884297521</v>
      </c>
      <c r="K301">
        <f t="shared" si="93"/>
        <v>11.53</v>
      </c>
      <c r="Q301" s="64">
        <v>44484</v>
      </c>
      <c r="R301" s="64" t="str">
        <f t="shared" si="91"/>
        <v>102021</v>
      </c>
      <c r="S301" s="58">
        <v>9.2599275670639951</v>
      </c>
      <c r="T301" s="60">
        <f>AVERAGE($S$102:S301)</f>
        <v>9.7226259687255308</v>
      </c>
      <c r="U301" s="60">
        <f t="shared" si="88"/>
        <v>11.332771205024537</v>
      </c>
      <c r="V301" s="60">
        <f t="shared" si="94"/>
        <v>10.047450476718966</v>
      </c>
    </row>
    <row r="302" spans="3:22">
      <c r="C302" s="64">
        <v>16285</v>
      </c>
      <c r="D302" s="64" t="str">
        <f t="shared" si="90"/>
        <v>81944</v>
      </c>
      <c r="E302" s="65">
        <v>14.244400000000001</v>
      </c>
      <c r="F302" s="58">
        <f t="shared" si="92"/>
        <v>14.122199999999999</v>
      </c>
      <c r="G302" s="65">
        <v>14.815567661691533</v>
      </c>
      <c r="H302" s="66">
        <v>11.54</v>
      </c>
      <c r="I302" s="60">
        <f>AVERAGE($H$102:H302)</f>
        <v>15.132487562189048</v>
      </c>
      <c r="J302" s="58">
        <f t="shared" si="89"/>
        <v>13.856280991735538</v>
      </c>
      <c r="K302">
        <f t="shared" si="93"/>
        <v>11.74</v>
      </c>
      <c r="Q302" s="64">
        <v>44515</v>
      </c>
      <c r="R302" s="64" t="str">
        <f t="shared" si="91"/>
        <v>112021</v>
      </c>
      <c r="S302" s="58">
        <v>8.1295870663645839</v>
      </c>
      <c r="T302" s="60">
        <f>AVERAGE($S$102:S302)</f>
        <v>9.7147004020471179</v>
      </c>
      <c r="U302" s="60">
        <f t="shared" si="88"/>
        <v>11.352158031176998</v>
      </c>
      <c r="V302" s="60">
        <f t="shared" si="94"/>
        <v>9.2599275670639951</v>
      </c>
    </row>
    <row r="303" spans="3:22">
      <c r="C303" s="64">
        <v>16316</v>
      </c>
      <c r="D303" s="64" t="str">
        <f t="shared" si="90"/>
        <v>91944</v>
      </c>
      <c r="E303" s="65">
        <v>14.2</v>
      </c>
      <c r="F303" s="58">
        <f t="shared" si="92"/>
        <v>14.244400000000001</v>
      </c>
      <c r="G303" s="65">
        <v>14.812520297029693</v>
      </c>
      <c r="H303" s="66">
        <v>11.33</v>
      </c>
      <c r="I303" s="60">
        <f>AVERAGE($H$102:H303)</f>
        <v>15.113663366336628</v>
      </c>
      <c r="J303" s="58">
        <f t="shared" si="89"/>
        <v>13.856363636363636</v>
      </c>
      <c r="K303">
        <f t="shared" si="93"/>
        <v>11.54</v>
      </c>
      <c r="Q303" s="64">
        <v>44545</v>
      </c>
      <c r="R303" s="64" t="str">
        <f t="shared" si="91"/>
        <v>122021</v>
      </c>
      <c r="S303" s="58">
        <v>8.0263696011805425</v>
      </c>
      <c r="T303" s="60">
        <f>AVERAGE($S$102:S303)</f>
        <v>9.7063423287755022</v>
      </c>
      <c r="U303" s="60">
        <f t="shared" si="88"/>
        <v>11.370904341297074</v>
      </c>
      <c r="V303" s="60">
        <f t="shared" si="94"/>
        <v>8.1295870663645839</v>
      </c>
    </row>
    <row r="304" spans="3:22">
      <c r="C304" s="64">
        <v>16346</v>
      </c>
      <c r="D304" s="64" t="str">
        <f t="shared" si="90"/>
        <v>101944</v>
      </c>
      <c r="E304" s="65">
        <v>13.741899999999999</v>
      </c>
      <c r="F304" s="58">
        <f t="shared" si="92"/>
        <v>14.2</v>
      </c>
      <c r="G304" s="65">
        <v>14.807246305418708</v>
      </c>
      <c r="H304" s="66">
        <v>11.58</v>
      </c>
      <c r="I304" s="60">
        <f>AVERAGE($H$102:H304)</f>
        <v>15.096256157635461</v>
      </c>
      <c r="J304" s="58">
        <f t="shared" si="89"/>
        <v>13.861900826446279</v>
      </c>
      <c r="K304">
        <f t="shared" si="93"/>
        <v>11.33</v>
      </c>
      <c r="Q304" s="64">
        <v>44576</v>
      </c>
      <c r="R304" s="64" t="str">
        <f t="shared" si="91"/>
        <v>12022</v>
      </c>
      <c r="S304" s="58">
        <v>8.3600681580160821</v>
      </c>
      <c r="T304" s="60">
        <f>AVERAGE($S$102:S304)</f>
        <v>9.6997104363087061</v>
      </c>
      <c r="U304" s="60">
        <f t="shared" si="88"/>
        <v>11.384664821896473</v>
      </c>
      <c r="V304" s="60">
        <f t="shared" si="94"/>
        <v>8.0263696011805425</v>
      </c>
    </row>
    <row r="305" spans="3:22">
      <c r="C305" s="64">
        <v>16377</v>
      </c>
      <c r="D305" s="64" t="str">
        <f t="shared" si="90"/>
        <v>111944</v>
      </c>
      <c r="E305" s="65">
        <v>13.7957</v>
      </c>
      <c r="F305" s="58">
        <f t="shared" si="92"/>
        <v>13.741899999999999</v>
      </c>
      <c r="G305" s="65">
        <v>14.802287745098029</v>
      </c>
      <c r="H305" s="66">
        <v>11.48</v>
      </c>
      <c r="I305" s="60">
        <f>AVERAGE($H$102:H305)</f>
        <v>15.078529411764698</v>
      </c>
      <c r="J305" s="58">
        <f t="shared" si="89"/>
        <v>13.86495867768595</v>
      </c>
      <c r="K305">
        <f t="shared" si="93"/>
        <v>11.58</v>
      </c>
      <c r="Q305" s="64">
        <v>44607</v>
      </c>
      <c r="R305" s="64" t="str">
        <f t="shared" si="91"/>
        <v>22022</v>
      </c>
      <c r="S305" s="58">
        <v>8.5886404302085815</v>
      </c>
      <c r="T305" s="60">
        <f>AVERAGE($S$102:S305)</f>
        <v>9.6942640147101766</v>
      </c>
      <c r="U305" s="60">
        <f t="shared" si="88"/>
        <v>11.398617334520877</v>
      </c>
      <c r="V305" s="60">
        <f t="shared" si="94"/>
        <v>8.3600681580160821</v>
      </c>
    </row>
    <row r="306" spans="3:22">
      <c r="C306" s="64">
        <v>16407</v>
      </c>
      <c r="D306" s="64" t="str">
        <f t="shared" si="90"/>
        <v>121944</v>
      </c>
      <c r="E306" s="65">
        <v>14.2796</v>
      </c>
      <c r="F306" s="58">
        <f t="shared" si="92"/>
        <v>13.7957</v>
      </c>
      <c r="G306" s="65">
        <v>14.799738048780476</v>
      </c>
      <c r="H306" s="66">
        <v>11.64</v>
      </c>
      <c r="I306" s="60">
        <f>AVERAGE($H$102:H306)</f>
        <v>15.061756097560968</v>
      </c>
      <c r="J306" s="58">
        <f t="shared" si="89"/>
        <v>13.866528925619834</v>
      </c>
      <c r="K306">
        <f t="shared" si="93"/>
        <v>11.48</v>
      </c>
      <c r="Q306" s="64">
        <v>44635</v>
      </c>
      <c r="R306" s="64" t="str">
        <f t="shared" si="91"/>
        <v>32022</v>
      </c>
      <c r="S306" s="58">
        <v>8.9138854330442392</v>
      </c>
      <c r="T306" s="60">
        <f>AVERAGE($S$102:S306)</f>
        <v>9.6904572899215626</v>
      </c>
      <c r="U306" s="60">
        <f t="shared" si="88"/>
        <v>11.416149739856069</v>
      </c>
      <c r="V306" s="60">
        <f t="shared" si="94"/>
        <v>8.5886404302085815</v>
      </c>
    </row>
    <row r="307" spans="3:22">
      <c r="C307" s="64">
        <v>16438</v>
      </c>
      <c r="D307" s="64" t="str">
        <f t="shared" si="90"/>
        <v>11945</v>
      </c>
      <c r="E307" s="65">
        <v>14.0313</v>
      </c>
      <c r="F307" s="58">
        <f t="shared" si="92"/>
        <v>14.2796</v>
      </c>
      <c r="G307" s="65">
        <v>14.796007766990281</v>
      </c>
      <c r="H307" s="66">
        <v>11.96</v>
      </c>
      <c r="I307" s="60">
        <f>AVERAGE($H$102:H307)</f>
        <v>15.046699029126206</v>
      </c>
      <c r="J307" s="58">
        <f t="shared" si="89"/>
        <v>13.869173553719008</v>
      </c>
      <c r="K307">
        <f t="shared" si="93"/>
        <v>11.64</v>
      </c>
      <c r="Q307" s="64">
        <v>44666</v>
      </c>
      <c r="R307" s="64" t="str">
        <f t="shared" si="91"/>
        <v>42022</v>
      </c>
      <c r="S307" s="58">
        <v>7.2265264581575019</v>
      </c>
      <c r="T307" s="60">
        <f>AVERAGE($S$102:S307)</f>
        <v>9.6784964606411528</v>
      </c>
      <c r="U307" s="60">
        <f t="shared" si="88"/>
        <v>11.422928056757343</v>
      </c>
      <c r="V307" s="60">
        <f t="shared" si="94"/>
        <v>8.9138854330442392</v>
      </c>
    </row>
    <row r="308" spans="3:22">
      <c r="C308" s="64">
        <v>16469</v>
      </c>
      <c r="D308" s="64" t="str">
        <f t="shared" si="90"/>
        <v>21945</v>
      </c>
      <c r="E308" s="65">
        <v>14.895799999999999</v>
      </c>
      <c r="F308" s="58">
        <f t="shared" si="92"/>
        <v>14.0313</v>
      </c>
      <c r="G308" s="65">
        <v>14.796489855072453</v>
      </c>
      <c r="H308" s="66">
        <v>12.34</v>
      </c>
      <c r="I308" s="60">
        <f>AVERAGE($H$102:H308)</f>
        <v>15.033623188405791</v>
      </c>
      <c r="J308" s="58">
        <f t="shared" si="89"/>
        <v>13.876115702479339</v>
      </c>
      <c r="K308">
        <f t="shared" si="93"/>
        <v>11.96</v>
      </c>
      <c r="Q308" s="64">
        <v>44696</v>
      </c>
      <c r="R308" s="64" t="str">
        <f t="shared" si="91"/>
        <v>52022</v>
      </c>
      <c r="S308" s="58">
        <v>6.8061431685521097</v>
      </c>
      <c r="T308" s="60">
        <f>AVERAGE($S$102:S308)</f>
        <v>9.6646203577808194</v>
      </c>
      <c r="U308" s="60">
        <f t="shared" si="88"/>
        <v>11.432922868422766</v>
      </c>
      <c r="V308" s="60">
        <f t="shared" si="94"/>
        <v>7.2265264581575019</v>
      </c>
    </row>
    <row r="309" spans="3:22">
      <c r="C309" s="64">
        <v>16497</v>
      </c>
      <c r="D309" s="64" t="str">
        <f t="shared" si="90"/>
        <v>31945</v>
      </c>
      <c r="E309" s="65">
        <v>14.208299999999999</v>
      </c>
      <c r="F309" s="58">
        <f t="shared" si="92"/>
        <v>14.895799999999999</v>
      </c>
      <c r="G309" s="65">
        <v>14.793662019230757</v>
      </c>
      <c r="H309" s="66">
        <v>12.32</v>
      </c>
      <c r="I309" s="60">
        <f>AVERAGE($H$102:H309)</f>
        <v>15.020576923076918</v>
      </c>
      <c r="J309" s="58">
        <f t="shared" si="89"/>
        <v>13.886280991735536</v>
      </c>
      <c r="K309">
        <f t="shared" si="93"/>
        <v>12.34</v>
      </c>
      <c r="Q309" s="64">
        <v>44727</v>
      </c>
      <c r="R309" s="64" t="str">
        <f t="shared" si="91"/>
        <v>62022</v>
      </c>
      <c r="S309" s="58">
        <v>6.0035486343030202</v>
      </c>
      <c r="T309" s="60">
        <f>AVERAGE($S$102:S309)</f>
        <v>9.6470190514179457</v>
      </c>
      <c r="U309" s="60">
        <f t="shared" si="88"/>
        <v>11.436496068994204</v>
      </c>
      <c r="V309" s="60">
        <f t="shared" si="94"/>
        <v>6.8061431685521097</v>
      </c>
    </row>
    <row r="310" spans="3:22">
      <c r="C310" s="64">
        <v>16528</v>
      </c>
      <c r="D310" s="64" t="str">
        <f t="shared" si="90"/>
        <v>41945</v>
      </c>
      <c r="E310" s="65">
        <v>14.84</v>
      </c>
      <c r="F310" s="58">
        <f t="shared" si="92"/>
        <v>14.208299999999999</v>
      </c>
      <c r="G310" s="65">
        <v>14.793883732057404</v>
      </c>
      <c r="H310" s="66">
        <v>12.63</v>
      </c>
      <c r="I310" s="60">
        <f>AVERAGE($H$102:H310)</f>
        <v>15.009138755980857</v>
      </c>
      <c r="J310" s="58">
        <f t="shared" si="89"/>
        <v>13.904710743801653</v>
      </c>
      <c r="K310">
        <f t="shared" si="93"/>
        <v>12.32</v>
      </c>
      <c r="Q310" s="64">
        <v>44757</v>
      </c>
      <c r="R310" s="64" t="str">
        <f t="shared" si="91"/>
        <v>72022</v>
      </c>
      <c r="S310" s="58">
        <v>6.4739373949247963</v>
      </c>
      <c r="T310" s="60">
        <f>AVERAGE($S$102:S310)</f>
        <v>9.6318368425352041</v>
      </c>
      <c r="U310" s="60">
        <f t="shared" si="88"/>
        <v>11.442398608949382</v>
      </c>
      <c r="V310" s="60">
        <f t="shared" si="94"/>
        <v>6.0035486343030202</v>
      </c>
    </row>
    <row r="311" spans="3:22">
      <c r="C311" s="64">
        <v>16558</v>
      </c>
      <c r="D311" s="64" t="str">
        <f t="shared" si="90"/>
        <v>51945</v>
      </c>
      <c r="E311" s="65">
        <v>15.01</v>
      </c>
      <c r="F311" s="58">
        <f t="shared" si="92"/>
        <v>14.84</v>
      </c>
      <c r="G311" s="65">
        <v>14.794912857142847</v>
      </c>
      <c r="H311" s="66">
        <v>13.04</v>
      </c>
      <c r="I311" s="60">
        <f>AVERAGE($H$102:H311)</f>
        <v>14.9997619047619</v>
      </c>
      <c r="J311" s="58">
        <f t="shared" si="89"/>
        <v>13.920743801652893</v>
      </c>
      <c r="K311">
        <f t="shared" si="93"/>
        <v>12.63</v>
      </c>
      <c r="Q311" s="64">
        <v>44788</v>
      </c>
      <c r="R311" s="64" t="str">
        <f t="shared" si="91"/>
        <v>82022</v>
      </c>
      <c r="S311" s="58">
        <v>6.1917926814820348</v>
      </c>
      <c r="T311" s="60">
        <f>AVERAGE($S$102:S311)</f>
        <v>9.6154556798635227</v>
      </c>
      <c r="U311" s="60">
        <f t="shared" si="88"/>
        <v>11.442829815071974</v>
      </c>
      <c r="V311" s="60">
        <f t="shared" si="94"/>
        <v>6.4739373949247963</v>
      </c>
    </row>
    <row r="312" spans="3:22">
      <c r="C312" s="64">
        <v>16589</v>
      </c>
      <c r="D312" s="64" t="str">
        <f t="shared" si="90"/>
        <v>61945</v>
      </c>
      <c r="E312" s="65">
        <v>14.96</v>
      </c>
      <c r="F312" s="58">
        <f t="shared" si="92"/>
        <v>15.01</v>
      </c>
      <c r="G312" s="65">
        <v>14.795695260663496</v>
      </c>
      <c r="H312" s="66">
        <v>13.13</v>
      </c>
      <c r="I312" s="60">
        <f>AVERAGE($H$102:H312)</f>
        <v>14.990900473933644</v>
      </c>
      <c r="J312" s="58">
        <f t="shared" si="89"/>
        <v>13.9301652892562</v>
      </c>
      <c r="K312">
        <f t="shared" si="93"/>
        <v>13.04</v>
      </c>
      <c r="Q312" s="64">
        <v>44819</v>
      </c>
      <c r="R312" s="64" t="str">
        <f t="shared" si="91"/>
        <v>92022</v>
      </c>
      <c r="S312" s="58">
        <v>6.1528696765436814</v>
      </c>
      <c r="T312" s="60">
        <f>AVERAGE($S$102:S312)</f>
        <v>9.5990453196582148</v>
      </c>
      <c r="U312" s="60">
        <f t="shared" si="88"/>
        <v>11.441920419182502</v>
      </c>
      <c r="V312" s="60">
        <f t="shared" si="94"/>
        <v>6.1917926814820348</v>
      </c>
    </row>
    <row r="313" spans="3:22">
      <c r="C313" s="64">
        <v>16619</v>
      </c>
      <c r="D313" s="64" t="str">
        <f t="shared" si="90"/>
        <v>71945</v>
      </c>
      <c r="E313" s="65">
        <v>14.8081</v>
      </c>
      <c r="F313" s="58">
        <f t="shared" si="92"/>
        <v>14.96</v>
      </c>
      <c r="G313" s="65">
        <v>14.795753773584897</v>
      </c>
      <c r="H313" s="66">
        <v>12.87</v>
      </c>
      <c r="I313" s="60">
        <f>AVERAGE($H$102:H313)</f>
        <v>14.980896226415089</v>
      </c>
      <c r="J313" s="58">
        <f t="shared" si="89"/>
        <v>13.93289256198347</v>
      </c>
      <c r="K313">
        <f t="shared" si="93"/>
        <v>13.13</v>
      </c>
      <c r="Q313" s="64">
        <v>44849</v>
      </c>
      <c r="R313" s="64" t="str">
        <f t="shared" si="91"/>
        <v>102022</v>
      </c>
      <c r="S313" s="58">
        <v>6.3585750985459786</v>
      </c>
      <c r="T313" s="60">
        <f>AVERAGE($S$102:S313)</f>
        <v>9.583760082766176</v>
      </c>
      <c r="U313" s="60">
        <f t="shared" si="88"/>
        <v>11.444124516920153</v>
      </c>
      <c r="V313" s="60">
        <f t="shared" si="94"/>
        <v>6.1528696765436814</v>
      </c>
    </row>
    <row r="314" spans="3:22">
      <c r="C314" s="64">
        <v>16650</v>
      </c>
      <c r="D314" s="64" t="str">
        <f t="shared" si="90"/>
        <v>81945</v>
      </c>
      <c r="E314" s="65">
        <v>15.666700000000001</v>
      </c>
      <c r="F314" s="58">
        <f t="shared" si="92"/>
        <v>14.8081</v>
      </c>
      <c r="G314" s="65">
        <v>14.799842723004687</v>
      </c>
      <c r="H314" s="66">
        <v>12.92</v>
      </c>
      <c r="I314" s="60">
        <f>AVERAGE($H$102:H314)</f>
        <v>14.971220657276991</v>
      </c>
      <c r="J314" s="58">
        <f t="shared" si="89"/>
        <v>13.930578512396695</v>
      </c>
      <c r="K314">
        <f t="shared" si="93"/>
        <v>12.87</v>
      </c>
      <c r="Q314" s="64">
        <v>44880</v>
      </c>
      <c r="R314" s="64" t="str">
        <f t="shared" si="91"/>
        <v>112022</v>
      </c>
      <c r="S314" s="58">
        <v>5.7636636711793461</v>
      </c>
      <c r="T314" s="60">
        <f>AVERAGE($S$102:S314)</f>
        <v>9.5658253578291497</v>
      </c>
      <c r="U314" s="60">
        <f t="shared" si="88"/>
        <v>11.441721470710743</v>
      </c>
      <c r="V314" s="60">
        <f t="shared" si="94"/>
        <v>6.3585750985459786</v>
      </c>
    </row>
    <row r="315" spans="3:22">
      <c r="C315" s="64">
        <v>16681</v>
      </c>
      <c r="D315" s="64" t="str">
        <f t="shared" si="90"/>
        <v>91945</v>
      </c>
      <c r="E315" s="65">
        <v>16.3232</v>
      </c>
      <c r="F315" s="58">
        <f t="shared" si="92"/>
        <v>15.666700000000001</v>
      </c>
      <c r="G315" s="65">
        <v>14.806961214953262</v>
      </c>
      <c r="H315" s="66">
        <v>13.8</v>
      </c>
      <c r="I315" s="60">
        <f>AVERAGE($H$102:H315)</f>
        <v>14.965747663551397</v>
      </c>
      <c r="J315" s="58">
        <f t="shared" si="89"/>
        <v>13.928016528925621</v>
      </c>
      <c r="K315">
        <f t="shared" si="93"/>
        <v>12.92</v>
      </c>
      <c r="Q315" s="64">
        <v>44910</v>
      </c>
      <c r="R315" s="64" t="str">
        <f t="shared" si="91"/>
        <v>122022</v>
      </c>
      <c r="S315" s="58">
        <v>5.438341717546777</v>
      </c>
      <c r="T315" s="60">
        <f>AVERAGE($S$102:S315)</f>
        <v>9.5465380510988584</v>
      </c>
      <c r="U315" s="60">
        <f t="shared" si="88"/>
        <v>11.433671956678483</v>
      </c>
      <c r="V315" s="60">
        <f t="shared" si="94"/>
        <v>5.7636636711793461</v>
      </c>
    </row>
    <row r="316" spans="3:22">
      <c r="C316" s="64">
        <v>16711</v>
      </c>
      <c r="D316" s="64" t="str">
        <f t="shared" si="90"/>
        <v>101945</v>
      </c>
      <c r="E316" s="65">
        <v>17.343800000000002</v>
      </c>
      <c r="F316" s="58">
        <f t="shared" si="92"/>
        <v>16.3232</v>
      </c>
      <c r="G316" s="65">
        <v>14.81876046511627</v>
      </c>
      <c r="H316" s="66">
        <v>14.37</v>
      </c>
      <c r="I316" s="60">
        <f>AVERAGE($H$102:H316)</f>
        <v>14.962976744186042</v>
      </c>
      <c r="J316" s="58">
        <f t="shared" si="89"/>
        <v>13.927603305785125</v>
      </c>
      <c r="K316">
        <f t="shared" si="93"/>
        <v>13.8</v>
      </c>
      <c r="Q316" s="64">
        <v>44941</v>
      </c>
      <c r="R316" s="64" t="str">
        <f t="shared" si="91"/>
        <v>12023</v>
      </c>
      <c r="S316" s="58">
        <v>5.578998558816993</v>
      </c>
      <c r="T316" s="60">
        <f>AVERAGE($S$102:S316)</f>
        <v>9.5280843790417329</v>
      </c>
      <c r="U316" s="60">
        <f t="shared" si="88"/>
        <v>11.426395374899872</v>
      </c>
      <c r="V316" s="60">
        <f t="shared" si="94"/>
        <v>5.438341717546777</v>
      </c>
    </row>
    <row r="317" spans="3:22">
      <c r="C317" s="64">
        <v>16742</v>
      </c>
      <c r="D317" s="64" t="str">
        <f t="shared" si="90"/>
        <v>111945</v>
      </c>
      <c r="E317" s="65">
        <v>17.906300000000002</v>
      </c>
      <c r="F317" s="58">
        <f t="shared" si="92"/>
        <v>17.343800000000002</v>
      </c>
      <c r="G317" s="65">
        <v>14.833054629629622</v>
      </c>
      <c r="H317" s="66">
        <v>14.85</v>
      </c>
      <c r="I317" s="60">
        <f>AVERAGE($H$102:H317)</f>
        <v>14.9624537037037</v>
      </c>
      <c r="J317" s="58">
        <f t="shared" si="89"/>
        <v>13.92776859504132</v>
      </c>
      <c r="K317">
        <f t="shared" si="93"/>
        <v>14.37</v>
      </c>
      <c r="Q317" s="64">
        <v>44972</v>
      </c>
      <c r="R317" s="64" t="str">
        <f t="shared" si="91"/>
        <v>22023</v>
      </c>
      <c r="S317" s="58">
        <v>5.1685904334285562</v>
      </c>
      <c r="T317" s="60">
        <f>AVERAGE($S$102:S317)</f>
        <v>9.5079015367009312</v>
      </c>
      <c r="U317" s="60">
        <f t="shared" si="88"/>
        <v>11.418165091096654</v>
      </c>
      <c r="V317" s="60">
        <f t="shared" si="94"/>
        <v>5.578998558816993</v>
      </c>
    </row>
    <row r="318" spans="3:22">
      <c r="C318" s="64">
        <v>16772</v>
      </c>
      <c r="D318" s="64" t="str">
        <f t="shared" si="90"/>
        <v>121945</v>
      </c>
      <c r="E318" s="65">
        <v>18.083300000000001</v>
      </c>
      <c r="F318" s="58">
        <f t="shared" si="92"/>
        <v>17.906300000000002</v>
      </c>
      <c r="G318" s="65">
        <v>14.848032718894</v>
      </c>
      <c r="H318" s="66">
        <v>15.02</v>
      </c>
      <c r="I318" s="60">
        <f>AVERAGE($H$102:H318)</f>
        <v>14.962718894009212</v>
      </c>
      <c r="J318" s="58">
        <f t="shared" si="89"/>
        <v>13.918595041322311</v>
      </c>
      <c r="K318">
        <f t="shared" si="93"/>
        <v>14.85</v>
      </c>
      <c r="Q318" s="64">
        <v>45000</v>
      </c>
      <c r="R318" s="64" t="str">
        <f t="shared" si="91"/>
        <v>32023</v>
      </c>
      <c r="S318" s="58">
        <v>5.0270806933198111</v>
      </c>
      <c r="T318" s="60">
        <f>AVERAGE($S$102:S318)</f>
        <v>9.487252592722216</v>
      </c>
      <c r="U318" s="60">
        <f t="shared" si="88"/>
        <v>11.409836812397732</v>
      </c>
      <c r="V318" s="60">
        <f t="shared" si="94"/>
        <v>5.1685904334285562</v>
      </c>
    </row>
    <row r="319" spans="3:22">
      <c r="C319" s="64">
        <v>16803</v>
      </c>
      <c r="D319" s="64" t="str">
        <f t="shared" si="90"/>
        <v>11946</v>
      </c>
      <c r="E319" s="65">
        <v>20.633299999999998</v>
      </c>
      <c r="F319" s="58">
        <f t="shared" si="92"/>
        <v>18.083300000000001</v>
      </c>
      <c r="G319" s="65">
        <v>14.874570642201826</v>
      </c>
      <c r="H319" s="66">
        <v>15.62</v>
      </c>
      <c r="I319" s="60">
        <f>AVERAGE($H$102:H319)</f>
        <v>14.965733944954122</v>
      </c>
      <c r="J319" s="58">
        <f t="shared" si="89"/>
        <v>13.914132231404954</v>
      </c>
      <c r="K319">
        <f t="shared" si="93"/>
        <v>15.02</v>
      </c>
      <c r="Q319" s="64">
        <v>45031</v>
      </c>
      <c r="R319" s="64" t="str">
        <f t="shared" si="91"/>
        <v>42023</v>
      </c>
      <c r="S319" s="58">
        <v>4.7452233377914981</v>
      </c>
      <c r="T319" s="60">
        <f>AVERAGE($S$102:S319)</f>
        <v>9.4655001649473061</v>
      </c>
      <c r="U319" s="60">
        <f t="shared" si="88"/>
        <v>11.398511819630908</v>
      </c>
      <c r="V319" s="60">
        <f t="shared" si="94"/>
        <v>5.0270806933198111</v>
      </c>
    </row>
    <row r="320" spans="3:22">
      <c r="C320" s="64">
        <v>16834</v>
      </c>
      <c r="D320" s="64" t="str">
        <f t="shared" si="90"/>
        <v>21946</v>
      </c>
      <c r="E320" s="65">
        <v>19.2</v>
      </c>
      <c r="F320" s="58">
        <f t="shared" si="92"/>
        <v>20.633299999999998</v>
      </c>
      <c r="G320" s="65">
        <v>14.894321461187205</v>
      </c>
      <c r="H320" s="66">
        <v>15.76</v>
      </c>
      <c r="I320" s="60">
        <f>AVERAGE($H$102:H320)</f>
        <v>14.969360730593603</v>
      </c>
      <c r="J320" s="58">
        <f t="shared" si="89"/>
        <v>13.903140495867765</v>
      </c>
      <c r="K320">
        <f t="shared" si="93"/>
        <v>15.62</v>
      </c>
      <c r="Q320" s="64">
        <v>45062</v>
      </c>
      <c r="R320" s="64" t="str">
        <f t="shared" si="91"/>
        <v>52023</v>
      </c>
      <c r="S320" s="58">
        <v>4.8178164407133108</v>
      </c>
      <c r="T320" s="60">
        <f>AVERAGE($S$102:S320)</f>
        <v>9.4442778648366481</v>
      </c>
      <c r="U320" s="60">
        <f t="shared" si="88"/>
        <v>11.38900100151432</v>
      </c>
      <c r="V320" s="60">
        <f t="shared" si="94"/>
        <v>4.7452233377914981</v>
      </c>
    </row>
    <row r="321" spans="3:22">
      <c r="C321" s="64">
        <v>16862</v>
      </c>
      <c r="D321" s="64" t="str">
        <f t="shared" si="90"/>
        <v>31946</v>
      </c>
      <c r="E321" s="65">
        <v>20.088899999999999</v>
      </c>
      <c r="F321" s="58">
        <f t="shared" si="92"/>
        <v>19.2</v>
      </c>
      <c r="G321" s="65">
        <v>14.917933181818173</v>
      </c>
      <c r="H321" s="66">
        <v>15.13</v>
      </c>
      <c r="I321" s="60">
        <f>AVERAGE($H$102:H321)</f>
        <v>14.970090909090905</v>
      </c>
      <c r="J321" s="58">
        <f t="shared" si="89"/>
        <v>13.87859504132231</v>
      </c>
      <c r="K321">
        <f t="shared" si="93"/>
        <v>15.76</v>
      </c>
      <c r="Q321" s="64">
        <v>45092</v>
      </c>
      <c r="R321" s="64" t="str">
        <f t="shared" si="91"/>
        <v>62023</v>
      </c>
      <c r="S321" s="58">
        <v>5.2470805963969172</v>
      </c>
      <c r="T321" s="60">
        <f>AVERAGE($S$102:S321)</f>
        <v>9.4251996954346478</v>
      </c>
      <c r="U321" s="60">
        <f t="shared" si="88"/>
        <v>11.389222449866654</v>
      </c>
      <c r="V321" s="60">
        <f t="shared" si="94"/>
        <v>4.8178164407133108</v>
      </c>
    </row>
    <row r="322" spans="3:22">
      <c r="C322" s="64">
        <v>16893</v>
      </c>
      <c r="D322" s="64" t="str">
        <f t="shared" si="90"/>
        <v>41946</v>
      </c>
      <c r="E322" s="65">
        <v>22.333300000000001</v>
      </c>
      <c r="F322" s="58">
        <f t="shared" si="92"/>
        <v>20.088899999999999</v>
      </c>
      <c r="G322" s="65">
        <v>14.951486877828044</v>
      </c>
      <c r="H322" s="66">
        <v>16.04</v>
      </c>
      <c r="I322" s="60">
        <f>AVERAGE($H$102:H322)</f>
        <v>14.974932126696828</v>
      </c>
      <c r="J322" s="58">
        <f t="shared" si="89"/>
        <v>13.856942148760325</v>
      </c>
      <c r="K322">
        <f t="shared" si="93"/>
        <v>15.13</v>
      </c>
      <c r="Q322" s="64">
        <v>45122</v>
      </c>
      <c r="R322" s="64" t="str">
        <f t="shared" si="91"/>
        <v>72023</v>
      </c>
      <c r="S322" s="58">
        <v>5.5404223089020244</v>
      </c>
      <c r="T322" s="60">
        <f>AVERAGE($S$102:S322)</f>
        <v>9.4076215172150448</v>
      </c>
      <c r="U322" s="60">
        <f t="shared" si="88"/>
        <v>11.391323228059191</v>
      </c>
      <c r="V322" s="60">
        <f t="shared" si="94"/>
        <v>5.2470805963969172</v>
      </c>
    </row>
    <row r="323" spans="3:22">
      <c r="C323" s="64">
        <v>16923</v>
      </c>
      <c r="D323" s="64" t="str">
        <f t="shared" si="90"/>
        <v>51946</v>
      </c>
      <c r="E323" s="65">
        <v>22.833300000000001</v>
      </c>
      <c r="F323" s="58">
        <f t="shared" si="92"/>
        <v>22.333300000000001</v>
      </c>
      <c r="G323" s="65">
        <v>14.98699054054053</v>
      </c>
      <c r="H323" s="66">
        <v>16.010000000000002</v>
      </c>
      <c r="I323" s="60">
        <f>AVERAGE($H$102:H323)</f>
        <v>14.979594594594591</v>
      </c>
      <c r="J323" s="58">
        <f t="shared" si="89"/>
        <v>13.834545454545449</v>
      </c>
      <c r="K323">
        <f t="shared" si="93"/>
        <v>16.04</v>
      </c>
      <c r="Q323" s="64">
        <v>45153</v>
      </c>
      <c r="R323" s="64" t="str">
        <f t="shared" si="91"/>
        <v>82023</v>
      </c>
      <c r="S323" s="58">
        <v>5.1837311419285133</v>
      </c>
      <c r="T323" s="60">
        <f>AVERAGE($S$102:S323)</f>
        <v>9.3885949839930323</v>
      </c>
      <c r="U323" s="60">
        <f t="shared" si="88"/>
        <v>11.386981820262443</v>
      </c>
      <c r="V323" s="60">
        <f t="shared" si="94"/>
        <v>5.5404223089020244</v>
      </c>
    </row>
    <row r="324" spans="3:22">
      <c r="C324" s="64">
        <v>16954</v>
      </c>
      <c r="D324" s="64" t="str">
        <f t="shared" si="90"/>
        <v>61946</v>
      </c>
      <c r="E324" s="65">
        <v>21.9405</v>
      </c>
      <c r="F324" s="58">
        <f t="shared" si="92"/>
        <v>22.833300000000001</v>
      </c>
      <c r="G324" s="65">
        <v>15.018172197309408</v>
      </c>
      <c r="H324" s="66">
        <v>15.77</v>
      </c>
      <c r="I324" s="60">
        <f>AVERAGE($H$102:H324)</f>
        <v>14.983139013452911</v>
      </c>
      <c r="J324" s="58">
        <f t="shared" si="89"/>
        <v>13.818181818181815</v>
      </c>
      <c r="K324">
        <f t="shared" si="93"/>
        <v>16.010000000000002</v>
      </c>
      <c r="Q324" s="64">
        <v>45184</v>
      </c>
      <c r="R324" s="64" t="str">
        <f t="shared" si="91"/>
        <v>92023</v>
      </c>
      <c r="S324" s="58">
        <v>5.1199866175401727</v>
      </c>
      <c r="T324" s="60">
        <f>AVERAGE($S$102:S324)</f>
        <v>9.3694532424394321</v>
      </c>
      <c r="U324" s="60">
        <f t="shared" si="88"/>
        <v>11.379448687572332</v>
      </c>
      <c r="V324" s="60">
        <f t="shared" si="94"/>
        <v>5.1837311419285133</v>
      </c>
    </row>
    <row r="325" spans="3:22">
      <c r="C325" s="64">
        <v>16984</v>
      </c>
      <c r="D325" s="64" t="str">
        <f t="shared" si="90"/>
        <v>71946</v>
      </c>
      <c r="E325" s="65">
        <v>20.1798</v>
      </c>
      <c r="F325" s="58">
        <f t="shared" si="92"/>
        <v>21.9405</v>
      </c>
      <c r="G325" s="65">
        <v>15.041215178571418</v>
      </c>
      <c r="H325" s="66">
        <v>14.51</v>
      </c>
      <c r="I325" s="60">
        <f>AVERAGE($H$102:H325)</f>
        <v>14.981026785714283</v>
      </c>
      <c r="J325" s="58">
        <f t="shared" si="89"/>
        <v>13.786115702479336</v>
      </c>
      <c r="K325">
        <f t="shared" si="93"/>
        <v>15.77</v>
      </c>
      <c r="Q325" s="64">
        <v>45214</v>
      </c>
      <c r="R325" s="64" t="str">
        <f t="shared" si="91"/>
        <v>102023</v>
      </c>
      <c r="S325" s="58">
        <v>4.9043999999999999</v>
      </c>
      <c r="T325" s="60">
        <f>AVERAGE($S$102:S325)</f>
        <v>9.3495199690356845</v>
      </c>
      <c r="U325" s="60">
        <f t="shared" si="88"/>
        <v>11.368077785245926</v>
      </c>
      <c r="V325" s="60">
        <f t="shared" si="94"/>
        <v>5.1199866175401727</v>
      </c>
    </row>
    <row r="326" spans="3:22">
      <c r="C326" s="64">
        <v>17015</v>
      </c>
      <c r="D326" s="64" t="str">
        <f t="shared" si="90"/>
        <v>81946</v>
      </c>
      <c r="E326" s="65">
        <v>18.707899999999999</v>
      </c>
      <c r="F326" s="58">
        <f t="shared" si="92"/>
        <v>20.1798</v>
      </c>
      <c r="G326" s="65">
        <v>15.057511555555545</v>
      </c>
      <c r="H326" s="66">
        <v>13.98</v>
      </c>
      <c r="I326" s="60">
        <f>AVERAGE($H$102:H326)</f>
        <v>14.976577777777775</v>
      </c>
      <c r="J326" s="58">
        <f t="shared" si="89"/>
        <v>13.74165289256198</v>
      </c>
      <c r="K326">
        <f t="shared" si="93"/>
        <v>14.51</v>
      </c>
      <c r="N326" s="12"/>
    </row>
    <row r="327" spans="3:22">
      <c r="C327" s="64">
        <v>17046</v>
      </c>
      <c r="D327" s="64" t="str">
        <f t="shared" si="90"/>
        <v>91946</v>
      </c>
      <c r="E327" s="65">
        <v>16.809000000000001</v>
      </c>
      <c r="F327" s="58">
        <f t="shared" si="92"/>
        <v>18.707899999999999</v>
      </c>
      <c r="G327" s="65">
        <v>15.065261504424768</v>
      </c>
      <c r="H327" s="66">
        <v>11.84</v>
      </c>
      <c r="I327" s="60">
        <f>AVERAGE($H$102:H327)</f>
        <v>14.962699115044247</v>
      </c>
      <c r="J327" s="58">
        <f t="shared" si="89"/>
        <v>13.677355371900823</v>
      </c>
      <c r="K327">
        <f t="shared" si="93"/>
        <v>13.98</v>
      </c>
      <c r="N327" s="12"/>
    </row>
    <row r="328" spans="3:22">
      <c r="C328" s="64">
        <v>17076</v>
      </c>
      <c r="D328" s="64" t="str">
        <f t="shared" si="90"/>
        <v>101946</v>
      </c>
      <c r="E328" s="65">
        <v>14</v>
      </c>
      <c r="F328" s="58">
        <f t="shared" si="92"/>
        <v>16.809000000000001</v>
      </c>
      <c r="G328" s="65">
        <v>15.06056872246695</v>
      </c>
      <c r="H328" s="66">
        <v>11.39</v>
      </c>
      <c r="I328" s="60">
        <f>AVERAGE($H$102:H328)</f>
        <v>14.946960352422906</v>
      </c>
      <c r="J328" s="58">
        <f t="shared" si="89"/>
        <v>13.607355371900823</v>
      </c>
      <c r="K328">
        <f t="shared" si="93"/>
        <v>11.84</v>
      </c>
      <c r="N328" s="12"/>
    </row>
    <row r="329" spans="3:22">
      <c r="C329" s="64">
        <v>17107</v>
      </c>
      <c r="D329" s="64" t="str">
        <f t="shared" si="90"/>
        <v>111946</v>
      </c>
      <c r="E329" s="65">
        <v>13.839600000000001</v>
      </c>
      <c r="F329" s="58">
        <f t="shared" si="92"/>
        <v>14</v>
      </c>
      <c r="G329" s="65">
        <v>15.055213596491217</v>
      </c>
      <c r="H329" s="66">
        <v>11.11</v>
      </c>
      <c r="I329" s="60">
        <f>AVERAGE($H$102:H329)</f>
        <v>14.930131578947368</v>
      </c>
      <c r="J329" s="58">
        <f t="shared" si="89"/>
        <v>13.526363636363632</v>
      </c>
      <c r="K329">
        <f t="shared" si="93"/>
        <v>11.39</v>
      </c>
      <c r="N329" s="12"/>
    </row>
    <row r="330" spans="3:22">
      <c r="C330" s="64">
        <v>17137</v>
      </c>
      <c r="D330" s="64" t="str">
        <f t="shared" si="90"/>
        <v>121946</v>
      </c>
      <c r="E330" s="65">
        <v>14.433999999999999</v>
      </c>
      <c r="F330" s="58">
        <f t="shared" si="92"/>
        <v>13.839600000000001</v>
      </c>
      <c r="G330" s="65">
        <v>15.052500873362435</v>
      </c>
      <c r="H330" s="66">
        <v>11.37</v>
      </c>
      <c r="I330" s="60">
        <f>AVERAGE($H$102:H330)</f>
        <v>14.914585152838427</v>
      </c>
      <c r="J330" s="58">
        <f t="shared" si="89"/>
        <v>13.442644628099167</v>
      </c>
      <c r="K330">
        <f t="shared" si="93"/>
        <v>11.11</v>
      </c>
      <c r="N330" s="12"/>
    </row>
    <row r="331" spans="3:22">
      <c r="C331" s="64">
        <v>17168</v>
      </c>
      <c r="D331" s="64" t="str">
        <f t="shared" si="90"/>
        <v>11947</v>
      </c>
      <c r="E331" s="65">
        <v>12.3307</v>
      </c>
      <c r="F331" s="58">
        <f t="shared" si="92"/>
        <v>14.433999999999999</v>
      </c>
      <c r="G331" s="65">
        <v>15.040666956521729</v>
      </c>
      <c r="H331" s="66">
        <v>11.47</v>
      </c>
      <c r="I331" s="60">
        <f>AVERAGE($H$102:H331)</f>
        <v>14.899608695652171</v>
      </c>
      <c r="J331" s="58">
        <f t="shared" si="89"/>
        <v>13.362809917355365</v>
      </c>
      <c r="K331">
        <f t="shared" si="93"/>
        <v>11.37</v>
      </c>
      <c r="N331" s="12"/>
    </row>
    <row r="332" spans="3:22">
      <c r="C332" s="64">
        <v>17199</v>
      </c>
      <c r="D332" s="64" t="str">
        <f t="shared" si="90"/>
        <v>21947</v>
      </c>
      <c r="E332" s="65">
        <v>12.1496</v>
      </c>
      <c r="F332" s="58">
        <f t="shared" si="92"/>
        <v>12.3307</v>
      </c>
      <c r="G332" s="65">
        <v>15.028151515151507</v>
      </c>
      <c r="H332" s="66">
        <v>11.95</v>
      </c>
      <c r="I332" s="60">
        <f>AVERAGE($H$102:H332)</f>
        <v>14.886839826839823</v>
      </c>
      <c r="J332" s="58">
        <f t="shared" si="89"/>
        <v>13.282892561983466</v>
      </c>
      <c r="K332">
        <f t="shared" si="93"/>
        <v>11.47</v>
      </c>
      <c r="N332" s="12"/>
    </row>
    <row r="333" spans="3:22">
      <c r="C333" s="64">
        <v>17227</v>
      </c>
      <c r="D333" s="64" t="str">
        <f t="shared" si="90"/>
        <v>31947</v>
      </c>
      <c r="E333" s="65">
        <v>11.944900000000001</v>
      </c>
      <c r="F333" s="58">
        <f t="shared" si="92"/>
        <v>12.1496</v>
      </c>
      <c r="G333" s="65">
        <v>15.014861637931025</v>
      </c>
      <c r="H333" s="66">
        <v>11.29</v>
      </c>
      <c r="I333" s="60">
        <f>AVERAGE($H$102:H333)</f>
        <v>14.871336206896547</v>
      </c>
      <c r="J333" s="58">
        <f t="shared" si="89"/>
        <v>13.192396694214871</v>
      </c>
      <c r="K333">
        <f t="shared" si="93"/>
        <v>11.95</v>
      </c>
      <c r="N333" s="12"/>
    </row>
    <row r="334" spans="3:22">
      <c r="C334" s="64">
        <v>17258</v>
      </c>
      <c r="D334" s="64" t="str">
        <f t="shared" si="90"/>
        <v>41947</v>
      </c>
      <c r="E334" s="65">
        <v>10.125</v>
      </c>
      <c r="F334" s="58">
        <f t="shared" si="92"/>
        <v>11.944900000000001</v>
      </c>
      <c r="G334" s="65">
        <v>14.993875107296128</v>
      </c>
      <c r="H334" s="66">
        <v>10.9</v>
      </c>
      <c r="I334" s="60">
        <f>AVERAGE($H$102:H334)</f>
        <v>14.85429184549356</v>
      </c>
      <c r="J334" s="58">
        <f t="shared" si="89"/>
        <v>13.100330578512391</v>
      </c>
      <c r="K334">
        <f t="shared" si="93"/>
        <v>11.29</v>
      </c>
      <c r="N334" s="12"/>
    </row>
    <row r="335" spans="3:22">
      <c r="C335" s="64">
        <v>17288</v>
      </c>
      <c r="D335" s="64" t="str">
        <f t="shared" si="90"/>
        <v>51947</v>
      </c>
      <c r="E335" s="65">
        <v>10.034700000000001</v>
      </c>
      <c r="F335" s="58">
        <f t="shared" si="92"/>
        <v>10.125</v>
      </c>
      <c r="G335" s="65">
        <v>14.972682051282042</v>
      </c>
      <c r="H335" s="66">
        <v>10.73</v>
      </c>
      <c r="I335" s="60">
        <f>AVERAGE($H$102:H335)</f>
        <v>14.836666666666664</v>
      </c>
      <c r="J335" s="58">
        <f t="shared" si="89"/>
        <v>13.019090909090906</v>
      </c>
      <c r="K335">
        <f t="shared" si="93"/>
        <v>10.9</v>
      </c>
      <c r="N335" s="12"/>
    </row>
    <row r="336" spans="3:22">
      <c r="C336" s="64">
        <v>17319</v>
      </c>
      <c r="D336" s="64" t="str">
        <f t="shared" si="90"/>
        <v>61947</v>
      </c>
      <c r="E336" s="65">
        <v>10.5625</v>
      </c>
      <c r="F336" s="58">
        <f t="shared" si="92"/>
        <v>10.034700000000001</v>
      </c>
      <c r="G336" s="65">
        <v>14.953915319148928</v>
      </c>
      <c r="H336" s="66">
        <v>11.08</v>
      </c>
      <c r="I336" s="60">
        <f>AVERAGE($H$102:H336)</f>
        <v>14.820680851063827</v>
      </c>
      <c r="J336" s="58">
        <f t="shared" si="89"/>
        <v>12.9497520661157</v>
      </c>
      <c r="K336">
        <f t="shared" si="93"/>
        <v>10.73</v>
      </c>
      <c r="N336" s="12"/>
    </row>
    <row r="337" spans="3:14">
      <c r="C337" s="64">
        <v>17349</v>
      </c>
      <c r="D337" s="64" t="str">
        <f t="shared" si="90"/>
        <v>71947</v>
      </c>
      <c r="E337" s="65">
        <v>10.1677</v>
      </c>
      <c r="F337" s="58">
        <f t="shared" si="92"/>
        <v>10.5625</v>
      </c>
      <c r="G337" s="65">
        <v>14.933634745762703</v>
      </c>
      <c r="H337" s="66">
        <v>11.7</v>
      </c>
      <c r="I337" s="60">
        <f>AVERAGE($H$102:H337)</f>
        <v>14.807457627118639</v>
      </c>
      <c r="J337" s="58">
        <f t="shared" si="89"/>
        <v>12.891818181818179</v>
      </c>
      <c r="K337">
        <f t="shared" si="93"/>
        <v>11.08</v>
      </c>
      <c r="N337" s="12"/>
    </row>
    <row r="338" spans="3:14">
      <c r="C338" s="64">
        <v>17380</v>
      </c>
      <c r="D338" s="64" t="str">
        <f t="shared" si="90"/>
        <v>81947</v>
      </c>
      <c r="E338" s="65">
        <v>9.8839000000000006</v>
      </c>
      <c r="F338" s="58">
        <f t="shared" si="92"/>
        <v>10.1677</v>
      </c>
      <c r="G338" s="65">
        <v>14.912327848101256</v>
      </c>
      <c r="H338" s="66">
        <v>11.34</v>
      </c>
      <c r="I338" s="60">
        <f>AVERAGE($H$102:H338)</f>
        <v>14.792827004219406</v>
      </c>
      <c r="J338" s="58">
        <f t="shared" si="89"/>
        <v>12.823140495867763</v>
      </c>
      <c r="K338">
        <f t="shared" si="93"/>
        <v>11.7</v>
      </c>
      <c r="N338" s="12"/>
    </row>
    <row r="339" spans="3:14">
      <c r="C339" s="64">
        <v>17411</v>
      </c>
      <c r="D339" s="64" t="str">
        <f t="shared" si="90"/>
        <v>91947</v>
      </c>
      <c r="E339" s="65">
        <v>9.7484000000000002</v>
      </c>
      <c r="F339" s="58">
        <f t="shared" si="92"/>
        <v>9.8839000000000006</v>
      </c>
      <c r="G339" s="65">
        <v>14.890630672268898</v>
      </c>
      <c r="H339" s="66">
        <v>10.83</v>
      </c>
      <c r="I339" s="60">
        <f>AVERAGE($H$102:H339)</f>
        <v>14.776176470588231</v>
      </c>
      <c r="J339" s="58">
        <f t="shared" si="89"/>
        <v>12.748925619834706</v>
      </c>
      <c r="K339">
        <f t="shared" si="93"/>
        <v>11.34</v>
      </c>
      <c r="N339" s="12"/>
    </row>
    <row r="340" spans="3:14">
      <c r="C340" s="64">
        <v>17441</v>
      </c>
      <c r="D340" s="64" t="str">
        <f t="shared" si="90"/>
        <v>101947</v>
      </c>
      <c r="E340" s="65">
        <v>9.5838999999999999</v>
      </c>
      <c r="F340" s="58">
        <f t="shared" si="92"/>
        <v>9.7484000000000002</v>
      </c>
      <c r="G340" s="65">
        <v>14.868426778242668</v>
      </c>
      <c r="H340" s="66">
        <v>11.13</v>
      </c>
      <c r="I340" s="60">
        <f>AVERAGE($H$102:H340)</f>
        <v>14.760920502092047</v>
      </c>
      <c r="J340" s="58">
        <f t="shared" si="89"/>
        <v>12.701652892561981</v>
      </c>
      <c r="K340">
        <f t="shared" si="93"/>
        <v>10.83</v>
      </c>
      <c r="N340" s="12"/>
    </row>
    <row r="341" spans="3:14">
      <c r="C341" s="64">
        <v>17472</v>
      </c>
      <c r="D341" s="64" t="str">
        <f t="shared" si="90"/>
        <v>111947</v>
      </c>
      <c r="E341" s="65">
        <v>9.3106000000000009</v>
      </c>
      <c r="F341" s="58">
        <f t="shared" si="92"/>
        <v>9.5838999999999999</v>
      </c>
      <c r="G341" s="65">
        <v>14.845269166666657</v>
      </c>
      <c r="H341" s="66">
        <v>10.98</v>
      </c>
      <c r="I341" s="60">
        <f>AVERAGE($H$102:H341)</f>
        <v>14.745166666666664</v>
      </c>
      <c r="J341" s="58">
        <f t="shared" si="89"/>
        <v>12.67371900826446</v>
      </c>
      <c r="K341">
        <f t="shared" si="93"/>
        <v>11.13</v>
      </c>
      <c r="N341" s="12"/>
    </row>
    <row r="342" spans="3:14">
      <c r="C342" s="64">
        <v>17502</v>
      </c>
      <c r="D342" s="64" t="str">
        <f t="shared" si="90"/>
        <v>121947</v>
      </c>
      <c r="E342" s="65">
        <v>9.5030999999999999</v>
      </c>
      <c r="F342" s="58">
        <f t="shared" si="92"/>
        <v>9.3106000000000009</v>
      </c>
      <c r="G342" s="65">
        <v>14.823102489626546</v>
      </c>
      <c r="H342" s="66">
        <v>10.68</v>
      </c>
      <c r="I342" s="60">
        <f>AVERAGE($H$102:H342)</f>
        <v>14.728298755186717</v>
      </c>
      <c r="J342" s="58">
        <f t="shared" si="89"/>
        <v>12.653223140495864</v>
      </c>
      <c r="K342">
        <f t="shared" si="93"/>
        <v>10.98</v>
      </c>
      <c r="N342" s="12"/>
    </row>
    <row r="343" spans="3:14">
      <c r="C343" s="64">
        <v>17533</v>
      </c>
      <c r="D343" s="64" t="str">
        <f t="shared" si="90"/>
        <v>11948</v>
      </c>
      <c r="E343" s="65">
        <v>8.5906000000000002</v>
      </c>
      <c r="F343" s="58">
        <f t="shared" si="92"/>
        <v>9.5030999999999999</v>
      </c>
      <c r="G343" s="65">
        <v>14.797348347107429</v>
      </c>
      <c r="H343" s="66">
        <v>10.42</v>
      </c>
      <c r="I343" s="60">
        <f>AVERAGE($H$102:H343)</f>
        <v>14.710495867768591</v>
      </c>
      <c r="J343" s="58">
        <f t="shared" si="89"/>
        <v>12.631818181818181</v>
      </c>
      <c r="K343">
        <f t="shared" si="93"/>
        <v>10.68</v>
      </c>
      <c r="N343" s="12"/>
    </row>
    <row r="344" spans="3:14">
      <c r="C344" s="64">
        <v>17564</v>
      </c>
      <c r="D344" s="64" t="str">
        <f t="shared" si="90"/>
        <v>21948</v>
      </c>
      <c r="E344" s="65">
        <v>8.1870999999999992</v>
      </c>
      <c r="F344" s="58">
        <f t="shared" si="92"/>
        <v>8.5906000000000002</v>
      </c>
      <c r="G344" s="65">
        <v>14.770145679012336</v>
      </c>
      <c r="H344" s="66">
        <v>10</v>
      </c>
      <c r="I344" s="60">
        <f>AVERAGE($H$102:H344)</f>
        <v>14.691111111111107</v>
      </c>
      <c r="J344" s="58">
        <f t="shared" si="89"/>
        <v>12.602809917355371</v>
      </c>
      <c r="K344">
        <f t="shared" si="93"/>
        <v>10.42</v>
      </c>
      <c r="N344" s="12"/>
    </row>
    <row r="345" spans="3:14">
      <c r="C345" s="64">
        <v>17593</v>
      </c>
      <c r="D345" s="64" t="str">
        <f t="shared" si="90"/>
        <v>31948</v>
      </c>
      <c r="E345" s="65">
        <v>8.8186999999999998</v>
      </c>
      <c r="F345" s="58">
        <f t="shared" si="92"/>
        <v>8.1870999999999992</v>
      </c>
      <c r="G345" s="65">
        <v>14.745754508196711</v>
      </c>
      <c r="H345" s="66">
        <v>10.19</v>
      </c>
      <c r="I345" s="60">
        <f>AVERAGE($H$102:H345)</f>
        <v>14.672663934426227</v>
      </c>
      <c r="J345" s="58">
        <f t="shared" si="89"/>
        <v>12.577438016528925</v>
      </c>
      <c r="K345">
        <f t="shared" si="93"/>
        <v>10</v>
      </c>
      <c r="N345" s="12"/>
    </row>
    <row r="346" spans="3:14">
      <c r="C346" s="64">
        <v>17624</v>
      </c>
      <c r="D346" s="64" t="str">
        <f t="shared" si="90"/>
        <v>41948</v>
      </c>
      <c r="E346" s="65">
        <v>8.3225999999999996</v>
      </c>
      <c r="F346" s="58">
        <f t="shared" si="92"/>
        <v>8.8186999999999998</v>
      </c>
      <c r="G346" s="65">
        <v>14.719537551020398</v>
      </c>
      <c r="H346" s="66">
        <v>10.78</v>
      </c>
      <c r="I346" s="60">
        <f>AVERAGE($H$102:H346)</f>
        <v>14.65677551020408</v>
      </c>
      <c r="J346" s="58">
        <f t="shared" si="89"/>
        <v>12.564214876033057</v>
      </c>
      <c r="K346">
        <f t="shared" si="93"/>
        <v>10.19</v>
      </c>
      <c r="N346" s="12"/>
    </row>
    <row r="347" spans="3:14">
      <c r="C347" s="64">
        <v>17654</v>
      </c>
      <c r="D347" s="64" t="str">
        <f t="shared" si="90"/>
        <v>51948</v>
      </c>
      <c r="E347" s="65">
        <v>8.9731000000000005</v>
      </c>
      <c r="F347" s="58">
        <f t="shared" si="92"/>
        <v>8.3225999999999996</v>
      </c>
      <c r="G347" s="65">
        <v>14.696178048780478</v>
      </c>
      <c r="H347" s="66">
        <v>11.24</v>
      </c>
      <c r="I347" s="60">
        <f>AVERAGE($H$102:H347)</f>
        <v>14.642886178861785</v>
      </c>
      <c r="J347" s="58">
        <f t="shared" si="89"/>
        <v>12.559669421487602</v>
      </c>
      <c r="K347">
        <f t="shared" si="93"/>
        <v>10.78</v>
      </c>
      <c r="N347" s="12"/>
    </row>
    <row r="348" spans="3:14">
      <c r="C348" s="64">
        <v>17685</v>
      </c>
      <c r="D348" s="64" t="str">
        <f t="shared" si="90"/>
        <v>61948</v>
      </c>
      <c r="E348" s="65">
        <v>9</v>
      </c>
      <c r="F348" s="58">
        <f t="shared" si="92"/>
        <v>8.9731000000000005</v>
      </c>
      <c r="G348" s="65">
        <v>14.673116599190273</v>
      </c>
      <c r="H348" s="66">
        <v>11.58</v>
      </c>
      <c r="I348" s="60">
        <f>AVERAGE($H$102:H348)</f>
        <v>14.630485829959511</v>
      </c>
      <c r="J348" s="58">
        <f t="shared" si="89"/>
        <v>12.556280991735537</v>
      </c>
      <c r="K348">
        <f t="shared" si="93"/>
        <v>11.24</v>
      </c>
      <c r="N348" s="12"/>
    </row>
    <row r="349" spans="3:14">
      <c r="C349" s="64">
        <v>17715</v>
      </c>
      <c r="D349" s="64" t="str">
        <f t="shared" si="90"/>
        <v>71948</v>
      </c>
      <c r="E349" s="65">
        <v>7.657</v>
      </c>
      <c r="F349" s="58">
        <f t="shared" si="92"/>
        <v>9</v>
      </c>
      <c r="G349" s="65">
        <v>14.644825806451603</v>
      </c>
      <c r="H349" s="66">
        <v>11.13</v>
      </c>
      <c r="I349" s="60">
        <f>AVERAGE($H$102:H349)</f>
        <v>14.616370967741933</v>
      </c>
      <c r="J349" s="58">
        <f t="shared" si="89"/>
        <v>12.546694214876034</v>
      </c>
      <c r="K349">
        <f t="shared" si="93"/>
        <v>11.58</v>
      </c>
      <c r="N349" s="12"/>
    </row>
    <row r="350" spans="3:14">
      <c r="C350" s="64">
        <v>17746</v>
      </c>
      <c r="D350" s="64" t="str">
        <f t="shared" si="90"/>
        <v>81948</v>
      </c>
      <c r="E350" s="65">
        <v>7.7149999999999999</v>
      </c>
      <c r="F350" s="58">
        <f t="shared" si="92"/>
        <v>7.657</v>
      </c>
      <c r="G350" s="65">
        <v>14.616995180722883</v>
      </c>
      <c r="H350" s="66">
        <v>10.72</v>
      </c>
      <c r="I350" s="60">
        <f>AVERAGE($H$102:H350)</f>
        <v>14.600722891566262</v>
      </c>
      <c r="J350" s="58">
        <f t="shared" si="89"/>
        <v>12.513223140495869</v>
      </c>
      <c r="K350">
        <f t="shared" si="93"/>
        <v>11.13</v>
      </c>
      <c r="N350" s="12"/>
    </row>
    <row r="351" spans="3:14">
      <c r="C351" s="64">
        <v>17777</v>
      </c>
      <c r="D351" s="64" t="str">
        <f t="shared" si="90"/>
        <v>91948</v>
      </c>
      <c r="E351" s="65">
        <v>7.4831000000000003</v>
      </c>
      <c r="F351" s="58">
        <f t="shared" si="92"/>
        <v>7.7149999999999999</v>
      </c>
      <c r="G351" s="65">
        <v>14.588459599999991</v>
      </c>
      <c r="H351" s="66">
        <v>10.55</v>
      </c>
      <c r="I351" s="60">
        <f>AVERAGE($H$102:H351)</f>
        <v>14.584519999999996</v>
      </c>
      <c r="J351" s="58">
        <f t="shared" ref="J351:J414" si="95">AVERAGE(H231:H351)</f>
        <v>12.477272727272727</v>
      </c>
      <c r="K351">
        <f t="shared" si="93"/>
        <v>10.72</v>
      </c>
    </row>
    <row r="352" spans="3:14">
      <c r="C352" s="64">
        <v>17807</v>
      </c>
      <c r="D352" s="64" t="str">
        <f t="shared" si="90"/>
        <v>101948</v>
      </c>
      <c r="E352" s="65">
        <v>7.2226999999999997</v>
      </c>
      <c r="F352" s="58">
        <f t="shared" si="92"/>
        <v>7.4831000000000003</v>
      </c>
      <c r="G352" s="65">
        <v>14.559113944223098</v>
      </c>
      <c r="H352" s="66">
        <v>10.83</v>
      </c>
      <c r="I352" s="60">
        <f>AVERAGE($H$102:H352)</f>
        <v>14.569561752988044</v>
      </c>
      <c r="J352" s="58">
        <f t="shared" si="95"/>
        <v>12.448760330578512</v>
      </c>
      <c r="K352">
        <f t="shared" si="93"/>
        <v>10.55</v>
      </c>
    </row>
    <row r="353" spans="3:11">
      <c r="C353" s="64">
        <v>17838</v>
      </c>
      <c r="D353" s="64" t="str">
        <f t="shared" si="90"/>
        <v>111948</v>
      </c>
      <c r="E353" s="65">
        <v>6.4409999999999998</v>
      </c>
      <c r="F353" s="58">
        <f t="shared" si="92"/>
        <v>7.2226999999999997</v>
      </c>
      <c r="G353" s="65">
        <v>14.526899206349196</v>
      </c>
      <c r="H353" s="66">
        <v>10.25</v>
      </c>
      <c r="I353" s="60">
        <f>AVERAGE($H$102:H353)</f>
        <v>14.552420634920631</v>
      </c>
      <c r="J353" s="58">
        <f t="shared" si="95"/>
        <v>12.40074380165289</v>
      </c>
      <c r="K353">
        <f t="shared" si="93"/>
        <v>10.83</v>
      </c>
    </row>
    <row r="354" spans="3:11">
      <c r="C354" s="64">
        <v>17868</v>
      </c>
      <c r="D354" s="64" t="str">
        <f t="shared" si="90"/>
        <v>121948</v>
      </c>
      <c r="E354" s="65">
        <v>6.6375999999999999</v>
      </c>
      <c r="F354" s="58">
        <f t="shared" si="92"/>
        <v>6.4409999999999998</v>
      </c>
      <c r="G354" s="65">
        <v>14.495716205533586</v>
      </c>
      <c r="H354" s="66">
        <v>10.16</v>
      </c>
      <c r="I354" s="60">
        <f>AVERAGE($H$102:H354)</f>
        <v>14.535059288537546</v>
      </c>
      <c r="J354" s="58">
        <f t="shared" si="95"/>
        <v>12.351239669421485</v>
      </c>
      <c r="K354">
        <f t="shared" si="93"/>
        <v>10.25</v>
      </c>
    </row>
    <row r="355" spans="3:11">
      <c r="C355" s="64">
        <v>17899</v>
      </c>
      <c r="D355" s="64" t="str">
        <f t="shared" si="90"/>
        <v>11949</v>
      </c>
      <c r="E355" s="65">
        <v>6.3949999999999996</v>
      </c>
      <c r="F355" s="58">
        <f t="shared" si="92"/>
        <v>6.6375999999999999</v>
      </c>
      <c r="G355" s="65">
        <v>14.463823622047233</v>
      </c>
      <c r="H355" s="66">
        <v>10.25</v>
      </c>
      <c r="I355" s="60">
        <f>AVERAGE($H$102:H355)</f>
        <v>14.518188976377949</v>
      </c>
      <c r="J355" s="58">
        <f t="shared" si="95"/>
        <v>12.305702479338843</v>
      </c>
      <c r="K355">
        <f t="shared" si="93"/>
        <v>10.16</v>
      </c>
    </row>
    <row r="356" spans="3:11">
      <c r="C356" s="64">
        <v>17930</v>
      </c>
      <c r="D356" s="64" t="str">
        <f t="shared" si="90"/>
        <v>21949</v>
      </c>
      <c r="E356" s="65">
        <v>6.1429</v>
      </c>
      <c r="F356" s="58">
        <f t="shared" si="92"/>
        <v>6.3949999999999996</v>
      </c>
      <c r="G356" s="65">
        <v>14.431192549019597</v>
      </c>
      <c r="H356" s="66">
        <v>9.8699999999999992</v>
      </c>
      <c r="I356" s="60">
        <f>AVERAGE($H$102:H356)</f>
        <v>14.499960784313721</v>
      </c>
      <c r="J356" s="58">
        <f t="shared" si="95"/>
        <v>12.258347107438016</v>
      </c>
      <c r="K356">
        <f t="shared" si="93"/>
        <v>10.25</v>
      </c>
    </row>
    <row r="357" spans="3:11">
      <c r="C357" s="64">
        <v>17958</v>
      </c>
      <c r="D357" s="64" t="str">
        <f t="shared" si="90"/>
        <v>31949</v>
      </c>
      <c r="E357" s="65">
        <v>6.3277000000000001</v>
      </c>
      <c r="F357" s="58">
        <f t="shared" si="92"/>
        <v>6.1429</v>
      </c>
      <c r="G357" s="65">
        <v>14.399538281249988</v>
      </c>
      <c r="H357" s="66">
        <v>9.9</v>
      </c>
      <c r="I357" s="60">
        <f>AVERAGE($H$102:H357)</f>
        <v>14.481992187499996</v>
      </c>
      <c r="J357" s="58">
        <f t="shared" si="95"/>
        <v>12.210743801652894</v>
      </c>
      <c r="K357">
        <f t="shared" si="93"/>
        <v>9.8699999999999992</v>
      </c>
    </row>
    <row r="358" spans="3:11">
      <c r="C358" s="64">
        <v>17989</v>
      </c>
      <c r="D358" s="64" t="str">
        <f t="shared" si="90"/>
        <v>41949</v>
      </c>
      <c r="E358" s="65">
        <v>6.1417000000000002</v>
      </c>
      <c r="F358" s="58">
        <f t="shared" si="92"/>
        <v>6.3277000000000001</v>
      </c>
      <c r="G358" s="65">
        <v>14.367406614785981</v>
      </c>
      <c r="H358" s="66">
        <v>9.7799999999999994</v>
      </c>
      <c r="I358" s="60">
        <f>AVERAGE($H$102:H358)</f>
        <v>14.463696498054471</v>
      </c>
      <c r="J358" s="58">
        <f t="shared" si="95"/>
        <v>12.161570247933888</v>
      </c>
      <c r="K358">
        <f t="shared" si="93"/>
        <v>9.9</v>
      </c>
    </row>
    <row r="359" spans="3:11">
      <c r="C359" s="64">
        <v>18019</v>
      </c>
      <c r="D359" s="64" t="str">
        <f t="shared" ref="D359:D422" si="96">MONTH(C359)&amp;YEAR(C359)</f>
        <v>51949</v>
      </c>
      <c r="E359" s="65">
        <v>5.9124999999999996</v>
      </c>
      <c r="F359" s="58">
        <f t="shared" si="92"/>
        <v>6.1417000000000002</v>
      </c>
      <c r="G359" s="65">
        <v>14.334635658914717</v>
      </c>
      <c r="H359" s="66">
        <v>9.69</v>
      </c>
      <c r="I359" s="60">
        <f>AVERAGE($H$102:H359)</f>
        <v>14.44519379844961</v>
      </c>
      <c r="J359" s="58">
        <f t="shared" si="95"/>
        <v>12.126611570247936</v>
      </c>
      <c r="K359">
        <f t="shared" si="93"/>
        <v>9.7799999999999994</v>
      </c>
    </row>
    <row r="360" spans="3:11">
      <c r="C360" s="64">
        <v>18050</v>
      </c>
      <c r="D360" s="64" t="str">
        <f t="shared" si="96"/>
        <v>61949</v>
      </c>
      <c r="E360" s="65">
        <v>5.9</v>
      </c>
      <c r="F360" s="58">
        <f t="shared" ref="F360:F423" si="97">E359</f>
        <v>5.9124999999999996</v>
      </c>
      <c r="G360" s="65">
        <v>14.302069498069487</v>
      </c>
      <c r="H360" s="66">
        <v>9.07</v>
      </c>
      <c r="I360" s="60">
        <f>AVERAGE($H$102:H360)</f>
        <v>14.424440154440152</v>
      </c>
      <c r="J360" s="58">
        <f t="shared" si="95"/>
        <v>12.081735537190085</v>
      </c>
      <c r="K360">
        <f t="shared" ref="K360:K423" si="98">H359</f>
        <v>9.69</v>
      </c>
    </row>
    <row r="361" spans="3:11">
      <c r="C361" s="64">
        <v>18080</v>
      </c>
      <c r="D361" s="64" t="str">
        <f t="shared" si="96"/>
        <v>71949</v>
      </c>
      <c r="E361" s="65">
        <v>6.2929000000000004</v>
      </c>
      <c r="F361" s="58">
        <f t="shared" si="97"/>
        <v>5.9</v>
      </c>
      <c r="G361" s="65">
        <v>14.271264999999989</v>
      </c>
      <c r="H361" s="66">
        <v>9.61</v>
      </c>
      <c r="I361" s="60">
        <f>AVERAGE($H$102:H361)</f>
        <v>14.405923076923075</v>
      </c>
      <c r="J361" s="58">
        <f t="shared" si="95"/>
        <v>12.038595041322317</v>
      </c>
      <c r="K361">
        <f t="shared" si="98"/>
        <v>9.07</v>
      </c>
    </row>
    <row r="362" spans="3:11">
      <c r="C362" s="64">
        <v>18111</v>
      </c>
      <c r="D362" s="64" t="str">
        <f t="shared" si="96"/>
        <v>81949</v>
      </c>
      <c r="E362" s="65">
        <v>6.3681999999999999</v>
      </c>
      <c r="F362" s="58">
        <f t="shared" si="97"/>
        <v>6.2929000000000004</v>
      </c>
      <c r="G362" s="65">
        <v>14.240985057471253</v>
      </c>
      <c r="H362" s="66">
        <v>9.85</v>
      </c>
      <c r="I362" s="60">
        <f>AVERAGE($H$102:H362)</f>
        <v>14.38846743295019</v>
      </c>
      <c r="J362" s="58">
        <f t="shared" si="95"/>
        <v>11.993801652892564</v>
      </c>
      <c r="K362">
        <f t="shared" si="98"/>
        <v>9.61</v>
      </c>
    </row>
    <row r="363" spans="3:11">
      <c r="C363" s="64">
        <v>18142</v>
      </c>
      <c r="D363" s="64" t="str">
        <f t="shared" si="96"/>
        <v>91949</v>
      </c>
      <c r="E363" s="65">
        <v>6.5187999999999997</v>
      </c>
      <c r="F363" s="58">
        <f t="shared" si="97"/>
        <v>6.3681999999999999</v>
      </c>
      <c r="G363" s="65">
        <v>14.211511068702277</v>
      </c>
      <c r="H363" s="66">
        <v>9.8800000000000008</v>
      </c>
      <c r="I363" s="60">
        <f>AVERAGE($H$102:H363)</f>
        <v>14.371259541984731</v>
      </c>
      <c r="J363" s="58">
        <f t="shared" si="95"/>
        <v>11.950495867768597</v>
      </c>
      <c r="K363">
        <f t="shared" si="98"/>
        <v>9.85</v>
      </c>
    </row>
    <row r="364" spans="3:11">
      <c r="C364" s="64">
        <v>18172</v>
      </c>
      <c r="D364" s="64" t="str">
        <f t="shared" si="96"/>
        <v>101949</v>
      </c>
      <c r="E364" s="65">
        <v>6.9138000000000002</v>
      </c>
      <c r="F364" s="58">
        <f t="shared" si="97"/>
        <v>6.5187999999999997</v>
      </c>
      <c r="G364" s="65">
        <v>14.18376311787071</v>
      </c>
      <c r="H364" s="66">
        <v>10.17</v>
      </c>
      <c r="I364" s="60">
        <f>AVERAGE($H$102:H364)</f>
        <v>14.355285171102659</v>
      </c>
      <c r="J364" s="58">
        <f t="shared" si="95"/>
        <v>11.898595041322316</v>
      </c>
      <c r="K364">
        <f t="shared" si="98"/>
        <v>9.8800000000000008</v>
      </c>
    </row>
    <row r="365" spans="3:11">
      <c r="C365" s="64">
        <v>18203</v>
      </c>
      <c r="D365" s="64" t="str">
        <f t="shared" si="96"/>
        <v>111949</v>
      </c>
      <c r="E365" s="65">
        <v>6.9223999999999997</v>
      </c>
      <c r="F365" s="58">
        <f t="shared" si="97"/>
        <v>6.9138000000000002</v>
      </c>
      <c r="G365" s="65">
        <v>14.156257954545442</v>
      </c>
      <c r="H365" s="66">
        <v>10.220000000000001</v>
      </c>
      <c r="I365" s="60">
        <f>AVERAGE($H$102:H365)</f>
        <v>14.339621212121211</v>
      </c>
      <c r="J365" s="58">
        <f t="shared" si="95"/>
        <v>11.844049586776862</v>
      </c>
      <c r="K365">
        <f t="shared" si="98"/>
        <v>10.17</v>
      </c>
    </row>
    <row r="366" spans="3:11">
      <c r="C366" s="64">
        <v>18233</v>
      </c>
      <c r="D366" s="64" t="str">
        <f t="shared" si="96"/>
        <v>121949</v>
      </c>
      <c r="E366" s="65">
        <v>7.2241</v>
      </c>
      <c r="F366" s="58">
        <f t="shared" si="97"/>
        <v>6.9223999999999997</v>
      </c>
      <c r="G366" s="65">
        <v>14.130098867924515</v>
      </c>
      <c r="H366" s="66">
        <v>10.53</v>
      </c>
      <c r="I366" s="60">
        <f>AVERAGE($H$102:H366)</f>
        <v>14.325245283018866</v>
      </c>
      <c r="J366" s="58">
        <f t="shared" si="95"/>
        <v>11.793884297520664</v>
      </c>
      <c r="K366">
        <f t="shared" si="98"/>
        <v>10.220000000000001</v>
      </c>
    </row>
    <row r="367" spans="3:11">
      <c r="C367" s="64">
        <v>18264</v>
      </c>
      <c r="D367" s="64" t="str">
        <f t="shared" si="96"/>
        <v>11950</v>
      </c>
      <c r="E367" s="65">
        <v>7.1940999999999997</v>
      </c>
      <c r="F367" s="58">
        <f t="shared" si="97"/>
        <v>7.2241</v>
      </c>
      <c r="G367" s="65">
        <v>14.104023684210514</v>
      </c>
      <c r="H367" s="66">
        <v>10.75</v>
      </c>
      <c r="I367" s="60">
        <f>AVERAGE($H$102:H367)</f>
        <v>14.311804511278194</v>
      </c>
      <c r="J367" s="58">
        <f t="shared" si="95"/>
        <v>11.748181818181822</v>
      </c>
      <c r="K367">
        <f t="shared" si="98"/>
        <v>10.53</v>
      </c>
    </row>
    <row r="368" spans="3:11">
      <c r="C368" s="64">
        <v>18295</v>
      </c>
      <c r="D368" s="64" t="str">
        <f t="shared" si="96"/>
        <v>21950</v>
      </c>
      <c r="E368" s="65">
        <v>7.2657999999999996</v>
      </c>
      <c r="F368" s="58">
        <f t="shared" si="97"/>
        <v>7.1940999999999997</v>
      </c>
      <c r="G368" s="65">
        <v>14.078412359550549</v>
      </c>
      <c r="H368" s="66">
        <v>10.91</v>
      </c>
      <c r="I368" s="60">
        <f>AVERAGE($H$102:H368)</f>
        <v>14.299063670411982</v>
      </c>
      <c r="J368" s="58">
        <f t="shared" si="95"/>
        <v>11.702975206611574</v>
      </c>
      <c r="K368">
        <f t="shared" si="98"/>
        <v>10.75</v>
      </c>
    </row>
    <row r="369" spans="3:11">
      <c r="C369" s="64">
        <v>18323</v>
      </c>
      <c r="D369" s="64" t="str">
        <f t="shared" si="96"/>
        <v>31950</v>
      </c>
      <c r="E369" s="65">
        <v>7.2953999999999999</v>
      </c>
      <c r="F369" s="58">
        <f t="shared" si="97"/>
        <v>7.2657999999999996</v>
      </c>
      <c r="G369" s="65">
        <v>14.053102611940286</v>
      </c>
      <c r="H369" s="66">
        <v>10.91</v>
      </c>
      <c r="I369" s="60">
        <f>AVERAGE($H$102:H369)</f>
        <v>14.286417910447758</v>
      </c>
      <c r="J369" s="58">
        <f t="shared" si="95"/>
        <v>11.659090909090915</v>
      </c>
      <c r="K369">
        <f t="shared" si="98"/>
        <v>10.91</v>
      </c>
    </row>
    <row r="370" spans="3:11">
      <c r="C370" s="64">
        <v>18354</v>
      </c>
      <c r="D370" s="64" t="str">
        <f t="shared" si="96"/>
        <v>41950</v>
      </c>
      <c r="E370" s="65">
        <v>7.1142000000000003</v>
      </c>
      <c r="F370" s="58">
        <f t="shared" si="97"/>
        <v>7.2953999999999999</v>
      </c>
      <c r="G370" s="65">
        <v>14.027307434944225</v>
      </c>
      <c r="H370" s="66">
        <v>11.18</v>
      </c>
      <c r="I370" s="60">
        <f>AVERAGE($H$102:H370)</f>
        <v>14.274869888475834</v>
      </c>
      <c r="J370" s="58">
        <f t="shared" si="95"/>
        <v>11.617851239669426</v>
      </c>
      <c r="K370">
        <f t="shared" si="98"/>
        <v>10.91</v>
      </c>
    </row>
    <row r="371" spans="3:11">
      <c r="C371" s="64">
        <v>18384</v>
      </c>
      <c r="D371" s="64" t="str">
        <f t="shared" si="96"/>
        <v>51950</v>
      </c>
      <c r="E371" s="65">
        <v>7.3936999999999999</v>
      </c>
      <c r="F371" s="58">
        <f t="shared" si="97"/>
        <v>7.1142000000000003</v>
      </c>
      <c r="G371" s="65">
        <v>14.002738518518507</v>
      </c>
      <c r="H371" s="66">
        <v>11.46</v>
      </c>
      <c r="I371" s="60">
        <f>AVERAGE($H$102:H371)</f>
        <v>14.264444444444441</v>
      </c>
      <c r="J371" s="58">
        <f t="shared" si="95"/>
        <v>11.577272727272732</v>
      </c>
      <c r="K371">
        <f t="shared" si="98"/>
        <v>11.18</v>
      </c>
    </row>
    <row r="372" spans="3:11">
      <c r="C372" s="64">
        <v>18415</v>
      </c>
      <c r="D372" s="64" t="str">
        <f t="shared" si="96"/>
        <v>61950</v>
      </c>
      <c r="E372" s="65">
        <v>6.9645999999999999</v>
      </c>
      <c r="F372" s="58">
        <f t="shared" si="97"/>
        <v>7.3936999999999999</v>
      </c>
      <c r="G372" s="65">
        <v>13.976767527675264</v>
      </c>
      <c r="H372" s="66">
        <v>11.55</v>
      </c>
      <c r="I372" s="60">
        <f>AVERAGE($H$102:H372)</f>
        <v>14.25442804428044</v>
      </c>
      <c r="J372" s="58">
        <f t="shared" si="95"/>
        <v>11.555867768595045</v>
      </c>
      <c r="K372">
        <f t="shared" si="98"/>
        <v>11.46</v>
      </c>
    </row>
    <row r="373" spans="3:11">
      <c r="C373" s="64">
        <v>18445</v>
      </c>
      <c r="D373" s="64" t="str">
        <f t="shared" si="96"/>
        <v>71950</v>
      </c>
      <c r="E373" s="65">
        <v>6.5587999999999997</v>
      </c>
      <c r="F373" s="58">
        <f t="shared" si="97"/>
        <v>6.9645999999999999</v>
      </c>
      <c r="G373" s="65">
        <v>13.94949558823528</v>
      </c>
      <c r="H373" s="66">
        <v>10.54</v>
      </c>
      <c r="I373" s="60">
        <f>AVERAGE($H$102:H373)</f>
        <v>14.240772058823527</v>
      </c>
      <c r="J373" s="58">
        <f t="shared" si="95"/>
        <v>11.536859504132236</v>
      </c>
      <c r="K373">
        <f t="shared" si="98"/>
        <v>11.55</v>
      </c>
    </row>
    <row r="374" spans="3:11">
      <c r="C374" s="64">
        <v>18476</v>
      </c>
      <c r="D374" s="64" t="str">
        <f t="shared" si="96"/>
        <v>81950</v>
      </c>
      <c r="E374" s="65">
        <v>6.7721</v>
      </c>
      <c r="F374" s="58">
        <f t="shared" si="97"/>
        <v>6.5587999999999997</v>
      </c>
      <c r="G374" s="65">
        <v>13.923204761904749</v>
      </c>
      <c r="H374" s="66">
        <v>11.04</v>
      </c>
      <c r="I374" s="60">
        <f>AVERAGE($H$102:H374)</f>
        <v>14.229047619047616</v>
      </c>
      <c r="J374" s="58">
        <f t="shared" si="95"/>
        <v>11.517603305785128</v>
      </c>
      <c r="K374">
        <f t="shared" si="98"/>
        <v>10.54</v>
      </c>
    </row>
    <row r="375" spans="3:11">
      <c r="C375" s="64">
        <v>18507</v>
      </c>
      <c r="D375" s="64" t="str">
        <f t="shared" si="96"/>
        <v>91950</v>
      </c>
      <c r="E375" s="65">
        <v>7.1506999999999996</v>
      </c>
      <c r="F375" s="58">
        <f t="shared" si="97"/>
        <v>6.7721</v>
      </c>
      <c r="G375" s="65">
        <v>13.898487591240864</v>
      </c>
      <c r="H375" s="66">
        <v>11.34</v>
      </c>
      <c r="I375" s="60">
        <f>AVERAGE($H$102:H375)</f>
        <v>14.218503649635034</v>
      </c>
      <c r="J375" s="58">
        <f t="shared" si="95"/>
        <v>11.498512396694219</v>
      </c>
      <c r="K375">
        <f t="shared" si="98"/>
        <v>11.04</v>
      </c>
    </row>
    <row r="376" spans="3:11">
      <c r="C376" s="64">
        <v>18537</v>
      </c>
      <c r="D376" s="64" t="str">
        <f t="shared" si="96"/>
        <v>101950</v>
      </c>
      <c r="E376" s="65">
        <v>6.8768000000000002</v>
      </c>
      <c r="F376" s="58">
        <f t="shared" si="97"/>
        <v>7.1506999999999996</v>
      </c>
      <c r="G376" s="65">
        <v>13.872954181818169</v>
      </c>
      <c r="H376" s="66">
        <v>11.66</v>
      </c>
      <c r="I376" s="60">
        <f>AVERAGE($H$102:H376)</f>
        <v>14.209199999999997</v>
      </c>
      <c r="J376" s="58">
        <f t="shared" si="95"/>
        <v>11.477438016528929</v>
      </c>
      <c r="K376">
        <f t="shared" si="98"/>
        <v>11.34</v>
      </c>
    </row>
    <row r="377" spans="3:11">
      <c r="C377" s="64">
        <v>18568</v>
      </c>
      <c r="D377" s="64" t="str">
        <f t="shared" si="96"/>
        <v>111950</v>
      </c>
      <c r="E377" s="65">
        <v>6.8696999999999999</v>
      </c>
      <c r="F377" s="58">
        <f t="shared" si="97"/>
        <v>6.8768000000000002</v>
      </c>
      <c r="G377" s="65">
        <v>13.847580072463757</v>
      </c>
      <c r="H377" s="66">
        <v>11.54</v>
      </c>
      <c r="I377" s="60">
        <f>AVERAGE($H$102:H377)</f>
        <v>14.199528985507243</v>
      </c>
      <c r="J377" s="58">
        <f t="shared" si="95"/>
        <v>11.454380165289258</v>
      </c>
      <c r="K377">
        <f t="shared" si="98"/>
        <v>11.66</v>
      </c>
    </row>
    <row r="378" spans="3:11">
      <c r="C378" s="64">
        <v>18598</v>
      </c>
      <c r="D378" s="64" t="str">
        <f t="shared" si="96"/>
        <v>121950</v>
      </c>
      <c r="E378" s="65">
        <v>7.1866000000000003</v>
      </c>
      <c r="F378" s="58">
        <f t="shared" si="97"/>
        <v>6.8696999999999999</v>
      </c>
      <c r="G378" s="65">
        <v>13.823533212996379</v>
      </c>
      <c r="H378" s="66">
        <v>11.31</v>
      </c>
      <c r="I378" s="60">
        <f>AVERAGE($H$102:H378)</f>
        <v>14.189097472924185</v>
      </c>
      <c r="J378" s="58">
        <f t="shared" si="95"/>
        <v>11.426859504132231</v>
      </c>
      <c r="K378">
        <f t="shared" si="98"/>
        <v>11.54</v>
      </c>
    </row>
    <row r="379" spans="3:11">
      <c r="C379" s="64">
        <v>18629</v>
      </c>
      <c r="D379" s="64" t="str">
        <f t="shared" si="96"/>
        <v>11951</v>
      </c>
      <c r="E379" s="65">
        <v>7.6536999999999997</v>
      </c>
      <c r="F379" s="58">
        <f t="shared" si="97"/>
        <v>7.1866000000000003</v>
      </c>
      <c r="G379" s="65">
        <v>13.801339568345311</v>
      </c>
      <c r="H379" s="66">
        <v>11.9</v>
      </c>
      <c r="I379" s="60">
        <f>AVERAGE($H$102:H379)</f>
        <v>14.180863309352516</v>
      </c>
      <c r="J379" s="58">
        <f t="shared" si="95"/>
        <v>11.410247933884298</v>
      </c>
      <c r="K379">
        <f t="shared" si="98"/>
        <v>11.31</v>
      </c>
    </row>
    <row r="380" spans="3:11">
      <c r="C380" s="64">
        <v>18660</v>
      </c>
      <c r="D380" s="64" t="str">
        <f t="shared" si="96"/>
        <v>21951</v>
      </c>
      <c r="E380" s="65">
        <v>7.7031999999999998</v>
      </c>
      <c r="F380" s="58">
        <f t="shared" si="97"/>
        <v>7.6536999999999997</v>
      </c>
      <c r="G380" s="65">
        <v>13.779482437275973</v>
      </c>
      <c r="H380" s="66">
        <v>12.14</v>
      </c>
      <c r="I380" s="60">
        <f>AVERAGE($H$102:H380)</f>
        <v>14.173548387096771</v>
      </c>
      <c r="J380" s="58">
        <f t="shared" si="95"/>
        <v>11.395702479338846</v>
      </c>
      <c r="K380">
        <f t="shared" si="98"/>
        <v>11.9</v>
      </c>
    </row>
    <row r="381" spans="3:11">
      <c r="C381" s="64">
        <v>18688</v>
      </c>
      <c r="D381" s="64" t="str">
        <f t="shared" si="96"/>
        <v>31951</v>
      </c>
      <c r="E381" s="65">
        <v>7.5617999999999999</v>
      </c>
      <c r="F381" s="58">
        <f t="shared" si="97"/>
        <v>7.7031999999999998</v>
      </c>
      <c r="G381" s="65">
        <v>13.757276428571416</v>
      </c>
      <c r="H381" s="66">
        <v>11.84</v>
      </c>
      <c r="I381" s="60">
        <f>AVERAGE($H$102:H381)</f>
        <v>14.165214285714283</v>
      </c>
      <c r="J381" s="58">
        <f t="shared" si="95"/>
        <v>11.386115702479341</v>
      </c>
      <c r="K381">
        <f t="shared" si="98"/>
        <v>12.14</v>
      </c>
    </row>
    <row r="382" spans="3:11">
      <c r="C382" s="64">
        <v>18719</v>
      </c>
      <c r="D382" s="64" t="str">
        <f t="shared" si="96"/>
        <v>41951</v>
      </c>
      <c r="E382" s="65">
        <v>8.2462999999999997</v>
      </c>
      <c r="F382" s="58">
        <f t="shared" si="97"/>
        <v>7.5617999999999999</v>
      </c>
      <c r="G382" s="65">
        <v>13.737664412811375</v>
      </c>
      <c r="H382" s="66">
        <v>11.95</v>
      </c>
      <c r="I382" s="60">
        <f>AVERAGE($H$102:H382)</f>
        <v>14.15733096085409</v>
      </c>
      <c r="J382" s="58">
        <f t="shared" si="95"/>
        <v>11.377768595041323</v>
      </c>
      <c r="K382">
        <f t="shared" si="98"/>
        <v>11.84</v>
      </c>
    </row>
    <row r="383" spans="3:11">
      <c r="C383" s="64">
        <v>18749</v>
      </c>
      <c r="D383" s="64" t="str">
        <f t="shared" si="96"/>
        <v>51951</v>
      </c>
      <c r="E383" s="65">
        <v>7.9118000000000004</v>
      </c>
      <c r="F383" s="58">
        <f t="shared" si="97"/>
        <v>8.2462999999999997</v>
      </c>
      <c r="G383" s="65">
        <v>13.717005319148923</v>
      </c>
      <c r="H383" s="66">
        <v>11.86</v>
      </c>
      <c r="I383" s="60">
        <f>AVERAGE($H$102:H383)</f>
        <v>14.149184397163118</v>
      </c>
      <c r="J383" s="58">
        <f t="shared" si="95"/>
        <v>11.37305785123967</v>
      </c>
      <c r="K383">
        <f t="shared" si="98"/>
        <v>11.95</v>
      </c>
    </row>
    <row r="384" spans="3:11">
      <c r="C384" s="64">
        <v>18780</v>
      </c>
      <c r="D384" s="64" t="str">
        <f t="shared" si="96"/>
        <v>61951</v>
      </c>
      <c r="E384" s="65">
        <v>7.7058999999999997</v>
      </c>
      <c r="F384" s="58">
        <f t="shared" si="97"/>
        <v>7.9118000000000004</v>
      </c>
      <c r="G384" s="65">
        <v>13.695764664310941</v>
      </c>
      <c r="H384" s="66">
        <v>11.62</v>
      </c>
      <c r="I384" s="60">
        <f>AVERAGE($H$102:H384)</f>
        <v>14.140247349823319</v>
      </c>
      <c r="J384" s="58">
        <f t="shared" si="95"/>
        <v>11.369586776859505</v>
      </c>
      <c r="K384">
        <f t="shared" si="98"/>
        <v>11.86</v>
      </c>
    </row>
    <row r="385" spans="3:11">
      <c r="C385" s="64">
        <v>18810</v>
      </c>
      <c r="D385" s="64" t="str">
        <f t="shared" si="96"/>
        <v>71951</v>
      </c>
      <c r="E385" s="65">
        <v>8.9243000000000006</v>
      </c>
      <c r="F385" s="58">
        <f t="shared" si="97"/>
        <v>7.7058999999999997</v>
      </c>
      <c r="G385" s="65">
        <v>13.678963732394353</v>
      </c>
      <c r="H385" s="66">
        <v>11.78</v>
      </c>
      <c r="I385" s="60">
        <f>AVERAGE($H$102:H385)</f>
        <v>14.131936619718308</v>
      </c>
      <c r="J385" s="58">
        <f t="shared" si="95"/>
        <v>11.366446280991735</v>
      </c>
      <c r="K385">
        <f t="shared" si="98"/>
        <v>11.62</v>
      </c>
    </row>
    <row r="386" spans="3:11">
      <c r="C386" s="64">
        <v>18841</v>
      </c>
      <c r="D386" s="64" t="str">
        <f t="shared" si="96"/>
        <v>81951</v>
      </c>
      <c r="E386" s="65">
        <v>9.2749000000000006</v>
      </c>
      <c r="F386" s="58">
        <f t="shared" si="97"/>
        <v>8.9243000000000006</v>
      </c>
      <c r="G386" s="65">
        <v>13.663510877192969</v>
      </c>
      <c r="H386" s="66">
        <v>12.26</v>
      </c>
      <c r="I386" s="60">
        <f>AVERAGE($H$102:H386)</f>
        <v>14.125368421052631</v>
      </c>
      <c r="J386" s="58">
        <f t="shared" si="95"/>
        <v>11.362479338842975</v>
      </c>
      <c r="K386">
        <f t="shared" si="98"/>
        <v>11.78</v>
      </c>
    </row>
    <row r="387" spans="3:11">
      <c r="C387" s="64">
        <v>18872</v>
      </c>
      <c r="D387" s="64" t="str">
        <f t="shared" si="96"/>
        <v>91951</v>
      </c>
      <c r="E387" s="65">
        <v>9.2668999999999997</v>
      </c>
      <c r="F387" s="58">
        <f t="shared" si="97"/>
        <v>9.2749000000000006</v>
      </c>
      <c r="G387" s="65">
        <v>13.648138111888098</v>
      </c>
      <c r="H387" s="66">
        <v>12.44</v>
      </c>
      <c r="I387" s="60">
        <f>AVERAGE($H$102:H387)</f>
        <v>14.119475524475524</v>
      </c>
      <c r="J387" s="58">
        <f t="shared" si="95"/>
        <v>11.362314049586777</v>
      </c>
      <c r="K387">
        <f t="shared" si="98"/>
        <v>12.26</v>
      </c>
    </row>
    <row r="388" spans="3:11">
      <c r="C388" s="64">
        <v>18902</v>
      </c>
      <c r="D388" s="64" t="str">
        <f t="shared" si="96"/>
        <v>101951</v>
      </c>
      <c r="E388" s="65">
        <v>9.4016000000000002</v>
      </c>
      <c r="F388" s="58">
        <f t="shared" si="97"/>
        <v>9.2668999999999997</v>
      </c>
      <c r="G388" s="65">
        <v>13.633341811846677</v>
      </c>
      <c r="H388" s="66">
        <v>12.31</v>
      </c>
      <c r="I388" s="60">
        <f>AVERAGE($H$102:H388)</f>
        <v>14.113170731707315</v>
      </c>
      <c r="J388" s="58">
        <f t="shared" si="95"/>
        <v>11.362561983471075</v>
      </c>
      <c r="K388">
        <f t="shared" si="98"/>
        <v>12.44</v>
      </c>
    </row>
    <row r="389" spans="3:11">
      <c r="C389" s="64">
        <v>18933</v>
      </c>
      <c r="D389" s="64" t="str">
        <f t="shared" si="96"/>
        <v>111951</v>
      </c>
      <c r="E389" s="65">
        <v>9.3770000000000007</v>
      </c>
      <c r="F389" s="58">
        <f t="shared" si="97"/>
        <v>9.4016000000000002</v>
      </c>
      <c r="G389" s="65">
        <v>13.61856284722221</v>
      </c>
      <c r="H389" s="66">
        <v>11.85</v>
      </c>
      <c r="I389" s="60">
        <f>AVERAGE($H$102:H389)</f>
        <v>14.105312499999998</v>
      </c>
      <c r="J389" s="58">
        <f t="shared" si="95"/>
        <v>11.364793388429753</v>
      </c>
      <c r="K389">
        <f t="shared" si="98"/>
        <v>12.31</v>
      </c>
    </row>
    <row r="390" spans="3:11">
      <c r="C390" s="64">
        <v>18963</v>
      </c>
      <c r="D390" s="64" t="str">
        <f t="shared" si="96"/>
        <v>121951</v>
      </c>
      <c r="E390" s="65">
        <v>9.7417999999999996</v>
      </c>
      <c r="F390" s="58">
        <f t="shared" si="97"/>
        <v>9.3770000000000007</v>
      </c>
      <c r="G390" s="65">
        <v>13.605148442906561</v>
      </c>
      <c r="H390" s="66">
        <v>12.15</v>
      </c>
      <c r="I390" s="60">
        <f>AVERAGE($H$102:H390)</f>
        <v>14.098546712802767</v>
      </c>
      <c r="J390" s="58">
        <f t="shared" si="95"/>
        <v>11.375041322314051</v>
      </c>
      <c r="K390">
        <f t="shared" si="98"/>
        <v>11.85</v>
      </c>
    </row>
    <row r="391" spans="3:11">
      <c r="C391" s="64">
        <v>18994</v>
      </c>
      <c r="D391" s="64" t="str">
        <f t="shared" si="96"/>
        <v>11952</v>
      </c>
      <c r="E391" s="65">
        <v>10.058299999999999</v>
      </c>
      <c r="F391" s="58">
        <f t="shared" si="97"/>
        <v>9.7417999999999996</v>
      </c>
      <c r="G391" s="65">
        <v>13.592917931034469</v>
      </c>
      <c r="H391" s="66">
        <v>12.53</v>
      </c>
      <c r="I391" s="60">
        <f>AVERAGE($H$102:H391)</f>
        <v>14.093137931034482</v>
      </c>
      <c r="J391" s="58">
        <f t="shared" si="95"/>
        <v>11.395206611570249</v>
      </c>
      <c r="K391">
        <f t="shared" si="98"/>
        <v>12.15</v>
      </c>
    </row>
    <row r="392" spans="3:11">
      <c r="C392" s="64">
        <v>19025</v>
      </c>
      <c r="D392" s="64" t="str">
        <f t="shared" si="96"/>
        <v>21952</v>
      </c>
      <c r="E392" s="65">
        <v>9.6917000000000009</v>
      </c>
      <c r="F392" s="58">
        <f t="shared" si="97"/>
        <v>10.058299999999999</v>
      </c>
      <c r="G392" s="65">
        <v>13.579511683848784</v>
      </c>
      <c r="H392" s="66">
        <v>12.36</v>
      </c>
      <c r="I392" s="60">
        <f>AVERAGE($H$102:H392)</f>
        <v>14.087182130584193</v>
      </c>
      <c r="J392" s="58">
        <f t="shared" si="95"/>
        <v>11.413884297520662</v>
      </c>
      <c r="K392">
        <f t="shared" si="98"/>
        <v>12.53</v>
      </c>
    </row>
    <row r="393" spans="3:11">
      <c r="C393" s="64">
        <v>19054</v>
      </c>
      <c r="D393" s="64" t="str">
        <f t="shared" si="96"/>
        <v>31952</v>
      </c>
      <c r="E393" s="65">
        <v>10.154199999999999</v>
      </c>
      <c r="F393" s="58">
        <f t="shared" si="97"/>
        <v>9.6917000000000009</v>
      </c>
      <c r="G393" s="65">
        <v>13.567781164383549</v>
      </c>
      <c r="H393" s="66">
        <v>12.36</v>
      </c>
      <c r="I393" s="60">
        <f>AVERAGE($H$102:H393)</f>
        <v>14.08126712328767</v>
      </c>
      <c r="J393" s="58">
        <f t="shared" si="95"/>
        <v>11.436033057851242</v>
      </c>
      <c r="K393">
        <f t="shared" si="98"/>
        <v>12.36</v>
      </c>
    </row>
    <row r="394" spans="3:11">
      <c r="C394" s="64">
        <v>19085</v>
      </c>
      <c r="D394" s="64" t="str">
        <f t="shared" si="96"/>
        <v>41952</v>
      </c>
      <c r="E394" s="65">
        <v>9.9657999999999998</v>
      </c>
      <c r="F394" s="58">
        <f t="shared" si="97"/>
        <v>10.154199999999999</v>
      </c>
      <c r="G394" s="65">
        <v>13.555487713310566</v>
      </c>
      <c r="H394" s="66">
        <v>12.24</v>
      </c>
      <c r="I394" s="60">
        <f>AVERAGE($H$102:H394)</f>
        <v>14.074982935153582</v>
      </c>
      <c r="J394" s="58">
        <f t="shared" si="95"/>
        <v>11.462809917355374</v>
      </c>
      <c r="K394">
        <f t="shared" si="98"/>
        <v>12.36</v>
      </c>
    </row>
    <row r="395" spans="3:11">
      <c r="C395" s="64">
        <v>19115</v>
      </c>
      <c r="D395" s="64" t="str">
        <f t="shared" si="96"/>
        <v>51952</v>
      </c>
      <c r="E395" s="65">
        <v>10.1966</v>
      </c>
      <c r="F395" s="58">
        <f t="shared" si="97"/>
        <v>9.9657999999999998</v>
      </c>
      <c r="G395" s="65">
        <v>13.544062925170055</v>
      </c>
      <c r="H395" s="66">
        <v>12.2</v>
      </c>
      <c r="I395" s="60">
        <f>AVERAGE($H$102:H395)</f>
        <v>14.068605442176867</v>
      </c>
      <c r="J395" s="58">
        <f t="shared" si="95"/>
        <v>11.493057851239669</v>
      </c>
      <c r="K395">
        <f t="shared" si="98"/>
        <v>12.24</v>
      </c>
    </row>
    <row r="396" spans="3:11">
      <c r="C396" s="64">
        <v>19146</v>
      </c>
      <c r="D396" s="64" t="str">
        <f t="shared" si="96"/>
        <v>61952</v>
      </c>
      <c r="E396" s="65">
        <v>10.666700000000001</v>
      </c>
      <c r="F396" s="58">
        <f t="shared" si="97"/>
        <v>10.1966</v>
      </c>
      <c r="G396" s="65">
        <v>13.534309152542361</v>
      </c>
      <c r="H396" s="66">
        <v>12.45</v>
      </c>
      <c r="I396" s="60">
        <f>AVERAGE($H$102:H396)</f>
        <v>14.063118644067794</v>
      </c>
      <c r="J396" s="58">
        <f t="shared" si="95"/>
        <v>11.525619834710744</v>
      </c>
      <c r="K396">
        <f t="shared" si="98"/>
        <v>12.2</v>
      </c>
    </row>
    <row r="397" spans="3:11">
      <c r="C397" s="64">
        <v>19176</v>
      </c>
      <c r="D397" s="64" t="str">
        <f t="shared" si="96"/>
        <v>71952</v>
      </c>
      <c r="E397" s="65">
        <v>10.762700000000001</v>
      </c>
      <c r="F397" s="58">
        <f t="shared" si="97"/>
        <v>10.666700000000001</v>
      </c>
      <c r="G397" s="65">
        <v>13.524945608108096</v>
      </c>
      <c r="H397" s="66">
        <v>12.67</v>
      </c>
      <c r="I397" s="60">
        <f>AVERAGE($H$102:H397)</f>
        <v>14.05841216216216</v>
      </c>
      <c r="J397" s="58">
        <f t="shared" si="95"/>
        <v>11.556694214876034</v>
      </c>
      <c r="K397">
        <f t="shared" si="98"/>
        <v>12.45</v>
      </c>
    </row>
    <row r="398" spans="3:11">
      <c r="C398" s="64">
        <v>19207</v>
      </c>
      <c r="D398" s="64" t="str">
        <f t="shared" si="96"/>
        <v>81952</v>
      </c>
      <c r="E398" s="65">
        <v>10.6059</v>
      </c>
      <c r="F398" s="58">
        <f t="shared" si="97"/>
        <v>10.762700000000001</v>
      </c>
      <c r="G398" s="65">
        <v>13.51511717171716</v>
      </c>
      <c r="H398" s="66">
        <v>12.68</v>
      </c>
      <c r="I398" s="60">
        <f>AVERAGE($H$102:H398)</f>
        <v>14.053771043771041</v>
      </c>
      <c r="J398" s="58">
        <f t="shared" si="95"/>
        <v>11.585867768595042</v>
      </c>
      <c r="K398">
        <f t="shared" si="98"/>
        <v>12.67</v>
      </c>
    </row>
    <row r="399" spans="3:11">
      <c r="C399" s="64">
        <v>19238</v>
      </c>
      <c r="D399" s="64" t="str">
        <f t="shared" si="96"/>
        <v>91952</v>
      </c>
      <c r="E399" s="65">
        <v>10.398300000000001</v>
      </c>
      <c r="F399" s="58">
        <f t="shared" si="97"/>
        <v>10.6059</v>
      </c>
      <c r="G399" s="65">
        <v>13.504658053691264</v>
      </c>
      <c r="H399" s="66">
        <v>12.43</v>
      </c>
      <c r="I399" s="60">
        <f>AVERAGE($H$102:H399)</f>
        <v>14.048322147651005</v>
      </c>
      <c r="J399" s="58">
        <f t="shared" si="95"/>
        <v>11.614132231404962</v>
      </c>
      <c r="K399">
        <f t="shared" si="98"/>
        <v>12.68</v>
      </c>
    </row>
    <row r="400" spans="3:11">
      <c r="C400" s="64">
        <v>19268</v>
      </c>
      <c r="D400" s="64" t="str">
        <f t="shared" si="96"/>
        <v>101952</v>
      </c>
      <c r="E400" s="65">
        <v>10.216699999999999</v>
      </c>
      <c r="F400" s="58">
        <f t="shared" si="97"/>
        <v>10.398300000000001</v>
      </c>
      <c r="G400" s="65">
        <v>13.493661538461527</v>
      </c>
      <c r="H400" s="66">
        <v>12.13</v>
      </c>
      <c r="I400" s="60">
        <f>AVERAGE($H$102:H400)</f>
        <v>14.041906354515049</v>
      </c>
      <c r="J400" s="58">
        <f t="shared" si="95"/>
        <v>11.63933884297521</v>
      </c>
      <c r="K400">
        <f t="shared" si="98"/>
        <v>12.43</v>
      </c>
    </row>
    <row r="401" spans="3:11">
      <c r="C401" s="64">
        <v>19299</v>
      </c>
      <c r="D401" s="64" t="str">
        <f t="shared" si="96"/>
        <v>111952</v>
      </c>
      <c r="E401" s="65">
        <v>10.691700000000001</v>
      </c>
      <c r="F401" s="58">
        <f t="shared" si="97"/>
        <v>10.216699999999999</v>
      </c>
      <c r="G401" s="65">
        <v>13.484321666666654</v>
      </c>
      <c r="H401" s="66">
        <v>12.47</v>
      </c>
      <c r="I401" s="60">
        <f>AVERAGE($H$102:H401)</f>
        <v>14.036666666666667</v>
      </c>
      <c r="J401" s="58">
        <f t="shared" si="95"/>
        <v>11.663057851239671</v>
      </c>
      <c r="K401">
        <f t="shared" si="98"/>
        <v>12.13</v>
      </c>
    </row>
    <row r="402" spans="3:11">
      <c r="C402" s="64">
        <v>19329</v>
      </c>
      <c r="D402" s="64" t="str">
        <f t="shared" si="96"/>
        <v>121952</v>
      </c>
      <c r="E402" s="65">
        <v>11.0708</v>
      </c>
      <c r="F402" s="58">
        <f t="shared" si="97"/>
        <v>10.691700000000001</v>
      </c>
      <c r="G402" s="65">
        <v>13.476303322259124</v>
      </c>
      <c r="H402" s="66">
        <v>12.93</v>
      </c>
      <c r="I402" s="60">
        <f>AVERAGE($H$102:H402)</f>
        <v>14.032990033222593</v>
      </c>
      <c r="J402" s="58">
        <f t="shared" si="95"/>
        <v>11.690082644628101</v>
      </c>
      <c r="K402">
        <f t="shared" si="98"/>
        <v>12.47</v>
      </c>
    </row>
    <row r="403" spans="3:11">
      <c r="C403" s="64">
        <v>19360</v>
      </c>
      <c r="D403" s="64" t="str">
        <f t="shared" si="96"/>
        <v>11953</v>
      </c>
      <c r="E403" s="65">
        <v>10.856</v>
      </c>
      <c r="F403" s="58">
        <f t="shared" si="97"/>
        <v>11.0708</v>
      </c>
      <c r="G403" s="65">
        <v>13.467626821192042</v>
      </c>
      <c r="H403" s="66">
        <v>13.01</v>
      </c>
      <c r="I403" s="60">
        <f>AVERAGE($H$102:H403)</f>
        <v>14.029602649006625</v>
      </c>
      <c r="J403" s="58">
        <f t="shared" si="95"/>
        <v>11.718099173553719</v>
      </c>
      <c r="K403">
        <f t="shared" si="98"/>
        <v>12.93</v>
      </c>
    </row>
    <row r="404" spans="3:11">
      <c r="C404" s="64">
        <v>19391</v>
      </c>
      <c r="D404" s="64" t="str">
        <f t="shared" si="96"/>
        <v>21953</v>
      </c>
      <c r="E404" s="65">
        <v>10.6584</v>
      </c>
      <c r="F404" s="58">
        <f t="shared" si="97"/>
        <v>10.856</v>
      </c>
      <c r="G404" s="65">
        <v>13.458355445544543</v>
      </c>
      <c r="H404" s="66">
        <v>12.86</v>
      </c>
      <c r="I404" s="60">
        <f>AVERAGE($H$102:H404)</f>
        <v>14.025742574257427</v>
      </c>
      <c r="J404" s="58">
        <f t="shared" si="95"/>
        <v>11.740495867768596</v>
      </c>
      <c r="K404">
        <f t="shared" si="98"/>
        <v>13.01</v>
      </c>
    </row>
    <row r="405" spans="3:11">
      <c r="C405" s="64">
        <v>19419</v>
      </c>
      <c r="D405" s="64" t="str">
        <f t="shared" si="96"/>
        <v>31953</v>
      </c>
      <c r="E405" s="65">
        <v>10.407400000000001</v>
      </c>
      <c r="F405" s="58">
        <f t="shared" si="97"/>
        <v>10.6584</v>
      </c>
      <c r="G405" s="65">
        <v>13.448319407894724</v>
      </c>
      <c r="H405" s="66">
        <v>12.83</v>
      </c>
      <c r="I405" s="60">
        <f>AVERAGE($H$102:H405)</f>
        <v>14.021809210526316</v>
      </c>
      <c r="J405" s="58">
        <f t="shared" si="95"/>
        <v>11.758016528925619</v>
      </c>
      <c r="K405">
        <f t="shared" si="98"/>
        <v>12.86</v>
      </c>
    </row>
    <row r="406" spans="3:11">
      <c r="C406" s="64">
        <v>19450</v>
      </c>
      <c r="D406" s="64" t="str">
        <f t="shared" si="96"/>
        <v>41953</v>
      </c>
      <c r="E406" s="65">
        <v>9.8087999999999997</v>
      </c>
      <c r="F406" s="58">
        <f t="shared" si="97"/>
        <v>10.407400000000001</v>
      </c>
      <c r="G406" s="65">
        <v>13.436386557377036</v>
      </c>
      <c r="H406" s="66">
        <v>12.16</v>
      </c>
      <c r="I406" s="60">
        <f>AVERAGE($H$102:H406)</f>
        <v>14.015704918032787</v>
      </c>
      <c r="J406" s="58">
        <f t="shared" si="95"/>
        <v>11.768842975206613</v>
      </c>
      <c r="K406">
        <f t="shared" si="98"/>
        <v>12.83</v>
      </c>
    </row>
    <row r="407" spans="3:11">
      <c r="C407" s="64">
        <v>19480</v>
      </c>
      <c r="D407" s="64" t="str">
        <f t="shared" si="96"/>
        <v>51953</v>
      </c>
      <c r="E407" s="65">
        <v>9.7768999999999995</v>
      </c>
      <c r="F407" s="58">
        <f t="shared" si="97"/>
        <v>9.8087999999999997</v>
      </c>
      <c r="G407" s="65">
        <v>13.42442745098038</v>
      </c>
      <c r="H407" s="66">
        <v>12.14</v>
      </c>
      <c r="I407" s="60">
        <f>AVERAGE($H$102:H407)</f>
        <v>14.009575163398694</v>
      </c>
      <c r="J407" s="58">
        <f t="shared" si="95"/>
        <v>11.777933884297523</v>
      </c>
      <c r="K407">
        <f t="shared" si="98"/>
        <v>12.16</v>
      </c>
    </row>
    <row r="408" spans="3:11">
      <c r="C408" s="64">
        <v>19511</v>
      </c>
      <c r="D408" s="64" t="str">
        <f t="shared" si="96"/>
        <v>61953</v>
      </c>
      <c r="E408" s="65">
        <v>9.6174999999999997</v>
      </c>
      <c r="F408" s="58">
        <f t="shared" si="97"/>
        <v>9.7768999999999995</v>
      </c>
      <c r="G408" s="65">
        <v>13.412027035830606</v>
      </c>
      <c r="H408" s="66">
        <v>11.62</v>
      </c>
      <c r="I408" s="60">
        <f>AVERAGE($H$102:H408)</f>
        <v>14.001791530944626</v>
      </c>
      <c r="J408" s="58">
        <f t="shared" si="95"/>
        <v>11.7800826446281</v>
      </c>
      <c r="K408">
        <f t="shared" si="98"/>
        <v>12.14</v>
      </c>
    </row>
    <row r="409" spans="3:11">
      <c r="C409" s="64">
        <v>19541</v>
      </c>
      <c r="D409" s="64" t="str">
        <f t="shared" si="96"/>
        <v>71953</v>
      </c>
      <c r="E409" s="65">
        <v>9.7058999999999997</v>
      </c>
      <c r="F409" s="58">
        <f t="shared" si="97"/>
        <v>9.6174999999999997</v>
      </c>
      <c r="G409" s="65">
        <v>13.399994155844144</v>
      </c>
      <c r="H409" s="66">
        <v>11.75</v>
      </c>
      <c r="I409" s="60">
        <f>AVERAGE($H$102:H409)</f>
        <v>13.99448051948052</v>
      </c>
      <c r="J409" s="58">
        <f t="shared" si="95"/>
        <v>11.781983471074382</v>
      </c>
      <c r="K409">
        <f t="shared" si="98"/>
        <v>11.62</v>
      </c>
    </row>
    <row r="410" spans="3:11">
      <c r="C410" s="64">
        <v>19572</v>
      </c>
      <c r="D410" s="64" t="str">
        <f t="shared" si="96"/>
        <v>81953</v>
      </c>
      <c r="E410" s="65">
        <v>9.1450999999999993</v>
      </c>
      <c r="F410" s="58">
        <f t="shared" si="97"/>
        <v>9.7058999999999997</v>
      </c>
      <c r="G410" s="65">
        <v>13.386224271844647</v>
      </c>
      <c r="H410" s="66">
        <v>11.72</v>
      </c>
      <c r="I410" s="60">
        <f>AVERAGE($H$102:H410)</f>
        <v>13.987119741100326</v>
      </c>
      <c r="J410" s="58">
        <f t="shared" si="95"/>
        <v>11.781570247933885</v>
      </c>
      <c r="K410">
        <f t="shared" si="98"/>
        <v>11.75</v>
      </c>
    </row>
    <row r="411" spans="3:11">
      <c r="C411" s="64">
        <v>19603</v>
      </c>
      <c r="D411" s="64" t="str">
        <f t="shared" si="96"/>
        <v>91953</v>
      </c>
      <c r="E411" s="65">
        <v>9.1569000000000003</v>
      </c>
      <c r="F411" s="58">
        <f t="shared" si="97"/>
        <v>9.1450999999999993</v>
      </c>
      <c r="G411" s="65">
        <v>13.372581290322568</v>
      </c>
      <c r="H411" s="66">
        <v>11.14</v>
      </c>
      <c r="I411" s="60">
        <f>AVERAGE($H$102:H411)</f>
        <v>13.97793548387097</v>
      </c>
      <c r="J411" s="58">
        <f t="shared" si="95"/>
        <v>11.78099173553719</v>
      </c>
      <c r="K411">
        <f t="shared" si="98"/>
        <v>11.72</v>
      </c>
    </row>
    <row r="412" spans="3:11">
      <c r="C412" s="64">
        <v>19633</v>
      </c>
      <c r="D412" s="64" t="str">
        <f t="shared" si="96"/>
        <v>101953</v>
      </c>
      <c r="E412" s="65">
        <v>9.7768999999999995</v>
      </c>
      <c r="F412" s="58">
        <f t="shared" si="97"/>
        <v>9.1569000000000003</v>
      </c>
      <c r="G412" s="65">
        <v>13.361019614147896</v>
      </c>
      <c r="H412" s="66">
        <v>11.39</v>
      </c>
      <c r="I412" s="60">
        <f>AVERAGE($H$102:H412)</f>
        <v>13.96961414790997</v>
      </c>
      <c r="J412" s="58">
        <f t="shared" si="95"/>
        <v>11.781404958677685</v>
      </c>
      <c r="K412">
        <f t="shared" si="98"/>
        <v>11.14</v>
      </c>
    </row>
    <row r="413" spans="3:11">
      <c r="C413" s="64">
        <v>19664</v>
      </c>
      <c r="D413" s="64" t="str">
        <f t="shared" si="96"/>
        <v>111953</v>
      </c>
      <c r="E413" s="65">
        <v>9.8644999999999996</v>
      </c>
      <c r="F413" s="58">
        <f t="shared" si="97"/>
        <v>9.7768999999999995</v>
      </c>
      <c r="G413" s="65">
        <v>13.349812820512806</v>
      </c>
      <c r="H413" s="66">
        <v>11.64</v>
      </c>
      <c r="I413" s="60">
        <f>AVERAGE($H$102:H413)</f>
        <v>13.962147435897441</v>
      </c>
      <c r="J413" s="58">
        <f t="shared" si="95"/>
        <v>11.785123966942148</v>
      </c>
      <c r="K413">
        <f t="shared" si="98"/>
        <v>11.39</v>
      </c>
    </row>
    <row r="414" spans="3:11">
      <c r="C414" s="64">
        <v>19694</v>
      </c>
      <c r="D414" s="64" t="str">
        <f t="shared" si="96"/>
        <v>121953</v>
      </c>
      <c r="E414" s="65">
        <v>9.8844999999999992</v>
      </c>
      <c r="F414" s="58">
        <f t="shared" si="97"/>
        <v>9.8644999999999996</v>
      </c>
      <c r="G414" s="65">
        <v>13.338741533546312</v>
      </c>
      <c r="H414" s="66">
        <v>11.75</v>
      </c>
      <c r="I414" s="60">
        <f>AVERAGE($H$102:H414)</f>
        <v>13.955079872204477</v>
      </c>
      <c r="J414" s="58">
        <f t="shared" si="95"/>
        <v>11.794380165289256</v>
      </c>
      <c r="K414">
        <f t="shared" si="98"/>
        <v>11.64</v>
      </c>
    </row>
    <row r="415" spans="3:11">
      <c r="C415" s="64">
        <v>19725</v>
      </c>
      <c r="D415" s="64" t="str">
        <f t="shared" si="96"/>
        <v>11954</v>
      </c>
      <c r="E415" s="65">
        <v>10.227499999999999</v>
      </c>
      <c r="F415" s="58">
        <f t="shared" si="97"/>
        <v>9.8844999999999992</v>
      </c>
      <c r="G415" s="65">
        <v>13.328833121019095</v>
      </c>
      <c r="H415" s="66">
        <v>12</v>
      </c>
      <c r="I415" s="60">
        <f>AVERAGE($H$102:H415)</f>
        <v>13.948853503184719</v>
      </c>
      <c r="J415" s="58">
        <f t="shared" ref="J415:J478" si="99">AVERAGE(H295:H415)</f>
        <v>11.804793388429752</v>
      </c>
      <c r="K415">
        <f t="shared" si="98"/>
        <v>11.75</v>
      </c>
    </row>
    <row r="416" spans="3:11">
      <c r="C416" s="64">
        <v>19756</v>
      </c>
      <c r="D416" s="64" t="str">
        <f t="shared" si="96"/>
        <v>21954</v>
      </c>
      <c r="E416" s="65">
        <v>10.254899999999999</v>
      </c>
      <c r="F416" s="58">
        <f t="shared" si="97"/>
        <v>10.227499999999999</v>
      </c>
      <c r="G416" s="65">
        <v>13.319074603174588</v>
      </c>
      <c r="H416" s="66">
        <v>12.22</v>
      </c>
      <c r="I416" s="60">
        <f>AVERAGE($H$102:H416)</f>
        <v>13.943365079365085</v>
      </c>
      <c r="J416" s="58">
        <f t="shared" si="99"/>
        <v>11.814462809917357</v>
      </c>
      <c r="K416">
        <f t="shared" si="98"/>
        <v>12</v>
      </c>
    </row>
    <row r="417" spans="3:11">
      <c r="C417" s="64">
        <v>19784</v>
      </c>
      <c r="D417" s="64" t="str">
        <f t="shared" si="96"/>
        <v>31954</v>
      </c>
      <c r="E417" s="65">
        <v>10.5647</v>
      </c>
      <c r="F417" s="58">
        <f t="shared" si="97"/>
        <v>10.254899999999999</v>
      </c>
      <c r="G417" s="65">
        <v>13.310358227848086</v>
      </c>
      <c r="H417" s="66">
        <v>12.42</v>
      </c>
      <c r="I417" s="60">
        <f>AVERAGE($H$102:H417)</f>
        <v>13.938544303797475</v>
      </c>
      <c r="J417" s="58">
        <f t="shared" si="99"/>
        <v>11.826611570247938</v>
      </c>
      <c r="K417">
        <f t="shared" si="98"/>
        <v>12.22</v>
      </c>
    </row>
    <row r="418" spans="3:11">
      <c r="C418" s="64">
        <v>19815</v>
      </c>
      <c r="D418" s="64" t="str">
        <f t="shared" si="96"/>
        <v>41954</v>
      </c>
      <c r="E418" s="65">
        <v>10.786300000000001</v>
      </c>
      <c r="F418" s="58">
        <f t="shared" si="97"/>
        <v>10.5647</v>
      </c>
      <c r="G418" s="65">
        <v>13.302395899053613</v>
      </c>
      <c r="H418" s="66">
        <v>12.91</v>
      </c>
      <c r="I418" s="60">
        <f>AVERAGE($H$102:H418)</f>
        <v>13.935299684542592</v>
      </c>
      <c r="J418" s="58">
        <f t="shared" si="99"/>
        <v>11.840578512396698</v>
      </c>
      <c r="K418">
        <f t="shared" si="98"/>
        <v>12.42</v>
      </c>
    </row>
    <row r="419" spans="3:11">
      <c r="C419" s="64">
        <v>19845</v>
      </c>
      <c r="D419" s="64" t="str">
        <f t="shared" si="96"/>
        <v>51954</v>
      </c>
      <c r="E419" s="65">
        <v>11.1412</v>
      </c>
      <c r="F419" s="58">
        <f t="shared" si="97"/>
        <v>10.786300000000001</v>
      </c>
      <c r="G419" s="65">
        <v>13.295599685534576</v>
      </c>
      <c r="H419" s="66">
        <v>13.31</v>
      </c>
      <c r="I419" s="60">
        <f>AVERAGE($H$102:H419)</f>
        <v>13.933333333333339</v>
      </c>
      <c r="J419" s="58">
        <f t="shared" si="99"/>
        <v>11.860165289256202</v>
      </c>
      <c r="K419">
        <f t="shared" si="98"/>
        <v>12.91</v>
      </c>
    </row>
    <row r="420" spans="3:11">
      <c r="C420" s="64">
        <v>19876</v>
      </c>
      <c r="D420" s="64" t="str">
        <f t="shared" si="96"/>
        <v>61954</v>
      </c>
      <c r="E420" s="65">
        <v>11.148899999999999</v>
      </c>
      <c r="F420" s="58">
        <f t="shared" si="97"/>
        <v>11.1412</v>
      </c>
      <c r="G420" s="65">
        <v>13.288870219435722</v>
      </c>
      <c r="H420" s="66">
        <v>13.36</v>
      </c>
      <c r="I420" s="60">
        <f>AVERAGE($H$102:H420)</f>
        <v>13.931536050156746</v>
      </c>
      <c r="J420" s="58">
        <f t="shared" si="99"/>
        <v>11.878842975206613</v>
      </c>
      <c r="K420">
        <f t="shared" si="98"/>
        <v>13.31</v>
      </c>
    </row>
    <row r="421" spans="3:11">
      <c r="C421" s="64">
        <v>19906</v>
      </c>
      <c r="D421" s="64" t="str">
        <f t="shared" si="96"/>
        <v>71954</v>
      </c>
      <c r="E421" s="65">
        <v>11.741400000000001</v>
      </c>
      <c r="F421" s="58">
        <f t="shared" si="97"/>
        <v>11.148899999999999</v>
      </c>
      <c r="G421" s="65">
        <v>13.284034374999985</v>
      </c>
      <c r="H421" s="66">
        <v>13.83</v>
      </c>
      <c r="I421" s="60">
        <f>AVERAGE($H$102:H421)</f>
        <v>13.931218750000005</v>
      </c>
      <c r="J421" s="58">
        <f t="shared" si="99"/>
        <v>11.897851239669423</v>
      </c>
      <c r="K421">
        <f t="shared" si="98"/>
        <v>13.36</v>
      </c>
    </row>
    <row r="422" spans="3:11">
      <c r="C422" s="64">
        <v>19937</v>
      </c>
      <c r="D422" s="64" t="str">
        <f t="shared" si="96"/>
        <v>81954</v>
      </c>
      <c r="E422" s="65">
        <v>11.3422</v>
      </c>
      <c r="F422" s="58">
        <f t="shared" si="97"/>
        <v>11.741400000000001</v>
      </c>
      <c r="G422" s="65">
        <v>13.277985046728956</v>
      </c>
      <c r="H422" s="66">
        <v>14.04</v>
      </c>
      <c r="I422" s="60">
        <f>AVERAGE($H$102:H422)</f>
        <v>13.931557632398759</v>
      </c>
      <c r="J422" s="58">
        <f t="shared" si="99"/>
        <v>11.916859504132233</v>
      </c>
      <c r="K422">
        <f t="shared" si="98"/>
        <v>13.83</v>
      </c>
    </row>
    <row r="423" spans="3:11">
      <c r="C423" s="64">
        <v>19968</v>
      </c>
      <c r="D423" s="64" t="str">
        <f t="shared" ref="D423:D486" si="100">MONTH(C423)&amp;YEAR(C423)</f>
        <v>91954</v>
      </c>
      <c r="E423" s="65">
        <v>12.2852</v>
      </c>
      <c r="F423" s="58">
        <f t="shared" si="97"/>
        <v>11.3422</v>
      </c>
      <c r="G423" s="65">
        <v>13.274901863354023</v>
      </c>
      <c r="H423" s="66">
        <v>14.36</v>
      </c>
      <c r="I423" s="60">
        <f>AVERAGE($H$102:H423)</f>
        <v>13.932888198757768</v>
      </c>
      <c r="J423" s="58">
        <f t="shared" si="99"/>
        <v>11.9401652892562</v>
      </c>
      <c r="K423">
        <f t="shared" si="98"/>
        <v>14.04</v>
      </c>
    </row>
    <row r="424" spans="3:11">
      <c r="C424" s="64">
        <v>19998</v>
      </c>
      <c r="D424" s="64" t="str">
        <f t="shared" si="100"/>
        <v>101954</v>
      </c>
      <c r="E424" s="65">
        <v>11.4368</v>
      </c>
      <c r="F424" s="58">
        <f t="shared" ref="F424:F487" si="101">E423</f>
        <v>12.2852</v>
      </c>
      <c r="G424" s="65">
        <v>13.269211145510823</v>
      </c>
      <c r="H424" s="66">
        <v>14.62</v>
      </c>
      <c r="I424" s="60">
        <f>AVERAGE($H$102:H424)</f>
        <v>13.935015479876164</v>
      </c>
      <c r="J424" s="58">
        <f t="shared" si="99"/>
        <v>11.967355371900828</v>
      </c>
      <c r="K424">
        <f t="shared" ref="K424:K487" si="102">H423</f>
        <v>14.36</v>
      </c>
    </row>
    <row r="425" spans="3:11">
      <c r="C425" s="64">
        <v>20029</v>
      </c>
      <c r="D425" s="64" t="str">
        <f t="shared" si="100"/>
        <v>111954</v>
      </c>
      <c r="E425" s="65">
        <v>12.361000000000001</v>
      </c>
      <c r="F425" s="58">
        <f t="shared" si="101"/>
        <v>11.4368</v>
      </c>
      <c r="G425" s="65">
        <v>13.266408024691344</v>
      </c>
      <c r="H425" s="66">
        <v>15.12</v>
      </c>
      <c r="I425" s="60">
        <f>AVERAGE($H$102:H425)</f>
        <v>13.938672839506175</v>
      </c>
      <c r="J425" s="58">
        <f t="shared" si="99"/>
        <v>11.996611570247934</v>
      </c>
      <c r="K425">
        <f t="shared" si="102"/>
        <v>14.62</v>
      </c>
    </row>
    <row r="426" spans="3:11">
      <c r="C426" s="64">
        <v>20059</v>
      </c>
      <c r="D426" s="64" t="str">
        <f t="shared" si="100"/>
        <v>121954</v>
      </c>
      <c r="E426" s="65">
        <v>12.9892</v>
      </c>
      <c r="F426" s="58">
        <f t="shared" si="101"/>
        <v>12.361000000000001</v>
      </c>
      <c r="G426" s="65">
        <v>13.265555076923064</v>
      </c>
      <c r="H426" s="66">
        <v>15.79</v>
      </c>
      <c r="I426" s="60">
        <f>AVERAGE($H$102:H426)</f>
        <v>13.944369230769233</v>
      </c>
      <c r="J426" s="58">
        <f t="shared" si="99"/>
        <v>12.032231404958678</v>
      </c>
      <c r="K426">
        <f t="shared" si="102"/>
        <v>15.12</v>
      </c>
    </row>
    <row r="427" spans="3:11">
      <c r="C427" s="64">
        <v>20090</v>
      </c>
      <c r="D427" s="64" t="str">
        <f t="shared" si="100"/>
        <v>11955</v>
      </c>
      <c r="E427" s="65">
        <v>12.375</v>
      </c>
      <c r="F427" s="58">
        <f t="shared" si="101"/>
        <v>12.9892</v>
      </c>
      <c r="G427" s="65">
        <v>13.262823312883421</v>
      </c>
      <c r="H427" s="66">
        <v>15.99</v>
      </c>
      <c r="I427" s="60">
        <f>AVERAGE($H$102:H427)</f>
        <v>13.950644171779144</v>
      </c>
      <c r="J427" s="58">
        <f t="shared" si="99"/>
        <v>12.068181818181818</v>
      </c>
      <c r="K427">
        <f t="shared" si="102"/>
        <v>15.79</v>
      </c>
    </row>
    <row r="428" spans="3:11">
      <c r="C428" s="64">
        <v>20121</v>
      </c>
      <c r="D428" s="64" t="str">
        <f t="shared" si="100"/>
        <v>21955</v>
      </c>
      <c r="E428" s="65">
        <v>12.418900000000001</v>
      </c>
      <c r="F428" s="58">
        <f t="shared" si="101"/>
        <v>12.375</v>
      </c>
      <c r="G428" s="65">
        <v>13.260242507645245</v>
      </c>
      <c r="H428" s="66">
        <v>16.440000000000001</v>
      </c>
      <c r="I428" s="60">
        <f>AVERAGE($H$102:H428)</f>
        <v>13.958256880733947</v>
      </c>
      <c r="J428" s="58">
        <f t="shared" si="99"/>
        <v>12.105206611570248</v>
      </c>
      <c r="K428">
        <f t="shared" si="102"/>
        <v>15.99</v>
      </c>
    </row>
    <row r="429" spans="3:11">
      <c r="C429" s="64">
        <v>20149</v>
      </c>
      <c r="D429" s="64" t="str">
        <f t="shared" si="100"/>
        <v>31955</v>
      </c>
      <c r="E429" s="65">
        <v>12.3581</v>
      </c>
      <c r="F429" s="58">
        <f t="shared" si="101"/>
        <v>12.418900000000001</v>
      </c>
      <c r="G429" s="65">
        <v>13.257492073170718</v>
      </c>
      <c r="H429" s="66">
        <v>16.22</v>
      </c>
      <c r="I429" s="60">
        <f>AVERAGE($H$102:H429)</f>
        <v>13.965152439024392</v>
      </c>
      <c r="J429" s="58">
        <f t="shared" si="99"/>
        <v>12.137272727272729</v>
      </c>
      <c r="K429">
        <f t="shared" si="102"/>
        <v>16.440000000000001</v>
      </c>
    </row>
    <row r="430" spans="3:11">
      <c r="C430" s="64">
        <v>20180</v>
      </c>
      <c r="D430" s="64" t="str">
        <f t="shared" si="100"/>
        <v>41955</v>
      </c>
      <c r="E430" s="65">
        <v>11.7888</v>
      </c>
      <c r="F430" s="58">
        <f t="shared" si="101"/>
        <v>12.3581</v>
      </c>
      <c r="G430" s="65">
        <v>13.253027963525824</v>
      </c>
      <c r="H430" s="66">
        <v>16.690000000000001</v>
      </c>
      <c r="I430" s="60">
        <f>AVERAGE($H$102:H430)</f>
        <v>13.973434650455928</v>
      </c>
      <c r="J430" s="58">
        <f t="shared" si="99"/>
        <v>12.173388429752066</v>
      </c>
      <c r="K430">
        <f t="shared" si="102"/>
        <v>16.22</v>
      </c>
    </row>
    <row r="431" spans="3:11">
      <c r="C431" s="64">
        <v>20210</v>
      </c>
      <c r="D431" s="64" t="str">
        <f t="shared" si="100"/>
        <v>51955</v>
      </c>
      <c r="E431" s="65">
        <v>11.773300000000001</v>
      </c>
      <c r="F431" s="58">
        <f t="shared" si="101"/>
        <v>11.7888</v>
      </c>
      <c r="G431" s="65">
        <v>13.248543939393926</v>
      </c>
      <c r="H431" s="66">
        <v>16.52</v>
      </c>
      <c r="I431" s="60">
        <f>AVERAGE($H$102:H431)</f>
        <v>13.981151515151517</v>
      </c>
      <c r="J431" s="58">
        <f t="shared" si="99"/>
        <v>12.205537190082646</v>
      </c>
      <c r="K431">
        <f t="shared" si="102"/>
        <v>16.690000000000001</v>
      </c>
    </row>
    <row r="432" spans="3:11">
      <c r="C432" s="64">
        <v>20241</v>
      </c>
      <c r="D432" s="64" t="str">
        <f t="shared" si="100"/>
        <v>61955</v>
      </c>
      <c r="E432" s="65">
        <v>12.7422</v>
      </c>
      <c r="F432" s="58">
        <f t="shared" si="101"/>
        <v>11.773300000000001</v>
      </c>
      <c r="G432" s="65">
        <v>13.247014199395757</v>
      </c>
      <c r="H432" s="66">
        <v>17.37</v>
      </c>
      <c r="I432" s="60">
        <f>AVERAGE($H$102:H432)</f>
        <v>13.991389728096678</v>
      </c>
      <c r="J432" s="58">
        <f t="shared" si="99"/>
        <v>12.241322314049585</v>
      </c>
      <c r="K432">
        <f t="shared" si="102"/>
        <v>16.52</v>
      </c>
    </row>
    <row r="433" spans="3:11">
      <c r="C433" s="64">
        <v>20271</v>
      </c>
      <c r="D433" s="64" t="str">
        <f t="shared" si="100"/>
        <v>71955</v>
      </c>
      <c r="E433" s="65">
        <v>12.651199999999999</v>
      </c>
      <c r="F433" s="58">
        <f t="shared" si="101"/>
        <v>12.7422</v>
      </c>
      <c r="G433" s="65">
        <v>13.24521957831324</v>
      </c>
      <c r="H433" s="66">
        <v>18.45</v>
      </c>
      <c r="I433" s="60">
        <f>AVERAGE($H$102:H433)</f>
        <v>14.004819277108435</v>
      </c>
      <c r="J433" s="58">
        <f t="shared" si="99"/>
        <v>12.285289256198345</v>
      </c>
      <c r="K433">
        <f t="shared" si="102"/>
        <v>17.37</v>
      </c>
    </row>
    <row r="434" spans="3:11">
      <c r="C434" s="64">
        <v>20302</v>
      </c>
      <c r="D434" s="64" t="str">
        <f t="shared" si="100"/>
        <v>81955</v>
      </c>
      <c r="E434" s="65">
        <v>12.552300000000001</v>
      </c>
      <c r="F434" s="58">
        <f t="shared" si="101"/>
        <v>12.651199999999999</v>
      </c>
      <c r="G434" s="65">
        <v>13.243138738738727</v>
      </c>
      <c r="H434" s="66">
        <v>18.22</v>
      </c>
      <c r="I434" s="60">
        <f>AVERAGE($H$102:H434)</f>
        <v>14.017477477477479</v>
      </c>
      <c r="J434" s="58">
        <f t="shared" si="99"/>
        <v>12.329504132231403</v>
      </c>
      <c r="K434">
        <f t="shared" si="102"/>
        <v>18.45</v>
      </c>
    </row>
    <row r="435" spans="3:11">
      <c r="C435" s="64">
        <v>20333</v>
      </c>
      <c r="D435" s="64" t="str">
        <f t="shared" si="100"/>
        <v>91955</v>
      </c>
      <c r="E435" s="65">
        <v>12.694800000000001</v>
      </c>
      <c r="F435" s="58">
        <f t="shared" si="101"/>
        <v>12.552300000000001</v>
      </c>
      <c r="G435" s="65">
        <v>13.241497005988013</v>
      </c>
      <c r="H435" s="66">
        <v>18.84</v>
      </c>
      <c r="I435" s="60">
        <f>AVERAGE($H$102:H435)</f>
        <v>14.031916167664672</v>
      </c>
      <c r="J435" s="58">
        <f t="shared" si="99"/>
        <v>12.378429752066111</v>
      </c>
      <c r="K435">
        <f t="shared" si="102"/>
        <v>18.22</v>
      </c>
    </row>
    <row r="436" spans="3:11">
      <c r="C436" s="64">
        <v>20363</v>
      </c>
      <c r="D436" s="64" t="str">
        <f t="shared" si="100"/>
        <v>101955</v>
      </c>
      <c r="E436" s="65">
        <v>11.696099999999999</v>
      </c>
      <c r="F436" s="58">
        <f t="shared" si="101"/>
        <v>12.694800000000001</v>
      </c>
      <c r="G436" s="65">
        <v>13.236883880597004</v>
      </c>
      <c r="H436" s="66">
        <v>17.77</v>
      </c>
      <c r="I436" s="60">
        <f>AVERAGE($H$102:H436)</f>
        <v>14.043074626865675</v>
      </c>
      <c r="J436" s="58">
        <f t="shared" si="99"/>
        <v>12.411239669421484</v>
      </c>
      <c r="K436">
        <f t="shared" si="102"/>
        <v>18.84</v>
      </c>
    </row>
    <row r="437" spans="3:11">
      <c r="C437" s="64">
        <v>20394</v>
      </c>
      <c r="D437" s="64" t="str">
        <f t="shared" si="100"/>
        <v>111955</v>
      </c>
      <c r="E437" s="65">
        <v>12.5718</v>
      </c>
      <c r="F437" s="58">
        <f t="shared" si="101"/>
        <v>11.696099999999999</v>
      </c>
      <c r="G437" s="65">
        <v>13.234904464285702</v>
      </c>
      <c r="H437" s="66">
        <v>18.84</v>
      </c>
      <c r="I437" s="60">
        <f>AVERAGE($H$102:H437)</f>
        <v>14.057351190476194</v>
      </c>
      <c r="J437" s="58">
        <f t="shared" si="99"/>
        <v>12.448181818181812</v>
      </c>
      <c r="K437">
        <f t="shared" si="102"/>
        <v>17.77</v>
      </c>
    </row>
    <row r="438" spans="3:11">
      <c r="C438" s="64">
        <v>20424</v>
      </c>
      <c r="D438" s="64" t="str">
        <f t="shared" si="100"/>
        <v>121955</v>
      </c>
      <c r="E438" s="65">
        <v>12.563499999999999</v>
      </c>
      <c r="F438" s="58">
        <f t="shared" si="101"/>
        <v>12.5718</v>
      </c>
      <c r="G438" s="65">
        <v>13.232912166172095</v>
      </c>
      <c r="H438" s="66">
        <v>18.940000000000001</v>
      </c>
      <c r="I438" s="60">
        <f>AVERAGE($H$102:H438)</f>
        <v>14.071839762611278</v>
      </c>
      <c r="J438" s="58">
        <f t="shared" si="99"/>
        <v>12.481983471074376</v>
      </c>
      <c r="K438">
        <f t="shared" si="102"/>
        <v>18.84</v>
      </c>
    </row>
    <row r="439" spans="3:11">
      <c r="C439" s="64">
        <v>20455</v>
      </c>
      <c r="D439" s="64" t="str">
        <f t="shared" si="100"/>
        <v>11956</v>
      </c>
      <c r="E439" s="65">
        <v>11.875299999999999</v>
      </c>
      <c r="F439" s="58">
        <f t="shared" si="101"/>
        <v>12.563499999999999</v>
      </c>
      <c r="G439" s="65">
        <v>13.228895562130166</v>
      </c>
      <c r="H439" s="66">
        <v>18.29</v>
      </c>
      <c r="I439" s="60">
        <f>AVERAGE($H$102:H439)</f>
        <v>14.084319526627221</v>
      </c>
      <c r="J439" s="58">
        <f t="shared" si="99"/>
        <v>12.509008264462805</v>
      </c>
      <c r="K439">
        <f t="shared" si="102"/>
        <v>18.940000000000001</v>
      </c>
    </row>
    <row r="440" spans="3:11">
      <c r="C440" s="64">
        <v>20486</v>
      </c>
      <c r="D440" s="64" t="str">
        <f t="shared" si="100"/>
        <v>21956</v>
      </c>
      <c r="E440" s="65">
        <v>12.2873</v>
      </c>
      <c r="F440" s="58">
        <f t="shared" si="101"/>
        <v>11.875299999999999</v>
      </c>
      <c r="G440" s="65">
        <v>13.226117994100283</v>
      </c>
      <c r="H440" s="66">
        <v>18.27</v>
      </c>
      <c r="I440" s="60">
        <f>AVERAGE($H$102:H440)</f>
        <v>14.096666666666671</v>
      </c>
      <c r="J440" s="58">
        <f t="shared" si="99"/>
        <v>12.530909090909088</v>
      </c>
      <c r="K440">
        <f t="shared" si="102"/>
        <v>18.29</v>
      </c>
    </row>
    <row r="441" spans="3:11">
      <c r="C441" s="64">
        <v>20515</v>
      </c>
      <c r="D441" s="64" t="str">
        <f t="shared" si="100"/>
        <v>31956</v>
      </c>
      <c r="E441" s="65">
        <v>13.138199999999999</v>
      </c>
      <c r="F441" s="58">
        <f t="shared" si="101"/>
        <v>12.2873</v>
      </c>
      <c r="G441" s="65">
        <v>13.225859411764695</v>
      </c>
      <c r="H441" s="66">
        <v>19.37</v>
      </c>
      <c r="I441" s="60">
        <f>AVERAGE($H$102:H441)</f>
        <v>14.112176470588238</v>
      </c>
      <c r="J441" s="58">
        <f t="shared" si="99"/>
        <v>12.560743801652889</v>
      </c>
      <c r="K441">
        <f t="shared" si="102"/>
        <v>18.27</v>
      </c>
    </row>
    <row r="442" spans="3:11">
      <c r="C442" s="64">
        <v>20546</v>
      </c>
      <c r="D442" s="64" t="str">
        <f t="shared" si="100"/>
        <v>41956</v>
      </c>
      <c r="E442" s="65">
        <v>13.4389</v>
      </c>
      <c r="F442" s="58">
        <f t="shared" si="101"/>
        <v>13.138199999999999</v>
      </c>
      <c r="G442" s="65">
        <v>13.226484164222864</v>
      </c>
      <c r="H442" s="66">
        <v>19.37</v>
      </c>
      <c r="I442" s="60">
        <f>AVERAGE($H$102:H442)</f>
        <v>14.127595307917892</v>
      </c>
      <c r="J442" s="58">
        <f t="shared" si="99"/>
        <v>12.595785123966936</v>
      </c>
      <c r="K442">
        <f t="shared" si="102"/>
        <v>19.37</v>
      </c>
    </row>
    <row r="443" spans="3:11">
      <c r="C443" s="64">
        <v>20576</v>
      </c>
      <c r="D443" s="64" t="str">
        <f t="shared" si="100"/>
        <v>51956</v>
      </c>
      <c r="E443" s="65">
        <v>12.5556</v>
      </c>
      <c r="F443" s="58">
        <f t="shared" si="101"/>
        <v>13.4389</v>
      </c>
      <c r="G443" s="65">
        <v>13.224522514619871</v>
      </c>
      <c r="H443" s="66">
        <v>18.54</v>
      </c>
      <c r="I443" s="60">
        <f>AVERAGE($H$102:H443)</f>
        <v>14.140497076023395</v>
      </c>
      <c r="J443" s="58">
        <f t="shared" si="99"/>
        <v>12.616446280991729</v>
      </c>
      <c r="K443">
        <f t="shared" si="102"/>
        <v>19.37</v>
      </c>
    </row>
    <row r="444" spans="3:11">
      <c r="C444" s="64">
        <v>20607</v>
      </c>
      <c r="D444" s="64" t="str">
        <f t="shared" si="100"/>
        <v>61956</v>
      </c>
      <c r="E444" s="65">
        <v>13.0472</v>
      </c>
      <c r="F444" s="58">
        <f t="shared" si="101"/>
        <v>12.5556</v>
      </c>
      <c r="G444" s="65">
        <v>13.224005539358588</v>
      </c>
      <c r="H444" s="66">
        <v>18.16</v>
      </c>
      <c r="I444" s="60">
        <f>AVERAGE($H$102:H444)</f>
        <v>14.152215743440236</v>
      </c>
      <c r="J444" s="58">
        <f t="shared" si="99"/>
        <v>12.634214876033051</v>
      </c>
      <c r="K444">
        <f t="shared" si="102"/>
        <v>18.54</v>
      </c>
    </row>
    <row r="445" spans="3:11">
      <c r="C445" s="64">
        <v>20637</v>
      </c>
      <c r="D445" s="64" t="str">
        <f t="shared" si="100"/>
        <v>71956</v>
      </c>
      <c r="E445" s="65">
        <v>14.2746</v>
      </c>
      <c r="F445" s="58">
        <f t="shared" si="101"/>
        <v>13.0472</v>
      </c>
      <c r="G445" s="65">
        <v>13.227059593023244</v>
      </c>
      <c r="H445" s="66">
        <v>18.86</v>
      </c>
      <c r="I445" s="60">
        <f>AVERAGE($H$102:H445)</f>
        <v>14.1659011627907</v>
      </c>
      <c r="J445" s="58">
        <f t="shared" si="99"/>
        <v>12.659752066115693</v>
      </c>
      <c r="K445">
        <f t="shared" si="102"/>
        <v>18.16</v>
      </c>
    </row>
    <row r="446" spans="3:11">
      <c r="C446" s="64">
        <v>20668</v>
      </c>
      <c r="D446" s="64" t="str">
        <f t="shared" si="100"/>
        <v>81956</v>
      </c>
      <c r="E446" s="65">
        <v>13.731199999999999</v>
      </c>
      <c r="F446" s="58">
        <f t="shared" si="101"/>
        <v>14.2746</v>
      </c>
      <c r="G446" s="65">
        <v>13.228520869565205</v>
      </c>
      <c r="H446" s="66">
        <v>18.670000000000002</v>
      </c>
      <c r="I446" s="60">
        <f>AVERAGE($H$102:H446)</f>
        <v>14.178956521739133</v>
      </c>
      <c r="J446" s="58">
        <f t="shared" si="99"/>
        <v>12.694132231404954</v>
      </c>
      <c r="K446">
        <f t="shared" si="102"/>
        <v>18.86</v>
      </c>
    </row>
    <row r="447" spans="3:11">
      <c r="C447" s="64">
        <v>20699</v>
      </c>
      <c r="D447" s="64" t="str">
        <f t="shared" si="100"/>
        <v>91956</v>
      </c>
      <c r="E447" s="65">
        <v>13.1069</v>
      </c>
      <c r="F447" s="58">
        <f t="shared" si="101"/>
        <v>13.731199999999999</v>
      </c>
      <c r="G447" s="65">
        <v>13.228169364161838</v>
      </c>
      <c r="H447" s="66">
        <v>17.84</v>
      </c>
      <c r="I447" s="60">
        <f>AVERAGE($H$102:H447)</f>
        <v>14.189537572254338</v>
      </c>
      <c r="J447" s="58">
        <f t="shared" si="99"/>
        <v>12.726033057851231</v>
      </c>
      <c r="K447">
        <f t="shared" si="102"/>
        <v>18.670000000000002</v>
      </c>
    </row>
    <row r="448" spans="3:11">
      <c r="C448" s="64">
        <v>20729</v>
      </c>
      <c r="D448" s="64" t="str">
        <f t="shared" si="100"/>
        <v>101956</v>
      </c>
      <c r="E448" s="65">
        <v>13.3666</v>
      </c>
      <c r="F448" s="58">
        <f t="shared" si="101"/>
        <v>13.1069</v>
      </c>
      <c r="G448" s="65">
        <v>13.228568299711803</v>
      </c>
      <c r="H448" s="66">
        <v>17.420000000000002</v>
      </c>
      <c r="I448" s="60">
        <f>AVERAGE($H$102:H448)</f>
        <v>14.198847262247842</v>
      </c>
      <c r="J448" s="58">
        <f t="shared" si="99"/>
        <v>12.77214876033057</v>
      </c>
      <c r="K448">
        <f t="shared" si="102"/>
        <v>17.84</v>
      </c>
    </row>
    <row r="449" spans="3:11">
      <c r="C449" s="64">
        <v>20760</v>
      </c>
      <c r="D449" s="64" t="str">
        <f t="shared" si="100"/>
        <v>111956</v>
      </c>
      <c r="E449" s="65">
        <v>13.219900000000001</v>
      </c>
      <c r="F449" s="58">
        <f t="shared" si="101"/>
        <v>13.3666</v>
      </c>
      <c r="G449" s="65">
        <v>13.228543390804587</v>
      </c>
      <c r="H449" s="66">
        <v>17.12</v>
      </c>
      <c r="I449" s="60">
        <f>AVERAGE($H$102:H449)</f>
        <v>14.207241379310346</v>
      </c>
      <c r="J449" s="58">
        <f t="shared" si="99"/>
        <v>12.819504132231396</v>
      </c>
      <c r="K449">
        <f t="shared" si="102"/>
        <v>17.420000000000002</v>
      </c>
    </row>
    <row r="450" spans="3:11">
      <c r="C450" s="64">
        <v>20790</v>
      </c>
      <c r="D450" s="64" t="str">
        <f t="shared" si="100"/>
        <v>121956</v>
      </c>
      <c r="E450" s="65">
        <v>13.686199999999999</v>
      </c>
      <c r="F450" s="58">
        <f t="shared" si="101"/>
        <v>13.219900000000001</v>
      </c>
      <c r="G450" s="65">
        <v>13.229854727793684</v>
      </c>
      <c r="H450" s="66">
        <v>17.2</v>
      </c>
      <c r="I450" s="60">
        <f>AVERAGE($H$102:H450)</f>
        <v>14.215816618911177</v>
      </c>
      <c r="J450" s="58">
        <f t="shared" si="99"/>
        <v>12.869834710743794</v>
      </c>
      <c r="K450">
        <f t="shared" si="102"/>
        <v>17.12</v>
      </c>
    </row>
    <row r="451" spans="3:11">
      <c r="C451" s="64">
        <v>20821</v>
      </c>
      <c r="D451" s="64" t="str">
        <f t="shared" si="100"/>
        <v>11957</v>
      </c>
      <c r="E451" s="65">
        <v>13.152900000000001</v>
      </c>
      <c r="F451" s="58">
        <f t="shared" si="101"/>
        <v>13.686199999999999</v>
      </c>
      <c r="G451" s="65">
        <v>13.229634857142846</v>
      </c>
      <c r="H451" s="66">
        <v>16.72</v>
      </c>
      <c r="I451" s="60">
        <f>AVERAGE($H$102:H451)</f>
        <v>14.222971428571432</v>
      </c>
      <c r="J451" s="58">
        <f t="shared" si="99"/>
        <v>12.914049586776853</v>
      </c>
      <c r="K451">
        <f t="shared" si="102"/>
        <v>17.2</v>
      </c>
    </row>
    <row r="452" spans="3:11">
      <c r="C452" s="64">
        <v>20852</v>
      </c>
      <c r="D452" s="64" t="str">
        <f t="shared" si="100"/>
        <v>21957</v>
      </c>
      <c r="E452" s="65">
        <v>12.7235</v>
      </c>
      <c r="F452" s="58">
        <f t="shared" si="101"/>
        <v>13.152900000000001</v>
      </c>
      <c r="G452" s="65">
        <v>13.228192877492866</v>
      </c>
      <c r="H452" s="66">
        <v>15.84</v>
      </c>
      <c r="I452" s="60">
        <f>AVERAGE($H$102:H452)</f>
        <v>14.227578347578351</v>
      </c>
      <c r="J452" s="58">
        <f t="shared" si="99"/>
        <v>12.950165289256191</v>
      </c>
      <c r="K452">
        <f t="shared" si="102"/>
        <v>16.72</v>
      </c>
    </row>
    <row r="453" spans="3:11">
      <c r="C453" s="64">
        <v>20880</v>
      </c>
      <c r="D453" s="64" t="str">
        <f t="shared" si="100"/>
        <v>31957</v>
      </c>
      <c r="E453" s="65">
        <v>12.9735</v>
      </c>
      <c r="F453" s="58">
        <f t="shared" si="101"/>
        <v>12.7235</v>
      </c>
      <c r="G453" s="65">
        <v>13.227469318181807</v>
      </c>
      <c r="H453" s="66">
        <v>15.9</v>
      </c>
      <c r="I453" s="60">
        <f>AVERAGE($H$102:H453)</f>
        <v>14.232329545454547</v>
      </c>
      <c r="J453" s="58">
        <f t="shared" si="99"/>
        <v>12.982809917355366</v>
      </c>
      <c r="K453">
        <f t="shared" si="102"/>
        <v>15.84</v>
      </c>
    </row>
    <row r="454" spans="3:11">
      <c r="C454" s="64">
        <v>20911</v>
      </c>
      <c r="D454" s="64" t="str">
        <f t="shared" si="100"/>
        <v>41957</v>
      </c>
      <c r="E454" s="65">
        <v>13.3743</v>
      </c>
      <c r="F454" s="58">
        <f t="shared" si="101"/>
        <v>12.9735</v>
      </c>
      <c r="G454" s="65">
        <v>13.227885269121803</v>
      </c>
      <c r="H454" s="66">
        <v>16.12</v>
      </c>
      <c r="I454" s="60">
        <f>AVERAGE($H$102:H454)</f>
        <v>14.237677053824363</v>
      </c>
      <c r="J454" s="58">
        <f t="shared" si="99"/>
        <v>13.022727272727266</v>
      </c>
      <c r="K454">
        <f t="shared" si="102"/>
        <v>15.9</v>
      </c>
    </row>
    <row r="455" spans="3:11">
      <c r="C455" s="64">
        <v>20941</v>
      </c>
      <c r="D455" s="64" t="str">
        <f t="shared" si="100"/>
        <v>51957</v>
      </c>
      <c r="E455" s="65">
        <v>13.868399999999999</v>
      </c>
      <c r="F455" s="58">
        <f t="shared" si="101"/>
        <v>13.3743</v>
      </c>
      <c r="G455" s="65">
        <v>13.229694632768354</v>
      </c>
      <c r="H455" s="66">
        <v>16.600000000000001</v>
      </c>
      <c r="I455" s="60">
        <f>AVERAGE($H$102:H455)</f>
        <v>14.244350282485879</v>
      </c>
      <c r="J455" s="58">
        <f t="shared" si="99"/>
        <v>13.069834710743795</v>
      </c>
      <c r="K455">
        <f t="shared" si="102"/>
        <v>16.12</v>
      </c>
    </row>
    <row r="456" spans="3:11">
      <c r="C456" s="64">
        <v>20972</v>
      </c>
      <c r="D456" s="64" t="str">
        <f t="shared" si="100"/>
        <v>61957</v>
      </c>
      <c r="E456" s="65">
        <v>13.850899999999999</v>
      </c>
      <c r="F456" s="58">
        <f t="shared" si="101"/>
        <v>13.868399999999999</v>
      </c>
      <c r="G456" s="65">
        <v>13.231444507042246</v>
      </c>
      <c r="H456" s="66">
        <v>16.73</v>
      </c>
      <c r="I456" s="60">
        <f>AVERAGE($H$102:H456)</f>
        <v>14.251352112676058</v>
      </c>
      <c r="J456" s="58">
        <f t="shared" si="99"/>
        <v>13.119421487603299</v>
      </c>
      <c r="K456">
        <f t="shared" si="102"/>
        <v>16.600000000000001</v>
      </c>
    </row>
    <row r="457" spans="3:11">
      <c r="C457" s="64">
        <v>21002</v>
      </c>
      <c r="D457" s="64" t="str">
        <f t="shared" si="100"/>
        <v>71957</v>
      </c>
      <c r="E457" s="65">
        <v>13.806900000000001</v>
      </c>
      <c r="F457" s="58">
        <f t="shared" si="101"/>
        <v>13.850899999999999</v>
      </c>
      <c r="G457" s="65">
        <v>13.233060955056171</v>
      </c>
      <c r="H457" s="66">
        <v>16.87</v>
      </c>
      <c r="I457" s="60">
        <f>AVERAGE($H$102:H457)</f>
        <v>14.258707865168541</v>
      </c>
      <c r="J457" s="58">
        <f t="shared" si="99"/>
        <v>13.167272727272719</v>
      </c>
      <c r="K457">
        <f t="shared" si="102"/>
        <v>16.73</v>
      </c>
    </row>
    <row r="458" spans="3:11">
      <c r="C458" s="64">
        <v>21033</v>
      </c>
      <c r="D458" s="64" t="str">
        <f t="shared" si="100"/>
        <v>81957</v>
      </c>
      <c r="E458" s="65">
        <v>13.031700000000001</v>
      </c>
      <c r="F458" s="58">
        <f t="shared" si="101"/>
        <v>13.806900000000001</v>
      </c>
      <c r="G458" s="65">
        <v>13.232496918767499</v>
      </c>
      <c r="H458" s="66">
        <v>15.87</v>
      </c>
      <c r="I458" s="60">
        <f>AVERAGE($H$102:H458)</f>
        <v>14.263221288515407</v>
      </c>
      <c r="J458" s="58">
        <f t="shared" si="99"/>
        <v>13.201735537190077</v>
      </c>
      <c r="K458">
        <f t="shared" si="102"/>
        <v>16.87</v>
      </c>
    </row>
    <row r="459" spans="3:11">
      <c r="C459" s="64">
        <v>21064</v>
      </c>
      <c r="D459" s="64" t="str">
        <f t="shared" si="100"/>
        <v>91957</v>
      </c>
      <c r="E459" s="65">
        <v>12.2248</v>
      </c>
      <c r="F459" s="58">
        <f t="shared" si="101"/>
        <v>13.031700000000001</v>
      </c>
      <c r="G459" s="65">
        <v>13.22968212290502</v>
      </c>
      <c r="H459" s="66">
        <v>15.16</v>
      </c>
      <c r="I459" s="60">
        <f>AVERAGE($H$102:H459)</f>
        <v>14.265726256983241</v>
      </c>
      <c r="J459" s="58">
        <f t="shared" si="99"/>
        <v>13.233305785123962</v>
      </c>
      <c r="K459">
        <f t="shared" si="102"/>
        <v>15.87</v>
      </c>
    </row>
    <row r="460" spans="3:11">
      <c r="C460" s="64">
        <v>21094</v>
      </c>
      <c r="D460" s="64" t="str">
        <f t="shared" si="100"/>
        <v>101957</v>
      </c>
      <c r="E460" s="65">
        <v>12.183999999999999</v>
      </c>
      <c r="F460" s="58">
        <f t="shared" si="101"/>
        <v>12.2248</v>
      </c>
      <c r="G460" s="65">
        <v>13.226769359331469</v>
      </c>
      <c r="H460" s="66">
        <v>14.15</v>
      </c>
      <c r="I460" s="60">
        <f>AVERAGE($H$102:H460)</f>
        <v>14.265403899721449</v>
      </c>
      <c r="J460" s="58">
        <f t="shared" si="99"/>
        <v>13.260743801652886</v>
      </c>
      <c r="K460">
        <f t="shared" si="102"/>
        <v>15.16</v>
      </c>
    </row>
    <row r="461" spans="3:11">
      <c r="C461" s="64">
        <v>21125</v>
      </c>
      <c r="D461" s="64" t="str">
        <f t="shared" si="100"/>
        <v>111957</v>
      </c>
      <c r="E461" s="65">
        <v>12.379799999999999</v>
      </c>
      <c r="F461" s="58">
        <f t="shared" si="101"/>
        <v>12.183999999999999</v>
      </c>
      <c r="G461" s="65">
        <v>13.224416666666659</v>
      </c>
      <c r="H461" s="66">
        <v>13.74</v>
      </c>
      <c r="I461" s="60">
        <f>AVERAGE($H$102:H461)</f>
        <v>14.263944444444443</v>
      </c>
      <c r="J461" s="58">
        <f t="shared" si="99"/>
        <v>13.28231404958677</v>
      </c>
      <c r="K461">
        <f t="shared" si="102"/>
        <v>14.15</v>
      </c>
    </row>
    <row r="462" spans="3:11">
      <c r="C462" s="64">
        <v>21155</v>
      </c>
      <c r="D462" s="64" t="str">
        <f t="shared" si="100"/>
        <v>121957</v>
      </c>
      <c r="E462" s="65">
        <v>11.8665</v>
      </c>
      <c r="F462" s="58">
        <f t="shared" si="101"/>
        <v>12.379799999999999</v>
      </c>
      <c r="G462" s="65">
        <v>13.220655124653732</v>
      </c>
      <c r="H462" s="66">
        <v>13.67</v>
      </c>
      <c r="I462" s="60">
        <f>AVERAGE($H$102:H462)</f>
        <v>14.262299168975067</v>
      </c>
      <c r="J462" s="58">
        <f t="shared" si="99"/>
        <v>13.304545454545448</v>
      </c>
      <c r="K462">
        <f t="shared" si="102"/>
        <v>13.74</v>
      </c>
    </row>
    <row r="463" spans="3:11">
      <c r="C463" s="64">
        <v>21186</v>
      </c>
      <c r="D463" s="64" t="str">
        <f t="shared" si="100"/>
        <v>11958</v>
      </c>
      <c r="E463" s="65">
        <v>13.2803</v>
      </c>
      <c r="F463" s="58">
        <f t="shared" si="101"/>
        <v>11.8665</v>
      </c>
      <c r="G463" s="65">
        <v>13.220819889502756</v>
      </c>
      <c r="H463" s="66">
        <v>13.79</v>
      </c>
      <c r="I463" s="60">
        <f>AVERAGE($H$102:H463)</f>
        <v>14.260994475138121</v>
      </c>
      <c r="J463" s="58">
        <f t="shared" si="99"/>
        <v>13.330247933884291</v>
      </c>
      <c r="K463">
        <f t="shared" si="102"/>
        <v>13.67</v>
      </c>
    </row>
    <row r="464" spans="3:11">
      <c r="C464" s="64">
        <v>21217</v>
      </c>
      <c r="D464" s="64" t="str">
        <f t="shared" si="100"/>
        <v>21958</v>
      </c>
      <c r="E464" s="65">
        <v>13.006399999999999</v>
      </c>
      <c r="F464" s="58">
        <f t="shared" si="101"/>
        <v>13.2803</v>
      </c>
      <c r="G464" s="65">
        <v>13.220229201101922</v>
      </c>
      <c r="H464" s="66">
        <v>13.78</v>
      </c>
      <c r="I464" s="60">
        <f>AVERAGE($H$102:H464)</f>
        <v>14.259669421487601</v>
      </c>
      <c r="J464" s="58">
        <f t="shared" si="99"/>
        <v>13.358016528925614</v>
      </c>
      <c r="K464">
        <f t="shared" si="102"/>
        <v>13.79</v>
      </c>
    </row>
    <row r="465" spans="3:11">
      <c r="C465" s="64">
        <v>21245</v>
      </c>
      <c r="D465" s="64" t="str">
        <f t="shared" si="100"/>
        <v>31958</v>
      </c>
      <c r="E465" s="65">
        <v>13.4076</v>
      </c>
      <c r="F465" s="58">
        <f t="shared" si="101"/>
        <v>13.006399999999999</v>
      </c>
      <c r="G465" s="65">
        <v>13.220743956043949</v>
      </c>
      <c r="H465" s="66">
        <v>13.93</v>
      </c>
      <c r="I465" s="60">
        <f>AVERAGE($H$102:H465)</f>
        <v>14.258763736263735</v>
      </c>
      <c r="J465" s="58">
        <f t="shared" si="99"/>
        <v>13.390495867768589</v>
      </c>
      <c r="K465">
        <f t="shared" si="102"/>
        <v>13.78</v>
      </c>
    </row>
    <row r="466" spans="3:11">
      <c r="C466" s="64">
        <v>21276</v>
      </c>
      <c r="D466" s="64" t="str">
        <f t="shared" si="100"/>
        <v>41958</v>
      </c>
      <c r="E466" s="65">
        <v>14.825900000000001</v>
      </c>
      <c r="F466" s="58">
        <f t="shared" si="101"/>
        <v>13.4076</v>
      </c>
      <c r="G466" s="65">
        <v>13.22514164383561</v>
      </c>
      <c r="H466" s="66">
        <v>13.91</v>
      </c>
      <c r="I466" s="60">
        <f>AVERAGE($H$102:H466)</f>
        <v>14.257808219178081</v>
      </c>
      <c r="J466" s="58">
        <f t="shared" si="99"/>
        <v>13.421239669421482</v>
      </c>
      <c r="K466">
        <f t="shared" si="102"/>
        <v>13.93</v>
      </c>
    </row>
    <row r="467" spans="3:11">
      <c r="C467" s="64">
        <v>21306</v>
      </c>
      <c r="D467" s="64" t="str">
        <f t="shared" si="100"/>
        <v>51958</v>
      </c>
      <c r="E467" s="65">
        <v>15.047800000000001</v>
      </c>
      <c r="F467" s="58">
        <f t="shared" si="101"/>
        <v>14.825900000000001</v>
      </c>
      <c r="G467" s="65">
        <v>13.230121584699447</v>
      </c>
      <c r="H467" s="66">
        <v>14.32</v>
      </c>
      <c r="I467" s="60">
        <f>AVERAGE($H$102:H467)</f>
        <v>14.257978142076501</v>
      </c>
      <c r="J467" s="58">
        <f t="shared" si="99"/>
        <v>13.45049586776859</v>
      </c>
      <c r="K467">
        <f t="shared" si="102"/>
        <v>13.91</v>
      </c>
    </row>
    <row r="468" spans="3:11">
      <c r="C468" s="64">
        <v>21337</v>
      </c>
      <c r="D468" s="64" t="str">
        <f t="shared" si="100"/>
        <v>61958</v>
      </c>
      <c r="E468" s="65">
        <v>15.440300000000001</v>
      </c>
      <c r="F468" s="58">
        <f t="shared" si="101"/>
        <v>15.047800000000001</v>
      </c>
      <c r="G468" s="65">
        <v>13.236143869209803</v>
      </c>
      <c r="H468" s="66">
        <v>14.64</v>
      </c>
      <c r="I468" s="60">
        <f>AVERAGE($H$102:H468)</f>
        <v>14.259019073569482</v>
      </c>
      <c r="J468" s="58">
        <f t="shared" si="99"/>
        <v>13.478595041322309</v>
      </c>
      <c r="K468">
        <f t="shared" si="102"/>
        <v>14.32</v>
      </c>
    </row>
    <row r="469" spans="3:11">
      <c r="C469" s="64">
        <v>21367</v>
      </c>
      <c r="D469" s="64" t="str">
        <f t="shared" si="100"/>
        <v>71958</v>
      </c>
      <c r="E469" s="65">
        <v>16.385400000000001</v>
      </c>
      <c r="F469" s="58">
        <f t="shared" si="101"/>
        <v>15.440300000000001</v>
      </c>
      <c r="G469" s="65">
        <v>13.244701630434777</v>
      </c>
      <c r="H469" s="66">
        <v>14.96</v>
      </c>
      <c r="I469" s="60">
        <f>AVERAGE($H$102:H469)</f>
        <v>14.260923913043477</v>
      </c>
      <c r="J469" s="58">
        <f t="shared" si="99"/>
        <v>13.506528925619831</v>
      </c>
      <c r="K469">
        <f t="shared" si="102"/>
        <v>14.64</v>
      </c>
    </row>
    <row r="470" spans="3:11">
      <c r="C470" s="64">
        <v>21398</v>
      </c>
      <c r="D470" s="64" t="str">
        <f t="shared" si="100"/>
        <v>81958</v>
      </c>
      <c r="E470" s="65">
        <v>16.579899999999999</v>
      </c>
      <c r="F470" s="58">
        <f t="shared" si="101"/>
        <v>16.385400000000001</v>
      </c>
      <c r="G470" s="65">
        <v>13.253740108401077</v>
      </c>
      <c r="H470" s="66">
        <v>15.54</v>
      </c>
      <c r="I470" s="60">
        <f>AVERAGE($H$102:H470)</f>
        <v>14.264390243902438</v>
      </c>
      <c r="J470" s="58">
        <f t="shared" si="99"/>
        <v>13.542975206611565</v>
      </c>
      <c r="K470">
        <f t="shared" si="102"/>
        <v>14.96</v>
      </c>
    </row>
    <row r="471" spans="3:11">
      <c r="C471" s="64">
        <v>21429</v>
      </c>
      <c r="D471" s="64" t="str">
        <f t="shared" si="100"/>
        <v>91958</v>
      </c>
      <c r="E471" s="65">
        <v>17.381900000000002</v>
      </c>
      <c r="F471" s="58">
        <f t="shared" si="101"/>
        <v>16.579899999999999</v>
      </c>
      <c r="G471" s="65">
        <v>13.264897297297292</v>
      </c>
      <c r="H471" s="66">
        <v>15.93</v>
      </c>
      <c r="I471" s="60">
        <f>AVERAGE($H$102:H471)</f>
        <v>14.268891891891892</v>
      </c>
      <c r="J471" s="58">
        <f t="shared" si="99"/>
        <v>13.586033057851235</v>
      </c>
      <c r="K471">
        <f t="shared" si="102"/>
        <v>15.54</v>
      </c>
    </row>
    <row r="472" spans="3:11">
      <c r="C472" s="64">
        <v>21459</v>
      </c>
      <c r="D472" s="64" t="str">
        <f t="shared" si="100"/>
        <v>101958</v>
      </c>
      <c r="E472" s="65">
        <v>17.761199999999999</v>
      </c>
      <c r="F472" s="58">
        <f t="shared" si="101"/>
        <v>17.381900000000002</v>
      </c>
      <c r="G472" s="65">
        <v>13.27701671159029</v>
      </c>
      <c r="H472" s="66">
        <v>16.559999999999999</v>
      </c>
      <c r="I472" s="60">
        <f>AVERAGE($H$102:H472)</f>
        <v>14.275067385444745</v>
      </c>
      <c r="J472" s="58">
        <f t="shared" si="99"/>
        <v>13.635702479338837</v>
      </c>
      <c r="K472">
        <f t="shared" si="102"/>
        <v>15.93</v>
      </c>
    </row>
    <row r="473" spans="3:11">
      <c r="C473" s="64">
        <v>21490</v>
      </c>
      <c r="D473" s="64" t="str">
        <f t="shared" si="100"/>
        <v>111958</v>
      </c>
      <c r="E473" s="65">
        <v>18.159199999999998</v>
      </c>
      <c r="F473" s="58">
        <f t="shared" si="101"/>
        <v>17.761199999999999</v>
      </c>
      <c r="G473" s="65">
        <v>13.290140860215049</v>
      </c>
      <c r="H473" s="66">
        <v>16.989999999999998</v>
      </c>
      <c r="I473" s="60">
        <f>AVERAGE($H$102:H473)</f>
        <v>14.28236559139785</v>
      </c>
      <c r="J473" s="58">
        <f t="shared" si="99"/>
        <v>13.68661157024793</v>
      </c>
      <c r="K473">
        <f t="shared" si="102"/>
        <v>16.559999999999999</v>
      </c>
    </row>
    <row r="474" spans="3:11">
      <c r="C474" s="64">
        <v>21520</v>
      </c>
      <c r="D474" s="64" t="str">
        <f t="shared" si="100"/>
        <v>121958</v>
      </c>
      <c r="E474" s="65">
        <v>19.1038</v>
      </c>
      <c r="F474" s="58">
        <f t="shared" si="101"/>
        <v>18.159199999999998</v>
      </c>
      <c r="G474" s="65">
        <v>13.305727077747983</v>
      </c>
      <c r="H474" s="66">
        <v>17.36</v>
      </c>
      <c r="I474" s="60">
        <f>AVERAGE($H$102:H474)</f>
        <v>14.290616621983913</v>
      </c>
      <c r="J474" s="58">
        <f t="shared" si="99"/>
        <v>13.745371900826443</v>
      </c>
      <c r="K474">
        <f t="shared" si="102"/>
        <v>16.989999999999998</v>
      </c>
    </row>
    <row r="475" spans="3:11">
      <c r="C475" s="64">
        <v>21551</v>
      </c>
      <c r="D475" s="64" t="str">
        <f t="shared" si="100"/>
        <v>11959</v>
      </c>
      <c r="E475" s="65">
        <v>17.829599999999999</v>
      </c>
      <c r="F475" s="58">
        <f t="shared" si="101"/>
        <v>19.1038</v>
      </c>
      <c r="G475" s="65">
        <v>13.317822994652401</v>
      </c>
      <c r="H475" s="66">
        <v>17.98</v>
      </c>
      <c r="I475" s="60">
        <f>AVERAGE($H$102:H475)</f>
        <v>14.300481283422458</v>
      </c>
      <c r="J475" s="58">
        <f t="shared" si="99"/>
        <v>13.809999999999999</v>
      </c>
      <c r="K475">
        <f t="shared" si="102"/>
        <v>17.36</v>
      </c>
    </row>
    <row r="476" spans="3:11">
      <c r="C476" s="64">
        <v>21582</v>
      </c>
      <c r="D476" s="64" t="str">
        <f t="shared" si="100"/>
        <v>21959</v>
      </c>
      <c r="E476" s="65">
        <v>17.816700000000001</v>
      </c>
      <c r="F476" s="58">
        <f t="shared" si="101"/>
        <v>17.829599999999999</v>
      </c>
      <c r="G476" s="65">
        <v>13.329819999999994</v>
      </c>
      <c r="H476" s="66">
        <v>17.760000000000002</v>
      </c>
      <c r="I476" s="60">
        <f>AVERAGE($H$102:H476)</f>
        <v>14.309706666666665</v>
      </c>
      <c r="J476" s="58">
        <f t="shared" si="99"/>
        <v>13.872066115702477</v>
      </c>
      <c r="K476">
        <f t="shared" si="102"/>
        <v>17.98</v>
      </c>
    </row>
    <row r="477" spans="3:11">
      <c r="C477" s="64">
        <v>21610</v>
      </c>
      <c r="D477" s="64" t="str">
        <f t="shared" si="100"/>
        <v>31959</v>
      </c>
      <c r="E477" s="65">
        <v>17.8264</v>
      </c>
      <c r="F477" s="58">
        <f t="shared" si="101"/>
        <v>17.816700000000001</v>
      </c>
      <c r="G477" s="65">
        <v>13.341778989361696</v>
      </c>
      <c r="H477" s="66">
        <v>18.2</v>
      </c>
      <c r="I477" s="60">
        <f>AVERAGE($H$102:H477)</f>
        <v>14.320053191489359</v>
      </c>
      <c r="J477" s="58">
        <f t="shared" si="99"/>
        <v>13.940909090909088</v>
      </c>
      <c r="K477">
        <f t="shared" si="102"/>
        <v>17.760000000000002</v>
      </c>
    </row>
    <row r="478" spans="3:11">
      <c r="C478" s="64">
        <v>21641</v>
      </c>
      <c r="D478" s="64" t="str">
        <f t="shared" si="100"/>
        <v>41959</v>
      </c>
      <c r="E478" s="65">
        <v>16.938199999999998</v>
      </c>
      <c r="F478" s="58">
        <f t="shared" si="101"/>
        <v>17.8264</v>
      </c>
      <c r="G478" s="65">
        <v>13.35131856763925</v>
      </c>
      <c r="H478" s="66">
        <v>18.43</v>
      </c>
      <c r="I478" s="60">
        <f>AVERAGE($H$102:H478)</f>
        <v>14.330954907161802</v>
      </c>
      <c r="J478" s="58">
        <f t="shared" si="99"/>
        <v>14.011404958677685</v>
      </c>
      <c r="K478">
        <f t="shared" si="102"/>
        <v>18.2</v>
      </c>
    </row>
    <row r="479" spans="3:11">
      <c r="C479" s="64">
        <v>21671</v>
      </c>
      <c r="D479" s="64" t="str">
        <f t="shared" si="100"/>
        <v>51959</v>
      </c>
      <c r="E479" s="65">
        <v>17.258800000000001</v>
      </c>
      <c r="F479" s="58">
        <f t="shared" si="101"/>
        <v>16.938199999999998</v>
      </c>
      <c r="G479" s="65">
        <v>13.361655820105813</v>
      </c>
      <c r="H479" s="66">
        <v>18.690000000000001</v>
      </c>
      <c r="I479" s="60">
        <f>AVERAGE($H$102:H479)</f>
        <v>14.342486772486771</v>
      </c>
      <c r="J479" s="58">
        <f t="shared" ref="J479:J542" si="103">AVERAGE(H359:H479)</f>
        <v>14.08504132231405</v>
      </c>
      <c r="K479">
        <f t="shared" si="102"/>
        <v>18.43</v>
      </c>
    </row>
    <row r="480" spans="3:11">
      <c r="C480" s="64">
        <v>21702</v>
      </c>
      <c r="D480" s="64" t="str">
        <f t="shared" si="100"/>
        <v>61959</v>
      </c>
      <c r="E480" s="65">
        <v>17.197099999999999</v>
      </c>
      <c r="F480" s="58">
        <f t="shared" si="101"/>
        <v>17.258800000000001</v>
      </c>
      <c r="G480" s="65">
        <v>13.371775725593661</v>
      </c>
      <c r="H480" s="66">
        <v>18.45</v>
      </c>
      <c r="I480" s="60">
        <f>AVERAGE($H$102:H480)</f>
        <v>14.353324538258573</v>
      </c>
      <c r="J480" s="58">
        <f t="shared" si="103"/>
        <v>14.157438016528925</v>
      </c>
      <c r="K480">
        <f t="shared" si="102"/>
        <v>18.690000000000001</v>
      </c>
    </row>
    <row r="481" spans="3:11">
      <c r="C481" s="64">
        <v>21732</v>
      </c>
      <c r="D481" s="64" t="str">
        <f t="shared" si="100"/>
        <v>71959</v>
      </c>
      <c r="E481" s="65">
        <v>17.641400000000001</v>
      </c>
      <c r="F481" s="58">
        <f t="shared" si="101"/>
        <v>17.197099999999999</v>
      </c>
      <c r="G481" s="65">
        <v>13.383011578947363</v>
      </c>
      <c r="H481" s="66">
        <v>19.09</v>
      </c>
      <c r="I481" s="60">
        <f>AVERAGE($H$102:H481)</f>
        <v>14.365789473684208</v>
      </c>
      <c r="J481" s="58">
        <f t="shared" si="103"/>
        <v>14.240247933884296</v>
      </c>
      <c r="K481">
        <f t="shared" si="102"/>
        <v>18.45</v>
      </c>
    </row>
    <row r="482" spans="3:11">
      <c r="C482" s="64">
        <v>21763</v>
      </c>
      <c r="D482" s="64" t="str">
        <f t="shared" si="100"/>
        <v>81959</v>
      </c>
      <c r="E482" s="65">
        <v>17.376100000000001</v>
      </c>
      <c r="F482" s="58">
        <f t="shared" si="101"/>
        <v>17.641400000000001</v>
      </c>
      <c r="G482" s="65">
        <v>13.393492125984247</v>
      </c>
      <c r="H482" s="66">
        <v>18.96</v>
      </c>
      <c r="I482" s="60">
        <f>AVERAGE($H$102:H482)</f>
        <v>14.37784776902887</v>
      </c>
      <c r="J482" s="58">
        <f t="shared" si="103"/>
        <v>14.317520661157026</v>
      </c>
      <c r="K482">
        <f t="shared" si="102"/>
        <v>19.09</v>
      </c>
    </row>
    <row r="483" spans="3:11">
      <c r="C483" s="64">
        <v>21794</v>
      </c>
      <c r="D483" s="64" t="str">
        <f t="shared" si="100"/>
        <v>91959</v>
      </c>
      <c r="E483" s="65">
        <v>16.583100000000002</v>
      </c>
      <c r="F483" s="58">
        <f t="shared" si="101"/>
        <v>17.376100000000001</v>
      </c>
      <c r="G483" s="65">
        <v>13.401841884816749</v>
      </c>
      <c r="H483" s="66">
        <v>18.12</v>
      </c>
      <c r="I483" s="60">
        <f>AVERAGE($H$102:H483)</f>
        <v>14.387643979057589</v>
      </c>
      <c r="J483" s="58">
        <f t="shared" si="103"/>
        <v>14.385867768595039</v>
      </c>
      <c r="K483">
        <f t="shared" si="102"/>
        <v>18.96</v>
      </c>
    </row>
    <row r="484" spans="3:11">
      <c r="C484" s="64">
        <v>21824</v>
      </c>
      <c r="D484" s="64" t="str">
        <f t="shared" si="100"/>
        <v>101959</v>
      </c>
      <c r="E484" s="65">
        <v>16.967600000000001</v>
      </c>
      <c r="F484" s="58">
        <f t="shared" si="101"/>
        <v>16.583100000000002</v>
      </c>
      <c r="G484" s="65">
        <v>13.411151958224538</v>
      </c>
      <c r="H484" s="66">
        <v>18.02</v>
      </c>
      <c r="I484" s="60">
        <f>AVERAGE($H$102:H484)</f>
        <v>14.397127937336814</v>
      </c>
      <c r="J484" s="58">
        <f t="shared" si="103"/>
        <v>14.453140495867768</v>
      </c>
      <c r="K484">
        <f t="shared" si="102"/>
        <v>18.12</v>
      </c>
    </row>
    <row r="485" spans="3:11">
      <c r="C485" s="64">
        <v>21855</v>
      </c>
      <c r="D485" s="64" t="str">
        <f t="shared" si="100"/>
        <v>111959</v>
      </c>
      <c r="E485" s="65">
        <v>17.191700000000001</v>
      </c>
      <c r="F485" s="58">
        <f t="shared" si="101"/>
        <v>16.967600000000001</v>
      </c>
      <c r="G485" s="65">
        <v>13.420997135416663</v>
      </c>
      <c r="H485" s="66">
        <v>18.07</v>
      </c>
      <c r="I485" s="60">
        <f>AVERAGE($H$102:H485)</f>
        <v>14.406692708333331</v>
      </c>
      <c r="J485" s="58">
        <f t="shared" si="103"/>
        <v>14.518429752066115</v>
      </c>
      <c r="K485">
        <f t="shared" si="102"/>
        <v>18.02</v>
      </c>
    </row>
    <row r="486" spans="3:11">
      <c r="C486" s="64">
        <v>21885</v>
      </c>
      <c r="D486" s="64" t="str">
        <f t="shared" si="100"/>
        <v>121959</v>
      </c>
      <c r="E486" s="65">
        <v>17.666699999999999</v>
      </c>
      <c r="F486" s="58">
        <f t="shared" si="101"/>
        <v>17.191700000000001</v>
      </c>
      <c r="G486" s="65">
        <v>13.432024935064931</v>
      </c>
      <c r="H486" s="66">
        <v>18.62</v>
      </c>
      <c r="I486" s="60">
        <f>AVERAGE($H$102:H486)</f>
        <v>14.417636363636362</v>
      </c>
      <c r="J486" s="58">
        <f t="shared" si="103"/>
        <v>14.587851239669421</v>
      </c>
      <c r="K486">
        <f t="shared" si="102"/>
        <v>18.07</v>
      </c>
    </row>
    <row r="487" spans="3:11">
      <c r="C487" s="64">
        <v>21916</v>
      </c>
      <c r="D487" s="64" t="str">
        <f t="shared" ref="D487:D550" si="104">MONTH(C487)&amp;YEAR(C487)</f>
        <v>11960</v>
      </c>
      <c r="E487" s="65">
        <v>16.4041</v>
      </c>
      <c r="F487" s="58">
        <f t="shared" si="101"/>
        <v>17.666699999999999</v>
      </c>
      <c r="G487" s="65">
        <v>13.439724611398958</v>
      </c>
      <c r="H487" s="66">
        <v>18.34</v>
      </c>
      <c r="I487" s="60">
        <f>AVERAGE($H$102:H487)</f>
        <v>14.427797927461137</v>
      </c>
      <c r="J487" s="58">
        <f t="shared" si="103"/>
        <v>14.652396694214875</v>
      </c>
      <c r="K487">
        <f t="shared" si="102"/>
        <v>18.62</v>
      </c>
    </row>
    <row r="488" spans="3:11">
      <c r="C488" s="64">
        <v>21947</v>
      </c>
      <c r="D488" s="64" t="str">
        <f t="shared" si="104"/>
        <v>21960</v>
      </c>
      <c r="E488" s="65">
        <v>16.554600000000001</v>
      </c>
      <c r="F488" s="58">
        <f t="shared" ref="F488:F551" si="105">E487</f>
        <v>16.4041</v>
      </c>
      <c r="G488" s="65">
        <v>13.447773385012916</v>
      </c>
      <c r="H488" s="66">
        <v>17.55</v>
      </c>
      <c r="I488" s="60">
        <f>AVERAGE($H$102:H488)</f>
        <v>14.435865633074934</v>
      </c>
      <c r="J488" s="58">
        <f t="shared" si="103"/>
        <v>14.708595041322312</v>
      </c>
      <c r="K488">
        <f t="shared" ref="K488:K551" si="106">H487</f>
        <v>18.34</v>
      </c>
    </row>
    <row r="489" spans="3:11">
      <c r="C489" s="64">
        <v>21976</v>
      </c>
      <c r="D489" s="64" t="str">
        <f t="shared" si="104"/>
        <v>31960</v>
      </c>
      <c r="E489" s="65">
        <v>16.3245</v>
      </c>
      <c r="F489" s="58">
        <f t="shared" si="105"/>
        <v>16.554600000000001</v>
      </c>
      <c r="G489" s="65">
        <v>13.455187628865975</v>
      </c>
      <c r="H489" s="66">
        <v>17.29</v>
      </c>
      <c r="I489" s="60">
        <f>AVERAGE($H$102:H489)</f>
        <v>14.443221649484535</v>
      </c>
      <c r="J489" s="58">
        <f t="shared" si="103"/>
        <v>14.761322314049584</v>
      </c>
      <c r="K489">
        <f t="shared" si="106"/>
        <v>17.55</v>
      </c>
    </row>
    <row r="490" spans="3:11">
      <c r="C490" s="64">
        <v>22007</v>
      </c>
      <c r="D490" s="64" t="str">
        <f t="shared" si="104"/>
        <v>41960</v>
      </c>
      <c r="E490" s="65">
        <v>16.677900000000001</v>
      </c>
      <c r="F490" s="58">
        <f t="shared" si="105"/>
        <v>16.3245</v>
      </c>
      <c r="G490" s="65">
        <v>13.463472236503851</v>
      </c>
      <c r="H490" s="66">
        <v>17.43</v>
      </c>
      <c r="I490" s="60">
        <f>AVERAGE($H$102:H490)</f>
        <v>14.45089974293059</v>
      </c>
      <c r="J490" s="58">
        <f t="shared" si="103"/>
        <v>14.815206611570247</v>
      </c>
      <c r="K490">
        <f t="shared" si="106"/>
        <v>17.29</v>
      </c>
    </row>
    <row r="491" spans="3:11">
      <c r="C491" s="64">
        <v>22037</v>
      </c>
      <c r="D491" s="64" t="str">
        <f t="shared" si="104"/>
        <v>51960</v>
      </c>
      <c r="E491" s="65">
        <v>17.125800000000002</v>
      </c>
      <c r="F491" s="58">
        <f t="shared" si="105"/>
        <v>16.677900000000001</v>
      </c>
      <c r="G491" s="65">
        <v>13.472862820512814</v>
      </c>
      <c r="H491" s="66">
        <v>17.260000000000002</v>
      </c>
      <c r="I491" s="60">
        <f>AVERAGE($H$102:H491)</f>
        <v>14.458102564102564</v>
      </c>
      <c r="J491" s="58">
        <f t="shared" si="103"/>
        <v>14.865454545454543</v>
      </c>
      <c r="K491">
        <f t="shared" si="106"/>
        <v>17.43</v>
      </c>
    </row>
    <row r="492" spans="3:11">
      <c r="C492" s="64">
        <v>22068</v>
      </c>
      <c r="D492" s="64" t="str">
        <f t="shared" si="104"/>
        <v>61960</v>
      </c>
      <c r="E492" s="65">
        <v>17.460100000000001</v>
      </c>
      <c r="F492" s="58">
        <f t="shared" si="105"/>
        <v>17.125800000000002</v>
      </c>
      <c r="G492" s="65">
        <v>13.48306035805626</v>
      </c>
      <c r="H492" s="66">
        <v>17.82</v>
      </c>
      <c r="I492" s="60">
        <f>AVERAGE($H$102:H492)</f>
        <v>14.466700767263426</v>
      </c>
      <c r="J492" s="58">
        <f t="shared" si="103"/>
        <v>14.918016528925618</v>
      </c>
      <c r="K492">
        <f t="shared" si="106"/>
        <v>17.260000000000002</v>
      </c>
    </row>
    <row r="493" spans="3:11">
      <c r="C493" s="64">
        <v>22098</v>
      </c>
      <c r="D493" s="64" t="str">
        <f t="shared" si="104"/>
        <v>71960</v>
      </c>
      <c r="E493" s="65">
        <v>16.9755</v>
      </c>
      <c r="F493" s="58">
        <f t="shared" si="105"/>
        <v>17.460100000000001</v>
      </c>
      <c r="G493" s="65">
        <v>13.491969642857136</v>
      </c>
      <c r="H493" s="66">
        <v>17.38</v>
      </c>
      <c r="I493" s="60">
        <f>AVERAGE($H$102:H493)</f>
        <v>14.474132653061224</v>
      </c>
      <c r="J493" s="58">
        <f t="shared" si="103"/>
        <v>14.966198347107436</v>
      </c>
      <c r="K493">
        <f t="shared" si="106"/>
        <v>17.82</v>
      </c>
    </row>
    <row r="494" spans="3:11">
      <c r="C494" s="64">
        <v>22129</v>
      </c>
      <c r="D494" s="64" t="str">
        <f t="shared" si="104"/>
        <v>81960</v>
      </c>
      <c r="E494" s="65">
        <v>17.419</v>
      </c>
      <c r="F494" s="58">
        <f t="shared" si="105"/>
        <v>16.9755</v>
      </c>
      <c r="G494" s="65">
        <v>13.501962086513988</v>
      </c>
      <c r="H494" s="66">
        <v>17.579999999999998</v>
      </c>
      <c r="I494" s="60">
        <f>AVERAGE($H$102:H494)</f>
        <v>14.482035623409669</v>
      </c>
      <c r="J494" s="58">
        <f t="shared" si="103"/>
        <v>15.024380165289255</v>
      </c>
      <c r="K494">
        <f t="shared" si="106"/>
        <v>17.38</v>
      </c>
    </row>
    <row r="495" spans="3:11">
      <c r="C495" s="64">
        <v>22160</v>
      </c>
      <c r="D495" s="64" t="str">
        <f t="shared" si="104"/>
        <v>91960</v>
      </c>
      <c r="E495" s="65">
        <v>16.367000000000001</v>
      </c>
      <c r="F495" s="58">
        <f t="shared" si="105"/>
        <v>17.419</v>
      </c>
      <c r="G495" s="65">
        <v>13.509233756345171</v>
      </c>
      <c r="H495" s="66">
        <v>17.05</v>
      </c>
      <c r="I495" s="60">
        <f>AVERAGE($H$102:H495)</f>
        <v>14.488553299492386</v>
      </c>
      <c r="J495" s="58">
        <f t="shared" si="103"/>
        <v>15.074049586776859</v>
      </c>
      <c r="K495">
        <f t="shared" si="106"/>
        <v>17.579999999999998</v>
      </c>
    </row>
    <row r="496" spans="3:11">
      <c r="C496" s="64">
        <v>22190</v>
      </c>
      <c r="D496" s="64" t="str">
        <f t="shared" si="104"/>
        <v>101960</v>
      </c>
      <c r="E496" s="65">
        <v>16.327200000000001</v>
      </c>
      <c r="F496" s="58">
        <f t="shared" si="105"/>
        <v>16.367000000000001</v>
      </c>
      <c r="G496" s="65">
        <v>13.516367848101259</v>
      </c>
      <c r="H496" s="66">
        <v>16.61</v>
      </c>
      <c r="I496" s="60">
        <f>AVERAGE($H$102:H496)</f>
        <v>14.493924050632909</v>
      </c>
      <c r="J496" s="58">
        <f t="shared" si="103"/>
        <v>15.117603305785122</v>
      </c>
      <c r="K496">
        <f t="shared" si="106"/>
        <v>17.05</v>
      </c>
    </row>
    <row r="497" spans="3:11">
      <c r="C497" s="64">
        <v>22221</v>
      </c>
      <c r="D497" s="64" t="str">
        <f t="shared" si="104"/>
        <v>111960</v>
      </c>
      <c r="E497" s="65">
        <v>16.9847</v>
      </c>
      <c r="F497" s="58">
        <f t="shared" si="105"/>
        <v>16.327200000000001</v>
      </c>
      <c r="G497" s="65">
        <v>13.525126262626255</v>
      </c>
      <c r="H497" s="66">
        <v>17.149999999999999</v>
      </c>
      <c r="I497" s="60">
        <f>AVERAGE($H$102:H497)</f>
        <v>14.500631313131311</v>
      </c>
      <c r="J497" s="58">
        <f t="shared" si="103"/>
        <v>15.162975206611568</v>
      </c>
      <c r="K497">
        <f t="shared" si="106"/>
        <v>16.61</v>
      </c>
    </row>
    <row r="498" spans="3:11">
      <c r="C498" s="64">
        <v>22251</v>
      </c>
      <c r="D498" s="64" t="str">
        <f t="shared" si="104"/>
        <v>121960</v>
      </c>
      <c r="E498" s="65">
        <v>17.770600000000002</v>
      </c>
      <c r="F498" s="58">
        <f t="shared" si="105"/>
        <v>16.9847</v>
      </c>
      <c r="G498" s="65">
        <v>13.535820151133494</v>
      </c>
      <c r="H498" s="66">
        <v>17.559999999999999</v>
      </c>
      <c r="I498" s="60">
        <f>AVERAGE($H$102:H498)</f>
        <v>14.508337531486145</v>
      </c>
      <c r="J498" s="58">
        <f t="shared" si="103"/>
        <v>15.212727272727271</v>
      </c>
      <c r="K498">
        <f t="shared" si="106"/>
        <v>17.149999999999999</v>
      </c>
    </row>
    <row r="499" spans="3:11">
      <c r="C499" s="64">
        <v>22282</v>
      </c>
      <c r="D499" s="64" t="str">
        <f t="shared" si="104"/>
        <v>11961</v>
      </c>
      <c r="E499" s="65">
        <v>19.993500000000001</v>
      </c>
      <c r="F499" s="58">
        <f t="shared" si="105"/>
        <v>17.770600000000002</v>
      </c>
      <c r="G499" s="65">
        <v>13.552045477386926</v>
      </c>
      <c r="H499" s="66">
        <v>18.47</v>
      </c>
      <c r="I499" s="60">
        <f>AVERAGE($H$102:H499)</f>
        <v>14.518291457286432</v>
      </c>
      <c r="J499" s="58">
        <f t="shared" si="103"/>
        <v>15.271900826446279</v>
      </c>
      <c r="K499">
        <f t="shared" si="106"/>
        <v>17.559999999999999</v>
      </c>
    </row>
    <row r="500" spans="3:11">
      <c r="C500" s="64">
        <v>22313</v>
      </c>
      <c r="D500" s="64" t="str">
        <f t="shared" si="104"/>
        <v>21961</v>
      </c>
      <c r="E500" s="65">
        <v>20.5307</v>
      </c>
      <c r="F500" s="58">
        <f t="shared" si="105"/>
        <v>19.993500000000001</v>
      </c>
      <c r="G500" s="65">
        <v>13.56953583959899</v>
      </c>
      <c r="H500" s="66">
        <v>19.23</v>
      </c>
      <c r="I500" s="60">
        <f>AVERAGE($H$102:H500)</f>
        <v>14.530100250626564</v>
      </c>
      <c r="J500" s="58">
        <f t="shared" si="103"/>
        <v>15.332479338842974</v>
      </c>
      <c r="K500">
        <f t="shared" si="106"/>
        <v>18.47</v>
      </c>
    </row>
    <row r="501" spans="3:11">
      <c r="C501" s="64">
        <v>22341</v>
      </c>
      <c r="D501" s="64" t="str">
        <f t="shared" si="104"/>
        <v>31961</v>
      </c>
      <c r="E501" s="65">
        <v>21.055</v>
      </c>
      <c r="F501" s="58">
        <f t="shared" si="105"/>
        <v>20.5307</v>
      </c>
      <c r="G501" s="65">
        <v>13.588249499999993</v>
      </c>
      <c r="H501" s="66">
        <v>19.84</v>
      </c>
      <c r="I501" s="60">
        <f>AVERAGE($H$102:H501)</f>
        <v>14.543374999999999</v>
      </c>
      <c r="J501" s="58">
        <f t="shared" si="103"/>
        <v>15.396115702479337</v>
      </c>
      <c r="K501">
        <f t="shared" si="106"/>
        <v>19.23</v>
      </c>
    </row>
    <row r="502" spans="3:11">
      <c r="C502" s="64">
        <v>22372</v>
      </c>
      <c r="D502" s="64" t="str">
        <f t="shared" si="104"/>
        <v>41961</v>
      </c>
      <c r="E502" s="65">
        <v>21.554500000000001</v>
      </c>
      <c r="F502" s="58">
        <f t="shared" si="105"/>
        <v>21.055</v>
      </c>
      <c r="G502" s="65">
        <v>13.608115461346626</v>
      </c>
      <c r="H502" s="66">
        <v>20.38</v>
      </c>
      <c r="I502" s="60">
        <f>AVERAGE($H$102:H502)</f>
        <v>14.557930174563589</v>
      </c>
      <c r="J502" s="58">
        <f t="shared" si="103"/>
        <v>15.466694214876034</v>
      </c>
      <c r="K502">
        <f t="shared" si="106"/>
        <v>19.84</v>
      </c>
    </row>
    <row r="503" spans="3:11">
      <c r="C503" s="64">
        <v>22402</v>
      </c>
      <c r="D503" s="64" t="str">
        <f t="shared" si="104"/>
        <v>51961</v>
      </c>
      <c r="E503" s="65">
        <v>21.966999999999999</v>
      </c>
      <c r="F503" s="58">
        <f t="shared" si="105"/>
        <v>21.554500000000001</v>
      </c>
      <c r="G503" s="65">
        <v>13.628908706467653</v>
      </c>
      <c r="H503" s="66">
        <v>20.6</v>
      </c>
      <c r="I503" s="60">
        <f>AVERAGE($H$102:H503)</f>
        <v>14.572960199004974</v>
      </c>
      <c r="J503" s="58">
        <f t="shared" si="103"/>
        <v>15.538181818181817</v>
      </c>
      <c r="K503">
        <f t="shared" si="106"/>
        <v>20.38</v>
      </c>
    </row>
    <row r="504" spans="3:11">
      <c r="C504" s="64">
        <v>22433</v>
      </c>
      <c r="D504" s="64" t="str">
        <f t="shared" si="104"/>
        <v>61961</v>
      </c>
      <c r="E504" s="65">
        <v>21.333300000000001</v>
      </c>
      <c r="F504" s="58">
        <f t="shared" si="105"/>
        <v>21.966999999999999</v>
      </c>
      <c r="G504" s="65">
        <v>13.648026302729521</v>
      </c>
      <c r="H504" s="66">
        <v>20.329999999999998</v>
      </c>
      <c r="I504" s="60">
        <f>AVERAGE($H$102:H504)</f>
        <v>14.587245657568237</v>
      </c>
      <c r="J504" s="58">
        <f t="shared" si="103"/>
        <v>15.608181818181816</v>
      </c>
      <c r="K504">
        <f t="shared" si="106"/>
        <v>20.6</v>
      </c>
    </row>
    <row r="505" spans="3:11">
      <c r="C505" s="64">
        <v>22463</v>
      </c>
      <c r="D505" s="64" t="str">
        <f t="shared" si="104"/>
        <v>71961</v>
      </c>
      <c r="E505" s="65">
        <v>21.888500000000001</v>
      </c>
      <c r="F505" s="58">
        <f t="shared" si="105"/>
        <v>21.333300000000001</v>
      </c>
      <c r="G505" s="65">
        <v>13.668423514851478</v>
      </c>
      <c r="H505" s="66">
        <v>20.149999999999999</v>
      </c>
      <c r="I505" s="60">
        <f>AVERAGE($H$102:H505)</f>
        <v>14.601014851485147</v>
      </c>
      <c r="J505" s="58">
        <f t="shared" si="103"/>
        <v>15.678677685950412</v>
      </c>
      <c r="K505">
        <f t="shared" si="106"/>
        <v>20.329999999999998</v>
      </c>
    </row>
    <row r="506" spans="3:11">
      <c r="C506" s="64">
        <v>22494</v>
      </c>
      <c r="D506" s="64" t="str">
        <f t="shared" si="104"/>
        <v>81961</v>
      </c>
      <c r="E506" s="65">
        <v>22.318000000000001</v>
      </c>
      <c r="F506" s="58">
        <f t="shared" si="105"/>
        <v>21.888500000000001</v>
      </c>
      <c r="G506" s="65">
        <v>13.689780493827154</v>
      </c>
      <c r="H506" s="66">
        <v>20.94</v>
      </c>
      <c r="I506" s="60">
        <f>AVERAGE($H$102:H506)</f>
        <v>14.616666666666664</v>
      </c>
      <c r="J506" s="58">
        <f t="shared" si="103"/>
        <v>15.754380165289255</v>
      </c>
      <c r="K506">
        <f t="shared" si="106"/>
        <v>20.149999999999999</v>
      </c>
    </row>
    <row r="507" spans="3:11">
      <c r="C507" s="64">
        <v>22525</v>
      </c>
      <c r="D507" s="64" t="str">
        <f t="shared" si="104"/>
        <v>91961</v>
      </c>
      <c r="E507" s="65">
        <v>21.878699999999998</v>
      </c>
      <c r="F507" s="58">
        <f t="shared" si="105"/>
        <v>22.318000000000001</v>
      </c>
      <c r="G507" s="65">
        <v>13.709950246305413</v>
      </c>
      <c r="H507" s="66">
        <v>20.71</v>
      </c>
      <c r="I507" s="60">
        <f>AVERAGE($H$102:H507)</f>
        <v>14.631674876847288</v>
      </c>
      <c r="J507" s="58">
        <f t="shared" si="103"/>
        <v>15.824214876033057</v>
      </c>
      <c r="K507">
        <f t="shared" si="106"/>
        <v>20.94</v>
      </c>
    </row>
    <row r="508" spans="3:11">
      <c r="C508" s="64">
        <v>22555</v>
      </c>
      <c r="D508" s="64" t="str">
        <f t="shared" si="104"/>
        <v>101961</v>
      </c>
      <c r="E508" s="65">
        <v>21.510999999999999</v>
      </c>
      <c r="F508" s="58">
        <f t="shared" si="105"/>
        <v>21.878699999999998</v>
      </c>
      <c r="G508" s="65">
        <v>13.72911744471744</v>
      </c>
      <c r="H508" s="66">
        <v>20.92</v>
      </c>
      <c r="I508" s="60">
        <f>AVERAGE($H$102:H508)</f>
        <v>14.647125307125306</v>
      </c>
      <c r="J508" s="58">
        <f t="shared" si="103"/>
        <v>15.894297520661159</v>
      </c>
      <c r="K508">
        <f t="shared" si="106"/>
        <v>20.71</v>
      </c>
    </row>
    <row r="509" spans="3:11">
      <c r="C509" s="64">
        <v>22586</v>
      </c>
      <c r="D509" s="64" t="str">
        <f t="shared" si="104"/>
        <v>111961</v>
      </c>
      <c r="E509" s="65">
        <v>22.357399999999998</v>
      </c>
      <c r="F509" s="58">
        <f t="shared" si="105"/>
        <v>21.510999999999999</v>
      </c>
      <c r="G509" s="65">
        <v>13.750265196078425</v>
      </c>
      <c r="H509" s="66">
        <v>21.86</v>
      </c>
      <c r="I509" s="60">
        <f>AVERAGE($H$102:H509)</f>
        <v>14.664803921568625</v>
      </c>
      <c r="J509" s="58">
        <f t="shared" si="103"/>
        <v>15.97322314049587</v>
      </c>
      <c r="K509">
        <f t="shared" si="106"/>
        <v>20.92</v>
      </c>
    </row>
    <row r="510" spans="3:11">
      <c r="C510" s="64">
        <v>22616</v>
      </c>
      <c r="D510" s="64" t="str">
        <f t="shared" si="104"/>
        <v>121961</v>
      </c>
      <c r="E510" s="65">
        <v>22.429500000000001</v>
      </c>
      <c r="F510" s="58">
        <f t="shared" si="105"/>
        <v>22.357399999999998</v>
      </c>
      <c r="G510" s="65">
        <v>13.7714858190709</v>
      </c>
      <c r="H510" s="66">
        <v>22.04</v>
      </c>
      <c r="I510" s="60">
        <f>AVERAGE($H$102:H510)</f>
        <v>14.682836185819069</v>
      </c>
      <c r="J510" s="58">
        <f t="shared" si="103"/>
        <v>16.057438016528927</v>
      </c>
      <c r="K510">
        <f t="shared" si="106"/>
        <v>21.86</v>
      </c>
    </row>
    <row r="511" spans="3:11">
      <c r="C511" s="64">
        <v>22647</v>
      </c>
      <c r="D511" s="64" t="str">
        <f t="shared" si="104"/>
        <v>11962</v>
      </c>
      <c r="E511" s="65">
        <v>20.427299999999999</v>
      </c>
      <c r="F511" s="58">
        <f t="shared" si="105"/>
        <v>22.429500000000001</v>
      </c>
      <c r="G511" s="65">
        <v>13.787719512195117</v>
      </c>
      <c r="H511" s="66">
        <v>21.2</v>
      </c>
      <c r="I511" s="60">
        <f>AVERAGE($H$102:H511)</f>
        <v>14.698731707317069</v>
      </c>
      <c r="J511" s="58">
        <f t="shared" si="103"/>
        <v>16.132231404958681</v>
      </c>
      <c r="K511">
        <f t="shared" si="106"/>
        <v>22.04</v>
      </c>
    </row>
    <row r="512" spans="3:11">
      <c r="C512" s="64">
        <v>22678</v>
      </c>
      <c r="D512" s="64" t="str">
        <f t="shared" si="104"/>
        <v>21962</v>
      </c>
      <c r="E512" s="65">
        <v>20.759599999999999</v>
      </c>
      <c r="F512" s="58">
        <f t="shared" si="105"/>
        <v>20.427299999999999</v>
      </c>
      <c r="G512" s="65">
        <v>13.804682725060824</v>
      </c>
      <c r="H512" s="66">
        <v>21.45</v>
      </c>
      <c r="I512" s="60">
        <f>AVERAGE($H$102:H512)</f>
        <v>14.715158150851577</v>
      </c>
      <c r="J512" s="58">
        <f t="shared" si="103"/>
        <v>16.205950413223142</v>
      </c>
      <c r="K512">
        <f t="shared" si="106"/>
        <v>21.2</v>
      </c>
    </row>
    <row r="513" spans="3:11">
      <c r="C513" s="64">
        <v>22706</v>
      </c>
      <c r="D513" s="64" t="str">
        <f t="shared" si="104"/>
        <v>31962</v>
      </c>
      <c r="E513" s="65">
        <v>20.638000000000002</v>
      </c>
      <c r="F513" s="58">
        <f t="shared" si="105"/>
        <v>20.759599999999999</v>
      </c>
      <c r="G513" s="65">
        <v>13.821268446601938</v>
      </c>
      <c r="H513" s="66">
        <v>21.44</v>
      </c>
      <c r="I513" s="60">
        <f>AVERAGE($H$102:H513)</f>
        <v>14.731480582524267</v>
      </c>
      <c r="J513" s="58">
        <f t="shared" si="103"/>
        <v>16.280991735537192</v>
      </c>
      <c r="K513">
        <f t="shared" si="106"/>
        <v>21.45</v>
      </c>
    </row>
    <row r="514" spans="3:11">
      <c r="C514" s="64">
        <v>22737</v>
      </c>
      <c r="D514" s="64" t="str">
        <f t="shared" si="104"/>
        <v>41962</v>
      </c>
      <c r="E514" s="65">
        <v>18.801200000000001</v>
      </c>
      <c r="F514" s="58">
        <f t="shared" si="105"/>
        <v>20.638000000000002</v>
      </c>
      <c r="G514" s="65">
        <v>13.833326392251813</v>
      </c>
      <c r="H514" s="66">
        <v>20.66</v>
      </c>
      <c r="I514" s="60">
        <f>AVERAGE($H$102:H514)</f>
        <v>14.745835351089584</v>
      </c>
      <c r="J514" s="58">
        <f t="shared" si="103"/>
        <v>16.349586776859507</v>
      </c>
      <c r="K514">
        <f t="shared" si="106"/>
        <v>21.44</v>
      </c>
    </row>
    <row r="515" spans="3:11">
      <c r="C515" s="64">
        <v>22767</v>
      </c>
      <c r="D515" s="64" t="str">
        <f t="shared" si="104"/>
        <v>51962</v>
      </c>
      <c r="E515" s="65">
        <v>17.1844</v>
      </c>
      <c r="F515" s="58">
        <f t="shared" si="105"/>
        <v>18.801200000000001</v>
      </c>
      <c r="G515" s="65">
        <v>13.841420772946856</v>
      </c>
      <c r="H515" s="66">
        <v>19.09</v>
      </c>
      <c r="I515" s="60">
        <f>AVERAGE($H$102:H515)</f>
        <v>14.756328502415455</v>
      </c>
      <c r="J515" s="58">
        <f t="shared" si="103"/>
        <v>16.406198347107438</v>
      </c>
      <c r="K515">
        <f t="shared" si="106"/>
        <v>20.66</v>
      </c>
    </row>
    <row r="516" spans="3:11">
      <c r="C516" s="64">
        <v>22798</v>
      </c>
      <c r="D516" s="64" t="str">
        <f t="shared" si="104"/>
        <v>61962</v>
      </c>
      <c r="E516" s="65">
        <v>15.7781</v>
      </c>
      <c r="F516" s="58">
        <f t="shared" si="105"/>
        <v>17.1844</v>
      </c>
      <c r="G516" s="65">
        <v>13.846087469879516</v>
      </c>
      <c r="H516" s="66">
        <v>16.829999999999998</v>
      </c>
      <c r="I516" s="60">
        <f>AVERAGE($H$102:H516)</f>
        <v>14.761325301204815</v>
      </c>
      <c r="J516" s="58">
        <f t="shared" si="103"/>
        <v>16.444462809917354</v>
      </c>
      <c r="K516">
        <f t="shared" si="106"/>
        <v>19.09</v>
      </c>
    </row>
    <row r="517" spans="3:11">
      <c r="C517" s="64">
        <v>22828</v>
      </c>
      <c r="D517" s="64" t="str">
        <f t="shared" si="104"/>
        <v>71962</v>
      </c>
      <c r="E517" s="65">
        <v>16.495799999999999</v>
      </c>
      <c r="F517" s="58">
        <f t="shared" si="105"/>
        <v>15.7781</v>
      </c>
      <c r="G517" s="65">
        <v>13.852456971153844</v>
      </c>
      <c r="H517" s="66">
        <v>17.14</v>
      </c>
      <c r="I517" s="60">
        <f>AVERAGE($H$102:H517)</f>
        <v>14.767043269230765</v>
      </c>
      <c r="J517" s="58">
        <f t="shared" si="103"/>
        <v>16.483223140495866</v>
      </c>
      <c r="K517">
        <f t="shared" si="106"/>
        <v>16.829999999999998</v>
      </c>
    </row>
    <row r="518" spans="3:11">
      <c r="C518" s="64">
        <v>22859</v>
      </c>
      <c r="D518" s="64" t="str">
        <f t="shared" si="104"/>
        <v>81962</v>
      </c>
      <c r="E518" s="65">
        <v>16.747900000000001</v>
      </c>
      <c r="F518" s="58">
        <f t="shared" si="105"/>
        <v>16.495799999999999</v>
      </c>
      <c r="G518" s="65">
        <v>13.859400479616305</v>
      </c>
      <c r="H518" s="66">
        <v>17.57</v>
      </c>
      <c r="I518" s="60">
        <f>AVERAGE($H$102:H518)</f>
        <v>14.773764988009587</v>
      </c>
      <c r="J518" s="58">
        <f t="shared" si="103"/>
        <v>16.523719008264461</v>
      </c>
      <c r="K518">
        <f t="shared" si="106"/>
        <v>17.14</v>
      </c>
    </row>
    <row r="519" spans="3:11">
      <c r="C519" s="64">
        <v>22890</v>
      </c>
      <c r="D519" s="64" t="str">
        <f t="shared" si="104"/>
        <v>91962</v>
      </c>
      <c r="E519" s="65">
        <v>15.9405</v>
      </c>
      <c r="F519" s="58">
        <f t="shared" si="105"/>
        <v>16.747900000000001</v>
      </c>
      <c r="G519" s="65">
        <v>13.864379186602868</v>
      </c>
      <c r="H519" s="66">
        <v>17.32</v>
      </c>
      <c r="I519" s="60">
        <f>AVERAGE($H$102:H519)</f>
        <v>14.779856459330139</v>
      </c>
      <c r="J519" s="58">
        <f t="shared" si="103"/>
        <v>16.562066115702475</v>
      </c>
      <c r="K519">
        <f t="shared" si="106"/>
        <v>17.57</v>
      </c>
    </row>
    <row r="520" spans="3:11">
      <c r="C520" s="64">
        <v>22920</v>
      </c>
      <c r="D520" s="64" t="str">
        <f t="shared" si="104"/>
        <v>101962</v>
      </c>
      <c r="E520" s="65">
        <v>15.400499999999999</v>
      </c>
      <c r="F520" s="58">
        <f t="shared" si="105"/>
        <v>15.9405</v>
      </c>
      <c r="G520" s="65">
        <v>13.868045346062049</v>
      </c>
      <c r="H520" s="66">
        <v>16.739999999999998</v>
      </c>
      <c r="I520" s="60">
        <f>AVERAGE($H$102:H520)</f>
        <v>14.784534606205245</v>
      </c>
      <c r="J520" s="58">
        <f t="shared" si="103"/>
        <v>16.597685950413219</v>
      </c>
      <c r="K520">
        <f t="shared" si="106"/>
        <v>17.32</v>
      </c>
    </row>
    <row r="521" spans="3:11">
      <c r="C521" s="64">
        <v>22951</v>
      </c>
      <c r="D521" s="64" t="str">
        <f t="shared" si="104"/>
        <v>111962</v>
      </c>
      <c r="E521" s="65">
        <v>16.964600000000001</v>
      </c>
      <c r="F521" s="58">
        <f t="shared" si="105"/>
        <v>15.400499999999999</v>
      </c>
      <c r="G521" s="65">
        <v>13.875418095238093</v>
      </c>
      <c r="H521" s="66">
        <v>17.850000000000001</v>
      </c>
      <c r="I521" s="60">
        <f>AVERAGE($H$102:H521)</f>
        <v>14.791833333333328</v>
      </c>
      <c r="J521" s="58">
        <f t="shared" si="103"/>
        <v>16.644958677685946</v>
      </c>
      <c r="K521">
        <f t="shared" si="106"/>
        <v>16.739999999999998</v>
      </c>
    </row>
    <row r="522" spans="3:11">
      <c r="C522" s="64">
        <v>22981</v>
      </c>
      <c r="D522" s="64" t="str">
        <f t="shared" si="104"/>
        <v>121962</v>
      </c>
      <c r="E522" s="65">
        <v>17.1935</v>
      </c>
      <c r="F522" s="58">
        <f t="shared" si="105"/>
        <v>16.964600000000001</v>
      </c>
      <c r="G522" s="65">
        <v>13.883299524940615</v>
      </c>
      <c r="H522" s="66">
        <v>18.59</v>
      </c>
      <c r="I522" s="60">
        <f>AVERAGE($H$102:H522)</f>
        <v>14.800855106888356</v>
      </c>
      <c r="J522" s="58">
        <f t="shared" si="103"/>
        <v>16.695537190082639</v>
      </c>
      <c r="K522">
        <f t="shared" si="106"/>
        <v>17.850000000000001</v>
      </c>
    </row>
    <row r="523" spans="3:11">
      <c r="C523" s="64">
        <v>23012</v>
      </c>
      <c r="D523" s="64" t="str">
        <f t="shared" si="104"/>
        <v>11963</v>
      </c>
      <c r="E523" s="65">
        <v>17.843699999999998</v>
      </c>
      <c r="F523" s="58">
        <f t="shared" si="105"/>
        <v>17.1935</v>
      </c>
      <c r="G523" s="65">
        <v>13.892684360189572</v>
      </c>
      <c r="H523" s="66">
        <v>19.260000000000002</v>
      </c>
      <c r="I523" s="60">
        <f>AVERAGE($H$102:H523)</f>
        <v>14.811421800947864</v>
      </c>
      <c r="J523" s="58">
        <f t="shared" si="103"/>
        <v>16.747851239669416</v>
      </c>
      <c r="K523">
        <f t="shared" si="106"/>
        <v>18.59</v>
      </c>
    </row>
    <row r="524" spans="3:11">
      <c r="C524" s="64">
        <v>23043</v>
      </c>
      <c r="D524" s="64" t="str">
        <f t="shared" si="104"/>
        <v>21963</v>
      </c>
      <c r="E524" s="65">
        <v>17.328800000000001</v>
      </c>
      <c r="F524" s="58">
        <f t="shared" si="105"/>
        <v>17.843699999999998</v>
      </c>
      <c r="G524" s="65">
        <v>13.900807565011819</v>
      </c>
      <c r="H524" s="66">
        <v>19.47</v>
      </c>
      <c r="I524" s="60">
        <f>AVERAGE($H$102:H524)</f>
        <v>14.822434988179666</v>
      </c>
      <c r="J524" s="58">
        <f t="shared" si="103"/>
        <v>16.801239669421481</v>
      </c>
      <c r="K524">
        <f t="shared" si="106"/>
        <v>19.260000000000002</v>
      </c>
    </row>
    <row r="525" spans="3:11">
      <c r="C525" s="64">
        <v>23071</v>
      </c>
      <c r="D525" s="64" t="str">
        <f t="shared" si="104"/>
        <v>31963</v>
      </c>
      <c r="E525" s="65">
        <v>17.9434</v>
      </c>
      <c r="F525" s="58">
        <f t="shared" si="105"/>
        <v>17.328800000000001</v>
      </c>
      <c r="G525" s="65">
        <v>13.910341981132074</v>
      </c>
      <c r="H525" s="66">
        <v>19.29</v>
      </c>
      <c r="I525" s="60">
        <f>AVERAGE($H$102:H525)</f>
        <v>14.832971698113203</v>
      </c>
      <c r="J525" s="58">
        <f t="shared" si="103"/>
        <v>16.85438016528925</v>
      </c>
      <c r="K525">
        <f t="shared" si="106"/>
        <v>19.47</v>
      </c>
    </row>
    <row r="526" spans="3:11">
      <c r="C526" s="64">
        <v>23102</v>
      </c>
      <c r="D526" s="64" t="str">
        <f t="shared" si="104"/>
        <v>41963</v>
      </c>
      <c r="E526" s="65">
        <v>18.177099999999999</v>
      </c>
      <c r="F526" s="58">
        <f t="shared" si="105"/>
        <v>17.9434</v>
      </c>
      <c r="G526" s="65">
        <v>13.920381411764705</v>
      </c>
      <c r="H526" s="66">
        <v>20.149999999999999</v>
      </c>
      <c r="I526" s="60">
        <f>AVERAGE($H$102:H526)</f>
        <v>14.845482352941172</v>
      </c>
      <c r="J526" s="58">
        <f t="shared" si="103"/>
        <v>16.914876033057848</v>
      </c>
      <c r="K526">
        <f t="shared" si="106"/>
        <v>19.29</v>
      </c>
    </row>
    <row r="527" spans="3:11">
      <c r="C527" s="64">
        <v>23132</v>
      </c>
      <c r="D527" s="64" t="str">
        <f t="shared" si="104"/>
        <v>51963</v>
      </c>
      <c r="E527" s="65">
        <v>18.4375</v>
      </c>
      <c r="F527" s="58">
        <f t="shared" si="105"/>
        <v>18.177099999999999</v>
      </c>
      <c r="G527" s="65">
        <v>13.930984976525821</v>
      </c>
      <c r="H527" s="66">
        <v>20.51</v>
      </c>
      <c r="I527" s="60">
        <f>AVERAGE($H$102:H527)</f>
        <v>14.858779342723</v>
      </c>
      <c r="J527" s="58">
        <f t="shared" si="103"/>
        <v>16.983884297520657</v>
      </c>
      <c r="K527">
        <f t="shared" si="106"/>
        <v>20.149999999999999</v>
      </c>
    </row>
    <row r="528" spans="3:11">
      <c r="C528" s="64">
        <v>23163</v>
      </c>
      <c r="D528" s="64" t="str">
        <f t="shared" si="104"/>
        <v>61963</v>
      </c>
      <c r="E528" s="65">
        <v>18.065100000000001</v>
      </c>
      <c r="F528" s="58">
        <f t="shared" si="105"/>
        <v>18.4375</v>
      </c>
      <c r="G528" s="65">
        <v>13.940666744730677</v>
      </c>
      <c r="H528" s="66">
        <v>20.38</v>
      </c>
      <c r="I528" s="60">
        <f>AVERAGE($H$102:H528)</f>
        <v>14.871709601873533</v>
      </c>
      <c r="J528" s="58">
        <f t="shared" si="103"/>
        <v>17.051983471074372</v>
      </c>
      <c r="K528">
        <f t="shared" si="106"/>
        <v>20.51</v>
      </c>
    </row>
    <row r="529" spans="3:11">
      <c r="C529" s="64">
        <v>23193</v>
      </c>
      <c r="D529" s="64" t="str">
        <f t="shared" si="104"/>
        <v>71963</v>
      </c>
      <c r="E529" s="65">
        <v>17.457100000000001</v>
      </c>
      <c r="F529" s="58">
        <f t="shared" si="105"/>
        <v>18.065100000000001</v>
      </c>
      <c r="G529" s="65">
        <v>13.948882710280371</v>
      </c>
      <c r="H529" s="66">
        <v>19.97</v>
      </c>
      <c r="I529" s="60">
        <f>AVERAGE($H$102:H529)</f>
        <v>14.8836214953271</v>
      </c>
      <c r="J529" s="58">
        <f t="shared" si="103"/>
        <v>17.120991735537181</v>
      </c>
      <c r="K529">
        <f t="shared" si="106"/>
        <v>20.38</v>
      </c>
    </row>
    <row r="530" spans="3:11">
      <c r="C530" s="64">
        <v>23224</v>
      </c>
      <c r="D530" s="64" t="str">
        <f t="shared" si="104"/>
        <v>81963</v>
      </c>
      <c r="E530" s="65">
        <v>18.3081</v>
      </c>
      <c r="F530" s="58">
        <f t="shared" si="105"/>
        <v>17.457100000000001</v>
      </c>
      <c r="G530" s="65">
        <v>13.959044055944053</v>
      </c>
      <c r="H530" s="66">
        <v>20.47</v>
      </c>
      <c r="I530" s="60">
        <f>AVERAGE($H$102:H530)</f>
        <v>14.896643356643354</v>
      </c>
      <c r="J530" s="58">
        <f t="shared" si="103"/>
        <v>17.193057851239661</v>
      </c>
      <c r="K530">
        <f t="shared" si="106"/>
        <v>19.97</v>
      </c>
    </row>
    <row r="531" spans="3:11">
      <c r="C531" s="64">
        <v>23255</v>
      </c>
      <c r="D531" s="64" t="str">
        <f t="shared" si="104"/>
        <v>91963</v>
      </c>
      <c r="E531" s="65">
        <v>18.106100000000001</v>
      </c>
      <c r="F531" s="58">
        <f t="shared" si="105"/>
        <v>18.3081</v>
      </c>
      <c r="G531" s="65">
        <v>13.968688372093021</v>
      </c>
      <c r="H531" s="66">
        <v>20.96</v>
      </c>
      <c r="I531" s="60">
        <f>AVERAGE($H$102:H531)</f>
        <v>14.910744186046509</v>
      </c>
      <c r="J531" s="58">
        <f t="shared" si="103"/>
        <v>17.269421487603296</v>
      </c>
      <c r="K531">
        <f t="shared" si="106"/>
        <v>20.47</v>
      </c>
    </row>
    <row r="532" spans="3:11">
      <c r="C532" s="64">
        <v>23285</v>
      </c>
      <c r="D532" s="64" t="str">
        <f t="shared" si="104"/>
        <v>101963</v>
      </c>
      <c r="E532" s="65">
        <v>18.410399999999999</v>
      </c>
      <c r="F532" s="58">
        <f t="shared" si="105"/>
        <v>18.106100000000001</v>
      </c>
      <c r="G532" s="65">
        <v>13.978993967517399</v>
      </c>
      <c r="H532" s="66">
        <v>20.89</v>
      </c>
      <c r="I532" s="60">
        <f>AVERAGE($H$102:H532)</f>
        <v>14.924617169373548</v>
      </c>
      <c r="J532" s="58">
        <f t="shared" si="103"/>
        <v>17.349999999999994</v>
      </c>
      <c r="K532">
        <f t="shared" si="106"/>
        <v>20.96</v>
      </c>
    </row>
    <row r="533" spans="3:11">
      <c r="C533" s="64">
        <v>23316</v>
      </c>
      <c r="D533" s="64" t="str">
        <f t="shared" si="104"/>
        <v>111963</v>
      </c>
      <c r="E533" s="65">
        <v>18.2164</v>
      </c>
      <c r="F533" s="58">
        <f t="shared" si="105"/>
        <v>18.410399999999999</v>
      </c>
      <c r="G533" s="65">
        <v>13.988802777777776</v>
      </c>
      <c r="H533" s="66">
        <v>20.72</v>
      </c>
      <c r="I533" s="60">
        <f>AVERAGE($H$102:H533)</f>
        <v>14.938032407407407</v>
      </c>
      <c r="J533" s="58">
        <f t="shared" si="103"/>
        <v>17.42710743801652</v>
      </c>
      <c r="K533">
        <f t="shared" si="106"/>
        <v>20.89</v>
      </c>
    </row>
    <row r="534" spans="3:11">
      <c r="C534" s="64">
        <v>23346</v>
      </c>
      <c r="D534" s="64" t="str">
        <f t="shared" si="104"/>
        <v>121963</v>
      </c>
      <c r="E534" s="65">
        <v>18.6617</v>
      </c>
      <c r="F534" s="58">
        <f t="shared" si="105"/>
        <v>18.2164</v>
      </c>
      <c r="G534" s="65">
        <v>13.999594688221705</v>
      </c>
      <c r="H534" s="66">
        <v>21.04</v>
      </c>
      <c r="I534" s="60">
        <f>AVERAGE($H$102:H534)</f>
        <v>14.952124711316396</v>
      </c>
      <c r="J534" s="58">
        <f t="shared" si="103"/>
        <v>17.504793388429743</v>
      </c>
      <c r="K534">
        <f t="shared" si="106"/>
        <v>20.72</v>
      </c>
    </row>
    <row r="535" spans="3:11">
      <c r="C535" s="64">
        <v>23377</v>
      </c>
      <c r="D535" s="64" t="str">
        <f t="shared" si="104"/>
        <v>11964</v>
      </c>
      <c r="E535" s="65">
        <v>18.430599999999998</v>
      </c>
      <c r="F535" s="58">
        <f t="shared" si="105"/>
        <v>18.6617</v>
      </c>
      <c r="G535" s="65">
        <v>14.009804377880181</v>
      </c>
      <c r="H535" s="66">
        <v>21.63</v>
      </c>
      <c r="I535" s="60">
        <f>AVERAGE($H$102:H535)</f>
        <v>14.967511520737327</v>
      </c>
      <c r="J535" s="58">
        <f t="shared" si="103"/>
        <v>17.586446280991733</v>
      </c>
      <c r="K535">
        <f t="shared" si="106"/>
        <v>21.04</v>
      </c>
    </row>
    <row r="536" spans="3:11">
      <c r="C536" s="64">
        <v>23408</v>
      </c>
      <c r="D536" s="64" t="str">
        <f t="shared" si="104"/>
        <v>21964</v>
      </c>
      <c r="E536" s="65">
        <v>18.612400000000001</v>
      </c>
      <c r="F536" s="58">
        <f t="shared" si="105"/>
        <v>18.430599999999998</v>
      </c>
      <c r="G536" s="65">
        <v>14.020385057471261</v>
      </c>
      <c r="H536" s="66">
        <v>21.83</v>
      </c>
      <c r="I536" s="60">
        <f>AVERAGE($H$102:H536)</f>
        <v>14.983287356321839</v>
      </c>
      <c r="J536" s="58">
        <f t="shared" si="103"/>
        <v>17.667685950413215</v>
      </c>
      <c r="K536">
        <f t="shared" si="106"/>
        <v>21.63</v>
      </c>
    </row>
    <row r="537" spans="3:11">
      <c r="C537" s="64">
        <v>23437</v>
      </c>
      <c r="D537" s="64" t="str">
        <f t="shared" si="104"/>
        <v>31964</v>
      </c>
      <c r="E537" s="65">
        <v>18.8947</v>
      </c>
      <c r="F537" s="58">
        <f t="shared" si="105"/>
        <v>18.612400000000001</v>
      </c>
      <c r="G537" s="65">
        <v>14.031564678899079</v>
      </c>
      <c r="H537" s="66">
        <v>22.17</v>
      </c>
      <c r="I537" s="60">
        <f>AVERAGE($H$102:H537)</f>
        <v>14.999770642201835</v>
      </c>
      <c r="J537" s="58">
        <f t="shared" si="103"/>
        <v>17.749917355371899</v>
      </c>
      <c r="K537">
        <f t="shared" si="106"/>
        <v>21.83</v>
      </c>
    </row>
    <row r="538" spans="3:11">
      <c r="C538" s="64">
        <v>23468</v>
      </c>
      <c r="D538" s="64" t="str">
        <f t="shared" si="104"/>
        <v>41964</v>
      </c>
      <c r="E538" s="65">
        <v>18.350999999999999</v>
      </c>
      <c r="F538" s="58">
        <f t="shared" si="105"/>
        <v>18.8947</v>
      </c>
      <c r="G538" s="65">
        <v>14.041448970251711</v>
      </c>
      <c r="H538" s="66">
        <v>22.42</v>
      </c>
      <c r="I538" s="60">
        <f>AVERAGE($H$102:H538)</f>
        <v>15.01675057208238</v>
      </c>
      <c r="J538" s="58">
        <f t="shared" si="103"/>
        <v>17.832561983471074</v>
      </c>
      <c r="K538">
        <f t="shared" si="106"/>
        <v>22.17</v>
      </c>
    </row>
    <row r="539" spans="3:11">
      <c r="C539" s="64">
        <v>23498</v>
      </c>
      <c r="D539" s="64" t="str">
        <f t="shared" si="104"/>
        <v>51964</v>
      </c>
      <c r="E539" s="65">
        <v>18.561199999999999</v>
      </c>
      <c r="F539" s="58">
        <f t="shared" si="105"/>
        <v>18.350999999999999</v>
      </c>
      <c r="G539" s="65">
        <v>14.051768036529676</v>
      </c>
      <c r="H539" s="66">
        <v>22.57</v>
      </c>
      <c r="I539" s="60">
        <f>AVERAGE($H$102:H539)</f>
        <v>15.033995433789952</v>
      </c>
      <c r="J539" s="58">
        <f t="shared" si="103"/>
        <v>17.912396694214877</v>
      </c>
      <c r="K539">
        <f t="shared" si="106"/>
        <v>22.42</v>
      </c>
    </row>
    <row r="540" spans="3:11">
      <c r="C540" s="64">
        <v>23529</v>
      </c>
      <c r="D540" s="64" t="str">
        <f t="shared" si="104"/>
        <v>61964</v>
      </c>
      <c r="E540" s="65">
        <v>18.866099999999999</v>
      </c>
      <c r="F540" s="58">
        <f t="shared" si="105"/>
        <v>18.561199999999999</v>
      </c>
      <c r="G540" s="65">
        <v>14.062734624145781</v>
      </c>
      <c r="H540" s="66">
        <v>22.3</v>
      </c>
      <c r="I540" s="60">
        <f>AVERAGE($H$102:H540)</f>
        <v>15.050546697038724</v>
      </c>
      <c r="J540" s="58">
        <f t="shared" si="103"/>
        <v>17.986694214876035</v>
      </c>
      <c r="K540">
        <f t="shared" si="106"/>
        <v>22.57</v>
      </c>
    </row>
    <row r="541" spans="3:11">
      <c r="C541" s="64">
        <v>23559</v>
      </c>
      <c r="D541" s="64" t="str">
        <f t="shared" si="104"/>
        <v>71964</v>
      </c>
      <c r="E541" s="65">
        <v>18.608499999999999</v>
      </c>
      <c r="F541" s="58">
        <f t="shared" si="105"/>
        <v>18.866099999999999</v>
      </c>
      <c r="G541" s="65">
        <v>14.073065909090905</v>
      </c>
      <c r="H541" s="66">
        <v>22.98</v>
      </c>
      <c r="I541" s="60">
        <f>AVERAGE($H$102:H541)</f>
        <v>15.068568181818179</v>
      </c>
      <c r="J541" s="58">
        <f t="shared" si="103"/>
        <v>18.066198347107441</v>
      </c>
      <c r="K541">
        <f t="shared" si="106"/>
        <v>22.3</v>
      </c>
    </row>
    <row r="542" spans="3:11">
      <c r="C542" s="64">
        <v>23590</v>
      </c>
      <c r="D542" s="64" t="str">
        <f t="shared" si="104"/>
        <v>81964</v>
      </c>
      <c r="E542" s="65">
        <v>18.3065</v>
      </c>
      <c r="F542" s="58">
        <f t="shared" si="105"/>
        <v>18.608499999999999</v>
      </c>
      <c r="G542" s="65">
        <v>14.082665532879815</v>
      </c>
      <c r="H542" s="66">
        <v>22.65</v>
      </c>
      <c r="I542" s="60">
        <f>AVERAGE($H$102:H542)</f>
        <v>15.085759637188206</v>
      </c>
      <c r="J542" s="58">
        <f t="shared" si="103"/>
        <v>18.13909090909091</v>
      </c>
      <c r="K542">
        <f t="shared" si="106"/>
        <v>22.98</v>
      </c>
    </row>
    <row r="543" spans="3:11">
      <c r="C543" s="64">
        <v>23621</v>
      </c>
      <c r="D543" s="64" t="str">
        <f t="shared" si="104"/>
        <v>91964</v>
      </c>
      <c r="E543" s="65">
        <v>18.8322</v>
      </c>
      <c r="F543" s="58">
        <f t="shared" si="105"/>
        <v>18.3065</v>
      </c>
      <c r="G543" s="65">
        <v>14.093411085972846</v>
      </c>
      <c r="H543" s="66">
        <v>22.89</v>
      </c>
      <c r="I543" s="60">
        <f>AVERAGE($H$102:H543)</f>
        <v>15.103416289592758</v>
      </c>
      <c r="J543" s="58">
        <f t="shared" ref="J543:J606" si="107">AVERAGE(H423:H543)</f>
        <v>18.212231404958679</v>
      </c>
      <c r="K543">
        <f t="shared" si="106"/>
        <v>22.65</v>
      </c>
    </row>
    <row r="544" spans="3:11">
      <c r="C544" s="64">
        <v>23651</v>
      </c>
      <c r="D544" s="64" t="str">
        <f t="shared" si="104"/>
        <v>101964</v>
      </c>
      <c r="E544" s="65">
        <v>18.650500000000001</v>
      </c>
      <c r="F544" s="58">
        <f t="shared" si="105"/>
        <v>18.8322</v>
      </c>
      <c r="G544" s="65">
        <v>14.103697968397286</v>
      </c>
      <c r="H544" s="66">
        <v>23.21</v>
      </c>
      <c r="I544" s="60">
        <f>AVERAGE($H$102:H544)</f>
        <v>15.121715575620765</v>
      </c>
      <c r="J544" s="58">
        <f t="shared" si="107"/>
        <v>18.285371900826448</v>
      </c>
      <c r="K544">
        <f t="shared" si="106"/>
        <v>22.89</v>
      </c>
    </row>
    <row r="545" spans="3:11">
      <c r="C545" s="64">
        <v>23682</v>
      </c>
      <c r="D545" s="64" t="str">
        <f t="shared" si="104"/>
        <v>111964</v>
      </c>
      <c r="E545" s="65">
        <v>18.553799999999999</v>
      </c>
      <c r="F545" s="58">
        <f t="shared" si="105"/>
        <v>18.650500000000001</v>
      </c>
      <c r="G545" s="65">
        <v>14.113720720720716</v>
      </c>
      <c r="H545" s="66">
        <v>23.23</v>
      </c>
      <c r="I545" s="60">
        <f>AVERAGE($H$102:H545)</f>
        <v>15.139977477477474</v>
      </c>
      <c r="J545" s="58">
        <f t="shared" si="107"/>
        <v>18.356528925619838</v>
      </c>
      <c r="K545">
        <f t="shared" si="106"/>
        <v>23.21</v>
      </c>
    </row>
    <row r="546" spans="3:11">
      <c r="C546" s="64">
        <v>23712</v>
      </c>
      <c r="D546" s="64" t="str">
        <f t="shared" si="104"/>
        <v>121964</v>
      </c>
      <c r="E546" s="65">
        <v>18.6264</v>
      </c>
      <c r="F546" s="58">
        <f t="shared" si="105"/>
        <v>18.553799999999999</v>
      </c>
      <c r="G546" s="65">
        <v>14.123861573033702</v>
      </c>
      <c r="H546" s="66">
        <v>22.75</v>
      </c>
      <c r="I546" s="60">
        <f>AVERAGE($H$102:H546)</f>
        <v>15.15707865168539</v>
      </c>
      <c r="J546" s="58">
        <f t="shared" si="107"/>
        <v>18.419586776859507</v>
      </c>
      <c r="K546">
        <f t="shared" si="106"/>
        <v>23.23</v>
      </c>
    </row>
    <row r="547" spans="3:11">
      <c r="C547" s="64">
        <v>23743</v>
      </c>
      <c r="D547" s="64" t="str">
        <f t="shared" si="104"/>
        <v>11965</v>
      </c>
      <c r="E547" s="65">
        <v>18.709399999999999</v>
      </c>
      <c r="F547" s="58">
        <f t="shared" si="105"/>
        <v>18.6264</v>
      </c>
      <c r="G547" s="65">
        <v>14.134143049327347</v>
      </c>
      <c r="H547" s="66">
        <v>23.27</v>
      </c>
      <c r="I547" s="60">
        <f>AVERAGE($H$102:H547)</f>
        <v>15.175269058295962</v>
      </c>
      <c r="J547" s="58">
        <f t="shared" si="107"/>
        <v>18.48140495867769</v>
      </c>
      <c r="K547">
        <f t="shared" si="106"/>
        <v>22.75</v>
      </c>
    </row>
    <row r="548" spans="3:11">
      <c r="C548" s="64">
        <v>23774</v>
      </c>
      <c r="D548" s="64" t="str">
        <f t="shared" si="104"/>
        <v>21965</v>
      </c>
      <c r="E548" s="65">
        <v>18.6816</v>
      </c>
      <c r="F548" s="58">
        <f t="shared" si="105"/>
        <v>18.709399999999999</v>
      </c>
      <c r="G548" s="65">
        <v>14.14431633109619</v>
      </c>
      <c r="H548" s="66">
        <v>23.37</v>
      </c>
      <c r="I548" s="60">
        <f>AVERAGE($H$102:H548)</f>
        <v>15.19360178970917</v>
      </c>
      <c r="J548" s="58">
        <f t="shared" si="107"/>
        <v>18.542396694214876</v>
      </c>
      <c r="K548">
        <f t="shared" si="106"/>
        <v>23.27</v>
      </c>
    </row>
    <row r="549" spans="3:11">
      <c r="C549" s="64">
        <v>23802</v>
      </c>
      <c r="D549" s="64" t="str">
        <f t="shared" si="104"/>
        <v>31965</v>
      </c>
      <c r="E549" s="65">
        <v>18.410299999999999</v>
      </c>
      <c r="F549" s="58">
        <f t="shared" si="105"/>
        <v>18.6816</v>
      </c>
      <c r="G549" s="65">
        <v>14.153838616071422</v>
      </c>
      <c r="H549" s="66">
        <v>23.25</v>
      </c>
      <c r="I549" s="60">
        <f>AVERAGE($H$102:H549)</f>
        <v>15.21158482142857</v>
      </c>
      <c r="J549" s="58">
        <f t="shared" si="107"/>
        <v>18.598677685950413</v>
      </c>
      <c r="K549">
        <f t="shared" si="106"/>
        <v>23.37</v>
      </c>
    </row>
    <row r="550" spans="3:11">
      <c r="C550" s="64">
        <v>23833</v>
      </c>
      <c r="D550" s="64" t="str">
        <f t="shared" si="104"/>
        <v>41965</v>
      </c>
      <c r="E550" s="65">
        <v>18.411200000000001</v>
      </c>
      <c r="F550" s="58">
        <f t="shared" si="105"/>
        <v>18.410299999999999</v>
      </c>
      <c r="G550" s="65">
        <v>14.163320489977719</v>
      </c>
      <c r="H550" s="66">
        <v>23.42</v>
      </c>
      <c r="I550" s="60">
        <f>AVERAGE($H$102:H550)</f>
        <v>15.229866369710466</v>
      </c>
      <c r="J550" s="58">
        <f t="shared" si="107"/>
        <v>18.658181818181816</v>
      </c>
      <c r="K550">
        <f t="shared" si="106"/>
        <v>23.25</v>
      </c>
    </row>
    <row r="551" spans="3:11">
      <c r="C551" s="64">
        <v>23863</v>
      </c>
      <c r="D551" s="64" t="str">
        <f t="shared" ref="D551:D614" si="108">MONTH(C551)&amp;YEAR(C551)</f>
        <v>51965</v>
      </c>
      <c r="E551" s="65">
        <v>18.268599999999999</v>
      </c>
      <c r="F551" s="58">
        <f t="shared" si="105"/>
        <v>18.411200000000001</v>
      </c>
      <c r="G551" s="65">
        <v>14.172443333333327</v>
      </c>
      <c r="H551" s="66">
        <v>23.71</v>
      </c>
      <c r="I551" s="60">
        <f>AVERAGE($H$102:H551)</f>
        <v>15.24871111111111</v>
      </c>
      <c r="J551" s="58">
        <f t="shared" si="107"/>
        <v>18.71619834710744</v>
      </c>
      <c r="K551">
        <f t="shared" si="106"/>
        <v>23.42</v>
      </c>
    </row>
    <row r="552" spans="3:11">
      <c r="C552" s="64">
        <v>23894</v>
      </c>
      <c r="D552" s="64" t="str">
        <f t="shared" si="108"/>
        <v>61965</v>
      </c>
      <c r="E552" s="65">
        <v>17.380199999999999</v>
      </c>
      <c r="F552" s="58">
        <f t="shared" ref="F552:F615" si="109">E551</f>
        <v>18.268599999999999</v>
      </c>
      <c r="G552" s="65">
        <v>14.179555875831477</v>
      </c>
      <c r="H552" s="66">
        <v>22.39</v>
      </c>
      <c r="I552" s="60">
        <f>AVERAGE($H$102:H552)</f>
        <v>15.264545454545454</v>
      </c>
      <c r="J552" s="58">
        <f t="shared" si="107"/>
        <v>18.764710743801654</v>
      </c>
      <c r="K552">
        <f t="shared" ref="K552:K615" si="110">H551</f>
        <v>23.71</v>
      </c>
    </row>
    <row r="553" spans="3:11">
      <c r="C553" s="64">
        <v>23924</v>
      </c>
      <c r="D553" s="64" t="str">
        <f t="shared" si="108"/>
        <v>71965</v>
      </c>
      <c r="E553" s="65">
        <v>17.118500000000001</v>
      </c>
      <c r="F553" s="58">
        <f t="shared" si="109"/>
        <v>17.380199999999999</v>
      </c>
      <c r="G553" s="65">
        <v>14.18605796460176</v>
      </c>
      <c r="H553" s="66">
        <v>22.3</v>
      </c>
      <c r="I553" s="60">
        <f>AVERAGE($H$102:H553)</f>
        <v>15.280110619469026</v>
      </c>
      <c r="J553" s="58">
        <f t="shared" si="107"/>
        <v>18.805454545454548</v>
      </c>
      <c r="K553">
        <f t="shared" si="110"/>
        <v>22.39</v>
      </c>
    </row>
    <row r="554" spans="3:11">
      <c r="C554" s="64">
        <v>23955</v>
      </c>
      <c r="D554" s="64" t="str">
        <f t="shared" si="108"/>
        <v>81965</v>
      </c>
      <c r="E554" s="65">
        <v>17.504000000000001</v>
      </c>
      <c r="F554" s="58">
        <f t="shared" si="109"/>
        <v>17.118500000000001</v>
      </c>
      <c r="G554" s="65">
        <v>14.193382339955841</v>
      </c>
      <c r="H554" s="66">
        <v>22.67</v>
      </c>
      <c r="I554" s="60">
        <f>AVERAGE($H$102:H554)</f>
        <v>15.296423841059601</v>
      </c>
      <c r="J554" s="58">
        <f t="shared" si="107"/>
        <v>18.840330578512404</v>
      </c>
      <c r="K554">
        <f t="shared" si="110"/>
        <v>22.3</v>
      </c>
    </row>
    <row r="555" spans="3:11">
      <c r="C555" s="64">
        <v>23986</v>
      </c>
      <c r="D555" s="64" t="str">
        <f t="shared" si="108"/>
        <v>91965</v>
      </c>
      <c r="E555" s="65">
        <v>18.064299999999999</v>
      </c>
      <c r="F555" s="58">
        <f t="shared" si="109"/>
        <v>17.504000000000001</v>
      </c>
      <c r="G555" s="65">
        <v>14.20190859030836</v>
      </c>
      <c r="H555" s="66">
        <v>23.37</v>
      </c>
      <c r="I555" s="60">
        <f>AVERAGE($H$102:H555)</f>
        <v>15.314207048458149</v>
      </c>
      <c r="J555" s="58">
        <f t="shared" si="107"/>
        <v>18.882892561983475</v>
      </c>
      <c r="K555">
        <f t="shared" si="110"/>
        <v>22.67</v>
      </c>
    </row>
    <row r="556" spans="3:11">
      <c r="C556" s="64">
        <v>24016</v>
      </c>
      <c r="D556" s="64" t="str">
        <f t="shared" si="108"/>
        <v>101965</v>
      </c>
      <c r="E556" s="65">
        <v>17.807300000000001</v>
      </c>
      <c r="F556" s="58">
        <f t="shared" si="109"/>
        <v>18.064299999999999</v>
      </c>
      <c r="G556" s="65">
        <v>14.209832527472519</v>
      </c>
      <c r="H556" s="66">
        <v>23.78</v>
      </c>
      <c r="I556" s="60">
        <f>AVERAGE($H$102:H556)</f>
        <v>15.332813186813185</v>
      </c>
      <c r="J556" s="58">
        <f t="shared" si="107"/>
        <v>18.92371900826447</v>
      </c>
      <c r="K556">
        <f t="shared" si="110"/>
        <v>23.37</v>
      </c>
    </row>
    <row r="557" spans="3:11">
      <c r="C557" s="64">
        <v>24047</v>
      </c>
      <c r="D557" s="64" t="str">
        <f t="shared" si="108"/>
        <v>111965</v>
      </c>
      <c r="E557" s="65">
        <v>17.651299999999999</v>
      </c>
      <c r="F557" s="58">
        <f t="shared" si="109"/>
        <v>17.807300000000001</v>
      </c>
      <c r="G557" s="65">
        <v>14.217379605263151</v>
      </c>
      <c r="H557" s="66">
        <v>23.93</v>
      </c>
      <c r="I557" s="60">
        <f>AVERAGE($H$102:H557)</f>
        <v>15.351666666666667</v>
      </c>
      <c r="J557" s="58">
        <f t="shared" si="107"/>
        <v>18.974628099173561</v>
      </c>
      <c r="K557">
        <f t="shared" si="110"/>
        <v>23.78</v>
      </c>
    </row>
    <row r="558" spans="3:11">
      <c r="C558" s="64">
        <v>24077</v>
      </c>
      <c r="D558" s="64" t="str">
        <f t="shared" si="108"/>
        <v>121965</v>
      </c>
      <c r="E558" s="65">
        <v>17.809200000000001</v>
      </c>
      <c r="F558" s="58">
        <f t="shared" si="109"/>
        <v>17.651299999999999</v>
      </c>
      <c r="G558" s="65">
        <v>14.225239168490145</v>
      </c>
      <c r="H558" s="66">
        <v>23.69</v>
      </c>
      <c r="I558" s="60">
        <f>AVERAGE($H$102:H558)</f>
        <v>15.369912472647702</v>
      </c>
      <c r="J558" s="58">
        <f t="shared" si="107"/>
        <v>19.014710743801661</v>
      </c>
      <c r="K558">
        <f t="shared" si="110"/>
        <v>23.93</v>
      </c>
    </row>
    <row r="559" spans="3:11">
      <c r="C559" s="64">
        <v>24108</v>
      </c>
      <c r="D559" s="64" t="str">
        <f t="shared" si="108"/>
        <v>11966</v>
      </c>
      <c r="E559" s="65">
        <v>17.3933</v>
      </c>
      <c r="F559" s="58">
        <f t="shared" si="109"/>
        <v>17.809200000000001</v>
      </c>
      <c r="G559" s="65">
        <v>14.23215633187772</v>
      </c>
      <c r="H559" s="66">
        <v>24.06</v>
      </c>
      <c r="I559" s="60">
        <f>AVERAGE($H$102:H559)</f>
        <v>15.388886462882095</v>
      </c>
      <c r="J559" s="58">
        <f t="shared" si="107"/>
        <v>19.057024793388436</v>
      </c>
      <c r="K559">
        <f t="shared" si="110"/>
        <v>23.69</v>
      </c>
    </row>
    <row r="560" spans="3:11">
      <c r="C560" s="64">
        <v>24139</v>
      </c>
      <c r="D560" s="64" t="str">
        <f t="shared" si="108"/>
        <v>21966</v>
      </c>
      <c r="E560" s="65">
        <v>17.0824</v>
      </c>
      <c r="F560" s="58">
        <f t="shared" si="109"/>
        <v>17.3933</v>
      </c>
      <c r="G560" s="65">
        <v>14.238366013071888</v>
      </c>
      <c r="H560" s="66">
        <v>23.7</v>
      </c>
      <c r="I560" s="60">
        <f>AVERAGE($H$102:H560)</f>
        <v>15.406993464052286</v>
      </c>
      <c r="J560" s="58">
        <f t="shared" si="107"/>
        <v>19.101735537190088</v>
      </c>
      <c r="K560">
        <f t="shared" si="110"/>
        <v>24.06</v>
      </c>
    </row>
    <row r="561" spans="3:11">
      <c r="C561" s="64">
        <v>24167</v>
      </c>
      <c r="D561" s="64" t="str">
        <f t="shared" si="108"/>
        <v>31966</v>
      </c>
      <c r="E561" s="65">
        <v>16.709700000000002</v>
      </c>
      <c r="F561" s="58">
        <f t="shared" si="109"/>
        <v>17.0824</v>
      </c>
      <c r="G561" s="65">
        <v>14.243738478260862</v>
      </c>
      <c r="H561" s="66">
        <v>22.61</v>
      </c>
      <c r="I561" s="60">
        <f>AVERAGE($H$102:H561)</f>
        <v>15.422652173913042</v>
      </c>
      <c r="J561" s="58">
        <f t="shared" si="107"/>
        <v>19.137603305785127</v>
      </c>
      <c r="K561">
        <f t="shared" si="110"/>
        <v>23.7</v>
      </c>
    </row>
    <row r="562" spans="3:11">
      <c r="C562" s="64">
        <v>24198</v>
      </c>
      <c r="D562" s="64" t="str">
        <f t="shared" si="108"/>
        <v>41966</v>
      </c>
      <c r="E562" s="65">
        <v>16.677700000000002</v>
      </c>
      <c r="F562" s="58">
        <f t="shared" si="109"/>
        <v>16.709700000000002</v>
      </c>
      <c r="G562" s="65">
        <v>14.249018221258128</v>
      </c>
      <c r="H562" s="66">
        <v>23.11</v>
      </c>
      <c r="I562" s="60">
        <f>AVERAGE($H$102:H562)</f>
        <v>15.439327548806938</v>
      </c>
      <c r="J562" s="58">
        <f t="shared" si="107"/>
        <v>19.168512396694222</v>
      </c>
      <c r="K562">
        <f t="shared" si="110"/>
        <v>22.61</v>
      </c>
    </row>
    <row r="563" spans="3:11">
      <c r="C563" s="64">
        <v>24228</v>
      </c>
      <c r="D563" s="64" t="str">
        <f t="shared" si="108"/>
        <v>51966</v>
      </c>
      <c r="E563" s="65">
        <v>15.774699999999999</v>
      </c>
      <c r="F563" s="58">
        <f t="shared" si="109"/>
        <v>16.677700000000002</v>
      </c>
      <c r="G563" s="65">
        <v>14.252320562770555</v>
      </c>
      <c r="H563" s="66">
        <v>21.85</v>
      </c>
      <c r="I563" s="60">
        <f>AVERAGE($H$102:H563)</f>
        <v>15.453203463203462</v>
      </c>
      <c r="J563" s="58">
        <f t="shared" si="107"/>
        <v>19.189008264462817</v>
      </c>
      <c r="K563">
        <f t="shared" si="110"/>
        <v>23.11</v>
      </c>
    </row>
    <row r="564" spans="3:11">
      <c r="C564" s="64">
        <v>24259</v>
      </c>
      <c r="D564" s="64" t="str">
        <f t="shared" si="108"/>
        <v>61966</v>
      </c>
      <c r="E564" s="65">
        <v>15.520099999999999</v>
      </c>
      <c r="F564" s="58">
        <f t="shared" si="109"/>
        <v>15.774699999999999</v>
      </c>
      <c r="G564" s="65">
        <v>14.255058747300208</v>
      </c>
      <c r="H564" s="66">
        <v>21.56</v>
      </c>
      <c r="I564" s="60">
        <f>AVERAGE($H$102:H564)</f>
        <v>15.466393088552914</v>
      </c>
      <c r="J564" s="58">
        <f t="shared" si="107"/>
        <v>19.213966942148765</v>
      </c>
      <c r="K564">
        <f t="shared" si="110"/>
        <v>21.85</v>
      </c>
    </row>
    <row r="565" spans="3:11">
      <c r="C565" s="64">
        <v>24289</v>
      </c>
      <c r="D565" s="64" t="str">
        <f t="shared" si="108"/>
        <v>71966</v>
      </c>
      <c r="E565" s="65">
        <v>15.1724</v>
      </c>
      <c r="F565" s="58">
        <f t="shared" si="109"/>
        <v>15.520099999999999</v>
      </c>
      <c r="G565" s="65">
        <v>14.257035775862063</v>
      </c>
      <c r="H565" s="66">
        <v>21.38</v>
      </c>
      <c r="I565" s="60">
        <f>AVERAGE($H$102:H565)</f>
        <v>15.479137931034483</v>
      </c>
      <c r="J565" s="58">
        <f t="shared" si="107"/>
        <v>19.240578512396702</v>
      </c>
      <c r="K565">
        <f t="shared" si="110"/>
        <v>21.56</v>
      </c>
    </row>
    <row r="566" spans="3:11">
      <c r="C566" s="64">
        <v>24320</v>
      </c>
      <c r="D566" s="64" t="str">
        <f t="shared" si="108"/>
        <v>81966</v>
      </c>
      <c r="E566" s="65">
        <v>13.992699999999999</v>
      </c>
      <c r="F566" s="58">
        <f t="shared" si="109"/>
        <v>15.1724</v>
      </c>
      <c r="G566" s="65">
        <v>14.256467311827949</v>
      </c>
      <c r="H566" s="66">
        <v>19.91</v>
      </c>
      <c r="I566" s="60">
        <f>AVERAGE($H$102:H566)</f>
        <v>15.488666666666665</v>
      </c>
      <c r="J566" s="58">
        <f t="shared" si="107"/>
        <v>19.249256198347112</v>
      </c>
      <c r="K566">
        <f t="shared" si="110"/>
        <v>21.38</v>
      </c>
    </row>
    <row r="567" spans="3:11">
      <c r="C567" s="64">
        <v>24351</v>
      </c>
      <c r="D567" s="64" t="str">
        <f t="shared" si="108"/>
        <v>91966</v>
      </c>
      <c r="E567" s="65">
        <v>13.8947</v>
      </c>
      <c r="F567" s="58">
        <f t="shared" si="109"/>
        <v>13.992699999999999</v>
      </c>
      <c r="G567" s="65">
        <v>14.255690987124456</v>
      </c>
      <c r="H567" s="66">
        <v>19.16</v>
      </c>
      <c r="I567" s="60">
        <f>AVERAGE($H$102:H567)</f>
        <v>15.496545064377681</v>
      </c>
      <c r="J567" s="58">
        <f t="shared" si="107"/>
        <v>19.25330578512397</v>
      </c>
      <c r="K567">
        <f t="shared" si="110"/>
        <v>19.91</v>
      </c>
    </row>
    <row r="568" spans="3:11">
      <c r="C568" s="64">
        <v>24381</v>
      </c>
      <c r="D568" s="64" t="str">
        <f t="shared" si="108"/>
        <v>101966</v>
      </c>
      <c r="E568" s="65">
        <v>14.4505</v>
      </c>
      <c r="F568" s="58">
        <f t="shared" si="109"/>
        <v>13.8947</v>
      </c>
      <c r="G568" s="65">
        <v>14.25610813704496</v>
      </c>
      <c r="H568" s="66">
        <v>18.829999999999998</v>
      </c>
      <c r="I568" s="60">
        <f>AVERAGE($H$102:H568)</f>
        <v>15.503683083511776</v>
      </c>
      <c r="J568" s="58">
        <f t="shared" si="107"/>
        <v>19.261487603305788</v>
      </c>
      <c r="K568">
        <f t="shared" si="110"/>
        <v>19.16</v>
      </c>
    </row>
    <row r="569" spans="3:11">
      <c r="C569" s="64">
        <v>24412</v>
      </c>
      <c r="D569" s="64" t="str">
        <f t="shared" si="108"/>
        <v>111966</v>
      </c>
      <c r="E569" s="65">
        <v>14.4955</v>
      </c>
      <c r="F569" s="58">
        <f t="shared" si="109"/>
        <v>14.4505</v>
      </c>
      <c r="G569" s="65">
        <v>14.25661965811965</v>
      </c>
      <c r="H569" s="66">
        <v>19.71</v>
      </c>
      <c r="I569" s="60">
        <f>AVERAGE($H$102:H569)</f>
        <v>15.512670940170938</v>
      </c>
      <c r="J569" s="58">
        <f t="shared" si="107"/>
        <v>19.280413223140499</v>
      </c>
      <c r="K569">
        <f t="shared" si="110"/>
        <v>18.829999999999998</v>
      </c>
    </row>
    <row r="570" spans="3:11">
      <c r="C570" s="64">
        <v>24442</v>
      </c>
      <c r="D570" s="64" t="str">
        <f t="shared" si="108"/>
        <v>121966</v>
      </c>
      <c r="E570" s="65">
        <v>14.4739</v>
      </c>
      <c r="F570" s="58">
        <f t="shared" si="109"/>
        <v>14.4955</v>
      </c>
      <c r="G570" s="65">
        <v>14.257082942430696</v>
      </c>
      <c r="H570" s="66">
        <v>19.739999999999998</v>
      </c>
      <c r="I570" s="60">
        <f>AVERAGE($H$102:H570)</f>
        <v>15.521684434968016</v>
      </c>
      <c r="J570" s="58">
        <f t="shared" si="107"/>
        <v>19.30206611570248</v>
      </c>
      <c r="K570">
        <f t="shared" si="110"/>
        <v>19.71</v>
      </c>
    </row>
    <row r="571" spans="3:11">
      <c r="C571" s="64">
        <v>24473</v>
      </c>
      <c r="D571" s="64" t="str">
        <f t="shared" si="108"/>
        <v>11967</v>
      </c>
      <c r="E571" s="65">
        <v>15.8917</v>
      </c>
      <c r="F571" s="58">
        <f t="shared" si="109"/>
        <v>14.4739</v>
      </c>
      <c r="G571" s="65">
        <v>14.260560851063822</v>
      </c>
      <c r="H571" s="66">
        <v>20.43</v>
      </c>
      <c r="I571" s="60">
        <f>AVERAGE($H$102:H571)</f>
        <v>15.532127659574467</v>
      </c>
      <c r="J571" s="58">
        <f t="shared" si="107"/>
        <v>19.328760330578511</v>
      </c>
      <c r="K571">
        <f t="shared" si="110"/>
        <v>19.739999999999998</v>
      </c>
    </row>
    <row r="572" spans="3:11">
      <c r="C572" s="64">
        <v>24504</v>
      </c>
      <c r="D572" s="64" t="str">
        <f t="shared" si="108"/>
        <v>21967</v>
      </c>
      <c r="E572" s="65">
        <v>15.9229</v>
      </c>
      <c r="F572" s="58">
        <f t="shared" si="109"/>
        <v>15.8917</v>
      </c>
      <c r="G572" s="65">
        <v>14.264090233545639</v>
      </c>
      <c r="H572" s="66">
        <v>21.07</v>
      </c>
      <c r="I572" s="60">
        <f>AVERAGE($H$102:H572)</f>
        <v>15.543885350318469</v>
      </c>
      <c r="J572" s="58">
        <f t="shared" si="107"/>
        <v>19.364710743801655</v>
      </c>
      <c r="K572">
        <f t="shared" si="110"/>
        <v>20.43</v>
      </c>
    </row>
    <row r="573" spans="3:11">
      <c r="C573" s="64">
        <v>24532</v>
      </c>
      <c r="D573" s="64" t="str">
        <f t="shared" si="108"/>
        <v>31967</v>
      </c>
      <c r="E573" s="65">
        <v>16.5505</v>
      </c>
      <c r="F573" s="58">
        <f t="shared" si="109"/>
        <v>15.9229</v>
      </c>
      <c r="G573" s="65">
        <v>14.268934322033891</v>
      </c>
      <c r="H573" s="66">
        <v>21.44</v>
      </c>
      <c r="I573" s="60">
        <f>AVERAGE($H$102:H573)</f>
        <v>15.556377118644065</v>
      </c>
      <c r="J573" s="58">
        <f t="shared" si="107"/>
        <v>19.410991735537195</v>
      </c>
      <c r="K573">
        <f t="shared" si="110"/>
        <v>21.07</v>
      </c>
    </row>
    <row r="574" spans="3:11">
      <c r="C574" s="64">
        <v>24563</v>
      </c>
      <c r="D574" s="64" t="str">
        <f t="shared" si="108"/>
        <v>41967</v>
      </c>
      <c r="E574" s="65">
        <v>17.637899999999998</v>
      </c>
      <c r="F574" s="58">
        <f t="shared" si="109"/>
        <v>16.5505</v>
      </c>
      <c r="G574" s="65">
        <v>14.276056871035932</v>
      </c>
      <c r="H574" s="66">
        <v>21.69</v>
      </c>
      <c r="I574" s="60">
        <f>AVERAGE($H$102:H574)</f>
        <v>15.56934460887949</v>
      </c>
      <c r="J574" s="58">
        <f t="shared" si="107"/>
        <v>19.458842975206615</v>
      </c>
      <c r="K574">
        <f t="shared" si="110"/>
        <v>21.44</v>
      </c>
    </row>
    <row r="575" spans="3:11">
      <c r="C575" s="64">
        <v>24593</v>
      </c>
      <c r="D575" s="64" t="str">
        <f t="shared" si="108"/>
        <v>51967</v>
      </c>
      <c r="E575" s="65">
        <v>16.712900000000001</v>
      </c>
      <c r="F575" s="58">
        <f t="shared" si="109"/>
        <v>17.637899999999998</v>
      </c>
      <c r="G575" s="65">
        <v>14.281197890295351</v>
      </c>
      <c r="H575" s="66">
        <v>21.95</v>
      </c>
      <c r="I575" s="60">
        <f>AVERAGE($H$102:H575)</f>
        <v>15.582805907172991</v>
      </c>
      <c r="J575" s="58">
        <f t="shared" si="107"/>
        <v>19.507024793388428</v>
      </c>
      <c r="K575">
        <f t="shared" si="110"/>
        <v>21.69</v>
      </c>
    </row>
    <row r="576" spans="3:11">
      <c r="C576" s="64">
        <v>24624</v>
      </c>
      <c r="D576" s="64" t="str">
        <f t="shared" si="108"/>
        <v>61967</v>
      </c>
      <c r="E576" s="65">
        <v>17.005600000000001</v>
      </c>
      <c r="F576" s="58">
        <f t="shared" si="109"/>
        <v>16.712900000000001</v>
      </c>
      <c r="G576" s="65">
        <v>14.286933473684204</v>
      </c>
      <c r="H576" s="66">
        <v>21.55</v>
      </c>
      <c r="I576" s="60">
        <f>AVERAGE($H$102:H576)</f>
        <v>15.595368421052628</v>
      </c>
      <c r="J576" s="58">
        <f t="shared" si="107"/>
        <v>19.547933884297521</v>
      </c>
      <c r="K576">
        <f t="shared" si="110"/>
        <v>21.95</v>
      </c>
    </row>
    <row r="577" spans="3:11">
      <c r="C577" s="64">
        <v>24654</v>
      </c>
      <c r="D577" s="64" t="str">
        <f t="shared" si="108"/>
        <v>71967</v>
      </c>
      <c r="E577" s="65">
        <v>17.877400000000002</v>
      </c>
      <c r="F577" s="58">
        <f t="shared" si="109"/>
        <v>17.005600000000001</v>
      </c>
      <c r="G577" s="65">
        <v>14.294476470588229</v>
      </c>
      <c r="H577" s="66">
        <v>21.8</v>
      </c>
      <c r="I577" s="60">
        <f>AVERAGE($H$102:H577)</f>
        <v>15.608403361344534</v>
      </c>
      <c r="J577" s="58">
        <f t="shared" si="107"/>
        <v>19.589834710743805</v>
      </c>
      <c r="K577">
        <f t="shared" si="110"/>
        <v>21.55</v>
      </c>
    </row>
    <row r="578" spans="3:11">
      <c r="C578" s="64">
        <v>24685</v>
      </c>
      <c r="D578" s="64" t="str">
        <f t="shared" si="108"/>
        <v>81967</v>
      </c>
      <c r="E578" s="65">
        <v>17.667899999999999</v>
      </c>
      <c r="F578" s="58">
        <f t="shared" si="109"/>
        <v>17.877400000000002</v>
      </c>
      <c r="G578" s="65">
        <v>14.301548637316557</v>
      </c>
      <c r="H578" s="66">
        <v>22.03</v>
      </c>
      <c r="I578" s="60">
        <f>AVERAGE($H$102:H578)</f>
        <v>15.62186582809224</v>
      </c>
      <c r="J578" s="58">
        <f t="shared" si="107"/>
        <v>19.632479338842977</v>
      </c>
      <c r="K578">
        <f t="shared" si="110"/>
        <v>21.8</v>
      </c>
    </row>
    <row r="579" spans="3:11">
      <c r="C579" s="64">
        <v>24716</v>
      </c>
      <c r="D579" s="64" t="str">
        <f t="shared" si="108"/>
        <v>91967</v>
      </c>
      <c r="E579" s="65">
        <v>18.247199999999999</v>
      </c>
      <c r="F579" s="58">
        <f t="shared" si="109"/>
        <v>17.667899999999999</v>
      </c>
      <c r="G579" s="65">
        <v>14.309803138075308</v>
      </c>
      <c r="H579" s="66">
        <v>22.22</v>
      </c>
      <c r="I579" s="60">
        <f>AVERAGE($H$102:H579)</f>
        <v>15.635669456066942</v>
      </c>
      <c r="J579" s="58">
        <f t="shared" si="107"/>
        <v>19.684958677685955</v>
      </c>
      <c r="K579">
        <f t="shared" si="110"/>
        <v>22.03</v>
      </c>
    </row>
    <row r="580" spans="3:11">
      <c r="C580" s="64">
        <v>24746</v>
      </c>
      <c r="D580" s="64" t="str">
        <f t="shared" si="108"/>
        <v>101967</v>
      </c>
      <c r="E580" s="65">
        <v>17.5047</v>
      </c>
      <c r="F580" s="58">
        <f t="shared" si="109"/>
        <v>18.247199999999999</v>
      </c>
      <c r="G580" s="65">
        <v>14.316473068893524</v>
      </c>
      <c r="H580" s="66">
        <v>22.07</v>
      </c>
      <c r="I580" s="60">
        <f>AVERAGE($H$102:H580)</f>
        <v>15.649102296450936</v>
      </c>
      <c r="J580" s="58">
        <f t="shared" si="107"/>
        <v>19.742066115702482</v>
      </c>
      <c r="K580">
        <f t="shared" si="110"/>
        <v>22.22</v>
      </c>
    </row>
    <row r="581" spans="3:11">
      <c r="C581" s="64">
        <v>24777</v>
      </c>
      <c r="D581" s="64" t="str">
        <f t="shared" si="108"/>
        <v>111967</v>
      </c>
      <c r="E581" s="65">
        <v>17.635999999999999</v>
      </c>
      <c r="F581" s="58">
        <f t="shared" si="109"/>
        <v>17.5047</v>
      </c>
      <c r="G581" s="65">
        <v>14.323388749999996</v>
      </c>
      <c r="H581" s="66">
        <v>21.26</v>
      </c>
      <c r="I581" s="60">
        <f>AVERAGE($H$102:H581)</f>
        <v>15.660791666666663</v>
      </c>
      <c r="J581" s="58">
        <f t="shared" si="107"/>
        <v>19.800826446280997</v>
      </c>
      <c r="K581">
        <f t="shared" si="110"/>
        <v>22.07</v>
      </c>
    </row>
    <row r="582" spans="3:11">
      <c r="C582" s="64">
        <v>24807</v>
      </c>
      <c r="D582" s="64" t="str">
        <f t="shared" si="108"/>
        <v>121967</v>
      </c>
      <c r="E582" s="65">
        <v>18.099399999999999</v>
      </c>
      <c r="F582" s="58">
        <f t="shared" si="109"/>
        <v>17.635999999999999</v>
      </c>
      <c r="G582" s="65">
        <v>14.331239085239082</v>
      </c>
      <c r="H582" s="66">
        <v>21.75</v>
      </c>
      <c r="I582" s="60">
        <f>AVERAGE($H$102:H582)</f>
        <v>15.673451143451141</v>
      </c>
      <c r="J582" s="58">
        <f t="shared" si="107"/>
        <v>19.867024793388435</v>
      </c>
      <c r="K582">
        <f t="shared" si="110"/>
        <v>21.26</v>
      </c>
    </row>
    <row r="583" spans="3:11">
      <c r="C583" s="64">
        <v>24838</v>
      </c>
      <c r="D583" s="64" t="str">
        <f t="shared" si="108"/>
        <v>11968</v>
      </c>
      <c r="E583" s="65">
        <v>16.9559</v>
      </c>
      <c r="F583" s="58">
        <f t="shared" si="109"/>
        <v>18.099399999999999</v>
      </c>
      <c r="G583" s="65">
        <v>14.336684439834022</v>
      </c>
      <c r="H583" s="66">
        <v>21.51</v>
      </c>
      <c r="I583" s="60">
        <f>AVERAGE($H$102:H583)</f>
        <v>15.685560165975101</v>
      </c>
      <c r="J583" s="58">
        <f t="shared" si="107"/>
        <v>19.931818181818191</v>
      </c>
      <c r="K583">
        <f t="shared" si="110"/>
        <v>21.75</v>
      </c>
    </row>
    <row r="584" spans="3:11">
      <c r="C584" s="64">
        <v>24869</v>
      </c>
      <c r="D584" s="64" t="str">
        <f t="shared" si="108"/>
        <v>21968</v>
      </c>
      <c r="E584" s="65">
        <v>16.426500000000001</v>
      </c>
      <c r="F584" s="58">
        <f t="shared" si="109"/>
        <v>16.9559</v>
      </c>
      <c r="G584" s="65">
        <v>14.341011180124219</v>
      </c>
      <c r="H584" s="66">
        <v>20.420000000000002</v>
      </c>
      <c r="I584" s="60">
        <f>AVERAGE($H$102:H584)</f>
        <v>15.695362318840576</v>
      </c>
      <c r="J584" s="58">
        <f t="shared" si="107"/>
        <v>19.986611570247945</v>
      </c>
      <c r="K584">
        <f t="shared" si="110"/>
        <v>21.51</v>
      </c>
    </row>
    <row r="585" spans="3:11">
      <c r="C585" s="64">
        <v>24898</v>
      </c>
      <c r="D585" s="64" t="str">
        <f t="shared" si="108"/>
        <v>31968</v>
      </c>
      <c r="E585" s="65">
        <v>16.5809</v>
      </c>
      <c r="F585" s="58">
        <f t="shared" si="109"/>
        <v>16.426500000000001</v>
      </c>
      <c r="G585" s="65">
        <v>14.345639049586772</v>
      </c>
      <c r="H585" s="66">
        <v>19.93</v>
      </c>
      <c r="I585" s="60">
        <f>AVERAGE($H$102:H585)</f>
        <v>15.704111570247932</v>
      </c>
      <c r="J585" s="58">
        <f t="shared" si="107"/>
        <v>20.037438016528938</v>
      </c>
      <c r="K585">
        <f t="shared" si="110"/>
        <v>20.420000000000002</v>
      </c>
    </row>
    <row r="586" spans="3:11">
      <c r="C586" s="64">
        <v>24929</v>
      </c>
      <c r="D586" s="64" t="str">
        <f t="shared" si="108"/>
        <v>41968</v>
      </c>
      <c r="E586" s="65">
        <v>17.497299999999999</v>
      </c>
      <c r="F586" s="58">
        <f t="shared" si="109"/>
        <v>16.5809</v>
      </c>
      <c r="G586" s="65">
        <v>14.352137319587625</v>
      </c>
      <c r="H586" s="66">
        <v>21.28</v>
      </c>
      <c r="I586" s="60">
        <f>AVERAGE($H$102:H586)</f>
        <v>15.715608247422677</v>
      </c>
      <c r="J586" s="58">
        <f t="shared" si="107"/>
        <v>20.098181818181835</v>
      </c>
      <c r="K586">
        <f t="shared" si="110"/>
        <v>19.93</v>
      </c>
    </row>
    <row r="587" spans="3:11">
      <c r="C587" s="64">
        <v>24959</v>
      </c>
      <c r="D587" s="64" t="str">
        <f t="shared" si="108"/>
        <v>51968</v>
      </c>
      <c r="E587" s="65">
        <v>17.7163</v>
      </c>
      <c r="F587" s="58">
        <f t="shared" si="109"/>
        <v>17.497299999999999</v>
      </c>
      <c r="G587" s="65">
        <v>14.359059465020572</v>
      </c>
      <c r="H587" s="66">
        <v>21.63</v>
      </c>
      <c r="I587" s="60">
        <f>AVERAGE($H$102:H587)</f>
        <v>15.727777777777776</v>
      </c>
      <c r="J587" s="58">
        <f t="shared" si="107"/>
        <v>20.161983471074393</v>
      </c>
      <c r="K587">
        <f t="shared" si="110"/>
        <v>21.28</v>
      </c>
    </row>
    <row r="588" spans="3:11">
      <c r="C588" s="64">
        <v>24990</v>
      </c>
      <c r="D588" s="64" t="str">
        <f t="shared" si="108"/>
        <v>61968</v>
      </c>
      <c r="E588" s="65">
        <v>17.8779</v>
      </c>
      <c r="F588" s="58">
        <f t="shared" si="109"/>
        <v>17.7163</v>
      </c>
      <c r="G588" s="65">
        <v>14.366285010266937</v>
      </c>
      <c r="H588" s="66">
        <v>22</v>
      </c>
      <c r="I588" s="60">
        <f>AVERAGE($H$102:H588)</f>
        <v>15.740657084188909</v>
      </c>
      <c r="J588" s="58">
        <f t="shared" si="107"/>
        <v>20.225454545454561</v>
      </c>
      <c r="K588">
        <f t="shared" si="110"/>
        <v>21.63</v>
      </c>
    </row>
    <row r="589" spans="3:11">
      <c r="C589" s="64">
        <v>25020</v>
      </c>
      <c r="D589" s="64" t="str">
        <f t="shared" si="108"/>
        <v>71968</v>
      </c>
      <c r="E589" s="65">
        <v>17.268599999999999</v>
      </c>
      <c r="F589" s="58">
        <f t="shared" si="109"/>
        <v>17.8779</v>
      </c>
      <c r="G589" s="65">
        <v>14.372232377049176</v>
      </c>
      <c r="H589" s="66">
        <v>21.75</v>
      </c>
      <c r="I589" s="60">
        <f>AVERAGE($H$102:H589)</f>
        <v>15.752971311475408</v>
      </c>
      <c r="J589" s="58">
        <f t="shared" si="107"/>
        <v>20.284214876033076</v>
      </c>
      <c r="K589">
        <f t="shared" si="110"/>
        <v>22</v>
      </c>
    </row>
    <row r="590" spans="3:11">
      <c r="C590" s="64">
        <v>25051</v>
      </c>
      <c r="D590" s="64" t="str">
        <f t="shared" si="108"/>
        <v>81968</v>
      </c>
      <c r="E590" s="65">
        <v>17.4664</v>
      </c>
      <c r="F590" s="58">
        <f t="shared" si="109"/>
        <v>17.268599999999999</v>
      </c>
      <c r="G590" s="65">
        <v>14.378559918200406</v>
      </c>
      <c r="H590" s="66">
        <v>21.14</v>
      </c>
      <c r="I590" s="60">
        <f>AVERAGE($H$102:H590)</f>
        <v>15.763987730061348</v>
      </c>
      <c r="J590" s="58">
        <f t="shared" si="107"/>
        <v>20.335289256198369</v>
      </c>
      <c r="K590">
        <f t="shared" si="110"/>
        <v>21.75</v>
      </c>
    </row>
    <row r="591" spans="3:11">
      <c r="C591" s="64">
        <v>25082</v>
      </c>
      <c r="D591" s="64" t="str">
        <f t="shared" si="108"/>
        <v>91968</v>
      </c>
      <c r="E591" s="65">
        <v>18.139600000000002</v>
      </c>
      <c r="F591" s="58">
        <f t="shared" si="109"/>
        <v>17.4664</v>
      </c>
      <c r="G591" s="65">
        <v>14.386235510204079</v>
      </c>
      <c r="H591" s="66">
        <v>21.68</v>
      </c>
      <c r="I591" s="60">
        <f>AVERAGE($H$102:H591)</f>
        <v>15.776061224489794</v>
      </c>
      <c r="J591" s="58">
        <f t="shared" si="107"/>
        <v>20.386033057851257</v>
      </c>
      <c r="K591">
        <f t="shared" si="110"/>
        <v>21.14</v>
      </c>
    </row>
    <row r="592" spans="3:11">
      <c r="C592" s="64">
        <v>25112</v>
      </c>
      <c r="D592" s="64" t="str">
        <f t="shared" si="108"/>
        <v>101968</v>
      </c>
      <c r="E592" s="65">
        <v>17.953099999999999</v>
      </c>
      <c r="F592" s="58">
        <f t="shared" si="109"/>
        <v>18.139600000000002</v>
      </c>
      <c r="G592" s="65">
        <v>14.393499999999998</v>
      </c>
      <c r="H592" s="66">
        <v>22</v>
      </c>
      <c r="I592" s="60">
        <f>AVERAGE($H$102:H592)</f>
        <v>15.788737270875762</v>
      </c>
      <c r="J592" s="58">
        <f t="shared" si="107"/>
        <v>20.43619834710745</v>
      </c>
      <c r="K592">
        <f t="shared" si="110"/>
        <v>21.68</v>
      </c>
    </row>
    <row r="593" spans="3:11">
      <c r="C593" s="64">
        <v>25143</v>
      </c>
      <c r="D593" s="64" t="str">
        <f t="shared" si="108"/>
        <v>111968</v>
      </c>
      <c r="E593" s="65">
        <v>18.8142</v>
      </c>
      <c r="F593" s="58">
        <f t="shared" si="109"/>
        <v>17.953099999999999</v>
      </c>
      <c r="G593" s="65">
        <v>14.402485162601623</v>
      </c>
      <c r="H593" s="66">
        <v>22.2</v>
      </c>
      <c r="I593" s="60">
        <f>AVERAGE($H$102:H593)</f>
        <v>15.801768292682926</v>
      </c>
      <c r="J593" s="58">
        <f t="shared" si="107"/>
        <v>20.482809917355382</v>
      </c>
      <c r="K593">
        <f t="shared" si="110"/>
        <v>22</v>
      </c>
    </row>
    <row r="594" spans="3:11">
      <c r="C594" s="64">
        <v>25173</v>
      </c>
      <c r="D594" s="64" t="str">
        <f t="shared" si="108"/>
        <v>121968</v>
      </c>
      <c r="E594" s="65">
        <v>18.031300000000002</v>
      </c>
      <c r="F594" s="58">
        <f t="shared" si="109"/>
        <v>18.8142</v>
      </c>
      <c r="G594" s="65">
        <v>14.409845841784986</v>
      </c>
      <c r="H594" s="66">
        <v>22.28</v>
      </c>
      <c r="I594" s="60">
        <f>AVERAGE($H$102:H594)</f>
        <v>15.814908722109532</v>
      </c>
      <c r="J594" s="58">
        <f t="shared" si="107"/>
        <v>20.52652892561985</v>
      </c>
      <c r="K594">
        <f t="shared" si="110"/>
        <v>22.2</v>
      </c>
    </row>
    <row r="595" spans="3:11">
      <c r="C595" s="64">
        <v>25204</v>
      </c>
      <c r="D595" s="64" t="str">
        <f t="shared" si="108"/>
        <v>11969</v>
      </c>
      <c r="E595" s="65">
        <v>17.699300000000001</v>
      </c>
      <c r="F595" s="58">
        <f t="shared" si="109"/>
        <v>18.031300000000002</v>
      </c>
      <c r="G595" s="65">
        <v>14.416504655870442</v>
      </c>
      <c r="H595" s="66">
        <v>21.19</v>
      </c>
      <c r="I595" s="60">
        <f>AVERAGE($H$102:H595)</f>
        <v>15.825789473684209</v>
      </c>
      <c r="J595" s="58">
        <f t="shared" si="107"/>
        <v>20.558181818181833</v>
      </c>
      <c r="K595">
        <f t="shared" si="110"/>
        <v>22.28</v>
      </c>
    </row>
    <row r="596" spans="3:11">
      <c r="C596" s="64">
        <v>25235</v>
      </c>
      <c r="D596" s="64" t="str">
        <f t="shared" si="108"/>
        <v>21969</v>
      </c>
      <c r="E596" s="65">
        <v>16.860800000000001</v>
      </c>
      <c r="F596" s="58">
        <f t="shared" si="109"/>
        <v>17.699300000000001</v>
      </c>
      <c r="G596" s="65">
        <v>14.421442626262625</v>
      </c>
      <c r="H596" s="66">
        <v>20.9</v>
      </c>
      <c r="I596" s="60">
        <f>AVERAGE($H$102:H596)</f>
        <v>15.8360404040404</v>
      </c>
      <c r="J596" s="58">
        <f t="shared" si="107"/>
        <v>20.582314049586792</v>
      </c>
      <c r="K596">
        <f t="shared" si="110"/>
        <v>21.19</v>
      </c>
    </row>
    <row r="597" spans="3:11">
      <c r="C597" s="64">
        <v>25263</v>
      </c>
      <c r="D597" s="64" t="str">
        <f t="shared" si="108"/>
        <v>31969</v>
      </c>
      <c r="E597" s="65">
        <v>17.441600000000001</v>
      </c>
      <c r="F597" s="58">
        <f t="shared" si="109"/>
        <v>16.860800000000001</v>
      </c>
      <c r="G597" s="65">
        <v>14.427531653225804</v>
      </c>
      <c r="H597" s="66">
        <v>20.2</v>
      </c>
      <c r="I597" s="60">
        <f>AVERAGE($H$102:H597)</f>
        <v>15.844838709677415</v>
      </c>
      <c r="J597" s="58">
        <f t="shared" si="107"/>
        <v>20.602479338842986</v>
      </c>
      <c r="K597">
        <f t="shared" si="110"/>
        <v>20.9</v>
      </c>
    </row>
    <row r="598" spans="3:11">
      <c r="C598" s="64">
        <v>25294</v>
      </c>
      <c r="D598" s="64" t="str">
        <f t="shared" si="108"/>
        <v>41969</v>
      </c>
      <c r="E598" s="65">
        <v>17.755099999999999</v>
      </c>
      <c r="F598" s="58">
        <f t="shared" si="109"/>
        <v>17.441600000000001</v>
      </c>
      <c r="G598" s="65">
        <v>14.434226961770623</v>
      </c>
      <c r="H598" s="66">
        <v>20.43</v>
      </c>
      <c r="I598" s="60">
        <f>AVERAGE($H$102:H598)</f>
        <v>15.854064386317905</v>
      </c>
      <c r="J598" s="58">
        <f t="shared" si="107"/>
        <v>20.620909090909098</v>
      </c>
      <c r="K598">
        <f t="shared" si="110"/>
        <v>20.2</v>
      </c>
    </row>
    <row r="599" spans="3:11">
      <c r="C599" s="64">
        <v>25324</v>
      </c>
      <c r="D599" s="64" t="str">
        <f t="shared" si="108"/>
        <v>51969</v>
      </c>
      <c r="E599" s="65">
        <v>17.715800000000002</v>
      </c>
      <c r="F599" s="58">
        <f t="shared" si="109"/>
        <v>17.755099999999999</v>
      </c>
      <c r="G599" s="65">
        <v>14.440816465863453</v>
      </c>
      <c r="H599" s="66">
        <v>20.97</v>
      </c>
      <c r="I599" s="60">
        <f>AVERAGE($H$102:H599)</f>
        <v>15.864337349397587</v>
      </c>
      <c r="J599" s="58">
        <f t="shared" si="107"/>
        <v>20.641900826446289</v>
      </c>
      <c r="K599">
        <f t="shared" si="110"/>
        <v>20.43</v>
      </c>
    </row>
    <row r="600" spans="3:11">
      <c r="C600" s="64">
        <v>25355</v>
      </c>
      <c r="D600" s="64" t="str">
        <f t="shared" si="108"/>
        <v>61969</v>
      </c>
      <c r="E600" s="65">
        <v>16.731200000000001</v>
      </c>
      <c r="F600" s="58">
        <f t="shared" si="109"/>
        <v>17.715800000000002</v>
      </c>
      <c r="G600" s="65">
        <v>14.445406412825649</v>
      </c>
      <c r="H600" s="66">
        <v>19.71</v>
      </c>
      <c r="I600" s="60">
        <f>AVERAGE($H$102:H600)</f>
        <v>15.87204408817635</v>
      </c>
      <c r="J600" s="58">
        <f t="shared" si="107"/>
        <v>20.650330578512399</v>
      </c>
      <c r="K600">
        <f t="shared" si="110"/>
        <v>20.97</v>
      </c>
    </row>
    <row r="601" spans="3:11">
      <c r="C601" s="64">
        <v>25385</v>
      </c>
      <c r="D601" s="64" t="str">
        <f t="shared" si="108"/>
        <v>71969</v>
      </c>
      <c r="E601" s="65">
        <v>15.5908</v>
      </c>
      <c r="F601" s="58">
        <f t="shared" si="109"/>
        <v>16.731200000000001</v>
      </c>
      <c r="G601" s="65">
        <v>14.447697199999999</v>
      </c>
      <c r="H601" s="66">
        <v>18.68</v>
      </c>
      <c r="I601" s="60">
        <f>AVERAGE($H$102:H601)</f>
        <v>15.877659999999999</v>
      </c>
      <c r="J601" s="58">
        <f t="shared" si="107"/>
        <v>20.65223140495868</v>
      </c>
      <c r="K601">
        <f t="shared" si="110"/>
        <v>19.71</v>
      </c>
    </row>
    <row r="602" spans="3:11">
      <c r="C602" s="64">
        <v>25416</v>
      </c>
      <c r="D602" s="64" t="str">
        <f t="shared" si="108"/>
        <v>81969</v>
      </c>
      <c r="E602" s="65">
        <v>16.215599999999998</v>
      </c>
      <c r="F602" s="58">
        <f t="shared" si="109"/>
        <v>15.5908</v>
      </c>
      <c r="G602" s="65">
        <v>14.451225948103792</v>
      </c>
      <c r="H602" s="66">
        <v>18.43</v>
      </c>
      <c r="I602" s="60">
        <f>AVERAGE($H$102:H602)</f>
        <v>15.882754491017963</v>
      </c>
      <c r="J602" s="58">
        <f t="shared" si="107"/>
        <v>20.646776859504133</v>
      </c>
      <c r="K602">
        <f t="shared" si="110"/>
        <v>18.68</v>
      </c>
    </row>
    <row r="603" spans="3:11">
      <c r="C603" s="64">
        <v>25447</v>
      </c>
      <c r="D603" s="64" t="str">
        <f t="shared" si="108"/>
        <v>91969</v>
      </c>
      <c r="E603" s="65">
        <v>15.809799999999999</v>
      </c>
      <c r="F603" s="58">
        <f t="shared" si="109"/>
        <v>16.215599999999998</v>
      </c>
      <c r="G603" s="65">
        <v>14.453932270916335</v>
      </c>
      <c r="H603" s="66">
        <v>18.399999999999999</v>
      </c>
      <c r="I603" s="60">
        <f>AVERAGE($H$102:H603)</f>
        <v>15.887768924302787</v>
      </c>
      <c r="J603" s="58">
        <f t="shared" si="107"/>
        <v>20.642148760330578</v>
      </c>
      <c r="K603">
        <f t="shared" si="110"/>
        <v>18.43</v>
      </c>
    </row>
    <row r="604" spans="3:11">
      <c r="C604" s="64">
        <v>25477</v>
      </c>
      <c r="D604" s="64" t="str">
        <f t="shared" si="108"/>
        <v>101969</v>
      </c>
      <c r="E604" s="65">
        <v>16.802800000000001</v>
      </c>
      <c r="F604" s="58">
        <f t="shared" si="109"/>
        <v>15.809799999999999</v>
      </c>
      <c r="G604" s="65">
        <v>14.458601988071571</v>
      </c>
      <c r="H604" s="66">
        <v>18.45</v>
      </c>
      <c r="I604" s="60">
        <f>AVERAGE($H$102:H604)</f>
        <v>15.892862823061627</v>
      </c>
      <c r="J604" s="58">
        <f t="shared" si="107"/>
        <v>20.644876033057848</v>
      </c>
      <c r="K604">
        <f t="shared" si="110"/>
        <v>18.399999999999999</v>
      </c>
    </row>
    <row r="605" spans="3:11">
      <c r="C605" s="64">
        <v>25508</v>
      </c>
      <c r="D605" s="64" t="str">
        <f t="shared" si="108"/>
        <v>111969</v>
      </c>
      <c r="E605" s="65">
        <v>16.2301</v>
      </c>
      <c r="F605" s="58">
        <f t="shared" si="109"/>
        <v>16.802800000000001</v>
      </c>
      <c r="G605" s="65">
        <v>14.462116865079365</v>
      </c>
      <c r="H605" s="66">
        <v>18.440000000000001</v>
      </c>
      <c r="I605" s="60">
        <f>AVERAGE($H$102:H605)</f>
        <v>15.897916666666664</v>
      </c>
      <c r="J605" s="58">
        <f t="shared" si="107"/>
        <v>20.648347107438013</v>
      </c>
      <c r="K605">
        <f t="shared" si="110"/>
        <v>18.45</v>
      </c>
    </row>
    <row r="606" spans="3:11">
      <c r="C606" s="64">
        <v>25538</v>
      </c>
      <c r="D606" s="64" t="str">
        <f t="shared" si="108"/>
        <v>121969</v>
      </c>
      <c r="E606" s="65">
        <v>15.927300000000001</v>
      </c>
      <c r="F606" s="58">
        <f t="shared" si="109"/>
        <v>16.2301</v>
      </c>
      <c r="G606" s="65">
        <v>14.465018217821783</v>
      </c>
      <c r="H606" s="66">
        <v>17.329999999999998</v>
      </c>
      <c r="I606" s="60">
        <f>AVERAGE($H$102:H606)</f>
        <v>15.900752475247522</v>
      </c>
      <c r="J606" s="58">
        <f t="shared" si="107"/>
        <v>20.642231404958675</v>
      </c>
      <c r="K606">
        <f t="shared" si="110"/>
        <v>18.440000000000001</v>
      </c>
    </row>
    <row r="607" spans="3:11">
      <c r="C607" s="64">
        <v>25569</v>
      </c>
      <c r="D607" s="64" t="str">
        <f t="shared" si="108"/>
        <v>11970</v>
      </c>
      <c r="E607" s="65">
        <v>15.1012</v>
      </c>
      <c r="F607" s="58">
        <f t="shared" si="109"/>
        <v>15.927300000000001</v>
      </c>
      <c r="G607" s="65">
        <v>14.466275494071146</v>
      </c>
      <c r="H607" s="66">
        <v>17.09</v>
      </c>
      <c r="I607" s="60">
        <f>AVERAGE($H$102:H607)</f>
        <v>15.903102766798416</v>
      </c>
      <c r="J607" s="58">
        <f t="shared" ref="J607:J670" si="111">AVERAGE(H487:H607)</f>
        <v>20.629586776859504</v>
      </c>
      <c r="K607">
        <f t="shared" si="110"/>
        <v>17.329999999999998</v>
      </c>
    </row>
    <row r="608" spans="3:11">
      <c r="C608" s="64">
        <v>25600</v>
      </c>
      <c r="D608" s="64" t="str">
        <f t="shared" si="108"/>
        <v>21970</v>
      </c>
      <c r="E608" s="65">
        <v>15.897</v>
      </c>
      <c r="F608" s="58">
        <f t="shared" si="109"/>
        <v>15.1012</v>
      </c>
      <c r="G608" s="65">
        <v>14.469097435897437</v>
      </c>
      <c r="H608" s="66">
        <v>16.37</v>
      </c>
      <c r="I608" s="60">
        <f>AVERAGE($H$102:H608)</f>
        <v>15.90402366863905</v>
      </c>
      <c r="J608" s="58">
        <f t="shared" si="111"/>
        <v>20.613305785123963</v>
      </c>
      <c r="K608">
        <f t="shared" si="110"/>
        <v>17.09</v>
      </c>
    </row>
    <row r="609" spans="3:11">
      <c r="C609" s="64">
        <v>25628</v>
      </c>
      <c r="D609" s="64" t="str">
        <f t="shared" si="108"/>
        <v>31970</v>
      </c>
      <c r="E609" s="65">
        <v>15.9201</v>
      </c>
      <c r="F609" s="58">
        <f t="shared" si="109"/>
        <v>15.897</v>
      </c>
      <c r="G609" s="65">
        <v>14.471953740157481</v>
      </c>
      <c r="H609" s="66">
        <v>16.53</v>
      </c>
      <c r="I609" s="60">
        <f>AVERAGE($H$102:H609)</f>
        <v>15.905255905511806</v>
      </c>
      <c r="J609" s="58">
        <f t="shared" si="111"/>
        <v>20.604876033057849</v>
      </c>
      <c r="K609">
        <f t="shared" si="110"/>
        <v>16.37</v>
      </c>
    </row>
    <row r="610" spans="3:11">
      <c r="C610" s="64">
        <v>25659</v>
      </c>
      <c r="D610" s="64" t="str">
        <f t="shared" si="108"/>
        <v>41970</v>
      </c>
      <c r="E610" s="65">
        <v>14.7681</v>
      </c>
      <c r="F610" s="58">
        <f t="shared" si="109"/>
        <v>15.9201</v>
      </c>
      <c r="G610" s="65">
        <v>14.472535559921416</v>
      </c>
      <c r="H610" s="66">
        <v>15.87</v>
      </c>
      <c r="I610" s="60">
        <f>AVERAGE($H$102:H610)</f>
        <v>15.905186640471509</v>
      </c>
      <c r="J610" s="58">
        <f t="shared" si="111"/>
        <v>20.593140495867765</v>
      </c>
      <c r="K610">
        <f t="shared" si="110"/>
        <v>16.53</v>
      </c>
    </row>
    <row r="611" spans="3:11">
      <c r="C611" s="64">
        <v>25689</v>
      </c>
      <c r="D611" s="64" t="str">
        <f t="shared" si="108"/>
        <v>51970</v>
      </c>
      <c r="E611" s="65">
        <v>13.867800000000001</v>
      </c>
      <c r="F611" s="58">
        <f t="shared" si="109"/>
        <v>14.7681</v>
      </c>
      <c r="G611" s="65">
        <v>14.471349803921569</v>
      </c>
      <c r="H611" s="66">
        <v>13.98</v>
      </c>
      <c r="I611" s="60">
        <f>AVERAGE($H$102:H611)</f>
        <v>15.901411764705877</v>
      </c>
      <c r="J611" s="58">
        <f t="shared" si="111"/>
        <v>20.564628099173547</v>
      </c>
      <c r="K611">
        <f t="shared" si="110"/>
        <v>15.87</v>
      </c>
    </row>
    <row r="612" spans="3:11">
      <c r="C612" s="64">
        <v>25720</v>
      </c>
      <c r="D612" s="64" t="str">
        <f t="shared" si="108"/>
        <v>61970</v>
      </c>
      <c r="E612" s="65">
        <v>13.1739</v>
      </c>
      <c r="F612" s="58">
        <f t="shared" si="109"/>
        <v>13.867800000000001</v>
      </c>
      <c r="G612" s="65">
        <v>14.468810763209394</v>
      </c>
      <c r="H612" s="66">
        <v>13.8</v>
      </c>
      <c r="I612" s="60">
        <f>AVERAGE($H$102:H612)</f>
        <v>15.897299412915848</v>
      </c>
      <c r="J612" s="58">
        <f t="shared" si="111"/>
        <v>20.536033057851238</v>
      </c>
      <c r="K612">
        <f t="shared" si="110"/>
        <v>13.98</v>
      </c>
    </row>
    <row r="613" spans="3:11">
      <c r="C613" s="64">
        <v>25750</v>
      </c>
      <c r="D613" s="64" t="str">
        <f t="shared" si="108"/>
        <v>71970</v>
      </c>
      <c r="E613" s="65">
        <v>14.5616</v>
      </c>
      <c r="F613" s="58">
        <f t="shared" si="109"/>
        <v>13.1739</v>
      </c>
      <c r="G613" s="65">
        <v>14.468991992187501</v>
      </c>
      <c r="H613" s="66">
        <v>13.73</v>
      </c>
      <c r="I613" s="60">
        <f>AVERAGE($H$102:H613)</f>
        <v>15.893066406249995</v>
      </c>
      <c r="J613" s="58">
        <f t="shared" si="111"/>
        <v>20.502231404958675</v>
      </c>
      <c r="K613">
        <f t="shared" si="110"/>
        <v>13.8</v>
      </c>
    </row>
    <row r="614" spans="3:11">
      <c r="C614" s="64">
        <v>25781</v>
      </c>
      <c r="D614" s="64" t="str">
        <f t="shared" si="108"/>
        <v>81970</v>
      </c>
      <c r="E614" s="65">
        <v>15.209</v>
      </c>
      <c r="F614" s="58">
        <f t="shared" si="109"/>
        <v>14.5616</v>
      </c>
      <c r="G614" s="65">
        <v>14.470434502923977</v>
      </c>
      <c r="H614" s="66">
        <v>14.1</v>
      </c>
      <c r="I614" s="60">
        <f>AVERAGE($H$102:H614)</f>
        <v>15.889571150097462</v>
      </c>
      <c r="J614" s="58">
        <f t="shared" si="111"/>
        <v>20.475123966942146</v>
      </c>
      <c r="K614">
        <f t="shared" si="110"/>
        <v>13.73</v>
      </c>
    </row>
    <row r="615" spans="3:11">
      <c r="C615" s="64">
        <v>25812</v>
      </c>
      <c r="D615" s="64" t="str">
        <f t="shared" ref="D615:D678" si="112">MONTH(C615)&amp;YEAR(C615)</f>
        <v>91970</v>
      </c>
      <c r="E615" s="65">
        <v>15.727600000000001</v>
      </c>
      <c r="F615" s="58">
        <f t="shared" si="109"/>
        <v>15.209</v>
      </c>
      <c r="G615" s="65">
        <v>14.472880350194554</v>
      </c>
      <c r="H615" s="66">
        <v>14.84</v>
      </c>
      <c r="I615" s="60">
        <f>AVERAGE($H$102:H615)</f>
        <v>15.887529182879373</v>
      </c>
      <c r="J615" s="58">
        <f t="shared" si="111"/>
        <v>20.452479338842974</v>
      </c>
      <c r="K615">
        <f t="shared" si="110"/>
        <v>14.1</v>
      </c>
    </row>
    <row r="616" spans="3:11">
      <c r="C616" s="64">
        <v>25842</v>
      </c>
      <c r="D616" s="64" t="str">
        <f t="shared" si="112"/>
        <v>101970</v>
      </c>
      <c r="E616" s="65">
        <v>16.228100000000001</v>
      </c>
      <c r="F616" s="58">
        <f t="shared" ref="F616:F679" si="113">E615</f>
        <v>15.727600000000001</v>
      </c>
      <c r="G616" s="65">
        <v>14.476288543689321</v>
      </c>
      <c r="H616" s="66">
        <v>15.06</v>
      </c>
      <c r="I616" s="60">
        <f>AVERAGE($H$102:H616)</f>
        <v>15.885922330097085</v>
      </c>
      <c r="J616" s="58">
        <f t="shared" si="111"/>
        <v>20.43603305785124</v>
      </c>
      <c r="K616">
        <f t="shared" ref="K616:K679" si="114">H615</f>
        <v>14.84</v>
      </c>
    </row>
    <row r="617" spans="3:11">
      <c r="C617" s="64">
        <v>25873</v>
      </c>
      <c r="D617" s="64" t="str">
        <f t="shared" si="112"/>
        <v>111970</v>
      </c>
      <c r="E617" s="65">
        <v>16.998100000000001</v>
      </c>
      <c r="F617" s="58">
        <f t="shared" si="113"/>
        <v>16.228100000000001</v>
      </c>
      <c r="G617" s="65">
        <v>14.481175775193799</v>
      </c>
      <c r="H617" s="66">
        <v>14.95</v>
      </c>
      <c r="I617" s="60">
        <f>AVERAGE($H$102:H617)</f>
        <v>15.884108527131781</v>
      </c>
      <c r="J617" s="58">
        <f t="shared" si="111"/>
        <v>20.422314049586777</v>
      </c>
      <c r="K617">
        <f t="shared" si="114"/>
        <v>15.06</v>
      </c>
    </row>
    <row r="618" spans="3:11">
      <c r="C618" s="64">
        <v>25903</v>
      </c>
      <c r="D618" s="64" t="str">
        <f t="shared" si="112"/>
        <v>121970</v>
      </c>
      <c r="E618" s="65">
        <v>17.963000000000001</v>
      </c>
      <c r="F618" s="58">
        <f t="shared" si="113"/>
        <v>16.998100000000001</v>
      </c>
      <c r="G618" s="65">
        <v>14.487910444874275</v>
      </c>
      <c r="H618" s="66">
        <v>15.87</v>
      </c>
      <c r="I618" s="60">
        <f>AVERAGE($H$102:H618)</f>
        <v>15.884081237911024</v>
      </c>
      <c r="J618" s="58">
        <f t="shared" si="111"/>
        <v>20.411735537190079</v>
      </c>
      <c r="K618">
        <f t="shared" si="114"/>
        <v>14.95</v>
      </c>
    </row>
    <row r="619" spans="3:11">
      <c r="C619" s="64">
        <v>25934</v>
      </c>
      <c r="D619" s="64" t="str">
        <f t="shared" si="112"/>
        <v>11971</v>
      </c>
      <c r="E619" s="65">
        <v>18.367799999999999</v>
      </c>
      <c r="F619" s="58">
        <f t="shared" si="113"/>
        <v>17.963000000000001</v>
      </c>
      <c r="G619" s="65">
        <v>14.49540057915058</v>
      </c>
      <c r="H619" s="66">
        <v>16.46</v>
      </c>
      <c r="I619" s="60">
        <f>AVERAGE($H$102:H619)</f>
        <v>15.885193050193047</v>
      </c>
      <c r="J619" s="58">
        <f t="shared" si="111"/>
        <v>20.402644628099168</v>
      </c>
      <c r="K619">
        <f t="shared" si="114"/>
        <v>15.87</v>
      </c>
    </row>
    <row r="620" spans="3:11">
      <c r="C620" s="64">
        <v>25965</v>
      </c>
      <c r="D620" s="64" t="str">
        <f t="shared" si="112"/>
        <v>21971</v>
      </c>
      <c r="E620" s="65">
        <v>18.534500000000001</v>
      </c>
      <c r="F620" s="58">
        <f t="shared" si="113"/>
        <v>18.367799999999999</v>
      </c>
      <c r="G620" s="65">
        <v>14.503183044315993</v>
      </c>
      <c r="H620" s="66">
        <v>17.03</v>
      </c>
      <c r="I620" s="60">
        <f>AVERAGE($H$102:H620)</f>
        <v>15.887398843930635</v>
      </c>
      <c r="J620" s="58">
        <f t="shared" si="111"/>
        <v>20.390743801652896</v>
      </c>
      <c r="K620">
        <f t="shared" si="114"/>
        <v>16.46</v>
      </c>
    </row>
    <row r="621" spans="3:11">
      <c r="C621" s="64">
        <v>25993</v>
      </c>
      <c r="D621" s="64" t="str">
        <f t="shared" si="112"/>
        <v>31971</v>
      </c>
      <c r="E621" s="65">
        <v>19.2165</v>
      </c>
      <c r="F621" s="58">
        <f t="shared" si="113"/>
        <v>18.534500000000001</v>
      </c>
      <c r="G621" s="65">
        <v>14.512247115384616</v>
      </c>
      <c r="H621" s="66">
        <v>17.399999999999999</v>
      </c>
      <c r="I621" s="60">
        <f>AVERAGE($H$102:H621)</f>
        <v>15.89030769230769</v>
      </c>
      <c r="J621" s="58">
        <f t="shared" si="111"/>
        <v>20.375619834710747</v>
      </c>
      <c r="K621">
        <f t="shared" si="114"/>
        <v>17.03</v>
      </c>
    </row>
    <row r="622" spans="3:11">
      <c r="C622" s="64">
        <v>26024</v>
      </c>
      <c r="D622" s="64" t="str">
        <f t="shared" si="112"/>
        <v>41971</v>
      </c>
      <c r="E622" s="65">
        <v>19.5395</v>
      </c>
      <c r="F622" s="58">
        <f t="shared" si="113"/>
        <v>19.2165</v>
      </c>
      <c r="G622" s="65">
        <v>14.521896353166987</v>
      </c>
      <c r="H622" s="66">
        <v>17.920000000000002</v>
      </c>
      <c r="I622" s="60">
        <f>AVERAGE($H$102:H622)</f>
        <v>15.894203454894432</v>
      </c>
      <c r="J622" s="58">
        <f t="shared" si="111"/>
        <v>20.359752066115703</v>
      </c>
      <c r="K622">
        <f t="shared" si="114"/>
        <v>17.399999999999999</v>
      </c>
    </row>
    <row r="623" spans="3:11">
      <c r="C623" s="64">
        <v>26054</v>
      </c>
      <c r="D623" s="64" t="str">
        <f t="shared" si="112"/>
        <v>51971</v>
      </c>
      <c r="E623" s="65">
        <v>18.727399999999999</v>
      </c>
      <c r="F623" s="58">
        <f t="shared" si="113"/>
        <v>19.5395</v>
      </c>
      <c r="G623" s="65">
        <v>14.529952873563218</v>
      </c>
      <c r="H623" s="66">
        <v>17.559999999999999</v>
      </c>
      <c r="I623" s="60">
        <f>AVERAGE($H$102:H623)</f>
        <v>15.897394636015322</v>
      </c>
      <c r="J623" s="58">
        <f t="shared" si="111"/>
        <v>20.336446280991741</v>
      </c>
      <c r="K623">
        <f t="shared" si="114"/>
        <v>17.920000000000002</v>
      </c>
    </row>
    <row r="624" spans="3:11">
      <c r="C624" s="64">
        <v>26085</v>
      </c>
      <c r="D624" s="64" t="str">
        <f t="shared" si="112"/>
        <v>61971</v>
      </c>
      <c r="E624" s="65">
        <v>18.552600000000002</v>
      </c>
      <c r="F624" s="58">
        <f t="shared" si="113"/>
        <v>18.727399999999999</v>
      </c>
      <c r="G624" s="65">
        <v>14.537644359464627</v>
      </c>
      <c r="H624" s="66">
        <v>17.079999999999998</v>
      </c>
      <c r="I624" s="60">
        <f>AVERAGE($H$102:H624)</f>
        <v>15.89965583173996</v>
      </c>
      <c r="J624" s="58">
        <f t="shared" si="111"/>
        <v>20.30735537190083</v>
      </c>
      <c r="K624">
        <f t="shared" si="114"/>
        <v>17.559999999999999</v>
      </c>
    </row>
    <row r="625" spans="3:11">
      <c r="C625" s="64">
        <v>26115</v>
      </c>
      <c r="D625" s="64" t="str">
        <f t="shared" si="112"/>
        <v>71971</v>
      </c>
      <c r="E625" s="65">
        <v>17.6022</v>
      </c>
      <c r="F625" s="58">
        <f t="shared" si="113"/>
        <v>18.552600000000002</v>
      </c>
      <c r="G625" s="65">
        <v>14.543492748091603</v>
      </c>
      <c r="H625" s="66">
        <v>16.89</v>
      </c>
      <c r="I625" s="60">
        <f>AVERAGE($H$102:H625)</f>
        <v>15.901545801526714</v>
      </c>
      <c r="J625" s="58">
        <f t="shared" si="111"/>
        <v>20.278925619834716</v>
      </c>
      <c r="K625">
        <f t="shared" si="114"/>
        <v>17.079999999999998</v>
      </c>
    </row>
    <row r="626" spans="3:11">
      <c r="C626" s="64">
        <v>26146</v>
      </c>
      <c r="D626" s="64" t="str">
        <f t="shared" si="112"/>
        <v>81971</v>
      </c>
      <c r="E626" s="65">
        <v>18.2376</v>
      </c>
      <c r="F626" s="58">
        <f t="shared" si="113"/>
        <v>17.6022</v>
      </c>
      <c r="G626" s="65">
        <v>14.550529142857144</v>
      </c>
      <c r="H626" s="66">
        <v>16.52</v>
      </c>
      <c r="I626" s="60">
        <f>AVERAGE($H$102:H626)</f>
        <v>15.902723809523806</v>
      </c>
      <c r="J626" s="58">
        <f t="shared" si="111"/>
        <v>20.248925619834715</v>
      </c>
      <c r="K626">
        <f t="shared" si="114"/>
        <v>16.89</v>
      </c>
    </row>
    <row r="627" spans="3:11">
      <c r="C627" s="64">
        <v>26177</v>
      </c>
      <c r="D627" s="64" t="str">
        <f t="shared" si="112"/>
        <v>91971</v>
      </c>
      <c r="E627" s="65">
        <v>18.110499999999998</v>
      </c>
      <c r="F627" s="58">
        <f t="shared" si="113"/>
        <v>18.2376</v>
      </c>
      <c r="G627" s="65">
        <v>14.557297148288974</v>
      </c>
      <c r="H627" s="66">
        <v>16.86</v>
      </c>
      <c r="I627" s="60">
        <f>AVERAGE($H$102:H627)</f>
        <v>15.90454372623574</v>
      </c>
      <c r="J627" s="58">
        <f t="shared" si="111"/>
        <v>20.215206611570256</v>
      </c>
      <c r="K627">
        <f t="shared" si="114"/>
        <v>16.52</v>
      </c>
    </row>
    <row r="628" spans="3:11">
      <c r="C628" s="64">
        <v>26207</v>
      </c>
      <c r="D628" s="64" t="str">
        <f t="shared" si="112"/>
        <v>101971</v>
      </c>
      <c r="E628" s="65">
        <v>16.531600000000001</v>
      </c>
      <c r="F628" s="58">
        <f t="shared" si="113"/>
        <v>18.110499999999998</v>
      </c>
      <c r="G628" s="65">
        <v>14.561043453510438</v>
      </c>
      <c r="H628" s="66">
        <v>16.43</v>
      </c>
      <c r="I628" s="60">
        <f>AVERAGE($H$102:H628)</f>
        <v>15.905540796963946</v>
      </c>
      <c r="J628" s="58">
        <f t="shared" si="111"/>
        <v>20.179834710743808</v>
      </c>
      <c r="K628">
        <f t="shared" si="114"/>
        <v>16.86</v>
      </c>
    </row>
    <row r="629" spans="3:11">
      <c r="C629" s="64">
        <v>26238</v>
      </c>
      <c r="D629" s="64" t="str">
        <f t="shared" si="112"/>
        <v>111971</v>
      </c>
      <c r="E629" s="65">
        <v>16.4895</v>
      </c>
      <c r="F629" s="58">
        <f t="shared" si="113"/>
        <v>16.531600000000001</v>
      </c>
      <c r="G629" s="65">
        <v>14.564695833333333</v>
      </c>
      <c r="H629" s="66">
        <v>15.64</v>
      </c>
      <c r="I629" s="60">
        <f>AVERAGE($H$102:H629)</f>
        <v>15.905037878787876</v>
      </c>
      <c r="J629" s="58">
        <f t="shared" si="111"/>
        <v>20.136198347107442</v>
      </c>
      <c r="K629">
        <f t="shared" si="114"/>
        <v>16.43</v>
      </c>
    </row>
    <row r="630" spans="3:11">
      <c r="C630" s="64">
        <v>26268</v>
      </c>
      <c r="D630" s="64" t="str">
        <f t="shared" si="112"/>
        <v>121971</v>
      </c>
      <c r="E630" s="65">
        <v>17.910499999999999</v>
      </c>
      <c r="F630" s="58">
        <f t="shared" si="113"/>
        <v>16.4895</v>
      </c>
      <c r="G630" s="65">
        <v>14.571020604914935</v>
      </c>
      <c r="H630" s="66">
        <v>16.600000000000001</v>
      </c>
      <c r="I630" s="60">
        <f>AVERAGE($H$102:H630)</f>
        <v>15.906351606805291</v>
      </c>
      <c r="J630" s="58">
        <f t="shared" si="111"/>
        <v>20.092727272727274</v>
      </c>
      <c r="K630">
        <f t="shared" si="114"/>
        <v>15.64</v>
      </c>
    </row>
    <row r="631" spans="3:11">
      <c r="C631" s="64">
        <v>26299</v>
      </c>
      <c r="D631" s="64" t="str">
        <f t="shared" si="112"/>
        <v>11972</v>
      </c>
      <c r="E631" s="65">
        <v>17.889800000000001</v>
      </c>
      <c r="F631" s="58">
        <f t="shared" si="113"/>
        <v>17.910499999999999</v>
      </c>
      <c r="G631" s="65">
        <v>14.57728245283019</v>
      </c>
      <c r="H631" s="66">
        <v>17.260000000000002</v>
      </c>
      <c r="I631" s="60">
        <f>AVERAGE($H$102:H631)</f>
        <v>15.908905660377357</v>
      </c>
      <c r="J631" s="58">
        <f t="shared" si="111"/>
        <v>20.053223140495874</v>
      </c>
      <c r="K631">
        <f t="shared" si="114"/>
        <v>16.600000000000001</v>
      </c>
    </row>
    <row r="632" spans="3:11">
      <c r="C632" s="64">
        <v>26330</v>
      </c>
      <c r="D632" s="64" t="str">
        <f t="shared" si="112"/>
        <v>21972</v>
      </c>
      <c r="E632" s="65">
        <v>18.342500000000001</v>
      </c>
      <c r="F632" s="58">
        <f t="shared" si="113"/>
        <v>17.889800000000001</v>
      </c>
      <c r="G632" s="65">
        <v>14.584373258003767</v>
      </c>
      <c r="H632" s="66">
        <v>17.46</v>
      </c>
      <c r="I632" s="60">
        <f>AVERAGE($H$102:H632)</f>
        <v>15.911826741996231</v>
      </c>
      <c r="J632" s="58">
        <f t="shared" si="111"/>
        <v>20.022314049586779</v>
      </c>
      <c r="K632">
        <f t="shared" si="114"/>
        <v>17.260000000000002</v>
      </c>
    </row>
    <row r="633" spans="3:11">
      <c r="C633" s="64">
        <v>26359</v>
      </c>
      <c r="D633" s="64" t="str">
        <f t="shared" si="112"/>
        <v>31972</v>
      </c>
      <c r="E633" s="65">
        <v>18.450900000000001</v>
      </c>
      <c r="F633" s="58">
        <f t="shared" si="113"/>
        <v>18.342500000000001</v>
      </c>
      <c r="G633" s="65">
        <v>14.591641165413535</v>
      </c>
      <c r="H633" s="66">
        <v>17.809999999999999</v>
      </c>
      <c r="I633" s="60">
        <f>AVERAGE($H$102:H633)</f>
        <v>15.915394736842101</v>
      </c>
      <c r="J633" s="58">
        <f t="shared" si="111"/>
        <v>19.99223140495868</v>
      </c>
      <c r="K633">
        <f t="shared" si="114"/>
        <v>17.46</v>
      </c>
    </row>
    <row r="634" spans="3:11">
      <c r="C634" s="64">
        <v>26390</v>
      </c>
      <c r="D634" s="64" t="str">
        <f t="shared" si="112"/>
        <v>41972</v>
      </c>
      <c r="E634" s="65">
        <v>18.0352</v>
      </c>
      <c r="F634" s="58">
        <f t="shared" si="113"/>
        <v>18.450900000000001</v>
      </c>
      <c r="G634" s="65">
        <v>14.598101876172608</v>
      </c>
      <c r="H634" s="66">
        <v>17.920000000000002</v>
      </c>
      <c r="I634" s="60">
        <f>AVERAGE($H$102:H634)</f>
        <v>15.919155722326451</v>
      </c>
      <c r="J634" s="58">
        <f t="shared" si="111"/>
        <v>19.963140495867773</v>
      </c>
      <c r="K634">
        <f t="shared" si="114"/>
        <v>17.809999999999999</v>
      </c>
    </row>
    <row r="635" spans="3:11">
      <c r="C635" s="64">
        <v>26420</v>
      </c>
      <c r="D635" s="64" t="str">
        <f t="shared" si="112"/>
        <v>51972</v>
      </c>
      <c r="E635" s="65">
        <v>18.346699999999998</v>
      </c>
      <c r="F635" s="58">
        <f t="shared" si="113"/>
        <v>18.0352</v>
      </c>
      <c r="G635" s="65">
        <v>14.605121722846443</v>
      </c>
      <c r="H635" s="66">
        <v>17.66</v>
      </c>
      <c r="I635" s="60">
        <f>AVERAGE($H$102:H635)</f>
        <v>15.922415730337075</v>
      </c>
      <c r="J635" s="58">
        <f t="shared" si="111"/>
        <v>19.93834710743802</v>
      </c>
      <c r="K635">
        <f t="shared" si="114"/>
        <v>17.920000000000002</v>
      </c>
    </row>
    <row r="636" spans="3:11">
      <c r="C636" s="64">
        <v>26451</v>
      </c>
      <c r="D636" s="64" t="str">
        <f t="shared" si="112"/>
        <v>61972</v>
      </c>
      <c r="E636" s="65">
        <v>17.946400000000001</v>
      </c>
      <c r="F636" s="58">
        <f t="shared" si="113"/>
        <v>18.346699999999998</v>
      </c>
      <c r="G636" s="65">
        <v>14.611367102803738</v>
      </c>
      <c r="H636" s="66">
        <v>17.64</v>
      </c>
      <c r="I636" s="60">
        <f>AVERAGE($H$102:H636)</f>
        <v>15.925626168224294</v>
      </c>
      <c r="J636" s="58">
        <f t="shared" si="111"/>
        <v>19.926363636363636</v>
      </c>
      <c r="K636">
        <f t="shared" si="114"/>
        <v>17.66</v>
      </c>
    </row>
    <row r="637" spans="3:11">
      <c r="C637" s="64">
        <v>26481</v>
      </c>
      <c r="D637" s="64" t="str">
        <f t="shared" si="112"/>
        <v>71972</v>
      </c>
      <c r="E637" s="65">
        <v>17.490200000000002</v>
      </c>
      <c r="F637" s="58">
        <f t="shared" si="113"/>
        <v>17.946400000000001</v>
      </c>
      <c r="G637" s="65">
        <v>14.616738059701493</v>
      </c>
      <c r="H637" s="66">
        <v>17.399999999999999</v>
      </c>
      <c r="I637" s="60">
        <f>AVERAGE($H$102:H637)</f>
        <v>15.928376865671636</v>
      </c>
      <c r="J637" s="58">
        <f t="shared" si="111"/>
        <v>19.931074380165292</v>
      </c>
      <c r="K637">
        <f t="shared" si="114"/>
        <v>17.64</v>
      </c>
    </row>
    <row r="638" spans="3:11">
      <c r="C638" s="64">
        <v>26512</v>
      </c>
      <c r="D638" s="64" t="str">
        <f t="shared" si="112"/>
        <v>81972</v>
      </c>
      <c r="E638" s="65">
        <v>18.0928</v>
      </c>
      <c r="F638" s="58">
        <f t="shared" si="113"/>
        <v>17.490200000000002</v>
      </c>
      <c r="G638" s="65">
        <v>14.623211173184359</v>
      </c>
      <c r="H638" s="66">
        <v>17.940000000000001</v>
      </c>
      <c r="I638" s="60">
        <f>AVERAGE($H$102:H638)</f>
        <v>15.932122905027928</v>
      </c>
      <c r="J638" s="58">
        <f t="shared" si="111"/>
        <v>19.937685950413226</v>
      </c>
      <c r="K638">
        <f t="shared" si="114"/>
        <v>17.399999999999999</v>
      </c>
    </row>
    <row r="639" spans="3:11">
      <c r="C639" s="64">
        <v>26543</v>
      </c>
      <c r="D639" s="64" t="str">
        <f t="shared" si="112"/>
        <v>91972</v>
      </c>
      <c r="E639" s="65">
        <v>18.004899999999999</v>
      </c>
      <c r="F639" s="58">
        <f t="shared" si="113"/>
        <v>18.0928</v>
      </c>
      <c r="G639" s="65">
        <v>14.6294968401487</v>
      </c>
      <c r="H639" s="66">
        <v>17.61</v>
      </c>
      <c r="I639" s="60">
        <f>AVERAGE($H$102:H639)</f>
        <v>15.93524163568773</v>
      </c>
      <c r="J639" s="58">
        <f t="shared" si="111"/>
        <v>19.938016528925623</v>
      </c>
      <c r="K639">
        <f t="shared" si="114"/>
        <v>17.940000000000001</v>
      </c>
    </row>
    <row r="640" spans="3:11">
      <c r="C640" s="64">
        <v>26573</v>
      </c>
      <c r="D640" s="64" t="str">
        <f t="shared" si="112"/>
        <v>101972</v>
      </c>
      <c r="E640" s="65">
        <v>17.380099999999999</v>
      </c>
      <c r="F640" s="58">
        <f t="shared" si="113"/>
        <v>18.004899999999999</v>
      </c>
      <c r="G640" s="65">
        <v>14.634600000000001</v>
      </c>
      <c r="H640" s="66">
        <v>17.53</v>
      </c>
      <c r="I640" s="60">
        <f>AVERAGE($H$102:H640)</f>
        <v>15.938200371057512</v>
      </c>
      <c r="J640" s="58">
        <f t="shared" si="111"/>
        <v>19.939752066115705</v>
      </c>
      <c r="K640">
        <f t="shared" si="114"/>
        <v>17.61</v>
      </c>
    </row>
    <row r="641" spans="3:11">
      <c r="C641" s="64">
        <v>26604</v>
      </c>
      <c r="D641" s="64" t="str">
        <f t="shared" si="112"/>
        <v>111972</v>
      </c>
      <c r="E641" s="65">
        <v>18.172899999999998</v>
      </c>
      <c r="F641" s="58">
        <f t="shared" si="113"/>
        <v>17.380099999999999</v>
      </c>
      <c r="G641" s="65">
        <v>14.641152407407407</v>
      </c>
      <c r="H641" s="66">
        <v>18.34</v>
      </c>
      <c r="I641" s="60">
        <f>AVERAGE($H$102:H641)</f>
        <v>15.942648148148146</v>
      </c>
      <c r="J641" s="58">
        <f t="shared" si="111"/>
        <v>19.952975206611573</v>
      </c>
      <c r="K641">
        <f t="shared" si="114"/>
        <v>17.53</v>
      </c>
    </row>
    <row r="642" spans="3:11">
      <c r="C642" s="64">
        <v>26634</v>
      </c>
      <c r="D642" s="64" t="str">
        <f t="shared" si="112"/>
        <v>121972</v>
      </c>
      <c r="E642" s="65">
        <v>18.387899999999998</v>
      </c>
      <c r="F642" s="58">
        <f t="shared" si="113"/>
        <v>18.172899999999998</v>
      </c>
      <c r="G642" s="65">
        <v>14.648078003696858</v>
      </c>
      <c r="H642" s="66">
        <v>18.649999999999999</v>
      </c>
      <c r="I642" s="60">
        <f>AVERAGE($H$102:H642)</f>
        <v>15.947652495378925</v>
      </c>
      <c r="J642" s="58">
        <f t="shared" si="111"/>
        <v>19.959586776859506</v>
      </c>
      <c r="K642">
        <f t="shared" si="114"/>
        <v>18.34</v>
      </c>
    </row>
    <row r="643" spans="3:11">
      <c r="C643" s="64">
        <v>26665</v>
      </c>
      <c r="D643" s="64" t="str">
        <f t="shared" si="112"/>
        <v>11973</v>
      </c>
      <c r="E643" s="65">
        <v>17.063199999999998</v>
      </c>
      <c r="F643" s="58">
        <f t="shared" si="113"/>
        <v>18.387899999999998</v>
      </c>
      <c r="G643" s="65">
        <v>14.652533948339483</v>
      </c>
      <c r="H643" s="66">
        <v>18.71</v>
      </c>
      <c r="I643" s="60">
        <f>AVERAGE($H$102:H643)</f>
        <v>15.95274907749077</v>
      </c>
      <c r="J643" s="58">
        <f t="shared" si="111"/>
        <v>19.960578512396697</v>
      </c>
      <c r="K643">
        <f t="shared" si="114"/>
        <v>18.649999999999999</v>
      </c>
    </row>
    <row r="644" spans="3:11">
      <c r="C644" s="64">
        <v>26696</v>
      </c>
      <c r="D644" s="64" t="str">
        <f t="shared" si="112"/>
        <v>21973</v>
      </c>
      <c r="E644" s="65">
        <v>16.423500000000001</v>
      </c>
      <c r="F644" s="58">
        <f t="shared" si="113"/>
        <v>17.063199999999998</v>
      </c>
      <c r="G644" s="65">
        <v>14.655795395948434</v>
      </c>
      <c r="H644" s="66">
        <v>17.89</v>
      </c>
      <c r="I644" s="60">
        <f>AVERAGE($H$102:H644)</f>
        <v>15.956316758747693</v>
      </c>
      <c r="J644" s="58">
        <f t="shared" si="111"/>
        <v>19.949256198347111</v>
      </c>
      <c r="K644">
        <f t="shared" si="114"/>
        <v>18.71</v>
      </c>
    </row>
    <row r="645" spans="3:11">
      <c r="C645" s="64">
        <v>26724</v>
      </c>
      <c r="D645" s="64" t="str">
        <f t="shared" si="112"/>
        <v>31973</v>
      </c>
      <c r="E645" s="65">
        <v>16.399999999999999</v>
      </c>
      <c r="F645" s="58">
        <f t="shared" si="113"/>
        <v>16.423500000000001</v>
      </c>
      <c r="G645" s="65">
        <v>14.659001654411764</v>
      </c>
      <c r="H645" s="66">
        <v>17.41</v>
      </c>
      <c r="I645" s="60">
        <f>AVERAGE($H$102:H645)</f>
        <v>15.95898897058823</v>
      </c>
      <c r="J645" s="58">
        <f t="shared" si="111"/>
        <v>19.932231404958678</v>
      </c>
      <c r="K645">
        <f t="shared" si="114"/>
        <v>17.89</v>
      </c>
    </row>
    <row r="646" spans="3:11">
      <c r="C646" s="64">
        <v>26755</v>
      </c>
      <c r="D646" s="64" t="str">
        <f t="shared" si="112"/>
        <v>41973</v>
      </c>
      <c r="E646" s="65">
        <v>14.795299999999999</v>
      </c>
      <c r="F646" s="58">
        <f t="shared" si="113"/>
        <v>16.399999999999999</v>
      </c>
      <c r="G646" s="65">
        <v>14.659251743119263</v>
      </c>
      <c r="H646" s="66">
        <v>16.940000000000001</v>
      </c>
      <c r="I646" s="60">
        <f>AVERAGE($H$102:H646)</f>
        <v>15.960788990825684</v>
      </c>
      <c r="J646" s="58">
        <f t="shared" si="111"/>
        <v>19.912809917355379</v>
      </c>
      <c r="K646">
        <f t="shared" si="114"/>
        <v>17.41</v>
      </c>
    </row>
    <row r="647" spans="3:11">
      <c r="C647" s="64">
        <v>26785</v>
      </c>
      <c r="D647" s="64" t="str">
        <f t="shared" si="112"/>
        <v>51973</v>
      </c>
      <c r="E647" s="65">
        <v>14.5159</v>
      </c>
      <c r="F647" s="58">
        <f t="shared" si="113"/>
        <v>14.795299999999999</v>
      </c>
      <c r="G647" s="65">
        <v>14.658989194139194</v>
      </c>
      <c r="H647" s="66">
        <v>16.309999999999999</v>
      </c>
      <c r="I647" s="60">
        <f>AVERAGE($H$102:H647)</f>
        <v>15.961428571428566</v>
      </c>
      <c r="J647" s="58">
        <f t="shared" si="111"/>
        <v>19.881074380165295</v>
      </c>
      <c r="K647">
        <f t="shared" si="114"/>
        <v>16.940000000000001</v>
      </c>
    </row>
    <row r="648" spans="3:11">
      <c r="C648" s="64">
        <v>26816</v>
      </c>
      <c r="D648" s="64" t="str">
        <f t="shared" si="112"/>
        <v>61973</v>
      </c>
      <c r="E648" s="65">
        <v>14.420500000000001</v>
      </c>
      <c r="F648" s="58">
        <f t="shared" si="113"/>
        <v>14.5159</v>
      </c>
      <c r="G648" s="65">
        <v>14.658553199268738</v>
      </c>
      <c r="H648" s="66">
        <v>15.81</v>
      </c>
      <c r="I648" s="60">
        <f>AVERAGE($H$102:H648)</f>
        <v>15.96115173674588</v>
      </c>
      <c r="J648" s="58">
        <f t="shared" si="111"/>
        <v>19.842231404958682</v>
      </c>
      <c r="K648">
        <f t="shared" si="114"/>
        <v>16.309999999999999</v>
      </c>
    </row>
    <row r="649" spans="3:11">
      <c r="C649" s="64">
        <v>26846</v>
      </c>
      <c r="D649" s="64" t="str">
        <f t="shared" si="112"/>
        <v>71973</v>
      </c>
      <c r="E649" s="65">
        <v>14.072800000000001</v>
      </c>
      <c r="F649" s="58">
        <f t="shared" si="113"/>
        <v>14.420500000000001</v>
      </c>
      <c r="G649" s="65">
        <v>14.657484306569343</v>
      </c>
      <c r="H649" s="66">
        <v>15.89</v>
      </c>
      <c r="I649" s="60">
        <f>AVERAGE($H$102:H649)</f>
        <v>15.961021897810211</v>
      </c>
      <c r="J649" s="58">
        <f t="shared" si="111"/>
        <v>19.805123966942155</v>
      </c>
      <c r="K649">
        <f t="shared" si="114"/>
        <v>15.81</v>
      </c>
    </row>
    <row r="650" spans="3:11">
      <c r="C650" s="64">
        <v>26877</v>
      </c>
      <c r="D650" s="64" t="str">
        <f t="shared" si="112"/>
        <v>81973</v>
      </c>
      <c r="E650" s="65">
        <v>13.5566</v>
      </c>
      <c r="F650" s="58">
        <f t="shared" si="113"/>
        <v>14.072800000000001</v>
      </c>
      <c r="G650" s="65">
        <v>14.655479052823313</v>
      </c>
      <c r="H650" s="66">
        <v>15.28</v>
      </c>
      <c r="I650" s="60">
        <f>AVERAGE($H$102:H650)</f>
        <v>15.959781420765021</v>
      </c>
      <c r="J650" s="58">
        <f t="shared" si="111"/>
        <v>19.766363636363643</v>
      </c>
      <c r="K650">
        <f t="shared" si="114"/>
        <v>15.89</v>
      </c>
    </row>
    <row r="651" spans="3:11">
      <c r="C651" s="64">
        <v>26908</v>
      </c>
      <c r="D651" s="64" t="str">
        <f t="shared" si="112"/>
        <v>91973</v>
      </c>
      <c r="E651" s="65">
        <v>14.100099999999999</v>
      </c>
      <c r="F651" s="58">
        <f t="shared" si="113"/>
        <v>13.5566</v>
      </c>
      <c r="G651" s="65">
        <v>14.654469272727271</v>
      </c>
      <c r="H651" s="66">
        <v>15.48</v>
      </c>
      <c r="I651" s="60">
        <f>AVERAGE($H$102:H651)</f>
        <v>15.958909090909083</v>
      </c>
      <c r="J651" s="58">
        <f t="shared" si="111"/>
        <v>19.725123966942153</v>
      </c>
      <c r="K651">
        <f t="shared" si="114"/>
        <v>15.28</v>
      </c>
    </row>
    <row r="652" spans="3:11">
      <c r="C652" s="64">
        <v>26938</v>
      </c>
      <c r="D652" s="64" t="str">
        <f t="shared" si="112"/>
        <v>101973</v>
      </c>
      <c r="E652" s="65">
        <v>13.270799999999999</v>
      </c>
      <c r="F652" s="58">
        <f t="shared" si="113"/>
        <v>14.100099999999999</v>
      </c>
      <c r="G652" s="65">
        <v>14.651958076225045</v>
      </c>
      <c r="H652" s="66">
        <v>15.91</v>
      </c>
      <c r="I652" s="60">
        <f>AVERAGE($H$102:H652)</f>
        <v>15.958820326678758</v>
      </c>
      <c r="J652" s="58">
        <f t="shared" si="111"/>
        <v>19.683388429752071</v>
      </c>
      <c r="K652">
        <f t="shared" si="114"/>
        <v>15.48</v>
      </c>
    </row>
    <row r="653" spans="3:11">
      <c r="C653" s="64">
        <v>26969</v>
      </c>
      <c r="D653" s="64" t="str">
        <f t="shared" si="112"/>
        <v>111973</v>
      </c>
      <c r="E653" s="65">
        <v>11.7598</v>
      </c>
      <c r="F653" s="58">
        <f t="shared" si="113"/>
        <v>13.270799999999999</v>
      </c>
      <c r="G653" s="65">
        <v>14.646718659420287</v>
      </c>
      <c r="H653" s="66">
        <v>14.65</v>
      </c>
      <c r="I653" s="60">
        <f>AVERAGE($H$102:H653)</f>
        <v>15.95644927536231</v>
      </c>
      <c r="J653" s="58">
        <f t="shared" si="111"/>
        <v>19.631818181818183</v>
      </c>
      <c r="K653">
        <f t="shared" si="114"/>
        <v>15.91</v>
      </c>
    </row>
    <row r="654" spans="3:11">
      <c r="C654" s="64">
        <v>26999</v>
      </c>
      <c r="D654" s="64" t="str">
        <f t="shared" si="112"/>
        <v>121973</v>
      </c>
      <c r="E654" s="65">
        <v>11.954700000000001</v>
      </c>
      <c r="F654" s="58">
        <f t="shared" si="113"/>
        <v>11.7598</v>
      </c>
      <c r="G654" s="65">
        <v>14.641850632911391</v>
      </c>
      <c r="H654" s="66">
        <v>13.49</v>
      </c>
      <c r="I654" s="60">
        <f>AVERAGE($H$102:H654)</f>
        <v>15.951989150090407</v>
      </c>
      <c r="J654" s="58">
        <f t="shared" si="111"/>
        <v>19.572066115702484</v>
      </c>
      <c r="K654">
        <f t="shared" si="114"/>
        <v>14.65</v>
      </c>
    </row>
    <row r="655" spans="3:11">
      <c r="C655" s="64">
        <v>27030</v>
      </c>
      <c r="D655" s="64" t="str">
        <f t="shared" si="112"/>
        <v>11974</v>
      </c>
      <c r="E655" s="65">
        <v>11.551399999999999</v>
      </c>
      <c r="F655" s="58">
        <f t="shared" si="113"/>
        <v>11.954700000000001</v>
      </c>
      <c r="G655" s="65">
        <v>14.636272202166063</v>
      </c>
      <c r="H655" s="66">
        <v>13.53</v>
      </c>
      <c r="I655" s="60">
        <f>AVERAGE($H$102:H655)</f>
        <v>15.947617328519849</v>
      </c>
      <c r="J655" s="58">
        <f t="shared" si="111"/>
        <v>19.510000000000009</v>
      </c>
      <c r="K655">
        <f t="shared" si="114"/>
        <v>13.49</v>
      </c>
    </row>
    <row r="656" spans="3:11">
      <c r="C656" s="64">
        <v>27061</v>
      </c>
      <c r="D656" s="64" t="str">
        <f t="shared" si="112"/>
        <v>21974</v>
      </c>
      <c r="E656" s="65">
        <v>11.509600000000001</v>
      </c>
      <c r="F656" s="58">
        <f t="shared" si="113"/>
        <v>11.551399999999999</v>
      </c>
      <c r="G656" s="65">
        <v>14.630638558558559</v>
      </c>
      <c r="H656" s="66">
        <v>12.96</v>
      </c>
      <c r="I656" s="60">
        <f>AVERAGE($H$102:H656)</f>
        <v>15.942234234234226</v>
      </c>
      <c r="J656" s="58">
        <f t="shared" si="111"/>
        <v>19.438347107438027</v>
      </c>
      <c r="K656">
        <f t="shared" si="114"/>
        <v>13.53</v>
      </c>
    </row>
    <row r="657" spans="3:11">
      <c r="C657" s="64">
        <v>27089</v>
      </c>
      <c r="D657" s="64" t="str">
        <f t="shared" si="112"/>
        <v>31974</v>
      </c>
      <c r="E657" s="65">
        <v>11.2416</v>
      </c>
      <c r="F657" s="58">
        <f t="shared" si="113"/>
        <v>11.509600000000001</v>
      </c>
      <c r="G657" s="65">
        <v>14.624543165467626</v>
      </c>
      <c r="H657" s="66">
        <v>13.31</v>
      </c>
      <c r="I657" s="60">
        <f>AVERAGE($H$102:H657)</f>
        <v>15.937499999999989</v>
      </c>
      <c r="J657" s="58">
        <f t="shared" si="111"/>
        <v>19.367933884297532</v>
      </c>
      <c r="K657">
        <f t="shared" si="114"/>
        <v>12.96</v>
      </c>
    </row>
    <row r="658" spans="3:11">
      <c r="C658" s="64">
        <v>27120</v>
      </c>
      <c r="D658" s="64" t="str">
        <f t="shared" si="112"/>
        <v>41974</v>
      </c>
      <c r="E658" s="65">
        <v>10.333</v>
      </c>
      <c r="F658" s="58">
        <f t="shared" si="113"/>
        <v>11.2416</v>
      </c>
      <c r="G658" s="65">
        <v>14.616838420107719</v>
      </c>
      <c r="H658" s="66">
        <v>12.55</v>
      </c>
      <c r="I658" s="60">
        <f>AVERAGE($H$102:H658)</f>
        <v>15.93141831238778</v>
      </c>
      <c r="J658" s="58">
        <f t="shared" si="111"/>
        <v>19.288429752066126</v>
      </c>
      <c r="K658">
        <f t="shared" si="114"/>
        <v>13.31</v>
      </c>
    </row>
    <row r="659" spans="3:11">
      <c r="C659" s="64">
        <v>27150</v>
      </c>
      <c r="D659" s="64" t="str">
        <f t="shared" si="112"/>
        <v>51974</v>
      </c>
      <c r="E659" s="65">
        <v>9.9863</v>
      </c>
      <c r="F659" s="58">
        <f t="shared" si="113"/>
        <v>10.333</v>
      </c>
      <c r="G659" s="65">
        <v>14.608539964157705</v>
      </c>
      <c r="H659" s="66">
        <v>12</v>
      </c>
      <c r="I659" s="60">
        <f>AVERAGE($H$102:H659)</f>
        <v>15.92437275985662</v>
      </c>
      <c r="J659" s="58">
        <f t="shared" si="111"/>
        <v>19.202314049586782</v>
      </c>
      <c r="K659">
        <f t="shared" si="114"/>
        <v>12.55</v>
      </c>
    </row>
    <row r="660" spans="3:11">
      <c r="C660" s="64">
        <v>27181</v>
      </c>
      <c r="D660" s="64" t="str">
        <f t="shared" si="112"/>
        <v>61974</v>
      </c>
      <c r="E660" s="65">
        <v>9.8398000000000003</v>
      </c>
      <c r="F660" s="58">
        <f t="shared" si="113"/>
        <v>9.9863</v>
      </c>
      <c r="G660" s="65">
        <v>14.600009123434702</v>
      </c>
      <c r="H660" s="66">
        <v>11.89</v>
      </c>
      <c r="I660" s="60">
        <f>AVERAGE($H$102:H660)</f>
        <v>15.917155635062599</v>
      </c>
      <c r="J660" s="58">
        <f t="shared" si="111"/>
        <v>19.114049586776861</v>
      </c>
      <c r="K660">
        <f t="shared" si="114"/>
        <v>12</v>
      </c>
    </row>
    <row r="661" spans="3:11">
      <c r="C661" s="64">
        <v>27211</v>
      </c>
      <c r="D661" s="64" t="str">
        <f t="shared" si="112"/>
        <v>71974</v>
      </c>
      <c r="E661" s="65">
        <v>8.7058</v>
      </c>
      <c r="F661" s="58">
        <f t="shared" si="113"/>
        <v>9.8398000000000003</v>
      </c>
      <c r="G661" s="65">
        <v>14.589483749999998</v>
      </c>
      <c r="H661" s="66">
        <v>10.39</v>
      </c>
      <c r="I661" s="60">
        <f>AVERAGE($H$102:H661)</f>
        <v>15.907285714285701</v>
      </c>
      <c r="J661" s="58">
        <f t="shared" si="111"/>
        <v>19.015619834710748</v>
      </c>
      <c r="K661">
        <f t="shared" si="114"/>
        <v>11.89</v>
      </c>
    </row>
    <row r="662" spans="3:11">
      <c r="C662" s="64">
        <v>27242</v>
      </c>
      <c r="D662" s="64" t="str">
        <f t="shared" si="112"/>
        <v>81974</v>
      </c>
      <c r="E662" s="65">
        <v>7.9199000000000002</v>
      </c>
      <c r="F662" s="58">
        <f t="shared" si="113"/>
        <v>8.7058</v>
      </c>
      <c r="G662" s="65">
        <v>14.577595008912654</v>
      </c>
      <c r="H662" s="66">
        <v>9.82</v>
      </c>
      <c r="I662" s="60">
        <f>AVERAGE($H$102:H662)</f>
        <v>15.896434937611394</v>
      </c>
      <c r="J662" s="58">
        <f t="shared" si="111"/>
        <v>18.906859504132239</v>
      </c>
      <c r="K662">
        <f t="shared" si="114"/>
        <v>10.39</v>
      </c>
    </row>
    <row r="663" spans="3:11">
      <c r="C663" s="64">
        <v>27273</v>
      </c>
      <c r="D663" s="64" t="str">
        <f t="shared" si="112"/>
        <v>91974</v>
      </c>
      <c r="E663" s="65">
        <v>6.9748000000000001</v>
      </c>
      <c r="F663" s="58">
        <f t="shared" si="113"/>
        <v>7.9199000000000002</v>
      </c>
      <c r="G663" s="65">
        <v>14.564066903914588</v>
      </c>
      <c r="H663" s="66">
        <v>8.68</v>
      </c>
      <c r="I663" s="60">
        <f>AVERAGE($H$102:H663)</f>
        <v>15.883594306049808</v>
      </c>
      <c r="J663" s="58">
        <f t="shared" si="111"/>
        <v>18.791404958677692</v>
      </c>
      <c r="K663">
        <f t="shared" si="114"/>
        <v>9.82</v>
      </c>
    </row>
    <row r="664" spans="3:11">
      <c r="C664" s="64">
        <v>27303</v>
      </c>
      <c r="D664" s="64" t="str">
        <f t="shared" si="112"/>
        <v>101974</v>
      </c>
      <c r="E664" s="65">
        <v>8.3126999999999995</v>
      </c>
      <c r="F664" s="58">
        <f t="shared" si="113"/>
        <v>6.9748000000000001</v>
      </c>
      <c r="G664" s="65">
        <v>14.552963232682059</v>
      </c>
      <c r="H664" s="66">
        <v>8.74</v>
      </c>
      <c r="I664" s="60">
        <f>AVERAGE($H$102:H664)</f>
        <v>15.870905861456469</v>
      </c>
      <c r="J664" s="58">
        <f t="shared" si="111"/>
        <v>18.674462809917362</v>
      </c>
      <c r="K664">
        <f t="shared" si="114"/>
        <v>8.68</v>
      </c>
    </row>
    <row r="665" spans="3:11">
      <c r="C665" s="64">
        <v>27334</v>
      </c>
      <c r="D665" s="64" t="str">
        <f t="shared" si="112"/>
        <v>111974</v>
      </c>
      <c r="E665" s="65">
        <v>7.8705999999999996</v>
      </c>
      <c r="F665" s="58">
        <f t="shared" si="113"/>
        <v>8.3126999999999995</v>
      </c>
      <c r="G665" s="65">
        <v>14.541115070921984</v>
      </c>
      <c r="H665" s="66">
        <v>8.9499999999999993</v>
      </c>
      <c r="I665" s="60">
        <f>AVERAGE($H$102:H665)</f>
        <v>15.858634751773037</v>
      </c>
      <c r="J665" s="58">
        <f t="shared" si="111"/>
        <v>18.556611570247938</v>
      </c>
      <c r="K665">
        <f t="shared" si="114"/>
        <v>8.74</v>
      </c>
    </row>
    <row r="666" spans="3:11">
      <c r="C666" s="64">
        <v>27364</v>
      </c>
      <c r="D666" s="64" t="str">
        <f t="shared" si="112"/>
        <v>121974</v>
      </c>
      <c r="E666" s="65">
        <v>7.7119999999999997</v>
      </c>
      <c r="F666" s="58">
        <f t="shared" si="113"/>
        <v>7.8705999999999996</v>
      </c>
      <c r="G666" s="65">
        <v>14.529028141592917</v>
      </c>
      <c r="H666" s="66">
        <v>8.2899999999999991</v>
      </c>
      <c r="I666" s="60">
        <f>AVERAGE($H$102:H666)</f>
        <v>15.845238938053086</v>
      </c>
      <c r="J666" s="58">
        <f t="shared" si="111"/>
        <v>18.433140495867768</v>
      </c>
      <c r="K666">
        <f t="shared" si="114"/>
        <v>8.9499999999999993</v>
      </c>
    </row>
    <row r="667" spans="3:11">
      <c r="C667" s="64">
        <v>27395</v>
      </c>
      <c r="D667" s="64" t="str">
        <f t="shared" si="112"/>
        <v>11975</v>
      </c>
      <c r="E667" s="65">
        <v>9.1100999999999992</v>
      </c>
      <c r="F667" s="58">
        <f t="shared" si="113"/>
        <v>7.7119999999999997</v>
      </c>
      <c r="G667" s="65">
        <v>14.519454063604238</v>
      </c>
      <c r="H667" s="66">
        <v>8.92</v>
      </c>
      <c r="I667" s="60">
        <f>AVERAGE($H$102:H667)</f>
        <v>15.833003533568894</v>
      </c>
      <c r="J667" s="58">
        <f t="shared" si="111"/>
        <v>18.318842975206614</v>
      </c>
      <c r="K667">
        <f t="shared" si="114"/>
        <v>8.2899999999999991</v>
      </c>
    </row>
    <row r="668" spans="3:11">
      <c r="C668" s="64">
        <v>27426</v>
      </c>
      <c r="D668" s="64" t="str">
        <f t="shared" si="112"/>
        <v>21975</v>
      </c>
      <c r="E668" s="65">
        <v>9.6555999999999997</v>
      </c>
      <c r="F668" s="58">
        <f t="shared" si="113"/>
        <v>9.1100999999999992</v>
      </c>
      <c r="G668" s="65">
        <v>14.510875837742502</v>
      </c>
      <c r="H668" s="66">
        <v>9.76</v>
      </c>
      <c r="I668" s="60">
        <f>AVERAGE($H$102:H668)</f>
        <v>15.822292768959425</v>
      </c>
      <c r="J668" s="58">
        <f t="shared" si="111"/>
        <v>18.207190082644633</v>
      </c>
      <c r="K668">
        <f t="shared" si="114"/>
        <v>8.92</v>
      </c>
    </row>
    <row r="669" spans="3:11">
      <c r="C669" s="64">
        <v>27454</v>
      </c>
      <c r="D669" s="64" t="str">
        <f t="shared" si="112"/>
        <v>31975</v>
      </c>
      <c r="E669" s="65">
        <v>9.8651</v>
      </c>
      <c r="F669" s="58">
        <f t="shared" si="113"/>
        <v>9.6555999999999997</v>
      </c>
      <c r="G669" s="65">
        <v>14.502696654929577</v>
      </c>
      <c r="H669" s="66">
        <v>10.16</v>
      </c>
      <c r="I669" s="60">
        <f>AVERAGE($H$102:H669)</f>
        <v>15.812323943661962</v>
      </c>
      <c r="J669" s="58">
        <f t="shared" si="111"/>
        <v>18.098016528925619</v>
      </c>
      <c r="K669">
        <f t="shared" si="114"/>
        <v>9.76</v>
      </c>
    </row>
    <row r="670" spans="3:11">
      <c r="C670" s="64">
        <v>27485</v>
      </c>
      <c r="D670" s="64" t="str">
        <f t="shared" si="112"/>
        <v>41975</v>
      </c>
      <c r="E670" s="65">
        <v>10.9673</v>
      </c>
      <c r="F670" s="58">
        <f t="shared" si="113"/>
        <v>9.8651</v>
      </c>
      <c r="G670" s="65">
        <v>14.496483304042179</v>
      </c>
      <c r="H670" s="66">
        <v>10.23</v>
      </c>
      <c r="I670" s="60">
        <f>AVERAGE($H$102:H670)</f>
        <v>15.802513181019322</v>
      </c>
      <c r="J670" s="58">
        <f t="shared" si="111"/>
        <v>17.990413223140497</v>
      </c>
      <c r="K670">
        <f t="shared" si="114"/>
        <v>10.16</v>
      </c>
    </row>
    <row r="671" spans="3:11">
      <c r="C671" s="64">
        <v>27515</v>
      </c>
      <c r="D671" s="64" t="str">
        <f t="shared" si="112"/>
        <v>51975</v>
      </c>
      <c r="E671" s="65">
        <v>11.451000000000001</v>
      </c>
      <c r="F671" s="58">
        <f t="shared" si="113"/>
        <v>10.9673</v>
      </c>
      <c r="G671" s="65">
        <v>14.491140350877192</v>
      </c>
      <c r="H671" s="66">
        <v>10.82</v>
      </c>
      <c r="I671" s="60">
        <f>AVERAGE($H$102:H671)</f>
        <v>15.793771929824549</v>
      </c>
      <c r="J671" s="58">
        <f t="shared" ref="J671:J734" si="115">AVERAGE(H551:H671)</f>
        <v>17.886280991735539</v>
      </c>
      <c r="K671">
        <f t="shared" si="114"/>
        <v>10.23</v>
      </c>
    </row>
    <row r="672" spans="3:11">
      <c r="C672" s="64">
        <v>27546</v>
      </c>
      <c r="D672" s="64" t="str">
        <f t="shared" si="112"/>
        <v>61975</v>
      </c>
      <c r="E672" s="65">
        <v>11.958500000000001</v>
      </c>
      <c r="F672" s="58">
        <f t="shared" si="113"/>
        <v>11.451000000000001</v>
      </c>
      <c r="G672" s="65">
        <v>14.486704903677758</v>
      </c>
      <c r="H672" s="66">
        <v>11.01</v>
      </c>
      <c r="I672" s="60">
        <f>AVERAGE($H$102:H672)</f>
        <v>15.78539404553414</v>
      </c>
      <c r="J672" s="58">
        <f t="shared" si="115"/>
        <v>17.781322314049589</v>
      </c>
      <c r="K672">
        <f t="shared" si="114"/>
        <v>10.82</v>
      </c>
    </row>
    <row r="673" spans="3:11">
      <c r="C673" s="64">
        <v>27576</v>
      </c>
      <c r="D673" s="64" t="str">
        <f t="shared" si="112"/>
        <v>71975</v>
      </c>
      <c r="E673" s="65">
        <v>11.4369</v>
      </c>
      <c r="F673" s="58">
        <f t="shared" si="113"/>
        <v>11.958500000000001</v>
      </c>
      <c r="G673" s="65">
        <v>14.481373076923077</v>
      </c>
      <c r="H673" s="66">
        <v>10.9</v>
      </c>
      <c r="I673" s="60">
        <f>AVERAGE($H$102:H673)</f>
        <v>15.776853146853135</v>
      </c>
      <c r="J673" s="58">
        <f t="shared" si="115"/>
        <v>17.686363636363641</v>
      </c>
      <c r="K673">
        <f t="shared" si="114"/>
        <v>11.01</v>
      </c>
    </row>
    <row r="674" spans="3:11">
      <c r="C674" s="64">
        <v>27607</v>
      </c>
      <c r="D674" s="64" t="str">
        <f t="shared" si="112"/>
        <v>81975</v>
      </c>
      <c r="E674" s="65">
        <v>11.1959</v>
      </c>
      <c r="F674" s="58">
        <f t="shared" si="113"/>
        <v>11.4369</v>
      </c>
      <c r="G674" s="65">
        <v>14.475639267015708</v>
      </c>
      <c r="H674" s="66">
        <v>10.09</v>
      </c>
      <c r="I674" s="60">
        <f>AVERAGE($H$102:H674)</f>
        <v>15.766928446771367</v>
      </c>
      <c r="J674" s="58">
        <f t="shared" si="115"/>
        <v>17.585454545454553</v>
      </c>
      <c r="K674">
        <f t="shared" si="114"/>
        <v>10.9</v>
      </c>
    </row>
    <row r="675" spans="3:11">
      <c r="C675" s="64">
        <v>27638</v>
      </c>
      <c r="D675" s="64" t="str">
        <f t="shared" si="112"/>
        <v>91975</v>
      </c>
      <c r="E675" s="65">
        <v>10.808</v>
      </c>
      <c r="F675" s="58">
        <f t="shared" si="113"/>
        <v>11.1959</v>
      </c>
      <c r="G675" s="65">
        <v>14.469249651567948</v>
      </c>
      <c r="H675" s="66">
        <v>9.92</v>
      </c>
      <c r="I675" s="60">
        <f>AVERAGE($H$102:H675)</f>
        <v>15.756742160278735</v>
      </c>
      <c r="J675" s="58">
        <f t="shared" si="115"/>
        <v>17.480082644628109</v>
      </c>
      <c r="K675">
        <f t="shared" si="114"/>
        <v>10.09</v>
      </c>
    </row>
    <row r="676" spans="3:11">
      <c r="C676" s="64">
        <v>27668</v>
      </c>
      <c r="D676" s="64" t="str">
        <f t="shared" si="112"/>
        <v>101975</v>
      </c>
      <c r="E676" s="65">
        <v>11.1859</v>
      </c>
      <c r="F676" s="58">
        <f t="shared" si="113"/>
        <v>10.808</v>
      </c>
      <c r="G676" s="65">
        <v>14.463539478260873</v>
      </c>
      <c r="H676" s="66">
        <v>10.33</v>
      </c>
      <c r="I676" s="60">
        <f>AVERAGE($H$102:H676)</f>
        <v>15.747304347826075</v>
      </c>
      <c r="J676" s="58">
        <f t="shared" si="115"/>
        <v>17.372314049586784</v>
      </c>
      <c r="K676">
        <f t="shared" si="114"/>
        <v>9.92</v>
      </c>
    </row>
    <row r="677" spans="3:11">
      <c r="C677" s="64">
        <v>27699</v>
      </c>
      <c r="D677" s="64" t="str">
        <f t="shared" si="112"/>
        <v>111975</v>
      </c>
      <c r="E677" s="65">
        <v>11.462300000000001</v>
      </c>
      <c r="F677" s="58">
        <f t="shared" si="113"/>
        <v>11.1859</v>
      </c>
      <c r="G677" s="65">
        <v>14.458328993055558</v>
      </c>
      <c r="H677" s="66">
        <v>10.44</v>
      </c>
      <c r="I677" s="60">
        <f>AVERAGE($H$102:H677)</f>
        <v>15.738090277777767</v>
      </c>
      <c r="J677" s="58">
        <f t="shared" si="115"/>
        <v>17.262066115702485</v>
      </c>
      <c r="K677">
        <f t="shared" si="114"/>
        <v>10.33</v>
      </c>
    </row>
    <row r="678" spans="3:11">
      <c r="C678" s="64">
        <v>27729</v>
      </c>
      <c r="D678" s="64" t="str">
        <f t="shared" si="112"/>
        <v>121975</v>
      </c>
      <c r="E678" s="65">
        <v>11.330399999999999</v>
      </c>
      <c r="F678" s="58">
        <f t="shared" si="113"/>
        <v>11.462300000000001</v>
      </c>
      <c r="G678" s="65">
        <v>14.452907972270367</v>
      </c>
      <c r="H678" s="66">
        <v>10.25</v>
      </c>
      <c r="I678" s="60">
        <f>AVERAGE($H$102:H678)</f>
        <v>15.728578856152502</v>
      </c>
      <c r="J678" s="58">
        <f t="shared" si="115"/>
        <v>17.149008264462815</v>
      </c>
      <c r="K678">
        <f t="shared" si="114"/>
        <v>10.44</v>
      </c>
    </row>
    <row r="679" spans="3:11">
      <c r="C679" s="64">
        <v>27760</v>
      </c>
      <c r="D679" s="64" t="str">
        <f t="shared" ref="D679:D742" si="116">MONTH(C679)&amp;YEAR(C679)</f>
        <v>11976</v>
      </c>
      <c r="E679" s="65">
        <v>11.646699999999999</v>
      </c>
      <c r="F679" s="58">
        <f t="shared" si="113"/>
        <v>11.330399999999999</v>
      </c>
      <c r="G679" s="65">
        <v>14.448052941176472</v>
      </c>
      <c r="H679" s="66">
        <v>11.19</v>
      </c>
      <c r="I679" s="60">
        <f>AVERAGE($H$102:H679)</f>
        <v>15.720726643598606</v>
      </c>
      <c r="J679" s="58">
        <f t="shared" si="115"/>
        <v>17.04570247933885</v>
      </c>
      <c r="K679">
        <f t="shared" si="114"/>
        <v>10.25</v>
      </c>
    </row>
    <row r="680" spans="3:11">
      <c r="C680" s="64">
        <v>27791</v>
      </c>
      <c r="D680" s="64" t="str">
        <f t="shared" si="116"/>
        <v>21976</v>
      </c>
      <c r="E680" s="65">
        <v>11.5139</v>
      </c>
      <c r="F680" s="58">
        <f t="shared" ref="F680:F743" si="117">E679</f>
        <v>11.646699999999999</v>
      </c>
      <c r="G680" s="65">
        <v>14.44298531951641</v>
      </c>
      <c r="H680" s="66">
        <v>11.59</v>
      </c>
      <c r="I680" s="60">
        <f>AVERAGE($H$102:H680)</f>
        <v>15.713592400690837</v>
      </c>
      <c r="J680" s="58">
        <f t="shared" si="115"/>
        <v>16.942644628099181</v>
      </c>
      <c r="K680">
        <f t="shared" ref="K680:K743" si="118">H679</f>
        <v>11.19</v>
      </c>
    </row>
    <row r="681" spans="3:11">
      <c r="C681" s="64">
        <v>27820</v>
      </c>
      <c r="D681" s="64" t="str">
        <f t="shared" si="116"/>
        <v>31976</v>
      </c>
      <c r="E681" s="65">
        <v>11.8672</v>
      </c>
      <c r="F681" s="58">
        <f t="shared" si="117"/>
        <v>11.5139</v>
      </c>
      <c r="G681" s="65">
        <v>14.438544310344831</v>
      </c>
      <c r="H681" s="66">
        <v>11.63</v>
      </c>
      <c r="I681" s="60">
        <f>AVERAGE($H$102:H681)</f>
        <v>15.70655172413792</v>
      </c>
      <c r="J681" s="58">
        <f t="shared" si="115"/>
        <v>16.842892561983479</v>
      </c>
      <c r="K681">
        <f t="shared" si="118"/>
        <v>11.59</v>
      </c>
    </row>
    <row r="682" spans="3:11">
      <c r="C682" s="64">
        <v>27851</v>
      </c>
      <c r="D682" s="64" t="str">
        <f t="shared" si="116"/>
        <v>41976</v>
      </c>
      <c r="E682" s="65">
        <v>10.988099999999999</v>
      </c>
      <c r="F682" s="58">
        <f t="shared" si="117"/>
        <v>11.8672</v>
      </c>
      <c r="G682" s="65">
        <v>14.43260550774527</v>
      </c>
      <c r="H682" s="66">
        <v>11.69</v>
      </c>
      <c r="I682" s="60">
        <f>AVERAGE($H$102:H682)</f>
        <v>15.699638554216858</v>
      </c>
      <c r="J682" s="58">
        <f t="shared" si="115"/>
        <v>16.752644628099183</v>
      </c>
      <c r="K682">
        <f t="shared" si="118"/>
        <v>11.63</v>
      </c>
    </row>
    <row r="683" spans="3:11">
      <c r="C683" s="64">
        <v>27881</v>
      </c>
      <c r="D683" s="64" t="str">
        <f t="shared" si="116"/>
        <v>51976</v>
      </c>
      <c r="E683" s="65">
        <v>10.830299999999999</v>
      </c>
      <c r="F683" s="58">
        <f t="shared" si="117"/>
        <v>10.988099999999999</v>
      </c>
      <c r="G683" s="65">
        <v>14.426415979381447</v>
      </c>
      <c r="H683" s="66">
        <v>11.53</v>
      </c>
      <c r="I683" s="60">
        <f>AVERAGE($H$102:H683)</f>
        <v>15.692474226804116</v>
      </c>
      <c r="J683" s="58">
        <f t="shared" si="115"/>
        <v>16.65694214876034</v>
      </c>
      <c r="K683">
        <f t="shared" si="118"/>
        <v>11.69</v>
      </c>
    </row>
    <row r="684" spans="3:11">
      <c r="C684" s="64">
        <v>27912</v>
      </c>
      <c r="D684" s="64" t="str">
        <f t="shared" si="116"/>
        <v>61976</v>
      </c>
      <c r="E684" s="65">
        <v>11.2735</v>
      </c>
      <c r="F684" s="58">
        <f t="shared" si="117"/>
        <v>10.830299999999999</v>
      </c>
      <c r="G684" s="65">
        <v>14.421007890222986</v>
      </c>
      <c r="H684" s="66">
        <v>11.54</v>
      </c>
      <c r="I684" s="60">
        <f>AVERAGE($H$102:H684)</f>
        <v>15.685351629502566</v>
      </c>
      <c r="J684" s="58">
        <f t="shared" si="115"/>
        <v>16.571735537190094</v>
      </c>
      <c r="K684">
        <f t="shared" si="118"/>
        <v>11.53</v>
      </c>
    </row>
    <row r="685" spans="3:11">
      <c r="C685" s="64">
        <v>27942</v>
      </c>
      <c r="D685" s="64" t="str">
        <f t="shared" si="116"/>
        <v>71976</v>
      </c>
      <c r="E685" s="65">
        <v>10.8314</v>
      </c>
      <c r="F685" s="58">
        <f t="shared" si="117"/>
        <v>11.2735</v>
      </c>
      <c r="G685" s="65">
        <v>14.414861301369864</v>
      </c>
      <c r="H685" s="66">
        <v>11.76</v>
      </c>
      <c r="I685" s="60">
        <f>AVERAGE($H$102:H685)</f>
        <v>15.678630136986294</v>
      </c>
      <c r="J685" s="58">
        <f t="shared" si="115"/>
        <v>16.490743801652901</v>
      </c>
      <c r="K685">
        <f t="shared" si="118"/>
        <v>11.54</v>
      </c>
    </row>
    <row r="686" spans="3:11">
      <c r="C686" s="64">
        <v>27973</v>
      </c>
      <c r="D686" s="64" t="str">
        <f t="shared" si="116"/>
        <v>81976</v>
      </c>
      <c r="E686" s="65">
        <v>10.7759</v>
      </c>
      <c r="F686" s="58">
        <f t="shared" si="117"/>
        <v>10.8314</v>
      </c>
      <c r="G686" s="65">
        <v>14.408640854700856</v>
      </c>
      <c r="H686" s="66">
        <v>11.6</v>
      </c>
      <c r="I686" s="60">
        <f>AVERAGE($H$102:H686)</f>
        <v>15.671658119658114</v>
      </c>
      <c r="J686" s="58">
        <f t="shared" si="115"/>
        <v>16.40991735537191</v>
      </c>
      <c r="K686">
        <f t="shared" si="118"/>
        <v>11.76</v>
      </c>
    </row>
    <row r="687" spans="3:11">
      <c r="C687" s="64">
        <v>28004</v>
      </c>
      <c r="D687" s="64" t="str">
        <f t="shared" si="116"/>
        <v>91976</v>
      </c>
      <c r="E687" s="65">
        <v>11.0199</v>
      </c>
      <c r="F687" s="58">
        <f t="shared" si="117"/>
        <v>10.7759</v>
      </c>
      <c r="G687" s="65">
        <v>14.402858020477817</v>
      </c>
      <c r="H687" s="66">
        <v>11.81</v>
      </c>
      <c r="I687" s="60">
        <f>AVERAGE($H$102:H687)</f>
        <v>15.665068259385659</v>
      </c>
      <c r="J687" s="58">
        <f t="shared" si="115"/>
        <v>16.34297520661158</v>
      </c>
      <c r="K687">
        <f t="shared" si="118"/>
        <v>11.6</v>
      </c>
    </row>
    <row r="688" spans="3:11">
      <c r="C688" s="64">
        <v>28034</v>
      </c>
      <c r="D688" s="64" t="str">
        <f t="shared" si="116"/>
        <v>101976</v>
      </c>
      <c r="E688" s="65">
        <v>10.3835</v>
      </c>
      <c r="F688" s="58">
        <f t="shared" si="117"/>
        <v>11.0199</v>
      </c>
      <c r="G688" s="65">
        <v>14.396010732538331</v>
      </c>
      <c r="H688" s="66">
        <v>11.35</v>
      </c>
      <c r="I688" s="60">
        <f>AVERAGE($H$102:H688)</f>
        <v>15.657717206132872</v>
      </c>
      <c r="J688" s="58">
        <f t="shared" si="115"/>
        <v>16.278429752066124</v>
      </c>
      <c r="K688">
        <f t="shared" si="118"/>
        <v>11.81</v>
      </c>
    </row>
    <row r="689" spans="3:11">
      <c r="C689" s="64">
        <v>28065</v>
      </c>
      <c r="D689" s="64" t="str">
        <f t="shared" si="116"/>
        <v>111976</v>
      </c>
      <c r="E689" s="65">
        <v>10.3027</v>
      </c>
      <c r="F689" s="58">
        <f t="shared" si="117"/>
        <v>10.3835</v>
      </c>
      <c r="G689" s="65">
        <v>14.389049319727892</v>
      </c>
      <c r="H689" s="66">
        <v>11.25</v>
      </c>
      <c r="I689" s="60">
        <f>AVERAGE($H$102:H689)</f>
        <v>15.650221088435368</v>
      </c>
      <c r="J689" s="58">
        <f t="shared" si="115"/>
        <v>16.215785123966949</v>
      </c>
      <c r="K689">
        <f t="shared" si="118"/>
        <v>11.35</v>
      </c>
    </row>
    <row r="690" spans="3:11">
      <c r="C690" s="64">
        <v>28095</v>
      </c>
      <c r="D690" s="64" t="str">
        <f t="shared" si="116"/>
        <v>121976</v>
      </c>
      <c r="E690" s="65">
        <v>10.8436</v>
      </c>
      <c r="F690" s="58">
        <f t="shared" si="117"/>
        <v>10.3027</v>
      </c>
      <c r="G690" s="65">
        <v>14.383029881154501</v>
      </c>
      <c r="H690" s="66">
        <v>11.6</v>
      </c>
      <c r="I690" s="60">
        <f>AVERAGE($H$102:H690)</f>
        <v>15.643344651952455</v>
      </c>
      <c r="J690" s="58">
        <f t="shared" si="115"/>
        <v>16.148760330578519</v>
      </c>
      <c r="K690">
        <f t="shared" si="118"/>
        <v>11.25</v>
      </c>
    </row>
    <row r="691" spans="3:11">
      <c r="C691" s="64">
        <v>28126</v>
      </c>
      <c r="D691" s="64" t="str">
        <f t="shared" si="116"/>
        <v>11977</v>
      </c>
      <c r="E691" s="65">
        <v>10.122</v>
      </c>
      <c r="F691" s="58">
        <f t="shared" si="117"/>
        <v>10.8436</v>
      </c>
      <c r="G691" s="65">
        <v>14.37580779661017</v>
      </c>
      <c r="H691" s="66">
        <v>11.44</v>
      </c>
      <c r="I691" s="60">
        <f>AVERAGE($H$102:H691)</f>
        <v>15.636220338983046</v>
      </c>
      <c r="J691" s="58">
        <f t="shared" si="115"/>
        <v>16.080165289256204</v>
      </c>
      <c r="K691">
        <f t="shared" si="118"/>
        <v>11.6</v>
      </c>
    </row>
    <row r="692" spans="3:11">
      <c r="C692" s="64">
        <v>28157</v>
      </c>
      <c r="D692" s="64" t="str">
        <f t="shared" si="116"/>
        <v>21977</v>
      </c>
      <c r="E692" s="65">
        <v>9.9027999999999992</v>
      </c>
      <c r="F692" s="58">
        <f t="shared" si="117"/>
        <v>10.122</v>
      </c>
      <c r="G692" s="65">
        <v>14.368239255499153</v>
      </c>
      <c r="H692" s="66">
        <v>11.01</v>
      </c>
      <c r="I692" s="60">
        <f>AVERAGE($H$102:H692)</f>
        <v>15.628392554991535</v>
      </c>
      <c r="J692" s="58">
        <f t="shared" si="115"/>
        <v>16.002314049586783</v>
      </c>
      <c r="K692">
        <f t="shared" si="118"/>
        <v>11.44</v>
      </c>
    </row>
    <row r="693" spans="3:11">
      <c r="C693" s="64">
        <v>28185</v>
      </c>
      <c r="D693" s="64" t="str">
        <f t="shared" si="116"/>
        <v>31977</v>
      </c>
      <c r="E693" s="65">
        <v>9.7638999999999996</v>
      </c>
      <c r="F693" s="58">
        <f t="shared" si="117"/>
        <v>9.9027999999999992</v>
      </c>
      <c r="G693" s="65">
        <v>14.360461655405405</v>
      </c>
      <c r="H693" s="66">
        <v>10.9</v>
      </c>
      <c r="I693" s="60">
        <f>AVERAGE($H$102:H693)</f>
        <v>15.6204054054054</v>
      </c>
      <c r="J693" s="58">
        <f t="shared" si="115"/>
        <v>15.918264462809924</v>
      </c>
      <c r="K693">
        <f t="shared" si="118"/>
        <v>11.01</v>
      </c>
    </row>
    <row r="694" spans="3:11">
      <c r="C694" s="64">
        <v>28216</v>
      </c>
      <c r="D694" s="64" t="str">
        <f t="shared" si="116"/>
        <v>41977</v>
      </c>
      <c r="E694" s="65">
        <v>9.4472000000000005</v>
      </c>
      <c r="F694" s="58">
        <f t="shared" si="117"/>
        <v>9.7638999999999996</v>
      </c>
      <c r="G694" s="65">
        <v>14.352176222596965</v>
      </c>
      <c r="H694" s="66">
        <v>10.64</v>
      </c>
      <c r="I694" s="60">
        <f>AVERAGE($H$102:H694)</f>
        <v>15.612006745362557</v>
      </c>
      <c r="J694" s="58">
        <f t="shared" si="115"/>
        <v>15.829008264462818</v>
      </c>
      <c r="K694">
        <f t="shared" si="118"/>
        <v>10.9</v>
      </c>
    </row>
    <row r="695" spans="3:11">
      <c r="C695" s="64">
        <v>28246</v>
      </c>
      <c r="D695" s="64" t="str">
        <f t="shared" si="116"/>
        <v>51977</v>
      </c>
      <c r="E695" s="65">
        <v>9.2246000000000006</v>
      </c>
      <c r="F695" s="58">
        <f t="shared" si="117"/>
        <v>9.4472000000000005</v>
      </c>
      <c r="G695" s="65">
        <v>14.343543939393939</v>
      </c>
      <c r="H695" s="66">
        <v>10.55</v>
      </c>
      <c r="I695" s="60">
        <f>AVERAGE($H$102:H695)</f>
        <v>15.603484848484841</v>
      </c>
      <c r="J695" s="58">
        <f t="shared" si="115"/>
        <v>15.736942148760336</v>
      </c>
      <c r="K695">
        <f t="shared" si="118"/>
        <v>10.64</v>
      </c>
    </row>
    <row r="696" spans="3:11">
      <c r="C696" s="64">
        <v>28277</v>
      </c>
      <c r="D696" s="64" t="str">
        <f t="shared" si="116"/>
        <v>61977</v>
      </c>
      <c r="E696" s="65">
        <v>9.6430000000000007</v>
      </c>
      <c r="F696" s="58">
        <f t="shared" si="117"/>
        <v>9.2246000000000006</v>
      </c>
      <c r="G696" s="65">
        <v>14.335643865546219</v>
      </c>
      <c r="H696" s="66">
        <v>10.53</v>
      </c>
      <c r="I696" s="60">
        <f>AVERAGE($H$102:H696)</f>
        <v>15.594957983193272</v>
      </c>
      <c r="J696" s="58">
        <f t="shared" si="115"/>
        <v>15.642561983471079</v>
      </c>
      <c r="K696">
        <f t="shared" si="118"/>
        <v>10.55</v>
      </c>
    </row>
    <row r="697" spans="3:11">
      <c r="C697" s="64">
        <v>28307</v>
      </c>
      <c r="D697" s="64" t="str">
        <f t="shared" si="116"/>
        <v>71977</v>
      </c>
      <c r="E697" s="65">
        <v>9.2296999999999993</v>
      </c>
      <c r="F697" s="58">
        <f t="shared" si="117"/>
        <v>9.6430000000000007</v>
      </c>
      <c r="G697" s="65">
        <v>14.327076845637583</v>
      </c>
      <c r="H697" s="66">
        <v>10.57</v>
      </c>
      <c r="I697" s="60">
        <f>AVERAGE($H$102:H697)</f>
        <v>15.586526845637577</v>
      </c>
      <c r="J697" s="58">
        <f t="shared" si="115"/>
        <v>15.551818181818188</v>
      </c>
      <c r="K697">
        <f t="shared" si="118"/>
        <v>10.53</v>
      </c>
    </row>
    <row r="698" spans="3:11">
      <c r="C698" s="64">
        <v>28338</v>
      </c>
      <c r="D698" s="64" t="str">
        <f t="shared" si="116"/>
        <v>81977</v>
      </c>
      <c r="E698" s="65">
        <v>9.0355000000000008</v>
      </c>
      <c r="F698" s="58">
        <f t="shared" si="117"/>
        <v>9.2296999999999993</v>
      </c>
      <c r="G698" s="65">
        <v>14.31821323283082</v>
      </c>
      <c r="H698" s="66">
        <v>10.27</v>
      </c>
      <c r="I698" s="60">
        <f>AVERAGE($H$102:H698)</f>
        <v>15.577621440536008</v>
      </c>
      <c r="J698" s="58">
        <f t="shared" si="115"/>
        <v>15.456528925619841</v>
      </c>
      <c r="K698">
        <f t="shared" si="118"/>
        <v>10.57</v>
      </c>
    </row>
    <row r="699" spans="3:11">
      <c r="C699" s="64">
        <v>28369</v>
      </c>
      <c r="D699" s="64" t="str">
        <f t="shared" si="116"/>
        <v>91977</v>
      </c>
      <c r="E699" s="65">
        <v>9.0130999999999997</v>
      </c>
      <c r="F699" s="58">
        <f t="shared" si="117"/>
        <v>9.0355000000000008</v>
      </c>
      <c r="G699" s="65">
        <v>14.309341806020067</v>
      </c>
      <c r="H699" s="66">
        <v>10.07</v>
      </c>
      <c r="I699" s="60">
        <f>AVERAGE($H$102:H699)</f>
        <v>15.568411371237453</v>
      </c>
      <c r="J699" s="58">
        <f t="shared" si="115"/>
        <v>15.357685950413229</v>
      </c>
      <c r="K699">
        <f t="shared" si="118"/>
        <v>10.27</v>
      </c>
    </row>
    <row r="700" spans="3:11">
      <c r="C700" s="64">
        <v>28399</v>
      </c>
      <c r="D700" s="64" t="str">
        <f t="shared" si="116"/>
        <v>101977</v>
      </c>
      <c r="E700" s="65">
        <v>8.4793000000000003</v>
      </c>
      <c r="F700" s="58">
        <f t="shared" si="117"/>
        <v>9.0130999999999997</v>
      </c>
      <c r="G700" s="65">
        <v>14.299608848080135</v>
      </c>
      <c r="H700" s="66">
        <v>9.77</v>
      </c>
      <c r="I700" s="60">
        <f>AVERAGE($H$102:H700)</f>
        <v>15.558731218697824</v>
      </c>
      <c r="J700" s="58">
        <f t="shared" si="115"/>
        <v>15.254793388429755</v>
      </c>
      <c r="K700">
        <f t="shared" si="118"/>
        <v>10.07</v>
      </c>
    </row>
    <row r="701" spans="3:11">
      <c r="C701" s="64">
        <v>28430</v>
      </c>
      <c r="D701" s="64" t="str">
        <f t="shared" si="116"/>
        <v>111977</v>
      </c>
      <c r="E701" s="65">
        <v>8.7080000000000002</v>
      </c>
      <c r="F701" s="58">
        <f t="shared" si="117"/>
        <v>8.4793000000000003</v>
      </c>
      <c r="G701" s="65">
        <v>14.290289500000002</v>
      </c>
      <c r="H701" s="66">
        <v>9.77</v>
      </c>
      <c r="I701" s="60">
        <f>AVERAGE($H$102:H701)</f>
        <v>15.549083333333328</v>
      </c>
      <c r="J701" s="58">
        <f t="shared" si="115"/>
        <v>15.153140495867772</v>
      </c>
      <c r="K701">
        <f t="shared" si="118"/>
        <v>9.77</v>
      </c>
    </row>
    <row r="702" spans="3:11">
      <c r="C702" s="64">
        <v>28460</v>
      </c>
      <c r="D702" s="64" t="str">
        <f t="shared" si="116"/>
        <v>121977</v>
      </c>
      <c r="E702" s="65">
        <v>8.7327999999999992</v>
      </c>
      <c r="F702" s="58">
        <f t="shared" si="117"/>
        <v>8.7080000000000002</v>
      </c>
      <c r="G702" s="65">
        <v>14.281042429284527</v>
      </c>
      <c r="H702" s="66">
        <v>9.68</v>
      </c>
      <c r="I702" s="60">
        <f>AVERAGE($H$102:H702)</f>
        <v>15.539317803660561</v>
      </c>
      <c r="J702" s="58">
        <f t="shared" si="115"/>
        <v>15.057438016528925</v>
      </c>
      <c r="K702">
        <f t="shared" si="118"/>
        <v>9.77</v>
      </c>
    </row>
    <row r="703" spans="3:11">
      <c r="C703" s="64">
        <v>28491</v>
      </c>
      <c r="D703" s="64" t="str">
        <f t="shared" si="116"/>
        <v>11978</v>
      </c>
      <c r="E703" s="65">
        <v>8.1730999999999998</v>
      </c>
      <c r="F703" s="58">
        <f t="shared" si="117"/>
        <v>8.7327999999999992</v>
      </c>
      <c r="G703" s="65">
        <v>14.270896345514952</v>
      </c>
      <c r="H703" s="66">
        <v>9.24</v>
      </c>
      <c r="I703" s="60">
        <f>AVERAGE($H$102:H703)</f>
        <v>15.528853820598002</v>
      </c>
      <c r="J703" s="58">
        <f t="shared" si="115"/>
        <v>14.954049586776859</v>
      </c>
      <c r="K703">
        <f t="shared" si="118"/>
        <v>9.68</v>
      </c>
    </row>
    <row r="704" spans="3:11">
      <c r="C704" s="64">
        <v>28522</v>
      </c>
      <c r="D704" s="64" t="str">
        <f t="shared" si="116"/>
        <v>21978</v>
      </c>
      <c r="E704" s="65">
        <v>7.9706999999999999</v>
      </c>
      <c r="F704" s="58">
        <f t="shared" si="117"/>
        <v>8.1730999999999998</v>
      </c>
      <c r="G704" s="65">
        <v>14.26044825870647</v>
      </c>
      <c r="H704" s="66">
        <v>9.0500000000000007</v>
      </c>
      <c r="I704" s="60">
        <f>AVERAGE($H$102:H704)</f>
        <v>15.518109452736313</v>
      </c>
      <c r="J704" s="58">
        <f t="shared" si="115"/>
        <v>14.851074380165292</v>
      </c>
      <c r="K704">
        <f t="shared" si="118"/>
        <v>9.24</v>
      </c>
    </row>
    <row r="705" spans="3:11">
      <c r="C705" s="64">
        <v>28550</v>
      </c>
      <c r="D705" s="64" t="str">
        <f t="shared" si="116"/>
        <v>31978</v>
      </c>
      <c r="E705" s="65">
        <v>8.1693999999999996</v>
      </c>
      <c r="F705" s="58">
        <f t="shared" si="117"/>
        <v>7.9706999999999999</v>
      </c>
      <c r="G705" s="65">
        <v>14.250363741721857</v>
      </c>
      <c r="H705" s="66">
        <v>8.9499999999999993</v>
      </c>
      <c r="I705" s="60">
        <f>AVERAGE($H$102:H705)</f>
        <v>15.507235099337743</v>
      </c>
      <c r="J705" s="58">
        <f t="shared" si="115"/>
        <v>14.756280991735538</v>
      </c>
      <c r="K705">
        <f t="shared" si="118"/>
        <v>9.0500000000000007</v>
      </c>
    </row>
    <row r="706" spans="3:11">
      <c r="C706" s="64">
        <v>28581</v>
      </c>
      <c r="D706" s="64" t="str">
        <f t="shared" si="116"/>
        <v>41978</v>
      </c>
      <c r="E706" s="65">
        <v>8.6224000000000007</v>
      </c>
      <c r="F706" s="58">
        <f t="shared" si="117"/>
        <v>8.1693999999999996</v>
      </c>
      <c r="G706" s="65">
        <v>14.241061322314053</v>
      </c>
      <c r="H706" s="66">
        <v>9.26</v>
      </c>
      <c r="I706" s="60">
        <f>AVERAGE($H$102:H706)</f>
        <v>15.496909090909087</v>
      </c>
      <c r="J706" s="58">
        <f t="shared" si="115"/>
        <v>14.668099173553722</v>
      </c>
      <c r="K706">
        <f t="shared" si="118"/>
        <v>8.9499999999999993</v>
      </c>
    </row>
    <row r="707" spans="3:11">
      <c r="C707" s="64">
        <v>28611</v>
      </c>
      <c r="D707" s="64" t="str">
        <f t="shared" si="116"/>
        <v>51978</v>
      </c>
      <c r="E707" s="65">
        <v>8.6588999999999992</v>
      </c>
      <c r="F707" s="58">
        <f t="shared" si="117"/>
        <v>8.6224000000000007</v>
      </c>
      <c r="G707" s="65">
        <v>14.231849834983501</v>
      </c>
      <c r="H707" s="66">
        <v>9.6300000000000008</v>
      </c>
      <c r="I707" s="60">
        <f>AVERAGE($H$102:H707)</f>
        <v>15.487227722772271</v>
      </c>
      <c r="J707" s="58">
        <f t="shared" si="115"/>
        <v>14.571818181818184</v>
      </c>
      <c r="K707">
        <f t="shared" si="118"/>
        <v>9.26</v>
      </c>
    </row>
    <row r="708" spans="3:11">
      <c r="C708" s="64">
        <v>28642</v>
      </c>
      <c r="D708" s="64" t="str">
        <f t="shared" si="116"/>
        <v>61978</v>
      </c>
      <c r="E708" s="65">
        <v>8.5067000000000004</v>
      </c>
      <c r="F708" s="58">
        <f t="shared" si="117"/>
        <v>8.6588999999999992</v>
      </c>
      <c r="G708" s="65">
        <v>14.222417957166396</v>
      </c>
      <c r="H708" s="66">
        <v>9.5500000000000007</v>
      </c>
      <c r="I708" s="60">
        <f>AVERAGE($H$102:H708)</f>
        <v>15.477446457990109</v>
      </c>
      <c r="J708" s="58">
        <f t="shared" si="115"/>
        <v>14.471983471074381</v>
      </c>
      <c r="K708">
        <f t="shared" si="118"/>
        <v>9.6300000000000008</v>
      </c>
    </row>
    <row r="709" spans="3:11">
      <c r="C709" s="64">
        <v>28672</v>
      </c>
      <c r="D709" s="64" t="str">
        <f t="shared" si="116"/>
        <v>71978</v>
      </c>
      <c r="E709" s="65">
        <v>8.7018000000000004</v>
      </c>
      <c r="F709" s="58">
        <f t="shared" si="117"/>
        <v>8.5067000000000004</v>
      </c>
      <c r="G709" s="65">
        <v>14.213337993421057</v>
      </c>
      <c r="H709" s="66">
        <v>9.43</v>
      </c>
      <c r="I709" s="60">
        <f>AVERAGE($H$102:H709)</f>
        <v>15.467499999999994</v>
      </c>
      <c r="J709" s="58">
        <f t="shared" si="115"/>
        <v>14.36809917355372</v>
      </c>
      <c r="K709">
        <f t="shared" si="118"/>
        <v>9.5500000000000007</v>
      </c>
    </row>
    <row r="710" spans="3:11">
      <c r="C710" s="64">
        <v>28703</v>
      </c>
      <c r="D710" s="64" t="str">
        <f t="shared" si="116"/>
        <v>81978</v>
      </c>
      <c r="E710" s="65">
        <v>8.9274000000000004</v>
      </c>
      <c r="F710" s="58">
        <f t="shared" si="117"/>
        <v>8.7018000000000004</v>
      </c>
      <c r="G710" s="65">
        <v>14.204658292282435</v>
      </c>
      <c r="H710" s="66">
        <v>10.02</v>
      </c>
      <c r="I710" s="60">
        <f>AVERAGE($H$102:H710)</f>
        <v>15.458555008210174</v>
      </c>
      <c r="J710" s="58">
        <f t="shared" si="115"/>
        <v>14.271157024793389</v>
      </c>
      <c r="K710">
        <f t="shared" si="118"/>
        <v>9.43</v>
      </c>
    </row>
    <row r="711" spans="3:11">
      <c r="C711" s="64">
        <v>28734</v>
      </c>
      <c r="D711" s="64" t="str">
        <f t="shared" si="116"/>
        <v>91978</v>
      </c>
      <c r="E711" s="65">
        <v>8.8626000000000005</v>
      </c>
      <c r="F711" s="58">
        <f t="shared" si="117"/>
        <v>8.9274000000000004</v>
      </c>
      <c r="G711" s="65">
        <v>14.195900819672136</v>
      </c>
      <c r="H711" s="66">
        <v>9.94</v>
      </c>
      <c r="I711" s="60">
        <f>AVERAGE($H$102:H711)</f>
        <v>15.449508196721307</v>
      </c>
      <c r="J711" s="58">
        <f t="shared" si="115"/>
        <v>14.178595041322316</v>
      </c>
      <c r="K711">
        <f t="shared" si="118"/>
        <v>10.02</v>
      </c>
    </row>
    <row r="712" spans="3:11">
      <c r="C712" s="64">
        <v>28764</v>
      </c>
      <c r="D712" s="64" t="str">
        <f t="shared" si="116"/>
        <v>101978</v>
      </c>
      <c r="E712" s="65">
        <v>7.5547000000000004</v>
      </c>
      <c r="F712" s="58">
        <f t="shared" si="117"/>
        <v>8.8626000000000005</v>
      </c>
      <c r="G712" s="65">
        <v>14.185031423895261</v>
      </c>
      <c r="H712" s="66">
        <v>9.5299999999999994</v>
      </c>
      <c r="I712" s="60">
        <f>AVERAGE($H$102:H712)</f>
        <v>15.439819967266772</v>
      </c>
      <c r="J712" s="58">
        <f t="shared" si="115"/>
        <v>14.07818181818182</v>
      </c>
      <c r="K712">
        <f t="shared" si="118"/>
        <v>9.94</v>
      </c>
    </row>
    <row r="713" spans="3:11">
      <c r="C713" s="64">
        <v>28795</v>
      </c>
      <c r="D713" s="64" t="str">
        <f t="shared" si="116"/>
        <v>111978</v>
      </c>
      <c r="E713" s="65">
        <v>7.6805000000000003</v>
      </c>
      <c r="F713" s="58">
        <f t="shared" si="117"/>
        <v>7.5547000000000004</v>
      </c>
      <c r="G713" s="65">
        <v>14.174403104575171</v>
      </c>
      <c r="H713" s="66">
        <v>8.93</v>
      </c>
      <c r="I713" s="60">
        <f>AVERAGE($H$102:H713)</f>
        <v>15.429183006535945</v>
      </c>
      <c r="J713" s="58">
        <f t="shared" si="115"/>
        <v>13.970165289256199</v>
      </c>
      <c r="K713">
        <f t="shared" si="118"/>
        <v>9.5299999999999994</v>
      </c>
    </row>
    <row r="714" spans="3:11">
      <c r="C714" s="64">
        <v>28825</v>
      </c>
      <c r="D714" s="64" t="str">
        <f t="shared" si="116"/>
        <v>121978</v>
      </c>
      <c r="E714" s="65">
        <v>7.7948000000000004</v>
      </c>
      <c r="F714" s="58">
        <f t="shared" si="117"/>
        <v>7.6805000000000003</v>
      </c>
      <c r="G714" s="65">
        <v>14.16399592169658</v>
      </c>
      <c r="H714" s="66">
        <v>9.01</v>
      </c>
      <c r="I714" s="60">
        <f>AVERAGE($H$102:H714)</f>
        <v>15.418711256117453</v>
      </c>
      <c r="J714" s="58">
        <f t="shared" si="115"/>
        <v>13.861157024793389</v>
      </c>
      <c r="K714">
        <f t="shared" si="118"/>
        <v>8.93</v>
      </c>
    </row>
    <row r="715" spans="3:11">
      <c r="C715" s="64">
        <v>28856</v>
      </c>
      <c r="D715" s="64" t="str">
        <f t="shared" si="116"/>
        <v>11979</v>
      </c>
      <c r="E715" s="65">
        <v>7.5134999999999996</v>
      </c>
      <c r="F715" s="58">
        <f t="shared" si="117"/>
        <v>7.7948000000000004</v>
      </c>
      <c r="G715" s="65">
        <v>14.153164495114012</v>
      </c>
      <c r="H715" s="66">
        <v>9.26</v>
      </c>
      <c r="I715" s="60">
        <f>AVERAGE($H$102:H715)</f>
        <v>15.408680781758955</v>
      </c>
      <c r="J715" s="58">
        <f t="shared" si="115"/>
        <v>13.753553719008265</v>
      </c>
      <c r="K715">
        <f t="shared" si="118"/>
        <v>9.01</v>
      </c>
    </row>
    <row r="716" spans="3:11">
      <c r="C716" s="64">
        <v>28887</v>
      </c>
      <c r="D716" s="64" t="str">
        <f t="shared" si="116"/>
        <v>21979</v>
      </c>
      <c r="E716" s="65">
        <v>7.2390999999999996</v>
      </c>
      <c r="F716" s="58">
        <f t="shared" si="117"/>
        <v>7.5134999999999996</v>
      </c>
      <c r="G716" s="65">
        <v>14.141922113821146</v>
      </c>
      <c r="H716" s="66">
        <v>9</v>
      </c>
      <c r="I716" s="60">
        <f>AVERAGE($H$102:H716)</f>
        <v>15.398260162601623</v>
      </c>
      <c r="J716" s="58">
        <f t="shared" si="115"/>
        <v>13.652809917355372</v>
      </c>
      <c r="K716">
        <f t="shared" si="118"/>
        <v>9.26</v>
      </c>
    </row>
    <row r="717" spans="3:11">
      <c r="C717" s="64">
        <v>28915</v>
      </c>
      <c r="D717" s="64" t="str">
        <f t="shared" si="116"/>
        <v>31979</v>
      </c>
      <c r="E717" s="65">
        <v>7.6383000000000001</v>
      </c>
      <c r="F717" s="58">
        <f t="shared" si="117"/>
        <v>7.2390999999999996</v>
      </c>
      <c r="G717" s="65">
        <v>14.131364285714293</v>
      </c>
      <c r="H717" s="66">
        <v>9.07</v>
      </c>
      <c r="I717" s="60">
        <f>AVERAGE($H$102:H717)</f>
        <v>15.38798701298701</v>
      </c>
      <c r="J717" s="58">
        <f t="shared" si="115"/>
        <v>13.555041322314048</v>
      </c>
      <c r="K717">
        <f t="shared" si="118"/>
        <v>9</v>
      </c>
    </row>
    <row r="718" spans="3:11">
      <c r="C718" s="64">
        <v>28946</v>
      </c>
      <c r="D718" s="64" t="str">
        <f t="shared" si="116"/>
        <v>41979</v>
      </c>
      <c r="E718" s="65">
        <v>7.2789999999999999</v>
      </c>
      <c r="F718" s="58">
        <f t="shared" si="117"/>
        <v>7.6383000000000001</v>
      </c>
      <c r="G718" s="65">
        <v>14.120258346839554</v>
      </c>
      <c r="H718" s="66">
        <v>9.1300000000000008</v>
      </c>
      <c r="I718" s="60">
        <f>AVERAGE($H$102:H718)</f>
        <v>15.377844408427872</v>
      </c>
      <c r="J718" s="58">
        <f t="shared" si="115"/>
        <v>13.463553719008265</v>
      </c>
      <c r="K718">
        <f t="shared" si="118"/>
        <v>9.07</v>
      </c>
    </row>
    <row r="719" spans="3:11">
      <c r="C719" s="64">
        <v>28976</v>
      </c>
      <c r="D719" s="64" t="str">
        <f t="shared" si="116"/>
        <v>51979</v>
      </c>
      <c r="E719" s="65">
        <v>7.0872999999999999</v>
      </c>
      <c r="F719" s="58">
        <f t="shared" si="117"/>
        <v>7.2789999999999999</v>
      </c>
      <c r="G719" s="65">
        <v>14.108878155339813</v>
      </c>
      <c r="H719" s="66">
        <v>8.7899999999999991</v>
      </c>
      <c r="I719" s="60">
        <f>AVERAGE($H$102:H719)</f>
        <v>15.367184466019415</v>
      </c>
      <c r="J719" s="58">
        <f t="shared" si="115"/>
        <v>13.367355371900825</v>
      </c>
      <c r="K719">
        <f t="shared" si="118"/>
        <v>9.1300000000000008</v>
      </c>
    </row>
    <row r="720" spans="3:11">
      <c r="C720" s="64">
        <v>29007</v>
      </c>
      <c r="D720" s="64" t="str">
        <f t="shared" si="116"/>
        <v>61979</v>
      </c>
      <c r="E720" s="65">
        <v>7.3612000000000002</v>
      </c>
      <c r="F720" s="58">
        <f t="shared" si="117"/>
        <v>7.0872999999999999</v>
      </c>
      <c r="G720" s="65">
        <v>14.097977221324722</v>
      </c>
      <c r="H720" s="66">
        <v>8.85</v>
      </c>
      <c r="I720" s="60">
        <f>AVERAGE($H$102:H720)</f>
        <v>15.356655896607428</v>
      </c>
      <c r="J720" s="58">
        <f t="shared" si="115"/>
        <v>13.267190082644625</v>
      </c>
      <c r="K720">
        <f t="shared" si="118"/>
        <v>8.7899999999999991</v>
      </c>
    </row>
    <row r="721" spans="3:11">
      <c r="C721" s="64">
        <v>29037</v>
      </c>
      <c r="D721" s="64" t="str">
        <f t="shared" si="116"/>
        <v>71979</v>
      </c>
      <c r="E721" s="65">
        <v>7.0956999999999999</v>
      </c>
      <c r="F721" s="58">
        <f t="shared" si="117"/>
        <v>7.3612000000000002</v>
      </c>
      <c r="G721" s="65">
        <v>14.086683225806457</v>
      </c>
      <c r="H721" s="66">
        <v>8.83</v>
      </c>
      <c r="I721" s="60">
        <f>AVERAGE($H$102:H721)</f>
        <v>15.346129032258062</v>
      </c>
      <c r="J721" s="58">
        <f t="shared" si="115"/>
        <v>13.177272727272724</v>
      </c>
      <c r="K721">
        <f t="shared" si="118"/>
        <v>8.85</v>
      </c>
    </row>
    <row r="722" spans="3:11">
      <c r="C722" s="64">
        <v>29068</v>
      </c>
      <c r="D722" s="64" t="str">
        <f t="shared" si="116"/>
        <v>81979</v>
      </c>
      <c r="E722" s="65">
        <v>7.4722999999999997</v>
      </c>
      <c r="F722" s="58">
        <f t="shared" si="117"/>
        <v>7.0956999999999999</v>
      </c>
      <c r="G722" s="65">
        <v>14.076032045088571</v>
      </c>
      <c r="H722" s="66">
        <v>9.1300000000000008</v>
      </c>
      <c r="I722" s="60">
        <f>AVERAGE($H$102:H722)</f>
        <v>15.336119162640898</v>
      </c>
      <c r="J722" s="58">
        <f t="shared" si="115"/>
        <v>13.098347107438013</v>
      </c>
      <c r="K722">
        <f t="shared" si="118"/>
        <v>8.83</v>
      </c>
    </row>
    <row r="723" spans="3:11">
      <c r="C723" s="64">
        <v>29099</v>
      </c>
      <c r="D723" s="64" t="str">
        <f t="shared" si="116"/>
        <v>91979</v>
      </c>
      <c r="E723" s="65">
        <v>7.4722999999999997</v>
      </c>
      <c r="F723" s="58">
        <f t="shared" si="117"/>
        <v>7.4722999999999997</v>
      </c>
      <c r="G723" s="65">
        <v>14.065415112540197</v>
      </c>
      <c r="H723" s="66">
        <v>9.11</v>
      </c>
      <c r="I723" s="60">
        <f>AVERAGE($H$102:H723)</f>
        <v>15.326109324758839</v>
      </c>
      <c r="J723" s="58">
        <f t="shared" si="115"/>
        <v>13.021322314049582</v>
      </c>
      <c r="K723">
        <f t="shared" si="118"/>
        <v>9.1300000000000008</v>
      </c>
    </row>
    <row r="724" spans="3:11">
      <c r="C724" s="64">
        <v>29129</v>
      </c>
      <c r="D724" s="64" t="str">
        <f t="shared" si="116"/>
        <v>101979</v>
      </c>
      <c r="E724" s="65">
        <v>6.8520000000000003</v>
      </c>
      <c r="F724" s="58">
        <f t="shared" si="117"/>
        <v>7.4722999999999997</v>
      </c>
      <c r="G724" s="65">
        <v>14.053836597110759</v>
      </c>
      <c r="H724" s="66">
        <v>8.68</v>
      </c>
      <c r="I724" s="60">
        <f>AVERAGE($H$102:H724)</f>
        <v>15.315441412520062</v>
      </c>
      <c r="J724" s="58">
        <f t="shared" si="115"/>
        <v>12.940991735537187</v>
      </c>
      <c r="K724">
        <f t="shared" si="118"/>
        <v>9.11</v>
      </c>
    </row>
    <row r="725" spans="3:11">
      <c r="C725" s="64">
        <v>29160</v>
      </c>
      <c r="D725" s="64" t="str">
        <f t="shared" si="116"/>
        <v>111979</v>
      </c>
      <c r="E725" s="65">
        <v>7.1440000000000001</v>
      </c>
      <c r="F725" s="58">
        <f t="shared" si="117"/>
        <v>6.8520000000000003</v>
      </c>
      <c r="G725" s="65">
        <v>14.042763141025647</v>
      </c>
      <c r="H725" s="66">
        <v>8.52</v>
      </c>
      <c r="I725" s="60">
        <f>AVERAGE($H$102:H725)</f>
        <v>15.30455128205128</v>
      </c>
      <c r="J725" s="58">
        <f t="shared" si="115"/>
        <v>12.858925619834707</v>
      </c>
      <c r="K725">
        <f t="shared" si="118"/>
        <v>8.68</v>
      </c>
    </row>
    <row r="726" spans="3:11">
      <c r="C726" s="64">
        <v>29190</v>
      </c>
      <c r="D726" s="64" t="str">
        <f t="shared" si="116"/>
        <v>121979</v>
      </c>
      <c r="E726" s="65">
        <v>7.2637999999999998</v>
      </c>
      <c r="F726" s="58">
        <f t="shared" si="117"/>
        <v>7.1440000000000001</v>
      </c>
      <c r="G726" s="65">
        <v>14.031916800000007</v>
      </c>
      <c r="H726" s="66">
        <v>8.75</v>
      </c>
      <c r="I726" s="60">
        <f>AVERAGE($H$102:H726)</f>
        <v>15.294063999999999</v>
      </c>
      <c r="J726" s="58">
        <f t="shared" si="115"/>
        <v>12.77884297520661</v>
      </c>
      <c r="K726">
        <f t="shared" si="118"/>
        <v>8.52</v>
      </c>
    </row>
    <row r="727" spans="3:11">
      <c r="C727" s="64">
        <v>29221</v>
      </c>
      <c r="D727" s="64" t="str">
        <f t="shared" si="116"/>
        <v>11980</v>
      </c>
      <c r="E727" s="65">
        <v>7.4663000000000004</v>
      </c>
      <c r="F727" s="58">
        <f t="shared" si="117"/>
        <v>7.2637999999999998</v>
      </c>
      <c r="G727" s="65">
        <v>14.021428594249208</v>
      </c>
      <c r="H727" s="66">
        <v>8.85</v>
      </c>
      <c r="I727" s="60">
        <f>AVERAGE($H$102:H727)</f>
        <v>15.283769968051118</v>
      </c>
      <c r="J727" s="58">
        <f t="shared" si="115"/>
        <v>12.708760330578508</v>
      </c>
      <c r="K727">
        <f t="shared" si="118"/>
        <v>8.75</v>
      </c>
    </row>
    <row r="728" spans="3:11">
      <c r="C728" s="64">
        <v>29252</v>
      </c>
      <c r="D728" s="64" t="str">
        <f t="shared" si="116"/>
        <v>21980</v>
      </c>
      <c r="E728" s="65">
        <v>7.4336000000000002</v>
      </c>
      <c r="F728" s="58">
        <f t="shared" si="117"/>
        <v>7.4663000000000004</v>
      </c>
      <c r="G728" s="65">
        <v>14.010921690590118</v>
      </c>
      <c r="H728" s="66">
        <v>9.0500000000000007</v>
      </c>
      <c r="I728" s="60">
        <f>AVERAGE($H$102:H728)</f>
        <v>15.273827751196171</v>
      </c>
      <c r="J728" s="58">
        <f t="shared" si="115"/>
        <v>12.642314049586771</v>
      </c>
      <c r="K728">
        <f t="shared" si="118"/>
        <v>8.85</v>
      </c>
    </row>
    <row r="729" spans="3:11">
      <c r="C729" s="64">
        <v>29281</v>
      </c>
      <c r="D729" s="64" t="str">
        <f t="shared" si="116"/>
        <v>31980</v>
      </c>
      <c r="E729" s="65">
        <v>6.6768999999999998</v>
      </c>
      <c r="F729" s="58">
        <f t="shared" si="117"/>
        <v>7.4336000000000002</v>
      </c>
      <c r="G729" s="65">
        <v>13.999243312101918</v>
      </c>
      <c r="H729" s="66">
        <v>8.08</v>
      </c>
      <c r="I729" s="60">
        <f>AVERAGE($H$102:H729)</f>
        <v>15.262372611464967</v>
      </c>
      <c r="J729" s="58">
        <f t="shared" si="115"/>
        <v>12.573801652892559</v>
      </c>
      <c r="K729">
        <f t="shared" si="118"/>
        <v>9.0500000000000007</v>
      </c>
    </row>
    <row r="730" spans="3:11">
      <c r="C730" s="64">
        <v>29312</v>
      </c>
      <c r="D730" s="64" t="str">
        <f t="shared" si="116"/>
        <v>41980</v>
      </c>
      <c r="E730" s="65">
        <v>7.1144999999999996</v>
      </c>
      <c r="F730" s="58">
        <f t="shared" si="117"/>
        <v>6.6768999999999998</v>
      </c>
      <c r="G730" s="65">
        <v>13.98829777424484</v>
      </c>
      <c r="H730" s="66">
        <v>7.84</v>
      </c>
      <c r="I730" s="60">
        <f>AVERAGE($H$102:H730)</f>
        <v>15.250572337042923</v>
      </c>
      <c r="J730" s="58">
        <f t="shared" si="115"/>
        <v>12.501983471074377</v>
      </c>
      <c r="K730">
        <f t="shared" si="118"/>
        <v>8.08</v>
      </c>
    </row>
    <row r="731" spans="3:11">
      <c r="C731" s="64">
        <v>29342</v>
      </c>
      <c r="D731" s="64" t="str">
        <f t="shared" si="116"/>
        <v>51980</v>
      </c>
      <c r="E731" s="65">
        <v>7.4458000000000002</v>
      </c>
      <c r="F731" s="58">
        <f t="shared" si="117"/>
        <v>7.1144999999999996</v>
      </c>
      <c r="G731" s="65">
        <v>13.977912857142863</v>
      </c>
      <c r="H731" s="66">
        <v>8.1</v>
      </c>
      <c r="I731" s="60">
        <f>AVERAGE($H$102:H731)</f>
        <v>15.239222222222221</v>
      </c>
      <c r="J731" s="58">
        <f t="shared" si="115"/>
        <v>12.437768595041318</v>
      </c>
      <c r="K731">
        <f t="shared" si="118"/>
        <v>7.84</v>
      </c>
    </row>
    <row r="732" spans="3:11">
      <c r="C732" s="64">
        <v>29373</v>
      </c>
      <c r="D732" s="64" t="str">
        <f t="shared" si="116"/>
        <v>61980</v>
      </c>
      <c r="E732" s="65">
        <v>7.6466000000000003</v>
      </c>
      <c r="F732" s="58">
        <f t="shared" si="117"/>
        <v>7.4458000000000002</v>
      </c>
      <c r="G732" s="65">
        <v>13.967879080824096</v>
      </c>
      <c r="H732" s="66">
        <v>8.51</v>
      </c>
      <c r="I732" s="60">
        <f>AVERAGE($H$102:H732)</f>
        <v>15.228557844690966</v>
      </c>
      <c r="J732" s="58">
        <f t="shared" si="115"/>
        <v>12.392561983471069</v>
      </c>
      <c r="K732">
        <f t="shared" si="118"/>
        <v>8.1</v>
      </c>
    </row>
    <row r="733" spans="3:11">
      <c r="C733" s="64">
        <v>29403</v>
      </c>
      <c r="D733" s="64" t="str">
        <f t="shared" si="116"/>
        <v>71980</v>
      </c>
      <c r="E733" s="65">
        <v>8.3108000000000004</v>
      </c>
      <c r="F733" s="58">
        <f t="shared" si="117"/>
        <v>7.6466000000000003</v>
      </c>
      <c r="G733" s="65">
        <v>13.958928006329119</v>
      </c>
      <c r="H733" s="66">
        <v>8.8800000000000008</v>
      </c>
      <c r="I733" s="60">
        <f>AVERAGE($H$102:H733)</f>
        <v>15.218512658227846</v>
      </c>
      <c r="J733" s="58">
        <f t="shared" si="115"/>
        <v>12.351900826446276</v>
      </c>
      <c r="K733">
        <f t="shared" si="118"/>
        <v>8.51</v>
      </c>
    </row>
    <row r="734" spans="3:11">
      <c r="C734" s="64">
        <v>29434</v>
      </c>
      <c r="D734" s="64" t="str">
        <f t="shared" si="116"/>
        <v>81980</v>
      </c>
      <c r="E734" s="65">
        <v>8.3592999999999993</v>
      </c>
      <c r="F734" s="58">
        <f t="shared" si="117"/>
        <v>8.3108000000000004</v>
      </c>
      <c r="G734" s="65">
        <v>13.950081832543448</v>
      </c>
      <c r="H734" s="66">
        <v>9.07</v>
      </c>
      <c r="I734" s="60">
        <f>AVERAGE($H$102:H734)</f>
        <v>15.208799368088465</v>
      </c>
      <c r="J734" s="58">
        <f t="shared" si="115"/>
        <v>12.313388429752059</v>
      </c>
      <c r="K734">
        <f t="shared" si="118"/>
        <v>8.8800000000000008</v>
      </c>
    </row>
    <row r="735" spans="3:11">
      <c r="C735" s="64">
        <v>29465</v>
      </c>
      <c r="D735" s="64" t="str">
        <f t="shared" si="116"/>
        <v>91980</v>
      </c>
      <c r="E735" s="65">
        <v>8.5696999999999992</v>
      </c>
      <c r="F735" s="58">
        <f t="shared" si="117"/>
        <v>8.3592999999999993</v>
      </c>
      <c r="G735" s="65">
        <v>13.941595425867513</v>
      </c>
      <c r="H735" s="66">
        <v>9.1999999999999993</v>
      </c>
      <c r="I735" s="60">
        <f>AVERAGE($H$102:H735)</f>
        <v>15.199321766561512</v>
      </c>
      <c r="J735" s="58">
        <f t="shared" ref="J735:J798" si="119">AVERAGE(H615:H735)</f>
        <v>12.272892561983465</v>
      </c>
      <c r="K735">
        <f t="shared" si="118"/>
        <v>9.07</v>
      </c>
    </row>
    <row r="736" spans="3:11">
      <c r="C736" s="64">
        <v>29495</v>
      </c>
      <c r="D736" s="64" t="str">
        <f t="shared" si="116"/>
        <v>101980</v>
      </c>
      <c r="E736" s="65">
        <v>8.6012000000000004</v>
      </c>
      <c r="F736" s="58">
        <f t="shared" si="117"/>
        <v>8.5696999999999992</v>
      </c>
      <c r="G736" s="65">
        <v>13.933185354330712</v>
      </c>
      <c r="H736" s="66">
        <v>9.36</v>
      </c>
      <c r="I736" s="60">
        <f>AVERAGE($H$102:H736)</f>
        <v>15.190125984251967</v>
      </c>
      <c r="J736" s="58">
        <f t="shared" si="119"/>
        <v>12.227603305785118</v>
      </c>
      <c r="K736">
        <f t="shared" si="118"/>
        <v>9.1999999999999993</v>
      </c>
    </row>
    <row r="737" spans="3:11">
      <c r="C737" s="64">
        <v>29526</v>
      </c>
      <c r="D737" s="64" t="str">
        <f t="shared" si="116"/>
        <v>111980</v>
      </c>
      <c r="E737" s="65">
        <v>9.4817999999999998</v>
      </c>
      <c r="F737" s="58">
        <f t="shared" si="117"/>
        <v>8.6012000000000004</v>
      </c>
      <c r="G737" s="65">
        <v>13.92618632075472</v>
      </c>
      <c r="H737" s="66">
        <v>9.65</v>
      </c>
      <c r="I737" s="60">
        <f>AVERAGE($H$102:H737)</f>
        <v>15.181415094339622</v>
      </c>
      <c r="J737" s="58">
        <f t="shared" si="119"/>
        <v>12.182892561983468</v>
      </c>
      <c r="K737">
        <f t="shared" si="118"/>
        <v>9.36</v>
      </c>
    </row>
    <row r="738" spans="3:11">
      <c r="C738" s="64">
        <v>29556</v>
      </c>
      <c r="D738" s="64" t="str">
        <f t="shared" si="116"/>
        <v>121980</v>
      </c>
      <c r="E738" s="65">
        <v>9.1606000000000005</v>
      </c>
      <c r="F738" s="58">
        <f t="shared" si="117"/>
        <v>9.4817999999999998</v>
      </c>
      <c r="G738" s="65">
        <v>13.918705023547883</v>
      </c>
      <c r="H738" s="66">
        <v>9.39</v>
      </c>
      <c r="I738" s="60">
        <f>AVERAGE($H$102:H738)</f>
        <v>15.172323390894817</v>
      </c>
      <c r="J738" s="58">
        <f t="shared" si="119"/>
        <v>12.136942148760328</v>
      </c>
      <c r="K738">
        <f t="shared" si="118"/>
        <v>9.65</v>
      </c>
    </row>
    <row r="739" spans="3:11">
      <c r="C739" s="64">
        <v>29587</v>
      </c>
      <c r="D739" s="64" t="str">
        <f t="shared" si="116"/>
        <v>11981</v>
      </c>
      <c r="E739" s="65">
        <v>8.8855000000000004</v>
      </c>
      <c r="F739" s="58">
        <f t="shared" si="117"/>
        <v>9.1606000000000005</v>
      </c>
      <c r="G739" s="65">
        <v>13.910815987460818</v>
      </c>
      <c r="H739" s="66">
        <v>9.26</v>
      </c>
      <c r="I739" s="60">
        <f>AVERAGE($H$102:H739)</f>
        <v>15.163056426332286</v>
      </c>
      <c r="J739" s="58">
        <f t="shared" si="119"/>
        <v>12.082314049586776</v>
      </c>
      <c r="K739">
        <f t="shared" si="118"/>
        <v>9.39</v>
      </c>
    </row>
    <row r="740" spans="3:11">
      <c r="C740" s="64">
        <v>29618</v>
      </c>
      <c r="D740" s="64" t="str">
        <f t="shared" si="116"/>
        <v>21981</v>
      </c>
      <c r="E740" s="65">
        <v>9.0033999999999992</v>
      </c>
      <c r="F740" s="58">
        <f t="shared" si="117"/>
        <v>8.8855000000000004</v>
      </c>
      <c r="G740" s="65">
        <v>13.903136150234744</v>
      </c>
      <c r="H740" s="66">
        <v>8.83</v>
      </c>
      <c r="I740" s="60">
        <f>AVERAGE($H$102:H740)</f>
        <v>15.153145539906101</v>
      </c>
      <c r="J740" s="58">
        <f t="shared" si="119"/>
        <v>12.019256198347103</v>
      </c>
      <c r="K740">
        <f t="shared" si="118"/>
        <v>9.26</v>
      </c>
    </row>
    <row r="741" spans="3:11">
      <c r="C741" s="64">
        <v>29646</v>
      </c>
      <c r="D741" s="64" t="str">
        <f t="shared" si="116"/>
        <v>31981</v>
      </c>
      <c r="E741" s="65">
        <v>9.3277999999999999</v>
      </c>
      <c r="F741" s="58">
        <f t="shared" si="117"/>
        <v>9.0033999999999992</v>
      </c>
      <c r="G741" s="65">
        <v>13.895987187500001</v>
      </c>
      <c r="H741" s="66">
        <v>9.08</v>
      </c>
      <c r="I741" s="60">
        <f>AVERAGE($H$102:H741)</f>
        <v>15.143656249999998</v>
      </c>
      <c r="J741" s="58">
        <f t="shared" si="119"/>
        <v>11.95355371900826</v>
      </c>
      <c r="K741">
        <f t="shared" si="118"/>
        <v>8.83</v>
      </c>
    </row>
    <row r="742" spans="3:11">
      <c r="C742" s="64">
        <v>29677</v>
      </c>
      <c r="D742" s="64" t="str">
        <f t="shared" si="116"/>
        <v>41981</v>
      </c>
      <c r="E742" s="65">
        <v>8.8481000000000005</v>
      </c>
      <c r="F742" s="58">
        <f t="shared" si="117"/>
        <v>9.3277999999999999</v>
      </c>
      <c r="G742" s="65">
        <v>13.888112168486739</v>
      </c>
      <c r="H742" s="66">
        <v>9.09</v>
      </c>
      <c r="I742" s="60">
        <f>AVERAGE($H$102:H742)</f>
        <v>15.134212168486737</v>
      </c>
      <c r="J742" s="58">
        <f t="shared" si="119"/>
        <v>11.884876033057846</v>
      </c>
      <c r="K742">
        <f t="shared" si="118"/>
        <v>9.08</v>
      </c>
    </row>
    <row r="743" spans="3:11">
      <c r="C743" s="64">
        <v>29707</v>
      </c>
      <c r="D743" s="64" t="str">
        <f t="shared" ref="D743:D806" si="120">MONTH(C743)&amp;YEAR(C743)</f>
        <v>51981</v>
      </c>
      <c r="E743" s="65">
        <v>8.8333999999999993</v>
      </c>
      <c r="F743" s="58">
        <f t="shared" si="117"/>
        <v>8.8481000000000005</v>
      </c>
      <c r="G743" s="65">
        <v>13.880238785046728</v>
      </c>
      <c r="H743" s="66">
        <v>8.82</v>
      </c>
      <c r="I743" s="60">
        <f>AVERAGE($H$102:H743)</f>
        <v>15.124376947040496</v>
      </c>
      <c r="J743" s="58">
        <f t="shared" si="119"/>
        <v>11.8096694214876</v>
      </c>
      <c r="K743">
        <f t="shared" si="118"/>
        <v>9.09</v>
      </c>
    </row>
    <row r="744" spans="3:11">
      <c r="C744" s="64">
        <v>29738</v>
      </c>
      <c r="D744" s="64" t="str">
        <f t="shared" si="120"/>
        <v>61981</v>
      </c>
      <c r="E744" s="65">
        <v>8.7415000000000003</v>
      </c>
      <c r="F744" s="58">
        <f t="shared" ref="F744:F807" si="121">E743</f>
        <v>8.8333999999999993</v>
      </c>
      <c r="G744" s="65">
        <v>13.87224696734059</v>
      </c>
      <c r="H744" s="66">
        <v>8.77</v>
      </c>
      <c r="I744" s="60">
        <f>AVERAGE($H$102:H744)</f>
        <v>15.114494556765163</v>
      </c>
      <c r="J744" s="58">
        <f t="shared" si="119"/>
        <v>11.737024793388427</v>
      </c>
      <c r="K744">
        <f t="shared" ref="K744:K807" si="122">H743</f>
        <v>8.82</v>
      </c>
    </row>
    <row r="745" spans="3:11">
      <c r="C745" s="64">
        <v>29768</v>
      </c>
      <c r="D745" s="64" t="str">
        <f t="shared" si="120"/>
        <v>71981</v>
      </c>
      <c r="E745" s="65">
        <v>8.5737000000000005</v>
      </c>
      <c r="F745" s="58">
        <f t="shared" si="121"/>
        <v>8.7415000000000003</v>
      </c>
      <c r="G745" s="65">
        <v>13.864019409937889</v>
      </c>
      <c r="H745" s="66">
        <v>8.4499999999999993</v>
      </c>
      <c r="I745" s="60">
        <f>AVERAGE($H$102:H745)</f>
        <v>15.104145962732918</v>
      </c>
      <c r="J745" s="58">
        <f t="shared" si="119"/>
        <v>11.665702479338838</v>
      </c>
      <c r="K745">
        <f t="shared" si="122"/>
        <v>8.77</v>
      </c>
    </row>
    <row r="746" spans="3:11">
      <c r="C746" s="64">
        <v>29799</v>
      </c>
      <c r="D746" s="64" t="str">
        <f t="shared" si="120"/>
        <v>81981</v>
      </c>
      <c r="E746" s="65">
        <v>8.0412999999999997</v>
      </c>
      <c r="F746" s="58">
        <f t="shared" si="121"/>
        <v>8.5737000000000005</v>
      </c>
      <c r="G746" s="65">
        <v>13.854991937984497</v>
      </c>
      <c r="H746" s="66">
        <v>8.4</v>
      </c>
      <c r="I746" s="60">
        <f>AVERAGE($H$102:H746)</f>
        <v>15.093751937984495</v>
      </c>
      <c r="J746" s="58">
        <f t="shared" si="119"/>
        <v>11.59553719008264</v>
      </c>
      <c r="K746">
        <f t="shared" si="122"/>
        <v>8.4499999999999993</v>
      </c>
    </row>
    <row r="747" spans="3:11">
      <c r="C747" s="64">
        <v>29830</v>
      </c>
      <c r="D747" s="64" t="str">
        <f t="shared" si="120"/>
        <v>91981</v>
      </c>
      <c r="E747" s="65">
        <v>7.6083999999999996</v>
      </c>
      <c r="F747" s="58">
        <f t="shared" si="121"/>
        <v>8.0412999999999997</v>
      </c>
      <c r="G747" s="65">
        <v>13.845322291021672</v>
      </c>
      <c r="H747" s="66">
        <v>7.58</v>
      </c>
      <c r="I747" s="60">
        <f>AVERAGE($H$102:H747)</f>
        <v>15.082120743034055</v>
      </c>
      <c r="J747" s="58">
        <f t="shared" si="119"/>
        <v>11.521652892561981</v>
      </c>
      <c r="K747">
        <f t="shared" si="122"/>
        <v>8.4</v>
      </c>
    </row>
    <row r="748" spans="3:11">
      <c r="C748" s="64">
        <v>29860</v>
      </c>
      <c r="D748" s="64" t="str">
        <f t="shared" si="120"/>
        <v>101981</v>
      </c>
      <c r="E748" s="65">
        <v>7.9355000000000002</v>
      </c>
      <c r="F748" s="58">
        <f t="shared" si="121"/>
        <v>7.6083999999999996</v>
      </c>
      <c r="G748" s="65">
        <v>13.836188098918083</v>
      </c>
      <c r="H748" s="66">
        <v>7.65</v>
      </c>
      <c r="I748" s="60">
        <f>AVERAGE($H$102:H748)</f>
        <v>15.070633693972178</v>
      </c>
      <c r="J748" s="58">
        <f t="shared" si="119"/>
        <v>11.445537190082641</v>
      </c>
      <c r="K748">
        <f t="shared" si="122"/>
        <v>7.58</v>
      </c>
    </row>
    <row r="749" spans="3:11">
      <c r="C749" s="64">
        <v>29891</v>
      </c>
      <c r="D749" s="64" t="str">
        <f t="shared" si="120"/>
        <v>111981</v>
      </c>
      <c r="E749" s="65">
        <v>8.2258999999999993</v>
      </c>
      <c r="F749" s="58">
        <f t="shared" si="121"/>
        <v>7.9355000000000002</v>
      </c>
      <c r="G749" s="65">
        <v>13.827530246913579</v>
      </c>
      <c r="H749" s="66">
        <v>7.81</v>
      </c>
      <c r="I749" s="60">
        <f>AVERAGE($H$102:H749)</f>
        <v>15.059429012345676</v>
      </c>
      <c r="J749" s="58">
        <f t="shared" si="119"/>
        <v>11.374297520661154</v>
      </c>
      <c r="K749">
        <f t="shared" si="122"/>
        <v>7.65</v>
      </c>
    </row>
    <row r="750" spans="3:11">
      <c r="C750" s="64">
        <v>29921</v>
      </c>
      <c r="D750" s="64" t="str">
        <f t="shared" si="120"/>
        <v>121981</v>
      </c>
      <c r="E750" s="65">
        <v>7.9785000000000004</v>
      </c>
      <c r="F750" s="58">
        <f t="shared" si="121"/>
        <v>8.2258999999999993</v>
      </c>
      <c r="G750" s="65">
        <v>13.81851787365177</v>
      </c>
      <c r="H750" s="66">
        <v>7.83</v>
      </c>
      <c r="I750" s="60">
        <f>AVERAGE($H$102:H750)</f>
        <v>15.048289676425266</v>
      </c>
      <c r="J750" s="58">
        <f t="shared" si="119"/>
        <v>11.309752066115697</v>
      </c>
      <c r="K750">
        <f t="shared" si="122"/>
        <v>7.81</v>
      </c>
    </row>
    <row r="751" spans="3:11">
      <c r="C751" s="64">
        <v>29952</v>
      </c>
      <c r="D751" s="64" t="str">
        <f t="shared" si="120"/>
        <v>11982</v>
      </c>
      <c r="E751" s="65">
        <v>8.1295999999999999</v>
      </c>
      <c r="F751" s="58">
        <f t="shared" si="121"/>
        <v>7.9785000000000004</v>
      </c>
      <c r="G751" s="65">
        <v>13.809765692307689</v>
      </c>
      <c r="H751" s="66">
        <v>7.39</v>
      </c>
      <c r="I751" s="60">
        <f>AVERAGE($H$102:H751)</f>
        <v>15.036507692307689</v>
      </c>
      <c r="J751" s="58">
        <f t="shared" si="119"/>
        <v>11.233636363636357</v>
      </c>
      <c r="K751">
        <f t="shared" si="122"/>
        <v>7.83</v>
      </c>
    </row>
    <row r="752" spans="3:11">
      <c r="C752" s="64">
        <v>29983</v>
      </c>
      <c r="D752" s="64" t="str">
        <f t="shared" si="120"/>
        <v>21982</v>
      </c>
      <c r="E752" s="65">
        <v>7.6374000000000004</v>
      </c>
      <c r="F752" s="58">
        <f t="shared" si="121"/>
        <v>8.1295999999999999</v>
      </c>
      <c r="G752" s="65">
        <v>13.800284331797233</v>
      </c>
      <c r="H752" s="66">
        <v>7.18</v>
      </c>
      <c r="I752" s="60">
        <f>AVERAGE($H$102:H752)</f>
        <v>15.02443932411674</v>
      </c>
      <c r="J752" s="58">
        <f t="shared" si="119"/>
        <v>11.150330578512392</v>
      </c>
      <c r="K752">
        <f t="shared" si="122"/>
        <v>7.39</v>
      </c>
    </row>
    <row r="753" spans="3:11">
      <c r="C753" s="64">
        <v>30011</v>
      </c>
      <c r="D753" s="64" t="str">
        <f t="shared" si="120"/>
        <v>31982</v>
      </c>
      <c r="E753" s="65">
        <v>7.5598000000000001</v>
      </c>
      <c r="F753" s="58">
        <f t="shared" si="121"/>
        <v>7.6374000000000004</v>
      </c>
      <c r="G753" s="65">
        <v>13.790713036809814</v>
      </c>
      <c r="H753" s="66">
        <v>6.95</v>
      </c>
      <c r="I753" s="60">
        <f>AVERAGE($H$102:H753)</f>
        <v>15.012055214723924</v>
      </c>
      <c r="J753" s="58">
        <f t="shared" si="119"/>
        <v>11.063471074380162</v>
      </c>
      <c r="K753">
        <f t="shared" si="122"/>
        <v>7.18</v>
      </c>
    </row>
    <row r="754" spans="3:11">
      <c r="C754" s="64">
        <v>30042</v>
      </c>
      <c r="D754" s="64" t="str">
        <f t="shared" si="120"/>
        <v>41982</v>
      </c>
      <c r="E754" s="65">
        <v>8.2173999999999996</v>
      </c>
      <c r="F754" s="58">
        <f t="shared" si="121"/>
        <v>7.5598000000000001</v>
      </c>
      <c r="G754" s="65">
        <v>13.782178101071974</v>
      </c>
      <c r="H754" s="66">
        <v>7.26</v>
      </c>
      <c r="I754" s="60">
        <f>AVERAGE($H$102:H754)</f>
        <v>15.000183767228176</v>
      </c>
      <c r="J754" s="58">
        <f t="shared" si="119"/>
        <v>10.976280991735534</v>
      </c>
      <c r="K754">
        <f t="shared" si="122"/>
        <v>6.95</v>
      </c>
    </row>
    <row r="755" spans="3:11">
      <c r="C755" s="64">
        <v>30072</v>
      </c>
      <c r="D755" s="64" t="str">
        <f t="shared" si="120"/>
        <v>51982</v>
      </c>
      <c r="E755" s="65">
        <v>7.8956</v>
      </c>
      <c r="F755" s="58">
        <f t="shared" si="121"/>
        <v>8.2173999999999996</v>
      </c>
      <c r="G755" s="65">
        <v>13.773177217125379</v>
      </c>
      <c r="H755" s="66">
        <v>7.19</v>
      </c>
      <c r="I755" s="60">
        <f>AVERAGE($H$102:H755)</f>
        <v>14.988241590214066</v>
      </c>
      <c r="J755" s="58">
        <f t="shared" si="119"/>
        <v>10.887603305785122</v>
      </c>
      <c r="K755">
        <f t="shared" si="122"/>
        <v>7.26</v>
      </c>
    </row>
    <row r="756" spans="3:11">
      <c r="C756" s="64">
        <v>30103</v>
      </c>
      <c r="D756" s="64" t="str">
        <f t="shared" si="120"/>
        <v>61982</v>
      </c>
      <c r="E756" s="65">
        <v>7.7354000000000003</v>
      </c>
      <c r="F756" s="58">
        <f t="shared" si="121"/>
        <v>7.8956</v>
      </c>
      <c r="G756" s="65">
        <v>13.763959236641218</v>
      </c>
      <c r="H756" s="66">
        <v>6.69</v>
      </c>
      <c r="I756" s="60">
        <f>AVERAGE($H$102:H756)</f>
        <v>14.97557251908397</v>
      </c>
      <c r="J756" s="58">
        <f t="shared" si="119"/>
        <v>10.79694214876033</v>
      </c>
      <c r="K756">
        <f t="shared" si="122"/>
        <v>7.19</v>
      </c>
    </row>
    <row r="757" spans="3:11">
      <c r="C757" s="64">
        <v>30133</v>
      </c>
      <c r="D757" s="64" t="str">
        <f t="shared" si="120"/>
        <v>71982</v>
      </c>
      <c r="E757" s="65">
        <v>7.8975</v>
      </c>
      <c r="F757" s="58">
        <f t="shared" si="121"/>
        <v>7.7354000000000003</v>
      </c>
      <c r="G757" s="65">
        <v>13.755016463414629</v>
      </c>
      <c r="H757" s="66">
        <v>6.64</v>
      </c>
      <c r="I757" s="60">
        <f>AVERAGE($H$102:H757)</f>
        <v>14.962865853658535</v>
      </c>
      <c r="J757" s="58">
        <f t="shared" si="119"/>
        <v>10.706033057851238</v>
      </c>
      <c r="K757">
        <f t="shared" si="122"/>
        <v>6.69</v>
      </c>
    </row>
    <row r="758" spans="3:11">
      <c r="C758" s="64">
        <v>30164</v>
      </c>
      <c r="D758" s="64" t="str">
        <f t="shared" si="120"/>
        <v>81982</v>
      </c>
      <c r="E758" s="65">
        <v>8.8133999999999997</v>
      </c>
      <c r="F758" s="58">
        <f t="shared" si="121"/>
        <v>7.8975</v>
      </c>
      <c r="G758" s="65">
        <v>13.747494977168945</v>
      </c>
      <c r="H758" s="66">
        <v>6.64</v>
      </c>
      <c r="I758" s="60">
        <f>AVERAGE($H$102:H758)</f>
        <v>14.950197869101977</v>
      </c>
      <c r="J758" s="58">
        <f t="shared" si="119"/>
        <v>10.617107438016529</v>
      </c>
      <c r="K758">
        <f t="shared" si="122"/>
        <v>6.64</v>
      </c>
    </row>
    <row r="759" spans="3:11">
      <c r="C759" s="64">
        <v>30195</v>
      </c>
      <c r="D759" s="64" t="str">
        <f t="shared" si="120"/>
        <v>91982</v>
      </c>
      <c r="E759" s="65">
        <v>8.8804999999999996</v>
      </c>
      <c r="F759" s="58">
        <f t="shared" si="121"/>
        <v>8.8133999999999997</v>
      </c>
      <c r="G759" s="65">
        <v>13.74009832826747</v>
      </c>
      <c r="H759" s="66">
        <v>7.4</v>
      </c>
      <c r="I759" s="60">
        <f>AVERAGE($H$102:H759)</f>
        <v>14.938723404255317</v>
      </c>
      <c r="J759" s="58">
        <f t="shared" si="119"/>
        <v>10.530000000000001</v>
      </c>
      <c r="K759">
        <f t="shared" si="122"/>
        <v>6.64</v>
      </c>
    </row>
    <row r="760" spans="3:11">
      <c r="C760" s="64">
        <v>30225</v>
      </c>
      <c r="D760" s="64" t="str">
        <f t="shared" si="120"/>
        <v>101982</v>
      </c>
      <c r="E760" s="65">
        <v>10.5791</v>
      </c>
      <c r="F760" s="58">
        <f t="shared" si="121"/>
        <v>8.8804999999999996</v>
      </c>
      <c r="G760" s="65">
        <v>13.735301669195746</v>
      </c>
      <c r="H760" s="66">
        <v>8</v>
      </c>
      <c r="I760" s="60">
        <f>AVERAGE($H$102:H760)</f>
        <v>14.928194233687403</v>
      </c>
      <c r="J760" s="58">
        <f t="shared" si="119"/>
        <v>10.450578512396696</v>
      </c>
      <c r="K760">
        <f t="shared" si="122"/>
        <v>7.4</v>
      </c>
    </row>
    <row r="761" spans="3:11">
      <c r="C761" s="64">
        <v>30256</v>
      </c>
      <c r="D761" s="64" t="str">
        <f t="shared" si="120"/>
        <v>111982</v>
      </c>
      <c r="E761" s="65">
        <v>10.9597</v>
      </c>
      <c r="F761" s="58">
        <f t="shared" si="121"/>
        <v>10.5791</v>
      </c>
      <c r="G761" s="65">
        <v>13.731096212121205</v>
      </c>
      <c r="H761" s="66">
        <v>8.35</v>
      </c>
      <c r="I761" s="60">
        <f>AVERAGE($H$102:H761)</f>
        <v>14.918227272727272</v>
      </c>
      <c r="J761" s="58">
        <f t="shared" si="119"/>
        <v>10.374710743801653</v>
      </c>
      <c r="K761">
        <f t="shared" si="122"/>
        <v>8</v>
      </c>
    </row>
    <row r="762" spans="3:11">
      <c r="C762" s="64">
        <v>30286</v>
      </c>
      <c r="D762" s="64" t="str">
        <f t="shared" si="120"/>
        <v>121982</v>
      </c>
      <c r="E762" s="65">
        <v>11.1266</v>
      </c>
      <c r="F762" s="58">
        <f t="shared" si="121"/>
        <v>10.9597</v>
      </c>
      <c r="G762" s="65">
        <v>13.727155975794243</v>
      </c>
      <c r="H762" s="66">
        <v>8.4700000000000006</v>
      </c>
      <c r="I762" s="60">
        <f>AVERAGE($H$102:H762)</f>
        <v>14.908472012102871</v>
      </c>
      <c r="J762" s="58">
        <f t="shared" si="119"/>
        <v>10.293140495867771</v>
      </c>
      <c r="K762">
        <f t="shared" si="122"/>
        <v>8.35</v>
      </c>
    </row>
    <row r="763" spans="3:11">
      <c r="C763" s="64">
        <v>30317</v>
      </c>
      <c r="D763" s="64" t="str">
        <f t="shared" si="120"/>
        <v>11983</v>
      </c>
      <c r="E763" s="65">
        <v>11.6989</v>
      </c>
      <c r="F763" s="58">
        <f t="shared" si="121"/>
        <v>11.1266</v>
      </c>
      <c r="G763" s="65">
        <v>13.724092145015097</v>
      </c>
      <c r="H763" s="66">
        <v>8.76</v>
      </c>
      <c r="I763" s="60">
        <f>AVERAGE($H$102:H763)</f>
        <v>14.89918429003021</v>
      </c>
      <c r="J763" s="58">
        <f t="shared" si="119"/>
        <v>10.211404958677686</v>
      </c>
      <c r="K763">
        <f t="shared" si="122"/>
        <v>8.4700000000000006</v>
      </c>
    </row>
    <row r="764" spans="3:11">
      <c r="C764" s="64">
        <v>30348</v>
      </c>
      <c r="D764" s="64" t="str">
        <f t="shared" si="120"/>
        <v>21983</v>
      </c>
      <c r="E764" s="65">
        <v>11.921099999999999</v>
      </c>
      <c r="F764" s="58">
        <f t="shared" si="121"/>
        <v>11.6989</v>
      </c>
      <c r="G764" s="65">
        <v>13.721372699849162</v>
      </c>
      <c r="H764" s="66">
        <v>8.91</v>
      </c>
      <c r="I764" s="60">
        <f>AVERAGE($H$102:H764)</f>
        <v>14.890150829562591</v>
      </c>
      <c r="J764" s="58">
        <f t="shared" si="119"/>
        <v>10.130413223140497</v>
      </c>
      <c r="K764">
        <f t="shared" si="122"/>
        <v>8.76</v>
      </c>
    </row>
    <row r="765" spans="3:11">
      <c r="C765" s="64">
        <v>30376</v>
      </c>
      <c r="D765" s="64" t="str">
        <f t="shared" si="120"/>
        <v>31983</v>
      </c>
      <c r="E765" s="65">
        <v>12.3156</v>
      </c>
      <c r="F765" s="58">
        <f t="shared" si="121"/>
        <v>11.921099999999999</v>
      </c>
      <c r="G765" s="65">
        <v>13.719255572289148</v>
      </c>
      <c r="H765" s="66">
        <v>9.23</v>
      </c>
      <c r="I765" s="60">
        <f>AVERAGE($H$102:H765)</f>
        <v>14.881626506024093</v>
      </c>
      <c r="J765" s="58">
        <f t="shared" si="119"/>
        <v>10.058842975206614</v>
      </c>
      <c r="K765">
        <f t="shared" si="122"/>
        <v>8.91</v>
      </c>
    </row>
    <row r="766" spans="3:11">
      <c r="C766" s="64">
        <v>30407</v>
      </c>
      <c r="D766" s="64" t="str">
        <f t="shared" si="120"/>
        <v>41983</v>
      </c>
      <c r="E766" s="65">
        <v>13.0604</v>
      </c>
      <c r="F766" s="58">
        <f t="shared" si="121"/>
        <v>12.3156</v>
      </c>
      <c r="G766" s="65">
        <v>13.718264812030068</v>
      </c>
      <c r="H766" s="66">
        <v>9.5299999999999994</v>
      </c>
      <c r="I766" s="60">
        <f>AVERAGE($H$102:H766)</f>
        <v>14.873578947368419</v>
      </c>
      <c r="J766" s="58">
        <f t="shared" si="119"/>
        <v>9.9937190082644687</v>
      </c>
      <c r="K766">
        <f t="shared" si="122"/>
        <v>9.23</v>
      </c>
    </row>
    <row r="767" spans="3:11">
      <c r="C767" s="64">
        <v>30437</v>
      </c>
      <c r="D767" s="64" t="str">
        <f t="shared" si="120"/>
        <v>51983</v>
      </c>
      <c r="E767" s="65">
        <v>12.898300000000001</v>
      </c>
      <c r="F767" s="58">
        <f t="shared" si="121"/>
        <v>13.0604</v>
      </c>
      <c r="G767" s="65">
        <v>13.717033633633626</v>
      </c>
      <c r="H767" s="66">
        <v>9.8699999999999992</v>
      </c>
      <c r="I767" s="60">
        <f>AVERAGE($H$102:H767)</f>
        <v>14.866066066066065</v>
      </c>
      <c r="J767" s="58">
        <f t="shared" si="119"/>
        <v>9.9352892561983523</v>
      </c>
      <c r="K767">
        <f t="shared" si="122"/>
        <v>9.5299999999999994</v>
      </c>
    </row>
    <row r="768" spans="3:11">
      <c r="C768" s="64">
        <v>30468</v>
      </c>
      <c r="D768" s="64" t="str">
        <f t="shared" si="120"/>
        <v>61983</v>
      </c>
      <c r="E768" s="65">
        <v>13.315300000000001</v>
      </c>
      <c r="F768" s="58">
        <f t="shared" si="121"/>
        <v>12.898300000000001</v>
      </c>
      <c r="G768" s="65">
        <v>13.716431334332826</v>
      </c>
      <c r="H768" s="66">
        <v>10</v>
      </c>
      <c r="I768" s="60">
        <f>AVERAGE($H$102:H768)</f>
        <v>14.858770614692652</v>
      </c>
      <c r="J768" s="58">
        <f t="shared" si="119"/>
        <v>9.8831404958677709</v>
      </c>
      <c r="K768">
        <f t="shared" si="122"/>
        <v>9.8699999999999992</v>
      </c>
    </row>
    <row r="769" spans="3:11">
      <c r="C769" s="64">
        <v>30498</v>
      </c>
      <c r="D769" s="64" t="str">
        <f t="shared" si="120"/>
        <v>71983</v>
      </c>
      <c r="E769" s="65">
        <v>12.2226</v>
      </c>
      <c r="F769" s="58">
        <f t="shared" si="121"/>
        <v>13.315300000000001</v>
      </c>
      <c r="G769" s="65">
        <v>13.714195059880231</v>
      </c>
      <c r="H769" s="66">
        <v>10.01</v>
      </c>
      <c r="I769" s="60">
        <f>AVERAGE($H$102:H769)</f>
        <v>14.851511976047904</v>
      </c>
      <c r="J769" s="58">
        <f t="shared" si="119"/>
        <v>9.8352066115702517</v>
      </c>
      <c r="K769">
        <f t="shared" si="122"/>
        <v>10</v>
      </c>
    </row>
    <row r="770" spans="3:11">
      <c r="C770" s="64">
        <v>30529</v>
      </c>
      <c r="D770" s="64" t="str">
        <f t="shared" si="120"/>
        <v>81983</v>
      </c>
      <c r="E770" s="65">
        <v>12.360900000000001</v>
      </c>
      <c r="F770" s="58">
        <f t="shared" si="121"/>
        <v>12.2226</v>
      </c>
      <c r="G770" s="65">
        <v>13.712172197309409</v>
      </c>
      <c r="H770" s="66">
        <v>9.73</v>
      </c>
      <c r="I770" s="60">
        <f>AVERAGE($H$102:H770)</f>
        <v>14.843856502242151</v>
      </c>
      <c r="J770" s="58">
        <f t="shared" si="119"/>
        <v>9.7842975206611591</v>
      </c>
      <c r="K770">
        <f t="shared" si="122"/>
        <v>10.01</v>
      </c>
    </row>
    <row r="771" spans="3:11">
      <c r="C771" s="64">
        <v>30560</v>
      </c>
      <c r="D771" s="64" t="str">
        <f t="shared" si="120"/>
        <v>91983</v>
      </c>
      <c r="E771" s="65">
        <v>12.486499999999999</v>
      </c>
      <c r="F771" s="58">
        <f t="shared" si="121"/>
        <v>12.360900000000001</v>
      </c>
      <c r="G771" s="65">
        <v>13.710342835820889</v>
      </c>
      <c r="H771" s="66">
        <v>9.98</v>
      </c>
      <c r="I771" s="60">
        <f>AVERAGE($H$102:H771)</f>
        <v>14.836597014925371</v>
      </c>
      <c r="J771" s="58">
        <f t="shared" si="119"/>
        <v>9.7404958677685975</v>
      </c>
      <c r="K771">
        <f t="shared" si="122"/>
        <v>9.73</v>
      </c>
    </row>
    <row r="772" spans="3:11">
      <c r="C772" s="64">
        <v>30590</v>
      </c>
      <c r="D772" s="64" t="str">
        <f t="shared" si="120"/>
        <v>101983</v>
      </c>
      <c r="E772" s="65">
        <v>11.6572</v>
      </c>
      <c r="F772" s="58">
        <f t="shared" si="121"/>
        <v>12.486499999999999</v>
      </c>
      <c r="G772" s="65">
        <v>13.707283010432183</v>
      </c>
      <c r="H772" s="66">
        <v>10</v>
      </c>
      <c r="I772" s="60">
        <f>AVERAGE($H$102:H772)</f>
        <v>14.829388971684052</v>
      </c>
      <c r="J772" s="58">
        <f t="shared" si="119"/>
        <v>9.6952066115702511</v>
      </c>
      <c r="K772">
        <f t="shared" si="122"/>
        <v>9.98</v>
      </c>
    </row>
    <row r="773" spans="3:11">
      <c r="C773" s="64">
        <v>30621</v>
      </c>
      <c r="D773" s="64" t="str">
        <f t="shared" si="120"/>
        <v>111983</v>
      </c>
      <c r="E773" s="65">
        <v>11.860300000000001</v>
      </c>
      <c r="F773" s="58">
        <f t="shared" si="121"/>
        <v>11.6572</v>
      </c>
      <c r="G773" s="65">
        <v>13.704534523809517</v>
      </c>
      <c r="H773" s="66">
        <v>9.85</v>
      </c>
      <c r="I773" s="60">
        <f>AVERAGE($H$102:H773)</f>
        <v>14.821979166666665</v>
      </c>
      <c r="J773" s="58">
        <f t="shared" si="119"/>
        <v>9.6451239669421476</v>
      </c>
      <c r="K773">
        <f t="shared" si="122"/>
        <v>10</v>
      </c>
    </row>
    <row r="774" spans="3:11">
      <c r="C774" s="64">
        <v>30651</v>
      </c>
      <c r="D774" s="64" t="str">
        <f t="shared" si="120"/>
        <v>121983</v>
      </c>
      <c r="E774" s="65">
        <v>11.7555</v>
      </c>
      <c r="F774" s="58">
        <f t="shared" si="121"/>
        <v>11.860300000000001</v>
      </c>
      <c r="G774" s="65">
        <v>13.701638484398208</v>
      </c>
      <c r="H774" s="66">
        <v>9.82</v>
      </c>
      <c r="I774" s="60">
        <f>AVERAGE($H$102:H774)</f>
        <v>14.814546805349181</v>
      </c>
      <c r="J774" s="58">
        <f t="shared" si="119"/>
        <v>9.6052066115702459</v>
      </c>
      <c r="K774">
        <f t="shared" si="122"/>
        <v>9.85</v>
      </c>
    </row>
    <row r="775" spans="3:11">
      <c r="C775" s="64">
        <v>30682</v>
      </c>
      <c r="D775" s="64" t="str">
        <f t="shared" si="120"/>
        <v>11984</v>
      </c>
      <c r="E775" s="65">
        <v>10.708399999999999</v>
      </c>
      <c r="F775" s="58">
        <f t="shared" si="121"/>
        <v>11.7555</v>
      </c>
      <c r="G775" s="65">
        <v>13.697197477744798</v>
      </c>
      <c r="H775" s="66">
        <v>9.89</v>
      </c>
      <c r="I775" s="60">
        <f>AVERAGE($H$102:H775)</f>
        <v>14.807240356083083</v>
      </c>
      <c r="J775" s="58">
        <f t="shared" si="119"/>
        <v>9.5754545454545443</v>
      </c>
      <c r="K775">
        <f t="shared" si="122"/>
        <v>9.82</v>
      </c>
    </row>
    <row r="776" spans="3:11">
      <c r="C776" s="64">
        <v>30713</v>
      </c>
      <c r="D776" s="64" t="str">
        <f t="shared" si="120"/>
        <v>21984</v>
      </c>
      <c r="E776" s="65">
        <v>10.292299999999999</v>
      </c>
      <c r="F776" s="58">
        <f t="shared" si="121"/>
        <v>10.708399999999999</v>
      </c>
      <c r="G776" s="65">
        <v>13.692153185185175</v>
      </c>
      <c r="H776" s="66">
        <v>9.32</v>
      </c>
      <c r="I776" s="60">
        <f>AVERAGE($H$102:H776)</f>
        <v>14.799111111111108</v>
      </c>
      <c r="J776" s="58">
        <f t="shared" si="119"/>
        <v>9.5406611570247932</v>
      </c>
      <c r="K776">
        <f t="shared" si="122"/>
        <v>9.89</v>
      </c>
    </row>
    <row r="777" spans="3:11">
      <c r="C777" s="64">
        <v>30742</v>
      </c>
      <c r="D777" s="64" t="str">
        <f t="shared" si="120"/>
        <v>31984</v>
      </c>
      <c r="E777" s="65">
        <v>10.4312</v>
      </c>
      <c r="F777" s="58">
        <f t="shared" si="121"/>
        <v>10.292299999999999</v>
      </c>
      <c r="G777" s="65">
        <v>13.68732928994082</v>
      </c>
      <c r="H777" s="66">
        <v>9.33</v>
      </c>
      <c r="I777" s="60">
        <f>AVERAGE($H$102:H777)</f>
        <v>14.791020710059168</v>
      </c>
      <c r="J777" s="58">
        <f t="shared" si="119"/>
        <v>9.5106611570247939</v>
      </c>
      <c r="K777">
        <f t="shared" si="122"/>
        <v>9.32</v>
      </c>
    </row>
    <row r="778" spans="3:11">
      <c r="C778" s="64">
        <v>30773</v>
      </c>
      <c r="D778" s="64" t="str">
        <f t="shared" si="120"/>
        <v>41984</v>
      </c>
      <c r="E778" s="65">
        <v>9.8795999999999999</v>
      </c>
      <c r="F778" s="58">
        <f t="shared" si="121"/>
        <v>10.4312</v>
      </c>
      <c r="G778" s="65">
        <v>13.681704874446076</v>
      </c>
      <c r="H778" s="66">
        <v>9.31</v>
      </c>
      <c r="I778" s="60">
        <f>AVERAGE($H$102:H778)</f>
        <v>14.782924667651399</v>
      </c>
      <c r="J778" s="58">
        <f t="shared" si="119"/>
        <v>9.4776033057851237</v>
      </c>
      <c r="K778">
        <f t="shared" si="122"/>
        <v>9.33</v>
      </c>
    </row>
    <row r="779" spans="3:11">
      <c r="C779" s="64">
        <v>30803</v>
      </c>
      <c r="D779" s="64" t="str">
        <f t="shared" si="120"/>
        <v>51984</v>
      </c>
      <c r="E779" s="65">
        <v>9.2932000000000006</v>
      </c>
      <c r="F779" s="58">
        <f t="shared" si="121"/>
        <v>9.8795999999999999</v>
      </c>
      <c r="G779" s="65">
        <v>13.675232153392322</v>
      </c>
      <c r="H779" s="66">
        <v>9.23</v>
      </c>
      <c r="I779" s="60">
        <f>AVERAGE($H$102:H779)</f>
        <v>14.774734513274332</v>
      </c>
      <c r="J779" s="58">
        <f t="shared" si="119"/>
        <v>9.450165289256196</v>
      </c>
      <c r="K779">
        <f t="shared" si="122"/>
        <v>9.31</v>
      </c>
    </row>
    <row r="780" spans="3:11">
      <c r="C780" s="64">
        <v>30834</v>
      </c>
      <c r="D780" s="64" t="str">
        <f t="shared" si="120"/>
        <v>61984</v>
      </c>
      <c r="E780" s="65">
        <v>9.4556000000000004</v>
      </c>
      <c r="F780" s="58">
        <f t="shared" si="121"/>
        <v>9.2932000000000006</v>
      </c>
      <c r="G780" s="65">
        <v>13.669017673048591</v>
      </c>
      <c r="H780" s="66">
        <v>9.01</v>
      </c>
      <c r="I780" s="60">
        <f>AVERAGE($H$102:H780)</f>
        <v>14.766244477172307</v>
      </c>
      <c r="J780" s="58">
        <f t="shared" si="119"/>
        <v>9.4254545454545458</v>
      </c>
      <c r="K780">
        <f t="shared" si="122"/>
        <v>9.23</v>
      </c>
    </row>
    <row r="781" spans="3:11">
      <c r="C781" s="64">
        <v>30864</v>
      </c>
      <c r="D781" s="64" t="str">
        <f t="shared" si="120"/>
        <v>71984</v>
      </c>
      <c r="E781" s="65">
        <v>9.0977999999999994</v>
      </c>
      <c r="F781" s="58">
        <f t="shared" si="121"/>
        <v>9.4556000000000004</v>
      </c>
      <c r="G781" s="65">
        <v>13.662295294117637</v>
      </c>
      <c r="H781" s="66">
        <v>8.8699999999999992</v>
      </c>
      <c r="I781" s="60">
        <f>AVERAGE($H$102:H781)</f>
        <v>14.757573529411761</v>
      </c>
      <c r="J781" s="58">
        <f t="shared" si="119"/>
        <v>9.4004958677685941</v>
      </c>
      <c r="K781">
        <f t="shared" si="122"/>
        <v>9.01</v>
      </c>
    </row>
    <row r="782" spans="3:11">
      <c r="C782" s="64">
        <v>30895</v>
      </c>
      <c r="D782" s="64" t="str">
        <f t="shared" si="120"/>
        <v>81984</v>
      </c>
      <c r="E782" s="65">
        <v>10.065200000000001</v>
      </c>
      <c r="F782" s="58">
        <f t="shared" si="121"/>
        <v>9.0977999999999994</v>
      </c>
      <c r="G782" s="65">
        <v>13.657013215859019</v>
      </c>
      <c r="H782" s="66">
        <v>9.6199999999999992</v>
      </c>
      <c r="I782" s="60">
        <f>AVERAGE($H$102:H782)</f>
        <v>14.750029368575621</v>
      </c>
      <c r="J782" s="58">
        <f t="shared" si="119"/>
        <v>9.3941322314049565</v>
      </c>
      <c r="K782">
        <f t="shared" si="122"/>
        <v>8.8699999999999992</v>
      </c>
    </row>
    <row r="783" spans="3:11">
      <c r="C783" s="64">
        <v>30926</v>
      </c>
      <c r="D783" s="64" t="str">
        <f t="shared" si="120"/>
        <v>91984</v>
      </c>
      <c r="E783" s="65">
        <v>10.030200000000001</v>
      </c>
      <c r="F783" s="58">
        <f t="shared" si="121"/>
        <v>10.065200000000001</v>
      </c>
      <c r="G783" s="65">
        <v>13.651695307917876</v>
      </c>
      <c r="H783" s="66">
        <v>9.69</v>
      </c>
      <c r="I783" s="60">
        <f>AVERAGE($H$102:H783)</f>
        <v>14.742609970674485</v>
      </c>
      <c r="J783" s="58">
        <f t="shared" si="119"/>
        <v>9.3930578512396696</v>
      </c>
      <c r="K783">
        <f t="shared" si="122"/>
        <v>9.6199999999999992</v>
      </c>
    </row>
    <row r="784" spans="3:11">
      <c r="C784" s="64">
        <v>30956</v>
      </c>
      <c r="D784" s="64" t="str">
        <f t="shared" si="120"/>
        <v>101984</v>
      </c>
      <c r="E784" s="65">
        <v>9.9814000000000007</v>
      </c>
      <c r="F784" s="58">
        <f t="shared" si="121"/>
        <v>10.030200000000001</v>
      </c>
      <c r="G784" s="65">
        <v>13.646321522693986</v>
      </c>
      <c r="H784" s="66">
        <v>9.6</v>
      </c>
      <c r="I784" s="60">
        <f>AVERAGE($H$102:H784)</f>
        <v>14.735080527086383</v>
      </c>
      <c r="J784" s="58">
        <f t="shared" si="119"/>
        <v>9.4006611570247909</v>
      </c>
      <c r="K784">
        <f t="shared" si="122"/>
        <v>9.69</v>
      </c>
    </row>
    <row r="785" spans="3:11">
      <c r="C785" s="64">
        <v>30987</v>
      </c>
      <c r="D785" s="64" t="str">
        <f t="shared" si="120"/>
        <v>111984</v>
      </c>
      <c r="E785" s="65">
        <v>9.8305000000000007</v>
      </c>
      <c r="F785" s="58">
        <f t="shared" si="121"/>
        <v>9.9814000000000007</v>
      </c>
      <c r="G785" s="65">
        <v>13.640742836257298</v>
      </c>
      <c r="H785" s="66">
        <v>9.69</v>
      </c>
      <c r="I785" s="60">
        <f>AVERAGE($H$102:H785)</f>
        <v>14.727704678362572</v>
      </c>
      <c r="J785" s="58">
        <f t="shared" si="119"/>
        <v>9.4085123966942135</v>
      </c>
      <c r="K785">
        <f t="shared" si="122"/>
        <v>9.6</v>
      </c>
    </row>
    <row r="786" spans="3:11">
      <c r="C786" s="64">
        <v>31017</v>
      </c>
      <c r="D786" s="64" t="str">
        <f t="shared" si="120"/>
        <v>121984</v>
      </c>
      <c r="E786" s="65">
        <v>10.0505</v>
      </c>
      <c r="F786" s="58">
        <f t="shared" si="121"/>
        <v>9.8305000000000007</v>
      </c>
      <c r="G786" s="65">
        <v>13.635501605839403</v>
      </c>
      <c r="H786" s="66">
        <v>9.6</v>
      </c>
      <c r="I786" s="60">
        <f>AVERAGE($H$102:H786)</f>
        <v>14.72021897810219</v>
      </c>
      <c r="J786" s="58">
        <f t="shared" si="119"/>
        <v>9.41388429752066</v>
      </c>
      <c r="K786">
        <f t="shared" si="122"/>
        <v>9.69</v>
      </c>
    </row>
    <row r="787" spans="3:11">
      <c r="C787" s="64">
        <v>31048</v>
      </c>
      <c r="D787" s="64" t="str">
        <f t="shared" si="120"/>
        <v>11985</v>
      </c>
      <c r="E787" s="65">
        <v>10.9597</v>
      </c>
      <c r="F787" s="58">
        <f t="shared" si="121"/>
        <v>10.0505</v>
      </c>
      <c r="G787" s="65">
        <v>13.63160102040815</v>
      </c>
      <c r="H787" s="66">
        <v>10</v>
      </c>
      <c r="I787" s="60">
        <f>AVERAGE($H$102:H787)</f>
        <v>14.713338192419826</v>
      </c>
      <c r="J787" s="58">
        <f t="shared" si="119"/>
        <v>9.4280165289256193</v>
      </c>
      <c r="K787">
        <f t="shared" si="122"/>
        <v>9.6</v>
      </c>
    </row>
    <row r="788" spans="3:11">
      <c r="C788" s="64">
        <v>31079</v>
      </c>
      <c r="D788" s="64" t="str">
        <f t="shared" si="120"/>
        <v>21985</v>
      </c>
      <c r="E788" s="65">
        <v>11.0543</v>
      </c>
      <c r="F788" s="58">
        <f t="shared" si="121"/>
        <v>10.9597</v>
      </c>
      <c r="G788" s="65">
        <v>13.62784949053856</v>
      </c>
      <c r="H788" s="66">
        <v>10.49</v>
      </c>
      <c r="I788" s="60">
        <f>AVERAGE($H$102:H788)</f>
        <v>14.707190684133916</v>
      </c>
      <c r="J788" s="58">
        <f t="shared" si="119"/>
        <v>9.4409917355371888</v>
      </c>
      <c r="K788">
        <f t="shared" si="122"/>
        <v>10</v>
      </c>
    </row>
    <row r="789" spans="3:11">
      <c r="C789" s="64">
        <v>31107</v>
      </c>
      <c r="D789" s="64" t="str">
        <f t="shared" si="120"/>
        <v>31985</v>
      </c>
      <c r="E789" s="65">
        <v>11.022600000000001</v>
      </c>
      <c r="F789" s="58">
        <f t="shared" si="121"/>
        <v>11.0543</v>
      </c>
      <c r="G789" s="65">
        <v>13.624062790697661</v>
      </c>
      <c r="H789" s="66">
        <v>10.37</v>
      </c>
      <c r="I789" s="60">
        <f>AVERAGE($H$102:H789)</f>
        <v>14.700886627906979</v>
      </c>
      <c r="J789" s="58">
        <f t="shared" si="119"/>
        <v>9.4460330578512384</v>
      </c>
      <c r="K789">
        <f t="shared" si="122"/>
        <v>10.49</v>
      </c>
    </row>
    <row r="790" spans="3:11">
      <c r="C790" s="64">
        <v>31138</v>
      </c>
      <c r="D790" s="64" t="str">
        <f t="shared" si="120"/>
        <v>41985</v>
      </c>
      <c r="E790" s="65">
        <v>11.520200000000001</v>
      </c>
      <c r="F790" s="58">
        <f t="shared" si="121"/>
        <v>11.022600000000001</v>
      </c>
      <c r="G790" s="65">
        <v>13.621009288824371</v>
      </c>
      <c r="H790" s="66">
        <v>10.4</v>
      </c>
      <c r="I790" s="60">
        <f>AVERAGE($H$102:H790)</f>
        <v>14.694644412191582</v>
      </c>
      <c r="J790" s="58">
        <f t="shared" si="119"/>
        <v>9.4480165289256206</v>
      </c>
      <c r="K790">
        <f t="shared" si="122"/>
        <v>10.37</v>
      </c>
    </row>
    <row r="791" spans="3:11">
      <c r="C791" s="64">
        <v>31168</v>
      </c>
      <c r="D791" s="64" t="str">
        <f t="shared" si="120"/>
        <v>51985</v>
      </c>
      <c r="E791" s="65">
        <v>12.142899999999999</v>
      </c>
      <c r="F791" s="58">
        <f t="shared" si="121"/>
        <v>11.520200000000001</v>
      </c>
      <c r="G791" s="65">
        <v>13.618867101449265</v>
      </c>
      <c r="H791" s="66">
        <v>10.61</v>
      </c>
      <c r="I791" s="60">
        <f>AVERAGE($H$102:H791)</f>
        <v>14.688724637681162</v>
      </c>
      <c r="J791" s="58">
        <f t="shared" si="119"/>
        <v>9.4511570247933872</v>
      </c>
      <c r="K791">
        <f t="shared" si="122"/>
        <v>10.4</v>
      </c>
    </row>
    <row r="792" spans="3:11">
      <c r="C792" s="64">
        <v>31199</v>
      </c>
      <c r="D792" s="64" t="str">
        <f t="shared" si="120"/>
        <v>61985</v>
      </c>
      <c r="E792" s="65">
        <v>12.2902</v>
      </c>
      <c r="F792" s="58">
        <f t="shared" si="121"/>
        <v>12.142899999999999</v>
      </c>
      <c r="G792" s="65">
        <v>13.616944283646877</v>
      </c>
      <c r="H792" s="66">
        <v>10.81</v>
      </c>
      <c r="I792" s="60">
        <f>AVERAGE($H$102:H792)</f>
        <v>14.683111432706223</v>
      </c>
      <c r="J792" s="58">
        <f t="shared" si="119"/>
        <v>9.4510743801652879</v>
      </c>
      <c r="K792">
        <f t="shared" si="122"/>
        <v>10.61</v>
      </c>
    </row>
    <row r="793" spans="3:11">
      <c r="C793" s="64">
        <v>31229</v>
      </c>
      <c r="D793" s="64" t="str">
        <f t="shared" si="120"/>
        <v>71985</v>
      </c>
      <c r="E793" s="65">
        <v>12.5358</v>
      </c>
      <c r="F793" s="58">
        <f t="shared" si="121"/>
        <v>12.2902</v>
      </c>
      <c r="G793" s="65">
        <v>13.615381936416172</v>
      </c>
      <c r="H793" s="66">
        <v>11</v>
      </c>
      <c r="I793" s="60">
        <f>AVERAGE($H$102:H793)</f>
        <v>14.677789017341041</v>
      </c>
      <c r="J793" s="58">
        <f t="shared" si="119"/>
        <v>9.4509917355371904</v>
      </c>
      <c r="K793">
        <f t="shared" si="122"/>
        <v>10.81</v>
      </c>
    </row>
    <row r="794" spans="3:11">
      <c r="C794" s="64">
        <v>31260</v>
      </c>
      <c r="D794" s="64" t="str">
        <f t="shared" si="120"/>
        <v>81985</v>
      </c>
      <c r="E794" s="65">
        <v>12.385400000000001</v>
      </c>
      <c r="F794" s="58">
        <f t="shared" si="121"/>
        <v>12.5358</v>
      </c>
      <c r="G794" s="65">
        <v>13.613607070707058</v>
      </c>
      <c r="H794" s="66">
        <v>10.74</v>
      </c>
      <c r="I794" s="60">
        <f>AVERAGE($H$102:H794)</f>
        <v>14.672106782106782</v>
      </c>
      <c r="J794" s="58">
        <f t="shared" si="119"/>
        <v>9.449669421487604</v>
      </c>
      <c r="K794">
        <f t="shared" si="122"/>
        <v>11</v>
      </c>
    </row>
    <row r="795" spans="3:11">
      <c r="C795" s="64">
        <v>31291</v>
      </c>
      <c r="D795" s="64" t="str">
        <f t="shared" si="120"/>
        <v>91985</v>
      </c>
      <c r="E795" s="65">
        <v>11.955399999999999</v>
      </c>
      <c r="F795" s="58">
        <f t="shared" si="121"/>
        <v>12.385400000000001</v>
      </c>
      <c r="G795" s="65">
        <v>13.611217723342927</v>
      </c>
      <c r="H795" s="66">
        <v>10.47</v>
      </c>
      <c r="I795" s="60">
        <f>AVERAGE($H$102:H795)</f>
        <v>14.666051873198846</v>
      </c>
      <c r="J795" s="58">
        <f t="shared" si="119"/>
        <v>9.4528099173553741</v>
      </c>
      <c r="K795">
        <f t="shared" si="122"/>
        <v>10.74</v>
      </c>
    </row>
    <row r="796" spans="3:11">
      <c r="C796" s="64">
        <v>31321</v>
      </c>
      <c r="D796" s="64" t="str">
        <f t="shared" si="120"/>
        <v>101985</v>
      </c>
      <c r="E796" s="65">
        <v>12.9925</v>
      </c>
      <c r="F796" s="58">
        <f t="shared" si="121"/>
        <v>11.955399999999999</v>
      </c>
      <c r="G796" s="65">
        <v>13.610327482014377</v>
      </c>
      <c r="H796" s="66">
        <v>10.55</v>
      </c>
      <c r="I796" s="60">
        <f>AVERAGE($H$102:H796)</f>
        <v>14.660129496402876</v>
      </c>
      <c r="J796" s="58">
        <f t="shared" si="119"/>
        <v>9.4580165289256204</v>
      </c>
      <c r="K796">
        <f t="shared" si="122"/>
        <v>10.47</v>
      </c>
    </row>
    <row r="797" spans="3:11">
      <c r="C797" s="64">
        <v>31352</v>
      </c>
      <c r="D797" s="64" t="str">
        <f t="shared" si="120"/>
        <v>111985</v>
      </c>
      <c r="E797" s="65">
        <v>13.8378</v>
      </c>
      <c r="F797" s="58">
        <f t="shared" si="121"/>
        <v>12.9925</v>
      </c>
      <c r="G797" s="65">
        <v>13.610654310344815</v>
      </c>
      <c r="H797" s="66">
        <v>11.16</v>
      </c>
      <c r="I797" s="60">
        <f>AVERAGE($H$102:H797)</f>
        <v>14.655100574712643</v>
      </c>
      <c r="J797" s="58">
        <f t="shared" si="119"/>
        <v>9.4648760330578554</v>
      </c>
      <c r="K797">
        <f t="shared" si="122"/>
        <v>10.55</v>
      </c>
    </row>
    <row r="798" spans="3:11">
      <c r="C798" s="64">
        <v>31382</v>
      </c>
      <c r="D798" s="64" t="str">
        <f t="shared" si="120"/>
        <v>121985</v>
      </c>
      <c r="E798" s="65">
        <v>14.4613</v>
      </c>
      <c r="F798" s="58">
        <f t="shared" si="121"/>
        <v>13.8378</v>
      </c>
      <c r="G798" s="65">
        <v>13.611874748923949</v>
      </c>
      <c r="H798" s="66">
        <v>11.69</v>
      </c>
      <c r="I798" s="60">
        <f>AVERAGE($H$102:H798)</f>
        <v>14.650846484935437</v>
      </c>
      <c r="J798" s="58">
        <f t="shared" si="119"/>
        <v>9.4752066115702522</v>
      </c>
      <c r="K798">
        <f t="shared" si="122"/>
        <v>11.16</v>
      </c>
    </row>
    <row r="799" spans="3:11">
      <c r="C799" s="64">
        <v>31413</v>
      </c>
      <c r="D799" s="64" t="str">
        <f t="shared" si="120"/>
        <v>11986</v>
      </c>
      <c r="E799" s="65">
        <v>14.5854</v>
      </c>
      <c r="F799" s="58">
        <f t="shared" si="121"/>
        <v>14.4613</v>
      </c>
      <c r="G799" s="65">
        <v>13.613269484240677</v>
      </c>
      <c r="H799" s="66">
        <v>11.72</v>
      </c>
      <c r="I799" s="60">
        <f>AVERAGE($H$102:H799)</f>
        <v>14.646647564469912</v>
      </c>
      <c r="J799" s="58">
        <f t="shared" ref="J799:J862" si="123">AVERAGE(H679:H799)</f>
        <v>9.487355371900831</v>
      </c>
      <c r="K799">
        <f t="shared" si="122"/>
        <v>11.69</v>
      </c>
    </row>
    <row r="800" spans="3:11">
      <c r="C800" s="64">
        <v>31444</v>
      </c>
      <c r="D800" s="64" t="str">
        <f t="shared" si="120"/>
        <v>21986</v>
      </c>
      <c r="E800" s="65">
        <v>15.6281</v>
      </c>
      <c r="F800" s="58">
        <f t="shared" si="121"/>
        <v>14.5854</v>
      </c>
      <c r="G800" s="65">
        <v>13.61615193133046</v>
      </c>
      <c r="H800" s="66">
        <v>12.39</v>
      </c>
      <c r="I800" s="60">
        <f>AVERAGE($H$102:H800)</f>
        <v>14.643419170243202</v>
      </c>
      <c r="J800" s="58">
        <f t="shared" si="123"/>
        <v>9.4972727272727333</v>
      </c>
      <c r="K800">
        <f t="shared" si="122"/>
        <v>11.72</v>
      </c>
    </row>
    <row r="801" spans="3:11">
      <c r="C801" s="64">
        <v>31472</v>
      </c>
      <c r="D801" s="64" t="str">
        <f t="shared" si="120"/>
        <v>31986</v>
      </c>
      <c r="E801" s="65">
        <v>16.453199999999999</v>
      </c>
      <c r="F801" s="58">
        <f t="shared" si="121"/>
        <v>15.6281</v>
      </c>
      <c r="G801" s="65">
        <v>13.620204857142845</v>
      </c>
      <c r="H801" s="66">
        <v>13.19</v>
      </c>
      <c r="I801" s="60">
        <f>AVERAGE($H$102:H801)</f>
        <v>14.641342857142856</v>
      </c>
      <c r="J801" s="58">
        <f t="shared" si="123"/>
        <v>9.5104958677686025</v>
      </c>
      <c r="K801">
        <f t="shared" si="122"/>
        <v>12.39</v>
      </c>
    </row>
    <row r="802" spans="3:11">
      <c r="C802" s="64">
        <v>31503</v>
      </c>
      <c r="D802" s="64" t="str">
        <f t="shared" si="120"/>
        <v>41986</v>
      </c>
      <c r="E802" s="65">
        <v>16.010899999999999</v>
      </c>
      <c r="F802" s="58">
        <f t="shared" si="121"/>
        <v>16.453199999999999</v>
      </c>
      <c r="G802" s="65">
        <v>13.62361526390869</v>
      </c>
      <c r="H802" s="66">
        <v>13.55</v>
      </c>
      <c r="I802" s="60">
        <f>AVERAGE($H$102:H802)</f>
        <v>14.639786019971467</v>
      </c>
      <c r="J802" s="58">
        <f t="shared" si="123"/>
        <v>9.5263636363636426</v>
      </c>
      <c r="K802">
        <f t="shared" si="122"/>
        <v>13.19</v>
      </c>
    </row>
    <row r="803" spans="3:11">
      <c r="C803" s="64">
        <v>31533</v>
      </c>
      <c r="D803" s="64" t="str">
        <f t="shared" si="120"/>
        <v>51986</v>
      </c>
      <c r="E803" s="65">
        <v>16.815100000000001</v>
      </c>
      <c r="F803" s="58">
        <f t="shared" si="121"/>
        <v>16.010899999999999</v>
      </c>
      <c r="G803" s="65">
        <v>13.628161538461525</v>
      </c>
      <c r="H803" s="66">
        <v>13.56</v>
      </c>
      <c r="I803" s="60">
        <f>AVERAGE($H$102:H803)</f>
        <v>14.638247863247859</v>
      </c>
      <c r="J803" s="58">
        <f t="shared" si="123"/>
        <v>9.5418181818181864</v>
      </c>
      <c r="K803">
        <f t="shared" si="122"/>
        <v>13.55</v>
      </c>
    </row>
    <row r="804" spans="3:11">
      <c r="C804" s="64">
        <v>31564</v>
      </c>
      <c r="D804" s="64" t="str">
        <f t="shared" si="120"/>
        <v>61986</v>
      </c>
      <c r="E804" s="65">
        <v>17.052299999999999</v>
      </c>
      <c r="F804" s="58">
        <f t="shared" si="121"/>
        <v>16.815100000000001</v>
      </c>
      <c r="G804" s="65">
        <v>13.633032290184907</v>
      </c>
      <c r="H804" s="66">
        <v>13.89</v>
      </c>
      <c r="I804" s="60">
        <f>AVERAGE($H$102:H804)</f>
        <v>14.637183499288758</v>
      </c>
      <c r="J804" s="58">
        <f t="shared" si="123"/>
        <v>9.5613223140495904</v>
      </c>
      <c r="K804">
        <f t="shared" si="122"/>
        <v>13.56</v>
      </c>
    </row>
    <row r="805" spans="3:11">
      <c r="C805" s="64">
        <v>31594</v>
      </c>
      <c r="D805" s="64" t="str">
        <f t="shared" si="120"/>
        <v>71986</v>
      </c>
      <c r="E805" s="65">
        <v>15.9003</v>
      </c>
      <c r="F805" s="58">
        <f t="shared" si="121"/>
        <v>17.052299999999999</v>
      </c>
      <c r="G805" s="65">
        <v>13.636252840909076</v>
      </c>
      <c r="H805" s="66">
        <v>13.62</v>
      </c>
      <c r="I805" s="60">
        <f>AVERAGE($H$102:H805)</f>
        <v>14.635738636363634</v>
      </c>
      <c r="J805" s="58">
        <f t="shared" si="123"/>
        <v>9.5785123966942187</v>
      </c>
      <c r="K805">
        <f t="shared" si="122"/>
        <v>13.89</v>
      </c>
    </row>
    <row r="806" spans="3:11">
      <c r="C806" s="64">
        <v>31625</v>
      </c>
      <c r="D806" s="64" t="str">
        <f t="shared" si="120"/>
        <v>81986</v>
      </c>
      <c r="E806" s="65">
        <v>17.032299999999999</v>
      </c>
      <c r="F806" s="58">
        <f t="shared" si="121"/>
        <v>15.9003</v>
      </c>
      <c r="G806" s="65">
        <v>13.641069929078</v>
      </c>
      <c r="H806" s="66">
        <v>13.89</v>
      </c>
      <c r="I806" s="60">
        <f>AVERAGE($H$102:H806)</f>
        <v>14.634680851063825</v>
      </c>
      <c r="J806" s="58">
        <f t="shared" si="123"/>
        <v>9.5961157024793451</v>
      </c>
      <c r="K806">
        <f t="shared" si="122"/>
        <v>13.62</v>
      </c>
    </row>
    <row r="807" spans="3:11">
      <c r="C807" s="64">
        <v>31656</v>
      </c>
      <c r="D807" s="64" t="str">
        <f t="shared" ref="D807:D870" si="124">MONTH(C807)&amp;YEAR(C807)</f>
        <v>91986</v>
      </c>
      <c r="E807" s="65">
        <v>15.5771</v>
      </c>
      <c r="F807" s="58">
        <f t="shared" si="121"/>
        <v>17.032299999999999</v>
      </c>
      <c r="G807" s="65">
        <v>13.643812181303103</v>
      </c>
      <c r="H807" s="66">
        <v>13.47</v>
      </c>
      <c r="I807" s="60">
        <f>AVERAGE($H$102:H807)</f>
        <v>14.633031161473083</v>
      </c>
      <c r="J807" s="58">
        <f t="shared" si="123"/>
        <v>9.6115702479338907</v>
      </c>
      <c r="K807">
        <f t="shared" si="122"/>
        <v>13.89</v>
      </c>
    </row>
    <row r="808" spans="3:11">
      <c r="C808" s="64">
        <v>31686</v>
      </c>
      <c r="D808" s="64" t="str">
        <f t="shared" si="124"/>
        <v>101986</v>
      </c>
      <c r="E808" s="65">
        <v>16.849399999999999</v>
      </c>
      <c r="F808" s="58">
        <f t="shared" ref="F808:F871" si="125">E807</f>
        <v>15.5771</v>
      </c>
      <c r="G808" s="65">
        <v>13.64834625176802</v>
      </c>
      <c r="H808" s="66">
        <v>13.43</v>
      </c>
      <c r="I808" s="60">
        <f>AVERAGE($H$102:H808)</f>
        <v>14.631329561527577</v>
      </c>
      <c r="J808" s="58">
        <f t="shared" si="123"/>
        <v>9.6249586776859548</v>
      </c>
      <c r="K808">
        <f t="shared" ref="K808:K871" si="126">H807</f>
        <v>13.47</v>
      </c>
    </row>
    <row r="809" spans="3:11">
      <c r="C809" s="64">
        <v>31717</v>
      </c>
      <c r="D809" s="64" t="str">
        <f t="shared" si="124"/>
        <v>111986</v>
      </c>
      <c r="E809" s="65">
        <v>17.211300000000001</v>
      </c>
      <c r="F809" s="58">
        <f t="shared" si="125"/>
        <v>16.849399999999999</v>
      </c>
      <c r="G809" s="65">
        <v>13.653378672316371</v>
      </c>
      <c r="H809" s="66">
        <v>13.87</v>
      </c>
      <c r="I809" s="60">
        <f>AVERAGE($H$102:H809)</f>
        <v>14.630254237288131</v>
      </c>
      <c r="J809" s="58">
        <f t="shared" si="123"/>
        <v>9.6457851239669452</v>
      </c>
      <c r="K809">
        <f t="shared" si="126"/>
        <v>13.43</v>
      </c>
    </row>
    <row r="810" spans="3:11">
      <c r="C810" s="64">
        <v>31747</v>
      </c>
      <c r="D810" s="64" t="str">
        <f t="shared" si="124"/>
        <v>121986</v>
      </c>
      <c r="E810" s="65">
        <v>16.724399999999999</v>
      </c>
      <c r="F810" s="58">
        <f t="shared" si="125"/>
        <v>17.211300000000001</v>
      </c>
      <c r="G810" s="65">
        <v>13.657710155148081</v>
      </c>
      <c r="H810" s="66">
        <v>14.09</v>
      </c>
      <c r="I810" s="60">
        <f>AVERAGE($H$102:H810)</f>
        <v>14.629492242595202</v>
      </c>
      <c r="J810" s="58">
        <f t="shared" si="123"/>
        <v>9.6692561983471101</v>
      </c>
      <c r="K810">
        <f t="shared" si="126"/>
        <v>13.87</v>
      </c>
    </row>
    <row r="811" spans="3:11">
      <c r="C811" s="64">
        <v>31778</v>
      </c>
      <c r="D811" s="64" t="str">
        <f t="shared" si="124"/>
        <v>11987</v>
      </c>
      <c r="E811" s="65">
        <v>18.151</v>
      </c>
      <c r="F811" s="58">
        <f t="shared" si="125"/>
        <v>16.724399999999999</v>
      </c>
      <c r="G811" s="65">
        <v>13.664038732394351</v>
      </c>
      <c r="H811" s="66">
        <v>14.92</v>
      </c>
      <c r="I811" s="60">
        <f>AVERAGE($H$102:H811)</f>
        <v>14.629901408450701</v>
      </c>
      <c r="J811" s="58">
        <f t="shared" si="123"/>
        <v>9.6966942148760342</v>
      </c>
      <c r="K811">
        <f t="shared" si="126"/>
        <v>14.09</v>
      </c>
    </row>
    <row r="812" spans="3:11">
      <c r="C812" s="64">
        <v>31809</v>
      </c>
      <c r="D812" s="64" t="str">
        <f t="shared" si="124"/>
        <v>21987</v>
      </c>
      <c r="E812" s="65">
        <v>18.821200000000001</v>
      </c>
      <c r="F812" s="58">
        <f t="shared" si="125"/>
        <v>18.151</v>
      </c>
      <c r="G812" s="65">
        <v>13.671292123769325</v>
      </c>
      <c r="H812" s="66">
        <v>15.82</v>
      </c>
      <c r="I812" s="60">
        <f>AVERAGE($H$102:H812)</f>
        <v>14.631575246132204</v>
      </c>
      <c r="J812" s="58">
        <f t="shared" si="123"/>
        <v>9.732892561983471</v>
      </c>
      <c r="K812">
        <f t="shared" si="126"/>
        <v>14.92</v>
      </c>
    </row>
    <row r="813" spans="3:11">
      <c r="C813" s="64">
        <v>31837</v>
      </c>
      <c r="D813" s="64" t="str">
        <f t="shared" si="124"/>
        <v>31987</v>
      </c>
      <c r="E813" s="65">
        <v>19.317900000000002</v>
      </c>
      <c r="F813" s="58">
        <f t="shared" si="125"/>
        <v>18.821200000000001</v>
      </c>
      <c r="G813" s="65">
        <v>13.679222752808975</v>
      </c>
      <c r="H813" s="66">
        <v>16.43</v>
      </c>
      <c r="I813" s="60">
        <f>AVERAGE($H$102:H813)</f>
        <v>14.634101123595503</v>
      </c>
      <c r="J813" s="58">
        <f t="shared" si="123"/>
        <v>9.7776859504132236</v>
      </c>
      <c r="K813">
        <f t="shared" si="126"/>
        <v>15.82</v>
      </c>
    </row>
    <row r="814" spans="3:11">
      <c r="C814" s="64">
        <v>31868</v>
      </c>
      <c r="D814" s="64" t="str">
        <f t="shared" si="124"/>
        <v>41987</v>
      </c>
      <c r="E814" s="65">
        <v>19.997199999999999</v>
      </c>
      <c r="F814" s="58">
        <f t="shared" si="125"/>
        <v>19.317900000000002</v>
      </c>
      <c r="G814" s="65">
        <v>13.688083870967727</v>
      </c>
      <c r="H814" s="66">
        <v>16.2</v>
      </c>
      <c r="I814" s="60">
        <f>AVERAGE($H$102:H814)</f>
        <v>14.636297335203365</v>
      </c>
      <c r="J814" s="58">
        <f t="shared" si="123"/>
        <v>9.821487603305787</v>
      </c>
      <c r="K814">
        <f t="shared" si="126"/>
        <v>16.43</v>
      </c>
    </row>
    <row r="815" spans="3:11">
      <c r="C815" s="64">
        <v>31898</v>
      </c>
      <c r="D815" s="64" t="str">
        <f t="shared" si="124"/>
        <v>51987</v>
      </c>
      <c r="E815" s="65">
        <v>20.117899999999999</v>
      </c>
      <c r="F815" s="58">
        <f t="shared" si="125"/>
        <v>19.997199999999999</v>
      </c>
      <c r="G815" s="65">
        <v>13.69708921568626</v>
      </c>
      <c r="H815" s="66">
        <v>16.16</v>
      </c>
      <c r="I815" s="60">
        <f>AVERAGE($H$102:H815)</f>
        <v>14.638431372549018</v>
      </c>
      <c r="J815" s="58">
        <f t="shared" si="123"/>
        <v>9.8671074380165322</v>
      </c>
      <c r="K815">
        <f t="shared" si="126"/>
        <v>16.2</v>
      </c>
    </row>
    <row r="816" spans="3:11">
      <c r="C816" s="64">
        <v>31929</v>
      </c>
      <c r="D816" s="64" t="str">
        <f t="shared" si="124"/>
        <v>61987</v>
      </c>
      <c r="E816" s="65">
        <v>21.081800000000001</v>
      </c>
      <c r="F816" s="58">
        <f t="shared" si="125"/>
        <v>20.117899999999999</v>
      </c>
      <c r="G816" s="65">
        <v>13.707417482517467</v>
      </c>
      <c r="H816" s="66">
        <v>16.829999999999998</v>
      </c>
      <c r="I816" s="60">
        <f>AVERAGE($H$102:H816)</f>
        <v>14.641496503496501</v>
      </c>
      <c r="J816" s="58">
        <f t="shared" si="123"/>
        <v>9.9190082644628106</v>
      </c>
      <c r="K816">
        <f t="shared" si="126"/>
        <v>16.16</v>
      </c>
    </row>
    <row r="817" spans="3:11">
      <c r="C817" s="64">
        <v>31959</v>
      </c>
      <c r="D817" s="64" t="str">
        <f t="shared" si="124"/>
        <v>71987</v>
      </c>
      <c r="E817" s="65">
        <v>20.092099999999999</v>
      </c>
      <c r="F817" s="58">
        <f t="shared" si="125"/>
        <v>21.081800000000001</v>
      </c>
      <c r="G817" s="65">
        <v>13.716334636871492</v>
      </c>
      <c r="H817" s="66">
        <v>17.309999999999999</v>
      </c>
      <c r="I817" s="60">
        <f>AVERAGE($H$102:H817)</f>
        <v>14.645223463687147</v>
      </c>
      <c r="J817" s="58">
        <f t="shared" si="123"/>
        <v>9.9750413223140502</v>
      </c>
      <c r="K817">
        <f t="shared" si="126"/>
        <v>16.829999999999998</v>
      </c>
    </row>
    <row r="818" spans="3:11">
      <c r="C818" s="64">
        <v>31990</v>
      </c>
      <c r="D818" s="64" t="str">
        <f t="shared" si="124"/>
        <v>81987</v>
      </c>
      <c r="E818" s="65">
        <v>20.794499999999999</v>
      </c>
      <c r="F818" s="58">
        <f t="shared" si="125"/>
        <v>20.092099999999999</v>
      </c>
      <c r="G818" s="65">
        <v>13.72620655509064</v>
      </c>
      <c r="H818" s="66">
        <v>18.329999999999998</v>
      </c>
      <c r="I818" s="60">
        <f>AVERAGE($H$102:H818)</f>
        <v>14.650362622036258</v>
      </c>
      <c r="J818" s="58">
        <f t="shared" si="123"/>
        <v>10.039173553719008</v>
      </c>
      <c r="K818">
        <f t="shared" si="126"/>
        <v>17.309999999999999</v>
      </c>
    </row>
    <row r="819" spans="3:11">
      <c r="C819" s="64">
        <v>32021</v>
      </c>
      <c r="D819" s="64" t="str">
        <f t="shared" si="124"/>
        <v>91987</v>
      </c>
      <c r="E819" s="65">
        <v>20.291899999999998</v>
      </c>
      <c r="F819" s="58">
        <f t="shared" si="125"/>
        <v>20.794499999999999</v>
      </c>
      <c r="G819" s="65">
        <v>13.735350974930347</v>
      </c>
      <c r="H819" s="66">
        <v>17.68</v>
      </c>
      <c r="I819" s="60">
        <f>AVERAGE($H$102:H819)</f>
        <v>14.654582172701947</v>
      </c>
      <c r="J819" s="58">
        <f t="shared" si="123"/>
        <v>10.100413223140494</v>
      </c>
      <c r="K819">
        <f t="shared" si="126"/>
        <v>18.329999999999998</v>
      </c>
    </row>
    <row r="820" spans="3:11">
      <c r="C820" s="64">
        <v>32051</v>
      </c>
      <c r="D820" s="64" t="str">
        <f t="shared" si="124"/>
        <v>101987</v>
      </c>
      <c r="E820" s="65">
        <v>14.388</v>
      </c>
      <c r="F820" s="58">
        <f t="shared" si="125"/>
        <v>20.291899999999998</v>
      </c>
      <c r="G820" s="65">
        <v>13.736258692628637</v>
      </c>
      <c r="H820" s="66">
        <v>15.53</v>
      </c>
      <c r="I820" s="60">
        <f>AVERAGE($H$102:H820)</f>
        <v>14.655799721835882</v>
      </c>
      <c r="J820" s="58">
        <f t="shared" si="123"/>
        <v>10.145537190082642</v>
      </c>
      <c r="K820">
        <f t="shared" si="126"/>
        <v>17.68</v>
      </c>
    </row>
    <row r="821" spans="3:11">
      <c r="C821" s="64">
        <v>32082</v>
      </c>
      <c r="D821" s="64" t="str">
        <f t="shared" si="124"/>
        <v>111987</v>
      </c>
      <c r="E821" s="65">
        <v>13.16</v>
      </c>
      <c r="F821" s="58">
        <f t="shared" si="125"/>
        <v>14.388</v>
      </c>
      <c r="G821" s="65">
        <v>13.73545833333332</v>
      </c>
      <c r="H821" s="66">
        <v>13.59</v>
      </c>
      <c r="I821" s="60">
        <f>AVERAGE($H$102:H821)</f>
        <v>14.654319444444443</v>
      </c>
      <c r="J821" s="58">
        <f t="shared" si="123"/>
        <v>10.177107438016526</v>
      </c>
      <c r="K821">
        <f t="shared" si="126"/>
        <v>15.53</v>
      </c>
    </row>
    <row r="822" spans="3:11">
      <c r="C822" s="64">
        <v>32112</v>
      </c>
      <c r="D822" s="64" t="str">
        <f t="shared" si="124"/>
        <v>121987</v>
      </c>
      <c r="E822" s="65">
        <v>14.1189</v>
      </c>
      <c r="F822" s="58">
        <f t="shared" si="125"/>
        <v>13.16</v>
      </c>
      <c r="G822" s="65">
        <v>13.735990152565865</v>
      </c>
      <c r="H822" s="66">
        <v>13.39</v>
      </c>
      <c r="I822" s="60">
        <f>AVERAGE($H$102:H822)</f>
        <v>14.652565880721218</v>
      </c>
      <c r="J822" s="58">
        <f t="shared" si="123"/>
        <v>10.207024793388427</v>
      </c>
      <c r="K822">
        <f t="shared" si="126"/>
        <v>13.59</v>
      </c>
    </row>
    <row r="823" spans="3:11">
      <c r="C823" s="64">
        <v>32143</v>
      </c>
      <c r="D823" s="64" t="str">
        <f t="shared" si="124"/>
        <v>11988</v>
      </c>
      <c r="E823" s="65">
        <v>13.8284</v>
      </c>
      <c r="F823" s="58">
        <f t="shared" si="125"/>
        <v>14.1189</v>
      </c>
      <c r="G823" s="65">
        <v>13.736118144044307</v>
      </c>
      <c r="H823" s="66">
        <v>13.9</v>
      </c>
      <c r="I823" s="60">
        <f>AVERAGE($H$102:H823)</f>
        <v>14.651523545706368</v>
      </c>
      <c r="J823" s="58">
        <f t="shared" si="123"/>
        <v>10.241900826446281</v>
      </c>
      <c r="K823">
        <f t="shared" si="126"/>
        <v>13.39</v>
      </c>
    </row>
    <row r="824" spans="3:11">
      <c r="C824" s="64">
        <v>32174</v>
      </c>
      <c r="D824" s="64" t="str">
        <f t="shared" si="124"/>
        <v>21988</v>
      </c>
      <c r="E824" s="65">
        <v>14.406700000000001</v>
      </c>
      <c r="F824" s="58">
        <f t="shared" si="125"/>
        <v>13.8284</v>
      </c>
      <c r="G824" s="65">
        <v>13.737045643153511</v>
      </c>
      <c r="H824" s="66">
        <v>14.3</v>
      </c>
      <c r="I824" s="60">
        <f>AVERAGE($H$102:H824)</f>
        <v>14.651037344398336</v>
      </c>
      <c r="J824" s="58">
        <f t="shared" si="123"/>
        <v>10.283719008264463</v>
      </c>
      <c r="K824">
        <f t="shared" si="126"/>
        <v>13.9</v>
      </c>
    </row>
    <row r="825" spans="3:11">
      <c r="C825" s="64">
        <v>32203</v>
      </c>
      <c r="D825" s="64" t="str">
        <f t="shared" si="124"/>
        <v>31988</v>
      </c>
      <c r="E825" s="65">
        <v>13.926299999999999</v>
      </c>
      <c r="F825" s="58">
        <f t="shared" si="125"/>
        <v>14.406700000000001</v>
      </c>
      <c r="G825" s="65">
        <v>13.737307044198879</v>
      </c>
      <c r="H825" s="66">
        <v>14.67</v>
      </c>
      <c r="I825" s="60">
        <f>AVERAGE($H$102:H825)</f>
        <v>14.651063535911598</v>
      </c>
      <c r="J825" s="58">
        <f t="shared" si="123"/>
        <v>10.330165289256199</v>
      </c>
      <c r="K825">
        <f t="shared" si="126"/>
        <v>14.3</v>
      </c>
    </row>
    <row r="826" spans="3:11">
      <c r="C826" s="64">
        <v>32234</v>
      </c>
      <c r="D826" s="64" t="str">
        <f t="shared" si="124"/>
        <v>41988</v>
      </c>
      <c r="E826" s="65">
        <v>12.0595</v>
      </c>
      <c r="F826" s="58">
        <f t="shared" si="125"/>
        <v>13.926299999999999</v>
      </c>
      <c r="G826" s="65">
        <v>13.73499282758619</v>
      </c>
      <c r="H826" s="66">
        <v>14.43</v>
      </c>
      <c r="I826" s="60">
        <f>AVERAGE($H$102:H826)</f>
        <v>14.650758620689652</v>
      </c>
      <c r="J826" s="58">
        <f t="shared" si="123"/>
        <v>10.375454545454547</v>
      </c>
      <c r="K826">
        <f t="shared" si="126"/>
        <v>14.67</v>
      </c>
    </row>
    <row r="827" spans="3:11">
      <c r="C827" s="64">
        <v>32264</v>
      </c>
      <c r="D827" s="64" t="str">
        <f t="shared" si="124"/>
        <v>51988</v>
      </c>
      <c r="E827" s="65">
        <v>12.097799999999999</v>
      </c>
      <c r="F827" s="58">
        <f t="shared" si="125"/>
        <v>12.0595</v>
      </c>
      <c r="G827" s="65">
        <v>13.732737741046815</v>
      </c>
      <c r="H827" s="66">
        <v>14.03</v>
      </c>
      <c r="I827" s="60">
        <f>AVERAGE($H$102:H827)</f>
        <v>14.649903581267216</v>
      </c>
      <c r="J827" s="58">
        <f t="shared" si="123"/>
        <v>10.414876033057853</v>
      </c>
      <c r="K827">
        <f t="shared" si="126"/>
        <v>14.43</v>
      </c>
    </row>
    <row r="828" spans="3:11">
      <c r="C828" s="64">
        <v>32295</v>
      </c>
      <c r="D828" s="64" t="str">
        <f t="shared" si="124"/>
        <v>61988</v>
      </c>
      <c r="E828" s="65">
        <v>12.6211</v>
      </c>
      <c r="F828" s="58">
        <f t="shared" si="125"/>
        <v>12.097799999999999</v>
      </c>
      <c r="G828" s="65">
        <v>13.731208665749639</v>
      </c>
      <c r="H828" s="66">
        <v>14.77</v>
      </c>
      <c r="I828" s="60">
        <f>AVERAGE($H$102:H828)</f>
        <v>14.650068775790919</v>
      </c>
      <c r="J828" s="58">
        <f t="shared" si="123"/>
        <v>10.457355371900828</v>
      </c>
      <c r="K828">
        <f t="shared" si="126"/>
        <v>14.03</v>
      </c>
    </row>
    <row r="829" spans="3:11">
      <c r="C829" s="64">
        <v>32325</v>
      </c>
      <c r="D829" s="64" t="str">
        <f t="shared" si="124"/>
        <v>71988</v>
      </c>
      <c r="E829" s="65">
        <v>11.9674</v>
      </c>
      <c r="F829" s="58">
        <f t="shared" si="125"/>
        <v>12.6211</v>
      </c>
      <c r="G829" s="65">
        <v>13.728785851648334</v>
      </c>
      <c r="H829" s="66">
        <v>14.61</v>
      </c>
      <c r="I829" s="60">
        <f>AVERAGE($H$102:H829)</f>
        <v>14.650013736263736</v>
      </c>
      <c r="J829" s="58">
        <f t="shared" si="123"/>
        <v>10.499173553719009</v>
      </c>
      <c r="K829">
        <f t="shared" si="126"/>
        <v>14.77</v>
      </c>
    </row>
    <row r="830" spans="3:11">
      <c r="C830" s="64">
        <v>32356</v>
      </c>
      <c r="D830" s="64" t="str">
        <f t="shared" si="124"/>
        <v>81988</v>
      </c>
      <c r="E830" s="65">
        <v>11.5055</v>
      </c>
      <c r="F830" s="58">
        <f t="shared" si="125"/>
        <v>11.9674</v>
      </c>
      <c r="G830" s="65">
        <v>13.72573607681754</v>
      </c>
      <c r="H830" s="66">
        <v>14.24</v>
      </c>
      <c r="I830" s="60">
        <f>AVERAGE($H$102:H830)</f>
        <v>14.649451303155006</v>
      </c>
      <c r="J830" s="58">
        <f t="shared" si="123"/>
        <v>10.538925619834711</v>
      </c>
      <c r="K830">
        <f t="shared" si="126"/>
        <v>14.61</v>
      </c>
    </row>
    <row r="831" spans="3:11">
      <c r="C831" s="64">
        <v>32387</v>
      </c>
      <c r="D831" s="64" t="str">
        <f t="shared" si="124"/>
        <v>91988</v>
      </c>
      <c r="E831" s="65">
        <v>11.9626</v>
      </c>
      <c r="F831" s="58">
        <f t="shared" si="125"/>
        <v>11.5055</v>
      </c>
      <c r="G831" s="65">
        <v>13.72332082191779</v>
      </c>
      <c r="H831" s="66">
        <v>14.37</v>
      </c>
      <c r="I831" s="60">
        <f>AVERAGE($H$102:H831)</f>
        <v>14.649068493150684</v>
      </c>
      <c r="J831" s="58">
        <f t="shared" si="123"/>
        <v>10.57487603305785</v>
      </c>
      <c r="K831">
        <f t="shared" si="126"/>
        <v>14.24</v>
      </c>
    </row>
    <row r="832" spans="3:11">
      <c r="C832" s="64">
        <v>32417</v>
      </c>
      <c r="D832" s="64" t="str">
        <f t="shared" si="124"/>
        <v>101988</v>
      </c>
      <c r="E832" s="65">
        <v>11.7461</v>
      </c>
      <c r="F832" s="58">
        <f t="shared" si="125"/>
        <v>11.9626</v>
      </c>
      <c r="G832" s="65">
        <v>13.720616005471939</v>
      </c>
      <c r="H832" s="66">
        <v>14.81</v>
      </c>
      <c r="I832" s="60">
        <f>AVERAGE($H$102:H832)</f>
        <v>14.649288645690833</v>
      </c>
      <c r="J832" s="58">
        <f t="shared" si="123"/>
        <v>10.615123966942148</v>
      </c>
      <c r="K832">
        <f t="shared" si="126"/>
        <v>14.37</v>
      </c>
    </row>
    <row r="833" spans="3:11">
      <c r="C833" s="64">
        <v>32448</v>
      </c>
      <c r="D833" s="64" t="str">
        <f t="shared" si="124"/>
        <v>111988</v>
      </c>
      <c r="E833" s="65">
        <v>11.5242</v>
      </c>
      <c r="F833" s="58">
        <f t="shared" si="125"/>
        <v>11.7461</v>
      </c>
      <c r="G833" s="65">
        <v>13.717615437158452</v>
      </c>
      <c r="H833" s="66">
        <v>14.45</v>
      </c>
      <c r="I833" s="60">
        <f>AVERAGE($H$102:H833)</f>
        <v>14.649016393442622</v>
      </c>
      <c r="J833" s="58">
        <f t="shared" si="123"/>
        <v>10.655785123966941</v>
      </c>
      <c r="K833">
        <f t="shared" si="126"/>
        <v>14.81</v>
      </c>
    </row>
    <row r="834" spans="3:11">
      <c r="C834" s="64">
        <v>32478</v>
      </c>
      <c r="D834" s="64" t="str">
        <f t="shared" si="124"/>
        <v>121988</v>
      </c>
      <c r="E834" s="65">
        <v>11.6935</v>
      </c>
      <c r="F834" s="58">
        <f t="shared" si="125"/>
        <v>11.5242</v>
      </c>
      <c r="G834" s="65">
        <v>13.714854024556599</v>
      </c>
      <c r="H834" s="66">
        <v>14.7</v>
      </c>
      <c r="I834" s="60">
        <f>AVERAGE($H$102:H834)</f>
        <v>14.649085948158255</v>
      </c>
      <c r="J834" s="58">
        <f t="shared" si="123"/>
        <v>10.703471074380165</v>
      </c>
      <c r="K834">
        <f t="shared" si="126"/>
        <v>14.45</v>
      </c>
    </row>
    <row r="835" spans="3:11">
      <c r="C835" s="64">
        <v>32509</v>
      </c>
      <c r="D835" s="64" t="str">
        <f t="shared" si="124"/>
        <v>11989</v>
      </c>
      <c r="E835" s="65">
        <v>11.917899999999999</v>
      </c>
      <c r="F835" s="58">
        <f t="shared" si="125"/>
        <v>11.6935</v>
      </c>
      <c r="G835" s="65">
        <v>13.712405858310609</v>
      </c>
      <c r="H835" s="66">
        <v>15.09</v>
      </c>
      <c r="I835" s="60">
        <f>AVERAGE($H$102:H835)</f>
        <v>14.649686648501364</v>
      </c>
      <c r="J835" s="58">
        <f t="shared" si="123"/>
        <v>10.753719008264463</v>
      </c>
      <c r="K835">
        <f t="shared" si="126"/>
        <v>14.7</v>
      </c>
    </row>
    <row r="836" spans="3:11">
      <c r="C836" s="64">
        <v>32540</v>
      </c>
      <c r="D836" s="64" t="str">
        <f t="shared" si="124"/>
        <v>21989</v>
      </c>
      <c r="E836" s="65">
        <v>11.572900000000001</v>
      </c>
      <c r="F836" s="58">
        <f t="shared" si="125"/>
        <v>11.917899999999999</v>
      </c>
      <c r="G836" s="65">
        <v>13.709494965986377</v>
      </c>
      <c r="H836" s="66">
        <v>15.47</v>
      </c>
      <c r="I836" s="60">
        <f>AVERAGE($H$102:H836)</f>
        <v>14.650802721088436</v>
      </c>
      <c r="J836" s="58">
        <f t="shared" si="123"/>
        <v>10.80504132231405</v>
      </c>
      <c r="K836">
        <f t="shared" si="126"/>
        <v>15.09</v>
      </c>
    </row>
    <row r="837" spans="3:11">
      <c r="C837" s="64">
        <v>32568</v>
      </c>
      <c r="D837" s="64" t="str">
        <f t="shared" si="124"/>
        <v>31989</v>
      </c>
      <c r="E837" s="65">
        <v>11.813700000000001</v>
      </c>
      <c r="F837" s="58">
        <f t="shared" si="125"/>
        <v>11.572900000000001</v>
      </c>
      <c r="G837" s="65">
        <v>13.706919157608677</v>
      </c>
      <c r="H837" s="66">
        <v>15.3</v>
      </c>
      <c r="I837" s="60">
        <f>AVERAGE($H$102:H837)</f>
        <v>14.651684782608696</v>
      </c>
      <c r="J837" s="58">
        <f t="shared" si="123"/>
        <v>10.857107438016527</v>
      </c>
      <c r="K837">
        <f t="shared" si="126"/>
        <v>15.47</v>
      </c>
    </row>
    <row r="838" spans="3:11">
      <c r="C838" s="64">
        <v>32599</v>
      </c>
      <c r="D838" s="64" t="str">
        <f t="shared" si="124"/>
        <v>41989</v>
      </c>
      <c r="E838" s="65">
        <v>12.2776</v>
      </c>
      <c r="F838" s="58">
        <f t="shared" si="125"/>
        <v>11.813700000000001</v>
      </c>
      <c r="G838" s="65">
        <v>13.704979782903646</v>
      </c>
      <c r="H838" s="66">
        <v>15.69</v>
      </c>
      <c r="I838" s="60">
        <f>AVERAGE($H$102:H838)</f>
        <v>14.653093622795115</v>
      </c>
      <c r="J838" s="58">
        <f t="shared" si="123"/>
        <v>10.911818181818182</v>
      </c>
      <c r="K838">
        <f t="shared" si="126"/>
        <v>15.3</v>
      </c>
    </row>
    <row r="839" spans="3:11">
      <c r="C839" s="64">
        <v>32629</v>
      </c>
      <c r="D839" s="64" t="str">
        <f t="shared" si="124"/>
        <v>51989</v>
      </c>
      <c r="E839" s="65">
        <v>12.709</v>
      </c>
      <c r="F839" s="58">
        <f t="shared" si="125"/>
        <v>12.2776</v>
      </c>
      <c r="G839" s="65">
        <v>13.70363021680215</v>
      </c>
      <c r="H839" s="66">
        <v>16.190000000000001</v>
      </c>
      <c r="I839" s="60">
        <f>AVERAGE($H$102:H839)</f>
        <v>14.655176151761518</v>
      </c>
      <c r="J839" s="58">
        <f t="shared" si="123"/>
        <v>10.970165289256199</v>
      </c>
      <c r="K839">
        <f t="shared" si="126"/>
        <v>15.69</v>
      </c>
    </row>
    <row r="840" spans="3:11">
      <c r="C840" s="64">
        <v>32660</v>
      </c>
      <c r="D840" s="64" t="str">
        <f t="shared" si="124"/>
        <v>61989</v>
      </c>
      <c r="E840" s="65">
        <v>12.6082</v>
      </c>
      <c r="F840" s="58">
        <f t="shared" si="125"/>
        <v>12.709</v>
      </c>
      <c r="G840" s="65">
        <v>13.702147902571026</v>
      </c>
      <c r="H840" s="66">
        <v>16.64</v>
      </c>
      <c r="I840" s="60">
        <f>AVERAGE($H$102:H840)</f>
        <v>14.65786197564276</v>
      </c>
      <c r="J840" s="58">
        <f t="shared" si="123"/>
        <v>11.035041322314051</v>
      </c>
      <c r="K840">
        <f t="shared" si="126"/>
        <v>16.190000000000001</v>
      </c>
    </row>
    <row r="841" spans="3:11">
      <c r="C841" s="64">
        <v>32690</v>
      </c>
      <c r="D841" s="64" t="str">
        <f t="shared" si="124"/>
        <v>71989</v>
      </c>
      <c r="E841" s="65">
        <v>14.608700000000001</v>
      </c>
      <c r="F841" s="58">
        <f t="shared" si="125"/>
        <v>12.6082</v>
      </c>
      <c r="G841" s="65">
        <v>13.703372972972957</v>
      </c>
      <c r="H841" s="66">
        <v>17.010000000000002</v>
      </c>
      <c r="I841" s="60">
        <f>AVERAGE($H$102:H841)</f>
        <v>14.66104054054054</v>
      </c>
      <c r="J841" s="58">
        <f t="shared" si="123"/>
        <v>11.102479338842977</v>
      </c>
      <c r="K841">
        <f t="shared" si="126"/>
        <v>16.64</v>
      </c>
    </row>
    <row r="842" spans="3:11">
      <c r="C842" s="64">
        <v>32721</v>
      </c>
      <c r="D842" s="64" t="str">
        <f t="shared" si="124"/>
        <v>81989</v>
      </c>
      <c r="E842" s="65">
        <v>14.8354</v>
      </c>
      <c r="F842" s="58">
        <f t="shared" si="125"/>
        <v>14.608700000000001</v>
      </c>
      <c r="G842" s="65">
        <v>13.704900674763817</v>
      </c>
      <c r="H842" s="66">
        <v>17.73</v>
      </c>
      <c r="I842" s="60">
        <f>AVERAGE($H$102:H842)</f>
        <v>14.665182186234818</v>
      </c>
      <c r="J842" s="58">
        <f t="shared" si="123"/>
        <v>11.176033057851241</v>
      </c>
      <c r="K842">
        <f t="shared" si="126"/>
        <v>17.010000000000002</v>
      </c>
    </row>
    <row r="843" spans="3:11">
      <c r="C843" s="64">
        <v>32752</v>
      </c>
      <c r="D843" s="64" t="str">
        <f t="shared" si="124"/>
        <v>91989</v>
      </c>
      <c r="E843" s="65">
        <v>14.738300000000001</v>
      </c>
      <c r="F843" s="58">
        <f t="shared" si="125"/>
        <v>14.8354</v>
      </c>
      <c r="G843" s="65">
        <v>13.7062933962264</v>
      </c>
      <c r="H843" s="66">
        <v>17.71</v>
      </c>
      <c r="I843" s="60">
        <f>AVERAGE($H$102:H843)</f>
        <v>14.669285714285712</v>
      </c>
      <c r="J843" s="58">
        <f t="shared" si="123"/>
        <v>11.246942148760333</v>
      </c>
      <c r="K843">
        <f t="shared" si="126"/>
        <v>17.73</v>
      </c>
    </row>
    <row r="844" spans="3:11">
      <c r="C844" s="64">
        <v>32782</v>
      </c>
      <c r="D844" s="64" t="str">
        <f t="shared" si="124"/>
        <v>101989</v>
      </c>
      <c r="E844" s="65">
        <v>14.882400000000001</v>
      </c>
      <c r="F844" s="58">
        <f t="shared" si="125"/>
        <v>14.738300000000001</v>
      </c>
      <c r="G844" s="65">
        <v>13.707876312247631</v>
      </c>
      <c r="H844" s="66">
        <v>17.64</v>
      </c>
      <c r="I844" s="60">
        <f>AVERAGE($H$102:H844)</f>
        <v>14.673283983849258</v>
      </c>
      <c r="J844" s="58">
        <f t="shared" si="123"/>
        <v>11.317438016528929</v>
      </c>
      <c r="K844">
        <f t="shared" si="126"/>
        <v>17.71</v>
      </c>
    </row>
    <row r="845" spans="3:11">
      <c r="C845" s="64">
        <v>32813</v>
      </c>
      <c r="D845" s="64" t="str">
        <f t="shared" si="124"/>
        <v>111989</v>
      </c>
      <c r="E845" s="65">
        <v>15.1286</v>
      </c>
      <c r="F845" s="58">
        <f t="shared" si="125"/>
        <v>14.882400000000001</v>
      </c>
      <c r="G845" s="65">
        <v>13.709785887096761</v>
      </c>
      <c r="H845" s="66">
        <v>17.239999999999998</v>
      </c>
      <c r="I845" s="60">
        <f>AVERAGE($H$102:H845)</f>
        <v>14.676733870967739</v>
      </c>
      <c r="J845" s="58">
        <f t="shared" si="123"/>
        <v>11.38818181818182</v>
      </c>
      <c r="K845">
        <f t="shared" si="126"/>
        <v>17.64</v>
      </c>
    </row>
    <row r="846" spans="3:11">
      <c r="C846" s="64">
        <v>32843</v>
      </c>
      <c r="D846" s="64" t="str">
        <f t="shared" si="124"/>
        <v>121989</v>
      </c>
      <c r="E846" s="65">
        <v>15.4526</v>
      </c>
      <c r="F846" s="58">
        <f t="shared" si="125"/>
        <v>15.1286</v>
      </c>
      <c r="G846" s="65">
        <v>13.712125234899316</v>
      </c>
      <c r="H846" s="66">
        <v>17.649999999999999</v>
      </c>
      <c r="I846" s="60">
        <f>AVERAGE($H$102:H846)</f>
        <v>14.680724832214763</v>
      </c>
      <c r="J846" s="58">
        <f t="shared" si="123"/>
        <v>11.463636363636367</v>
      </c>
      <c r="K846">
        <f t="shared" si="126"/>
        <v>17.239999999999998</v>
      </c>
    </row>
    <row r="847" spans="3:11">
      <c r="C847" s="64">
        <v>32874</v>
      </c>
      <c r="D847" s="64" t="str">
        <f t="shared" si="124"/>
        <v>11990</v>
      </c>
      <c r="E847" s="65">
        <v>15.186</v>
      </c>
      <c r="F847" s="58">
        <f t="shared" si="125"/>
        <v>15.4526</v>
      </c>
      <c r="G847" s="65">
        <v>13.714100938337788</v>
      </c>
      <c r="H847" s="66">
        <v>17.05</v>
      </c>
      <c r="I847" s="60">
        <f>AVERAGE($H$102:H847)</f>
        <v>14.683900804289539</v>
      </c>
      <c r="J847" s="58">
        <f t="shared" si="123"/>
        <v>11.532231404958681</v>
      </c>
      <c r="K847">
        <f t="shared" si="126"/>
        <v>17.649999999999999</v>
      </c>
    </row>
    <row r="848" spans="3:11">
      <c r="C848" s="64">
        <v>32905</v>
      </c>
      <c r="D848" s="64" t="str">
        <f t="shared" si="124"/>
        <v>21990</v>
      </c>
      <c r="E848" s="65">
        <v>15.3156</v>
      </c>
      <c r="F848" s="58">
        <f t="shared" si="125"/>
        <v>15.186</v>
      </c>
      <c r="G848" s="65">
        <v>13.716244846050856</v>
      </c>
      <c r="H848" s="66">
        <v>16.510000000000002</v>
      </c>
      <c r="I848" s="60">
        <f>AVERAGE($H$102:H848)</f>
        <v>14.686345381526101</v>
      </c>
      <c r="J848" s="58">
        <f t="shared" si="123"/>
        <v>11.595537190082647</v>
      </c>
      <c r="K848">
        <f t="shared" si="126"/>
        <v>17.05</v>
      </c>
    </row>
    <row r="849" spans="3:11">
      <c r="C849" s="64">
        <v>32933</v>
      </c>
      <c r="D849" s="64" t="str">
        <f t="shared" si="124"/>
        <v>31990</v>
      </c>
      <c r="E849" s="65">
        <v>15.687099999999999</v>
      </c>
      <c r="F849" s="58">
        <f t="shared" si="125"/>
        <v>15.3156</v>
      </c>
      <c r="G849" s="65">
        <v>13.71887967914437</v>
      </c>
      <c r="H849" s="66">
        <v>16.829999999999998</v>
      </c>
      <c r="I849" s="60">
        <f>AVERAGE($H$102:H849)</f>
        <v>14.689211229946521</v>
      </c>
      <c r="J849" s="58">
        <f t="shared" si="123"/>
        <v>11.659834710743802</v>
      </c>
      <c r="K849">
        <f t="shared" si="126"/>
        <v>16.510000000000002</v>
      </c>
    </row>
    <row r="850" spans="3:11">
      <c r="C850" s="64">
        <v>32964</v>
      </c>
      <c r="D850" s="64" t="str">
        <f t="shared" si="124"/>
        <v>41990</v>
      </c>
      <c r="E850" s="65">
        <v>15.559699999999999</v>
      </c>
      <c r="F850" s="58">
        <f t="shared" si="125"/>
        <v>15.687099999999999</v>
      </c>
      <c r="G850" s="65">
        <v>13.721337383177556</v>
      </c>
      <c r="H850" s="66">
        <v>16.809999999999999</v>
      </c>
      <c r="I850" s="60">
        <f>AVERAGE($H$102:H850)</f>
        <v>14.692042723631504</v>
      </c>
      <c r="J850" s="58">
        <f t="shared" si="123"/>
        <v>11.731983471074377</v>
      </c>
      <c r="K850">
        <f t="shared" si="126"/>
        <v>16.829999999999998</v>
      </c>
    </row>
    <row r="851" spans="3:11">
      <c r="C851" s="64">
        <v>32994</v>
      </c>
      <c r="D851" s="64" t="str">
        <f t="shared" si="124"/>
        <v>51990</v>
      </c>
      <c r="E851" s="65">
        <v>16.991099999999999</v>
      </c>
      <c r="F851" s="58">
        <f t="shared" si="125"/>
        <v>15.559699999999999</v>
      </c>
      <c r="G851" s="65">
        <v>13.725697066666651</v>
      </c>
      <c r="H851" s="66">
        <v>17.39</v>
      </c>
      <c r="I851" s="60">
        <f>AVERAGE($H$102:H851)</f>
        <v>14.695639999999994</v>
      </c>
      <c r="J851" s="58">
        <f t="shared" si="123"/>
        <v>11.810909090909091</v>
      </c>
      <c r="K851">
        <f t="shared" si="126"/>
        <v>16.809999999999999</v>
      </c>
    </row>
    <row r="852" spans="3:11">
      <c r="C852" s="64">
        <v>33025</v>
      </c>
      <c r="D852" s="64" t="str">
        <f t="shared" si="124"/>
        <v>61990</v>
      </c>
      <c r="E852" s="65">
        <v>16.8401</v>
      </c>
      <c r="F852" s="58">
        <f t="shared" si="125"/>
        <v>16.991099999999999</v>
      </c>
      <c r="G852" s="65">
        <v>13.729844074567227</v>
      </c>
      <c r="H852" s="66">
        <v>17.82</v>
      </c>
      <c r="I852" s="60">
        <f>AVERAGE($H$102:H852)</f>
        <v>14.699800266311579</v>
      </c>
      <c r="J852" s="58">
        <f t="shared" si="123"/>
        <v>11.891239669421488</v>
      </c>
      <c r="K852">
        <f t="shared" si="126"/>
        <v>17.39</v>
      </c>
    </row>
    <row r="853" spans="3:11">
      <c r="C853" s="64">
        <v>33055</v>
      </c>
      <c r="D853" s="64" t="str">
        <f t="shared" si="124"/>
        <v>71990</v>
      </c>
      <c r="E853" s="65">
        <v>16.382200000000001</v>
      </c>
      <c r="F853" s="58">
        <f t="shared" si="125"/>
        <v>16.8401</v>
      </c>
      <c r="G853" s="65">
        <v>13.733371143617005</v>
      </c>
      <c r="H853" s="66">
        <v>17.75</v>
      </c>
      <c r="I853" s="60">
        <f>AVERAGE($H$102:H853)</f>
        <v>14.703856382978717</v>
      </c>
      <c r="J853" s="58">
        <f t="shared" si="123"/>
        <v>11.967603305785124</v>
      </c>
      <c r="K853">
        <f t="shared" si="126"/>
        <v>17.82</v>
      </c>
    </row>
    <row r="854" spans="3:11">
      <c r="C854" s="64">
        <v>33086</v>
      </c>
      <c r="D854" s="64" t="str">
        <f t="shared" si="124"/>
        <v>81990</v>
      </c>
      <c r="E854" s="65">
        <v>14.837199999999999</v>
      </c>
      <c r="F854" s="58">
        <f t="shared" si="125"/>
        <v>16.382200000000001</v>
      </c>
      <c r="G854" s="65">
        <v>13.734837051792812</v>
      </c>
      <c r="H854" s="66">
        <v>16.170000000000002</v>
      </c>
      <c r="I854" s="60">
        <f>AVERAGE($H$102:H854)</f>
        <v>14.705803452855241</v>
      </c>
      <c r="J854" s="58">
        <f t="shared" si="123"/>
        <v>12.02785123966942</v>
      </c>
      <c r="K854">
        <f t="shared" si="126"/>
        <v>17.75</v>
      </c>
    </row>
    <row r="855" spans="3:11">
      <c r="C855" s="64">
        <v>33117</v>
      </c>
      <c r="D855" s="64" t="str">
        <f t="shared" si="124"/>
        <v>91990</v>
      </c>
      <c r="E855" s="65">
        <v>14.0777</v>
      </c>
      <c r="F855" s="58">
        <f t="shared" si="125"/>
        <v>14.837199999999999</v>
      </c>
      <c r="G855" s="65">
        <v>13.735291777188312</v>
      </c>
      <c r="H855" s="66">
        <v>15.3</v>
      </c>
      <c r="I855" s="60">
        <f>AVERAGE($H$102:H855)</f>
        <v>14.706591511936333</v>
      </c>
      <c r="J855" s="58">
        <f t="shared" si="123"/>
        <v>12.079338842975206</v>
      </c>
      <c r="K855">
        <f t="shared" si="126"/>
        <v>16.170000000000002</v>
      </c>
    </row>
    <row r="856" spans="3:11">
      <c r="C856" s="64">
        <v>33147</v>
      </c>
      <c r="D856" s="64" t="str">
        <f t="shared" si="124"/>
        <v>101990</v>
      </c>
      <c r="E856" s="65">
        <v>14.2455</v>
      </c>
      <c r="F856" s="58">
        <f t="shared" si="125"/>
        <v>14.0777</v>
      </c>
      <c r="G856" s="65">
        <v>13.735967549668858</v>
      </c>
      <c r="H856" s="66">
        <v>14.82</v>
      </c>
      <c r="I856" s="60">
        <f>AVERAGE($H$102:H856)</f>
        <v>14.706741721854298</v>
      </c>
      <c r="J856" s="58">
        <f t="shared" si="123"/>
        <v>12.12578512396694</v>
      </c>
      <c r="K856">
        <f t="shared" si="126"/>
        <v>15.3</v>
      </c>
    </row>
    <row r="857" spans="3:11">
      <c r="C857" s="64">
        <v>33178</v>
      </c>
      <c r="D857" s="64" t="str">
        <f t="shared" si="124"/>
        <v>111990</v>
      </c>
      <c r="E857" s="65">
        <v>15.099299999999999</v>
      </c>
      <c r="F857" s="58">
        <f t="shared" si="125"/>
        <v>14.2455</v>
      </c>
      <c r="G857" s="65">
        <v>13.737770899470883</v>
      </c>
      <c r="H857" s="66">
        <v>15.19</v>
      </c>
      <c r="I857" s="60">
        <f>AVERAGE($H$102:H857)</f>
        <v>14.707380952380946</v>
      </c>
      <c r="J857" s="58">
        <f t="shared" si="123"/>
        <v>12.173966942148757</v>
      </c>
      <c r="K857">
        <f t="shared" si="126"/>
        <v>14.82</v>
      </c>
    </row>
    <row r="858" spans="3:11">
      <c r="C858" s="64">
        <v>33208</v>
      </c>
      <c r="D858" s="64" t="str">
        <f t="shared" si="124"/>
        <v>121990</v>
      </c>
      <c r="E858" s="65">
        <v>15.4742</v>
      </c>
      <c r="F858" s="58">
        <f t="shared" si="125"/>
        <v>15.099299999999999</v>
      </c>
      <c r="G858" s="65">
        <v>13.740064729194172</v>
      </c>
      <c r="H858" s="66">
        <v>15.85</v>
      </c>
      <c r="I858" s="60">
        <f>AVERAGE($H$102:H858)</f>
        <v>14.708890356671064</v>
      </c>
      <c r="J858" s="58">
        <f t="shared" si="123"/>
        <v>12.225206611570247</v>
      </c>
      <c r="K858">
        <f t="shared" si="126"/>
        <v>15.19</v>
      </c>
    </row>
    <row r="859" spans="3:11">
      <c r="C859" s="64">
        <v>33239</v>
      </c>
      <c r="D859" s="64" t="str">
        <f t="shared" si="124"/>
        <v>11991</v>
      </c>
      <c r="E859" s="65">
        <v>16.424499999999998</v>
      </c>
      <c r="F859" s="58">
        <f t="shared" si="125"/>
        <v>15.4742</v>
      </c>
      <c r="G859" s="65">
        <v>13.743606200527688</v>
      </c>
      <c r="H859" s="66">
        <v>15.61</v>
      </c>
      <c r="I859" s="60">
        <f>AVERAGE($H$102:H859)</f>
        <v>14.710079155672819</v>
      </c>
      <c r="J859" s="58">
        <f t="shared" si="123"/>
        <v>12.276611570247931</v>
      </c>
      <c r="K859">
        <f t="shared" si="126"/>
        <v>15.85</v>
      </c>
    </row>
    <row r="860" spans="3:11">
      <c r="C860" s="64">
        <v>33270</v>
      </c>
      <c r="D860" s="64" t="str">
        <f t="shared" si="124"/>
        <v>21991</v>
      </c>
      <c r="E860" s="65">
        <v>17.529599999999999</v>
      </c>
      <c r="F860" s="58">
        <f t="shared" si="125"/>
        <v>16.424499999999998</v>
      </c>
      <c r="G860" s="65">
        <v>13.748594334650839</v>
      </c>
      <c r="H860" s="66">
        <v>17.36</v>
      </c>
      <c r="I860" s="60">
        <f>AVERAGE($H$102:H860)</f>
        <v>14.713570487483526</v>
      </c>
      <c r="J860" s="58">
        <f t="shared" si="123"/>
        <v>12.343553719008264</v>
      </c>
      <c r="K860">
        <f t="shared" si="126"/>
        <v>15.61</v>
      </c>
    </row>
    <row r="861" spans="3:11">
      <c r="C861" s="64">
        <v>33298</v>
      </c>
      <c r="D861" s="64" t="str">
        <f t="shared" si="124"/>
        <v>31991</v>
      </c>
      <c r="E861" s="65">
        <v>17.918800000000001</v>
      </c>
      <c r="F861" s="58">
        <f t="shared" si="125"/>
        <v>17.529599999999999</v>
      </c>
      <c r="G861" s="65">
        <v>13.754081447368403</v>
      </c>
      <c r="H861" s="66">
        <v>17.82</v>
      </c>
      <c r="I861" s="60">
        <f>AVERAGE($H$102:H861)</f>
        <v>14.717657894736837</v>
      </c>
      <c r="J861" s="58">
        <f t="shared" si="123"/>
        <v>12.417851239669419</v>
      </c>
      <c r="K861">
        <f t="shared" si="126"/>
        <v>17.36</v>
      </c>
    </row>
    <row r="862" spans="3:11">
      <c r="C862" s="64">
        <v>33329</v>
      </c>
      <c r="D862" s="64" t="str">
        <f t="shared" si="124"/>
        <v>41991</v>
      </c>
      <c r="E862" s="65">
        <v>19.337499999999999</v>
      </c>
      <c r="F862" s="58">
        <f t="shared" si="125"/>
        <v>17.918800000000001</v>
      </c>
      <c r="G862" s="65">
        <v>13.761418396846237</v>
      </c>
      <c r="H862" s="66">
        <v>18.16</v>
      </c>
      <c r="I862" s="60">
        <f>AVERAGE($H$102:H862)</f>
        <v>14.722181340341651</v>
      </c>
      <c r="J862" s="58">
        <f t="shared" si="123"/>
        <v>12.492892561983469</v>
      </c>
      <c r="K862">
        <f t="shared" si="126"/>
        <v>17.82</v>
      </c>
    </row>
    <row r="863" spans="3:11">
      <c r="C863" s="64">
        <v>33359</v>
      </c>
      <c r="D863" s="64" t="str">
        <f t="shared" si="124"/>
        <v>51991</v>
      </c>
      <c r="E863" s="65">
        <v>20.084</v>
      </c>
      <c r="F863" s="58">
        <f t="shared" si="125"/>
        <v>19.337499999999999</v>
      </c>
      <c r="G863" s="65">
        <v>13.76971574803148</v>
      </c>
      <c r="H863" s="66">
        <v>18.03</v>
      </c>
      <c r="I863" s="60">
        <f>AVERAGE($H$102:H863)</f>
        <v>14.726522309711282</v>
      </c>
      <c r="J863" s="58">
        <f t="shared" ref="J863:J926" si="127">AVERAGE(H743:H863)</f>
        <v>12.566776859504129</v>
      </c>
      <c r="K863">
        <f t="shared" si="126"/>
        <v>18.16</v>
      </c>
    </row>
    <row r="864" spans="3:11">
      <c r="C864" s="64">
        <v>33390</v>
      </c>
      <c r="D864" s="64" t="str">
        <f t="shared" si="124"/>
        <v>61991</v>
      </c>
      <c r="E864" s="65">
        <v>19.1221</v>
      </c>
      <c r="F864" s="58">
        <f t="shared" si="125"/>
        <v>20.084</v>
      </c>
      <c r="G864" s="65">
        <v>13.776730668414139</v>
      </c>
      <c r="H864" s="66">
        <v>18.010000000000002</v>
      </c>
      <c r="I864" s="60">
        <f>AVERAGE($H$102:H864)</f>
        <v>14.730825688073391</v>
      </c>
      <c r="J864" s="58">
        <f t="shared" si="127"/>
        <v>12.642727272727271</v>
      </c>
      <c r="K864">
        <f t="shared" si="126"/>
        <v>18.03</v>
      </c>
    </row>
    <row r="865" spans="3:11">
      <c r="C865" s="64">
        <v>33420</v>
      </c>
      <c r="D865" s="64" t="str">
        <f t="shared" si="124"/>
        <v>71991</v>
      </c>
      <c r="E865" s="65">
        <v>21.762599999999999</v>
      </c>
      <c r="F865" s="58">
        <f t="shared" si="125"/>
        <v>19.1221</v>
      </c>
      <c r="G865" s="65">
        <v>13.787183376963334</v>
      </c>
      <c r="H865" s="66">
        <v>18.100000000000001</v>
      </c>
      <c r="I865" s="60">
        <f>AVERAGE($H$102:H865)</f>
        <v>14.735235602094237</v>
      </c>
      <c r="J865" s="58">
        <f t="shared" si="127"/>
        <v>12.719834710743799</v>
      </c>
      <c r="K865">
        <f t="shared" si="126"/>
        <v>18.010000000000002</v>
      </c>
    </row>
    <row r="866" spans="3:11">
      <c r="C866" s="64">
        <v>33451</v>
      </c>
      <c r="D866" s="64" t="str">
        <f t="shared" si="124"/>
        <v>81991</v>
      </c>
      <c r="E866" s="65">
        <v>22.190200000000001</v>
      </c>
      <c r="F866" s="58">
        <f t="shared" si="125"/>
        <v>21.762599999999999</v>
      </c>
      <c r="G866" s="65">
        <v>13.798167712418284</v>
      </c>
      <c r="H866" s="66">
        <v>18.510000000000002</v>
      </c>
      <c r="I866" s="60">
        <f>AVERAGE($H$102:H866)</f>
        <v>14.74016993464052</v>
      </c>
      <c r="J866" s="58">
        <f t="shared" si="127"/>
        <v>12.802975206611567</v>
      </c>
      <c r="K866">
        <f t="shared" si="126"/>
        <v>18.100000000000001</v>
      </c>
    </row>
    <row r="867" spans="3:11">
      <c r="C867" s="64">
        <v>33482</v>
      </c>
      <c r="D867" s="64" t="str">
        <f t="shared" si="124"/>
        <v>91991</v>
      </c>
      <c r="E867" s="65">
        <v>21.7654</v>
      </c>
      <c r="F867" s="58">
        <f t="shared" si="125"/>
        <v>22.190200000000001</v>
      </c>
      <c r="G867" s="65">
        <v>13.808568798955596</v>
      </c>
      <c r="H867" s="66">
        <v>18.36</v>
      </c>
      <c r="I867" s="60">
        <f>AVERAGE($H$102:H867)</f>
        <v>14.7448955613577</v>
      </c>
      <c r="J867" s="58">
        <f t="shared" si="127"/>
        <v>12.885289256198345</v>
      </c>
      <c r="K867">
        <f t="shared" si="126"/>
        <v>18.510000000000002</v>
      </c>
    </row>
    <row r="868" spans="3:11">
      <c r="C868" s="64">
        <v>33512</v>
      </c>
      <c r="D868" s="64" t="str">
        <f t="shared" si="124"/>
        <v>101991</v>
      </c>
      <c r="E868" s="65">
        <v>24.574200000000001</v>
      </c>
      <c r="F868" s="58">
        <f t="shared" si="125"/>
        <v>21.7654</v>
      </c>
      <c r="G868" s="65">
        <v>13.822604823989552</v>
      </c>
      <c r="H868" s="66">
        <v>18.350000000000001</v>
      </c>
      <c r="I868" s="60">
        <f>AVERAGE($H$102:H868)</f>
        <v>14.749595827900912</v>
      </c>
      <c r="J868" s="58">
        <f t="shared" si="127"/>
        <v>12.974297520661151</v>
      </c>
      <c r="K868">
        <f t="shared" si="126"/>
        <v>18.36</v>
      </c>
    </row>
    <row r="869" spans="3:11">
      <c r="C869" s="64">
        <v>33543</v>
      </c>
      <c r="D869" s="64" t="str">
        <f t="shared" si="124"/>
        <v>111991</v>
      </c>
      <c r="E869" s="65">
        <v>23.4953</v>
      </c>
      <c r="F869" s="58">
        <f t="shared" si="125"/>
        <v>24.574200000000001</v>
      </c>
      <c r="G869" s="65">
        <v>13.835199479166649</v>
      </c>
      <c r="H869" s="66">
        <v>18.29</v>
      </c>
      <c r="I869" s="60">
        <f>AVERAGE($H$102:H869)</f>
        <v>14.754205729166666</v>
      </c>
      <c r="J869" s="58">
        <f t="shared" si="127"/>
        <v>13.062231404958673</v>
      </c>
      <c r="K869">
        <f t="shared" si="126"/>
        <v>18.350000000000001</v>
      </c>
    </row>
    <row r="870" spans="3:11">
      <c r="C870" s="64">
        <v>33573</v>
      </c>
      <c r="D870" s="64" t="str">
        <f t="shared" si="124"/>
        <v>121991</v>
      </c>
      <c r="E870" s="65">
        <v>26.117100000000001</v>
      </c>
      <c r="F870" s="58">
        <f t="shared" si="125"/>
        <v>23.4953</v>
      </c>
      <c r="G870" s="65">
        <v>13.851170741222349</v>
      </c>
      <c r="H870" s="66">
        <v>18.440000000000001</v>
      </c>
      <c r="I870" s="60">
        <f>AVERAGE($H$102:H870)</f>
        <v>14.758998699609883</v>
      </c>
      <c r="J870" s="58">
        <f t="shared" si="127"/>
        <v>13.150082644628096</v>
      </c>
      <c r="K870">
        <f t="shared" si="126"/>
        <v>18.29</v>
      </c>
    </row>
    <row r="871" spans="3:11">
      <c r="C871" s="64">
        <v>33604</v>
      </c>
      <c r="D871" s="64" t="str">
        <f t="shared" ref="D871:D934" si="128">MONTH(C871)&amp;YEAR(C871)</f>
        <v>11992</v>
      </c>
      <c r="E871" s="65">
        <v>25.248899999999999</v>
      </c>
      <c r="F871" s="58">
        <f t="shared" si="125"/>
        <v>26.117100000000001</v>
      </c>
      <c r="G871" s="65">
        <v>13.86597298701297</v>
      </c>
      <c r="H871" s="66">
        <v>19.77</v>
      </c>
      <c r="I871" s="60">
        <f>AVERAGE($H$102:H871)</f>
        <v>14.765506493506495</v>
      </c>
      <c r="J871" s="58">
        <f t="shared" si="127"/>
        <v>13.248760330578509</v>
      </c>
      <c r="K871">
        <f t="shared" si="126"/>
        <v>18.440000000000001</v>
      </c>
    </row>
    <row r="872" spans="3:11">
      <c r="C872" s="64">
        <v>33635</v>
      </c>
      <c r="D872" s="64" t="str">
        <f t="shared" si="128"/>
        <v>21992</v>
      </c>
      <c r="E872" s="65">
        <v>25.491</v>
      </c>
      <c r="F872" s="58">
        <f t="shared" ref="F872:F935" si="129">E871</f>
        <v>25.248899999999999</v>
      </c>
      <c r="G872" s="65">
        <v>13.881050843060942</v>
      </c>
      <c r="H872" s="66">
        <v>19.579999999999998</v>
      </c>
      <c r="I872" s="60">
        <f>AVERAGE($H$102:H872)</f>
        <v>14.771750972762646</v>
      </c>
      <c r="J872" s="58">
        <f t="shared" si="127"/>
        <v>13.349504132231401</v>
      </c>
      <c r="K872">
        <f t="shared" ref="K872:K935" si="130">H871</f>
        <v>19.77</v>
      </c>
    </row>
    <row r="873" spans="3:11">
      <c r="C873" s="64">
        <v>33664</v>
      </c>
      <c r="D873" s="64" t="str">
        <f t="shared" si="128"/>
        <v>31992</v>
      </c>
      <c r="E873" s="65">
        <v>24.9345</v>
      </c>
      <c r="F873" s="58">
        <f t="shared" si="129"/>
        <v>25.491</v>
      </c>
      <c r="G873" s="65">
        <v>13.895368782383402</v>
      </c>
      <c r="H873" s="66">
        <v>19.28</v>
      </c>
      <c r="I873" s="60">
        <f>AVERAGE($H$102:H873)</f>
        <v>14.777590673575132</v>
      </c>
      <c r="J873" s="58">
        <f t="shared" si="127"/>
        <v>13.4495041322314</v>
      </c>
      <c r="K873">
        <f t="shared" si="130"/>
        <v>19.579999999999998</v>
      </c>
    </row>
    <row r="874" spans="3:11">
      <c r="C874" s="64">
        <v>33695</v>
      </c>
      <c r="D874" s="64" t="str">
        <f t="shared" si="128"/>
        <v>41992</v>
      </c>
      <c r="E874" s="65">
        <v>24.337199999999999</v>
      </c>
      <c r="F874" s="58">
        <f t="shared" si="129"/>
        <v>24.9345</v>
      </c>
      <c r="G874" s="65">
        <v>13.908876972833101</v>
      </c>
      <c r="H874" s="66">
        <v>19.3</v>
      </c>
      <c r="I874" s="60">
        <f>AVERAGE($H$102:H874)</f>
        <v>14.783441138421734</v>
      </c>
      <c r="J874" s="58">
        <f t="shared" si="127"/>
        <v>13.55157024793388</v>
      </c>
      <c r="K874">
        <f t="shared" si="130"/>
        <v>19.28</v>
      </c>
    </row>
    <row r="875" spans="3:11">
      <c r="C875" s="64">
        <v>33725</v>
      </c>
      <c r="D875" s="64" t="str">
        <f t="shared" si="128"/>
        <v>51992</v>
      </c>
      <c r="E875" s="65">
        <v>24.360700000000001</v>
      </c>
      <c r="F875" s="58">
        <f t="shared" si="129"/>
        <v>24.337199999999999</v>
      </c>
      <c r="G875" s="65">
        <v>13.922380620155019</v>
      </c>
      <c r="H875" s="66">
        <v>19.66</v>
      </c>
      <c r="I875" s="60">
        <f>AVERAGE($H$102:H875)</f>
        <v>14.789741602067183</v>
      </c>
      <c r="J875" s="58">
        <f t="shared" si="127"/>
        <v>13.654049586776857</v>
      </c>
      <c r="K875">
        <f t="shared" si="130"/>
        <v>19.3</v>
      </c>
    </row>
    <row r="876" spans="3:11">
      <c r="C876" s="64">
        <v>33756</v>
      </c>
      <c r="D876" s="64" t="str">
        <f t="shared" si="128"/>
        <v>61992</v>
      </c>
      <c r="E876" s="65">
        <v>23.937799999999999</v>
      </c>
      <c r="F876" s="58">
        <f t="shared" si="129"/>
        <v>24.360700000000001</v>
      </c>
      <c r="G876" s="65">
        <v>13.935303741935465</v>
      </c>
      <c r="H876" s="66">
        <v>19.309999999999999</v>
      </c>
      <c r="I876" s="60">
        <f>AVERAGE($H$102:H876)</f>
        <v>14.795574193548386</v>
      </c>
      <c r="J876" s="58">
        <f t="shared" si="127"/>
        <v>13.754214876033053</v>
      </c>
      <c r="K876">
        <f t="shared" si="130"/>
        <v>19.66</v>
      </c>
    </row>
    <row r="877" spans="3:11">
      <c r="C877" s="64">
        <v>33786</v>
      </c>
      <c r="D877" s="64" t="str">
        <f t="shared" si="128"/>
        <v>71992</v>
      </c>
      <c r="E877" s="65">
        <v>23.515000000000001</v>
      </c>
      <c r="F877" s="58">
        <f t="shared" si="129"/>
        <v>23.937799999999999</v>
      </c>
      <c r="G877" s="65">
        <v>13.947648711340186</v>
      </c>
      <c r="H877" s="66">
        <v>19.62</v>
      </c>
      <c r="I877" s="60">
        <f>AVERAGE($H$102:H877)</f>
        <v>14.801791237113402</v>
      </c>
      <c r="J877" s="58">
        <f t="shared" si="127"/>
        <v>13.861074380165284</v>
      </c>
      <c r="K877">
        <f t="shared" si="130"/>
        <v>19.309999999999999</v>
      </c>
    </row>
    <row r="878" spans="3:11">
      <c r="C878" s="64">
        <v>33817</v>
      </c>
      <c r="D878" s="64" t="str">
        <f t="shared" si="128"/>
        <v>81992</v>
      </c>
      <c r="E878" s="65">
        <v>22.950700000000001</v>
      </c>
      <c r="F878" s="58">
        <f t="shared" si="129"/>
        <v>23.515000000000001</v>
      </c>
      <c r="G878" s="65">
        <v>13.959235649935628</v>
      </c>
      <c r="H878" s="66">
        <v>19.72</v>
      </c>
      <c r="I878" s="60">
        <f>AVERAGE($H$102:H878)</f>
        <v>14.808120978120979</v>
      </c>
      <c r="J878" s="58">
        <f t="shared" si="127"/>
        <v>13.969173553719003</v>
      </c>
      <c r="K878">
        <f t="shared" si="130"/>
        <v>19.62</v>
      </c>
    </row>
    <row r="879" spans="3:11">
      <c r="C879" s="64">
        <v>33848</v>
      </c>
      <c r="D879" s="64" t="str">
        <f t="shared" si="128"/>
        <v>91992</v>
      </c>
      <c r="E879" s="65">
        <v>23.159600000000001</v>
      </c>
      <c r="F879" s="58">
        <f t="shared" si="129"/>
        <v>22.950700000000001</v>
      </c>
      <c r="G879" s="65">
        <v>13.971061311053965</v>
      </c>
      <c r="H879" s="66">
        <v>19.71</v>
      </c>
      <c r="I879" s="60">
        <f>AVERAGE($H$102:H879)</f>
        <v>14.814421593830334</v>
      </c>
      <c r="J879" s="58">
        <f t="shared" si="127"/>
        <v>14.077190082644623</v>
      </c>
      <c r="K879">
        <f t="shared" si="130"/>
        <v>19.72</v>
      </c>
    </row>
    <row r="880" spans="3:11">
      <c r="C880" s="64">
        <v>33878</v>
      </c>
      <c r="D880" s="64" t="str">
        <f t="shared" si="128"/>
        <v>101992</v>
      </c>
      <c r="E880" s="65">
        <v>21.931899999999999</v>
      </c>
      <c r="F880" s="58">
        <f t="shared" si="129"/>
        <v>23.159600000000001</v>
      </c>
      <c r="G880" s="65">
        <v>13.981280616174562</v>
      </c>
      <c r="H880" s="66">
        <v>19.37</v>
      </c>
      <c r="I880" s="60">
        <f>AVERAGE($H$102:H880)</f>
        <v>14.820269576379975</v>
      </c>
      <c r="J880" s="58">
        <f t="shared" si="127"/>
        <v>14.176115702479333</v>
      </c>
      <c r="K880">
        <f t="shared" si="130"/>
        <v>19.71</v>
      </c>
    </row>
    <row r="881" spans="3:11">
      <c r="C881" s="64">
        <v>33909</v>
      </c>
      <c r="D881" s="64" t="str">
        <f t="shared" si="128"/>
        <v>111992</v>
      </c>
      <c r="E881" s="65">
        <v>22.595600000000001</v>
      </c>
      <c r="F881" s="58">
        <f t="shared" si="129"/>
        <v>21.931899999999999</v>
      </c>
      <c r="G881" s="65">
        <v>13.992324615384597</v>
      </c>
      <c r="H881" s="66">
        <v>19.829999999999998</v>
      </c>
      <c r="I881" s="60">
        <f>AVERAGE($H$102:H881)</f>
        <v>14.826692307692307</v>
      </c>
      <c r="J881" s="58">
        <f t="shared" si="127"/>
        <v>14.273884297520654</v>
      </c>
      <c r="K881">
        <f t="shared" si="130"/>
        <v>19.37</v>
      </c>
    </row>
    <row r="882" spans="3:11">
      <c r="C882" s="64">
        <v>33939</v>
      </c>
      <c r="D882" s="64" t="str">
        <f t="shared" si="128"/>
        <v>121992</v>
      </c>
      <c r="E882" s="65">
        <v>22.824000000000002</v>
      </c>
      <c r="F882" s="58">
        <f t="shared" si="129"/>
        <v>22.595600000000001</v>
      </c>
      <c r="G882" s="65">
        <v>14.003632778489099</v>
      </c>
      <c r="H882" s="66">
        <v>20.45</v>
      </c>
      <c r="I882" s="60">
        <f>AVERAGE($H$102:H882)</f>
        <v>14.833892445582586</v>
      </c>
      <c r="J882" s="58">
        <f t="shared" si="127"/>
        <v>14.373884297520654</v>
      </c>
      <c r="K882">
        <f t="shared" si="130"/>
        <v>19.829999999999998</v>
      </c>
    </row>
    <row r="883" spans="3:11">
      <c r="C883" s="64">
        <v>33970</v>
      </c>
      <c r="D883" s="64" t="str">
        <f t="shared" si="128"/>
        <v>11993</v>
      </c>
      <c r="E883" s="65">
        <v>22.1159</v>
      </c>
      <c r="F883" s="58">
        <f t="shared" si="129"/>
        <v>22.824000000000002</v>
      </c>
      <c r="G883" s="65">
        <v>14.014006521739113</v>
      </c>
      <c r="H883" s="66">
        <v>20.32</v>
      </c>
      <c r="I883" s="60">
        <f>AVERAGE($H$102:H883)</f>
        <v>14.840907928388747</v>
      </c>
      <c r="J883" s="58">
        <f t="shared" si="127"/>
        <v>14.471818181818174</v>
      </c>
      <c r="K883">
        <f t="shared" si="130"/>
        <v>20.45</v>
      </c>
    </row>
    <row r="884" spans="3:11">
      <c r="C884" s="64">
        <v>34001</v>
      </c>
      <c r="D884" s="64" t="str">
        <f t="shared" si="128"/>
        <v>21993</v>
      </c>
      <c r="E884" s="65">
        <v>22.347799999999999</v>
      </c>
      <c r="F884" s="58">
        <f t="shared" si="129"/>
        <v>22.1159</v>
      </c>
      <c r="G884" s="65">
        <v>14.024649936143021</v>
      </c>
      <c r="H884" s="66">
        <v>20.54</v>
      </c>
      <c r="I884" s="60">
        <f>AVERAGE($H$102:H884)</f>
        <v>14.848186462324394</v>
      </c>
      <c r="J884" s="58">
        <f t="shared" si="127"/>
        <v>14.569173553719002</v>
      </c>
      <c r="K884">
        <f t="shared" si="130"/>
        <v>20.32</v>
      </c>
    </row>
    <row r="885" spans="3:11">
      <c r="C885" s="64">
        <v>34029</v>
      </c>
      <c r="D885" s="64" t="str">
        <f t="shared" si="128"/>
        <v>31993</v>
      </c>
      <c r="E885" s="65">
        <v>22.765599999999999</v>
      </c>
      <c r="F885" s="58">
        <f t="shared" si="129"/>
        <v>22.347799999999999</v>
      </c>
      <c r="G885" s="65">
        <v>14.035799107142839</v>
      </c>
      <c r="H885" s="66">
        <v>20.85</v>
      </c>
      <c r="I885" s="60">
        <f>AVERAGE($H$102:H885)</f>
        <v>14.855841836734696</v>
      </c>
      <c r="J885" s="58">
        <f t="shared" si="127"/>
        <v>14.667851239669414</v>
      </c>
      <c r="K885">
        <f t="shared" si="130"/>
        <v>20.54</v>
      </c>
    </row>
    <row r="886" spans="3:11">
      <c r="C886" s="64">
        <v>34060</v>
      </c>
      <c r="D886" s="64" t="str">
        <f t="shared" si="128"/>
        <v>41993</v>
      </c>
      <c r="E886" s="65">
        <v>22.772400000000001</v>
      </c>
      <c r="F886" s="58">
        <f t="shared" si="129"/>
        <v>22.765599999999999</v>
      </c>
      <c r="G886" s="65">
        <v>14.04692853503183</v>
      </c>
      <c r="H886" s="66">
        <v>20.46</v>
      </c>
      <c r="I886" s="60">
        <f>AVERAGE($H$102:H886)</f>
        <v>14.862980891719745</v>
      </c>
      <c r="J886" s="58">
        <f t="shared" si="127"/>
        <v>14.760661157024783</v>
      </c>
      <c r="K886">
        <f t="shared" si="130"/>
        <v>20.85</v>
      </c>
    </row>
    <row r="887" spans="3:11">
      <c r="C887" s="64">
        <v>34090</v>
      </c>
      <c r="D887" s="64" t="str">
        <f t="shared" si="128"/>
        <v>51993</v>
      </c>
      <c r="E887" s="65">
        <v>23.2897</v>
      </c>
      <c r="F887" s="58">
        <f t="shared" si="129"/>
        <v>22.772400000000001</v>
      </c>
      <c r="G887" s="65">
        <v>14.058687786259524</v>
      </c>
      <c r="H887" s="66">
        <v>20.52</v>
      </c>
      <c r="I887" s="60">
        <f>AVERAGE($H$102:H887)</f>
        <v>14.870178117048347</v>
      </c>
      <c r="J887" s="58">
        <f t="shared" si="127"/>
        <v>14.851487603305776</v>
      </c>
      <c r="K887">
        <f t="shared" si="130"/>
        <v>20.46</v>
      </c>
    </row>
    <row r="888" spans="3:11">
      <c r="C888" s="64">
        <v>34121</v>
      </c>
      <c r="D888" s="64" t="str">
        <f t="shared" si="128"/>
        <v>61993</v>
      </c>
      <c r="E888" s="65">
        <v>23.307300000000001</v>
      </c>
      <c r="F888" s="58">
        <f t="shared" si="129"/>
        <v>23.2897</v>
      </c>
      <c r="G888" s="65">
        <v>14.07043951715373</v>
      </c>
      <c r="H888" s="66">
        <v>20.61</v>
      </c>
      <c r="I888" s="60">
        <f>AVERAGE($H$102:H888)</f>
        <v>14.877471410419316</v>
      </c>
      <c r="J888" s="58">
        <f t="shared" si="127"/>
        <v>14.940247933884288</v>
      </c>
      <c r="K888">
        <f t="shared" si="130"/>
        <v>20.52</v>
      </c>
    </row>
    <row r="889" spans="3:11">
      <c r="C889" s="64">
        <v>34151</v>
      </c>
      <c r="D889" s="64" t="str">
        <f t="shared" si="128"/>
        <v>71993</v>
      </c>
      <c r="E889" s="65">
        <v>21.956399999999999</v>
      </c>
      <c r="F889" s="58">
        <f t="shared" si="129"/>
        <v>23.307300000000001</v>
      </c>
      <c r="G889" s="65">
        <v>14.080447081218255</v>
      </c>
      <c r="H889" s="66">
        <v>20.56</v>
      </c>
      <c r="I889" s="60">
        <f>AVERAGE($H$102:H889)</f>
        <v>14.884682741116752</v>
      </c>
      <c r="J889" s="58">
        <f t="shared" si="127"/>
        <v>15.027520661157014</v>
      </c>
      <c r="K889">
        <f t="shared" si="130"/>
        <v>20.61</v>
      </c>
    </row>
    <row r="890" spans="3:11">
      <c r="C890" s="64">
        <v>34182</v>
      </c>
      <c r="D890" s="64" t="str">
        <f t="shared" si="128"/>
        <v>81993</v>
      </c>
      <c r="E890" s="65">
        <v>22.712399999999999</v>
      </c>
      <c r="F890" s="58">
        <f t="shared" si="129"/>
        <v>21.956399999999999</v>
      </c>
      <c r="G890" s="65">
        <v>14.091387452471464</v>
      </c>
      <c r="H890" s="66">
        <v>20.81</v>
      </c>
      <c r="I890" s="60">
        <f>AVERAGE($H$102:H890)</f>
        <v>14.892192648922688</v>
      </c>
      <c r="J890" s="58">
        <f t="shared" si="127"/>
        <v>15.116776859504121</v>
      </c>
      <c r="K890">
        <f t="shared" si="130"/>
        <v>20.56</v>
      </c>
    </row>
    <row r="891" spans="3:11">
      <c r="C891" s="64">
        <v>34213</v>
      </c>
      <c r="D891" s="64" t="str">
        <f t="shared" si="128"/>
        <v>91993</v>
      </c>
      <c r="E891" s="65">
        <v>22.485499999999998</v>
      </c>
      <c r="F891" s="58">
        <f t="shared" si="129"/>
        <v>22.712399999999999</v>
      </c>
      <c r="G891" s="65">
        <v>14.102012911392388</v>
      </c>
      <c r="H891" s="66">
        <v>20.99</v>
      </c>
      <c r="I891" s="60">
        <f>AVERAGE($H$102:H891)</f>
        <v>14.899911392405064</v>
      </c>
      <c r="J891" s="58">
        <f t="shared" si="127"/>
        <v>15.209834710743792</v>
      </c>
      <c r="K891">
        <f t="shared" si="130"/>
        <v>20.81</v>
      </c>
    </row>
    <row r="892" spans="3:11">
      <c r="C892" s="64">
        <v>34243</v>
      </c>
      <c r="D892" s="64" t="str">
        <f t="shared" si="128"/>
        <v>101993</v>
      </c>
      <c r="E892" s="65">
        <v>21.3719</v>
      </c>
      <c r="F892" s="58">
        <f t="shared" si="129"/>
        <v>22.485499999999998</v>
      </c>
      <c r="G892" s="65">
        <v>14.111203666245242</v>
      </c>
      <c r="H892" s="66">
        <v>21.11</v>
      </c>
      <c r="I892" s="60">
        <f>AVERAGE($H$102:H892)</f>
        <v>14.907762326169406</v>
      </c>
      <c r="J892" s="58">
        <f t="shared" si="127"/>
        <v>15.30181818181817</v>
      </c>
      <c r="K892">
        <f t="shared" si="130"/>
        <v>20.99</v>
      </c>
    </row>
    <row r="893" spans="3:11">
      <c r="C893" s="64">
        <v>34274</v>
      </c>
      <c r="D893" s="64" t="str">
        <f t="shared" si="128"/>
        <v>111993</v>
      </c>
      <c r="E893" s="65">
        <v>21.0959</v>
      </c>
      <c r="F893" s="58">
        <f t="shared" si="129"/>
        <v>21.3719</v>
      </c>
      <c r="G893" s="65">
        <v>14.12002272727271</v>
      </c>
      <c r="H893" s="66">
        <v>21.04</v>
      </c>
      <c r="I893" s="60">
        <f>AVERAGE($H$102:H893)</f>
        <v>14.915505050505052</v>
      </c>
      <c r="J893" s="58">
        <f t="shared" si="127"/>
        <v>15.393057851239657</v>
      </c>
      <c r="K893">
        <f t="shared" si="130"/>
        <v>21.11</v>
      </c>
    </row>
    <row r="894" spans="3:11">
      <c r="C894" s="64">
        <v>34304</v>
      </c>
      <c r="D894" s="64" t="str">
        <f t="shared" si="128"/>
        <v>121993</v>
      </c>
      <c r="E894" s="65">
        <v>21.308800000000002</v>
      </c>
      <c r="F894" s="58">
        <f t="shared" si="129"/>
        <v>21.0959</v>
      </c>
      <c r="G894" s="65">
        <v>14.129088020176528</v>
      </c>
      <c r="H894" s="66">
        <v>21.16</v>
      </c>
      <c r="I894" s="60">
        <f>AVERAGE($H$102:H894)</f>
        <v>14.923379571248425</v>
      </c>
      <c r="J894" s="58">
        <f t="shared" si="127"/>
        <v>15.486528925619822</v>
      </c>
      <c r="K894">
        <f t="shared" si="130"/>
        <v>21.04</v>
      </c>
    </row>
    <row r="895" spans="3:11">
      <c r="C895" s="64">
        <v>34335</v>
      </c>
      <c r="D895" s="64" t="str">
        <f t="shared" si="128"/>
        <v>11994</v>
      </c>
      <c r="E895" s="65">
        <v>21.207000000000001</v>
      </c>
      <c r="F895" s="58">
        <f t="shared" si="129"/>
        <v>21.308800000000002</v>
      </c>
      <c r="G895" s="65">
        <v>14.138002267002504</v>
      </c>
      <c r="H895" s="66">
        <v>21.41</v>
      </c>
      <c r="I895" s="60">
        <f>AVERAGE($H$102:H895)</f>
        <v>14.931549118387911</v>
      </c>
      <c r="J895" s="58">
        <f t="shared" si="127"/>
        <v>15.582314049586765</v>
      </c>
      <c r="K895">
        <f t="shared" si="130"/>
        <v>21.16</v>
      </c>
    </row>
    <row r="896" spans="3:11">
      <c r="C896" s="64">
        <v>34366</v>
      </c>
      <c r="D896" s="64" t="str">
        <f t="shared" si="128"/>
        <v>21994</v>
      </c>
      <c r="E896" s="65">
        <v>20.569800000000001</v>
      </c>
      <c r="F896" s="58">
        <f t="shared" si="129"/>
        <v>21.207000000000001</v>
      </c>
      <c r="G896" s="65">
        <v>14.146092578616335</v>
      </c>
      <c r="H896" s="66">
        <v>21.26</v>
      </c>
      <c r="I896" s="60">
        <f>AVERAGE($H$102:H896)</f>
        <v>14.939509433962266</v>
      </c>
      <c r="J896" s="58">
        <f t="shared" si="127"/>
        <v>15.676280991735528</v>
      </c>
      <c r="K896">
        <f t="shared" si="130"/>
        <v>21.41</v>
      </c>
    </row>
    <row r="897" spans="3:11">
      <c r="C897" s="64">
        <v>34394</v>
      </c>
      <c r="D897" s="64" t="str">
        <f t="shared" si="128"/>
        <v>31994</v>
      </c>
      <c r="E897" s="65">
        <v>19.628799999999998</v>
      </c>
      <c r="F897" s="58">
        <f t="shared" si="129"/>
        <v>20.569800000000001</v>
      </c>
      <c r="G897" s="65">
        <v>14.152980402010034</v>
      </c>
      <c r="H897" s="66">
        <v>20.83</v>
      </c>
      <c r="I897" s="60">
        <f>AVERAGE($H$102:H897)</f>
        <v>14.946909547738695</v>
      </c>
      <c r="J897" s="58">
        <f t="shared" si="127"/>
        <v>15.771404958677675</v>
      </c>
      <c r="K897">
        <f t="shared" si="130"/>
        <v>21.26</v>
      </c>
    </row>
    <row r="898" spans="3:11">
      <c r="C898" s="64">
        <v>34425</v>
      </c>
      <c r="D898" s="64" t="str">
        <f t="shared" si="128"/>
        <v>41994</v>
      </c>
      <c r="E898" s="65">
        <v>17.8933</v>
      </c>
      <c r="F898" s="58">
        <f t="shared" si="129"/>
        <v>19.628799999999998</v>
      </c>
      <c r="G898" s="65">
        <v>14.157673400250925</v>
      </c>
      <c r="H898" s="66">
        <v>20.05</v>
      </c>
      <c r="I898" s="60">
        <f>AVERAGE($H$102:H898)</f>
        <v>14.953312421580929</v>
      </c>
      <c r="J898" s="58">
        <f t="shared" si="127"/>
        <v>15.859999999999989</v>
      </c>
      <c r="K898">
        <f t="shared" si="130"/>
        <v>20.83</v>
      </c>
    </row>
    <row r="899" spans="3:11">
      <c r="C899" s="64">
        <v>34455</v>
      </c>
      <c r="D899" s="64" t="str">
        <f t="shared" si="128"/>
        <v>51994</v>
      </c>
      <c r="E899" s="65">
        <v>18.115100000000002</v>
      </c>
      <c r="F899" s="58">
        <f t="shared" si="129"/>
        <v>17.8933</v>
      </c>
      <c r="G899" s="65">
        <v>14.162632581453618</v>
      </c>
      <c r="H899" s="66">
        <v>20.190000000000001</v>
      </c>
      <c r="I899" s="60">
        <f>AVERAGE($H$102:H899)</f>
        <v>14.959874686716793</v>
      </c>
      <c r="J899" s="58">
        <f t="shared" si="127"/>
        <v>15.949917355371888</v>
      </c>
      <c r="K899">
        <f t="shared" si="130"/>
        <v>20.05</v>
      </c>
    </row>
    <row r="900" spans="3:11">
      <c r="C900" s="64">
        <v>34486</v>
      </c>
      <c r="D900" s="64" t="str">
        <f t="shared" si="128"/>
        <v>61994</v>
      </c>
      <c r="E900" s="65">
        <v>17.629799999999999</v>
      </c>
      <c r="F900" s="58">
        <f t="shared" si="129"/>
        <v>18.115100000000002</v>
      </c>
      <c r="G900" s="65">
        <v>14.166971964956181</v>
      </c>
      <c r="H900" s="66">
        <v>20.29</v>
      </c>
      <c r="I900" s="60">
        <f>AVERAGE($H$102:H900)</f>
        <v>14.96654568210263</v>
      </c>
      <c r="J900" s="58">
        <f t="shared" si="127"/>
        <v>16.041322314049577</v>
      </c>
      <c r="K900">
        <f t="shared" si="130"/>
        <v>20.190000000000001</v>
      </c>
    </row>
    <row r="901" spans="3:11">
      <c r="C901" s="64">
        <v>34516</v>
      </c>
      <c r="D901" s="64" t="str">
        <f t="shared" si="128"/>
        <v>71994</v>
      </c>
      <c r="E901" s="65">
        <v>16.767700000000001</v>
      </c>
      <c r="F901" s="58">
        <f t="shared" si="129"/>
        <v>17.629799999999999</v>
      </c>
      <c r="G901" s="65">
        <v>14.170222874999986</v>
      </c>
      <c r="H901" s="66">
        <v>20.07</v>
      </c>
      <c r="I901" s="60">
        <f>AVERAGE($H$102:H901)</f>
        <v>14.972925000000002</v>
      </c>
      <c r="J901" s="58">
        <f t="shared" si="127"/>
        <v>16.132727272727262</v>
      </c>
      <c r="K901">
        <f t="shared" si="130"/>
        <v>20.29</v>
      </c>
    </row>
    <row r="902" spans="3:11">
      <c r="C902" s="64">
        <v>34547</v>
      </c>
      <c r="D902" s="64" t="str">
        <f t="shared" si="128"/>
        <v>81994</v>
      </c>
      <c r="E902" s="65">
        <v>17.398099999999999</v>
      </c>
      <c r="F902" s="58">
        <f t="shared" si="129"/>
        <v>16.767700000000001</v>
      </c>
      <c r="G902" s="65">
        <v>14.174252684144806</v>
      </c>
      <c r="H902" s="66">
        <v>20.53</v>
      </c>
      <c r="I902" s="60">
        <f>AVERAGE($H$102:H902)</f>
        <v>14.979862671660428</v>
      </c>
      <c r="J902" s="58">
        <f t="shared" si="127"/>
        <v>16.229090909090896</v>
      </c>
      <c r="K902">
        <f t="shared" si="130"/>
        <v>20.07</v>
      </c>
    </row>
    <row r="903" spans="3:11">
      <c r="C903" s="64">
        <v>34578</v>
      </c>
      <c r="D903" s="64" t="str">
        <f t="shared" si="128"/>
        <v>91994</v>
      </c>
      <c r="E903" s="65">
        <v>16.930499999999999</v>
      </c>
      <c r="F903" s="58">
        <f t="shared" si="129"/>
        <v>17.398099999999999</v>
      </c>
      <c r="G903" s="65">
        <v>14.177689401496247</v>
      </c>
      <c r="H903" s="66">
        <v>20.57</v>
      </c>
      <c r="I903" s="60">
        <f>AVERAGE($H$102:H903)</f>
        <v>14.986832917705739</v>
      </c>
      <c r="J903" s="58">
        <f t="shared" si="127"/>
        <v>16.319586776859492</v>
      </c>
      <c r="K903">
        <f t="shared" si="130"/>
        <v>20.53</v>
      </c>
    </row>
    <row r="904" spans="3:11">
      <c r="C904" s="64">
        <v>34608</v>
      </c>
      <c r="D904" s="64" t="str">
        <f t="shared" si="128"/>
        <v>101994</v>
      </c>
      <c r="E904" s="65">
        <v>15.436299999999999</v>
      </c>
      <c r="F904" s="58">
        <f t="shared" si="129"/>
        <v>16.930499999999999</v>
      </c>
      <c r="G904" s="65">
        <v>14.179256787048553</v>
      </c>
      <c r="H904" s="66">
        <v>20.39</v>
      </c>
      <c r="I904" s="60">
        <f>AVERAGE($H$102:H904)</f>
        <v>14.993561643835619</v>
      </c>
      <c r="J904" s="58">
        <f t="shared" si="127"/>
        <v>16.408016528925607</v>
      </c>
      <c r="K904">
        <f t="shared" si="130"/>
        <v>20.57</v>
      </c>
    </row>
    <row r="905" spans="3:11">
      <c r="C905" s="64">
        <v>34639</v>
      </c>
      <c r="D905" s="64" t="str">
        <f t="shared" si="128"/>
        <v>111994</v>
      </c>
      <c r="E905" s="65">
        <v>14.826499999999999</v>
      </c>
      <c r="F905" s="58">
        <f t="shared" si="129"/>
        <v>15.436299999999999</v>
      </c>
      <c r="G905" s="65">
        <v>14.180061815920384</v>
      </c>
      <c r="H905" s="66">
        <v>20.21</v>
      </c>
      <c r="I905" s="60">
        <f>AVERAGE($H$102:H905)</f>
        <v>15.000049751243782</v>
      </c>
      <c r="J905" s="58">
        <f t="shared" si="127"/>
        <v>16.495702479338831</v>
      </c>
      <c r="K905">
        <f t="shared" si="130"/>
        <v>20.39</v>
      </c>
    </row>
    <row r="906" spans="3:11">
      <c r="C906" s="64">
        <v>34669</v>
      </c>
      <c r="D906" s="64" t="str">
        <f t="shared" si="128"/>
        <v>121994</v>
      </c>
      <c r="E906" s="65">
        <v>15.008800000000001</v>
      </c>
      <c r="F906" s="58">
        <f t="shared" si="129"/>
        <v>14.826499999999999</v>
      </c>
      <c r="G906" s="65">
        <v>14.181091304347811</v>
      </c>
      <c r="H906" s="66">
        <v>19.91</v>
      </c>
      <c r="I906" s="60">
        <f>AVERAGE($H$102:H906)</f>
        <v>15.006149068322982</v>
      </c>
      <c r="J906" s="58">
        <f t="shared" si="127"/>
        <v>16.580165289256186</v>
      </c>
      <c r="K906">
        <f t="shared" si="130"/>
        <v>20.21</v>
      </c>
    </row>
    <row r="907" spans="3:11">
      <c r="C907" s="64">
        <v>34700</v>
      </c>
      <c r="D907" s="64" t="str">
        <f t="shared" si="128"/>
        <v>11995</v>
      </c>
      <c r="E907" s="65">
        <v>14.452199999999999</v>
      </c>
      <c r="F907" s="58">
        <f t="shared" si="129"/>
        <v>15.008800000000001</v>
      </c>
      <c r="G907" s="65">
        <v>14.18142766749378</v>
      </c>
      <c r="H907" s="66">
        <v>20.22</v>
      </c>
      <c r="I907" s="60">
        <f>AVERAGE($H$102:H907)</f>
        <v>15.012617866004963</v>
      </c>
      <c r="J907" s="58">
        <f t="shared" si="127"/>
        <v>16.667933884297508</v>
      </c>
      <c r="K907">
        <f t="shared" si="130"/>
        <v>19.91</v>
      </c>
    </row>
    <row r="908" spans="3:11">
      <c r="C908" s="64">
        <v>34731</v>
      </c>
      <c r="D908" s="64" t="str">
        <f t="shared" si="128"/>
        <v>21995</v>
      </c>
      <c r="E908" s="65">
        <v>14.973599999999999</v>
      </c>
      <c r="F908" s="58">
        <f t="shared" si="129"/>
        <v>14.452199999999999</v>
      </c>
      <c r="G908" s="65">
        <v>14.182409293680282</v>
      </c>
      <c r="H908" s="66">
        <v>20.8</v>
      </c>
      <c r="I908" s="60">
        <f>AVERAGE($H$102:H908)</f>
        <v>15.019789343246591</v>
      </c>
      <c r="J908" s="58">
        <f t="shared" si="127"/>
        <v>16.757190082644616</v>
      </c>
      <c r="K908">
        <f t="shared" si="130"/>
        <v>20.22</v>
      </c>
    </row>
    <row r="909" spans="3:11">
      <c r="C909" s="64">
        <v>34759</v>
      </c>
      <c r="D909" s="64" t="str">
        <f t="shared" si="128"/>
        <v>31995</v>
      </c>
      <c r="E909" s="65">
        <v>15.3828</v>
      </c>
      <c r="F909" s="58">
        <f t="shared" si="129"/>
        <v>14.973599999999999</v>
      </c>
      <c r="G909" s="65">
        <v>14.183894925742557</v>
      </c>
      <c r="H909" s="66">
        <v>21.15</v>
      </c>
      <c r="I909" s="60">
        <f>AVERAGE($H$102:H909)</f>
        <v>15.027376237623761</v>
      </c>
      <c r="J909" s="58">
        <f t="shared" si="127"/>
        <v>16.845289256198338</v>
      </c>
      <c r="K909">
        <f t="shared" si="130"/>
        <v>20.8</v>
      </c>
    </row>
    <row r="910" spans="3:11">
      <c r="C910" s="64">
        <v>34790</v>
      </c>
      <c r="D910" s="64" t="str">
        <f t="shared" si="128"/>
        <v>41995</v>
      </c>
      <c r="E910" s="65">
        <v>14.9495</v>
      </c>
      <c r="F910" s="58">
        <f t="shared" si="129"/>
        <v>15.3828</v>
      </c>
      <c r="G910" s="65">
        <v>14.184841285537685</v>
      </c>
      <c r="H910" s="66">
        <v>21.64</v>
      </c>
      <c r="I910" s="60">
        <f>AVERAGE($H$102:H910)</f>
        <v>15.035550061804695</v>
      </c>
      <c r="J910" s="58">
        <f t="shared" si="127"/>
        <v>16.93842975206611</v>
      </c>
      <c r="K910">
        <f t="shared" si="130"/>
        <v>21.15</v>
      </c>
    </row>
    <row r="911" spans="3:11">
      <c r="C911" s="64">
        <v>34820</v>
      </c>
      <c r="D911" s="64" t="str">
        <f t="shared" si="128"/>
        <v>51995</v>
      </c>
      <c r="E911" s="65">
        <v>15.4923</v>
      </c>
      <c r="F911" s="58">
        <f t="shared" si="129"/>
        <v>14.9495</v>
      </c>
      <c r="G911" s="65">
        <v>14.186455432098748</v>
      </c>
      <c r="H911" s="66">
        <v>22.19</v>
      </c>
      <c r="I911" s="60">
        <f>AVERAGE($H$102:H911)</f>
        <v>15.044382716049382</v>
      </c>
      <c r="J911" s="58">
        <f t="shared" si="127"/>
        <v>17.035867768595036</v>
      </c>
      <c r="K911">
        <f t="shared" si="130"/>
        <v>21.64</v>
      </c>
    </row>
    <row r="912" spans="3:11">
      <c r="C912" s="64">
        <v>34851</v>
      </c>
      <c r="D912" s="64" t="str">
        <f t="shared" si="128"/>
        <v>61995</v>
      </c>
      <c r="E912" s="65">
        <v>15.821999999999999</v>
      </c>
      <c r="F912" s="58">
        <f t="shared" si="129"/>
        <v>15.4923</v>
      </c>
      <c r="G912" s="65">
        <v>14.188472133168911</v>
      </c>
      <c r="H912" s="66">
        <v>22.72</v>
      </c>
      <c r="I912" s="60">
        <f>AVERAGE($H$102:H912)</f>
        <v>15.053847102342784</v>
      </c>
      <c r="J912" s="58">
        <f t="shared" si="127"/>
        <v>17.135950413223132</v>
      </c>
      <c r="K912">
        <f t="shared" si="130"/>
        <v>22.19</v>
      </c>
    </row>
    <row r="913" spans="3:11">
      <c r="C913" s="64">
        <v>34881</v>
      </c>
      <c r="D913" s="64" t="str">
        <f t="shared" si="128"/>
        <v>71995</v>
      </c>
      <c r="E913" s="65">
        <v>15.976699999999999</v>
      </c>
      <c r="F913" s="58">
        <f t="shared" si="129"/>
        <v>15.821999999999999</v>
      </c>
      <c r="G913" s="65">
        <v>14.190674384236436</v>
      </c>
      <c r="H913" s="66">
        <v>23.37</v>
      </c>
      <c r="I913" s="60">
        <f>AVERAGE($H$102:H913)</f>
        <v>15.064088669950738</v>
      </c>
      <c r="J913" s="58">
        <f t="shared" si="127"/>
        <v>17.239752066115695</v>
      </c>
      <c r="K913">
        <f t="shared" si="130"/>
        <v>22.72</v>
      </c>
    </row>
    <row r="914" spans="3:11">
      <c r="C914" s="64">
        <v>34912</v>
      </c>
      <c r="D914" s="64" t="str">
        <f t="shared" si="128"/>
        <v>81995</v>
      </c>
      <c r="E914" s="65">
        <v>15.9716</v>
      </c>
      <c r="F914" s="58">
        <f t="shared" si="129"/>
        <v>15.976699999999999</v>
      </c>
      <c r="G914" s="65">
        <v>14.192864944649431</v>
      </c>
      <c r="H914" s="66">
        <v>23.28</v>
      </c>
      <c r="I914" s="60">
        <f>AVERAGE($H$102:H914)</f>
        <v>15.07419434194342</v>
      </c>
      <c r="J914" s="58">
        <f t="shared" si="127"/>
        <v>17.341239669421483</v>
      </c>
      <c r="K914">
        <f t="shared" si="130"/>
        <v>23.37</v>
      </c>
    </row>
    <row r="915" spans="3:11">
      <c r="C915" s="64">
        <v>34943</v>
      </c>
      <c r="D915" s="64" t="str">
        <f t="shared" si="128"/>
        <v>91995</v>
      </c>
      <c r="E915" s="65">
        <v>16.611999999999998</v>
      </c>
      <c r="F915" s="58">
        <f t="shared" si="129"/>
        <v>15.9716</v>
      </c>
      <c r="G915" s="65">
        <v>14.195836855036838</v>
      </c>
      <c r="H915" s="66">
        <v>23.94</v>
      </c>
      <c r="I915" s="60">
        <f>AVERAGE($H$102:H915)</f>
        <v>15.085085995085995</v>
      </c>
      <c r="J915" s="58">
        <f t="shared" si="127"/>
        <v>17.450330578512396</v>
      </c>
      <c r="K915">
        <f t="shared" si="130"/>
        <v>23.28</v>
      </c>
    </row>
    <row r="916" spans="3:11">
      <c r="C916" s="64">
        <v>34973</v>
      </c>
      <c r="D916" s="64" t="str">
        <f t="shared" si="128"/>
        <v>101995</v>
      </c>
      <c r="E916" s="65">
        <v>17.123100000000001</v>
      </c>
      <c r="F916" s="58">
        <f t="shared" si="129"/>
        <v>16.611999999999998</v>
      </c>
      <c r="G916" s="65">
        <v>14.199428588957039</v>
      </c>
      <c r="H916" s="66">
        <v>23.93</v>
      </c>
      <c r="I916" s="60">
        <f>AVERAGE($H$102:H916)</f>
        <v>15.095938650306749</v>
      </c>
      <c r="J916" s="58">
        <f t="shared" si="127"/>
        <v>17.561570247933879</v>
      </c>
      <c r="K916">
        <f t="shared" si="130"/>
        <v>23.94</v>
      </c>
    </row>
    <row r="917" spans="3:11">
      <c r="C917" s="64">
        <v>35004</v>
      </c>
      <c r="D917" s="64" t="str">
        <f t="shared" si="128"/>
        <v>111995</v>
      </c>
      <c r="E917" s="65">
        <v>17.826000000000001</v>
      </c>
      <c r="F917" s="58">
        <f t="shared" si="129"/>
        <v>17.123100000000001</v>
      </c>
      <c r="G917" s="65">
        <v>14.203872916666649</v>
      </c>
      <c r="H917" s="66">
        <v>24.35</v>
      </c>
      <c r="I917" s="60">
        <f>AVERAGE($H$102:H917)</f>
        <v>15.107279411764708</v>
      </c>
      <c r="J917" s="58">
        <f t="shared" si="127"/>
        <v>17.675619834710737</v>
      </c>
      <c r="K917">
        <f t="shared" si="130"/>
        <v>23.93</v>
      </c>
    </row>
    <row r="918" spans="3:11">
      <c r="C918" s="64">
        <v>35034</v>
      </c>
      <c r="D918" s="64" t="str">
        <f t="shared" si="128"/>
        <v>121995</v>
      </c>
      <c r="E918" s="65">
        <v>18.136900000000001</v>
      </c>
      <c r="F918" s="58">
        <f t="shared" si="129"/>
        <v>17.826000000000001</v>
      </c>
      <c r="G918" s="65">
        <v>14.208686903304756</v>
      </c>
      <c r="H918" s="66">
        <v>25.03</v>
      </c>
      <c r="I918" s="60">
        <f>AVERAGE($H$102:H918)</f>
        <v>15.119424724602204</v>
      </c>
      <c r="J918" s="58">
        <f t="shared" si="127"/>
        <v>17.790247933884292</v>
      </c>
      <c r="K918">
        <f t="shared" si="130"/>
        <v>24.35</v>
      </c>
    </row>
    <row r="919" spans="3:11">
      <c r="C919" s="64">
        <v>35065</v>
      </c>
      <c r="D919" s="64" t="str">
        <f t="shared" si="128"/>
        <v>11996</v>
      </c>
      <c r="E919" s="65">
        <v>18.6845</v>
      </c>
      <c r="F919" s="58">
        <f t="shared" si="129"/>
        <v>18.136900000000001</v>
      </c>
      <c r="G919" s="65">
        <v>14.214158557457194</v>
      </c>
      <c r="H919" s="66">
        <v>24.76</v>
      </c>
      <c r="I919" s="60">
        <f>AVERAGE($H$102:H919)</f>
        <v>15.131210268948657</v>
      </c>
      <c r="J919" s="58">
        <f t="shared" si="127"/>
        <v>17.898264462809909</v>
      </c>
      <c r="K919">
        <f t="shared" si="130"/>
        <v>25.03</v>
      </c>
    </row>
    <row r="920" spans="3:11">
      <c r="C920" s="64">
        <v>35096</v>
      </c>
      <c r="D920" s="64" t="str">
        <f t="shared" si="128"/>
        <v>21996</v>
      </c>
      <c r="E920" s="65">
        <v>18.814</v>
      </c>
      <c r="F920" s="58">
        <f t="shared" si="129"/>
        <v>18.6845</v>
      </c>
      <c r="G920" s="65">
        <v>14.219774969474951</v>
      </c>
      <c r="H920" s="66">
        <v>25.97</v>
      </c>
      <c r="I920" s="60">
        <f>AVERAGE($H$102:H920)</f>
        <v>15.144444444444446</v>
      </c>
      <c r="J920" s="58">
        <f t="shared" si="127"/>
        <v>18.016033057851232</v>
      </c>
      <c r="K920">
        <f t="shared" si="130"/>
        <v>24.76</v>
      </c>
    </row>
    <row r="921" spans="3:11">
      <c r="C921" s="64">
        <v>35125</v>
      </c>
      <c r="D921" s="64" t="str">
        <f t="shared" si="128"/>
        <v>31996</v>
      </c>
      <c r="E921" s="65">
        <v>18.963000000000001</v>
      </c>
      <c r="F921" s="58">
        <f t="shared" si="129"/>
        <v>18.814</v>
      </c>
      <c r="G921" s="65">
        <v>14.225559390243884</v>
      </c>
      <c r="H921" s="66">
        <v>25.63</v>
      </c>
      <c r="I921" s="60">
        <f>AVERAGE($H$102:H921)</f>
        <v>15.157231707317074</v>
      </c>
      <c r="J921" s="58">
        <f t="shared" si="127"/>
        <v>18.125454545454541</v>
      </c>
      <c r="K921">
        <f t="shared" si="130"/>
        <v>25.97</v>
      </c>
    </row>
    <row r="922" spans="3:11">
      <c r="C922" s="64">
        <v>35156</v>
      </c>
      <c r="D922" s="64" t="str">
        <f t="shared" si="128"/>
        <v>41996</v>
      </c>
      <c r="E922" s="65">
        <v>18.738800000000001</v>
      </c>
      <c r="F922" s="58">
        <f t="shared" si="129"/>
        <v>18.963000000000001</v>
      </c>
      <c r="G922" s="65">
        <v>14.231056638246022</v>
      </c>
      <c r="H922" s="66">
        <v>25.42</v>
      </c>
      <c r="I922" s="60">
        <f>AVERAGE($H$102:H922)</f>
        <v>15.169732034104751</v>
      </c>
      <c r="J922" s="58">
        <f t="shared" si="127"/>
        <v>18.226528925619832</v>
      </c>
      <c r="K922">
        <f t="shared" si="130"/>
        <v>25.63</v>
      </c>
    </row>
    <row r="923" spans="3:11">
      <c r="C923" s="64">
        <v>35186</v>
      </c>
      <c r="D923" s="64" t="str">
        <f t="shared" si="128"/>
        <v>51996</v>
      </c>
      <c r="E923" s="65">
        <v>19.167000000000002</v>
      </c>
      <c r="F923" s="58">
        <f t="shared" si="129"/>
        <v>18.738800000000001</v>
      </c>
      <c r="G923" s="65">
        <v>14.237061435523094</v>
      </c>
      <c r="H923" s="66">
        <v>25.81</v>
      </c>
      <c r="I923" s="60">
        <f>AVERAGE($H$102:H923)</f>
        <v>15.182676399026764</v>
      </c>
      <c r="J923" s="58">
        <f t="shared" si="127"/>
        <v>18.327851239669418</v>
      </c>
      <c r="K923">
        <f t="shared" si="130"/>
        <v>25.42</v>
      </c>
    </row>
    <row r="924" spans="3:11">
      <c r="C924" s="64">
        <v>35217</v>
      </c>
      <c r="D924" s="64" t="str">
        <f t="shared" si="128"/>
        <v>61996</v>
      </c>
      <c r="E924" s="65">
        <v>19.2103</v>
      </c>
      <c r="F924" s="58">
        <f t="shared" si="129"/>
        <v>19.167000000000002</v>
      </c>
      <c r="G924" s="65">
        <v>14.243104252733881</v>
      </c>
      <c r="H924" s="66">
        <v>25.96</v>
      </c>
      <c r="I924" s="60">
        <f>AVERAGE($H$102:H924)</f>
        <v>15.195771567436207</v>
      </c>
      <c r="J924" s="58">
        <f t="shared" si="127"/>
        <v>18.430330578512397</v>
      </c>
      <c r="K924">
        <f t="shared" si="130"/>
        <v>25.81</v>
      </c>
    </row>
    <row r="925" spans="3:11">
      <c r="C925" s="64">
        <v>35247</v>
      </c>
      <c r="D925" s="64" t="str">
        <f t="shared" si="128"/>
        <v>71996</v>
      </c>
      <c r="E925" s="65">
        <v>17.776399999999999</v>
      </c>
      <c r="F925" s="58">
        <f t="shared" si="129"/>
        <v>19.2103</v>
      </c>
      <c r="G925" s="65">
        <v>14.247392233009689</v>
      </c>
      <c r="H925" s="66">
        <v>24.86</v>
      </c>
      <c r="I925" s="60">
        <f>AVERAGE($H$102:H925)</f>
        <v>15.2075</v>
      </c>
      <c r="J925" s="58">
        <f t="shared" si="127"/>
        <v>18.520991735537191</v>
      </c>
      <c r="K925">
        <f t="shared" si="130"/>
        <v>25.96</v>
      </c>
    </row>
    <row r="926" spans="3:11">
      <c r="C926" s="64">
        <v>35278</v>
      </c>
      <c r="D926" s="64" t="str">
        <f t="shared" si="128"/>
        <v>81996</v>
      </c>
      <c r="E926" s="65">
        <v>18.110800000000001</v>
      </c>
      <c r="F926" s="58">
        <f t="shared" si="129"/>
        <v>17.776399999999999</v>
      </c>
      <c r="G926" s="65">
        <v>14.252075151515132</v>
      </c>
      <c r="H926" s="66">
        <v>25.41</v>
      </c>
      <c r="I926" s="60">
        <f>AVERAGE($H$102:H926)</f>
        <v>15.219866666666666</v>
      </c>
      <c r="J926" s="58">
        <f t="shared" si="127"/>
        <v>18.618429752066117</v>
      </c>
      <c r="K926">
        <f t="shared" si="130"/>
        <v>24.86</v>
      </c>
    </row>
    <row r="927" spans="3:11">
      <c r="C927" s="64">
        <v>35309</v>
      </c>
      <c r="D927" s="64" t="str">
        <f t="shared" si="128"/>
        <v>91996</v>
      </c>
      <c r="E927" s="65">
        <v>19.092500000000001</v>
      </c>
      <c r="F927" s="58">
        <f t="shared" si="129"/>
        <v>18.110800000000001</v>
      </c>
      <c r="G927" s="65">
        <v>14.257935230024195</v>
      </c>
      <c r="H927" s="66">
        <v>25.68</v>
      </c>
      <c r="I927" s="60">
        <f>AVERAGE($H$102:H927)</f>
        <v>15.232530266343826</v>
      </c>
      <c r="J927" s="58">
        <f t="shared" ref="J927:J990" si="131">AVERAGE(H807:H927)</f>
        <v>18.715867768595036</v>
      </c>
      <c r="K927">
        <f t="shared" si="130"/>
        <v>25.41</v>
      </c>
    </row>
    <row r="928" spans="3:11">
      <c r="C928" s="64">
        <v>35339</v>
      </c>
      <c r="D928" s="64" t="str">
        <f t="shared" si="128"/>
        <v>101996</v>
      </c>
      <c r="E928" s="65">
        <v>18.209900000000001</v>
      </c>
      <c r="F928" s="58">
        <f t="shared" si="129"/>
        <v>19.092500000000001</v>
      </c>
      <c r="G928" s="65">
        <v>14.262713905683174</v>
      </c>
      <c r="H928" s="66">
        <v>26.48</v>
      </c>
      <c r="I928" s="60">
        <f>AVERAGE($H$102:H928)</f>
        <v>15.246130592503022</v>
      </c>
      <c r="J928" s="58">
        <f t="shared" si="131"/>
        <v>18.823388429752065</v>
      </c>
      <c r="K928">
        <f t="shared" si="130"/>
        <v>25.68</v>
      </c>
    </row>
    <row r="929" spans="3:11">
      <c r="C929" s="64">
        <v>35370</v>
      </c>
      <c r="D929" s="64" t="str">
        <f t="shared" si="128"/>
        <v>111996</v>
      </c>
      <c r="E929" s="65">
        <v>19.546099999999999</v>
      </c>
      <c r="F929" s="58">
        <f t="shared" si="129"/>
        <v>18.209900000000001</v>
      </c>
      <c r="G929" s="65">
        <v>14.269094806763267</v>
      </c>
      <c r="H929" s="66">
        <v>27.58</v>
      </c>
      <c r="I929" s="60">
        <f>AVERAGE($H$102:H929)</f>
        <v>15.261026570048308</v>
      </c>
      <c r="J929" s="58">
        <f t="shared" si="131"/>
        <v>18.940330578512391</v>
      </c>
      <c r="K929">
        <f t="shared" si="130"/>
        <v>26.48</v>
      </c>
    </row>
    <row r="930" spans="3:11">
      <c r="C930" s="64">
        <v>35400</v>
      </c>
      <c r="D930" s="64" t="str">
        <f t="shared" si="128"/>
        <v>121996</v>
      </c>
      <c r="E930" s="65">
        <v>19.125699999999998</v>
      </c>
      <c r="F930" s="58">
        <f t="shared" si="129"/>
        <v>19.546099999999999</v>
      </c>
      <c r="G930" s="65">
        <v>14.27495319662242</v>
      </c>
      <c r="H930" s="66">
        <v>27.72</v>
      </c>
      <c r="I930" s="60">
        <f>AVERAGE($H$102:H930)</f>
        <v>15.276055488540408</v>
      </c>
      <c r="J930" s="58">
        <f t="shared" si="131"/>
        <v>19.054793388429747</v>
      </c>
      <c r="K930">
        <f t="shared" si="130"/>
        <v>27.58</v>
      </c>
    </row>
    <row r="931" spans="3:11">
      <c r="C931" s="64">
        <v>35431</v>
      </c>
      <c r="D931" s="64" t="str">
        <f t="shared" si="128"/>
        <v>11997</v>
      </c>
      <c r="E931" s="65">
        <v>19.536799999999999</v>
      </c>
      <c r="F931" s="58">
        <f t="shared" si="129"/>
        <v>19.125699999999998</v>
      </c>
      <c r="G931" s="65">
        <v>14.28129277108432</v>
      </c>
      <c r="H931" s="66">
        <v>28.33</v>
      </c>
      <c r="I931" s="60">
        <f>AVERAGE($H$102:H931)</f>
        <v>15.291783132530119</v>
      </c>
      <c r="J931" s="58">
        <f t="shared" si="131"/>
        <v>19.172479338842965</v>
      </c>
      <c r="K931">
        <f t="shared" si="130"/>
        <v>27.72</v>
      </c>
    </row>
    <row r="932" spans="3:11">
      <c r="C932" s="64">
        <v>35462</v>
      </c>
      <c r="D932" s="64" t="str">
        <f t="shared" si="128"/>
        <v>21997</v>
      </c>
      <c r="E932" s="65">
        <v>19.6526</v>
      </c>
      <c r="F932" s="58">
        <f t="shared" si="129"/>
        <v>19.536799999999999</v>
      </c>
      <c r="G932" s="65">
        <v>14.287756438026456</v>
      </c>
      <c r="H932" s="66">
        <v>29.26</v>
      </c>
      <c r="I932" s="60">
        <f>AVERAGE($H$102:H932)</f>
        <v>15.30859205776173</v>
      </c>
      <c r="J932" s="58">
        <f t="shared" si="131"/>
        <v>19.290991735537187</v>
      </c>
      <c r="K932">
        <f t="shared" si="130"/>
        <v>28.33</v>
      </c>
    </row>
    <row r="933" spans="3:11">
      <c r="C933" s="64">
        <v>35490</v>
      </c>
      <c r="D933" s="64" t="str">
        <f t="shared" si="128"/>
        <v>31997</v>
      </c>
      <c r="E933" s="65">
        <v>18.815100000000001</v>
      </c>
      <c r="F933" s="58">
        <f t="shared" si="129"/>
        <v>19.6526</v>
      </c>
      <c r="G933" s="65">
        <v>14.293197956730751</v>
      </c>
      <c r="H933" s="66">
        <v>28.8</v>
      </c>
      <c r="I933" s="60">
        <f>AVERAGE($H$102:H933)</f>
        <v>15.32480769230769</v>
      </c>
      <c r="J933" s="58">
        <f t="shared" si="131"/>
        <v>19.398264462809912</v>
      </c>
      <c r="K933">
        <f t="shared" si="130"/>
        <v>29.26</v>
      </c>
    </row>
    <row r="934" spans="3:11">
      <c r="C934" s="64">
        <v>35521</v>
      </c>
      <c r="D934" s="64" t="str">
        <f t="shared" si="128"/>
        <v>41997</v>
      </c>
      <c r="E934" s="65">
        <v>19.761800000000001</v>
      </c>
      <c r="F934" s="58">
        <f t="shared" si="129"/>
        <v>18.815100000000001</v>
      </c>
      <c r="G934" s="65">
        <v>14.299762905162046</v>
      </c>
      <c r="H934" s="66">
        <v>27.58</v>
      </c>
      <c r="I934" s="60">
        <f>AVERAGE($H$102:H934)</f>
        <v>15.339519807923168</v>
      </c>
      <c r="J934" s="58">
        <f t="shared" si="131"/>
        <v>19.490413223140493</v>
      </c>
      <c r="K934">
        <f t="shared" si="130"/>
        <v>28.8</v>
      </c>
    </row>
    <row r="935" spans="3:11">
      <c r="C935" s="64">
        <v>35551</v>
      </c>
      <c r="D935" s="64" t="str">
        <f t="shared" ref="D935:D998" si="132">MONTH(C935)&amp;YEAR(C935)</f>
        <v>51997</v>
      </c>
      <c r="E935" s="65">
        <v>20.9194</v>
      </c>
      <c r="F935" s="58">
        <f t="shared" si="129"/>
        <v>19.761800000000001</v>
      </c>
      <c r="G935" s="65">
        <v>14.307700119904059</v>
      </c>
      <c r="H935" s="66">
        <v>29.93</v>
      </c>
      <c r="I935" s="60">
        <f>AVERAGE($H$102:H935)</f>
        <v>15.357014388489207</v>
      </c>
      <c r="J935" s="58">
        <f t="shared" si="131"/>
        <v>19.603884297520654</v>
      </c>
      <c r="K935">
        <f t="shared" si="130"/>
        <v>27.58</v>
      </c>
    </row>
    <row r="936" spans="3:11">
      <c r="C936" s="64">
        <v>35582</v>
      </c>
      <c r="D936" s="64" t="str">
        <f t="shared" si="132"/>
        <v>61997</v>
      </c>
      <c r="E936" s="65">
        <v>21.828399999999998</v>
      </c>
      <c r="F936" s="58">
        <f t="shared" ref="F936:F999" si="133">E935</f>
        <v>20.9194</v>
      </c>
      <c r="G936" s="65">
        <v>14.316706946107768</v>
      </c>
      <c r="H936" s="66">
        <v>31.25</v>
      </c>
      <c r="I936" s="60">
        <f>AVERAGE($H$102:H936)</f>
        <v>15.376047904191614</v>
      </c>
      <c r="J936" s="58">
        <f t="shared" si="131"/>
        <v>19.728595041322308</v>
      </c>
      <c r="K936">
        <f t="shared" ref="K936:K999" si="134">H935</f>
        <v>29.93</v>
      </c>
    </row>
    <row r="937" spans="3:11">
      <c r="C937" s="64">
        <v>35612</v>
      </c>
      <c r="D937" s="64" t="str">
        <f t="shared" si="132"/>
        <v>71997</v>
      </c>
      <c r="E937" s="65">
        <v>23.481999999999999</v>
      </c>
      <c r="F937" s="58">
        <f t="shared" si="133"/>
        <v>21.828399999999998</v>
      </c>
      <c r="G937" s="65">
        <v>14.327670215310988</v>
      </c>
      <c r="H937" s="66">
        <v>32.76</v>
      </c>
      <c r="I937" s="60">
        <f>AVERAGE($H$102:H937)</f>
        <v>15.396842105263156</v>
      </c>
      <c r="J937" s="58">
        <f t="shared" si="131"/>
        <v>19.860247933884295</v>
      </c>
      <c r="K937">
        <f t="shared" si="134"/>
        <v>31.25</v>
      </c>
    </row>
    <row r="938" spans="3:11">
      <c r="C938" s="64">
        <v>35643</v>
      </c>
      <c r="D938" s="64" t="str">
        <f t="shared" si="132"/>
        <v>81997</v>
      </c>
      <c r="E938" s="65">
        <v>22.1326</v>
      </c>
      <c r="F938" s="58">
        <f t="shared" si="133"/>
        <v>23.481999999999999</v>
      </c>
      <c r="G938" s="65">
        <v>14.33699510155315</v>
      </c>
      <c r="H938" s="66">
        <v>32.58</v>
      </c>
      <c r="I938" s="60">
        <f>AVERAGE($H$102:H938)</f>
        <v>15.417371565113498</v>
      </c>
      <c r="J938" s="58">
        <f t="shared" si="131"/>
        <v>19.986446280991728</v>
      </c>
      <c r="K938">
        <f t="shared" si="134"/>
        <v>32.76</v>
      </c>
    </row>
    <row r="939" spans="3:11">
      <c r="C939" s="64">
        <v>35674</v>
      </c>
      <c r="D939" s="64" t="str">
        <f t="shared" si="132"/>
        <v>91997</v>
      </c>
      <c r="E939" s="65">
        <v>23.309100000000001</v>
      </c>
      <c r="F939" s="58">
        <f t="shared" si="133"/>
        <v>22.1326</v>
      </c>
      <c r="G939" s="65">
        <v>14.347701670644376</v>
      </c>
      <c r="H939" s="66">
        <v>32.659999999999997</v>
      </c>
      <c r="I939" s="60">
        <f>AVERAGE($H$102:H939)</f>
        <v>15.437947494033411</v>
      </c>
      <c r="J939" s="58">
        <f t="shared" si="131"/>
        <v>20.104876033057849</v>
      </c>
      <c r="K939">
        <f t="shared" si="134"/>
        <v>32.58</v>
      </c>
    </row>
    <row r="940" spans="3:11">
      <c r="C940" s="64">
        <v>35704</v>
      </c>
      <c r="D940" s="64" t="str">
        <f t="shared" si="132"/>
        <v>101997</v>
      </c>
      <c r="E940" s="65">
        <v>23.026700000000002</v>
      </c>
      <c r="F940" s="58">
        <f t="shared" si="133"/>
        <v>23.309100000000001</v>
      </c>
      <c r="G940" s="65">
        <v>14.358046126340867</v>
      </c>
      <c r="H940" s="66">
        <v>32.9</v>
      </c>
      <c r="I940" s="60">
        <f>AVERAGE($H$102:H940)</f>
        <v>15.458760429082238</v>
      </c>
      <c r="J940" s="58">
        <f t="shared" si="131"/>
        <v>20.230661157024791</v>
      </c>
      <c r="K940">
        <f t="shared" si="134"/>
        <v>32.659999999999997</v>
      </c>
    </row>
    <row r="941" spans="3:11">
      <c r="C941" s="64">
        <v>35735</v>
      </c>
      <c r="D941" s="64" t="str">
        <f t="shared" si="132"/>
        <v>111997</v>
      </c>
      <c r="E941" s="65">
        <v>24.0534</v>
      </c>
      <c r="F941" s="58">
        <f t="shared" si="133"/>
        <v>23.026700000000002</v>
      </c>
      <c r="G941" s="65">
        <v>14.369588214285701</v>
      </c>
      <c r="H941" s="66">
        <v>32.33</v>
      </c>
      <c r="I941" s="60">
        <f>AVERAGE($H$102:H941)</f>
        <v>15.478845238095236</v>
      </c>
      <c r="J941" s="58">
        <f t="shared" si="131"/>
        <v>20.369504132231402</v>
      </c>
      <c r="K941">
        <f t="shared" si="134"/>
        <v>32.9</v>
      </c>
    </row>
    <row r="942" spans="3:11">
      <c r="C942" s="64">
        <v>35765</v>
      </c>
      <c r="D942" s="64" t="str">
        <f t="shared" si="132"/>
        <v>121997</v>
      </c>
      <c r="E942" s="65">
        <v>24.431799999999999</v>
      </c>
      <c r="F942" s="58">
        <f t="shared" si="133"/>
        <v>24.0534</v>
      </c>
      <c r="G942" s="65">
        <v>14.381552794292496</v>
      </c>
      <c r="H942" s="66">
        <v>33.03</v>
      </c>
      <c r="I942" s="60">
        <f>AVERAGE($H$102:H942)</f>
        <v>15.499714625445895</v>
      </c>
      <c r="J942" s="58">
        <f t="shared" si="131"/>
        <v>20.5301652892562</v>
      </c>
      <c r="K942">
        <f t="shared" si="134"/>
        <v>32.33</v>
      </c>
    </row>
    <row r="943" spans="3:11">
      <c r="C943" s="64">
        <v>35796</v>
      </c>
      <c r="D943" s="64" t="str">
        <f t="shared" si="132"/>
        <v>11998</v>
      </c>
      <c r="E943" s="65">
        <v>24.792100000000001</v>
      </c>
      <c r="F943" s="58">
        <f t="shared" si="133"/>
        <v>24.431799999999999</v>
      </c>
      <c r="G943" s="65">
        <v>14.393916864608062</v>
      </c>
      <c r="H943" s="66">
        <v>32.86</v>
      </c>
      <c r="I943" s="60">
        <f>AVERAGE($H$102:H943)</f>
        <v>15.520332541567695</v>
      </c>
      <c r="J943" s="58">
        <f t="shared" si="131"/>
        <v>20.691074380165293</v>
      </c>
      <c r="K943">
        <f t="shared" si="134"/>
        <v>33.03</v>
      </c>
    </row>
    <row r="944" spans="3:11">
      <c r="C944" s="64">
        <v>35827</v>
      </c>
      <c r="D944" s="64" t="str">
        <f t="shared" si="132"/>
        <v>21998</v>
      </c>
      <c r="E944" s="65">
        <v>26.538699999999999</v>
      </c>
      <c r="F944" s="58">
        <f t="shared" si="133"/>
        <v>24.792100000000001</v>
      </c>
      <c r="G944" s="65">
        <v>14.40832348754447</v>
      </c>
      <c r="H944" s="66">
        <v>34.71</v>
      </c>
      <c r="I944" s="60">
        <f>AVERAGE($H$102:H944)</f>
        <v>15.54309608540925</v>
      </c>
      <c r="J944" s="58">
        <f t="shared" si="131"/>
        <v>20.86305785123967</v>
      </c>
      <c r="K944">
        <f t="shared" si="134"/>
        <v>32.86</v>
      </c>
    </row>
    <row r="945" spans="3:11">
      <c r="C945" s="64">
        <v>35855</v>
      </c>
      <c r="D945" s="64" t="str">
        <f t="shared" si="132"/>
        <v>31998</v>
      </c>
      <c r="E945" s="65">
        <v>27.8642</v>
      </c>
      <c r="F945" s="58">
        <f t="shared" si="133"/>
        <v>26.538699999999999</v>
      </c>
      <c r="G945" s="65">
        <v>14.424266469194299</v>
      </c>
      <c r="H945" s="66">
        <v>36.29</v>
      </c>
      <c r="I945" s="60">
        <f>AVERAGE($H$102:H945)</f>
        <v>15.567677725118482</v>
      </c>
      <c r="J945" s="58">
        <f t="shared" si="131"/>
        <v>21.044793388429756</v>
      </c>
      <c r="K945">
        <f t="shared" si="134"/>
        <v>34.71</v>
      </c>
    </row>
    <row r="946" spans="3:11">
      <c r="C946" s="64">
        <v>35886</v>
      </c>
      <c r="D946" s="64" t="str">
        <f t="shared" si="132"/>
        <v>41998</v>
      </c>
      <c r="E946" s="65">
        <v>28.528400000000001</v>
      </c>
      <c r="F946" s="58">
        <f t="shared" si="133"/>
        <v>27.8642</v>
      </c>
      <c r="G946" s="65">
        <v>14.440957751479274</v>
      </c>
      <c r="H946" s="66">
        <v>37.270000000000003</v>
      </c>
      <c r="I946" s="60">
        <f>AVERAGE($H$102:H946)</f>
        <v>15.593360946745561</v>
      </c>
      <c r="J946" s="58">
        <f t="shared" si="131"/>
        <v>21.231570247933888</v>
      </c>
      <c r="K946">
        <f t="shared" si="134"/>
        <v>36.29</v>
      </c>
    </row>
    <row r="947" spans="3:11">
      <c r="C947" s="64">
        <v>35916</v>
      </c>
      <c r="D947" s="64" t="str">
        <f t="shared" si="132"/>
        <v>51998</v>
      </c>
      <c r="E947" s="65">
        <v>27.991299999999999</v>
      </c>
      <c r="F947" s="58">
        <f t="shared" si="133"/>
        <v>28.528400000000001</v>
      </c>
      <c r="G947" s="65">
        <v>14.45697470449171</v>
      </c>
      <c r="H947" s="66">
        <v>36.950000000000003</v>
      </c>
      <c r="I947" s="60">
        <f>AVERAGE($H$102:H947)</f>
        <v>15.618605200945627</v>
      </c>
      <c r="J947" s="58">
        <f t="shared" si="131"/>
        <v>21.417685950413226</v>
      </c>
      <c r="K947">
        <f t="shared" si="134"/>
        <v>37.270000000000003</v>
      </c>
    </row>
    <row r="948" spans="3:11">
      <c r="C948" s="64">
        <v>35947</v>
      </c>
      <c r="D948" s="64" t="str">
        <f t="shared" si="132"/>
        <v>61998</v>
      </c>
      <c r="E948" s="65">
        <v>29.095199999999998</v>
      </c>
      <c r="F948" s="58">
        <f t="shared" si="133"/>
        <v>27.991299999999999</v>
      </c>
      <c r="G948" s="65">
        <v>14.474257142857127</v>
      </c>
      <c r="H948" s="66">
        <v>36.799999999999997</v>
      </c>
      <c r="I948" s="60">
        <f>AVERAGE($H$102:H948)</f>
        <v>15.643612750885477</v>
      </c>
      <c r="J948" s="58">
        <f t="shared" si="131"/>
        <v>21.605867768595047</v>
      </c>
      <c r="K948">
        <f t="shared" si="134"/>
        <v>36.950000000000003</v>
      </c>
    </row>
    <row r="949" spans="3:11">
      <c r="C949" s="64">
        <v>35977</v>
      </c>
      <c r="D949" s="64" t="str">
        <f t="shared" si="132"/>
        <v>71998</v>
      </c>
      <c r="E949" s="65">
        <v>29.421600000000002</v>
      </c>
      <c r="F949" s="58">
        <f t="shared" si="133"/>
        <v>29.095199999999998</v>
      </c>
      <c r="G949" s="65">
        <v>14.491883726415079</v>
      </c>
      <c r="H949" s="66">
        <v>38.26</v>
      </c>
      <c r="I949" s="60">
        <f>AVERAGE($H$102:H949)</f>
        <v>15.670283018867924</v>
      </c>
      <c r="J949" s="58">
        <f t="shared" si="131"/>
        <v>21.800000000000004</v>
      </c>
      <c r="K949">
        <f t="shared" si="134"/>
        <v>36.799999999999997</v>
      </c>
    </row>
    <row r="950" spans="3:11">
      <c r="C950" s="64">
        <v>36008</v>
      </c>
      <c r="D950" s="64" t="str">
        <f t="shared" si="132"/>
        <v>81998</v>
      </c>
      <c r="E950" s="65">
        <v>25.132100000000001</v>
      </c>
      <c r="F950" s="58">
        <f t="shared" si="133"/>
        <v>29.421600000000002</v>
      </c>
      <c r="G950" s="65">
        <v>14.504416372202575</v>
      </c>
      <c r="H950" s="66">
        <v>35.42</v>
      </c>
      <c r="I950" s="60">
        <f>AVERAGE($H$102:H950)</f>
        <v>15.693545347467609</v>
      </c>
      <c r="J950" s="58">
        <f t="shared" si="131"/>
        <v>21.971983471074388</v>
      </c>
      <c r="K950">
        <f t="shared" si="134"/>
        <v>38.26</v>
      </c>
    </row>
    <row r="951" spans="3:11">
      <c r="C951" s="64">
        <v>36039</v>
      </c>
      <c r="D951" s="64" t="str">
        <f t="shared" si="132"/>
        <v>91998</v>
      </c>
      <c r="E951" s="65">
        <v>26.700199999999999</v>
      </c>
      <c r="F951" s="58">
        <f t="shared" si="133"/>
        <v>25.132100000000001</v>
      </c>
      <c r="G951" s="65">
        <v>14.51876435294116</v>
      </c>
      <c r="H951" s="66">
        <v>33.53</v>
      </c>
      <c r="I951" s="60">
        <f>AVERAGE($H$102:H951)</f>
        <v>15.714529411764707</v>
      </c>
      <c r="J951" s="58">
        <f t="shared" si="131"/>
        <v>22.131404958677695</v>
      </c>
      <c r="K951">
        <f t="shared" si="134"/>
        <v>35.42</v>
      </c>
    </row>
    <row r="952" spans="3:11">
      <c r="C952" s="64">
        <v>36069</v>
      </c>
      <c r="D952" s="64" t="str">
        <f t="shared" si="132"/>
        <v>101998</v>
      </c>
      <c r="E952" s="65">
        <v>29.134699999999999</v>
      </c>
      <c r="F952" s="58">
        <f t="shared" si="133"/>
        <v>26.700199999999999</v>
      </c>
      <c r="G952" s="65">
        <v>14.535939365452395</v>
      </c>
      <c r="H952" s="66">
        <v>33.770000000000003</v>
      </c>
      <c r="I952" s="60">
        <f>AVERAGE($H$102:H952)</f>
        <v>15.735746180963574</v>
      </c>
      <c r="J952" s="58">
        <f t="shared" si="131"/>
        <v>22.291735537190092</v>
      </c>
      <c r="K952">
        <f t="shared" si="134"/>
        <v>33.53</v>
      </c>
    </row>
    <row r="953" spans="3:11">
      <c r="C953" s="64">
        <v>36100</v>
      </c>
      <c r="D953" s="64" t="str">
        <f t="shared" si="132"/>
        <v>111998</v>
      </c>
      <c r="E953" s="65">
        <v>30.857299999999999</v>
      </c>
      <c r="F953" s="58">
        <f t="shared" si="133"/>
        <v>29.134699999999999</v>
      </c>
      <c r="G953" s="65">
        <v>14.555095892018764</v>
      </c>
      <c r="H953" s="66">
        <v>37.369999999999997</v>
      </c>
      <c r="I953" s="60">
        <f>AVERAGE($H$102:H953)</f>
        <v>15.761138497652585</v>
      </c>
      <c r="J953" s="58">
        <f t="shared" si="131"/>
        <v>22.478181818181827</v>
      </c>
      <c r="K953">
        <f t="shared" si="134"/>
        <v>33.770000000000003</v>
      </c>
    </row>
    <row r="954" spans="3:11">
      <c r="C954" s="64">
        <v>36130</v>
      </c>
      <c r="D954" s="64" t="str">
        <f t="shared" si="132"/>
        <v>121998</v>
      </c>
      <c r="E954" s="65">
        <v>32.596899999999998</v>
      </c>
      <c r="F954" s="58">
        <f t="shared" si="133"/>
        <v>30.857299999999999</v>
      </c>
      <c r="G954" s="65">
        <v>14.576246893317688</v>
      </c>
      <c r="H954" s="66">
        <v>38.82</v>
      </c>
      <c r="I954" s="60">
        <f>AVERAGE($H$102:H954)</f>
        <v>15.788171160609615</v>
      </c>
      <c r="J954" s="58">
        <f t="shared" si="131"/>
        <v>22.679586776859512</v>
      </c>
      <c r="K954">
        <f t="shared" si="134"/>
        <v>37.369999999999997</v>
      </c>
    </row>
    <row r="955" spans="3:11">
      <c r="C955" s="64">
        <v>36161</v>
      </c>
      <c r="D955" s="64" t="str">
        <f t="shared" si="132"/>
        <v>11999</v>
      </c>
      <c r="E955" s="65">
        <v>33.341299999999997</v>
      </c>
      <c r="F955" s="58">
        <f t="shared" si="133"/>
        <v>32.596899999999998</v>
      </c>
      <c r="G955" s="65">
        <v>14.598220023419188</v>
      </c>
      <c r="H955" s="66">
        <v>40.57</v>
      </c>
      <c r="I955" s="60">
        <f>AVERAGE($H$102:H955)</f>
        <v>15.817189695550352</v>
      </c>
      <c r="J955" s="58">
        <f t="shared" si="131"/>
        <v>22.893388429752076</v>
      </c>
      <c r="K955">
        <f t="shared" si="134"/>
        <v>38.82</v>
      </c>
    </row>
    <row r="956" spans="3:11">
      <c r="C956" s="64">
        <v>36192</v>
      </c>
      <c r="D956" s="64" t="str">
        <f t="shared" si="132"/>
        <v>21999</v>
      </c>
      <c r="E956" s="65">
        <v>32.265000000000001</v>
      </c>
      <c r="F956" s="58">
        <f t="shared" si="133"/>
        <v>33.341299999999997</v>
      </c>
      <c r="G956" s="65">
        <v>14.618882923976592</v>
      </c>
      <c r="H956" s="66">
        <v>40.4</v>
      </c>
      <c r="I956" s="60">
        <f>AVERAGE($H$102:H956)</f>
        <v>15.845941520467838</v>
      </c>
      <c r="J956" s="58">
        <f t="shared" si="131"/>
        <v>23.102561983471084</v>
      </c>
      <c r="K956">
        <f t="shared" si="134"/>
        <v>40.57</v>
      </c>
    </row>
    <row r="957" spans="3:11">
      <c r="C957" s="64">
        <v>36220</v>
      </c>
      <c r="D957" s="64" t="str">
        <f t="shared" si="132"/>
        <v>31999</v>
      </c>
      <c r="E957" s="65">
        <v>33.5167</v>
      </c>
      <c r="F957" s="58">
        <f t="shared" si="133"/>
        <v>32.265000000000001</v>
      </c>
      <c r="G957" s="65">
        <v>14.640959813084097</v>
      </c>
      <c r="H957" s="66">
        <v>41.35</v>
      </c>
      <c r="I957" s="60">
        <f>AVERAGE($H$102:H957)</f>
        <v>15.875735981308413</v>
      </c>
      <c r="J957" s="58">
        <f t="shared" si="131"/>
        <v>23.316446280991752</v>
      </c>
      <c r="K957">
        <f t="shared" si="134"/>
        <v>40.4</v>
      </c>
    </row>
    <row r="958" spans="3:11">
      <c r="C958" s="64">
        <v>36251</v>
      </c>
      <c r="D958" s="64" t="str">
        <f t="shared" si="132"/>
        <v>41999</v>
      </c>
      <c r="E958" s="65">
        <v>32.549500000000002</v>
      </c>
      <c r="F958" s="58">
        <f t="shared" si="133"/>
        <v>33.5167</v>
      </c>
      <c r="G958" s="65">
        <v>14.661856592765444</v>
      </c>
      <c r="H958" s="66">
        <v>42.7</v>
      </c>
      <c r="I958" s="60">
        <f>AVERAGE($H$102:H958)</f>
        <v>15.907036172695451</v>
      </c>
      <c r="J958" s="58">
        <f t="shared" si="131"/>
        <v>23.542892561983482</v>
      </c>
      <c r="K958">
        <f t="shared" si="134"/>
        <v>41.35</v>
      </c>
    </row>
    <row r="959" spans="3:11">
      <c r="C959" s="64">
        <v>36281</v>
      </c>
      <c r="D959" s="64" t="str">
        <f t="shared" si="132"/>
        <v>51999</v>
      </c>
      <c r="E959" s="65">
        <v>31.736699999999999</v>
      </c>
      <c r="F959" s="58">
        <f t="shared" si="133"/>
        <v>32.549500000000002</v>
      </c>
      <c r="G959" s="65">
        <v>14.681757342657326</v>
      </c>
      <c r="H959" s="66">
        <v>42.55</v>
      </c>
      <c r="I959" s="60">
        <f>AVERAGE($H$102:H959)</f>
        <v>15.93808857808858</v>
      </c>
      <c r="J959" s="58">
        <f t="shared" si="131"/>
        <v>23.76487603305786</v>
      </c>
      <c r="K959">
        <f t="shared" si="134"/>
        <v>42.7</v>
      </c>
    </row>
    <row r="960" spans="3:11">
      <c r="C960" s="64">
        <v>36312</v>
      </c>
      <c r="D960" s="64" t="str">
        <f t="shared" si="132"/>
        <v>61999</v>
      </c>
      <c r="E960" s="65">
        <v>33.464399999999998</v>
      </c>
      <c r="F960" s="58">
        <f t="shared" si="133"/>
        <v>31.736699999999999</v>
      </c>
      <c r="G960" s="65">
        <v>14.703623050058191</v>
      </c>
      <c r="H960" s="66">
        <v>42.18</v>
      </c>
      <c r="I960" s="60">
        <f>AVERAGE($H$102:H960)</f>
        <v>15.968637951105938</v>
      </c>
      <c r="J960" s="58">
        <f t="shared" si="131"/>
        <v>23.97966942148761</v>
      </c>
      <c r="K960">
        <f t="shared" si="134"/>
        <v>42.55</v>
      </c>
    </row>
    <row r="961" spans="3:11">
      <c r="C961" s="64">
        <v>36342</v>
      </c>
      <c r="D961" s="64" t="str">
        <f t="shared" si="132"/>
        <v>71999</v>
      </c>
      <c r="E961" s="65">
        <v>30.2257</v>
      </c>
      <c r="F961" s="58">
        <f t="shared" si="133"/>
        <v>33.464399999999998</v>
      </c>
      <c r="G961" s="65">
        <v>14.721671976744171</v>
      </c>
      <c r="H961" s="66">
        <v>43.83</v>
      </c>
      <c r="I961" s="60">
        <f>AVERAGE($H$102:H961)</f>
        <v>16.00103488372093</v>
      </c>
      <c r="J961" s="58">
        <f t="shared" si="131"/>
        <v>24.204380165289265</v>
      </c>
      <c r="K961">
        <f t="shared" si="134"/>
        <v>42.18</v>
      </c>
    </row>
    <row r="962" spans="3:11">
      <c r="C962" s="64">
        <v>36373</v>
      </c>
      <c r="D962" s="64" t="str">
        <f t="shared" si="132"/>
        <v>81999</v>
      </c>
      <c r="E962" s="65">
        <v>30.0366</v>
      </c>
      <c r="F962" s="58">
        <f t="shared" si="133"/>
        <v>30.2257</v>
      </c>
      <c r="G962" s="65">
        <v>14.73945934959348</v>
      </c>
      <c r="H962" s="66">
        <v>41.93</v>
      </c>
      <c r="I962" s="60">
        <f>AVERAGE($H$102:H962)</f>
        <v>16.031149825783974</v>
      </c>
      <c r="J962" s="58">
        <f t="shared" si="131"/>
        <v>24.410330578512401</v>
      </c>
      <c r="K962">
        <f t="shared" si="134"/>
        <v>43.83</v>
      </c>
    </row>
    <row r="963" spans="3:11">
      <c r="C963" s="64">
        <v>36404</v>
      </c>
      <c r="D963" s="64" t="str">
        <f t="shared" si="132"/>
        <v>91999</v>
      </c>
      <c r="E963" s="65">
        <v>29.178999999999998</v>
      </c>
      <c r="F963" s="58">
        <f t="shared" si="133"/>
        <v>30.0366</v>
      </c>
      <c r="G963" s="65">
        <v>14.756210556844533</v>
      </c>
      <c r="H963" s="66">
        <v>41.32</v>
      </c>
      <c r="I963" s="60">
        <f>AVERAGE($H$102:H963)</f>
        <v>16.060487238979121</v>
      </c>
      <c r="J963" s="58">
        <f t="shared" si="131"/>
        <v>24.605289256198354</v>
      </c>
      <c r="K963">
        <f t="shared" si="134"/>
        <v>41.93</v>
      </c>
    </row>
    <row r="964" spans="3:11">
      <c r="C964" s="64">
        <v>36434</v>
      </c>
      <c r="D964" s="64" t="str">
        <f t="shared" si="132"/>
        <v>101999</v>
      </c>
      <c r="E964" s="65">
        <v>28.2942</v>
      </c>
      <c r="F964" s="58">
        <f t="shared" si="133"/>
        <v>29.178999999999998</v>
      </c>
      <c r="G964" s="65">
        <v>14.771897682502882</v>
      </c>
      <c r="H964" s="66">
        <v>40.549999999999997</v>
      </c>
      <c r="I964" s="60">
        <f>AVERAGE($H$102:H964)</f>
        <v>16.088864426419466</v>
      </c>
      <c r="J964" s="58">
        <f t="shared" si="131"/>
        <v>24.794049586776872</v>
      </c>
      <c r="K964">
        <f t="shared" si="134"/>
        <v>41.32</v>
      </c>
    </row>
    <row r="965" spans="3:11">
      <c r="C965" s="64">
        <v>36465</v>
      </c>
      <c r="D965" s="64" t="str">
        <f t="shared" si="132"/>
        <v>111999</v>
      </c>
      <c r="E965" s="65">
        <v>28.833500000000001</v>
      </c>
      <c r="F965" s="58">
        <f t="shared" si="133"/>
        <v>28.2942</v>
      </c>
      <c r="G965" s="65">
        <v>14.78817268518517</v>
      </c>
      <c r="H965" s="66">
        <v>43.21</v>
      </c>
      <c r="I965" s="60">
        <f>AVERAGE($H$102:H965)</f>
        <v>16.120254629629628</v>
      </c>
      <c r="J965" s="58">
        <f t="shared" si="131"/>
        <v>25.005371900826454</v>
      </c>
      <c r="K965">
        <f t="shared" si="134"/>
        <v>40.549999999999997</v>
      </c>
    </row>
    <row r="966" spans="3:11">
      <c r="C966" s="64">
        <v>36495</v>
      </c>
      <c r="D966" s="64" t="str">
        <f t="shared" si="132"/>
        <v>121999</v>
      </c>
      <c r="E966" s="65">
        <v>30.501300000000001</v>
      </c>
      <c r="F966" s="58">
        <f t="shared" si="133"/>
        <v>28.833500000000001</v>
      </c>
      <c r="G966" s="65">
        <v>14.806338150289003</v>
      </c>
      <c r="H966" s="66">
        <v>44.19</v>
      </c>
      <c r="I966" s="60">
        <f>AVERAGE($H$102:H966)</f>
        <v>16.152705202312138</v>
      </c>
      <c r="J966" s="58">
        <f t="shared" si="131"/>
        <v>25.22809917355373</v>
      </c>
      <c r="K966">
        <f t="shared" si="134"/>
        <v>43.21</v>
      </c>
    </row>
    <row r="967" spans="3:11">
      <c r="C967" s="64">
        <v>36526</v>
      </c>
      <c r="D967" s="64" t="str">
        <f t="shared" si="132"/>
        <v>12000</v>
      </c>
      <c r="E967" s="65">
        <v>27.369199999999999</v>
      </c>
      <c r="F967" s="58">
        <f t="shared" si="133"/>
        <v>30.501300000000001</v>
      </c>
      <c r="G967" s="65">
        <v>14.820844919168575</v>
      </c>
      <c r="H967" s="66">
        <v>43.77</v>
      </c>
      <c r="I967" s="60">
        <f>AVERAGE($H$102:H967)</f>
        <v>16.184595842956121</v>
      </c>
      <c r="J967" s="58">
        <f t="shared" si="131"/>
        <v>25.443966942148773</v>
      </c>
      <c r="K967">
        <f t="shared" si="134"/>
        <v>44.19</v>
      </c>
    </row>
    <row r="968" spans="3:11">
      <c r="C968" s="64">
        <v>36557</v>
      </c>
      <c r="D968" s="64" t="str">
        <f t="shared" si="132"/>
        <v>22000</v>
      </c>
      <c r="E968" s="65">
        <v>26.8188</v>
      </c>
      <c r="F968" s="58">
        <f t="shared" si="133"/>
        <v>27.369199999999999</v>
      </c>
      <c r="G968" s="65">
        <v>14.834683391003443</v>
      </c>
      <c r="H968" s="66">
        <v>42.18</v>
      </c>
      <c r="I968" s="60">
        <f>AVERAGE($H$102:H968)</f>
        <v>16.214579008073819</v>
      </c>
      <c r="J968" s="58">
        <f t="shared" si="131"/>
        <v>25.651652892561994</v>
      </c>
      <c r="K968">
        <f t="shared" si="134"/>
        <v>43.77</v>
      </c>
    </row>
    <row r="969" spans="3:11">
      <c r="C969" s="64">
        <v>36586</v>
      </c>
      <c r="D969" s="64" t="str">
        <f t="shared" si="132"/>
        <v>32000</v>
      </c>
      <c r="E969" s="65">
        <v>29.412800000000001</v>
      </c>
      <c r="F969" s="58">
        <f t="shared" si="133"/>
        <v>26.8188</v>
      </c>
      <c r="G969" s="65">
        <v>14.851478456221182</v>
      </c>
      <c r="H969" s="66">
        <v>43.22</v>
      </c>
      <c r="I969" s="60">
        <f>AVERAGE($H$102:H969)</f>
        <v>16.24569124423963</v>
      </c>
      <c r="J969" s="58">
        <f t="shared" si="131"/>
        <v>25.872396694214885</v>
      </c>
      <c r="K969">
        <f t="shared" si="134"/>
        <v>42.18</v>
      </c>
    </row>
    <row r="970" spans="3:11">
      <c r="C970" s="64">
        <v>36617</v>
      </c>
      <c r="D970" s="64" t="str">
        <f t="shared" si="132"/>
        <v>42000</v>
      </c>
      <c r="E970" s="65">
        <v>27.974399999999999</v>
      </c>
      <c r="F970" s="58">
        <f t="shared" si="133"/>
        <v>29.412800000000001</v>
      </c>
      <c r="G970" s="65">
        <v>14.866579631760628</v>
      </c>
      <c r="H970" s="66">
        <v>43.53</v>
      </c>
      <c r="I970" s="60">
        <f>AVERAGE($H$102:H970)</f>
        <v>16.277088607594937</v>
      </c>
      <c r="J970" s="58">
        <f t="shared" si="131"/>
        <v>26.093057851239678</v>
      </c>
      <c r="K970">
        <f t="shared" si="134"/>
        <v>43.22</v>
      </c>
    </row>
    <row r="971" spans="3:11">
      <c r="C971" s="64">
        <v>36647</v>
      </c>
      <c r="D971" s="64" t="str">
        <f t="shared" si="132"/>
        <v>52000</v>
      </c>
      <c r="E971" s="65">
        <v>27.3613</v>
      </c>
      <c r="F971" s="58">
        <f t="shared" si="133"/>
        <v>27.974399999999999</v>
      </c>
      <c r="G971" s="65">
        <v>14.880941379310327</v>
      </c>
      <c r="H971" s="66">
        <v>41.96</v>
      </c>
      <c r="I971" s="60">
        <f>AVERAGE($H$102:H971)</f>
        <v>16.306609195402299</v>
      </c>
      <c r="J971" s="58">
        <f t="shared" si="131"/>
        <v>26.300909090909101</v>
      </c>
      <c r="K971">
        <f t="shared" si="134"/>
        <v>43.53</v>
      </c>
    </row>
    <row r="972" spans="3:11">
      <c r="C972" s="64">
        <v>36678</v>
      </c>
      <c r="D972" s="64" t="str">
        <f t="shared" si="132"/>
        <v>62000</v>
      </c>
      <c r="E972" s="65">
        <v>28.016200000000001</v>
      </c>
      <c r="F972" s="58">
        <f t="shared" si="133"/>
        <v>27.3613</v>
      </c>
      <c r="G972" s="65">
        <v>14.896022043627998</v>
      </c>
      <c r="H972" s="66">
        <v>42.78</v>
      </c>
      <c r="I972" s="60">
        <f>AVERAGE($H$102:H972)</f>
        <v>16.337003444316878</v>
      </c>
      <c r="J972" s="58">
        <f t="shared" si="131"/>
        <v>26.510743801652897</v>
      </c>
      <c r="K972">
        <f t="shared" si="134"/>
        <v>41.96</v>
      </c>
    </row>
    <row r="973" spans="3:11">
      <c r="C973" s="64">
        <v>36708</v>
      </c>
      <c r="D973" s="64" t="str">
        <f t="shared" si="132"/>
        <v>72000</v>
      </c>
      <c r="E973" s="65">
        <v>26.6449</v>
      </c>
      <c r="F973" s="58">
        <f t="shared" si="133"/>
        <v>28.016200000000001</v>
      </c>
      <c r="G973" s="65">
        <v>14.909495527522918</v>
      </c>
      <c r="H973" s="66">
        <v>42.75</v>
      </c>
      <c r="I973" s="60">
        <f>AVERAGE($H$102:H973)</f>
        <v>16.367293577981652</v>
      </c>
      <c r="J973" s="58">
        <f t="shared" si="131"/>
        <v>26.71677685950414</v>
      </c>
      <c r="K973">
        <f t="shared" si="134"/>
        <v>42.78</v>
      </c>
    </row>
    <row r="974" spans="3:11">
      <c r="C974" s="64">
        <v>36739</v>
      </c>
      <c r="D974" s="64" t="str">
        <f t="shared" si="132"/>
        <v>82000</v>
      </c>
      <c r="E974" s="65">
        <v>28.2622</v>
      </c>
      <c r="F974" s="58">
        <f t="shared" si="133"/>
        <v>26.6449</v>
      </c>
      <c r="G974" s="65">
        <v>14.924790721649465</v>
      </c>
      <c r="H974" s="66">
        <v>42.87</v>
      </c>
      <c r="I974" s="60">
        <f>AVERAGE($H$102:H974)</f>
        <v>16.397651775486828</v>
      </c>
      <c r="J974" s="58">
        <f t="shared" si="131"/>
        <v>26.924380165289264</v>
      </c>
      <c r="K974">
        <f t="shared" si="134"/>
        <v>42.75</v>
      </c>
    </row>
    <row r="975" spans="3:11">
      <c r="C975" s="64">
        <v>36770</v>
      </c>
      <c r="D975" s="64" t="str">
        <f t="shared" si="132"/>
        <v>92000</v>
      </c>
      <c r="E975" s="65">
        <v>26.750699999999998</v>
      </c>
      <c r="F975" s="58">
        <f t="shared" si="133"/>
        <v>28.2622</v>
      </c>
      <c r="G975" s="65">
        <v>14.938321510297465</v>
      </c>
      <c r="H975" s="66">
        <v>41.89</v>
      </c>
      <c r="I975" s="60">
        <f>AVERAGE($H$102:H975)</f>
        <v>16.426819221967964</v>
      </c>
      <c r="J975" s="58">
        <f t="shared" si="131"/>
        <v>27.136942148760337</v>
      </c>
      <c r="K975">
        <f t="shared" si="134"/>
        <v>42.87</v>
      </c>
    </row>
    <row r="976" spans="3:11">
      <c r="C976" s="64">
        <v>36800</v>
      </c>
      <c r="D976" s="64" t="str">
        <f t="shared" si="132"/>
        <v>102000</v>
      </c>
      <c r="E976" s="65">
        <v>28.588000000000001</v>
      </c>
      <c r="F976" s="58">
        <f t="shared" si="133"/>
        <v>26.750699999999998</v>
      </c>
      <c r="G976" s="65">
        <v>14.953921142857125</v>
      </c>
      <c r="H976" s="66">
        <v>39.369999999999997</v>
      </c>
      <c r="I976" s="60">
        <f>AVERAGE($H$102:H976)</f>
        <v>16.453040000000001</v>
      </c>
      <c r="J976" s="58">
        <f t="shared" si="131"/>
        <v>27.335867768595044</v>
      </c>
      <c r="K976">
        <f t="shared" si="134"/>
        <v>41.89</v>
      </c>
    </row>
    <row r="977" spans="3:11">
      <c r="C977" s="64">
        <v>36831</v>
      </c>
      <c r="D977" s="64" t="str">
        <f t="shared" si="132"/>
        <v>112000</v>
      </c>
      <c r="E977" s="65">
        <v>26.298999999999999</v>
      </c>
      <c r="F977" s="58">
        <f t="shared" si="133"/>
        <v>28.588000000000001</v>
      </c>
      <c r="G977" s="65">
        <v>14.966872146118705</v>
      </c>
      <c r="H977" s="66">
        <v>38.78</v>
      </c>
      <c r="I977" s="60">
        <f>AVERAGE($H$102:H977)</f>
        <v>16.478527397260276</v>
      </c>
      <c r="J977" s="58">
        <f t="shared" si="131"/>
        <v>27.533884297520665</v>
      </c>
      <c r="K977">
        <f t="shared" si="134"/>
        <v>39.369999999999997</v>
      </c>
    </row>
    <row r="978" spans="3:11">
      <c r="C978" s="64">
        <v>36861</v>
      </c>
      <c r="D978" s="64" t="str">
        <f t="shared" si="132"/>
        <v>122000</v>
      </c>
      <c r="E978" s="65">
        <v>26.4056</v>
      </c>
      <c r="F978" s="58">
        <f t="shared" si="133"/>
        <v>26.298999999999999</v>
      </c>
      <c r="G978" s="65">
        <v>14.979915165336356</v>
      </c>
      <c r="H978" s="66">
        <v>37.270000000000003</v>
      </c>
      <c r="I978" s="60">
        <f>AVERAGE($H$102:H978)</f>
        <v>16.502234891676171</v>
      </c>
      <c r="J978" s="58">
        <f t="shared" si="131"/>
        <v>27.716363636363639</v>
      </c>
      <c r="K978">
        <f t="shared" si="134"/>
        <v>38.78</v>
      </c>
    </row>
    <row r="979" spans="3:11">
      <c r="C979" s="64">
        <v>36892</v>
      </c>
      <c r="D979" s="64" t="str">
        <f t="shared" si="132"/>
        <v>12001</v>
      </c>
      <c r="E979" s="65">
        <v>30.061800000000002</v>
      </c>
      <c r="F979" s="58">
        <f t="shared" si="133"/>
        <v>26.4056</v>
      </c>
      <c r="G979" s="65">
        <v>14.997092710706132</v>
      </c>
      <c r="H979" s="66">
        <v>36.979999999999997</v>
      </c>
      <c r="I979" s="60">
        <f>AVERAGE($H$102:H979)</f>
        <v>16.525558086560366</v>
      </c>
      <c r="J979" s="58">
        <f t="shared" si="131"/>
        <v>27.890991735537192</v>
      </c>
      <c r="K979">
        <f t="shared" si="134"/>
        <v>37.270000000000003</v>
      </c>
    </row>
    <row r="980" spans="3:11">
      <c r="C980" s="64">
        <v>36923</v>
      </c>
      <c r="D980" s="64" t="str">
        <f t="shared" si="132"/>
        <v>22001</v>
      </c>
      <c r="E980" s="65">
        <v>27.287400000000002</v>
      </c>
      <c r="F980" s="58">
        <f t="shared" si="133"/>
        <v>30.061800000000002</v>
      </c>
      <c r="G980" s="65">
        <v>15.011074857792929</v>
      </c>
      <c r="H980" s="66">
        <v>35.83</v>
      </c>
      <c r="I980" s="60">
        <f>AVERAGE($H$102:H980)</f>
        <v>16.547519908987489</v>
      </c>
      <c r="J980" s="58">
        <f t="shared" si="131"/>
        <v>28.058099173553721</v>
      </c>
      <c r="K980">
        <f t="shared" si="134"/>
        <v>36.979999999999997</v>
      </c>
    </row>
    <row r="981" spans="3:11">
      <c r="C981" s="64">
        <v>36951</v>
      </c>
      <c r="D981" s="64" t="str">
        <f t="shared" si="132"/>
        <v>32001</v>
      </c>
      <c r="E981" s="65">
        <v>25.535399999999999</v>
      </c>
      <c r="F981" s="58">
        <f t="shared" si="133"/>
        <v>27.287400000000002</v>
      </c>
      <c r="G981" s="65">
        <v>15.0230343181818</v>
      </c>
      <c r="H981" s="66">
        <v>32.32</v>
      </c>
      <c r="I981" s="60">
        <f>AVERAGE($H$102:H981)</f>
        <v>16.565443181818186</v>
      </c>
      <c r="J981" s="58">
        <f t="shared" si="131"/>
        <v>28.18173553719009</v>
      </c>
      <c r="K981">
        <f t="shared" si="134"/>
        <v>35.83</v>
      </c>
    </row>
    <row r="982" spans="3:11">
      <c r="C982" s="64">
        <v>36982</v>
      </c>
      <c r="D982" s="64" t="str">
        <f t="shared" si="132"/>
        <v>42001</v>
      </c>
      <c r="E982" s="65">
        <v>33.9619</v>
      </c>
      <c r="F982" s="58">
        <f t="shared" si="133"/>
        <v>25.535399999999999</v>
      </c>
      <c r="G982" s="65">
        <v>15.044531328036305</v>
      </c>
      <c r="H982" s="66">
        <v>32.17</v>
      </c>
      <c r="I982" s="60">
        <f>AVERAGE($H$102:H982)</f>
        <v>16.583155505107836</v>
      </c>
      <c r="J982" s="58">
        <f t="shared" si="131"/>
        <v>28.300330578512401</v>
      </c>
      <c r="K982">
        <f t="shared" si="134"/>
        <v>32.32</v>
      </c>
    </row>
    <row r="983" spans="3:11">
      <c r="C983" s="64">
        <v>37012</v>
      </c>
      <c r="D983" s="64" t="str">
        <f t="shared" si="132"/>
        <v>52001</v>
      </c>
      <c r="E983" s="65">
        <v>34.134799999999998</v>
      </c>
      <c r="F983" s="58">
        <f t="shared" si="133"/>
        <v>33.9619</v>
      </c>
      <c r="G983" s="65">
        <v>15.066175623582749</v>
      </c>
      <c r="H983" s="66">
        <v>34.07</v>
      </c>
      <c r="I983" s="60">
        <f>AVERAGE($H$102:H983)</f>
        <v>16.602981859410434</v>
      </c>
      <c r="J983" s="58">
        <f t="shared" si="131"/>
        <v>28.431818181818187</v>
      </c>
      <c r="K983">
        <f t="shared" si="134"/>
        <v>32.17</v>
      </c>
    </row>
    <row r="984" spans="3:11">
      <c r="C984" s="64">
        <v>37043</v>
      </c>
      <c r="D984" s="64" t="str">
        <f t="shared" si="132"/>
        <v>62001</v>
      </c>
      <c r="E984" s="65">
        <v>33.280200000000001</v>
      </c>
      <c r="F984" s="58">
        <f t="shared" si="133"/>
        <v>34.134799999999998</v>
      </c>
      <c r="G984" s="65">
        <v>15.086803057757626</v>
      </c>
      <c r="H984" s="66">
        <v>33.07</v>
      </c>
      <c r="I984" s="60">
        <f>AVERAGE($H$102:H984)</f>
        <v>16.621630804077011</v>
      </c>
      <c r="J984" s="58">
        <f t="shared" si="131"/>
        <v>28.556115702479346</v>
      </c>
      <c r="K984">
        <f t="shared" si="134"/>
        <v>34.07</v>
      </c>
    </row>
    <row r="985" spans="3:11">
      <c r="C985" s="64">
        <v>37073</v>
      </c>
      <c r="D985" s="64" t="str">
        <f t="shared" si="132"/>
        <v>72001</v>
      </c>
      <c r="E985" s="65">
        <v>42.784500000000001</v>
      </c>
      <c r="F985" s="58">
        <f t="shared" si="133"/>
        <v>33.280200000000001</v>
      </c>
      <c r="G985" s="65">
        <v>15.118135294117629</v>
      </c>
      <c r="H985" s="66">
        <v>32.159999999999997</v>
      </c>
      <c r="I985" s="60">
        <f>AVERAGE($H$102:H985)</f>
        <v>16.639208144796381</v>
      </c>
      <c r="J985" s="58">
        <f t="shared" si="131"/>
        <v>28.673057851239673</v>
      </c>
      <c r="K985">
        <f t="shared" si="134"/>
        <v>33.07</v>
      </c>
    </row>
    <row r="986" spans="3:11">
      <c r="C986" s="64">
        <v>37104</v>
      </c>
      <c r="D986" s="64" t="str">
        <f t="shared" si="132"/>
        <v>82001</v>
      </c>
      <c r="E986" s="65">
        <v>40.041699999999999</v>
      </c>
      <c r="F986" s="58">
        <f t="shared" si="133"/>
        <v>42.784500000000001</v>
      </c>
      <c r="G986" s="65">
        <v>15.146297514124274</v>
      </c>
      <c r="H986" s="66">
        <v>31.4</v>
      </c>
      <c r="I986" s="60">
        <f>AVERAGE($H$102:H986)</f>
        <v>16.655887005649717</v>
      </c>
      <c r="J986" s="58">
        <f t="shared" si="131"/>
        <v>28.782975206611574</v>
      </c>
      <c r="K986">
        <f t="shared" si="134"/>
        <v>32.159999999999997</v>
      </c>
    </row>
    <row r="987" spans="3:11">
      <c r="C987" s="64">
        <v>37135</v>
      </c>
      <c r="D987" s="64" t="str">
        <f t="shared" si="132"/>
        <v>92001</v>
      </c>
      <c r="E987" s="65">
        <v>36.769300000000001</v>
      </c>
      <c r="F987" s="58">
        <f t="shared" si="133"/>
        <v>40.041699999999999</v>
      </c>
      <c r="G987" s="65">
        <v>15.170702708803592</v>
      </c>
      <c r="H987" s="66">
        <v>27.67</v>
      </c>
      <c r="I987" s="60">
        <f>AVERAGE($H$102:H987)</f>
        <v>16.66831828442438</v>
      </c>
      <c r="J987" s="58">
        <f t="shared" si="131"/>
        <v>28.858677685950418</v>
      </c>
      <c r="K987">
        <f t="shared" si="134"/>
        <v>31.4</v>
      </c>
    </row>
    <row r="988" spans="3:11">
      <c r="C988" s="64">
        <v>37165</v>
      </c>
      <c r="D988" s="64" t="str">
        <f t="shared" si="132"/>
        <v>102001</v>
      </c>
      <c r="E988" s="65">
        <v>42.923499999999997</v>
      </c>
      <c r="F988" s="58">
        <f t="shared" si="133"/>
        <v>36.769300000000001</v>
      </c>
      <c r="G988" s="65">
        <v>15.201991093573826</v>
      </c>
      <c r="H988" s="66">
        <v>28.58</v>
      </c>
      <c r="I988" s="60">
        <f>AVERAGE($H$102:H988)</f>
        <v>16.681747463359642</v>
      </c>
      <c r="J988" s="58">
        <f t="shared" si="131"/>
        <v>28.943140495867777</v>
      </c>
      <c r="K988">
        <f t="shared" si="134"/>
        <v>27.67</v>
      </c>
    </row>
    <row r="989" spans="3:11">
      <c r="C989" s="64">
        <v>37196</v>
      </c>
      <c r="D989" s="64" t="str">
        <f t="shared" si="132"/>
        <v>112001</v>
      </c>
      <c r="E989" s="65">
        <v>46.150300000000001</v>
      </c>
      <c r="F989" s="58">
        <f t="shared" si="133"/>
        <v>42.923499999999997</v>
      </c>
      <c r="G989" s="65">
        <v>15.236842792792775</v>
      </c>
      <c r="H989" s="66">
        <v>30.01</v>
      </c>
      <c r="I989" s="60">
        <f>AVERAGE($H$102:H989)</f>
        <v>16.696756756756759</v>
      </c>
      <c r="J989" s="58">
        <f t="shared" si="131"/>
        <v>29.039504132231414</v>
      </c>
      <c r="K989">
        <f t="shared" si="134"/>
        <v>28.58</v>
      </c>
    </row>
    <row r="990" spans="3:11">
      <c r="C990" s="64">
        <v>37226</v>
      </c>
      <c r="D990" s="64" t="str">
        <f t="shared" si="132"/>
        <v>122001</v>
      </c>
      <c r="E990" s="65">
        <v>46.4998</v>
      </c>
      <c r="F990" s="58">
        <f t="shared" si="133"/>
        <v>46.150300000000001</v>
      </c>
      <c r="G990" s="65">
        <v>15.272009223847</v>
      </c>
      <c r="H990" s="66">
        <v>30.5</v>
      </c>
      <c r="I990" s="60">
        <f>AVERAGE($H$102:H990)</f>
        <v>16.71228346456693</v>
      </c>
      <c r="J990" s="58">
        <f t="shared" si="131"/>
        <v>29.140413223140506</v>
      </c>
      <c r="K990">
        <f t="shared" si="134"/>
        <v>30.01</v>
      </c>
    </row>
    <row r="991" spans="3:11">
      <c r="C991" s="64">
        <v>37257</v>
      </c>
      <c r="D991" s="64" t="str">
        <f t="shared" si="132"/>
        <v>12002</v>
      </c>
      <c r="E991" s="65">
        <v>45.757100000000001</v>
      </c>
      <c r="F991" s="58">
        <f t="shared" si="133"/>
        <v>46.4998</v>
      </c>
      <c r="G991" s="65">
        <v>15.306262134831442</v>
      </c>
      <c r="H991" s="66">
        <v>30.28</v>
      </c>
      <c r="I991" s="60">
        <f>AVERAGE($H$102:H991)</f>
        <v>16.727528089887642</v>
      </c>
      <c r="J991" s="58">
        <f t="shared" ref="J991:J1054" si="135">AVERAGE(H871:H991)</f>
        <v>29.238264462809926</v>
      </c>
      <c r="K991">
        <f t="shared" si="134"/>
        <v>30.5</v>
      </c>
    </row>
    <row r="992" spans="3:11">
      <c r="C992" s="64">
        <v>37288</v>
      </c>
      <c r="D992" s="64" t="str">
        <f t="shared" si="132"/>
        <v>22002</v>
      </c>
      <c r="E992" s="65">
        <v>44.806899999999999</v>
      </c>
      <c r="F992" s="58">
        <f t="shared" si="133"/>
        <v>45.757100000000001</v>
      </c>
      <c r="G992" s="65">
        <v>15.339371717171698</v>
      </c>
      <c r="H992" s="66">
        <v>29.09</v>
      </c>
      <c r="I992" s="60">
        <f>AVERAGE($H$102:H992)</f>
        <v>16.741402918069586</v>
      </c>
      <c r="J992" s="58">
        <f t="shared" si="135"/>
        <v>29.315289256198358</v>
      </c>
      <c r="K992">
        <f t="shared" si="134"/>
        <v>30.28</v>
      </c>
    </row>
    <row r="993" spans="3:11">
      <c r="C993" s="64">
        <v>37316</v>
      </c>
      <c r="D993" s="64" t="str">
        <f t="shared" si="132"/>
        <v>32002</v>
      </c>
      <c r="E993" s="65">
        <v>46.453000000000003</v>
      </c>
      <c r="F993" s="58">
        <f t="shared" si="133"/>
        <v>44.806899999999999</v>
      </c>
      <c r="G993" s="65">
        <v>15.374252466367693</v>
      </c>
      <c r="H993" s="66">
        <v>30.29</v>
      </c>
      <c r="I993" s="60">
        <f>AVERAGE($H$102:H993)</f>
        <v>16.756591928251126</v>
      </c>
      <c r="J993" s="58">
        <f t="shared" si="135"/>
        <v>29.403801652892572</v>
      </c>
      <c r="K993">
        <f t="shared" si="134"/>
        <v>29.09</v>
      </c>
    </row>
    <row r="994" spans="3:11">
      <c r="C994" s="64">
        <v>37347</v>
      </c>
      <c r="D994" s="64" t="str">
        <f t="shared" si="132"/>
        <v>42002</v>
      </c>
      <c r="E994" s="65">
        <v>40.273699999999998</v>
      </c>
      <c r="F994" s="58">
        <f t="shared" si="133"/>
        <v>46.453000000000003</v>
      </c>
      <c r="G994" s="65">
        <v>15.402135386338166</v>
      </c>
      <c r="H994" s="66">
        <v>29.01</v>
      </c>
      <c r="I994" s="60">
        <f>AVERAGE($H$102:H994)</f>
        <v>16.770313549832029</v>
      </c>
      <c r="J994" s="58">
        <f t="shared" si="135"/>
        <v>29.484214876033068</v>
      </c>
      <c r="K994">
        <f t="shared" si="134"/>
        <v>30.29</v>
      </c>
    </row>
    <row r="995" spans="3:11">
      <c r="C995" s="64">
        <v>37377</v>
      </c>
      <c r="D995" s="64" t="str">
        <f t="shared" si="132"/>
        <v>52002</v>
      </c>
      <c r="E995" s="65">
        <v>39.908000000000001</v>
      </c>
      <c r="F995" s="58">
        <f t="shared" si="133"/>
        <v>40.273699999999998</v>
      </c>
      <c r="G995" s="65">
        <v>15.429546868008929</v>
      </c>
      <c r="H995" s="66">
        <v>28.13</v>
      </c>
      <c r="I995" s="60">
        <f>AVERAGE($H$102:H995)</f>
        <v>16.783020134228192</v>
      </c>
      <c r="J995" s="58">
        <f t="shared" si="135"/>
        <v>29.557190082644635</v>
      </c>
      <c r="K995">
        <f t="shared" si="134"/>
        <v>29.01</v>
      </c>
    </row>
    <row r="996" spans="3:11">
      <c r="C996" s="64">
        <v>37408</v>
      </c>
      <c r="D996" s="64" t="str">
        <f t="shared" si="132"/>
        <v>62002</v>
      </c>
      <c r="E996" s="65">
        <v>37.016500000000001</v>
      </c>
      <c r="F996" s="58">
        <f t="shared" si="133"/>
        <v>39.908000000000001</v>
      </c>
      <c r="G996" s="65">
        <v>15.453666368715064</v>
      </c>
      <c r="H996" s="66">
        <v>26.39</v>
      </c>
      <c r="I996" s="60">
        <f>AVERAGE($H$102:H996)</f>
        <v>16.793754189944135</v>
      </c>
      <c r="J996" s="58">
        <f t="shared" si="135"/>
        <v>29.612809917355381</v>
      </c>
      <c r="K996">
        <f t="shared" si="134"/>
        <v>28.13</v>
      </c>
    </row>
    <row r="997" spans="3:11">
      <c r="C997" s="64">
        <v>37438</v>
      </c>
      <c r="D997" s="64" t="str">
        <f t="shared" si="132"/>
        <v>72002</v>
      </c>
      <c r="E997" s="65">
        <v>30.346900000000002</v>
      </c>
      <c r="F997" s="58">
        <f t="shared" si="133"/>
        <v>37.016500000000001</v>
      </c>
      <c r="G997" s="65">
        <v>15.47028828124998</v>
      </c>
      <c r="H997" s="66">
        <v>23.46</v>
      </c>
      <c r="I997" s="60">
        <f>AVERAGE($H$102:H997)</f>
        <v>16.801194196428572</v>
      </c>
      <c r="J997" s="58">
        <f t="shared" si="135"/>
        <v>29.647107438016533</v>
      </c>
      <c r="K997">
        <f t="shared" si="134"/>
        <v>26.39</v>
      </c>
    </row>
    <row r="998" spans="3:11">
      <c r="C998" s="64">
        <v>37469</v>
      </c>
      <c r="D998" s="64" t="str">
        <f t="shared" si="132"/>
        <v>82002</v>
      </c>
      <c r="E998" s="65">
        <v>30.495000000000001</v>
      </c>
      <c r="F998" s="58">
        <f t="shared" si="133"/>
        <v>30.346900000000002</v>
      </c>
      <c r="G998" s="65">
        <v>15.487038238573001</v>
      </c>
      <c r="H998" s="66">
        <v>23.59</v>
      </c>
      <c r="I998" s="60">
        <f>AVERAGE($H$102:H998)</f>
        <v>16.808762541806022</v>
      </c>
      <c r="J998" s="58">
        <f t="shared" si="135"/>
        <v>29.679917355371909</v>
      </c>
      <c r="K998">
        <f t="shared" si="134"/>
        <v>23.46</v>
      </c>
    </row>
    <row r="999" spans="3:11">
      <c r="C999" s="64">
        <v>37500</v>
      </c>
      <c r="D999" s="64" t="str">
        <f t="shared" ref="D999:D1062" si="136">MONTH(C999)&amp;YEAR(C999)</f>
        <v>92002</v>
      </c>
      <c r="E999" s="65">
        <v>27.139800000000001</v>
      </c>
      <c r="F999" s="58">
        <f t="shared" si="133"/>
        <v>30.495000000000001</v>
      </c>
      <c r="G999" s="65">
        <v>15.500014587973256</v>
      </c>
      <c r="H999" s="66">
        <v>22.36</v>
      </c>
      <c r="I999" s="60">
        <f>AVERAGE($H$102:H999)</f>
        <v>16.814944320712698</v>
      </c>
      <c r="J999" s="58">
        <f t="shared" si="135"/>
        <v>29.701735537190093</v>
      </c>
      <c r="K999">
        <f t="shared" si="134"/>
        <v>23.59</v>
      </c>
    </row>
    <row r="1000" spans="3:11">
      <c r="C1000" s="64">
        <v>37530</v>
      </c>
      <c r="D1000" s="64" t="str">
        <f t="shared" si="136"/>
        <v>102002</v>
      </c>
      <c r="E1000" s="65">
        <v>32.104399999999998</v>
      </c>
      <c r="F1000" s="58">
        <f t="shared" ref="F1000:F1063" si="137">E999</f>
        <v>27.139800000000001</v>
      </c>
      <c r="G1000" s="65">
        <v>15.518484427141249</v>
      </c>
      <c r="H1000" s="66">
        <v>21.96</v>
      </c>
      <c r="I1000" s="60">
        <f>AVERAGE($H$102:H1000)</f>
        <v>16.820667408231369</v>
      </c>
      <c r="J1000" s="58">
        <f t="shared" si="135"/>
        <v>29.720330578512407</v>
      </c>
      <c r="K1000">
        <f t="shared" ref="K1000:K1063" si="138">H999</f>
        <v>22.36</v>
      </c>
    </row>
    <row r="1001" spans="3:11">
      <c r="C1001" s="64">
        <v>37561</v>
      </c>
      <c r="D1001" s="64" t="str">
        <f t="shared" si="136"/>
        <v>112002</v>
      </c>
      <c r="E1001" s="65">
        <v>33.936599999999999</v>
      </c>
      <c r="F1001" s="58">
        <f t="shared" si="137"/>
        <v>32.104399999999998</v>
      </c>
      <c r="G1001" s="65">
        <v>15.538948999999981</v>
      </c>
      <c r="H1001" s="66">
        <v>23.35</v>
      </c>
      <c r="I1001" s="60">
        <f>AVERAGE($H$102:H1001)</f>
        <v>16.827922222222224</v>
      </c>
      <c r="J1001" s="58">
        <f t="shared" si="135"/>
        <v>29.753223140495873</v>
      </c>
      <c r="K1001">
        <f t="shared" si="138"/>
        <v>21.96</v>
      </c>
    </row>
    <row r="1002" spans="3:11">
      <c r="C1002" s="64">
        <v>37591</v>
      </c>
      <c r="D1002" s="64" t="str">
        <f t="shared" si="136"/>
        <v>122002</v>
      </c>
      <c r="E1002" s="65">
        <v>31.889099999999999</v>
      </c>
      <c r="F1002" s="58">
        <f t="shared" si="137"/>
        <v>33.936599999999999</v>
      </c>
      <c r="G1002" s="65">
        <v>15.557095671476119</v>
      </c>
      <c r="H1002" s="66">
        <v>23.1</v>
      </c>
      <c r="I1002" s="60">
        <f>AVERAGE($H$102:H1002)</f>
        <v>16.834883462819093</v>
      </c>
      <c r="J1002" s="58">
        <f t="shared" si="135"/>
        <v>29.780247933884304</v>
      </c>
      <c r="K1002">
        <f t="shared" si="138"/>
        <v>23.35</v>
      </c>
    </row>
    <row r="1003" spans="3:11">
      <c r="C1003" s="64">
        <v>37622</v>
      </c>
      <c r="D1003" s="64" t="str">
        <f t="shared" si="136"/>
        <v>12003</v>
      </c>
      <c r="E1003" s="65">
        <v>28.222300000000001</v>
      </c>
      <c r="F1003" s="58">
        <f t="shared" si="137"/>
        <v>31.889099999999999</v>
      </c>
      <c r="G1003" s="65">
        <v>15.57113691796007</v>
      </c>
      <c r="H1003" s="66">
        <v>22.9</v>
      </c>
      <c r="I1003" s="60">
        <f>AVERAGE($H$102:H1003)</f>
        <v>16.841607538802663</v>
      </c>
      <c r="J1003" s="58">
        <f t="shared" si="135"/>
        <v>29.800495867768603</v>
      </c>
      <c r="K1003">
        <f t="shared" si="138"/>
        <v>23.1</v>
      </c>
    </row>
    <row r="1004" spans="3:11">
      <c r="C1004" s="64">
        <v>37653</v>
      </c>
      <c r="D1004" s="64" t="str">
        <f t="shared" si="136"/>
        <v>22003</v>
      </c>
      <c r="E1004" s="65">
        <v>27.7424</v>
      </c>
      <c r="F1004" s="58">
        <f t="shared" si="137"/>
        <v>28.222300000000001</v>
      </c>
      <c r="G1004" s="65">
        <v>15.58461561461792</v>
      </c>
      <c r="H1004" s="66">
        <v>21.21</v>
      </c>
      <c r="I1004" s="60">
        <f>AVERAGE($H$102:H1004)</f>
        <v>16.846445182724253</v>
      </c>
      <c r="J1004" s="58">
        <f t="shared" si="135"/>
        <v>29.807851239669429</v>
      </c>
      <c r="K1004">
        <f t="shared" si="138"/>
        <v>22.9</v>
      </c>
    </row>
    <row r="1005" spans="3:11">
      <c r="C1005" s="64">
        <v>37681</v>
      </c>
      <c r="D1005" s="64" t="str">
        <f t="shared" si="136"/>
        <v>32003</v>
      </c>
      <c r="E1005" s="65">
        <v>27.974299999999999</v>
      </c>
      <c r="F1005" s="58">
        <f t="shared" si="137"/>
        <v>27.7424</v>
      </c>
      <c r="G1005" s="65">
        <v>15.598321017699094</v>
      </c>
      <c r="H1005" s="66">
        <v>21.31</v>
      </c>
      <c r="I1005" s="60">
        <f>AVERAGE($H$102:H1005)</f>
        <v>16.85138274336283</v>
      </c>
      <c r="J1005" s="58">
        <f t="shared" si="135"/>
        <v>29.814214876033066</v>
      </c>
      <c r="K1005">
        <f t="shared" si="138"/>
        <v>21.21</v>
      </c>
    </row>
    <row r="1006" spans="3:11">
      <c r="C1006" s="64">
        <v>37712</v>
      </c>
      <c r="D1006" s="64" t="str">
        <f t="shared" si="136"/>
        <v>42003</v>
      </c>
      <c r="E1006" s="65">
        <v>26.538900000000002</v>
      </c>
      <c r="F1006" s="58">
        <f t="shared" si="137"/>
        <v>27.974299999999999</v>
      </c>
      <c r="G1006" s="65">
        <v>15.610410055248598</v>
      </c>
      <c r="H1006" s="66">
        <v>22.43</v>
      </c>
      <c r="I1006" s="60">
        <f>AVERAGE($H$102:H1006)</f>
        <v>16.857546961325966</v>
      </c>
      <c r="J1006" s="58">
        <f t="shared" si="135"/>
        <v>29.827272727272735</v>
      </c>
      <c r="K1006">
        <f t="shared" si="138"/>
        <v>21.31</v>
      </c>
    </row>
    <row r="1007" spans="3:11">
      <c r="C1007" s="64">
        <v>37742</v>
      </c>
      <c r="D1007" s="64" t="str">
        <f t="shared" si="136"/>
        <v>52003</v>
      </c>
      <c r="E1007" s="65">
        <v>27.889700000000001</v>
      </c>
      <c r="F1007" s="58">
        <f t="shared" si="137"/>
        <v>26.538900000000002</v>
      </c>
      <c r="G1007" s="65">
        <v>15.623963355408367</v>
      </c>
      <c r="H1007" s="66">
        <v>23.59</v>
      </c>
      <c r="I1007" s="60">
        <f>AVERAGE($H$102:H1007)</f>
        <v>16.864977924944814</v>
      </c>
      <c r="J1007" s="58">
        <f t="shared" si="135"/>
        <v>29.853140495867777</v>
      </c>
      <c r="K1007">
        <f t="shared" si="138"/>
        <v>22.43</v>
      </c>
    </row>
    <row r="1008" spans="3:11">
      <c r="C1008" s="64">
        <v>37773</v>
      </c>
      <c r="D1008" s="64" t="str">
        <f t="shared" si="136"/>
        <v>62003</v>
      </c>
      <c r="E1008" s="65">
        <v>28.205500000000001</v>
      </c>
      <c r="F1008" s="58">
        <f t="shared" si="137"/>
        <v>27.889700000000001</v>
      </c>
      <c r="G1008" s="65">
        <v>15.637834950385868</v>
      </c>
      <c r="H1008" s="66">
        <v>24.83</v>
      </c>
      <c r="I1008" s="60">
        <f>AVERAGE($H$102:H1008)</f>
        <v>16.873759647188535</v>
      </c>
      <c r="J1008" s="58">
        <f t="shared" si="135"/>
        <v>29.888760330578524</v>
      </c>
      <c r="K1008">
        <f t="shared" si="138"/>
        <v>23.59</v>
      </c>
    </row>
    <row r="1009" spans="3:11">
      <c r="C1009" s="64">
        <v>37803</v>
      </c>
      <c r="D1009" s="64" t="str">
        <f t="shared" si="136"/>
        <v>72003</v>
      </c>
      <c r="E1009" s="65">
        <v>25.669</v>
      </c>
      <c r="F1009" s="58">
        <f t="shared" si="137"/>
        <v>28.205500000000001</v>
      </c>
      <c r="G1009" s="65">
        <v>15.648882488986763</v>
      </c>
      <c r="H1009" s="66">
        <v>24.87</v>
      </c>
      <c r="I1009" s="60">
        <f>AVERAGE($H$102:H1009)</f>
        <v>16.882566079295156</v>
      </c>
      <c r="J1009" s="58">
        <f t="shared" si="135"/>
        <v>29.92396694214877</v>
      </c>
      <c r="K1009">
        <f t="shared" si="138"/>
        <v>24.83</v>
      </c>
    </row>
    <row r="1010" spans="3:11">
      <c r="C1010" s="64">
        <v>37834</v>
      </c>
      <c r="D1010" s="64" t="str">
        <f t="shared" si="136"/>
        <v>82003</v>
      </c>
      <c r="E1010" s="65">
        <v>26.127800000000001</v>
      </c>
      <c r="F1010" s="58">
        <f t="shared" si="137"/>
        <v>25.669</v>
      </c>
      <c r="G1010" s="65">
        <v>15.660410451045085</v>
      </c>
      <c r="H1010" s="66">
        <v>24.64</v>
      </c>
      <c r="I1010" s="60">
        <f>AVERAGE($H$102:H1010)</f>
        <v>16.891100110011003</v>
      </c>
      <c r="J1010" s="58">
        <f t="shared" si="135"/>
        <v>29.957685950413232</v>
      </c>
      <c r="K1010">
        <f t="shared" si="138"/>
        <v>24.87</v>
      </c>
    </row>
    <row r="1011" spans="3:11">
      <c r="C1011" s="64">
        <v>37865</v>
      </c>
      <c r="D1011" s="64" t="str">
        <f t="shared" si="136"/>
        <v>92003</v>
      </c>
      <c r="E1011" s="65">
        <v>25.8157</v>
      </c>
      <c r="F1011" s="58">
        <f t="shared" si="137"/>
        <v>26.127800000000001</v>
      </c>
      <c r="G1011" s="65">
        <v>15.671570109890089</v>
      </c>
      <c r="H1011" s="66">
        <v>25.24</v>
      </c>
      <c r="I1011" s="60">
        <f>AVERAGE($H$102:H1011)</f>
        <v>16.900274725274727</v>
      </c>
      <c r="J1011" s="58">
        <f t="shared" si="135"/>
        <v>29.994297520661164</v>
      </c>
      <c r="K1011">
        <f t="shared" si="138"/>
        <v>24.64</v>
      </c>
    </row>
    <row r="1012" spans="3:11">
      <c r="C1012" s="64">
        <v>37895</v>
      </c>
      <c r="D1012" s="64" t="str">
        <f t="shared" si="136"/>
        <v>102003</v>
      </c>
      <c r="E1012" s="65">
        <v>21.557400000000001</v>
      </c>
      <c r="F1012" s="58">
        <f t="shared" si="137"/>
        <v>25.8157</v>
      </c>
      <c r="G1012" s="65">
        <v>15.67803095499449</v>
      </c>
      <c r="H1012" s="66">
        <v>25.68</v>
      </c>
      <c r="I1012" s="60">
        <f>AVERAGE($H$102:H1012)</f>
        <v>16.909912184412732</v>
      </c>
      <c r="J1012" s="58">
        <f t="shared" si="135"/>
        <v>30.033057851239672</v>
      </c>
      <c r="K1012">
        <f t="shared" si="138"/>
        <v>25.24</v>
      </c>
    </row>
    <row r="1013" spans="3:11">
      <c r="C1013" s="64">
        <v>37926</v>
      </c>
      <c r="D1013" s="64" t="str">
        <f t="shared" si="136"/>
        <v>112003</v>
      </c>
      <c r="E1013" s="65">
        <v>21.711099999999998</v>
      </c>
      <c r="F1013" s="58">
        <f t="shared" si="137"/>
        <v>21.557400000000001</v>
      </c>
      <c r="G1013" s="65">
        <v>15.68464616228068</v>
      </c>
      <c r="H1013" s="66">
        <v>25.95</v>
      </c>
      <c r="I1013" s="60">
        <f>AVERAGE($H$102:H1013)</f>
        <v>16.919824561403509</v>
      </c>
      <c r="J1013" s="58">
        <f t="shared" si="135"/>
        <v>30.073057851239675</v>
      </c>
      <c r="K1013">
        <f t="shared" si="138"/>
        <v>25.68</v>
      </c>
    </row>
    <row r="1014" spans="3:11">
      <c r="C1014" s="64">
        <v>37956</v>
      </c>
      <c r="D1014" s="64" t="str">
        <f t="shared" si="136"/>
        <v>122003</v>
      </c>
      <c r="E1014" s="65">
        <v>22.813300000000002</v>
      </c>
      <c r="F1014" s="58">
        <f t="shared" si="137"/>
        <v>21.711099999999998</v>
      </c>
      <c r="G1014" s="65">
        <v>15.692454107338422</v>
      </c>
      <c r="H1014" s="66">
        <v>26.64</v>
      </c>
      <c r="I1014" s="60">
        <f>AVERAGE($H$102:H1014)</f>
        <v>16.930470974808326</v>
      </c>
      <c r="J1014" s="58">
        <f t="shared" si="135"/>
        <v>30.119338842975207</v>
      </c>
      <c r="K1014">
        <f t="shared" si="138"/>
        <v>25.95</v>
      </c>
    </row>
    <row r="1015" spans="3:11">
      <c r="C1015" s="64">
        <v>37987</v>
      </c>
      <c r="D1015" s="64" t="str">
        <f t="shared" si="136"/>
        <v>12004</v>
      </c>
      <c r="E1015" s="65">
        <v>21.752500000000001</v>
      </c>
      <c r="F1015" s="58">
        <f t="shared" si="137"/>
        <v>22.813300000000002</v>
      </c>
      <c r="G1015" s="65">
        <v>15.699084354485755</v>
      </c>
      <c r="H1015" s="66">
        <v>27.66</v>
      </c>
      <c r="I1015" s="60">
        <f>AVERAGE($H$102:H1015)</f>
        <v>16.942210065645515</v>
      </c>
      <c r="J1015" s="58">
        <f t="shared" si="135"/>
        <v>30.173057851239669</v>
      </c>
      <c r="K1015">
        <f t="shared" si="138"/>
        <v>26.64</v>
      </c>
    </row>
    <row r="1016" spans="3:11">
      <c r="C1016" s="64">
        <v>38018</v>
      </c>
      <c r="D1016" s="64" t="str">
        <f t="shared" si="136"/>
        <v>22004</v>
      </c>
      <c r="E1016" s="65">
        <v>22.0181</v>
      </c>
      <c r="F1016" s="58">
        <f t="shared" si="137"/>
        <v>21.752500000000001</v>
      </c>
      <c r="G1016" s="65">
        <v>15.70599038251364</v>
      </c>
      <c r="H1016" s="66">
        <v>27.65</v>
      </c>
      <c r="I1016" s="60">
        <f>AVERAGE($H$102:H1016)</f>
        <v>16.953912568306009</v>
      </c>
      <c r="J1016" s="58">
        <f t="shared" si="135"/>
        <v>30.224628099173554</v>
      </c>
      <c r="K1016">
        <f t="shared" si="138"/>
        <v>27.66</v>
      </c>
    </row>
    <row r="1017" spans="3:11">
      <c r="C1017" s="64">
        <v>38047</v>
      </c>
      <c r="D1017" s="64" t="str">
        <f t="shared" si="136"/>
        <v>32004</v>
      </c>
      <c r="E1017" s="65">
        <v>21.657900000000001</v>
      </c>
      <c r="F1017" s="58">
        <f t="shared" si="137"/>
        <v>22.0181</v>
      </c>
      <c r="G1017" s="65">
        <v>15.71248810043666</v>
      </c>
      <c r="H1017" s="66">
        <v>26.89</v>
      </c>
      <c r="I1017" s="60">
        <f>AVERAGE($H$102:H1017)</f>
        <v>16.964759825327508</v>
      </c>
      <c r="J1017" s="58">
        <f t="shared" si="135"/>
        <v>30.271157024793386</v>
      </c>
      <c r="K1017">
        <f t="shared" si="138"/>
        <v>27.65</v>
      </c>
    </row>
    <row r="1018" spans="3:11">
      <c r="C1018" s="64">
        <v>38078</v>
      </c>
      <c r="D1018" s="64" t="str">
        <f t="shared" si="136"/>
        <v>42004</v>
      </c>
      <c r="E1018" s="65">
        <v>19.720400000000001</v>
      </c>
      <c r="F1018" s="58">
        <f t="shared" si="137"/>
        <v>21.657900000000001</v>
      </c>
      <c r="G1018" s="65">
        <v>15.716858778625934</v>
      </c>
      <c r="H1018" s="66">
        <v>26.9</v>
      </c>
      <c r="I1018" s="60">
        <f>AVERAGE($H$102:H1018)</f>
        <v>16.975594329334786</v>
      </c>
      <c r="J1018" s="58">
        <f t="shared" si="135"/>
        <v>30.321322314049585</v>
      </c>
      <c r="K1018">
        <f t="shared" si="138"/>
        <v>26.89</v>
      </c>
    </row>
    <row r="1019" spans="3:11">
      <c r="C1019" s="64">
        <v>38108</v>
      </c>
      <c r="D1019" s="64" t="str">
        <f t="shared" si="136"/>
        <v>52004</v>
      </c>
      <c r="E1019" s="65">
        <v>19.9587</v>
      </c>
      <c r="F1019" s="58">
        <f t="shared" si="137"/>
        <v>19.720400000000001</v>
      </c>
      <c r="G1019" s="65">
        <v>15.721479520697146</v>
      </c>
      <c r="H1019" s="66">
        <v>25.9</v>
      </c>
      <c r="I1019" s="60">
        <f>AVERAGE($H$102:H1019)</f>
        <v>16.985315904139433</v>
      </c>
      <c r="J1019" s="58">
        <f t="shared" si="135"/>
        <v>30.3696694214876</v>
      </c>
      <c r="K1019">
        <f t="shared" si="138"/>
        <v>26.9</v>
      </c>
    </row>
    <row r="1020" spans="3:11">
      <c r="C1020" s="64">
        <v>38139</v>
      </c>
      <c r="D1020" s="64" t="str">
        <f t="shared" si="136"/>
        <v>62004</v>
      </c>
      <c r="E1020" s="65">
        <v>20.317699999999999</v>
      </c>
      <c r="F1020" s="58">
        <f t="shared" si="137"/>
        <v>19.9587</v>
      </c>
      <c r="G1020" s="65">
        <v>15.726480848748617</v>
      </c>
      <c r="H1020" s="66">
        <v>26.4</v>
      </c>
      <c r="I1020" s="60">
        <f>AVERAGE($H$102:H1020)</f>
        <v>16.995560391730141</v>
      </c>
      <c r="J1020" s="58">
        <f t="shared" si="135"/>
        <v>30.420991735537189</v>
      </c>
      <c r="K1020">
        <f t="shared" si="138"/>
        <v>25.9</v>
      </c>
    </row>
    <row r="1021" spans="3:11">
      <c r="C1021" s="64">
        <v>38169</v>
      </c>
      <c r="D1021" s="64" t="str">
        <f t="shared" si="136"/>
        <v>72004</v>
      </c>
      <c r="E1021" s="65">
        <v>19.070799999999998</v>
      </c>
      <c r="F1021" s="58">
        <f t="shared" si="137"/>
        <v>20.317699999999999</v>
      </c>
      <c r="G1021" s="65">
        <v>15.730115978260846</v>
      </c>
      <c r="H1021" s="66">
        <v>25.7</v>
      </c>
      <c r="I1021" s="60">
        <f>AVERAGE($H$102:H1021)</f>
        <v>17.005021739130434</v>
      </c>
      <c r="J1021" s="58">
        <f t="shared" si="135"/>
        <v>30.465702479338841</v>
      </c>
      <c r="K1021">
        <f t="shared" si="138"/>
        <v>26.4</v>
      </c>
    </row>
    <row r="1022" spans="3:11">
      <c r="C1022" s="64">
        <v>38200</v>
      </c>
      <c r="D1022" s="64" t="str">
        <f t="shared" si="136"/>
        <v>82004</v>
      </c>
      <c r="E1022" s="65">
        <v>19.1144</v>
      </c>
      <c r="F1022" s="58">
        <f t="shared" si="137"/>
        <v>19.070799999999998</v>
      </c>
      <c r="G1022" s="65">
        <v>15.733790553745905</v>
      </c>
      <c r="H1022" s="66">
        <v>25.17</v>
      </c>
      <c r="I1022" s="60">
        <f>AVERAGE($H$102:H1022)</f>
        <v>17.013887079261671</v>
      </c>
      <c r="J1022" s="58">
        <f t="shared" si="135"/>
        <v>30.507851239669424</v>
      </c>
      <c r="K1022">
        <f t="shared" si="138"/>
        <v>25.7</v>
      </c>
    </row>
    <row r="1023" spans="3:11">
      <c r="C1023" s="64">
        <v>38231</v>
      </c>
      <c r="D1023" s="64" t="str">
        <f t="shared" si="136"/>
        <v>92004</v>
      </c>
      <c r="E1023" s="65">
        <v>19.293399999999998</v>
      </c>
      <c r="F1023" s="58">
        <f t="shared" si="137"/>
        <v>19.1144</v>
      </c>
      <c r="G1023" s="65">
        <v>15.737651301518417</v>
      </c>
      <c r="H1023" s="66">
        <v>25.67</v>
      </c>
      <c r="I1023" s="60">
        <f>AVERAGE($H$102:H1023)</f>
        <v>17.023275488069412</v>
      </c>
      <c r="J1023" s="58">
        <f t="shared" si="135"/>
        <v>30.550330578512398</v>
      </c>
      <c r="K1023">
        <f t="shared" si="138"/>
        <v>25.17</v>
      </c>
    </row>
    <row r="1024" spans="3:11">
      <c r="C1024" s="64">
        <v>38261</v>
      </c>
      <c r="D1024" s="64" t="str">
        <f t="shared" si="136"/>
        <v>102004</v>
      </c>
      <c r="E1024" s="65">
        <v>19.3032</v>
      </c>
      <c r="F1024" s="58">
        <f t="shared" si="137"/>
        <v>19.293399999999998</v>
      </c>
      <c r="G1024" s="65">
        <v>15.741514301191744</v>
      </c>
      <c r="H1024" s="66">
        <v>25.41</v>
      </c>
      <c r="I1024" s="60">
        <f>AVERAGE($H$102:H1024)</f>
        <v>17.032361863488624</v>
      </c>
      <c r="J1024" s="58">
        <f t="shared" si="135"/>
        <v>30.5903305785124</v>
      </c>
      <c r="K1024">
        <f t="shared" si="138"/>
        <v>25.67</v>
      </c>
    </row>
    <row r="1025" spans="3:11">
      <c r="C1025" s="64">
        <v>38292</v>
      </c>
      <c r="D1025" s="64" t="str">
        <f t="shared" si="136"/>
        <v>112004</v>
      </c>
      <c r="E1025" s="65">
        <v>20.048200000000001</v>
      </c>
      <c r="F1025" s="58">
        <f t="shared" si="137"/>
        <v>19.3032</v>
      </c>
      <c r="G1025" s="65">
        <v>15.746175216450194</v>
      </c>
      <c r="H1025" s="66">
        <v>26.47</v>
      </c>
      <c r="I1025" s="60">
        <f>AVERAGE($H$102:H1025)</f>
        <v>17.042575757575754</v>
      </c>
      <c r="J1025" s="58">
        <f t="shared" si="135"/>
        <v>30.640578512396697</v>
      </c>
      <c r="K1025">
        <f t="shared" si="138"/>
        <v>25.41</v>
      </c>
    </row>
    <row r="1026" spans="3:11">
      <c r="C1026" s="64">
        <v>38322</v>
      </c>
      <c r="D1026" s="64" t="str">
        <f t="shared" si="136"/>
        <v>122004</v>
      </c>
      <c r="E1026" s="65">
        <v>20.698899999999998</v>
      </c>
      <c r="F1026" s="58">
        <f t="shared" si="137"/>
        <v>20.048200000000001</v>
      </c>
      <c r="G1026" s="65">
        <v>15.751529513513491</v>
      </c>
      <c r="H1026" s="66">
        <v>27.14</v>
      </c>
      <c r="I1026" s="60">
        <f>AVERAGE($H$102:H1026)</f>
        <v>17.053491891891891</v>
      </c>
      <c r="J1026" s="58">
        <f t="shared" si="135"/>
        <v>30.697851239669422</v>
      </c>
      <c r="K1026">
        <f t="shared" si="138"/>
        <v>26.47</v>
      </c>
    </row>
    <row r="1027" spans="3:11">
      <c r="C1027" s="64">
        <v>38353</v>
      </c>
      <c r="D1027" s="64" t="str">
        <f t="shared" si="136"/>
        <v>12005</v>
      </c>
      <c r="E1027" s="65">
        <v>19.583400000000001</v>
      </c>
      <c r="F1027" s="58">
        <f t="shared" si="137"/>
        <v>20.698899999999998</v>
      </c>
      <c r="G1027" s="65">
        <v>15.755667602591769</v>
      </c>
      <c r="H1027" s="66">
        <v>26.59</v>
      </c>
      <c r="I1027" s="60">
        <f>AVERAGE($H$102:H1027)</f>
        <v>17.063790496760255</v>
      </c>
      <c r="J1027" s="58">
        <f t="shared" si="135"/>
        <v>30.753057851239671</v>
      </c>
      <c r="K1027">
        <f t="shared" si="138"/>
        <v>27.14</v>
      </c>
    </row>
    <row r="1028" spans="3:11">
      <c r="C1028" s="64">
        <v>38384</v>
      </c>
      <c r="D1028" s="64" t="str">
        <f t="shared" si="136"/>
        <v>22005</v>
      </c>
      <c r="E1028" s="65">
        <v>19.953600000000002</v>
      </c>
      <c r="F1028" s="58">
        <f t="shared" si="137"/>
        <v>19.583400000000001</v>
      </c>
      <c r="G1028" s="65">
        <v>15.760196116504831</v>
      </c>
      <c r="H1028" s="66">
        <v>26.74</v>
      </c>
      <c r="I1028" s="60">
        <f>AVERAGE($H$102:H1028)</f>
        <v>17.07422869471413</v>
      </c>
      <c r="J1028" s="58">
        <f t="shared" si="135"/>
        <v>30.806942148760328</v>
      </c>
      <c r="K1028">
        <f t="shared" si="138"/>
        <v>26.59</v>
      </c>
    </row>
    <row r="1029" spans="3:11">
      <c r="C1029" s="64">
        <v>38412</v>
      </c>
      <c r="D1029" s="64" t="str">
        <f t="shared" si="136"/>
        <v>32005</v>
      </c>
      <c r="E1029" s="65">
        <v>19.572099999999999</v>
      </c>
      <c r="F1029" s="58">
        <f t="shared" si="137"/>
        <v>19.953600000000002</v>
      </c>
      <c r="G1029" s="65">
        <v>15.764303771551701</v>
      </c>
      <c r="H1029" s="66">
        <v>26.34</v>
      </c>
      <c r="I1029" s="60">
        <f>AVERAGE($H$102:H1029)</f>
        <v>17.084213362068962</v>
      </c>
      <c r="J1029" s="58">
        <f t="shared" si="135"/>
        <v>30.852727272727272</v>
      </c>
      <c r="K1029">
        <f t="shared" si="138"/>
        <v>26.74</v>
      </c>
    </row>
    <row r="1030" spans="3:11">
      <c r="C1030" s="64">
        <v>38443</v>
      </c>
      <c r="D1030" s="64" t="str">
        <f t="shared" si="136"/>
        <v>42005</v>
      </c>
      <c r="E1030" s="65">
        <v>18.258400000000002</v>
      </c>
      <c r="F1030" s="58">
        <f t="shared" si="137"/>
        <v>19.572099999999999</v>
      </c>
      <c r="G1030" s="65">
        <v>15.766988482238943</v>
      </c>
      <c r="H1030" s="66">
        <v>25.41</v>
      </c>
      <c r="I1030" s="60">
        <f>AVERAGE($H$102:H1030)</f>
        <v>17.093175457481159</v>
      </c>
      <c r="J1030" s="58">
        <f t="shared" si="135"/>
        <v>30.887933884297517</v>
      </c>
      <c r="K1030">
        <f t="shared" si="138"/>
        <v>26.34</v>
      </c>
    </row>
    <row r="1031" spans="3:11">
      <c r="C1031" s="64">
        <v>38473</v>
      </c>
      <c r="D1031" s="64" t="str">
        <f t="shared" si="136"/>
        <v>52005</v>
      </c>
      <c r="E1031" s="65">
        <v>18.805199999999999</v>
      </c>
      <c r="F1031" s="58">
        <f t="shared" si="137"/>
        <v>18.258400000000002</v>
      </c>
      <c r="G1031" s="65">
        <v>15.770255376344064</v>
      </c>
      <c r="H1031" s="66">
        <v>25.65</v>
      </c>
      <c r="I1031" s="60">
        <f>AVERAGE($H$102:H1031)</f>
        <v>17.102376344086018</v>
      </c>
      <c r="J1031" s="58">
        <f t="shared" si="135"/>
        <v>30.921074380165287</v>
      </c>
      <c r="K1031">
        <f t="shared" si="138"/>
        <v>25.41</v>
      </c>
    </row>
    <row r="1032" spans="3:11">
      <c r="C1032" s="64">
        <v>38504</v>
      </c>
      <c r="D1032" s="64" t="str">
        <f t="shared" si="136"/>
        <v>62005</v>
      </c>
      <c r="E1032" s="65">
        <v>18.802600000000002</v>
      </c>
      <c r="F1032" s="58">
        <f t="shared" si="137"/>
        <v>18.805199999999999</v>
      </c>
      <c r="G1032" s="65">
        <v>15.77351245972071</v>
      </c>
      <c r="H1032" s="66">
        <v>26.07</v>
      </c>
      <c r="I1032" s="60">
        <f>AVERAGE($H$102:H1032)</f>
        <v>17.112008592910847</v>
      </c>
      <c r="J1032" s="58">
        <f t="shared" si="135"/>
        <v>30.953140495867768</v>
      </c>
      <c r="K1032">
        <f t="shared" si="138"/>
        <v>25.65</v>
      </c>
    </row>
    <row r="1033" spans="3:11">
      <c r="C1033" s="64">
        <v>38534</v>
      </c>
      <c r="D1033" s="64" t="str">
        <f t="shared" si="136"/>
        <v>72005</v>
      </c>
      <c r="E1033" s="65">
        <v>18.5396</v>
      </c>
      <c r="F1033" s="58">
        <f t="shared" si="137"/>
        <v>18.802600000000002</v>
      </c>
      <c r="G1033" s="65">
        <v>15.776480364806845</v>
      </c>
      <c r="H1033" s="66">
        <v>26.29</v>
      </c>
      <c r="I1033" s="60">
        <f>AVERAGE($H$102:H1033)</f>
        <v>17.121856223175964</v>
      </c>
      <c r="J1033" s="58">
        <f t="shared" si="135"/>
        <v>30.98264462809917</v>
      </c>
      <c r="K1033">
        <f t="shared" si="138"/>
        <v>26.07</v>
      </c>
    </row>
    <row r="1034" spans="3:11">
      <c r="C1034" s="64">
        <v>38565</v>
      </c>
      <c r="D1034" s="64" t="str">
        <f t="shared" si="136"/>
        <v>82005</v>
      </c>
      <c r="E1034" s="65">
        <v>18.331499999999998</v>
      </c>
      <c r="F1034" s="58">
        <f t="shared" si="137"/>
        <v>18.5396</v>
      </c>
      <c r="G1034" s="65">
        <v>15.779218863879937</v>
      </c>
      <c r="H1034" s="66">
        <v>26.1</v>
      </c>
      <c r="I1034" s="60">
        <f>AVERAGE($H$102:H1034)</f>
        <v>17.131479099678455</v>
      </c>
      <c r="J1034" s="58">
        <f t="shared" si="135"/>
        <v>31.005206611570248</v>
      </c>
      <c r="K1034">
        <f t="shared" si="138"/>
        <v>26.29</v>
      </c>
    </row>
    <row r="1035" spans="3:11">
      <c r="C1035" s="64">
        <v>38596</v>
      </c>
      <c r="D1035" s="64" t="str">
        <f t="shared" si="136"/>
        <v>92005</v>
      </c>
      <c r="E1035" s="65">
        <v>18.4589</v>
      </c>
      <c r="F1035" s="58">
        <f t="shared" si="137"/>
        <v>18.331499999999998</v>
      </c>
      <c r="G1035" s="65">
        <v>15.782087901498908</v>
      </c>
      <c r="H1035" s="66">
        <v>25.73</v>
      </c>
      <c r="I1035" s="60">
        <f>AVERAGE($H$102:H1035)</f>
        <v>17.140685224839398</v>
      </c>
      <c r="J1035" s="58">
        <f t="shared" si="135"/>
        <v>31.025454545454544</v>
      </c>
      <c r="K1035">
        <f t="shared" si="138"/>
        <v>26.1</v>
      </c>
    </row>
    <row r="1036" spans="3:11">
      <c r="C1036" s="64">
        <v>38626</v>
      </c>
      <c r="D1036" s="64" t="str">
        <f t="shared" si="136"/>
        <v>102005</v>
      </c>
      <c r="E1036" s="65">
        <v>17.260300000000001</v>
      </c>
      <c r="F1036" s="58">
        <f t="shared" si="137"/>
        <v>18.4589</v>
      </c>
      <c r="G1036" s="65">
        <v>15.783668877005326</v>
      </c>
      <c r="H1036" s="66">
        <v>24.88</v>
      </c>
      <c r="I1036" s="60">
        <f>AVERAGE($H$102:H1036)</f>
        <v>17.148962566844915</v>
      </c>
      <c r="J1036" s="58">
        <f t="shared" si="135"/>
        <v>31.033223140495867</v>
      </c>
      <c r="K1036">
        <f t="shared" si="138"/>
        <v>25.73</v>
      </c>
    </row>
    <row r="1037" spans="3:11">
      <c r="C1037" s="64">
        <v>38657</v>
      </c>
      <c r="D1037" s="64" t="str">
        <f t="shared" si="136"/>
        <v>112005</v>
      </c>
      <c r="E1037" s="65">
        <v>17.867599999999999</v>
      </c>
      <c r="F1037" s="58">
        <f t="shared" si="137"/>
        <v>17.260300000000001</v>
      </c>
      <c r="G1037" s="65">
        <v>15.785895299145277</v>
      </c>
      <c r="H1037" s="66">
        <v>25.93</v>
      </c>
      <c r="I1037" s="60">
        <f>AVERAGE($H$102:H1037)</f>
        <v>17.158344017094013</v>
      </c>
      <c r="J1037" s="58">
        <f t="shared" si="135"/>
        <v>31.049752066115698</v>
      </c>
      <c r="K1037">
        <f t="shared" si="138"/>
        <v>24.88</v>
      </c>
    </row>
    <row r="1038" spans="3:11">
      <c r="C1038" s="64">
        <v>38687</v>
      </c>
      <c r="D1038" s="64" t="str">
        <f t="shared" si="136"/>
        <v>122005</v>
      </c>
      <c r="E1038" s="65">
        <v>17.8506</v>
      </c>
      <c r="F1038" s="58">
        <f t="shared" si="137"/>
        <v>17.867599999999999</v>
      </c>
      <c r="G1038" s="65">
        <v>15.788098826040533</v>
      </c>
      <c r="H1038" s="66">
        <v>26.44</v>
      </c>
      <c r="I1038" s="60">
        <f>AVERAGE($H$102:H1038)</f>
        <v>17.168249733191033</v>
      </c>
      <c r="J1038" s="58">
        <f t="shared" si="135"/>
        <v>31.06702479338843</v>
      </c>
      <c r="K1038">
        <f t="shared" si="138"/>
        <v>25.93</v>
      </c>
    </row>
    <row r="1039" spans="3:11">
      <c r="C1039" s="64">
        <v>38718</v>
      </c>
      <c r="D1039" s="64" t="str">
        <f t="shared" si="136"/>
        <v>12006</v>
      </c>
      <c r="E1039" s="65">
        <v>17.614999999999998</v>
      </c>
      <c r="F1039" s="58">
        <f t="shared" si="137"/>
        <v>17.8506</v>
      </c>
      <c r="G1039" s="65">
        <v>15.790046481876312</v>
      </c>
      <c r="H1039" s="66">
        <v>26.47</v>
      </c>
      <c r="I1039" s="60">
        <f>AVERAGE($H$102:H1039)</f>
        <v>17.178166311300636</v>
      </c>
      <c r="J1039" s="58">
        <f t="shared" si="135"/>
        <v>31.07892561983471</v>
      </c>
      <c r="K1039">
        <f t="shared" si="138"/>
        <v>26.44</v>
      </c>
    </row>
    <row r="1040" spans="3:11">
      <c r="C1040" s="64">
        <v>38749</v>
      </c>
      <c r="D1040" s="64" t="str">
        <f t="shared" si="136"/>
        <v>22006</v>
      </c>
      <c r="E1040" s="65">
        <v>17.623000000000001</v>
      </c>
      <c r="F1040" s="58">
        <f t="shared" si="137"/>
        <v>17.614999999999998</v>
      </c>
      <c r="G1040" s="65">
        <v>15.791998509052162</v>
      </c>
      <c r="H1040" s="66">
        <v>26.25</v>
      </c>
      <c r="I1040" s="60">
        <f>AVERAGE($H$102:H1040)</f>
        <v>17.187827476038336</v>
      </c>
      <c r="J1040" s="58">
        <f t="shared" si="135"/>
        <v>31.091239669421483</v>
      </c>
      <c r="K1040">
        <f t="shared" si="138"/>
        <v>26.47</v>
      </c>
    </row>
    <row r="1041" spans="3:11">
      <c r="C1041" s="64">
        <v>38777</v>
      </c>
      <c r="D1041" s="64" t="str">
        <f t="shared" si="136"/>
        <v>32006</v>
      </c>
      <c r="E1041" s="65">
        <v>17.8185</v>
      </c>
      <c r="F1041" s="58">
        <f t="shared" si="137"/>
        <v>17.623000000000001</v>
      </c>
      <c r="G1041" s="65">
        <v>15.794154361702105</v>
      </c>
      <c r="H1041" s="66">
        <v>26.33</v>
      </c>
      <c r="I1041" s="60">
        <f>AVERAGE($H$102:H1041)</f>
        <v>17.197553191489359</v>
      </c>
      <c r="J1041" s="58">
        <f t="shared" si="135"/>
        <v>31.094214876033053</v>
      </c>
      <c r="K1041">
        <f t="shared" si="138"/>
        <v>26.25</v>
      </c>
    </row>
    <row r="1042" spans="3:11">
      <c r="C1042" s="64">
        <v>38808</v>
      </c>
      <c r="D1042" s="64" t="str">
        <f t="shared" si="136"/>
        <v>42006</v>
      </c>
      <c r="E1042" s="65">
        <v>17.5944</v>
      </c>
      <c r="F1042" s="58">
        <f t="shared" si="137"/>
        <v>17.8185</v>
      </c>
      <c r="G1042" s="65">
        <v>15.796067481402741</v>
      </c>
      <c r="H1042" s="66">
        <v>26.15</v>
      </c>
      <c r="I1042" s="60">
        <f>AVERAGE($H$102:H1042)</f>
        <v>17.207066950053132</v>
      </c>
      <c r="J1042" s="58">
        <f t="shared" si="135"/>
        <v>31.098512396694211</v>
      </c>
      <c r="K1042">
        <f t="shared" si="138"/>
        <v>26.33</v>
      </c>
    </row>
    <row r="1043" spans="3:11">
      <c r="C1043" s="64">
        <v>38838</v>
      </c>
      <c r="D1043" s="64" t="str">
        <f t="shared" si="136"/>
        <v>52006</v>
      </c>
      <c r="E1043" s="65">
        <v>17.0505</v>
      </c>
      <c r="F1043" s="58">
        <f t="shared" si="137"/>
        <v>17.5944</v>
      </c>
      <c r="G1043" s="65">
        <v>15.797399150743077</v>
      </c>
      <c r="H1043" s="66">
        <v>25.65</v>
      </c>
      <c r="I1043" s="60">
        <f>AVERAGE($H$102:H1043)</f>
        <v>17.216029723991504</v>
      </c>
      <c r="J1043" s="58">
        <f t="shared" si="135"/>
        <v>31.100413223140492</v>
      </c>
      <c r="K1043">
        <f t="shared" si="138"/>
        <v>26.15</v>
      </c>
    </row>
    <row r="1044" spans="3:11">
      <c r="C1044" s="64">
        <v>38869</v>
      </c>
      <c r="D1044" s="64" t="str">
        <f t="shared" si="136"/>
        <v>62006</v>
      </c>
      <c r="E1044" s="65">
        <v>17.052</v>
      </c>
      <c r="F1044" s="58">
        <f t="shared" si="137"/>
        <v>17.0505</v>
      </c>
      <c r="G1044" s="65">
        <v>15.798729586426274</v>
      </c>
      <c r="H1044" s="66">
        <v>24.75</v>
      </c>
      <c r="I1044" s="60">
        <f>AVERAGE($H$102:H1044)</f>
        <v>17.224019088016963</v>
      </c>
      <c r="J1044" s="58">
        <f t="shared" si="135"/>
        <v>31.091652892561982</v>
      </c>
      <c r="K1044">
        <f t="shared" si="138"/>
        <v>25.65</v>
      </c>
    </row>
    <row r="1045" spans="3:11">
      <c r="C1045" s="64">
        <v>38899</v>
      </c>
      <c r="D1045" s="64" t="str">
        <f t="shared" si="136"/>
        <v>72006</v>
      </c>
      <c r="E1045" s="65">
        <v>16.248699999999999</v>
      </c>
      <c r="F1045" s="58">
        <f t="shared" si="137"/>
        <v>17.052</v>
      </c>
      <c r="G1045" s="65">
        <v>15.799206249999976</v>
      </c>
      <c r="H1045" s="66">
        <v>24.7</v>
      </c>
      <c r="I1045" s="60">
        <f>AVERAGE($H$102:H1045)</f>
        <v>17.231938559322032</v>
      </c>
      <c r="J1045" s="58">
        <f t="shared" si="135"/>
        <v>31.081239669421482</v>
      </c>
      <c r="K1045">
        <f t="shared" si="138"/>
        <v>24.75</v>
      </c>
    </row>
    <row r="1046" spans="3:11">
      <c r="C1046" s="64">
        <v>38930</v>
      </c>
      <c r="D1046" s="64" t="str">
        <f t="shared" si="136"/>
        <v>82006</v>
      </c>
      <c r="E1046" s="65">
        <v>16.5944</v>
      </c>
      <c r="F1046" s="58">
        <f t="shared" si="137"/>
        <v>16.248699999999999</v>
      </c>
      <c r="G1046" s="65">
        <v>15.800047724867701</v>
      </c>
      <c r="H1046" s="66">
        <v>25.05</v>
      </c>
      <c r="I1046" s="60">
        <f>AVERAGE($H$102:H1046)</f>
        <v>17.240211640211637</v>
      </c>
      <c r="J1046" s="58">
        <f t="shared" si="135"/>
        <v>31.08280991735537</v>
      </c>
      <c r="K1046">
        <f t="shared" si="138"/>
        <v>24.7</v>
      </c>
    </row>
    <row r="1047" spans="3:11">
      <c r="C1047" s="64">
        <v>38961</v>
      </c>
      <c r="D1047" s="64" t="str">
        <f t="shared" si="136"/>
        <v>92006</v>
      </c>
      <c r="E1047" s="65">
        <v>17.001999999999999</v>
      </c>
      <c r="F1047" s="58">
        <f t="shared" si="137"/>
        <v>16.5944</v>
      </c>
      <c r="G1047" s="65">
        <v>15.801318287526403</v>
      </c>
      <c r="H1047" s="66">
        <v>25.64</v>
      </c>
      <c r="I1047" s="60">
        <f>AVERAGE($H$102:H1047)</f>
        <v>17.249090909090906</v>
      </c>
      <c r="J1047" s="58">
        <f t="shared" si="135"/>
        <v>31.084710743801651</v>
      </c>
      <c r="K1047">
        <f t="shared" si="138"/>
        <v>25.05</v>
      </c>
    </row>
    <row r="1048" spans="3:11">
      <c r="C1048" s="64">
        <v>38991</v>
      </c>
      <c r="D1048" s="64" t="str">
        <f t="shared" si="136"/>
        <v>102006</v>
      </c>
      <c r="E1048" s="65">
        <v>16.905200000000001</v>
      </c>
      <c r="F1048" s="58">
        <f t="shared" si="137"/>
        <v>17.001999999999999</v>
      </c>
      <c r="G1048" s="65">
        <v>15.802483949313597</v>
      </c>
      <c r="H1048" s="66">
        <v>26.54</v>
      </c>
      <c r="I1048" s="60">
        <f>AVERAGE($H$102:H1048)</f>
        <v>17.258901795142553</v>
      </c>
      <c r="J1048" s="58">
        <f t="shared" si="135"/>
        <v>31.091818181818176</v>
      </c>
      <c r="K1048">
        <f t="shared" si="138"/>
        <v>25.64</v>
      </c>
    </row>
    <row r="1049" spans="3:11">
      <c r="C1049" s="64">
        <v>39022</v>
      </c>
      <c r="D1049" s="64" t="str">
        <f t="shared" si="136"/>
        <v>112006</v>
      </c>
      <c r="E1049" s="65">
        <v>17.183499999999999</v>
      </c>
      <c r="F1049" s="58">
        <f t="shared" si="137"/>
        <v>16.905200000000001</v>
      </c>
      <c r="G1049" s="65">
        <v>15.803940717299554</v>
      </c>
      <c r="H1049" s="66">
        <v>26.93</v>
      </c>
      <c r="I1049" s="60">
        <f>AVERAGE($H$102:H1049)</f>
        <v>17.269103375527422</v>
      </c>
      <c r="J1049" s="58">
        <f t="shared" si="135"/>
        <v>31.095537190082638</v>
      </c>
      <c r="K1049">
        <f t="shared" si="138"/>
        <v>26.54</v>
      </c>
    </row>
    <row r="1050" spans="3:11">
      <c r="C1050" s="64">
        <v>39052</v>
      </c>
      <c r="D1050" s="64" t="str">
        <f t="shared" si="136"/>
        <v>122006</v>
      </c>
      <c r="E1050" s="65">
        <v>17.400300000000001</v>
      </c>
      <c r="F1050" s="58">
        <f t="shared" si="137"/>
        <v>17.183499999999999</v>
      </c>
      <c r="G1050" s="65">
        <v>15.805622866174895</v>
      </c>
      <c r="H1050" s="66">
        <v>27.28</v>
      </c>
      <c r="I1050" s="60">
        <f>AVERAGE($H$102:H1050)</f>
        <v>17.279652265542673</v>
      </c>
      <c r="J1050" s="58">
        <f t="shared" si="135"/>
        <v>31.093057851239664</v>
      </c>
      <c r="K1050">
        <f t="shared" si="138"/>
        <v>26.93</v>
      </c>
    </row>
    <row r="1051" spans="3:11">
      <c r="C1051" s="64">
        <v>39083</v>
      </c>
      <c r="D1051" s="64" t="str">
        <f t="shared" si="136"/>
        <v>12007</v>
      </c>
      <c r="E1051" s="65">
        <v>17.296900000000001</v>
      </c>
      <c r="F1051" s="58">
        <f t="shared" si="137"/>
        <v>17.400300000000001</v>
      </c>
      <c r="G1051" s="65">
        <v>15.807192631578921</v>
      </c>
      <c r="H1051" s="66">
        <v>27.21</v>
      </c>
      <c r="I1051" s="60">
        <f>AVERAGE($H$102:H1051)</f>
        <v>17.290105263157891</v>
      </c>
      <c r="J1051" s="58">
        <f t="shared" si="135"/>
        <v>31.088842975206603</v>
      </c>
      <c r="K1051">
        <f t="shared" si="138"/>
        <v>27.28</v>
      </c>
    </row>
    <row r="1052" spans="3:11">
      <c r="C1052" s="64">
        <v>39114</v>
      </c>
      <c r="D1052" s="64" t="str">
        <f t="shared" si="136"/>
        <v>22007</v>
      </c>
      <c r="E1052" s="65">
        <v>16.9191</v>
      </c>
      <c r="F1052" s="58">
        <f t="shared" si="137"/>
        <v>17.296900000000001</v>
      </c>
      <c r="G1052" s="65">
        <v>15.80836182965297</v>
      </c>
      <c r="H1052" s="66">
        <v>27.32</v>
      </c>
      <c r="I1052" s="60">
        <f>AVERAGE($H$102:H1052)</f>
        <v>17.300651945320709</v>
      </c>
      <c r="J1052" s="58">
        <f t="shared" si="135"/>
        <v>31.08049586776859</v>
      </c>
      <c r="K1052">
        <f t="shared" si="138"/>
        <v>27.21</v>
      </c>
    </row>
    <row r="1053" spans="3:11">
      <c r="C1053" s="64">
        <v>39142</v>
      </c>
      <c r="D1053" s="64" t="str">
        <f t="shared" si="136"/>
        <v>32007</v>
      </c>
      <c r="E1053" s="65">
        <v>17.087900000000001</v>
      </c>
      <c r="F1053" s="58">
        <f t="shared" si="137"/>
        <v>16.9191</v>
      </c>
      <c r="G1053" s="65">
        <v>15.809705882352915</v>
      </c>
      <c r="H1053" s="66">
        <v>26.23</v>
      </c>
      <c r="I1053" s="60">
        <f>AVERAGE($H$102:H1053)</f>
        <v>17.310031512605036</v>
      </c>
      <c r="J1053" s="58">
        <f t="shared" si="135"/>
        <v>31.055454545454541</v>
      </c>
      <c r="K1053">
        <f t="shared" si="138"/>
        <v>27.32</v>
      </c>
    </row>
    <row r="1054" spans="3:11">
      <c r="C1054" s="64">
        <v>39173</v>
      </c>
      <c r="D1054" s="64" t="str">
        <f t="shared" si="136"/>
        <v>42007</v>
      </c>
      <c r="E1054" s="65">
        <v>17.456099999999999</v>
      </c>
      <c r="F1054" s="58">
        <f t="shared" si="137"/>
        <v>17.087900000000001</v>
      </c>
      <c r="G1054" s="65">
        <v>15.811433473242365</v>
      </c>
      <c r="H1054" s="66">
        <v>26.98</v>
      </c>
      <c r="I1054" s="60">
        <f>AVERAGE($H$102:H1054)</f>
        <v>17.320178384050362</v>
      </c>
      <c r="J1054" s="58">
        <f t="shared" si="135"/>
        <v>31.04041322314049</v>
      </c>
      <c r="K1054">
        <f t="shared" si="138"/>
        <v>26.23</v>
      </c>
    </row>
    <row r="1055" spans="3:11">
      <c r="C1055" s="64">
        <v>39203</v>
      </c>
      <c r="D1055" s="64" t="str">
        <f t="shared" si="136"/>
        <v>52007</v>
      </c>
      <c r="E1055" s="65">
        <v>18.0243</v>
      </c>
      <c r="F1055" s="58">
        <f t="shared" si="137"/>
        <v>17.456099999999999</v>
      </c>
      <c r="G1055" s="65">
        <v>15.813753039832257</v>
      </c>
      <c r="H1055" s="66">
        <v>27.55</v>
      </c>
      <c r="I1055" s="60">
        <f>AVERAGE($H$102:H1055)</f>
        <v>17.330901467505235</v>
      </c>
      <c r="J1055" s="58">
        <f t="shared" ref="J1055:J1118" si="139">AVERAGE(H935:H1055)</f>
        <v>31.040165289256194</v>
      </c>
      <c r="K1055">
        <f t="shared" si="138"/>
        <v>26.98</v>
      </c>
    </row>
    <row r="1056" spans="3:11">
      <c r="C1056" s="64">
        <v>39234</v>
      </c>
      <c r="D1056" s="64" t="str">
        <f t="shared" si="136"/>
        <v>62007</v>
      </c>
      <c r="E1056" s="65">
        <v>17.703099999999999</v>
      </c>
      <c r="F1056" s="58">
        <f t="shared" si="137"/>
        <v>18.0243</v>
      </c>
      <c r="G1056" s="65">
        <v>15.815731413612538</v>
      </c>
      <c r="H1056" s="66">
        <v>27.42</v>
      </c>
      <c r="I1056" s="60">
        <f>AVERAGE($H$102:H1056)</f>
        <v>17.341465968586377</v>
      </c>
      <c r="J1056" s="58">
        <f t="shared" si="139"/>
        <v>31.019421487603303</v>
      </c>
      <c r="K1056">
        <f t="shared" si="138"/>
        <v>27.55</v>
      </c>
    </row>
    <row r="1057" spans="3:11">
      <c r="C1057" s="64">
        <v>39264</v>
      </c>
      <c r="D1057" s="64" t="str">
        <f t="shared" si="136"/>
        <v>72007</v>
      </c>
      <c r="E1057" s="65">
        <v>18.514900000000001</v>
      </c>
      <c r="F1057" s="58">
        <f t="shared" si="137"/>
        <v>17.703099999999999</v>
      </c>
      <c r="G1057" s="65">
        <v>15.818554811715455</v>
      </c>
      <c r="H1057" s="66">
        <v>27.41</v>
      </c>
      <c r="I1057" s="60">
        <f>AVERAGE($H$102:H1057)</f>
        <v>17.35199790794978</v>
      </c>
      <c r="J1057" s="58">
        <f t="shared" si="139"/>
        <v>30.987685950413219</v>
      </c>
      <c r="K1057">
        <f t="shared" si="138"/>
        <v>27.42</v>
      </c>
    </row>
    <row r="1058" spans="3:11">
      <c r="C1058" s="64">
        <v>39295</v>
      </c>
      <c r="D1058" s="64" t="str">
        <f t="shared" si="136"/>
        <v>82007</v>
      </c>
      <c r="E1058" s="65">
        <v>18.7531</v>
      </c>
      <c r="F1058" s="58">
        <f t="shared" si="137"/>
        <v>18.514900000000001</v>
      </c>
      <c r="G1058" s="65">
        <v>15.821621212121185</v>
      </c>
      <c r="H1058" s="66">
        <v>26.15</v>
      </c>
      <c r="I1058" s="60">
        <f>AVERAGE($H$102:H1058)</f>
        <v>17.361191222570525</v>
      </c>
      <c r="J1058" s="58">
        <f t="shared" si="139"/>
        <v>30.933057851239663</v>
      </c>
      <c r="K1058">
        <f t="shared" si="138"/>
        <v>27.41</v>
      </c>
    </row>
    <row r="1059" spans="3:11">
      <c r="C1059" s="64">
        <v>39326</v>
      </c>
      <c r="D1059" s="64" t="str">
        <f t="shared" si="136"/>
        <v>92007</v>
      </c>
      <c r="E1059" s="65">
        <v>19.424299999999999</v>
      </c>
      <c r="F1059" s="58">
        <f t="shared" si="137"/>
        <v>18.7531</v>
      </c>
      <c r="G1059" s="65">
        <v>15.825381837160725</v>
      </c>
      <c r="H1059" s="66">
        <v>26.73</v>
      </c>
      <c r="I1059" s="60">
        <f>AVERAGE($H$102:H1059)</f>
        <v>17.370970772442579</v>
      </c>
      <c r="J1059" s="58">
        <f t="shared" si="139"/>
        <v>30.884710743801644</v>
      </c>
      <c r="K1059">
        <f t="shared" si="138"/>
        <v>26.15</v>
      </c>
    </row>
    <row r="1060" spans="3:11">
      <c r="C1060" s="64">
        <v>39356</v>
      </c>
      <c r="D1060" s="64" t="str">
        <f t="shared" si="136"/>
        <v>102007</v>
      </c>
      <c r="E1060" s="65">
        <v>23.4116</v>
      </c>
      <c r="F1060" s="58">
        <f t="shared" si="137"/>
        <v>19.424299999999999</v>
      </c>
      <c r="G1060" s="65">
        <v>15.83329238790404</v>
      </c>
      <c r="H1060" s="66">
        <v>27.32</v>
      </c>
      <c r="I1060" s="60">
        <f>AVERAGE($H$102:H1060)</f>
        <v>17.381345151199156</v>
      </c>
      <c r="J1060" s="58">
        <f t="shared" si="139"/>
        <v>30.840578512396686</v>
      </c>
      <c r="K1060">
        <f t="shared" si="138"/>
        <v>26.73</v>
      </c>
    </row>
    <row r="1061" spans="3:11">
      <c r="C1061" s="64">
        <v>39387</v>
      </c>
      <c r="D1061" s="64" t="str">
        <f t="shared" si="136"/>
        <v>112007</v>
      </c>
      <c r="E1061" s="65">
        <v>22.380500000000001</v>
      </c>
      <c r="F1061" s="58">
        <f t="shared" si="137"/>
        <v>23.4116</v>
      </c>
      <c r="G1061" s="65">
        <v>15.840112395833305</v>
      </c>
      <c r="H1061" s="66">
        <v>25.73</v>
      </c>
      <c r="I1061" s="60">
        <f>AVERAGE($H$102:H1061)</f>
        <v>17.390041666666658</v>
      </c>
      <c r="J1061" s="58">
        <f t="shared" si="139"/>
        <v>30.781322314049579</v>
      </c>
      <c r="K1061">
        <f t="shared" si="138"/>
        <v>27.32</v>
      </c>
    </row>
    <row r="1062" spans="3:11">
      <c r="C1062" s="64">
        <v>39417</v>
      </c>
      <c r="D1062" s="64" t="str">
        <f t="shared" si="136"/>
        <v>122007</v>
      </c>
      <c r="E1062" s="65">
        <v>22.1874</v>
      </c>
      <c r="F1062" s="58">
        <f t="shared" si="137"/>
        <v>22.380500000000001</v>
      </c>
      <c r="G1062" s="65">
        <v>15.84671727367323</v>
      </c>
      <c r="H1062" s="66">
        <v>25.96</v>
      </c>
      <c r="I1062" s="60">
        <f>AVERAGE($H$102:H1062)</f>
        <v>17.398959417273662</v>
      </c>
      <c r="J1062" s="58">
        <f t="shared" si="139"/>
        <v>30.728677685950405</v>
      </c>
      <c r="K1062">
        <f t="shared" si="138"/>
        <v>25.73</v>
      </c>
    </row>
    <row r="1063" spans="3:11">
      <c r="C1063" s="64">
        <v>39448</v>
      </c>
      <c r="D1063" s="64" t="str">
        <f t="shared" ref="D1063:D1126" si="140">MONTH(C1063)&amp;YEAR(C1063)</f>
        <v>12008</v>
      </c>
      <c r="E1063" s="65">
        <v>22.827500000000001</v>
      </c>
      <c r="F1063" s="58">
        <f t="shared" si="137"/>
        <v>22.1874</v>
      </c>
      <c r="G1063" s="65">
        <v>15.853973804573776</v>
      </c>
      <c r="H1063" s="66">
        <v>24.02</v>
      </c>
      <c r="I1063" s="60">
        <f>AVERAGE($H$102:H1063)</f>
        <v>17.405841995841985</v>
      </c>
      <c r="J1063" s="58">
        <f t="shared" si="139"/>
        <v>30.654214876033045</v>
      </c>
      <c r="K1063">
        <f t="shared" si="138"/>
        <v>25.96</v>
      </c>
    </row>
    <row r="1064" spans="3:11">
      <c r="C1064" s="64">
        <v>39479</v>
      </c>
      <c r="D1064" s="64" t="str">
        <f t="shared" si="140"/>
        <v>22008</v>
      </c>
      <c r="E1064" s="65">
        <v>22.033899999999999</v>
      </c>
      <c r="F1064" s="58">
        <f t="shared" ref="F1064:F1127" si="141">E1063</f>
        <v>22.827500000000001</v>
      </c>
      <c r="G1064" s="65">
        <v>15.86039117341638</v>
      </c>
      <c r="H1064" s="66">
        <v>23.5</v>
      </c>
      <c r="I1064" s="60">
        <f>AVERAGE($H$102:H1064)</f>
        <v>17.412170301142254</v>
      </c>
      <c r="J1064" s="58">
        <f t="shared" si="139"/>
        <v>30.576859504132219</v>
      </c>
      <c r="K1064">
        <f t="shared" ref="K1064:K1127" si="142">H1063</f>
        <v>24.02</v>
      </c>
    </row>
    <row r="1065" spans="3:11">
      <c r="C1065" s="64">
        <v>39508</v>
      </c>
      <c r="D1065" s="64" t="str">
        <f t="shared" si="140"/>
        <v>32008</v>
      </c>
      <c r="E1065" s="65">
        <v>21.9026</v>
      </c>
      <c r="F1065" s="58">
        <f t="shared" si="141"/>
        <v>22.033899999999999</v>
      </c>
      <c r="G1065" s="65">
        <v>15.866659024896238</v>
      </c>
      <c r="H1065" s="66">
        <v>22.61</v>
      </c>
      <c r="I1065" s="60">
        <f>AVERAGE($H$102:H1065)</f>
        <v>17.417562240663891</v>
      </c>
      <c r="J1065" s="58">
        <f t="shared" si="139"/>
        <v>30.476859504132221</v>
      </c>
      <c r="K1065">
        <f t="shared" si="142"/>
        <v>23.5</v>
      </c>
    </row>
    <row r="1066" spans="3:11">
      <c r="C1066" s="64">
        <v>39539</v>
      </c>
      <c r="D1066" s="64" t="str">
        <f t="shared" si="140"/>
        <v>42008</v>
      </c>
      <c r="E1066" s="65">
        <v>26.9727</v>
      </c>
      <c r="F1066" s="58">
        <f t="shared" si="141"/>
        <v>21.9026</v>
      </c>
      <c r="G1066" s="65">
        <v>15.878167875647641</v>
      </c>
      <c r="H1066" s="66">
        <v>23.36</v>
      </c>
      <c r="I1066" s="60">
        <f>AVERAGE($H$102:H1066)</f>
        <v>17.423720207253879</v>
      </c>
      <c r="J1066" s="58">
        <f t="shared" si="139"/>
        <v>30.36999999999999</v>
      </c>
      <c r="K1066">
        <f t="shared" si="142"/>
        <v>22.61</v>
      </c>
    </row>
    <row r="1067" spans="3:11">
      <c r="C1067" s="64">
        <v>39569</v>
      </c>
      <c r="D1067" s="64" t="str">
        <f t="shared" si="140"/>
        <v>52008</v>
      </c>
      <c r="E1067" s="65">
        <v>27.2607</v>
      </c>
      <c r="F1067" s="58">
        <f t="shared" si="141"/>
        <v>26.9727</v>
      </c>
      <c r="G1067" s="65">
        <v>15.88995103519666</v>
      </c>
      <c r="H1067" s="66">
        <v>23.7</v>
      </c>
      <c r="I1067" s="60">
        <f>AVERAGE($H$102:H1067)</f>
        <v>17.430217391304339</v>
      </c>
      <c r="J1067" s="58">
        <f t="shared" si="139"/>
        <v>30.257851239669414</v>
      </c>
      <c r="K1067">
        <f t="shared" si="142"/>
        <v>23.36</v>
      </c>
    </row>
    <row r="1068" spans="3:11">
      <c r="C1068" s="64">
        <v>39600</v>
      </c>
      <c r="D1068" s="64" t="str">
        <f t="shared" si="140"/>
        <v>62008</v>
      </c>
      <c r="E1068" s="65">
        <v>24.917300000000001</v>
      </c>
      <c r="F1068" s="58">
        <f t="shared" si="141"/>
        <v>27.2607</v>
      </c>
      <c r="G1068" s="65">
        <v>15.899286452947232</v>
      </c>
      <c r="H1068" s="66">
        <v>22.42</v>
      </c>
      <c r="I1068" s="60">
        <f>AVERAGE($H$102:H1068)</f>
        <v>17.435377456049629</v>
      </c>
      <c r="J1068" s="58">
        <f t="shared" si="139"/>
        <v>30.137768595041315</v>
      </c>
      <c r="K1068">
        <f t="shared" si="142"/>
        <v>23.7</v>
      </c>
    </row>
    <row r="1069" spans="3:11">
      <c r="C1069" s="64">
        <v>39630</v>
      </c>
      <c r="D1069" s="64" t="str">
        <f t="shared" si="140"/>
        <v>72008</v>
      </c>
      <c r="E1069" s="65">
        <v>27.581700000000001</v>
      </c>
      <c r="F1069" s="58">
        <f t="shared" si="141"/>
        <v>24.917300000000001</v>
      </c>
      <c r="G1069" s="65">
        <v>15.911355061983445</v>
      </c>
      <c r="H1069" s="66">
        <v>20.91</v>
      </c>
      <c r="I1069" s="60">
        <f>AVERAGE($H$102:H1069)</f>
        <v>17.438966942148753</v>
      </c>
      <c r="J1069" s="58">
        <f t="shared" si="139"/>
        <v>30.006446280991725</v>
      </c>
      <c r="K1069">
        <f t="shared" si="142"/>
        <v>22.42</v>
      </c>
    </row>
    <row r="1070" spans="3:11">
      <c r="C1070" s="64">
        <v>39661</v>
      </c>
      <c r="D1070" s="64" t="str">
        <f t="shared" si="140"/>
        <v>82008</v>
      </c>
      <c r="E1070" s="65">
        <v>27.917999999999999</v>
      </c>
      <c r="F1070" s="58">
        <f t="shared" si="141"/>
        <v>27.581700000000001</v>
      </c>
      <c r="G1070" s="65">
        <v>15.923745820433409</v>
      </c>
      <c r="H1070" s="66">
        <v>21.4</v>
      </c>
      <c r="I1070" s="60">
        <f>AVERAGE($H$102:H1070)</f>
        <v>17.443054695562427</v>
      </c>
      <c r="J1070" s="58">
        <f t="shared" si="139"/>
        <v>29.867107438016522</v>
      </c>
      <c r="K1070">
        <f t="shared" si="142"/>
        <v>20.91</v>
      </c>
    </row>
    <row r="1071" spans="3:11">
      <c r="C1071" s="64">
        <v>39692</v>
      </c>
      <c r="D1071" s="64" t="str">
        <f t="shared" si="140"/>
        <v>92008</v>
      </c>
      <c r="E1071" s="65">
        <v>25.383199999999999</v>
      </c>
      <c r="F1071" s="58">
        <f t="shared" si="141"/>
        <v>27.917999999999999</v>
      </c>
      <c r="G1071" s="65">
        <v>15.933497835051519</v>
      </c>
      <c r="H1071" s="66">
        <v>20.36</v>
      </c>
      <c r="I1071" s="60">
        <f>AVERAGE($H$102:H1071)</f>
        <v>17.446061855670095</v>
      </c>
      <c r="J1071" s="58">
        <f t="shared" si="139"/>
        <v>29.742644628099168</v>
      </c>
      <c r="K1071">
        <f t="shared" si="142"/>
        <v>21.4</v>
      </c>
    </row>
    <row r="1072" spans="3:11">
      <c r="C1072" s="64">
        <v>39722</v>
      </c>
      <c r="D1072" s="64" t="str">
        <f t="shared" si="140"/>
        <v>102008</v>
      </c>
      <c r="E1072" s="65">
        <v>65.104200000000006</v>
      </c>
      <c r="F1072" s="58">
        <f t="shared" si="141"/>
        <v>25.383199999999999</v>
      </c>
      <c r="G1072" s="65">
        <v>15.984137075180199</v>
      </c>
      <c r="H1072" s="66">
        <v>16.39</v>
      </c>
      <c r="I1072" s="60">
        <f>AVERAGE($H$102:H1072)</f>
        <v>17.444974253347056</v>
      </c>
      <c r="J1072" s="58">
        <f t="shared" si="139"/>
        <v>29.600991735537189</v>
      </c>
      <c r="K1072">
        <f t="shared" si="142"/>
        <v>20.36</v>
      </c>
    </row>
    <row r="1073" spans="3:11">
      <c r="C1073" s="64">
        <v>39753</v>
      </c>
      <c r="D1073" s="64" t="str">
        <f t="shared" si="140"/>
        <v>112008</v>
      </c>
      <c r="E1073" s="65">
        <v>60.231200000000001</v>
      </c>
      <c r="F1073" s="58">
        <f t="shared" si="141"/>
        <v>65.104200000000006</v>
      </c>
      <c r="G1073" s="65">
        <v>16.02965874485594</v>
      </c>
      <c r="H1073" s="66">
        <v>15.26</v>
      </c>
      <c r="I1073" s="60">
        <f>AVERAGE($H$102:H1073)</f>
        <v>17.442726337448551</v>
      </c>
      <c r="J1073" s="58">
        <f t="shared" si="139"/>
        <v>29.448016528925621</v>
      </c>
      <c r="K1073">
        <f t="shared" si="142"/>
        <v>16.39</v>
      </c>
    </row>
    <row r="1074" spans="3:11">
      <c r="C1074" s="64">
        <v>39783</v>
      </c>
      <c r="D1074" s="64" t="str">
        <f t="shared" si="140"/>
        <v>122008</v>
      </c>
      <c r="E1074" s="65">
        <v>60.702300000000001</v>
      </c>
      <c r="F1074" s="58">
        <f t="shared" si="141"/>
        <v>60.231200000000001</v>
      </c>
      <c r="G1074" s="65">
        <v>16.075571017471709</v>
      </c>
      <c r="H1074" s="66">
        <v>15.38</v>
      </c>
      <c r="I1074" s="60">
        <f>AVERAGE($H$102:H1074)</f>
        <v>17.440606372045213</v>
      </c>
      <c r="J1074" s="58">
        <f t="shared" si="139"/>
        <v>29.266280991735538</v>
      </c>
      <c r="K1074">
        <f t="shared" si="142"/>
        <v>15.26</v>
      </c>
    </row>
    <row r="1075" spans="3:11">
      <c r="C1075" s="64">
        <v>39814</v>
      </c>
      <c r="D1075" s="64" t="str">
        <f t="shared" si="140"/>
        <v>12009</v>
      </c>
      <c r="E1075" s="65">
        <v>120.3907</v>
      </c>
      <c r="F1075" s="58">
        <f t="shared" si="141"/>
        <v>60.702300000000001</v>
      </c>
      <c r="G1075" s="65">
        <v>16.182670739219688</v>
      </c>
      <c r="H1075" s="66">
        <v>15.17</v>
      </c>
      <c r="I1075" s="60">
        <f>AVERAGE($H$102:H1075)</f>
        <v>17.438275154004096</v>
      </c>
      <c r="J1075" s="58">
        <f t="shared" si="139"/>
        <v>29.070826446280996</v>
      </c>
      <c r="K1075">
        <f t="shared" si="142"/>
        <v>15.38</v>
      </c>
    </row>
    <row r="1076" spans="3:11">
      <c r="C1076" s="64">
        <v>39845</v>
      </c>
      <c r="D1076" s="64" t="str">
        <f t="shared" si="140"/>
        <v>22009</v>
      </c>
      <c r="E1076" s="65">
        <v>107.15600000000001</v>
      </c>
      <c r="F1076" s="58">
        <f t="shared" si="141"/>
        <v>120.3907</v>
      </c>
      <c r="G1076" s="65">
        <v>16.275976717948694</v>
      </c>
      <c r="H1076" s="66">
        <v>14.12</v>
      </c>
      <c r="I1076" s="60">
        <f>AVERAGE($H$102:H1076)</f>
        <v>17.434871794871782</v>
      </c>
      <c r="J1076" s="58">
        <f t="shared" si="139"/>
        <v>28.852231404958683</v>
      </c>
      <c r="K1076">
        <f t="shared" si="142"/>
        <v>15.17</v>
      </c>
    </row>
    <row r="1077" spans="3:11">
      <c r="C1077" s="64">
        <v>39873</v>
      </c>
      <c r="D1077" s="64" t="str">
        <f t="shared" si="140"/>
        <v>32009</v>
      </c>
      <c r="E1077" s="65">
        <v>116.30759999999999</v>
      </c>
      <c r="F1077" s="58">
        <f t="shared" si="141"/>
        <v>107.15600000000001</v>
      </c>
      <c r="G1077" s="65">
        <v>16.378468135245875</v>
      </c>
      <c r="H1077" s="66">
        <v>13.32</v>
      </c>
      <c r="I1077" s="60">
        <f>AVERAGE($H$102:H1077)</f>
        <v>17.430655737704907</v>
      </c>
      <c r="J1077" s="58">
        <f t="shared" si="139"/>
        <v>28.628429752066122</v>
      </c>
      <c r="K1077">
        <f t="shared" si="142"/>
        <v>14.12</v>
      </c>
    </row>
    <row r="1078" spans="3:11">
      <c r="C1078" s="64">
        <v>39904</v>
      </c>
      <c r="D1078" s="64" t="str">
        <f t="shared" si="140"/>
        <v>42009</v>
      </c>
      <c r="E1078" s="65">
        <v>116.2197</v>
      </c>
      <c r="F1078" s="58">
        <f t="shared" si="141"/>
        <v>116.30759999999999</v>
      </c>
      <c r="G1078" s="65">
        <v>16.480659774820854</v>
      </c>
      <c r="H1078" s="66">
        <v>14.98</v>
      </c>
      <c r="I1078" s="60">
        <f>AVERAGE($H$102:H1078)</f>
        <v>17.428147389969283</v>
      </c>
      <c r="J1078" s="58">
        <f t="shared" si="139"/>
        <v>28.410495867768606</v>
      </c>
      <c r="K1078">
        <f t="shared" si="142"/>
        <v>13.32</v>
      </c>
    </row>
    <row r="1079" spans="3:11">
      <c r="C1079" s="64">
        <v>39934</v>
      </c>
      <c r="D1079" s="64" t="str">
        <f t="shared" si="140"/>
        <v>52009</v>
      </c>
      <c r="E1079" s="65">
        <v>122.3888</v>
      </c>
      <c r="F1079" s="58">
        <f t="shared" si="141"/>
        <v>116.2197</v>
      </c>
      <c r="G1079" s="65">
        <v>16.588950306748441</v>
      </c>
      <c r="H1079" s="66">
        <v>16</v>
      </c>
      <c r="I1079" s="60">
        <f>AVERAGE($H$102:H1079)</f>
        <v>17.426687116564405</v>
      </c>
      <c r="J1079" s="58">
        <f t="shared" si="139"/>
        <v>28.18983471074381</v>
      </c>
      <c r="K1079">
        <f t="shared" si="142"/>
        <v>14.98</v>
      </c>
    </row>
    <row r="1080" spans="3:11">
      <c r="C1080" s="64">
        <v>39965</v>
      </c>
      <c r="D1080" s="64" t="str">
        <f t="shared" si="140"/>
        <v>62009</v>
      </c>
      <c r="E1080" s="65">
        <v>122.4128</v>
      </c>
      <c r="F1080" s="58">
        <f t="shared" si="141"/>
        <v>122.3888</v>
      </c>
      <c r="G1080" s="65">
        <v>16.697044126659833</v>
      </c>
      <c r="H1080" s="66">
        <v>16.38</v>
      </c>
      <c r="I1080" s="60">
        <f>AVERAGE($H$102:H1080)</f>
        <v>17.425617977528081</v>
      </c>
      <c r="J1080" s="58">
        <f t="shared" si="139"/>
        <v>27.973553719008279</v>
      </c>
      <c r="K1080">
        <f t="shared" si="142"/>
        <v>16</v>
      </c>
    </row>
    <row r="1081" spans="3:11">
      <c r="C1081" s="64">
        <v>39995</v>
      </c>
      <c r="D1081" s="64" t="str">
        <f t="shared" si="140"/>
        <v>72009</v>
      </c>
      <c r="E1081" s="65">
        <v>78.746399999999994</v>
      </c>
      <c r="F1081" s="58">
        <f t="shared" si="141"/>
        <v>122.4128</v>
      </c>
      <c r="G1081" s="65">
        <v>16.760359795918344</v>
      </c>
      <c r="H1081" s="66">
        <v>16.690000000000001</v>
      </c>
      <c r="I1081" s="60">
        <f>AVERAGE($H$102:H1081)</f>
        <v>17.424867346938765</v>
      </c>
      <c r="J1081" s="58">
        <f t="shared" si="139"/>
        <v>27.762892561983488</v>
      </c>
      <c r="K1081">
        <f t="shared" si="142"/>
        <v>16.38</v>
      </c>
    </row>
    <row r="1082" spans="3:11">
      <c r="C1082" s="64">
        <v>40026</v>
      </c>
      <c r="D1082" s="64" t="str">
        <f t="shared" si="140"/>
        <v>82009</v>
      </c>
      <c r="E1082" s="65">
        <v>81.389200000000002</v>
      </c>
      <c r="F1082" s="58">
        <f t="shared" si="141"/>
        <v>78.746399999999994</v>
      </c>
      <c r="G1082" s="65">
        <v>16.826240366972453</v>
      </c>
      <c r="H1082" s="66">
        <v>18.09</v>
      </c>
      <c r="I1082" s="60">
        <f>AVERAGE($H$102:H1082)</f>
        <v>17.425545361875624</v>
      </c>
      <c r="J1082" s="58">
        <f t="shared" si="139"/>
        <v>27.550165289256213</v>
      </c>
      <c r="K1082">
        <f t="shared" si="142"/>
        <v>16.690000000000001</v>
      </c>
    </row>
    <row r="1083" spans="3:11">
      <c r="C1083" s="64">
        <v>40057</v>
      </c>
      <c r="D1083" s="64" t="str">
        <f t="shared" si="140"/>
        <v>92009</v>
      </c>
      <c r="E1083" s="65">
        <v>84.296700000000001</v>
      </c>
      <c r="F1083" s="58">
        <f t="shared" si="141"/>
        <v>81.389200000000002</v>
      </c>
      <c r="G1083" s="65">
        <v>16.894947556008123</v>
      </c>
      <c r="H1083" s="66">
        <v>18.829999999999998</v>
      </c>
      <c r="I1083" s="60">
        <f>AVERAGE($H$102:H1083)</f>
        <v>17.426975560081456</v>
      </c>
      <c r="J1083" s="58">
        <f t="shared" si="139"/>
        <v>27.359256198347126</v>
      </c>
      <c r="K1083">
        <f t="shared" si="142"/>
        <v>18.09</v>
      </c>
    </row>
    <row r="1084" spans="3:11">
      <c r="C1084" s="64">
        <v>40087</v>
      </c>
      <c r="D1084" s="64" t="str">
        <f t="shared" si="140"/>
        <v>102009</v>
      </c>
      <c r="E1084" s="65">
        <v>20.3294</v>
      </c>
      <c r="F1084" s="58">
        <f t="shared" si="141"/>
        <v>84.296700000000001</v>
      </c>
      <c r="G1084" s="65">
        <v>16.898441403865693</v>
      </c>
      <c r="H1084" s="66">
        <v>19.36</v>
      </c>
      <c r="I1084" s="60">
        <f>AVERAGE($H$102:H1084)</f>
        <v>17.428942014242107</v>
      </c>
      <c r="J1084" s="58">
        <f t="shared" si="139"/>
        <v>27.177768595041343</v>
      </c>
      <c r="K1084">
        <f t="shared" si="142"/>
        <v>18.829999999999998</v>
      </c>
    </row>
    <row r="1085" spans="3:11">
      <c r="C1085" s="64">
        <v>40118</v>
      </c>
      <c r="D1085" s="64" t="str">
        <f t="shared" si="140"/>
        <v>112009</v>
      </c>
      <c r="E1085" s="65">
        <v>21.4956</v>
      </c>
      <c r="F1085" s="58">
        <f t="shared" si="141"/>
        <v>20.3294</v>
      </c>
      <c r="G1085" s="65">
        <v>16.903113313008102</v>
      </c>
      <c r="H1085" s="66">
        <v>19.809999999999999</v>
      </c>
      <c r="I1085" s="60">
        <f>AVERAGE($H$102:H1085)</f>
        <v>17.431361788617878</v>
      </c>
      <c r="J1085" s="58">
        <f t="shared" si="139"/>
        <v>27.006363636363655</v>
      </c>
      <c r="K1085">
        <f t="shared" si="142"/>
        <v>19.36</v>
      </c>
    </row>
    <row r="1086" spans="3:11">
      <c r="C1086" s="64">
        <v>40148</v>
      </c>
      <c r="D1086" s="64" t="str">
        <f t="shared" si="140"/>
        <v>122009</v>
      </c>
      <c r="E1086" s="65">
        <v>21.877600000000001</v>
      </c>
      <c r="F1086" s="58">
        <f t="shared" si="141"/>
        <v>21.4956</v>
      </c>
      <c r="G1086" s="65">
        <v>16.908163553299467</v>
      </c>
      <c r="H1086" s="66">
        <v>20.32</v>
      </c>
      <c r="I1086" s="60">
        <f>AVERAGE($H$102:H1086)</f>
        <v>17.434294416243645</v>
      </c>
      <c r="J1086" s="58">
        <f t="shared" si="139"/>
        <v>26.817190082644647</v>
      </c>
      <c r="K1086">
        <f t="shared" si="142"/>
        <v>19.809999999999999</v>
      </c>
    </row>
    <row r="1087" spans="3:11">
      <c r="C1087" s="64">
        <v>40179</v>
      </c>
      <c r="D1087" s="64" t="str">
        <f t="shared" si="140"/>
        <v>12010</v>
      </c>
      <c r="E1087" s="65">
        <v>17.624700000000001</v>
      </c>
      <c r="F1087" s="58">
        <f t="shared" si="141"/>
        <v>21.877600000000001</v>
      </c>
      <c r="G1087" s="65">
        <v>16.908890263691656</v>
      </c>
      <c r="H1087" s="66">
        <v>20.53</v>
      </c>
      <c r="I1087" s="60">
        <f>AVERAGE($H$102:H1087)</f>
        <v>17.437434077079097</v>
      </c>
      <c r="J1087" s="58">
        <f t="shared" si="139"/>
        <v>26.621652892562004</v>
      </c>
      <c r="K1087">
        <f t="shared" si="142"/>
        <v>20.32</v>
      </c>
    </row>
    <row r="1088" spans="3:11">
      <c r="C1088" s="64">
        <v>40210</v>
      </c>
      <c r="D1088" s="64" t="str">
        <f t="shared" si="140"/>
        <v>22010</v>
      </c>
      <c r="E1088" s="65">
        <v>18.127199999999998</v>
      </c>
      <c r="F1088" s="58">
        <f t="shared" si="141"/>
        <v>17.624700000000001</v>
      </c>
      <c r="G1088" s="65">
        <v>16.910124620060763</v>
      </c>
      <c r="H1088" s="66">
        <v>19.920000000000002</v>
      </c>
      <c r="I1088" s="60">
        <f>AVERAGE($H$102:H1088)</f>
        <v>17.439949341438691</v>
      </c>
      <c r="J1088" s="58">
        <f t="shared" si="139"/>
        <v>26.424545454545477</v>
      </c>
      <c r="K1088">
        <f t="shared" si="142"/>
        <v>20.53</v>
      </c>
    </row>
    <row r="1089" spans="3:11">
      <c r="C1089" s="64">
        <v>40238</v>
      </c>
      <c r="D1089" s="64" t="str">
        <f t="shared" si="140"/>
        <v>32010</v>
      </c>
      <c r="E1089" s="65">
        <v>19.193000000000001</v>
      </c>
      <c r="F1089" s="58">
        <f t="shared" si="141"/>
        <v>18.127199999999998</v>
      </c>
      <c r="G1089" s="65">
        <v>16.912435222672038</v>
      </c>
      <c r="H1089" s="66">
        <v>21</v>
      </c>
      <c r="I1089" s="60">
        <f>AVERAGE($H$102:H1089)</f>
        <v>17.443552631578935</v>
      </c>
      <c r="J1089" s="58">
        <f t="shared" si="139"/>
        <v>26.249504132231429</v>
      </c>
      <c r="K1089">
        <f t="shared" si="142"/>
        <v>19.920000000000002</v>
      </c>
    </row>
    <row r="1090" spans="3:11">
      <c r="C1090" s="64">
        <v>40269</v>
      </c>
      <c r="D1090" s="64" t="str">
        <f t="shared" si="140"/>
        <v>42010</v>
      </c>
      <c r="E1090" s="65">
        <v>17.685400000000001</v>
      </c>
      <c r="F1090" s="58">
        <f t="shared" si="141"/>
        <v>19.193000000000001</v>
      </c>
      <c r="G1090" s="65">
        <v>16.913216784630912</v>
      </c>
      <c r="H1090" s="66">
        <v>21.8</v>
      </c>
      <c r="I1090" s="60">
        <f>AVERAGE($H$102:H1090)</f>
        <v>17.447957532861466</v>
      </c>
      <c r="J1090" s="58">
        <f t="shared" si="139"/>
        <v>26.072479338843007</v>
      </c>
      <c r="K1090">
        <f t="shared" si="142"/>
        <v>21</v>
      </c>
    </row>
    <row r="1091" spans="3:11">
      <c r="C1091" s="64">
        <v>40299</v>
      </c>
      <c r="D1091" s="64" t="str">
        <f t="shared" si="140"/>
        <v>52010</v>
      </c>
      <c r="E1091" s="65">
        <v>16.235600000000002</v>
      </c>
      <c r="F1091" s="58">
        <f t="shared" si="141"/>
        <v>17.685400000000001</v>
      </c>
      <c r="G1091" s="65">
        <v>16.912532323232295</v>
      </c>
      <c r="H1091" s="66">
        <v>20.48</v>
      </c>
      <c r="I1091" s="60">
        <f>AVERAGE($H$102:H1091)</f>
        <v>17.451020202020189</v>
      </c>
      <c r="J1091" s="58">
        <f t="shared" si="139"/>
        <v>25.88198347107441</v>
      </c>
      <c r="K1091">
        <f t="shared" si="142"/>
        <v>21.8</v>
      </c>
    </row>
    <row r="1092" spans="3:11">
      <c r="C1092" s="64">
        <v>40330</v>
      </c>
      <c r="D1092" s="64" t="str">
        <f t="shared" si="140"/>
        <v>62010</v>
      </c>
      <c r="E1092" s="65">
        <v>15.360799999999999</v>
      </c>
      <c r="F1092" s="58">
        <f t="shared" si="141"/>
        <v>16.235600000000002</v>
      </c>
      <c r="G1092" s="65">
        <v>16.910966498486346</v>
      </c>
      <c r="H1092" s="66">
        <v>19.739999999999998</v>
      </c>
      <c r="I1092" s="60">
        <f>AVERAGE($H$102:H1092)</f>
        <v>17.453329969727537</v>
      </c>
      <c r="J1092" s="58">
        <f t="shared" si="139"/>
        <v>25.698347107438043</v>
      </c>
      <c r="K1092">
        <f t="shared" si="142"/>
        <v>20.48</v>
      </c>
    </row>
    <row r="1093" spans="3:11">
      <c r="C1093" s="64">
        <v>40360</v>
      </c>
      <c r="D1093" s="64" t="str">
        <f t="shared" si="140"/>
        <v>72010</v>
      </c>
      <c r="E1093" s="65">
        <v>15.329800000000001</v>
      </c>
      <c r="F1093" s="58">
        <f t="shared" si="141"/>
        <v>15.360799999999999</v>
      </c>
      <c r="G1093" s="65">
        <v>16.90937258064513</v>
      </c>
      <c r="H1093" s="66">
        <v>19.670000000000002</v>
      </c>
      <c r="I1093" s="60">
        <f>AVERAGE($H$102:H1093)</f>
        <v>17.455564516129019</v>
      </c>
      <c r="J1093" s="58">
        <f t="shared" si="139"/>
        <v>25.50735537190085</v>
      </c>
      <c r="K1093">
        <f t="shared" si="142"/>
        <v>19.739999999999998</v>
      </c>
    </row>
    <row r="1094" spans="3:11">
      <c r="C1094" s="64">
        <v>40391</v>
      </c>
      <c r="D1094" s="64" t="str">
        <f t="shared" si="140"/>
        <v>82010</v>
      </c>
      <c r="E1094" s="65">
        <v>14.602399999999999</v>
      </c>
      <c r="F1094" s="58">
        <f t="shared" si="141"/>
        <v>15.329800000000001</v>
      </c>
      <c r="G1094" s="65">
        <v>16.907049345417892</v>
      </c>
      <c r="H1094" s="66">
        <v>19.77</v>
      </c>
      <c r="I1094" s="60">
        <f>AVERAGE($H$102:H1094)</f>
        <v>17.457895266868064</v>
      </c>
      <c r="J1094" s="58">
        <f t="shared" si="139"/>
        <v>25.317438016528953</v>
      </c>
      <c r="K1094">
        <f t="shared" si="142"/>
        <v>19.670000000000002</v>
      </c>
    </row>
    <row r="1095" spans="3:11">
      <c r="C1095" s="64">
        <v>40422</v>
      </c>
      <c r="D1095" s="64" t="str">
        <f t="shared" si="140"/>
        <v>92010</v>
      </c>
      <c r="E1095" s="65">
        <v>15.8809</v>
      </c>
      <c r="F1095" s="58">
        <f t="shared" si="141"/>
        <v>14.602399999999999</v>
      </c>
      <c r="G1095" s="65">
        <v>16.906017002012039</v>
      </c>
      <c r="H1095" s="66">
        <v>20.38</v>
      </c>
      <c r="I1095" s="60">
        <f>AVERAGE($H$102:H1095)</f>
        <v>17.46083501006035</v>
      </c>
      <c r="J1095" s="58">
        <f t="shared" si="139"/>
        <v>25.131570247933915</v>
      </c>
      <c r="K1095">
        <f t="shared" si="142"/>
        <v>19.77</v>
      </c>
    </row>
    <row r="1096" spans="3:11">
      <c r="C1096" s="64">
        <v>40452</v>
      </c>
      <c r="D1096" s="64" t="str">
        <f t="shared" si="140"/>
        <v>102010</v>
      </c>
      <c r="E1096" s="65">
        <v>15.297499999999999</v>
      </c>
      <c r="F1096" s="58">
        <f t="shared" si="141"/>
        <v>15.8809</v>
      </c>
      <c r="G1096" s="65">
        <v>16.904400402010019</v>
      </c>
      <c r="H1096" s="66">
        <v>21.24</v>
      </c>
      <c r="I1096" s="60">
        <f>AVERAGE($H$102:H1096)</f>
        <v>17.464633165829134</v>
      </c>
      <c r="J1096" s="58">
        <f t="shared" si="139"/>
        <v>24.960909090909116</v>
      </c>
      <c r="K1096">
        <f t="shared" si="142"/>
        <v>20.38</v>
      </c>
    </row>
    <row r="1097" spans="3:11">
      <c r="C1097" s="64">
        <v>40483</v>
      </c>
      <c r="D1097" s="64" t="str">
        <f t="shared" si="140"/>
        <v>112010</v>
      </c>
      <c r="E1097" s="65">
        <v>15.2624</v>
      </c>
      <c r="F1097" s="58">
        <f t="shared" si="141"/>
        <v>15.297499999999999</v>
      </c>
      <c r="G1097" s="65">
        <v>16.902751807228885</v>
      </c>
      <c r="H1097" s="66">
        <v>21.7</v>
      </c>
      <c r="I1097" s="60">
        <f>AVERAGE($H$102:H1097)</f>
        <v>17.468885542168668</v>
      </c>
      <c r="J1097" s="58">
        <f t="shared" si="139"/>
        <v>24.814876033057878</v>
      </c>
      <c r="K1097">
        <f t="shared" si="142"/>
        <v>21.24</v>
      </c>
    </row>
    <row r="1098" spans="3:11">
      <c r="C1098" s="64">
        <v>40513</v>
      </c>
      <c r="D1098" s="64" t="str">
        <f t="shared" si="140"/>
        <v>122010</v>
      </c>
      <c r="E1098" s="65">
        <v>16.2591</v>
      </c>
      <c r="F1098" s="58">
        <f t="shared" si="141"/>
        <v>15.2624</v>
      </c>
      <c r="G1098" s="65">
        <v>16.902106218655934</v>
      </c>
      <c r="H1098" s="66">
        <v>22.4</v>
      </c>
      <c r="I1098" s="60">
        <f>AVERAGE($H$102:H1098)</f>
        <v>17.473831494483441</v>
      </c>
      <c r="J1098" s="58">
        <f t="shared" si="139"/>
        <v>24.679504132231425</v>
      </c>
      <c r="K1098">
        <f t="shared" si="142"/>
        <v>21.7</v>
      </c>
    </row>
    <row r="1099" spans="3:11">
      <c r="C1099" s="64">
        <v>40544</v>
      </c>
      <c r="D1099" s="64" t="str">
        <f t="shared" si="140"/>
        <v>12011</v>
      </c>
      <c r="E1099" s="65">
        <v>15.817500000000001</v>
      </c>
      <c r="F1099" s="58">
        <f t="shared" si="141"/>
        <v>16.2591</v>
      </c>
      <c r="G1099" s="65">
        <v>16.901019438877725</v>
      </c>
      <c r="H1099" s="66">
        <v>22.98</v>
      </c>
      <c r="I1099" s="60">
        <f>AVERAGE($H$102:H1099)</f>
        <v>17.47934869739478</v>
      </c>
      <c r="J1099" s="58">
        <f t="shared" si="139"/>
        <v>24.561404958677706</v>
      </c>
      <c r="K1099">
        <f t="shared" si="142"/>
        <v>22.4</v>
      </c>
    </row>
    <row r="1100" spans="3:11">
      <c r="C1100" s="64">
        <v>40575</v>
      </c>
      <c r="D1100" s="64" t="str">
        <f t="shared" si="140"/>
        <v>22011</v>
      </c>
      <c r="E1100" s="65">
        <v>16.323</v>
      </c>
      <c r="F1100" s="58">
        <f t="shared" si="141"/>
        <v>15.817500000000001</v>
      </c>
      <c r="G1100" s="65">
        <v>16.900440840840808</v>
      </c>
      <c r="H1100" s="66">
        <v>23.49</v>
      </c>
      <c r="I1100" s="60">
        <f>AVERAGE($H$102:H1100)</f>
        <v>17.485365365365357</v>
      </c>
      <c r="J1100" s="58">
        <f t="shared" si="139"/>
        <v>24.449917355371916</v>
      </c>
      <c r="K1100">
        <f t="shared" si="142"/>
        <v>22.98</v>
      </c>
    </row>
    <row r="1101" spans="3:11">
      <c r="C1101" s="64">
        <v>40603</v>
      </c>
      <c r="D1101" s="64" t="str">
        <f t="shared" si="140"/>
        <v>32011</v>
      </c>
      <c r="E1101" s="65">
        <v>16.305900000000001</v>
      </c>
      <c r="F1101" s="58">
        <f t="shared" si="141"/>
        <v>16.323</v>
      </c>
      <c r="G1101" s="65">
        <v>16.899846299999968</v>
      </c>
      <c r="H1101" s="66">
        <v>22.9</v>
      </c>
      <c r="I1101" s="60">
        <f>AVERAGE($H$102:H1101)</f>
        <v>17.490779999999994</v>
      </c>
      <c r="J1101" s="58">
        <f t="shared" si="139"/>
        <v>24.343057851239685</v>
      </c>
      <c r="K1101">
        <f t="shared" si="142"/>
        <v>23.49</v>
      </c>
    </row>
    <row r="1102" spans="3:11">
      <c r="C1102" s="64">
        <v>40634</v>
      </c>
      <c r="D1102" s="64" t="str">
        <f t="shared" si="140"/>
        <v>42011</v>
      </c>
      <c r="E1102" s="65">
        <v>16.258600000000001</v>
      </c>
      <c r="F1102" s="58">
        <f t="shared" si="141"/>
        <v>16.305900000000001</v>
      </c>
      <c r="G1102" s="65">
        <v>16.899205694305664</v>
      </c>
      <c r="H1102" s="66">
        <v>23.14</v>
      </c>
      <c r="I1102" s="60">
        <f>AVERAGE($H$102:H1102)</f>
        <v>17.49642357642357</v>
      </c>
      <c r="J1102" s="58">
        <f t="shared" si="139"/>
        <v>24.267190082644643</v>
      </c>
      <c r="K1102">
        <f t="shared" si="142"/>
        <v>22.9</v>
      </c>
    </row>
    <row r="1103" spans="3:11">
      <c r="C1103" s="64">
        <v>40664</v>
      </c>
      <c r="D1103" s="64" t="str">
        <f t="shared" si="140"/>
        <v>52011</v>
      </c>
      <c r="E1103" s="65">
        <v>16.039100000000001</v>
      </c>
      <c r="F1103" s="58">
        <f t="shared" si="141"/>
        <v>16.258600000000001</v>
      </c>
      <c r="G1103" s="65">
        <v>16.898347305389194</v>
      </c>
      <c r="H1103" s="66">
        <v>23.06</v>
      </c>
      <c r="I1103" s="60">
        <f>AVERAGE($H$102:H1103)</f>
        <v>17.501976047904186</v>
      </c>
      <c r="J1103" s="58">
        <f t="shared" si="139"/>
        <v>24.191900826446293</v>
      </c>
      <c r="K1103">
        <f t="shared" si="142"/>
        <v>23.14</v>
      </c>
    </row>
    <row r="1104" spans="3:11">
      <c r="C1104" s="64">
        <v>40695</v>
      </c>
      <c r="D1104" s="64" t="str">
        <f t="shared" si="140"/>
        <v>62011</v>
      </c>
      <c r="E1104" s="65">
        <v>15.7463</v>
      </c>
      <c r="F1104" s="58">
        <f t="shared" si="141"/>
        <v>16.039100000000001</v>
      </c>
      <c r="G1104" s="65">
        <v>16.897198703888304</v>
      </c>
      <c r="H1104" s="66">
        <v>22.1</v>
      </c>
      <c r="I1104" s="60">
        <f>AVERAGE($H$102:H1104)</f>
        <v>17.506560319042865</v>
      </c>
      <c r="J1104" s="58">
        <f t="shared" si="139"/>
        <v>24.09297520661158</v>
      </c>
      <c r="K1104">
        <f t="shared" si="142"/>
        <v>23.06</v>
      </c>
    </row>
    <row r="1105" spans="3:11">
      <c r="C1105" s="64">
        <v>40725</v>
      </c>
      <c r="D1105" s="64" t="str">
        <f t="shared" si="140"/>
        <v>72011</v>
      </c>
      <c r="E1105" s="65">
        <v>14.857200000000001</v>
      </c>
      <c r="F1105" s="58">
        <f t="shared" si="141"/>
        <v>15.7463</v>
      </c>
      <c r="G1105" s="65">
        <v>16.89516683266929</v>
      </c>
      <c r="H1105" s="66">
        <v>22.61</v>
      </c>
      <c r="I1105" s="60">
        <f>AVERAGE($H$102:H1105)</f>
        <v>17.511643426294818</v>
      </c>
      <c r="J1105" s="58">
        <f t="shared" si="139"/>
        <v>24.006528925619847</v>
      </c>
      <c r="K1105">
        <f t="shared" si="142"/>
        <v>22.1</v>
      </c>
    </row>
    <row r="1106" spans="3:11">
      <c r="C1106" s="64">
        <v>40756</v>
      </c>
      <c r="D1106" s="64" t="str">
        <f t="shared" si="140"/>
        <v>82011</v>
      </c>
      <c r="E1106" s="65">
        <v>14.013500000000001</v>
      </c>
      <c r="F1106" s="58">
        <f t="shared" si="141"/>
        <v>14.857200000000001</v>
      </c>
      <c r="G1106" s="65">
        <v>16.892299502487532</v>
      </c>
      <c r="H1106" s="66">
        <v>20.05</v>
      </c>
      <c r="I1106" s="60">
        <f>AVERAGE($H$102:H1106)</f>
        <v>17.514169154228849</v>
      </c>
      <c r="J1106" s="58">
        <f t="shared" si="139"/>
        <v>23.906446280991748</v>
      </c>
      <c r="K1106">
        <f t="shared" si="142"/>
        <v>22.61</v>
      </c>
    </row>
    <row r="1107" spans="3:11">
      <c r="C1107" s="64">
        <v>40787</v>
      </c>
      <c r="D1107" s="64" t="str">
        <f t="shared" si="140"/>
        <v>92011</v>
      </c>
      <c r="E1107" s="65">
        <v>13.0078</v>
      </c>
      <c r="F1107" s="58">
        <f t="shared" si="141"/>
        <v>14.013500000000001</v>
      </c>
      <c r="G1107" s="65">
        <v>16.888438170974123</v>
      </c>
      <c r="H1107" s="66">
        <v>19.7</v>
      </c>
      <c r="I1107" s="60">
        <f>AVERAGE($H$102:H1107)</f>
        <v>17.516341948310135</v>
      </c>
      <c r="J1107" s="58">
        <f t="shared" si="139"/>
        <v>23.80975206611571</v>
      </c>
      <c r="K1107">
        <f t="shared" si="142"/>
        <v>20.05</v>
      </c>
    </row>
    <row r="1108" spans="3:11">
      <c r="C1108" s="64">
        <v>40817</v>
      </c>
      <c r="D1108" s="64" t="str">
        <f t="shared" si="140"/>
        <v>102011</v>
      </c>
      <c r="E1108" s="65">
        <v>14.414</v>
      </c>
      <c r="F1108" s="58">
        <f t="shared" si="141"/>
        <v>13.0078</v>
      </c>
      <c r="G1108" s="65">
        <v>16.88598093346571</v>
      </c>
      <c r="H1108" s="66">
        <v>20.16</v>
      </c>
      <c r="I1108" s="60">
        <f>AVERAGE($H$102:H1108)</f>
        <v>17.518967229394235</v>
      </c>
      <c r="J1108" s="58">
        <f t="shared" si="139"/>
        <v>23.747685950413228</v>
      </c>
      <c r="K1108">
        <f t="shared" si="142"/>
        <v>19.7</v>
      </c>
    </row>
    <row r="1109" spans="3:11">
      <c r="C1109" s="64">
        <v>40848</v>
      </c>
      <c r="D1109" s="64" t="str">
        <f t="shared" si="140"/>
        <v>112011</v>
      </c>
      <c r="E1109" s="65">
        <v>14.341100000000001</v>
      </c>
      <c r="F1109" s="58">
        <f t="shared" si="141"/>
        <v>14.414</v>
      </c>
      <c r="G1109" s="65">
        <v>16.88345624999997</v>
      </c>
      <c r="H1109" s="66">
        <v>20.350000000000001</v>
      </c>
      <c r="I1109" s="60">
        <f>AVERAGE($H$102:H1109)</f>
        <v>17.521775793650786</v>
      </c>
      <c r="J1109" s="58">
        <f t="shared" si="139"/>
        <v>23.67966942148761</v>
      </c>
      <c r="K1109">
        <f t="shared" si="142"/>
        <v>20.16</v>
      </c>
    </row>
    <row r="1110" spans="3:11">
      <c r="C1110" s="64">
        <v>40878</v>
      </c>
      <c r="D1110" s="64" t="str">
        <f t="shared" si="140"/>
        <v>122011</v>
      </c>
      <c r="E1110" s="65">
        <v>14.4635</v>
      </c>
      <c r="F1110" s="58">
        <f t="shared" si="141"/>
        <v>14.341100000000001</v>
      </c>
      <c r="G1110" s="65">
        <v>16.881057879088178</v>
      </c>
      <c r="H1110" s="66">
        <v>20.52</v>
      </c>
      <c r="I1110" s="60">
        <f>AVERAGE($H$102:H1110)</f>
        <v>17.524747274529229</v>
      </c>
      <c r="J1110" s="58">
        <f t="shared" si="139"/>
        <v>23.601239669421496</v>
      </c>
      <c r="K1110">
        <f t="shared" si="142"/>
        <v>20.350000000000001</v>
      </c>
    </row>
    <row r="1111" spans="3:11">
      <c r="C1111" s="64">
        <v>40909</v>
      </c>
      <c r="D1111" s="64" t="str">
        <f t="shared" si="140"/>
        <v>12012</v>
      </c>
      <c r="E1111" s="65">
        <v>14.822800000000001</v>
      </c>
      <c r="F1111" s="58">
        <f t="shared" si="141"/>
        <v>14.4635</v>
      </c>
      <c r="G1111" s="65">
        <v>16.879019999999976</v>
      </c>
      <c r="H1111" s="66">
        <v>21.21</v>
      </c>
      <c r="I1111" s="60">
        <f>AVERAGE($H$102:H1111)</f>
        <v>17.528396039603955</v>
      </c>
      <c r="J1111" s="58">
        <f t="shared" si="139"/>
        <v>23.524462809917363</v>
      </c>
      <c r="K1111">
        <f t="shared" si="142"/>
        <v>20.52</v>
      </c>
    </row>
    <row r="1112" spans="3:11">
      <c r="C1112" s="64">
        <v>40940</v>
      </c>
      <c r="D1112" s="64" t="str">
        <f t="shared" si="140"/>
        <v>22012</v>
      </c>
      <c r="E1112" s="65">
        <v>15.4244</v>
      </c>
      <c r="F1112" s="58">
        <f t="shared" si="141"/>
        <v>14.822800000000001</v>
      </c>
      <c r="G1112" s="65">
        <v>16.877581206725988</v>
      </c>
      <c r="H1112" s="66">
        <v>21.8</v>
      </c>
      <c r="I1112" s="60">
        <f>AVERAGE($H$102:H1112)</f>
        <v>17.532621167161221</v>
      </c>
      <c r="J1112" s="58">
        <f t="shared" si="139"/>
        <v>23.454380165289265</v>
      </c>
      <c r="K1112">
        <f t="shared" si="142"/>
        <v>21.21</v>
      </c>
    </row>
    <row r="1113" spans="3:11">
      <c r="C1113" s="64">
        <v>40969</v>
      </c>
      <c r="D1113" s="64" t="str">
        <f t="shared" si="140"/>
        <v>32012</v>
      </c>
      <c r="E1113" s="65">
        <v>15.9077</v>
      </c>
      <c r="F1113" s="58">
        <f t="shared" si="141"/>
        <v>15.4244</v>
      </c>
      <c r="G1113" s="65">
        <v>16.87662282608693</v>
      </c>
      <c r="H1113" s="66">
        <v>22.05</v>
      </c>
      <c r="I1113" s="60">
        <f>AVERAGE($H$102:H1113)</f>
        <v>17.537084980237147</v>
      </c>
      <c r="J1113" s="58">
        <f t="shared" si="139"/>
        <v>23.396198347107447</v>
      </c>
      <c r="K1113">
        <f t="shared" si="142"/>
        <v>21.8</v>
      </c>
    </row>
    <row r="1114" spans="3:11">
      <c r="C1114" s="64">
        <v>41000</v>
      </c>
      <c r="D1114" s="64" t="str">
        <f t="shared" si="140"/>
        <v>42012</v>
      </c>
      <c r="E1114" s="65">
        <v>15.899800000000001</v>
      </c>
      <c r="F1114" s="58">
        <f t="shared" si="141"/>
        <v>15.9077</v>
      </c>
      <c r="G1114" s="65">
        <v>16.875658538993065</v>
      </c>
      <c r="H1114" s="66">
        <v>21.78</v>
      </c>
      <c r="I1114" s="60">
        <f>AVERAGE($H$102:H1114)</f>
        <v>17.54127344521223</v>
      </c>
      <c r="J1114" s="58">
        <f t="shared" si="139"/>
        <v>23.325867768595057</v>
      </c>
      <c r="K1114">
        <f t="shared" si="142"/>
        <v>22.05</v>
      </c>
    </row>
    <row r="1115" spans="3:11">
      <c r="C1115" s="64">
        <v>41030</v>
      </c>
      <c r="D1115" s="64" t="str">
        <f t="shared" si="140"/>
        <v>52012</v>
      </c>
      <c r="E1115" s="65">
        <v>14.903700000000001</v>
      </c>
      <c r="F1115" s="58">
        <f t="shared" si="141"/>
        <v>15.899800000000001</v>
      </c>
      <c r="G1115" s="65">
        <v>16.873713806706085</v>
      </c>
      <c r="H1115" s="66">
        <v>20.94</v>
      </c>
      <c r="I1115" s="60">
        <f>AVERAGE($H$102:H1115)</f>
        <v>17.544625246548314</v>
      </c>
      <c r="J1115" s="58">
        <f t="shared" si="139"/>
        <v>23.259173553719016</v>
      </c>
      <c r="K1115">
        <f t="shared" si="142"/>
        <v>21.78</v>
      </c>
    </row>
    <row r="1116" spans="3:11">
      <c r="C1116" s="64">
        <v>41061</v>
      </c>
      <c r="D1116" s="64" t="str">
        <f t="shared" si="140"/>
        <v>62012</v>
      </c>
      <c r="E1116" s="65">
        <v>15.4932</v>
      </c>
      <c r="F1116" s="58">
        <f t="shared" si="141"/>
        <v>14.903700000000001</v>
      </c>
      <c r="G1116" s="65">
        <v>16.872353694581253</v>
      </c>
      <c r="H1116" s="66">
        <v>20.55</v>
      </c>
      <c r="I1116" s="60">
        <f>AVERAGE($H$102:H1116)</f>
        <v>17.54758620689654</v>
      </c>
      <c r="J1116" s="58">
        <f t="shared" si="139"/>
        <v>23.196528925619848</v>
      </c>
      <c r="K1116">
        <f t="shared" si="142"/>
        <v>20.94</v>
      </c>
    </row>
    <row r="1117" spans="3:11">
      <c r="C1117" s="64">
        <v>41091</v>
      </c>
      <c r="D1117" s="64" t="str">
        <f t="shared" si="140"/>
        <v>72012</v>
      </c>
      <c r="E1117" s="65">
        <v>15.9459</v>
      </c>
      <c r="F1117" s="58">
        <f t="shared" si="141"/>
        <v>15.4932</v>
      </c>
      <c r="G1117" s="65">
        <v>16.871441830708633</v>
      </c>
      <c r="H1117" s="66">
        <v>21</v>
      </c>
      <c r="I1117" s="60">
        <f>AVERAGE($H$102:H1117)</f>
        <v>17.550984251968494</v>
      </c>
      <c r="J1117" s="58">
        <f t="shared" si="139"/>
        <v>23.151983471074391</v>
      </c>
      <c r="K1117">
        <f t="shared" si="142"/>
        <v>20.55</v>
      </c>
    </row>
    <row r="1118" spans="3:11">
      <c r="C1118" s="64">
        <v>41122</v>
      </c>
      <c r="D1118" s="64" t="str">
        <f t="shared" si="140"/>
        <v>82012</v>
      </c>
      <c r="E1118" s="65">
        <v>16.260999999999999</v>
      </c>
      <c r="F1118" s="58">
        <f t="shared" si="141"/>
        <v>15.9459</v>
      </c>
      <c r="G1118" s="65">
        <v>16.870841592920325</v>
      </c>
      <c r="H1118" s="66">
        <v>21.41</v>
      </c>
      <c r="I1118" s="60">
        <f>AVERAGE($H$102:H1118)</f>
        <v>17.554778761061936</v>
      </c>
      <c r="J1118" s="58">
        <f t="shared" si="139"/>
        <v>23.135041322314059</v>
      </c>
      <c r="K1118">
        <f t="shared" si="142"/>
        <v>21</v>
      </c>
    </row>
    <row r="1119" spans="3:11">
      <c r="C1119" s="64">
        <v>41153</v>
      </c>
      <c r="D1119" s="64" t="str">
        <f t="shared" si="140"/>
        <v>92012</v>
      </c>
      <c r="E1119" s="65">
        <v>16.655100000000001</v>
      </c>
      <c r="F1119" s="58">
        <f t="shared" si="141"/>
        <v>16.260999999999999</v>
      </c>
      <c r="G1119" s="65">
        <v>16.870629666011759</v>
      </c>
      <c r="H1119" s="66">
        <v>21.78</v>
      </c>
      <c r="I1119" s="60">
        <f>AVERAGE($H$102:H1119)</f>
        <v>17.558929273084466</v>
      </c>
      <c r="J1119" s="58">
        <f t="shared" ref="J1119:J1182" si="143">AVERAGE(H999:H1119)</f>
        <v>23.120082644628109</v>
      </c>
      <c r="K1119">
        <f t="shared" si="142"/>
        <v>21.41</v>
      </c>
    </row>
    <row r="1120" spans="3:11">
      <c r="C1120" s="64">
        <v>41183</v>
      </c>
      <c r="D1120" s="64" t="str">
        <f t="shared" si="140"/>
        <v>102012</v>
      </c>
      <c r="E1120" s="65">
        <v>16.323699999999999</v>
      </c>
      <c r="F1120" s="58">
        <f t="shared" si="141"/>
        <v>16.655100000000001</v>
      </c>
      <c r="G1120" s="65">
        <v>16.870092934249236</v>
      </c>
      <c r="H1120" s="66">
        <v>21.58</v>
      </c>
      <c r="I1120" s="60">
        <f>AVERAGE($H$102:H1120)</f>
        <v>17.562875368007841</v>
      </c>
      <c r="J1120" s="58">
        <f t="shared" si="143"/>
        <v>23.11363636363637</v>
      </c>
      <c r="K1120">
        <f t="shared" si="142"/>
        <v>21.78</v>
      </c>
    </row>
    <row r="1121" spans="3:11">
      <c r="C1121" s="64">
        <v>41214</v>
      </c>
      <c r="D1121" s="64" t="str">
        <f t="shared" si="140"/>
        <v>112012</v>
      </c>
      <c r="E1121" s="65">
        <v>16.370100000000001</v>
      </c>
      <c r="F1121" s="58">
        <f t="shared" si="141"/>
        <v>16.323699999999999</v>
      </c>
      <c r="G1121" s="65">
        <v>16.86960274509801</v>
      </c>
      <c r="H1121" s="66">
        <v>20.9</v>
      </c>
      <c r="I1121" s="60">
        <f>AVERAGE($H$102:H1121)</f>
        <v>17.566147058823521</v>
      </c>
      <c r="J1121" s="58">
        <f t="shared" si="143"/>
        <v>23.10487603305786</v>
      </c>
      <c r="K1121">
        <f t="shared" si="142"/>
        <v>21.58</v>
      </c>
    </row>
    <row r="1122" spans="3:11">
      <c r="C1122" s="64">
        <v>41244</v>
      </c>
      <c r="D1122" s="64" t="str">
        <f t="shared" si="140"/>
        <v>122012</v>
      </c>
      <c r="E1122" s="65">
        <v>16.485800000000001</v>
      </c>
      <c r="F1122" s="58">
        <f t="shared" si="141"/>
        <v>16.370100000000001</v>
      </c>
      <c r="G1122" s="65">
        <v>16.869226836434837</v>
      </c>
      <c r="H1122" s="66">
        <v>21.24</v>
      </c>
      <c r="I1122" s="60">
        <f>AVERAGE($H$102:H1122)</f>
        <v>17.569745347698326</v>
      </c>
      <c r="J1122" s="58">
        <f t="shared" si="143"/>
        <v>23.087438016528928</v>
      </c>
      <c r="K1122">
        <f t="shared" si="142"/>
        <v>20.9</v>
      </c>
    </row>
    <row r="1123" spans="3:11">
      <c r="C1123" s="64">
        <v>41275</v>
      </c>
      <c r="D1123" s="64" t="str">
        <f t="shared" si="140"/>
        <v>12013</v>
      </c>
      <c r="E1123" s="65">
        <v>17.0822</v>
      </c>
      <c r="F1123" s="58">
        <f t="shared" si="141"/>
        <v>16.485800000000001</v>
      </c>
      <c r="G1123" s="65">
        <v>16.869435225048896</v>
      </c>
      <c r="H1123" s="66">
        <v>21.9</v>
      </c>
      <c r="I1123" s="60">
        <f>AVERAGE($H$102:H1123)</f>
        <v>17.573982387475532</v>
      </c>
      <c r="J1123" s="58">
        <f t="shared" si="143"/>
        <v>23.077520661157024</v>
      </c>
      <c r="K1123">
        <f t="shared" si="142"/>
        <v>21.24</v>
      </c>
    </row>
    <row r="1124" spans="3:11">
      <c r="C1124" s="64">
        <v>41306</v>
      </c>
      <c r="D1124" s="64" t="str">
        <f t="shared" si="140"/>
        <v>22013</v>
      </c>
      <c r="E1124" s="65">
        <v>17.2712</v>
      </c>
      <c r="F1124" s="58">
        <f t="shared" si="141"/>
        <v>17.0822</v>
      </c>
      <c r="G1124" s="65">
        <v>16.869827956989219</v>
      </c>
      <c r="H1124" s="66">
        <v>22.05</v>
      </c>
      <c r="I1124" s="60">
        <f>AVERAGE($H$102:H1124)</f>
        <v>17.57835777126099</v>
      </c>
      <c r="J1124" s="58">
        <f t="shared" si="143"/>
        <v>23.070495867768599</v>
      </c>
      <c r="K1124">
        <f t="shared" si="142"/>
        <v>21.9</v>
      </c>
    </row>
    <row r="1125" spans="3:11">
      <c r="C1125" s="64">
        <v>41334</v>
      </c>
      <c r="D1125" s="64" t="str">
        <f t="shared" si="140"/>
        <v>32013</v>
      </c>
      <c r="E1125" s="65">
        <v>17.892700000000001</v>
      </c>
      <c r="F1125" s="58">
        <f t="shared" si="141"/>
        <v>17.2712</v>
      </c>
      <c r="G1125" s="65">
        <v>16.870826855468721</v>
      </c>
      <c r="H1125" s="66">
        <v>22.42</v>
      </c>
      <c r="I1125" s="60">
        <f>AVERAGE($H$102:H1125)</f>
        <v>17.583085937499991</v>
      </c>
      <c r="J1125" s="58">
        <f t="shared" si="143"/>
        <v>23.080495867768597</v>
      </c>
      <c r="K1125">
        <f t="shared" si="142"/>
        <v>22.05</v>
      </c>
    </row>
    <row r="1126" spans="3:11">
      <c r="C1126" s="64">
        <v>41365</v>
      </c>
      <c r="D1126" s="64" t="str">
        <f t="shared" si="140"/>
        <v>42013</v>
      </c>
      <c r="E1126" s="65">
        <v>17.5654</v>
      </c>
      <c r="F1126" s="58">
        <f t="shared" si="141"/>
        <v>17.892700000000001</v>
      </c>
      <c r="G1126" s="65">
        <v>16.871504487804849</v>
      </c>
      <c r="H1126" s="66">
        <v>22.6</v>
      </c>
      <c r="I1126" s="60">
        <f>AVERAGE($H$102:H1126)</f>
        <v>17.587980487804867</v>
      </c>
      <c r="J1126" s="58">
        <f t="shared" si="143"/>
        <v>23.091157024793389</v>
      </c>
      <c r="K1126">
        <f t="shared" si="142"/>
        <v>22.42</v>
      </c>
    </row>
    <row r="1127" spans="3:11">
      <c r="C1127" s="64">
        <v>41395</v>
      </c>
      <c r="D1127" s="64" t="str">
        <f t="shared" ref="D1127:D1190" si="144">MONTH(C1127)&amp;YEAR(C1127)</f>
        <v>52013</v>
      </c>
      <c r="E1127" s="65">
        <v>17.930099999999999</v>
      </c>
      <c r="F1127" s="58">
        <f t="shared" si="141"/>
        <v>17.5654</v>
      </c>
      <c r="G1127" s="65">
        <v>16.872536257309914</v>
      </c>
      <c r="H1127" s="66">
        <v>23.41</v>
      </c>
      <c r="I1127" s="60">
        <f>AVERAGE($H$102:H1127)</f>
        <v>17.593654970760223</v>
      </c>
      <c r="J1127" s="58">
        <f t="shared" si="143"/>
        <v>23.09925619834711</v>
      </c>
      <c r="K1127">
        <f t="shared" si="142"/>
        <v>22.6</v>
      </c>
    </row>
    <row r="1128" spans="3:11">
      <c r="C1128" s="64">
        <v>41426</v>
      </c>
      <c r="D1128" s="64" t="str">
        <f t="shared" si="144"/>
        <v>62013</v>
      </c>
      <c r="E1128" s="65">
        <v>17.661100000000001</v>
      </c>
      <c r="F1128" s="58">
        <f t="shared" ref="F1128:F1191" si="145">E1127</f>
        <v>17.930099999999999</v>
      </c>
      <c r="G1128" s="65">
        <v>16.873304089581278</v>
      </c>
      <c r="H1128" s="66">
        <v>22.93</v>
      </c>
      <c r="I1128" s="60">
        <f>AVERAGE($H$102:H1128)</f>
        <v>17.598851022395316</v>
      </c>
      <c r="J1128" s="58">
        <f t="shared" si="143"/>
        <v>23.093801652892566</v>
      </c>
      <c r="K1128">
        <f t="shared" ref="K1128:K1191" si="146">H1127</f>
        <v>23.41</v>
      </c>
    </row>
    <row r="1129" spans="3:11">
      <c r="C1129" s="64">
        <v>41456</v>
      </c>
      <c r="D1129" s="64" t="str">
        <f t="shared" si="144"/>
        <v>72013</v>
      </c>
      <c r="E1129" s="65">
        <v>17.863</v>
      </c>
      <c r="F1129" s="58">
        <f t="shared" si="145"/>
        <v>17.661100000000001</v>
      </c>
      <c r="G1129" s="65">
        <v>16.874266828793747</v>
      </c>
      <c r="H1129" s="66">
        <v>23.49</v>
      </c>
      <c r="I1129" s="60">
        <f>AVERAGE($H$102:H1129)</f>
        <v>17.604581712062249</v>
      </c>
      <c r="J1129" s="58">
        <f t="shared" si="143"/>
        <v>23.082727272727272</v>
      </c>
      <c r="K1129">
        <f t="shared" si="146"/>
        <v>22.93</v>
      </c>
    </row>
    <row r="1130" spans="3:11">
      <c r="C1130" s="64">
        <v>41487</v>
      </c>
      <c r="D1130" s="64" t="str">
        <f t="shared" si="144"/>
        <v>82013</v>
      </c>
      <c r="E1130" s="65">
        <v>17.303899999999999</v>
      </c>
      <c r="F1130" s="58">
        <f t="shared" si="145"/>
        <v>17.863</v>
      </c>
      <c r="G1130" s="65">
        <v>16.874684353741468</v>
      </c>
      <c r="H1130" s="66">
        <v>23.36</v>
      </c>
      <c r="I1130" s="60">
        <f>AVERAGE($H$102:H1130)</f>
        <v>17.610174927113693</v>
      </c>
      <c r="J1130" s="58">
        <f t="shared" si="143"/>
        <v>23.0702479338843</v>
      </c>
      <c r="K1130">
        <f t="shared" si="146"/>
        <v>23.49</v>
      </c>
    </row>
    <row r="1131" spans="3:11">
      <c r="C1131" s="64">
        <v>41518</v>
      </c>
      <c r="D1131" s="64" t="str">
        <f t="shared" si="144"/>
        <v>92013</v>
      </c>
      <c r="E1131" s="65">
        <v>17.8187</v>
      </c>
      <c r="F1131" s="58">
        <f t="shared" si="145"/>
        <v>17.303899999999999</v>
      </c>
      <c r="G1131" s="65">
        <v>16.875600873786382</v>
      </c>
      <c r="H1131" s="66">
        <v>23.44</v>
      </c>
      <c r="I1131" s="60">
        <f>AVERAGE($H$102:H1131)</f>
        <v>17.6158349514563</v>
      </c>
      <c r="J1131" s="58">
        <f t="shared" si="143"/>
        <v>23.060330578512399</v>
      </c>
      <c r="K1131">
        <f t="shared" si="146"/>
        <v>23.36</v>
      </c>
    </row>
    <row r="1132" spans="3:11">
      <c r="C1132" s="64">
        <v>41548</v>
      </c>
      <c r="D1132" s="64" t="str">
        <f t="shared" si="144"/>
        <v>102013</v>
      </c>
      <c r="E1132" s="65">
        <v>17.5303</v>
      </c>
      <c r="F1132" s="58">
        <f t="shared" si="145"/>
        <v>17.8187</v>
      </c>
      <c r="G1132" s="65">
        <v>16.876235887487848</v>
      </c>
      <c r="H1132" s="66">
        <v>23.83</v>
      </c>
      <c r="I1132" s="60">
        <f>AVERAGE($H$102:H1132)</f>
        <v>17.621862269641117</v>
      </c>
      <c r="J1132" s="58">
        <f t="shared" si="143"/>
        <v>23.048677685950416</v>
      </c>
      <c r="K1132">
        <f t="shared" si="146"/>
        <v>23.44</v>
      </c>
    </row>
    <row r="1133" spans="3:11">
      <c r="C1133" s="64">
        <v>41579</v>
      </c>
      <c r="D1133" s="64" t="str">
        <f t="shared" si="144"/>
        <v>112013</v>
      </c>
      <c r="E1133" s="65">
        <v>18.022099999999998</v>
      </c>
      <c r="F1133" s="58">
        <f t="shared" si="145"/>
        <v>17.5303</v>
      </c>
      <c r="G1133" s="65">
        <v>16.877346220930203</v>
      </c>
      <c r="H1133" s="66">
        <v>24.64</v>
      </c>
      <c r="I1133" s="60">
        <f>AVERAGE($H$102:H1133)</f>
        <v>17.628662790697668</v>
      </c>
      <c r="J1133" s="58">
        <f t="shared" si="143"/>
        <v>23.040082644628104</v>
      </c>
      <c r="K1133">
        <f t="shared" si="146"/>
        <v>23.83</v>
      </c>
    </row>
    <row r="1134" spans="3:11">
      <c r="C1134" s="64">
        <v>41609</v>
      </c>
      <c r="D1134" s="64" t="str">
        <f t="shared" si="144"/>
        <v>122013</v>
      </c>
      <c r="E1134" s="65">
        <v>18.4467</v>
      </c>
      <c r="F1134" s="58">
        <f t="shared" si="145"/>
        <v>18.022099999999998</v>
      </c>
      <c r="G1134" s="65">
        <v>16.878865440464637</v>
      </c>
      <c r="H1134" s="66">
        <v>24.86</v>
      </c>
      <c r="I1134" s="60">
        <f>AVERAGE($H$102:H1134)</f>
        <v>17.635663117134552</v>
      </c>
      <c r="J1134" s="58">
        <f t="shared" si="143"/>
        <v>23.031074380165293</v>
      </c>
      <c r="K1134">
        <f t="shared" si="146"/>
        <v>24.64</v>
      </c>
    </row>
    <row r="1135" spans="3:11">
      <c r="C1135" s="64">
        <v>41640</v>
      </c>
      <c r="D1135" s="64" t="str">
        <f t="shared" si="144"/>
        <v>12014</v>
      </c>
      <c r="E1135" s="65">
        <v>17.675699999999999</v>
      </c>
      <c r="F1135" s="58">
        <f t="shared" si="145"/>
        <v>18.4467</v>
      </c>
      <c r="G1135" s="65">
        <v>16.879636073500937</v>
      </c>
      <c r="H1135" s="66">
        <v>24.86</v>
      </c>
      <c r="I1135" s="60">
        <f>AVERAGE($H$102:H1135)</f>
        <v>17.642649903288195</v>
      </c>
      <c r="J1135" s="58">
        <f t="shared" si="143"/>
        <v>23.016363636363643</v>
      </c>
      <c r="K1135">
        <f t="shared" si="146"/>
        <v>24.86</v>
      </c>
    </row>
    <row r="1136" spans="3:11">
      <c r="C1136" s="64">
        <v>41671</v>
      </c>
      <c r="D1136" s="64" t="str">
        <f t="shared" si="144"/>
        <v>22014</v>
      </c>
      <c r="E1136" s="65">
        <v>18.437799999999999</v>
      </c>
      <c r="F1136" s="58">
        <f t="shared" si="145"/>
        <v>17.675699999999999</v>
      </c>
      <c r="G1136" s="65">
        <v>16.881141545893691</v>
      </c>
      <c r="H1136" s="66">
        <v>24.59</v>
      </c>
      <c r="I1136" s="60">
        <f>AVERAGE($H$102:H1136)</f>
        <v>17.649362318840573</v>
      </c>
      <c r="J1136" s="58">
        <f t="shared" si="143"/>
        <v>22.9909917355372</v>
      </c>
      <c r="K1136">
        <f t="shared" si="146"/>
        <v>24.86</v>
      </c>
    </row>
    <row r="1137" spans="3:11">
      <c r="C1137" s="64">
        <v>41699</v>
      </c>
      <c r="D1137" s="64" t="str">
        <f t="shared" si="144"/>
        <v>32014</v>
      </c>
      <c r="E1137" s="65">
        <v>18.5656</v>
      </c>
      <c r="F1137" s="58">
        <f t="shared" si="145"/>
        <v>18.437799999999999</v>
      </c>
      <c r="G1137" s="65">
        <v>16.882767471042442</v>
      </c>
      <c r="H1137" s="66">
        <v>24.96</v>
      </c>
      <c r="I1137" s="60">
        <f>AVERAGE($H$102:H1137)</f>
        <v>17.656418918918913</v>
      </c>
      <c r="J1137" s="58">
        <f t="shared" si="143"/>
        <v>22.968760330578522</v>
      </c>
      <c r="K1137">
        <f t="shared" si="146"/>
        <v>24.59</v>
      </c>
    </row>
    <row r="1138" spans="3:11">
      <c r="C1138" s="64">
        <v>41730</v>
      </c>
      <c r="D1138" s="64" t="str">
        <f t="shared" si="144"/>
        <v>42014</v>
      </c>
      <c r="E1138" s="65">
        <v>18.269500000000001</v>
      </c>
      <c r="F1138" s="58">
        <f t="shared" si="145"/>
        <v>18.5656</v>
      </c>
      <c r="G1138" s="65">
        <v>16.884104725168726</v>
      </c>
      <c r="H1138" s="66">
        <v>24.79</v>
      </c>
      <c r="I1138" s="60">
        <f>AVERAGE($H$102:H1138)</f>
        <v>17.663297974927669</v>
      </c>
      <c r="J1138" s="58">
        <f t="shared" si="143"/>
        <v>22.951404958677692</v>
      </c>
      <c r="K1138">
        <f t="shared" si="146"/>
        <v>24.96</v>
      </c>
    </row>
    <row r="1139" spans="3:11">
      <c r="C1139" s="64">
        <v>41760</v>
      </c>
      <c r="D1139" s="64" t="str">
        <f t="shared" si="144"/>
        <v>52014</v>
      </c>
      <c r="E1139" s="65">
        <v>18.653700000000001</v>
      </c>
      <c r="F1139" s="58">
        <f t="shared" si="145"/>
        <v>18.269500000000001</v>
      </c>
      <c r="G1139" s="65">
        <v>16.885809537572225</v>
      </c>
      <c r="H1139" s="66">
        <v>24.94</v>
      </c>
      <c r="I1139" s="60">
        <f>AVERAGE($H$102:H1139)</f>
        <v>17.670308285163767</v>
      </c>
      <c r="J1139" s="58">
        <f t="shared" si="143"/>
        <v>22.935206611570255</v>
      </c>
      <c r="K1139">
        <f t="shared" si="146"/>
        <v>24.79</v>
      </c>
    </row>
    <row r="1140" spans="3:11">
      <c r="C1140" s="64">
        <v>41791</v>
      </c>
      <c r="D1140" s="64" t="str">
        <f t="shared" si="144"/>
        <v>62014</v>
      </c>
      <c r="E1140" s="65">
        <v>19.0092</v>
      </c>
      <c r="F1140" s="58">
        <f t="shared" si="145"/>
        <v>18.653700000000001</v>
      </c>
      <c r="G1140" s="65">
        <v>16.887853224254059</v>
      </c>
      <c r="H1140" s="66">
        <v>25.56</v>
      </c>
      <c r="I1140" s="60">
        <f>AVERAGE($H$102:H1140)</f>
        <v>17.677901828681417</v>
      </c>
      <c r="J1140" s="58">
        <f t="shared" si="143"/>
        <v>22.93239669421488</v>
      </c>
      <c r="K1140">
        <f t="shared" si="146"/>
        <v>24.94</v>
      </c>
    </row>
    <row r="1141" spans="3:11">
      <c r="C1141" s="64">
        <v>41821</v>
      </c>
      <c r="D1141" s="64" t="str">
        <f t="shared" si="144"/>
        <v>72014</v>
      </c>
      <c r="E1141" s="65">
        <v>18.220700000000001</v>
      </c>
      <c r="F1141" s="58">
        <f t="shared" si="145"/>
        <v>19.0092</v>
      </c>
      <c r="G1141" s="65">
        <v>16.88913480769228</v>
      </c>
      <c r="H1141" s="66">
        <v>25.82</v>
      </c>
      <c r="I1141" s="60">
        <f>AVERAGE($H$102:H1141)</f>
        <v>17.685730769230762</v>
      </c>
      <c r="J1141" s="58">
        <f t="shared" si="143"/>
        <v>22.927603305785134</v>
      </c>
      <c r="K1141">
        <f t="shared" si="146"/>
        <v>25.56</v>
      </c>
    </row>
    <row r="1142" spans="3:11">
      <c r="C1142" s="64">
        <v>41852</v>
      </c>
      <c r="D1142" s="64" t="str">
        <f t="shared" si="144"/>
        <v>82014</v>
      </c>
      <c r="E1142" s="65">
        <v>18.9069</v>
      </c>
      <c r="F1142" s="58">
        <f t="shared" si="145"/>
        <v>18.220700000000001</v>
      </c>
      <c r="G1142" s="65">
        <v>16.891073102785757</v>
      </c>
      <c r="H1142" s="66">
        <v>25.62</v>
      </c>
      <c r="I1142" s="60">
        <f>AVERAGE($H$102:H1142)</f>
        <v>17.693352545629196</v>
      </c>
      <c r="J1142" s="58">
        <f t="shared" si="143"/>
        <v>22.926942148760336</v>
      </c>
      <c r="K1142">
        <f t="shared" si="146"/>
        <v>25.82</v>
      </c>
    </row>
    <row r="1143" spans="3:11">
      <c r="C1143" s="64">
        <v>41883</v>
      </c>
      <c r="D1143" s="64" t="str">
        <f t="shared" si="144"/>
        <v>92014</v>
      </c>
      <c r="E1143" s="65">
        <v>18.613499999999998</v>
      </c>
      <c r="F1143" s="58">
        <f t="shared" si="145"/>
        <v>18.9069</v>
      </c>
      <c r="G1143" s="65">
        <v>16.892726103646805</v>
      </c>
      <c r="H1143" s="66">
        <v>25.92</v>
      </c>
      <c r="I1143" s="60">
        <f>AVERAGE($H$102:H1143)</f>
        <v>17.701247600767744</v>
      </c>
      <c r="J1143" s="58">
        <f t="shared" si="143"/>
        <v>22.933140495867775</v>
      </c>
      <c r="K1143">
        <f t="shared" si="146"/>
        <v>25.62</v>
      </c>
    </row>
    <row r="1144" spans="3:11">
      <c r="C1144" s="64">
        <v>41913</v>
      </c>
      <c r="D1144" s="64" t="str">
        <f t="shared" si="144"/>
        <v>102014</v>
      </c>
      <c r="E1144" s="65">
        <v>19.724900000000002</v>
      </c>
      <c r="F1144" s="58">
        <f t="shared" si="145"/>
        <v>18.613499999999998</v>
      </c>
      <c r="G1144" s="65">
        <v>16.895441514860952</v>
      </c>
      <c r="H1144" s="66">
        <v>25.16</v>
      </c>
      <c r="I1144" s="60">
        <f>AVERAGE($H$102:H1144)</f>
        <v>17.708398849472665</v>
      </c>
      <c r="J1144" s="58">
        <f t="shared" si="143"/>
        <v>22.928925619834715</v>
      </c>
      <c r="K1144">
        <f t="shared" si="146"/>
        <v>25.92</v>
      </c>
    </row>
    <row r="1145" spans="3:11">
      <c r="C1145" s="64">
        <v>41944</v>
      </c>
      <c r="D1145" s="64" t="str">
        <f t="shared" si="144"/>
        <v>112014</v>
      </c>
      <c r="E1145" s="65">
        <v>20.2088</v>
      </c>
      <c r="F1145" s="58">
        <f t="shared" si="145"/>
        <v>19.724900000000002</v>
      </c>
      <c r="G1145" s="65">
        <v>16.898615229885031</v>
      </c>
      <c r="H1145" s="66">
        <v>26.61</v>
      </c>
      <c r="I1145" s="60">
        <f>AVERAGE($H$102:H1145)</f>
        <v>17.716925287356311</v>
      </c>
      <c r="J1145" s="58">
        <f t="shared" si="143"/>
        <v>22.938842975206615</v>
      </c>
      <c r="K1145">
        <f t="shared" si="146"/>
        <v>25.16</v>
      </c>
    </row>
    <row r="1146" spans="3:11">
      <c r="C1146" s="64">
        <v>41974</v>
      </c>
      <c r="D1146" s="64" t="str">
        <f t="shared" si="144"/>
        <v>122014</v>
      </c>
      <c r="E1146" s="65">
        <v>20.124099999999999</v>
      </c>
      <c r="F1146" s="58">
        <f t="shared" si="145"/>
        <v>20.2088</v>
      </c>
      <c r="G1146" s="65">
        <v>16.901701818181792</v>
      </c>
      <c r="H1146" s="66">
        <v>26.79</v>
      </c>
      <c r="I1146" s="60">
        <f>AVERAGE($H$102:H1146)</f>
        <v>17.725607655502383</v>
      </c>
      <c r="J1146" s="58">
        <f t="shared" si="143"/>
        <v>22.941487603305784</v>
      </c>
      <c r="K1146">
        <f t="shared" si="146"/>
        <v>26.61</v>
      </c>
    </row>
    <row r="1147" spans="3:11">
      <c r="C1147" s="64">
        <v>42005</v>
      </c>
      <c r="D1147" s="64" t="str">
        <f t="shared" si="144"/>
        <v>12015</v>
      </c>
      <c r="E1147" s="65">
        <v>20.1007</v>
      </c>
      <c r="F1147" s="58">
        <f t="shared" si="145"/>
        <v>20.124099999999999</v>
      </c>
      <c r="G1147" s="65">
        <v>16.904760133843187</v>
      </c>
      <c r="H1147" s="66">
        <v>26.49</v>
      </c>
      <c r="I1147" s="60">
        <f>AVERAGE($H$102:H1147)</f>
        <v>17.73398661567877</v>
      </c>
      <c r="J1147" s="58">
        <f t="shared" si="143"/>
        <v>22.936115702479338</v>
      </c>
      <c r="K1147">
        <f t="shared" si="146"/>
        <v>26.79</v>
      </c>
    </row>
    <row r="1148" spans="3:11">
      <c r="C1148" s="64">
        <v>42036</v>
      </c>
      <c r="D1148" s="64" t="str">
        <f t="shared" si="144"/>
        <v>22015</v>
      </c>
      <c r="E1148" s="65">
        <v>21.204000000000001</v>
      </c>
      <c r="F1148" s="58">
        <f t="shared" si="145"/>
        <v>20.1007</v>
      </c>
      <c r="G1148" s="65">
        <v>16.908866380133691</v>
      </c>
      <c r="H1148" s="66">
        <v>27</v>
      </c>
      <c r="I1148" s="60">
        <f>AVERAGE($H$102:H1148)</f>
        <v>17.74283667621776</v>
      </c>
      <c r="J1148" s="58">
        <f t="shared" si="143"/>
        <v>22.939504132231406</v>
      </c>
      <c r="K1148">
        <f t="shared" si="146"/>
        <v>26.49</v>
      </c>
    </row>
    <row r="1149" spans="3:11">
      <c r="C1149" s="64">
        <v>42064</v>
      </c>
      <c r="D1149" s="64" t="str">
        <f t="shared" si="144"/>
        <v>32015</v>
      </c>
      <c r="E1149" s="65">
        <v>20.8352</v>
      </c>
      <c r="F1149" s="58">
        <f t="shared" si="145"/>
        <v>21.204000000000001</v>
      </c>
      <c r="G1149" s="65">
        <v>16.912612881679365</v>
      </c>
      <c r="H1149" s="66">
        <v>26.73</v>
      </c>
      <c r="I1149" s="60">
        <f>AVERAGE($H$102:H1149)</f>
        <v>17.751412213740451</v>
      </c>
      <c r="J1149" s="58">
        <f t="shared" si="143"/>
        <v>22.939421487603305</v>
      </c>
      <c r="K1149">
        <f t="shared" si="146"/>
        <v>27</v>
      </c>
    </row>
    <row r="1150" spans="3:11">
      <c r="C1150" s="64">
        <v>42095</v>
      </c>
      <c r="D1150" s="64" t="str">
        <f t="shared" si="144"/>
        <v>42015</v>
      </c>
      <c r="E1150" s="65">
        <v>21.973600000000001</v>
      </c>
      <c r="F1150" s="58">
        <f t="shared" si="145"/>
        <v>20.8352</v>
      </c>
      <c r="G1150" s="65">
        <v>16.917437464251645</v>
      </c>
      <c r="H1150" s="66">
        <v>26.79</v>
      </c>
      <c r="I1150" s="60">
        <f>AVERAGE($H$102:H1150)</f>
        <v>17.760028598665389</v>
      </c>
      <c r="J1150" s="58">
        <f t="shared" si="143"/>
        <v>22.943140495867766</v>
      </c>
      <c r="K1150">
        <f t="shared" si="146"/>
        <v>26.73</v>
      </c>
    </row>
    <row r="1151" spans="3:11">
      <c r="C1151" s="64">
        <v>42125</v>
      </c>
      <c r="D1151" s="64" t="str">
        <f t="shared" si="144"/>
        <v>52015</v>
      </c>
      <c r="E1151" s="65">
        <v>22.2041</v>
      </c>
      <c r="F1151" s="58">
        <f t="shared" si="145"/>
        <v>21.973600000000001</v>
      </c>
      <c r="G1151" s="65">
        <v>16.922472380952357</v>
      </c>
      <c r="H1151" s="66">
        <v>26.81</v>
      </c>
      <c r="I1151" s="60">
        <f>AVERAGE($H$102:H1151)</f>
        <v>17.768647619047613</v>
      </c>
      <c r="J1151" s="58">
        <f t="shared" si="143"/>
        <v>22.954710743801652</v>
      </c>
      <c r="K1151">
        <f t="shared" si="146"/>
        <v>26.79</v>
      </c>
    </row>
    <row r="1152" spans="3:11">
      <c r="C1152" s="64">
        <v>42156</v>
      </c>
      <c r="D1152" s="64" t="str">
        <f t="shared" si="144"/>
        <v>62015</v>
      </c>
      <c r="E1152" s="65">
        <v>21.737500000000001</v>
      </c>
      <c r="F1152" s="58">
        <f t="shared" si="145"/>
        <v>22.2041</v>
      </c>
      <c r="G1152" s="65">
        <v>16.927053758325382</v>
      </c>
      <c r="H1152" s="66">
        <v>26.5</v>
      </c>
      <c r="I1152" s="60">
        <f>AVERAGE($H$102:H1152)</f>
        <v>17.776955280685055</v>
      </c>
      <c r="J1152" s="58">
        <f t="shared" si="143"/>
        <v>22.96173553719008</v>
      </c>
      <c r="K1152">
        <f t="shared" si="146"/>
        <v>26.81</v>
      </c>
    </row>
    <row r="1153" spans="3:11">
      <c r="C1153" s="64">
        <v>42186</v>
      </c>
      <c r="D1153" s="64" t="str">
        <f t="shared" si="144"/>
        <v>72015</v>
      </c>
      <c r="E1153" s="65">
        <v>23.2058</v>
      </c>
      <c r="F1153" s="58">
        <f t="shared" si="145"/>
        <v>21.737500000000001</v>
      </c>
      <c r="G1153" s="65">
        <v>16.933022148288948</v>
      </c>
      <c r="H1153" s="66">
        <v>26.38</v>
      </c>
      <c r="I1153" s="60">
        <f>AVERAGE($H$102:H1153)</f>
        <v>17.785133079847906</v>
      </c>
      <c r="J1153" s="58">
        <f t="shared" si="143"/>
        <v>22.964297520661155</v>
      </c>
      <c r="K1153">
        <f t="shared" si="146"/>
        <v>26.5</v>
      </c>
    </row>
    <row r="1154" spans="3:11">
      <c r="C1154" s="64">
        <v>42217</v>
      </c>
      <c r="D1154" s="64" t="str">
        <f t="shared" si="144"/>
        <v>82015</v>
      </c>
      <c r="E1154" s="65">
        <v>21.753599999999999</v>
      </c>
      <c r="F1154" s="58">
        <f t="shared" si="145"/>
        <v>23.2058</v>
      </c>
      <c r="G1154" s="65">
        <v>16.937600094966736</v>
      </c>
      <c r="H1154" s="66">
        <v>25.69</v>
      </c>
      <c r="I1154" s="60">
        <f>AVERAGE($H$102:H1154)</f>
        <v>17.792640075973402</v>
      </c>
      <c r="J1154" s="58">
        <f t="shared" si="143"/>
        <v>22.959338842975207</v>
      </c>
      <c r="K1154">
        <f t="shared" si="146"/>
        <v>26.38</v>
      </c>
    </row>
    <row r="1155" spans="3:11">
      <c r="C1155" s="64">
        <v>42248</v>
      </c>
      <c r="D1155" s="64" t="str">
        <f t="shared" si="144"/>
        <v>92015</v>
      </c>
      <c r="E1155" s="65">
        <v>21.1784</v>
      </c>
      <c r="F1155" s="58">
        <f t="shared" si="145"/>
        <v>21.753599999999999</v>
      </c>
      <c r="G1155" s="65">
        <v>16.9416236242884</v>
      </c>
      <c r="H1155" s="66">
        <v>24.5</v>
      </c>
      <c r="I1155" s="60">
        <f>AVERAGE($H$102:H1155)</f>
        <v>17.799003795066408</v>
      </c>
      <c r="J1155" s="58">
        <f t="shared" si="143"/>
        <v>22.946115702479339</v>
      </c>
      <c r="K1155">
        <f t="shared" si="146"/>
        <v>25.69</v>
      </c>
    </row>
    <row r="1156" spans="3:11">
      <c r="C1156" s="64">
        <v>42278</v>
      </c>
      <c r="D1156" s="64" t="str">
        <f t="shared" si="144"/>
        <v>102015</v>
      </c>
      <c r="E1156" s="65">
        <v>24.0305</v>
      </c>
      <c r="F1156" s="58">
        <f t="shared" si="145"/>
        <v>21.1784</v>
      </c>
      <c r="G1156" s="65">
        <v>16.948342938388603</v>
      </c>
      <c r="H1156" s="66">
        <v>25.49</v>
      </c>
      <c r="I1156" s="60">
        <f>AVERAGE($H$102:H1156)</f>
        <v>17.806293838862555</v>
      </c>
      <c r="J1156" s="58">
        <f t="shared" si="143"/>
        <v>22.944132231404961</v>
      </c>
      <c r="K1156">
        <f t="shared" si="146"/>
        <v>24.5</v>
      </c>
    </row>
    <row r="1157" spans="3:11">
      <c r="C1157" s="64">
        <v>42309</v>
      </c>
      <c r="D1157" s="64" t="str">
        <f t="shared" si="144"/>
        <v>112015</v>
      </c>
      <c r="E1157" s="65">
        <v>24.0426</v>
      </c>
      <c r="F1157" s="58">
        <f t="shared" si="145"/>
        <v>24.0305</v>
      </c>
      <c r="G1157" s="65">
        <v>16.955060984848462</v>
      </c>
      <c r="H1157" s="66">
        <v>26.23</v>
      </c>
      <c r="I1157" s="60">
        <f>AVERAGE($H$102:H1157)</f>
        <v>17.814270833333328</v>
      </c>
      <c r="J1157" s="58">
        <f t="shared" si="143"/>
        <v>22.955289256198348</v>
      </c>
      <c r="K1157">
        <f t="shared" si="146"/>
        <v>25.49</v>
      </c>
    </row>
    <row r="1158" spans="3:11">
      <c r="C1158" s="64">
        <v>42339</v>
      </c>
      <c r="D1158" s="64" t="str">
        <f t="shared" si="144"/>
        <v>122015</v>
      </c>
      <c r="E1158" s="65">
        <v>23.621200000000002</v>
      </c>
      <c r="F1158" s="58">
        <f t="shared" si="145"/>
        <v>24.0426</v>
      </c>
      <c r="G1158" s="65">
        <v>16.961367644276233</v>
      </c>
      <c r="H1158" s="66">
        <v>25.97</v>
      </c>
      <c r="I1158" s="60">
        <f>AVERAGE($H$102:H1158)</f>
        <v>17.821986754966883</v>
      </c>
      <c r="J1158" s="58">
        <f t="shared" si="143"/>
        <v>22.955619834710745</v>
      </c>
      <c r="K1158">
        <f t="shared" si="146"/>
        <v>26.23</v>
      </c>
    </row>
    <row r="1159" spans="3:11">
      <c r="C1159" s="64">
        <v>42370</v>
      </c>
      <c r="D1159" s="64" t="str">
        <f t="shared" si="144"/>
        <v>12016</v>
      </c>
      <c r="E1159" s="65">
        <v>22.446100000000001</v>
      </c>
      <c r="F1159" s="58">
        <f t="shared" si="145"/>
        <v>23.621200000000002</v>
      </c>
      <c r="G1159" s="65">
        <v>16.966551701323233</v>
      </c>
      <c r="H1159" s="66">
        <v>24.21</v>
      </c>
      <c r="I1159" s="60">
        <f>AVERAGE($H$102:H1159)</f>
        <v>17.828024574669183</v>
      </c>
      <c r="J1159" s="58">
        <f t="shared" si="143"/>
        <v>22.93719008264463</v>
      </c>
      <c r="K1159">
        <f t="shared" si="146"/>
        <v>25.97</v>
      </c>
    </row>
    <row r="1160" spans="3:11">
      <c r="C1160" s="64">
        <v>42401</v>
      </c>
      <c r="D1160" s="64" t="str">
        <f t="shared" si="144"/>
        <v>22016</v>
      </c>
      <c r="E1160" s="65">
        <v>22.353400000000001</v>
      </c>
      <c r="F1160" s="58">
        <f t="shared" si="145"/>
        <v>22.446100000000001</v>
      </c>
      <c r="G1160" s="65">
        <v>16.971638432483456</v>
      </c>
      <c r="H1160" s="66">
        <v>24</v>
      </c>
      <c r="I1160" s="60">
        <f>AVERAGE($H$102:H1160)</f>
        <v>17.833852691218127</v>
      </c>
      <c r="J1160" s="58">
        <f t="shared" si="143"/>
        <v>22.916776859504136</v>
      </c>
      <c r="K1160">
        <f t="shared" si="146"/>
        <v>24.21</v>
      </c>
    </row>
    <row r="1161" spans="3:11">
      <c r="C1161" s="64">
        <v>42430</v>
      </c>
      <c r="D1161" s="64" t="str">
        <f t="shared" si="144"/>
        <v>32016</v>
      </c>
      <c r="E1161" s="65">
        <v>23.828600000000002</v>
      </c>
      <c r="F1161" s="58">
        <f t="shared" si="145"/>
        <v>22.353400000000001</v>
      </c>
      <c r="G1161" s="65">
        <v>16.978107264150925</v>
      </c>
      <c r="H1161" s="66">
        <v>25.37</v>
      </c>
      <c r="I1161" s="60">
        <f>AVERAGE($H$102:H1161)</f>
        <v>17.840962264150939</v>
      </c>
      <c r="J1161" s="58">
        <f t="shared" si="143"/>
        <v>22.909504132231408</v>
      </c>
      <c r="K1161">
        <f t="shared" si="146"/>
        <v>24</v>
      </c>
    </row>
    <row r="1162" spans="3:11">
      <c r="C1162" s="64">
        <v>42461</v>
      </c>
      <c r="D1162" s="64" t="str">
        <f t="shared" si="144"/>
        <v>42016</v>
      </c>
      <c r="E1162" s="65">
        <v>23.760899999999999</v>
      </c>
      <c r="F1162" s="58">
        <f t="shared" si="145"/>
        <v>23.828600000000002</v>
      </c>
      <c r="G1162" s="65">
        <v>16.984500094250688</v>
      </c>
      <c r="H1162" s="66">
        <v>25.92</v>
      </c>
      <c r="I1162" s="60">
        <f>AVERAGE($H$102:H1162)</f>
        <v>17.848576814326101</v>
      </c>
      <c r="J1162" s="58">
        <f t="shared" si="143"/>
        <v>22.90611570247934</v>
      </c>
      <c r="K1162">
        <f t="shared" si="146"/>
        <v>25.37</v>
      </c>
    </row>
    <row r="1163" spans="3:11">
      <c r="C1163" s="64">
        <v>42491</v>
      </c>
      <c r="D1163" s="64" t="str">
        <f t="shared" si="144"/>
        <v>52016</v>
      </c>
      <c r="E1163" s="65">
        <v>24.1252</v>
      </c>
      <c r="F1163" s="58">
        <f t="shared" si="145"/>
        <v>23.760899999999999</v>
      </c>
      <c r="G1163" s="65">
        <v>16.991223917137457</v>
      </c>
      <c r="H1163" s="66">
        <v>25.69</v>
      </c>
      <c r="I1163" s="60">
        <f>AVERAGE($H$102:H1163)</f>
        <v>17.855960451977392</v>
      </c>
      <c r="J1163" s="58">
        <f t="shared" si="143"/>
        <v>22.902314049586778</v>
      </c>
      <c r="K1163">
        <f t="shared" si="146"/>
        <v>25.92</v>
      </c>
    </row>
    <row r="1164" spans="3:11">
      <c r="C1164" s="64">
        <v>42522</v>
      </c>
      <c r="D1164" s="64" t="str">
        <f t="shared" si="144"/>
        <v>62016</v>
      </c>
      <c r="E1164" s="65">
        <v>24.146999999999998</v>
      </c>
      <c r="F1164" s="58">
        <f t="shared" si="145"/>
        <v>24.1252</v>
      </c>
      <c r="G1164" s="65">
        <v>16.997955597365927</v>
      </c>
      <c r="H1164" s="66">
        <v>25.84</v>
      </c>
      <c r="I1164" s="60">
        <f>AVERAGE($H$102:H1164)</f>
        <v>17.863471307619935</v>
      </c>
      <c r="J1164" s="58">
        <f t="shared" si="143"/>
        <v>22.903884297520666</v>
      </c>
      <c r="K1164">
        <f t="shared" si="146"/>
        <v>25.69</v>
      </c>
    </row>
    <row r="1165" spans="3:11">
      <c r="C1165" s="64">
        <v>42552</v>
      </c>
      <c r="D1165" s="64" t="str">
        <f t="shared" si="144"/>
        <v>72016</v>
      </c>
      <c r="E1165" s="65">
        <v>24.3978</v>
      </c>
      <c r="F1165" s="58">
        <f t="shared" si="145"/>
        <v>24.146999999999998</v>
      </c>
      <c r="G1165" s="65">
        <v>17.004910338345844</v>
      </c>
      <c r="H1165" s="66">
        <v>26.69</v>
      </c>
      <c r="I1165" s="60">
        <f>AVERAGE($H$102:H1165)</f>
        <v>17.871766917293225</v>
      </c>
      <c r="J1165" s="58">
        <f t="shared" si="143"/>
        <v>22.919917355371901</v>
      </c>
      <c r="K1165">
        <f t="shared" si="146"/>
        <v>25.84</v>
      </c>
    </row>
    <row r="1166" spans="3:11">
      <c r="C1166" s="64">
        <v>42583</v>
      </c>
      <c r="D1166" s="64" t="str">
        <f t="shared" si="144"/>
        <v>82016</v>
      </c>
      <c r="E1166" s="65">
        <v>24.368099999999998</v>
      </c>
      <c r="F1166" s="58">
        <f t="shared" si="145"/>
        <v>24.3978</v>
      </c>
      <c r="G1166" s="65">
        <v>17.011824131455381</v>
      </c>
      <c r="H1166" s="66">
        <v>26.95</v>
      </c>
      <c r="I1166" s="60">
        <f>AVERAGE($H$102:H1166)</f>
        <v>17.880291079812199</v>
      </c>
      <c r="J1166" s="58">
        <f t="shared" si="143"/>
        <v>22.938512396694215</v>
      </c>
      <c r="K1166">
        <f t="shared" si="146"/>
        <v>26.69</v>
      </c>
    </row>
    <row r="1167" spans="3:11">
      <c r="C1167" s="64">
        <v>42614</v>
      </c>
      <c r="D1167" s="64" t="str">
        <f t="shared" si="144"/>
        <v>92016</v>
      </c>
      <c r="E1167" s="65">
        <v>24.338000000000001</v>
      </c>
      <c r="F1167" s="58">
        <f t="shared" si="145"/>
        <v>24.368099999999998</v>
      </c>
      <c r="G1167" s="65">
        <v>17.018696716697917</v>
      </c>
      <c r="H1167" s="66">
        <v>26.73</v>
      </c>
      <c r="I1167" s="60">
        <f>AVERAGE($H$102:H1167)</f>
        <v>17.88859287054408</v>
      </c>
      <c r="J1167" s="58">
        <f t="shared" si="143"/>
        <v>22.952396694214872</v>
      </c>
      <c r="K1167">
        <f t="shared" si="146"/>
        <v>26.95</v>
      </c>
    </row>
    <row r="1168" spans="3:11">
      <c r="C1168" s="64">
        <v>42644</v>
      </c>
      <c r="D1168" s="64" t="str">
        <f t="shared" si="144"/>
        <v>102016</v>
      </c>
      <c r="E1168" s="65">
        <v>22.486999999999998</v>
      </c>
      <c r="F1168" s="58">
        <f t="shared" si="145"/>
        <v>24.338000000000001</v>
      </c>
      <c r="G1168" s="65">
        <v>17.023821649484518</v>
      </c>
      <c r="H1168" s="66">
        <v>26.53</v>
      </c>
      <c r="I1168" s="60">
        <f>AVERAGE($H$102:H1168)</f>
        <v>17.896691658856597</v>
      </c>
      <c r="J1168" s="58">
        <f t="shared" si="143"/>
        <v>22.959752066115705</v>
      </c>
      <c r="K1168">
        <f t="shared" si="146"/>
        <v>26.73</v>
      </c>
    </row>
    <row r="1169" spans="3:11">
      <c r="C1169" s="64">
        <v>42675</v>
      </c>
      <c r="D1169" s="64" t="str">
        <f t="shared" si="144"/>
        <v>112016</v>
      </c>
      <c r="E1169" s="65">
        <v>23.255500000000001</v>
      </c>
      <c r="F1169" s="58">
        <f t="shared" si="145"/>
        <v>22.486999999999998</v>
      </c>
      <c r="G1169" s="65">
        <v>17.029656554307095</v>
      </c>
      <c r="H1169" s="66">
        <v>26.85</v>
      </c>
      <c r="I1169" s="60">
        <f>AVERAGE($H$102:H1169)</f>
        <v>17.90507490636703</v>
      </c>
      <c r="J1169" s="58">
        <f t="shared" si="143"/>
        <v>22.962314049586773</v>
      </c>
      <c r="K1169">
        <f t="shared" si="146"/>
        <v>26.53</v>
      </c>
    </row>
    <row r="1170" spans="3:11">
      <c r="C1170" s="64">
        <v>42705</v>
      </c>
      <c r="D1170" s="64" t="str">
        <f t="shared" si="144"/>
        <v>122016</v>
      </c>
      <c r="E1170" s="65">
        <v>23.678799999999999</v>
      </c>
      <c r="F1170" s="58">
        <f t="shared" si="145"/>
        <v>23.255500000000001</v>
      </c>
      <c r="G1170" s="65">
        <v>17.035876520112236</v>
      </c>
      <c r="H1170" s="66">
        <v>27.87</v>
      </c>
      <c r="I1170" s="60">
        <f>AVERAGE($H$102:H1170)</f>
        <v>17.914396632366685</v>
      </c>
      <c r="J1170" s="58">
        <f t="shared" si="143"/>
        <v>22.970082644628093</v>
      </c>
      <c r="K1170">
        <f t="shared" si="146"/>
        <v>26.85</v>
      </c>
    </row>
    <row r="1171" spans="3:11">
      <c r="C1171" s="64">
        <v>42736</v>
      </c>
      <c r="D1171" s="64" t="str">
        <f t="shared" si="144"/>
        <v>12017</v>
      </c>
      <c r="E1171" s="65">
        <v>22.722799999999999</v>
      </c>
      <c r="F1171" s="58">
        <f t="shared" si="145"/>
        <v>23.678799999999999</v>
      </c>
      <c r="G1171" s="65">
        <v>17.041191401869142</v>
      </c>
      <c r="H1171" s="66">
        <v>28.06</v>
      </c>
      <c r="I1171" s="60">
        <f>AVERAGE($H$102:H1171)</f>
        <v>17.923878504672885</v>
      </c>
      <c r="J1171" s="58">
        <f t="shared" si="143"/>
        <v>22.976528925619832</v>
      </c>
      <c r="K1171">
        <f t="shared" si="146"/>
        <v>27.87</v>
      </c>
    </row>
    <row r="1172" spans="3:11">
      <c r="C1172" s="64">
        <v>42767</v>
      </c>
      <c r="D1172" s="64" t="str">
        <f t="shared" si="144"/>
        <v>22017</v>
      </c>
      <c r="E1172" s="65">
        <v>23.568100000000001</v>
      </c>
      <c r="F1172" s="58">
        <f t="shared" si="145"/>
        <v>22.722799999999999</v>
      </c>
      <c r="G1172" s="65">
        <v>17.047285620915016</v>
      </c>
      <c r="H1172" s="66">
        <v>28.66</v>
      </c>
      <c r="I1172" s="60">
        <f>AVERAGE($H$102:H1172)</f>
        <v>17.933902894491119</v>
      </c>
      <c r="J1172" s="58">
        <f t="shared" si="143"/>
        <v>22.988512396694208</v>
      </c>
      <c r="K1172">
        <f t="shared" si="146"/>
        <v>28.06</v>
      </c>
    </row>
    <row r="1173" spans="3:11">
      <c r="C1173" s="64">
        <v>42795</v>
      </c>
      <c r="D1173" s="64" t="str">
        <f t="shared" si="144"/>
        <v>32017</v>
      </c>
      <c r="E1173" s="65">
        <v>23.558900000000001</v>
      </c>
      <c r="F1173" s="58">
        <f t="shared" si="145"/>
        <v>23.568100000000001</v>
      </c>
      <c r="G1173" s="65">
        <v>17.053359888059685</v>
      </c>
      <c r="H1173" s="66">
        <v>29.09</v>
      </c>
      <c r="I1173" s="60">
        <f>AVERAGE($H$102:H1173)</f>
        <v>17.944309701492525</v>
      </c>
      <c r="J1173" s="58">
        <f t="shared" si="143"/>
        <v>23.003140495867761</v>
      </c>
      <c r="K1173">
        <f t="shared" si="146"/>
        <v>28.66</v>
      </c>
    </row>
    <row r="1174" spans="3:11">
      <c r="C1174" s="64">
        <v>42826</v>
      </c>
      <c r="D1174" s="64" t="str">
        <f t="shared" si="144"/>
        <v>42017</v>
      </c>
      <c r="E1174" s="65">
        <v>22.9206</v>
      </c>
      <c r="F1174" s="58">
        <f t="shared" si="145"/>
        <v>23.558900000000001</v>
      </c>
      <c r="G1174" s="65">
        <v>17.058827958993458</v>
      </c>
      <c r="H1174" s="66">
        <v>28.9</v>
      </c>
      <c r="I1174" s="60">
        <f>AVERAGE($H$102:H1174)</f>
        <v>17.954520037278648</v>
      </c>
      <c r="J1174" s="58">
        <f t="shared" si="143"/>
        <v>23.025206611570241</v>
      </c>
      <c r="K1174">
        <f t="shared" si="146"/>
        <v>29.09</v>
      </c>
    </row>
    <row r="1175" spans="3:11">
      <c r="C1175" s="64">
        <v>42856</v>
      </c>
      <c r="D1175" s="64" t="str">
        <f t="shared" si="144"/>
        <v>52017</v>
      </c>
      <c r="E1175" s="65">
        <v>23.1859</v>
      </c>
      <c r="F1175" s="58">
        <f t="shared" si="145"/>
        <v>22.9206</v>
      </c>
      <c r="G1175" s="65">
        <v>17.064532867783967</v>
      </c>
      <c r="H1175" s="66">
        <v>29.31</v>
      </c>
      <c r="I1175" s="60">
        <f>AVERAGE($H$102:H1175)</f>
        <v>17.965093109869638</v>
      </c>
      <c r="J1175" s="58">
        <f t="shared" si="143"/>
        <v>23.044462809917349</v>
      </c>
      <c r="K1175">
        <f t="shared" si="146"/>
        <v>28.9</v>
      </c>
    </row>
    <row r="1176" spans="3:11">
      <c r="C1176" s="64">
        <v>42887</v>
      </c>
      <c r="D1176" s="64" t="str">
        <f t="shared" si="144"/>
        <v>62017</v>
      </c>
      <c r="E1176" s="65">
        <v>23.297499999999999</v>
      </c>
      <c r="F1176" s="58">
        <f t="shared" si="145"/>
        <v>23.1859</v>
      </c>
      <c r="G1176" s="65">
        <v>17.07033097674417</v>
      </c>
      <c r="H1176" s="66">
        <v>29.75</v>
      </c>
      <c r="I1176" s="60">
        <f>AVERAGE($H$102:H1176)</f>
        <v>17.976055813953479</v>
      </c>
      <c r="J1176" s="58">
        <f t="shared" si="143"/>
        <v>23.062644628099168</v>
      </c>
      <c r="K1176">
        <f t="shared" si="146"/>
        <v>29.31</v>
      </c>
    </row>
    <row r="1177" spans="3:11">
      <c r="C1177" s="64">
        <v>42917</v>
      </c>
      <c r="D1177" s="64" t="str">
        <f t="shared" si="144"/>
        <v>72017</v>
      </c>
      <c r="E1177" s="65">
        <v>23.069700000000001</v>
      </c>
      <c r="F1177" s="58">
        <f t="shared" si="145"/>
        <v>23.297499999999999</v>
      </c>
      <c r="G1177" s="65">
        <v>17.075906598512994</v>
      </c>
      <c r="H1177" s="66">
        <v>30</v>
      </c>
      <c r="I1177" s="60">
        <f>AVERAGE($H$102:H1177)</f>
        <v>17.987230483271368</v>
      </c>
      <c r="J1177" s="58">
        <f t="shared" si="143"/>
        <v>23.083966942148759</v>
      </c>
      <c r="K1177">
        <f t="shared" si="146"/>
        <v>29.75</v>
      </c>
    </row>
    <row r="1178" spans="3:11">
      <c r="C1178" s="64">
        <v>42948</v>
      </c>
      <c r="D1178" s="64" t="str">
        <f t="shared" si="144"/>
        <v>82017</v>
      </c>
      <c r="E1178" s="65">
        <v>23.0823</v>
      </c>
      <c r="F1178" s="58">
        <f t="shared" si="145"/>
        <v>23.069700000000001</v>
      </c>
      <c r="G1178" s="65">
        <v>17.081483565459592</v>
      </c>
      <c r="H1178" s="66">
        <v>29.91</v>
      </c>
      <c r="I1178" s="60">
        <f>AVERAGE($H$102:H1178)</f>
        <v>17.998300835654589</v>
      </c>
      <c r="J1178" s="58">
        <f t="shared" si="143"/>
        <v>23.104628099173549</v>
      </c>
      <c r="K1178">
        <f t="shared" si="146"/>
        <v>30</v>
      </c>
    </row>
    <row r="1179" spans="3:11">
      <c r="C1179" s="64">
        <v>42979</v>
      </c>
      <c r="D1179" s="64" t="str">
        <f t="shared" si="144"/>
        <v>92017</v>
      </c>
      <c r="E1179" s="65">
        <v>23.527799999999999</v>
      </c>
      <c r="F1179" s="58">
        <f t="shared" si="145"/>
        <v>23.0823</v>
      </c>
      <c r="G1179" s="65">
        <v>17.087463450834861</v>
      </c>
      <c r="H1179" s="66">
        <v>30.17</v>
      </c>
      <c r="I1179" s="60">
        <f>AVERAGE($H$102:H1179)</f>
        <v>18.009591836734685</v>
      </c>
      <c r="J1179" s="58">
        <f t="shared" si="143"/>
        <v>23.137851239669413</v>
      </c>
      <c r="K1179">
        <f t="shared" si="146"/>
        <v>29.91</v>
      </c>
    </row>
    <row r="1180" spans="3:11">
      <c r="C1180" s="64">
        <v>43009</v>
      </c>
      <c r="D1180" s="64" t="str">
        <f t="shared" si="144"/>
        <v>102017</v>
      </c>
      <c r="E1180" s="65">
        <v>23.437000000000001</v>
      </c>
      <c r="F1180" s="58">
        <f t="shared" si="145"/>
        <v>23.527799999999999</v>
      </c>
      <c r="G1180" s="65">
        <v>17.093348100092662</v>
      </c>
      <c r="H1180" s="66">
        <v>30.92</v>
      </c>
      <c r="I1180" s="60">
        <f>AVERAGE($H$102:H1180)</f>
        <v>18.021556997219637</v>
      </c>
      <c r="J1180" s="58">
        <f t="shared" si="143"/>
        <v>23.172479338842969</v>
      </c>
      <c r="K1180">
        <f t="shared" si="146"/>
        <v>30.17</v>
      </c>
    </row>
    <row r="1181" spans="3:11">
      <c r="C1181" s="64">
        <v>43040</v>
      </c>
      <c r="D1181" s="64" t="str">
        <f t="shared" si="144"/>
        <v>112017</v>
      </c>
      <c r="E1181" s="65">
        <v>24.095199999999998</v>
      </c>
      <c r="F1181" s="58">
        <f t="shared" si="145"/>
        <v>23.437000000000001</v>
      </c>
      <c r="G1181" s="65">
        <v>17.09983129629628</v>
      </c>
      <c r="H1181" s="66">
        <v>31.3</v>
      </c>
      <c r="I1181" s="60">
        <f>AVERAGE($H$102:H1181)</f>
        <v>18.033851851851839</v>
      </c>
      <c r="J1181" s="58">
        <f t="shared" si="143"/>
        <v>23.205371900826442</v>
      </c>
      <c r="K1181">
        <f t="shared" si="146"/>
        <v>30.92</v>
      </c>
    </row>
    <row r="1182" spans="3:11">
      <c r="C1182" s="64">
        <v>43070</v>
      </c>
      <c r="D1182" s="64" t="str">
        <f t="shared" si="144"/>
        <v>122017</v>
      </c>
      <c r="E1182" s="65">
        <v>24.332100000000001</v>
      </c>
      <c r="F1182" s="58">
        <f t="shared" si="145"/>
        <v>24.095199999999998</v>
      </c>
      <c r="G1182" s="65">
        <v>17.106521646623481</v>
      </c>
      <c r="H1182" s="66">
        <v>32.090000000000003</v>
      </c>
      <c r="I1182" s="60">
        <f>AVERAGE($H$102:H1182)</f>
        <v>18.046854764107294</v>
      </c>
      <c r="J1182" s="58">
        <f t="shared" si="143"/>
        <v>23.257933884297522</v>
      </c>
      <c r="K1182">
        <f t="shared" si="146"/>
        <v>31.3</v>
      </c>
    </row>
    <row r="1183" spans="3:11">
      <c r="C1183" s="64">
        <v>43101</v>
      </c>
      <c r="D1183" s="64" t="str">
        <f t="shared" si="144"/>
        <v>12018</v>
      </c>
      <c r="E1183" s="65">
        <v>24.461300000000001</v>
      </c>
      <c r="F1183" s="58">
        <f t="shared" si="145"/>
        <v>24.332100000000001</v>
      </c>
      <c r="G1183" s="65">
        <v>17.113319038816989</v>
      </c>
      <c r="H1183" s="66">
        <v>33.31</v>
      </c>
      <c r="I1183" s="60">
        <f>AVERAGE($H$102:H1183)</f>
        <v>18.060961182994443</v>
      </c>
      <c r="J1183" s="58">
        <f t="shared" ref="J1183:J1246" si="147">AVERAGE(H1063:H1183)</f>
        <v>23.318677685950412</v>
      </c>
      <c r="K1183">
        <f t="shared" si="146"/>
        <v>32.090000000000003</v>
      </c>
    </row>
    <row r="1184" spans="3:11">
      <c r="C1184" s="64">
        <v>43132</v>
      </c>
      <c r="D1184" s="64" t="str">
        <f t="shared" si="144"/>
        <v>22018</v>
      </c>
      <c r="E1184" s="65">
        <v>23.508600000000001</v>
      </c>
      <c r="F1184" s="58">
        <f t="shared" si="145"/>
        <v>24.461300000000001</v>
      </c>
      <c r="G1184" s="65">
        <v>17.119224192059079</v>
      </c>
      <c r="H1184" s="66">
        <v>32.04</v>
      </c>
      <c r="I1184" s="60">
        <f>AVERAGE($H$102:H1184)</f>
        <v>18.073868882733137</v>
      </c>
      <c r="J1184" s="58">
        <f t="shared" si="147"/>
        <v>23.384958677685951</v>
      </c>
      <c r="K1184">
        <f t="shared" si="146"/>
        <v>33.31</v>
      </c>
    </row>
    <row r="1185" spans="3:11">
      <c r="C1185" s="64">
        <v>43160</v>
      </c>
      <c r="D1185" s="64" t="str">
        <f t="shared" si="144"/>
        <v>32018</v>
      </c>
      <c r="E1185" s="65">
        <v>22.8766</v>
      </c>
      <c r="F1185" s="58">
        <f t="shared" si="145"/>
        <v>23.508600000000001</v>
      </c>
      <c r="G1185" s="65">
        <v>17.124535424354228</v>
      </c>
      <c r="H1185" s="66">
        <v>31.81</v>
      </c>
      <c r="I1185" s="60">
        <f>AVERAGE($H$102:H1185)</f>
        <v>18.086540590405896</v>
      </c>
      <c r="J1185" s="58">
        <f t="shared" si="147"/>
        <v>23.453636363636363</v>
      </c>
      <c r="K1185">
        <f t="shared" si="146"/>
        <v>32.04</v>
      </c>
    </row>
    <row r="1186" spans="3:11">
      <c r="C1186" s="64">
        <v>43191</v>
      </c>
      <c r="D1186" s="64" t="str">
        <f t="shared" si="144"/>
        <v>42018</v>
      </c>
      <c r="E1186" s="65">
        <v>21.6203</v>
      </c>
      <c r="F1186" s="58">
        <f t="shared" si="145"/>
        <v>22.8766</v>
      </c>
      <c r="G1186" s="65">
        <v>17.128678986175096</v>
      </c>
      <c r="H1186" s="66">
        <v>30.97</v>
      </c>
      <c r="I1186" s="60">
        <f>AVERAGE($H$102:H1186)</f>
        <v>18.098414746543771</v>
      </c>
      <c r="J1186" s="58">
        <f t="shared" si="147"/>
        <v>23.52272727272727</v>
      </c>
      <c r="K1186">
        <f t="shared" si="146"/>
        <v>31.81</v>
      </c>
    </row>
    <row r="1187" spans="3:11">
      <c r="C1187" s="64">
        <v>43221</v>
      </c>
      <c r="D1187" s="64" t="str">
        <f t="shared" si="144"/>
        <v>52018</v>
      </c>
      <c r="E1187" s="65">
        <v>22.087399999999999</v>
      </c>
      <c r="F1187" s="58">
        <f t="shared" si="145"/>
        <v>21.6203</v>
      </c>
      <c r="G1187" s="65">
        <v>17.133245027624291</v>
      </c>
      <c r="H1187" s="66">
        <v>31.24</v>
      </c>
      <c r="I1187" s="60">
        <f>AVERAGE($H$102:H1187)</f>
        <v>18.110515653775316</v>
      </c>
      <c r="J1187" s="58">
        <f t="shared" si="147"/>
        <v>23.587851239669419</v>
      </c>
      <c r="K1187">
        <f t="shared" si="146"/>
        <v>30.97</v>
      </c>
    </row>
    <row r="1188" spans="3:11">
      <c r="C1188" s="64">
        <v>43252</v>
      </c>
      <c r="D1188" s="64" t="str">
        <f t="shared" si="144"/>
        <v>62018</v>
      </c>
      <c r="E1188" s="65">
        <v>22.194400000000002</v>
      </c>
      <c r="F1188" s="58">
        <f t="shared" si="145"/>
        <v>22.087399999999999</v>
      </c>
      <c r="G1188" s="65">
        <v>17.137901103955823</v>
      </c>
      <c r="H1188" s="66">
        <v>31.63</v>
      </c>
      <c r="I1188" s="60">
        <f>AVERAGE($H$102:H1188)</f>
        <v>18.122953081876719</v>
      </c>
      <c r="J1188" s="58">
        <f t="shared" si="147"/>
        <v>23.653388429752066</v>
      </c>
      <c r="K1188">
        <f t="shared" si="146"/>
        <v>31.24</v>
      </c>
    </row>
    <row r="1189" spans="3:11">
      <c r="C1189" s="64">
        <v>43282</v>
      </c>
      <c r="D1189" s="64" t="str">
        <f t="shared" si="144"/>
        <v>72018</v>
      </c>
      <c r="E1189" s="65">
        <v>21.599</v>
      </c>
      <c r="F1189" s="58">
        <f t="shared" si="145"/>
        <v>22.194400000000002</v>
      </c>
      <c r="G1189" s="65">
        <v>17.142001378676451</v>
      </c>
      <c r="H1189" s="66">
        <v>31.89</v>
      </c>
      <c r="I1189" s="60">
        <f>AVERAGE($H$102:H1189)</f>
        <v>18.135606617647053</v>
      </c>
      <c r="J1189" s="58">
        <f t="shared" si="147"/>
        <v>23.731652892561982</v>
      </c>
      <c r="K1189">
        <f t="shared" si="146"/>
        <v>31.63</v>
      </c>
    </row>
    <row r="1190" spans="3:11">
      <c r="C1190" s="64">
        <v>43313</v>
      </c>
      <c r="D1190" s="64" t="str">
        <f t="shared" si="144"/>
        <v>82018</v>
      </c>
      <c r="E1190" s="65">
        <v>22.252600000000001</v>
      </c>
      <c r="F1190" s="58">
        <f t="shared" si="145"/>
        <v>21.599</v>
      </c>
      <c r="G1190" s="65">
        <v>17.146694306703377</v>
      </c>
      <c r="H1190" s="66">
        <v>32.39</v>
      </c>
      <c r="I1190" s="60">
        <f>AVERAGE($H$102:H1190)</f>
        <v>18.148696051423318</v>
      </c>
      <c r="J1190" s="58">
        <f t="shared" si="147"/>
        <v>23.826528925619829</v>
      </c>
      <c r="K1190">
        <f t="shared" si="146"/>
        <v>31.89</v>
      </c>
    </row>
    <row r="1191" spans="3:11">
      <c r="C1191" s="64">
        <v>43344</v>
      </c>
      <c r="D1191" s="64" t="str">
        <f t="shared" ref="D1191:D1252" si="148">MONTH(C1191)&amp;YEAR(C1191)</f>
        <v>92018</v>
      </c>
      <c r="E1191" s="65">
        <v>22.348199999999999</v>
      </c>
      <c r="F1191" s="58">
        <f t="shared" si="145"/>
        <v>22.252600000000001</v>
      </c>
      <c r="G1191" s="65">
        <v>17.151466330275209</v>
      </c>
      <c r="H1191" s="66">
        <v>32.619999999999997</v>
      </c>
      <c r="I1191" s="60">
        <f>AVERAGE($H$102:H1191)</f>
        <v>18.161972477064214</v>
      </c>
      <c r="J1191" s="58">
        <f t="shared" si="147"/>
        <v>23.919256198347099</v>
      </c>
      <c r="K1191">
        <f t="shared" si="146"/>
        <v>32.39</v>
      </c>
    </row>
    <row r="1192" spans="3:11">
      <c r="C1192" s="64">
        <v>43374</v>
      </c>
      <c r="D1192" s="64" t="str">
        <f t="shared" si="148"/>
        <v>102018</v>
      </c>
      <c r="E1192" s="65">
        <v>20.483000000000001</v>
      </c>
      <c r="F1192" s="58">
        <f t="shared" ref="F1192:F1252" si="149">E1191</f>
        <v>22.348199999999999</v>
      </c>
      <c r="G1192" s="65">
        <v>17.154519981668177</v>
      </c>
      <c r="H1192" s="66">
        <v>31.04</v>
      </c>
      <c r="I1192" s="60">
        <f>AVERAGE($H$102:H1192)</f>
        <v>18.173776351970663</v>
      </c>
      <c r="J1192" s="58">
        <f t="shared" si="147"/>
        <v>24.007520661157017</v>
      </c>
      <c r="K1192">
        <f t="shared" ref="K1192:K1252" si="150">H1191</f>
        <v>32.619999999999997</v>
      </c>
    </row>
    <row r="1193" spans="3:11">
      <c r="C1193" s="64">
        <v>43405</v>
      </c>
      <c r="D1193" s="64" t="str">
        <f t="shared" si="148"/>
        <v>112018</v>
      </c>
      <c r="E1193" s="65">
        <v>20.848800000000001</v>
      </c>
      <c r="F1193" s="58">
        <f t="shared" si="149"/>
        <v>20.483000000000001</v>
      </c>
      <c r="G1193" s="65">
        <v>17.157903021978004</v>
      </c>
      <c r="H1193" s="66">
        <v>30.2</v>
      </c>
      <c r="I1193" s="60">
        <f>AVERAGE($H$102:H1193)</f>
        <v>18.18478937728937</v>
      </c>
      <c r="J1193" s="58">
        <f t="shared" si="147"/>
        <v>24.121652892561976</v>
      </c>
      <c r="K1193">
        <f t="shared" si="150"/>
        <v>31.04</v>
      </c>
    </row>
    <row r="1194" spans="3:11">
      <c r="C1194" s="64">
        <v>43435</v>
      </c>
      <c r="D1194" s="64" t="str">
        <f t="shared" si="148"/>
        <v>122018</v>
      </c>
      <c r="E1194" s="65">
        <v>18.935300000000002</v>
      </c>
      <c r="F1194" s="58">
        <f t="shared" si="149"/>
        <v>20.848800000000001</v>
      </c>
      <c r="G1194" s="65">
        <v>17.159529185727337</v>
      </c>
      <c r="H1194" s="66">
        <v>28.29</v>
      </c>
      <c r="I1194" s="60">
        <f>AVERAGE($H$102:H1194)</f>
        <v>18.194034766697158</v>
      </c>
      <c r="J1194" s="58">
        <f t="shared" si="147"/>
        <v>24.229338842975196</v>
      </c>
      <c r="K1194">
        <f t="shared" si="150"/>
        <v>30.2</v>
      </c>
    </row>
    <row r="1195" spans="3:11">
      <c r="C1195" s="64">
        <v>43466</v>
      </c>
      <c r="D1195" s="64" t="str">
        <f t="shared" si="148"/>
        <v>12019</v>
      </c>
      <c r="E1195" s="65">
        <v>20.121300000000002</v>
      </c>
      <c r="F1195" s="58">
        <f t="shared" si="149"/>
        <v>18.935300000000002</v>
      </c>
      <c r="G1195" s="65">
        <v>17.162236471663601</v>
      </c>
      <c r="H1195" s="66">
        <v>28.38</v>
      </c>
      <c r="I1195" s="60">
        <f>AVERAGE($H$102:H1195)</f>
        <v>18.203345521023763</v>
      </c>
      <c r="J1195" s="58">
        <f t="shared" si="147"/>
        <v>24.336776859504123</v>
      </c>
      <c r="K1195">
        <f t="shared" si="150"/>
        <v>28.29</v>
      </c>
    </row>
    <row r="1196" spans="3:11">
      <c r="C1196" s="64">
        <v>43497</v>
      </c>
      <c r="D1196" s="64" t="str">
        <f t="shared" si="148"/>
        <v>22019</v>
      </c>
      <c r="E1196" s="65">
        <v>20.7195</v>
      </c>
      <c r="F1196" s="58">
        <f t="shared" si="149"/>
        <v>20.121300000000002</v>
      </c>
      <c r="G1196" s="65">
        <v>17.165485114155231</v>
      </c>
      <c r="H1196" s="66">
        <v>29.54</v>
      </c>
      <c r="I1196" s="60">
        <f>AVERAGE($H$102:H1196)</f>
        <v>18.213698630136982</v>
      </c>
      <c r="J1196" s="58">
        <f t="shared" si="147"/>
        <v>24.455537190082637</v>
      </c>
      <c r="K1196">
        <f t="shared" si="150"/>
        <v>28.38</v>
      </c>
    </row>
    <row r="1197" spans="3:11">
      <c r="C1197" s="64">
        <v>43525</v>
      </c>
      <c r="D1197" s="64" t="str">
        <f t="shared" si="148"/>
        <v>32019</v>
      </c>
      <c r="E1197" s="65">
        <v>21.090900000000001</v>
      </c>
      <c r="F1197" s="58">
        <f t="shared" si="149"/>
        <v>20.7195</v>
      </c>
      <c r="G1197" s="65">
        <v>17.169066697080272</v>
      </c>
      <c r="H1197" s="66">
        <v>29.58</v>
      </c>
      <c r="I1197" s="60">
        <f>AVERAGE($H$102:H1197)</f>
        <v>18.224069343065693</v>
      </c>
      <c r="J1197" s="58">
        <f t="shared" si="147"/>
        <v>24.583305785123954</v>
      </c>
      <c r="K1197">
        <f t="shared" si="150"/>
        <v>29.54</v>
      </c>
    </row>
    <row r="1198" spans="3:11">
      <c r="C1198" s="64">
        <v>43556</v>
      </c>
      <c r="D1198" s="64" t="str">
        <f t="shared" si="148"/>
        <v>42019</v>
      </c>
      <c r="E1198" s="65">
        <v>21.7774</v>
      </c>
      <c r="F1198" s="58">
        <f t="shared" si="149"/>
        <v>21.090900000000001</v>
      </c>
      <c r="G1198" s="65">
        <v>17.173267547857773</v>
      </c>
      <c r="H1198" s="66">
        <v>30.13</v>
      </c>
      <c r="I1198" s="60">
        <f>AVERAGE($H$102:H1198)</f>
        <v>18.234922515952597</v>
      </c>
      <c r="J1198" s="58">
        <f t="shared" si="147"/>
        <v>24.72223140495867</v>
      </c>
      <c r="K1198">
        <f t="shared" si="150"/>
        <v>29.58</v>
      </c>
    </row>
    <row r="1199" spans="3:11">
      <c r="C1199" s="64">
        <v>43586</v>
      </c>
      <c r="D1199" s="64" t="str">
        <f t="shared" si="148"/>
        <v>52019</v>
      </c>
      <c r="E1199" s="65">
        <v>20.344899999999999</v>
      </c>
      <c r="F1199" s="58">
        <f t="shared" si="149"/>
        <v>21.7774</v>
      </c>
      <c r="G1199" s="65">
        <v>17.17615610200362</v>
      </c>
      <c r="H1199" s="66">
        <v>29.24</v>
      </c>
      <c r="I1199" s="60">
        <f>AVERAGE($H$102:H1199)</f>
        <v>18.244945355191259</v>
      </c>
      <c r="J1199" s="58">
        <f t="shared" si="147"/>
        <v>24.84008264462809</v>
      </c>
      <c r="K1199">
        <f t="shared" si="150"/>
        <v>30.13</v>
      </c>
    </row>
    <row r="1200" spans="3:11">
      <c r="C1200" s="64">
        <v>43617</v>
      </c>
      <c r="D1200" s="64" t="str">
        <f t="shared" si="148"/>
        <v>62019</v>
      </c>
      <c r="E1200" s="65">
        <v>21.747299999999999</v>
      </c>
      <c r="F1200" s="58">
        <f t="shared" si="149"/>
        <v>20.344899999999999</v>
      </c>
      <c r="G1200" s="65">
        <v>17.180315468607805</v>
      </c>
      <c r="H1200" s="66">
        <v>29.28</v>
      </c>
      <c r="I1200" s="60">
        <f>AVERAGE($H$102:H1200)</f>
        <v>18.254986351228389</v>
      </c>
      <c r="J1200" s="58">
        <f t="shared" si="147"/>
        <v>24.949834710743794</v>
      </c>
      <c r="K1200">
        <f t="shared" si="150"/>
        <v>29.24</v>
      </c>
    </row>
    <row r="1201" spans="3:11">
      <c r="C1201" s="64">
        <v>43647</v>
      </c>
      <c r="D1201" s="64" t="str">
        <f t="shared" si="148"/>
        <v>72019</v>
      </c>
      <c r="E1201" s="65">
        <v>22.425699999999999</v>
      </c>
      <c r="F1201" s="58">
        <f t="shared" si="149"/>
        <v>21.747299999999999</v>
      </c>
      <c r="G1201" s="65">
        <v>17.185083999999978</v>
      </c>
      <c r="H1201" s="66">
        <v>29.99</v>
      </c>
      <c r="I1201" s="60">
        <f>AVERAGE($H$102:H1201)</f>
        <v>18.265654545454545</v>
      </c>
      <c r="J1201" s="58">
        <f t="shared" si="147"/>
        <v>25.062314049586764</v>
      </c>
      <c r="K1201">
        <f t="shared" si="150"/>
        <v>29.28</v>
      </c>
    </row>
    <row r="1202" spans="3:11">
      <c r="C1202" s="64">
        <v>43678</v>
      </c>
      <c r="D1202" s="64" t="str">
        <f t="shared" si="148"/>
        <v>82019</v>
      </c>
      <c r="E1202" s="65">
        <v>22.02</v>
      </c>
      <c r="F1202" s="58">
        <f t="shared" si="149"/>
        <v>22.425699999999999</v>
      </c>
      <c r="G1202" s="65">
        <v>17.189475386012695</v>
      </c>
      <c r="H1202" s="66">
        <v>28.71</v>
      </c>
      <c r="I1202" s="60">
        <f>AVERAGE($H$102:H1202)</f>
        <v>18.275140781108085</v>
      </c>
      <c r="J1202" s="58">
        <f t="shared" si="147"/>
        <v>25.161652892561971</v>
      </c>
      <c r="K1202">
        <f t="shared" si="150"/>
        <v>29.99</v>
      </c>
    </row>
    <row r="1203" spans="3:11">
      <c r="C1203" s="64">
        <v>43709</v>
      </c>
      <c r="D1203" s="64" t="str">
        <f t="shared" si="148"/>
        <v>92019</v>
      </c>
      <c r="E1203" s="65">
        <v>22.398299999999999</v>
      </c>
      <c r="F1203" s="58">
        <f t="shared" si="149"/>
        <v>22.02</v>
      </c>
      <c r="G1203" s="65">
        <v>17.194202087114316</v>
      </c>
      <c r="H1203" s="66">
        <v>29.23</v>
      </c>
      <c r="I1203" s="60">
        <f>AVERAGE($H$102:H1203)</f>
        <v>18.285081669691468</v>
      </c>
      <c r="J1203" s="58">
        <f t="shared" si="147"/>
        <v>25.253719008264451</v>
      </c>
      <c r="K1203">
        <f t="shared" si="150"/>
        <v>28.71</v>
      </c>
    </row>
    <row r="1204" spans="3:11">
      <c r="C1204" s="64">
        <v>43739</v>
      </c>
      <c r="D1204" s="64" t="str">
        <f t="shared" si="148"/>
        <v>102019</v>
      </c>
      <c r="E1204" s="65">
        <v>21.7699</v>
      </c>
      <c r="F1204" s="58">
        <f t="shared" si="149"/>
        <v>22.398299999999999</v>
      </c>
      <c r="G1204" s="65">
        <v>17.19835049864005</v>
      </c>
      <c r="H1204" s="66">
        <v>28.84</v>
      </c>
      <c r="I1204" s="60">
        <f>AVERAGE($H$102:H1204)</f>
        <v>18.29465095194923</v>
      </c>
      <c r="J1204" s="58">
        <f t="shared" si="147"/>
        <v>25.336446280991723</v>
      </c>
      <c r="K1204">
        <f t="shared" si="150"/>
        <v>29.23</v>
      </c>
    </row>
    <row r="1205" spans="3:11">
      <c r="C1205" s="64">
        <v>43770</v>
      </c>
      <c r="D1205" s="64" t="str">
        <f t="shared" si="148"/>
        <v>112019</v>
      </c>
      <c r="E1205" s="65">
        <v>22.511099999999999</v>
      </c>
      <c r="F1205" s="58">
        <f t="shared" si="149"/>
        <v>21.7699</v>
      </c>
      <c r="G1205" s="65">
        <v>17.203162771739109</v>
      </c>
      <c r="H1205" s="66">
        <v>29.84</v>
      </c>
      <c r="I1205" s="60">
        <f>AVERAGE($H$102:H1205)</f>
        <v>18.305108695652173</v>
      </c>
      <c r="J1205" s="58">
        <f t="shared" si="147"/>
        <v>25.423057851239662</v>
      </c>
      <c r="K1205">
        <f t="shared" si="150"/>
        <v>28.84</v>
      </c>
    </row>
    <row r="1206" spans="3:11">
      <c r="C1206" s="64">
        <v>43800</v>
      </c>
      <c r="D1206" s="64" t="str">
        <f t="shared" si="148"/>
        <v>122019</v>
      </c>
      <c r="E1206" s="65">
        <v>23.154699999999998</v>
      </c>
      <c r="F1206" s="58">
        <f t="shared" si="149"/>
        <v>22.511099999999999</v>
      </c>
      <c r="G1206" s="65">
        <v>17.20854877828052</v>
      </c>
      <c r="H1206" s="66">
        <v>30.33</v>
      </c>
      <c r="I1206" s="60">
        <f>AVERAGE($H$102:H1206)</f>
        <v>18.315990950226247</v>
      </c>
      <c r="J1206" s="58">
        <f t="shared" si="147"/>
        <v>25.509999999999994</v>
      </c>
      <c r="K1206">
        <f t="shared" si="150"/>
        <v>29.84</v>
      </c>
    </row>
    <row r="1207" spans="3:11">
      <c r="C1207" s="64">
        <v>43831</v>
      </c>
      <c r="D1207" s="64" t="str">
        <f t="shared" si="148"/>
        <v>12020</v>
      </c>
      <c r="E1207" s="65">
        <v>27.7273</v>
      </c>
      <c r="F1207" s="58">
        <f t="shared" si="149"/>
        <v>23.154699999999998</v>
      </c>
      <c r="G1207" s="65">
        <v>17.218059403254948</v>
      </c>
      <c r="H1207" s="66">
        <v>30.99</v>
      </c>
      <c r="I1207" s="60">
        <f>AVERAGE($H$102:H1207)</f>
        <v>18.327450271247741</v>
      </c>
      <c r="J1207" s="58">
        <f t="shared" si="147"/>
        <v>25.598181818181807</v>
      </c>
      <c r="K1207">
        <f t="shared" si="150"/>
        <v>30.33</v>
      </c>
    </row>
    <row r="1208" spans="3:11">
      <c r="C1208" s="64">
        <v>43862</v>
      </c>
      <c r="D1208" s="64" t="str">
        <f t="shared" si="148"/>
        <v>22020</v>
      </c>
      <c r="E1208" s="65">
        <v>25.395199999999999</v>
      </c>
      <c r="F1208" s="58">
        <f t="shared" si="149"/>
        <v>27.7273</v>
      </c>
      <c r="G1208" s="65">
        <v>17.225446160794917</v>
      </c>
      <c r="H1208" s="66">
        <v>30.73</v>
      </c>
      <c r="I1208" s="60">
        <f>AVERAGE($H$102:H1208)</f>
        <v>18.338654019873534</v>
      </c>
      <c r="J1208" s="58">
        <f t="shared" si="147"/>
        <v>25.682479338842963</v>
      </c>
      <c r="K1208">
        <f t="shared" si="150"/>
        <v>30.99</v>
      </c>
    </row>
    <row r="1209" spans="3:11">
      <c r="C1209" s="64">
        <v>43891</v>
      </c>
      <c r="D1209" s="64" t="str">
        <f t="shared" si="148"/>
        <v>32020</v>
      </c>
      <c r="E1209" s="65">
        <v>22.217700000000001</v>
      </c>
      <c r="F1209" s="58">
        <f t="shared" si="149"/>
        <v>25.395199999999999</v>
      </c>
      <c r="G1209" s="65">
        <v>17.229951805054128</v>
      </c>
      <c r="H1209" s="66">
        <v>24.82</v>
      </c>
      <c r="I1209" s="60">
        <f>AVERAGE($H$102:H1209)</f>
        <v>18.344503610108305</v>
      </c>
      <c r="J1209" s="58">
        <f t="shared" si="147"/>
        <v>25.722975206611558</v>
      </c>
      <c r="K1209">
        <f t="shared" si="150"/>
        <v>30.73</v>
      </c>
    </row>
    <row r="1210" spans="3:11">
      <c r="C1210" s="64">
        <v>43922</v>
      </c>
      <c r="D1210" s="64" t="str">
        <f t="shared" si="148"/>
        <v>42020</v>
      </c>
      <c r="E1210" s="65">
        <v>29.350300000000001</v>
      </c>
      <c r="F1210" s="58">
        <f t="shared" si="149"/>
        <v>22.217700000000001</v>
      </c>
      <c r="G1210" s="65">
        <v>17.240880883678965</v>
      </c>
      <c r="H1210" s="66">
        <v>25.93</v>
      </c>
      <c r="I1210" s="60">
        <f>AVERAGE($H$102:H1210)</f>
        <v>18.35134355275023</v>
      </c>
      <c r="J1210" s="58">
        <f t="shared" si="147"/>
        <v>25.763719008264456</v>
      </c>
      <c r="K1210">
        <f t="shared" si="150"/>
        <v>24.82</v>
      </c>
    </row>
    <row r="1211" spans="3:11">
      <c r="C1211" s="64">
        <v>43952</v>
      </c>
      <c r="D1211" s="64" t="str">
        <f t="shared" si="148"/>
        <v>52020</v>
      </c>
      <c r="E1211" s="65">
        <v>30.679300000000001</v>
      </c>
      <c r="F1211" s="58">
        <f t="shared" si="149"/>
        <v>29.350300000000001</v>
      </c>
      <c r="G1211" s="65">
        <v>17.252987567567541</v>
      </c>
      <c r="H1211" s="66">
        <v>27.33</v>
      </c>
      <c r="I1211" s="60">
        <f>AVERAGE($H$102:H1211)</f>
        <v>18.359432432432438</v>
      </c>
      <c r="J1211" s="58">
        <f t="shared" si="147"/>
        <v>25.809421487603295</v>
      </c>
      <c r="K1211">
        <f t="shared" si="150"/>
        <v>25.93</v>
      </c>
    </row>
    <row r="1212" spans="3:11">
      <c r="C1212" s="64">
        <v>43983</v>
      </c>
      <c r="D1212" s="64" t="str">
        <f t="shared" si="148"/>
        <v>62020</v>
      </c>
      <c r="E1212" s="65">
        <v>31.243500000000001</v>
      </c>
      <c r="F1212" s="58">
        <f t="shared" si="149"/>
        <v>30.679300000000001</v>
      </c>
      <c r="G1212" s="65">
        <v>17.265580288028779</v>
      </c>
      <c r="H1212" s="66">
        <v>28.84</v>
      </c>
      <c r="I1212" s="60">
        <f>AVERAGE($H$102:H1212)</f>
        <v>18.368865886588662</v>
      </c>
      <c r="J1212" s="58">
        <f t="shared" si="147"/>
        <v>25.878512396694209</v>
      </c>
      <c r="K1212">
        <f t="shared" si="150"/>
        <v>27.33</v>
      </c>
    </row>
    <row r="1213" spans="3:11">
      <c r="C1213" s="64">
        <v>44013</v>
      </c>
      <c r="D1213" s="64" t="str">
        <f t="shared" si="148"/>
        <v>72020</v>
      </c>
      <c r="E1213" s="65">
        <v>33.293799999999997</v>
      </c>
      <c r="F1213" s="58">
        <f t="shared" si="149"/>
        <v>31.243500000000001</v>
      </c>
      <c r="G1213" s="65">
        <v>17.279994154676235</v>
      </c>
      <c r="H1213" s="66">
        <v>29.6</v>
      </c>
      <c r="I1213" s="60">
        <f>AVERAGE($H$102:H1213)</f>
        <v>18.378965827338131</v>
      </c>
      <c r="J1213" s="58">
        <f t="shared" si="147"/>
        <v>25.95999999999999</v>
      </c>
      <c r="K1213">
        <f t="shared" si="150"/>
        <v>28.84</v>
      </c>
    </row>
    <row r="1214" spans="3:11">
      <c r="C1214" s="64">
        <v>44044</v>
      </c>
      <c r="D1214" s="64" t="str">
        <f t="shared" si="148"/>
        <v>82020</v>
      </c>
      <c r="E1214" s="65">
        <v>35.626600000000003</v>
      </c>
      <c r="F1214" s="58">
        <f t="shared" si="149"/>
        <v>33.293799999999997</v>
      </c>
      <c r="G1214" s="65">
        <v>17.296478077268617</v>
      </c>
      <c r="H1214" s="66">
        <v>31.16</v>
      </c>
      <c r="I1214" s="60">
        <f>AVERAGE($H$102:H1214)</f>
        <v>18.390449236298295</v>
      </c>
      <c r="J1214" s="58">
        <f t="shared" si="147"/>
        <v>26.054958677685939</v>
      </c>
      <c r="K1214">
        <f t="shared" si="150"/>
        <v>29.6</v>
      </c>
    </row>
    <row r="1215" spans="3:11">
      <c r="C1215" s="64">
        <v>44075</v>
      </c>
      <c r="D1215" s="64" t="str">
        <f t="shared" si="148"/>
        <v>92020</v>
      </c>
      <c r="E1215" s="65">
        <v>34.228999999999999</v>
      </c>
      <c r="F1215" s="58">
        <f t="shared" si="149"/>
        <v>35.626600000000003</v>
      </c>
      <c r="G1215" s="65">
        <v>17.31167782764809</v>
      </c>
      <c r="H1215" s="66">
        <v>30.84</v>
      </c>
      <c r="I1215" s="60">
        <f>AVERAGE($H$102:H1215)</f>
        <v>18.401624775583485</v>
      </c>
      <c r="J1215" s="58">
        <f t="shared" si="147"/>
        <v>26.146446280991729</v>
      </c>
      <c r="K1215">
        <f t="shared" si="150"/>
        <v>31.16</v>
      </c>
    </row>
    <row r="1216" spans="3:11">
      <c r="C1216" s="64">
        <v>44105</v>
      </c>
      <c r="D1216" s="64" t="str">
        <f t="shared" si="148"/>
        <v>102020</v>
      </c>
      <c r="E1216" s="65">
        <v>33.281999999999996</v>
      </c>
      <c r="F1216" s="58">
        <f t="shared" si="149"/>
        <v>34.228999999999999</v>
      </c>
      <c r="G1216" s="65">
        <v>17.326000986547058</v>
      </c>
      <c r="H1216" s="66">
        <v>31.28</v>
      </c>
      <c r="I1216" s="60">
        <f>AVERAGE($H$102:H1216)</f>
        <v>18.413174887892378</v>
      </c>
      <c r="J1216" s="58">
        <f t="shared" si="147"/>
        <v>26.23652892561983</v>
      </c>
      <c r="K1216">
        <f t="shared" si="150"/>
        <v>30.84</v>
      </c>
    </row>
    <row r="1217" spans="3:11">
      <c r="C1217" s="64">
        <v>44136</v>
      </c>
      <c r="D1217" s="64" t="str">
        <f t="shared" si="148"/>
        <v>112020</v>
      </c>
      <c r="E1217" s="65">
        <v>36.861400000000003</v>
      </c>
      <c r="F1217" s="58">
        <f t="shared" si="149"/>
        <v>33.281999999999996</v>
      </c>
      <c r="G1217" s="65">
        <v>17.343505824372734</v>
      </c>
      <c r="H1217" s="66">
        <v>32.47</v>
      </c>
      <c r="I1217" s="60">
        <f>AVERAGE($H$102:H1217)</f>
        <v>18.425770609318999</v>
      </c>
      <c r="J1217" s="58">
        <f t="shared" si="147"/>
        <v>26.329338842975201</v>
      </c>
      <c r="K1217">
        <f t="shared" si="150"/>
        <v>31.28</v>
      </c>
    </row>
    <row r="1218" spans="3:11">
      <c r="C1218" s="64">
        <v>44166</v>
      </c>
      <c r="D1218" s="64" t="str">
        <f t="shared" si="148"/>
        <v>122020</v>
      </c>
      <c r="E1218" s="65">
        <v>38.229700000000001</v>
      </c>
      <c r="F1218" s="58">
        <f t="shared" si="149"/>
        <v>36.861400000000003</v>
      </c>
      <c r="G1218" s="65">
        <v>17.362204297224682</v>
      </c>
      <c r="H1218" s="66">
        <v>33.770000000000003</v>
      </c>
      <c r="I1218" s="60">
        <f>AVERAGE($H$102:H1218)</f>
        <v>18.439507609668759</v>
      </c>
      <c r="J1218" s="58">
        <f t="shared" si="147"/>
        <v>26.429090909090903</v>
      </c>
      <c r="K1218">
        <f t="shared" si="150"/>
        <v>32.47</v>
      </c>
    </row>
    <row r="1219" spans="3:11">
      <c r="C1219" s="64">
        <v>44197</v>
      </c>
      <c r="D1219" s="64" t="str">
        <f t="shared" si="148"/>
        <v>12021</v>
      </c>
      <c r="E1219" s="65">
        <v>28.972200000000001</v>
      </c>
      <c r="F1219" s="58">
        <f t="shared" si="149"/>
        <v>38.229700000000001</v>
      </c>
      <c r="G1219" s="65">
        <v>17.372588908765628</v>
      </c>
      <c r="H1219" s="66">
        <v>34.51</v>
      </c>
      <c r="I1219" s="60">
        <f>AVERAGE($H$102:H1219)</f>
        <v>18.453881932021471</v>
      </c>
      <c r="J1219" s="58">
        <f t="shared" si="147"/>
        <v>26.529173553719001</v>
      </c>
      <c r="K1219">
        <f t="shared" si="150"/>
        <v>33.770000000000003</v>
      </c>
    </row>
    <row r="1220" spans="3:11">
      <c r="C1220" s="64">
        <v>44228</v>
      </c>
      <c r="D1220" s="64" t="str">
        <f t="shared" si="148"/>
        <v>22021</v>
      </c>
      <c r="E1220" s="65">
        <v>29.728200000000001</v>
      </c>
      <c r="F1220" s="58">
        <f t="shared" si="149"/>
        <v>28.972200000000001</v>
      </c>
      <c r="G1220" s="65">
        <v>17.383630563002658</v>
      </c>
      <c r="H1220" s="66">
        <v>35.1</v>
      </c>
      <c r="I1220" s="60">
        <f>AVERAGE($H$102:H1220)</f>
        <v>18.468757819481681</v>
      </c>
      <c r="J1220" s="58">
        <f t="shared" si="147"/>
        <v>26.629338842975201</v>
      </c>
      <c r="K1220">
        <f t="shared" si="150"/>
        <v>34.51</v>
      </c>
    </row>
    <row r="1221" spans="3:11">
      <c r="C1221" s="64">
        <v>44256</v>
      </c>
      <c r="D1221" s="64" t="str">
        <f t="shared" si="148"/>
        <v>32021</v>
      </c>
      <c r="E1221" s="65">
        <v>30.989799999999999</v>
      </c>
      <c r="F1221" s="58">
        <f t="shared" si="149"/>
        <v>29.728200000000001</v>
      </c>
      <c r="G1221" s="65">
        <v>17.395778928571403</v>
      </c>
      <c r="H1221" s="66">
        <v>35.04</v>
      </c>
      <c r="I1221" s="60">
        <f>AVERAGE($H$102:H1221)</f>
        <v>18.483553571428573</v>
      </c>
      <c r="J1221" s="58">
        <f t="shared" si="147"/>
        <v>26.724793388429742</v>
      </c>
      <c r="K1221">
        <f t="shared" si="150"/>
        <v>35.1</v>
      </c>
    </row>
    <row r="1222" spans="3:11">
      <c r="C1222" s="64">
        <v>44287</v>
      </c>
      <c r="D1222" s="64" t="str">
        <f t="shared" si="148"/>
        <v>42021</v>
      </c>
      <c r="E1222" s="65">
        <v>26.336400000000001</v>
      </c>
      <c r="F1222" s="58">
        <f t="shared" si="149"/>
        <v>30.989799999999999</v>
      </c>
      <c r="G1222" s="65">
        <v>17.40375450490631</v>
      </c>
      <c r="H1222" s="66">
        <v>36.72</v>
      </c>
      <c r="I1222" s="60">
        <f>AVERAGE($H$102:H1222)</f>
        <v>18.499821587867977</v>
      </c>
      <c r="J1222" s="58">
        <f t="shared" si="147"/>
        <v>26.839008264462802</v>
      </c>
      <c r="K1222">
        <f t="shared" si="150"/>
        <v>35.04</v>
      </c>
    </row>
    <row r="1223" spans="3:11">
      <c r="C1223" s="64">
        <v>44317</v>
      </c>
      <c r="D1223" s="64" t="str">
        <f t="shared" si="148"/>
        <v>52021</v>
      </c>
      <c r="E1223" s="65">
        <v>26.480899999999998</v>
      </c>
      <c r="F1223" s="58">
        <f t="shared" si="149"/>
        <v>26.336400000000001</v>
      </c>
      <c r="G1223" s="65">
        <v>17.411844652406391</v>
      </c>
      <c r="H1223" s="66">
        <v>36.549999999999997</v>
      </c>
      <c r="I1223" s="60">
        <f>AVERAGE($H$102:H1223)</f>
        <v>18.515909090909094</v>
      </c>
      <c r="J1223" s="58">
        <f t="shared" si="147"/>
        <v>26.949834710743794</v>
      </c>
      <c r="K1223">
        <f t="shared" si="150"/>
        <v>36.72</v>
      </c>
    </row>
    <row r="1224" spans="3:11">
      <c r="C1224" s="64">
        <v>44348</v>
      </c>
      <c r="D1224" s="64" t="str">
        <f t="shared" si="148"/>
        <v>62021</v>
      </c>
      <c r="E1224" s="65">
        <v>27.069199999999999</v>
      </c>
      <c r="F1224" s="58">
        <f t="shared" si="149"/>
        <v>26.480899999999998</v>
      </c>
      <c r="G1224" s="65">
        <v>17.420444256455898</v>
      </c>
      <c r="H1224" s="66">
        <v>36.700000000000003</v>
      </c>
      <c r="I1224" s="60">
        <f>AVERAGE($H$102:H1224)</f>
        <v>18.532101513802317</v>
      </c>
      <c r="J1224" s="58">
        <f t="shared" si="147"/>
        <v>27.062561983471067</v>
      </c>
      <c r="K1224">
        <f t="shared" si="150"/>
        <v>36.549999999999997</v>
      </c>
    </row>
    <row r="1225" spans="3:11">
      <c r="C1225" s="64">
        <v>44378</v>
      </c>
      <c r="D1225" s="64" t="str">
        <f t="shared" si="148"/>
        <v>72021</v>
      </c>
      <c r="E1225" s="65">
        <v>25.062799999999999</v>
      </c>
      <c r="F1225" s="58">
        <f t="shared" si="149"/>
        <v>27.069199999999999</v>
      </c>
      <c r="G1225" s="65">
        <v>17.427243505338055</v>
      </c>
      <c r="H1225" s="66">
        <v>37.44</v>
      </c>
      <c r="I1225" s="60">
        <f>AVERAGE($H$102:H1225)</f>
        <v>18.548923487544485</v>
      </c>
      <c r="J1225" s="58">
        <f t="shared" si="147"/>
        <v>27.189338842975197</v>
      </c>
      <c r="K1225">
        <f t="shared" si="150"/>
        <v>36.700000000000003</v>
      </c>
    </row>
    <row r="1226" spans="3:11">
      <c r="C1226" s="64">
        <v>44409</v>
      </c>
      <c r="D1226" s="64" t="str">
        <f t="shared" si="148"/>
        <v>82021</v>
      </c>
      <c r="E1226" s="65">
        <v>25.789400000000001</v>
      </c>
      <c r="F1226" s="58">
        <f t="shared" si="149"/>
        <v>25.062799999999999</v>
      </c>
      <c r="G1226" s="65">
        <v>17.43467653333331</v>
      </c>
      <c r="H1226" s="66">
        <v>37.97</v>
      </c>
      <c r="I1226" s="60">
        <f>AVERAGE($H$102:H1226)</f>
        <v>18.56618666666667</v>
      </c>
      <c r="J1226" s="58">
        <f t="shared" si="147"/>
        <v>27.316280991735528</v>
      </c>
      <c r="K1226">
        <f t="shared" si="150"/>
        <v>37.44</v>
      </c>
    </row>
    <row r="1227" spans="3:11">
      <c r="C1227" s="64">
        <v>44440</v>
      </c>
      <c r="D1227" s="64" t="str">
        <f t="shared" si="148"/>
        <v>92021</v>
      </c>
      <c r="E1227" s="65">
        <v>24.5626</v>
      </c>
      <c r="F1227" s="58">
        <f t="shared" si="149"/>
        <v>25.789400000000001</v>
      </c>
      <c r="G1227" s="65">
        <v>17.441006838365876</v>
      </c>
      <c r="H1227" s="66">
        <v>37.619999999999997</v>
      </c>
      <c r="I1227" s="60">
        <f>AVERAGE($H$102:H1227)</f>
        <v>18.583108348134992</v>
      </c>
      <c r="J1227" s="58">
        <f t="shared" si="147"/>
        <v>27.46148760330578</v>
      </c>
      <c r="K1227">
        <f t="shared" si="150"/>
        <v>37.97</v>
      </c>
    </row>
    <row r="1228" spans="3:11">
      <c r="C1228" s="64">
        <v>44470</v>
      </c>
      <c r="D1228" s="64" t="str">
        <f t="shared" si="148"/>
        <v>102021</v>
      </c>
      <c r="E1228" s="65">
        <v>23.274799999999999</v>
      </c>
      <c r="F1228" s="58">
        <f t="shared" si="149"/>
        <v>24.5626</v>
      </c>
      <c r="G1228" s="65">
        <v>17.446183229813641</v>
      </c>
      <c r="H1228" s="66">
        <v>37.25</v>
      </c>
      <c r="I1228" s="60">
        <f>AVERAGE($H$102:H1228)</f>
        <v>18.599671694764865</v>
      </c>
      <c r="J1228" s="58">
        <f t="shared" si="147"/>
        <v>27.606528925619827</v>
      </c>
      <c r="K1228">
        <f t="shared" si="150"/>
        <v>37.619999999999997</v>
      </c>
    </row>
    <row r="1229" spans="3:11">
      <c r="C1229" s="64">
        <v>44501</v>
      </c>
      <c r="D1229" s="64" t="str">
        <f t="shared" si="148"/>
        <v>112021</v>
      </c>
      <c r="E1229" s="65">
        <v>23.0808</v>
      </c>
      <c r="F1229" s="58">
        <f t="shared" si="149"/>
        <v>23.274799999999999</v>
      </c>
      <c r="G1229" s="65">
        <v>17.451178457446787</v>
      </c>
      <c r="H1229" s="66">
        <v>38.58</v>
      </c>
      <c r="I1229" s="60">
        <f>AVERAGE($H$102:H1229)</f>
        <v>18.617384751773052</v>
      </c>
      <c r="J1229" s="58">
        <f t="shared" si="147"/>
        <v>27.758760330578504</v>
      </c>
      <c r="K1229">
        <f t="shared" si="150"/>
        <v>37.25</v>
      </c>
    </row>
    <row r="1230" spans="3:11">
      <c r="C1230" s="64">
        <v>44531</v>
      </c>
      <c r="D1230" s="64" t="str">
        <f t="shared" si="148"/>
        <v>122021</v>
      </c>
      <c r="E1230" s="65">
        <v>24.087399999999999</v>
      </c>
      <c r="F1230" s="58">
        <f t="shared" si="149"/>
        <v>23.0808</v>
      </c>
      <c r="G1230" s="65">
        <v>17.457056421612023</v>
      </c>
      <c r="H1230" s="66">
        <v>38.31</v>
      </c>
      <c r="I1230" s="60">
        <f>AVERAGE($H$102:H1230)</f>
        <v>18.634827280779454</v>
      </c>
      <c r="J1230" s="58">
        <f t="shared" si="147"/>
        <v>27.907190082644622</v>
      </c>
      <c r="K1230">
        <f t="shared" si="150"/>
        <v>38.58</v>
      </c>
    </row>
    <row r="1231" spans="3:11">
      <c r="C1231" s="64">
        <v>44562</v>
      </c>
      <c r="D1231" s="64" t="str">
        <f t="shared" si="148"/>
        <v>12022</v>
      </c>
      <c r="E1231" s="65">
        <v>22.816199999999998</v>
      </c>
      <c r="F1231" s="58">
        <f t="shared" si="149"/>
        <v>24.087399999999999</v>
      </c>
      <c r="G1231" s="65">
        <v>17.46179902654865</v>
      </c>
      <c r="H1231" s="66">
        <v>36.94</v>
      </c>
      <c r="I1231" s="60">
        <f>AVERAGE($H$102:H1231)</f>
        <v>18.651026548672569</v>
      </c>
      <c r="J1231" s="58">
        <f t="shared" si="147"/>
        <v>28.042892561983464</v>
      </c>
      <c r="K1231">
        <f t="shared" si="150"/>
        <v>38.31</v>
      </c>
    </row>
    <row r="1232" spans="3:11">
      <c r="C1232" s="64">
        <v>44593</v>
      </c>
      <c r="D1232" s="64" t="str">
        <f t="shared" si="148"/>
        <v>22022</v>
      </c>
      <c r="E1232" s="65">
        <v>22.1007</v>
      </c>
      <c r="F1232" s="58">
        <f t="shared" si="149"/>
        <v>22.816199999999998</v>
      </c>
      <c r="G1232" s="65">
        <v>17.465900618921285</v>
      </c>
      <c r="H1232" s="66">
        <v>35.29</v>
      </c>
      <c r="I1232" s="60">
        <f>AVERAGE($H$102:H1232)</f>
        <v>18.665738284703806</v>
      </c>
      <c r="J1232" s="58">
        <f t="shared" si="147"/>
        <v>28.159256198347101</v>
      </c>
      <c r="K1232">
        <f t="shared" si="150"/>
        <v>36.94</v>
      </c>
    </row>
    <row r="1233" spans="3:11">
      <c r="C1233" s="64">
        <v>44621</v>
      </c>
      <c r="D1233" s="64" t="str">
        <f t="shared" si="148"/>
        <v>32022</v>
      </c>
      <c r="E1233" s="65">
        <v>22.891300000000001</v>
      </c>
      <c r="F1233" s="58">
        <f t="shared" si="149"/>
        <v>22.1007</v>
      </c>
      <c r="G1233" s="65">
        <v>17.47069337455828</v>
      </c>
      <c r="H1233" s="66">
        <v>34.270000000000003</v>
      </c>
      <c r="I1233" s="60">
        <f>AVERAGE($H$102:H1233)</f>
        <v>18.679522968197883</v>
      </c>
      <c r="J1233" s="58">
        <f t="shared" si="147"/>
        <v>28.26231404958677</v>
      </c>
      <c r="K1233">
        <f t="shared" si="150"/>
        <v>35.29</v>
      </c>
    </row>
    <row r="1234" spans="3:11">
      <c r="C1234" s="64">
        <v>44652</v>
      </c>
      <c r="D1234" s="64" t="str">
        <f t="shared" si="148"/>
        <v>42022</v>
      </c>
      <c r="E1234" s="65">
        <v>21.491399999999999</v>
      </c>
      <c r="F1234" s="58">
        <f t="shared" si="149"/>
        <v>22.891300000000001</v>
      </c>
      <c r="G1234" s="65">
        <v>17.474242100617804</v>
      </c>
      <c r="H1234" s="66">
        <v>33.89</v>
      </c>
      <c r="I1234" s="60">
        <f>AVERAGE($H$102:H1234)</f>
        <v>18.692947925860551</v>
      </c>
      <c r="J1234" s="58">
        <f t="shared" si="147"/>
        <v>28.360165289256191</v>
      </c>
      <c r="K1234">
        <f t="shared" si="150"/>
        <v>34.270000000000003</v>
      </c>
    </row>
    <row r="1235" spans="3:11">
      <c r="C1235" s="64">
        <v>44682</v>
      </c>
      <c r="D1235" s="64" t="str">
        <f t="shared" si="148"/>
        <v>52022</v>
      </c>
      <c r="E1235" s="65">
        <v>21.4925</v>
      </c>
      <c r="F1235" s="58">
        <f t="shared" si="149"/>
        <v>21.491399999999999</v>
      </c>
      <c r="G1235" s="65">
        <v>17.477785537918848</v>
      </c>
      <c r="H1235" s="66">
        <v>30.67</v>
      </c>
      <c r="I1235" s="60">
        <f>AVERAGE($H$102:H1235)</f>
        <v>18.703509700176369</v>
      </c>
      <c r="J1235" s="58">
        <f t="shared" si="147"/>
        <v>28.433636363636356</v>
      </c>
      <c r="K1235">
        <f t="shared" si="150"/>
        <v>33.89</v>
      </c>
    </row>
    <row r="1236" spans="3:11">
      <c r="C1236" s="64">
        <v>44713</v>
      </c>
      <c r="D1236" s="64" t="str">
        <f t="shared" si="148"/>
        <v>62022</v>
      </c>
      <c r="E1236" s="65">
        <v>19.6889</v>
      </c>
      <c r="F1236" s="58">
        <f t="shared" si="149"/>
        <v>21.4925</v>
      </c>
      <c r="G1236" s="65">
        <v>17.479733656387644</v>
      </c>
      <c r="H1236" s="66">
        <v>29.05</v>
      </c>
      <c r="I1236" s="60">
        <f>AVERAGE($H$102:H1236)</f>
        <v>18.712625550660796</v>
      </c>
      <c r="J1236" s="58">
        <f t="shared" si="147"/>
        <v>28.500661157024791</v>
      </c>
      <c r="K1236">
        <f t="shared" si="150"/>
        <v>30.67</v>
      </c>
    </row>
    <row r="1237" spans="3:11">
      <c r="C1237" s="64">
        <v>44743</v>
      </c>
      <c r="D1237" s="64" t="str">
        <f t="shared" si="148"/>
        <v>72022</v>
      </c>
      <c r="E1237" s="65">
        <v>22.0777</v>
      </c>
      <c r="F1237" s="58">
        <f t="shared" si="149"/>
        <v>19.6889</v>
      </c>
      <c r="G1237" s="65">
        <v>17.483781161971809</v>
      </c>
      <c r="H1237" s="66">
        <v>29</v>
      </c>
      <c r="I1237" s="60">
        <f>AVERAGE($H$102:H1237)</f>
        <v>18.721681338028169</v>
      </c>
      <c r="J1237" s="58">
        <f t="shared" si="147"/>
        <v>28.570495867768592</v>
      </c>
      <c r="K1237">
        <f t="shared" si="150"/>
        <v>29.05</v>
      </c>
    </row>
    <row r="1238" spans="3:11">
      <c r="C1238" s="64">
        <v>44774</v>
      </c>
      <c r="D1238" s="64" t="str">
        <f t="shared" si="148"/>
        <v>82022</v>
      </c>
      <c r="E1238" s="65">
        <v>21.140699999999999</v>
      </c>
      <c r="F1238" s="58">
        <f t="shared" si="149"/>
        <v>22.0777</v>
      </c>
      <c r="G1238" s="65">
        <v>17.486997449428298</v>
      </c>
      <c r="H1238" s="66">
        <v>30.7</v>
      </c>
      <c r="I1238" s="60">
        <f>AVERAGE($H$102:H1238)</f>
        <v>18.732216358839054</v>
      </c>
      <c r="J1238" s="58">
        <f t="shared" si="147"/>
        <v>28.650661157024789</v>
      </c>
      <c r="K1238">
        <f t="shared" si="150"/>
        <v>29</v>
      </c>
    </row>
    <row r="1239" spans="3:11">
      <c r="C1239" s="64">
        <v>44805</v>
      </c>
      <c r="D1239" s="64" t="str">
        <f t="shared" si="148"/>
        <v>92022</v>
      </c>
      <c r="E1239" s="65">
        <v>19.1662</v>
      </c>
      <c r="F1239" s="58">
        <f t="shared" si="149"/>
        <v>21.140699999999999</v>
      </c>
      <c r="G1239" s="65">
        <v>17.488473022847078</v>
      </c>
      <c r="H1239" s="66">
        <v>28.23</v>
      </c>
      <c r="I1239" s="60">
        <f>AVERAGE($H$102:H1239)</f>
        <v>18.740562390158175</v>
      </c>
      <c r="J1239" s="58">
        <f t="shared" si="147"/>
        <v>28.707024793388424</v>
      </c>
      <c r="K1239">
        <f t="shared" si="150"/>
        <v>30.7</v>
      </c>
    </row>
    <row r="1240" spans="3:11">
      <c r="C1240" s="64">
        <v>44835</v>
      </c>
      <c r="D1240" s="64" t="str">
        <f t="shared" si="148"/>
        <v>102022</v>
      </c>
      <c r="E1240" s="65">
        <v>22.413799999999998</v>
      </c>
      <c r="F1240" s="58">
        <f t="shared" si="149"/>
        <v>19.1662</v>
      </c>
      <c r="G1240" s="65">
        <v>17.492797278314288</v>
      </c>
      <c r="H1240" s="66">
        <v>27.08</v>
      </c>
      <c r="I1240" s="60">
        <f>AVERAGE($H$102:H1240)</f>
        <v>18.747884108867432</v>
      </c>
      <c r="J1240" s="58">
        <f t="shared" si="147"/>
        <v>28.750826446280985</v>
      </c>
      <c r="K1240">
        <f t="shared" si="150"/>
        <v>28.23</v>
      </c>
    </row>
    <row r="1241" spans="3:11">
      <c r="C1241" s="64">
        <v>44866</v>
      </c>
      <c r="D1241" s="64" t="str">
        <f t="shared" si="148"/>
        <v>112022</v>
      </c>
      <c r="E1241" s="65">
        <v>23.618600000000001</v>
      </c>
      <c r="F1241" s="58">
        <f t="shared" si="149"/>
        <v>22.413799999999998</v>
      </c>
      <c r="G1241" s="65">
        <v>17.498170789473662</v>
      </c>
      <c r="H1241" s="66">
        <v>28.38</v>
      </c>
      <c r="I1241" s="60">
        <f>AVERAGE($H$102:H1241)</f>
        <v>18.756333333333338</v>
      </c>
      <c r="J1241" s="58">
        <f t="shared" si="147"/>
        <v>28.807024793388425</v>
      </c>
      <c r="K1241">
        <f t="shared" si="150"/>
        <v>27.08</v>
      </c>
    </row>
    <row r="1242" spans="3:11">
      <c r="C1242" s="64">
        <v>44896</v>
      </c>
      <c r="D1242" s="64" t="str">
        <f t="shared" si="148"/>
        <v>122022</v>
      </c>
      <c r="E1242" s="65">
        <v>22.2258</v>
      </c>
      <c r="F1242" s="58">
        <f t="shared" si="149"/>
        <v>23.618600000000001</v>
      </c>
      <c r="G1242" s="65">
        <v>17.502314198071847</v>
      </c>
      <c r="H1242" s="66">
        <v>28.32</v>
      </c>
      <c r="I1242" s="60">
        <f>AVERAGE($H$102:H1242)</f>
        <v>18.764715162138479</v>
      </c>
      <c r="J1242" s="58">
        <f t="shared" si="147"/>
        <v>28.868347107438016</v>
      </c>
      <c r="K1242">
        <f t="shared" si="150"/>
        <v>28.38</v>
      </c>
    </row>
    <row r="1243" spans="3:11">
      <c r="C1243" s="64">
        <v>44927</v>
      </c>
      <c r="D1243" s="64" t="str">
        <f t="shared" si="148"/>
        <v>12023</v>
      </c>
      <c r="E1243" s="65">
        <v>23.125699999999998</v>
      </c>
      <c r="F1243" s="58">
        <f t="shared" si="149"/>
        <v>22.2258</v>
      </c>
      <c r="G1243" s="65">
        <v>17.507238353765302</v>
      </c>
      <c r="H1243" s="66">
        <v>28.34</v>
      </c>
      <c r="I1243" s="60">
        <f>AVERAGE($H$102:H1243)</f>
        <v>18.773099824868655</v>
      </c>
      <c r="J1243" s="58">
        <f t="shared" si="147"/>
        <v>28.927024793388426</v>
      </c>
      <c r="K1243">
        <f t="shared" si="150"/>
        <v>28.32</v>
      </c>
    </row>
    <row r="1244" spans="3:11">
      <c r="C1244" s="64">
        <v>44958</v>
      </c>
      <c r="D1244" s="64" t="str">
        <f t="shared" si="148"/>
        <v>22023</v>
      </c>
      <c r="E1244" s="65">
        <v>22.521799999999999</v>
      </c>
      <c r="F1244" s="58">
        <f t="shared" si="149"/>
        <v>23.125699999999998</v>
      </c>
      <c r="G1244" s="65">
        <v>17.511625546806627</v>
      </c>
      <c r="H1244" s="66">
        <v>28.92</v>
      </c>
      <c r="I1244" s="60">
        <f>AVERAGE($H$102:H1244)</f>
        <v>18.781977252843397</v>
      </c>
      <c r="J1244" s="58">
        <f t="shared" si="147"/>
        <v>28.98504132231405</v>
      </c>
      <c r="K1244">
        <f t="shared" si="150"/>
        <v>28.34</v>
      </c>
    </row>
    <row r="1245" spans="3:11">
      <c r="C1245" s="64">
        <v>44986</v>
      </c>
      <c r="D1245" s="64" t="str">
        <f t="shared" si="148"/>
        <v>32023</v>
      </c>
      <c r="E1245" s="65">
        <v>23.311299999999999</v>
      </c>
      <c r="F1245" s="58">
        <f t="shared" si="149"/>
        <v>22.521799999999999</v>
      </c>
      <c r="G1245" s="65">
        <v>17.516695192307672</v>
      </c>
      <c r="H1245" s="66">
        <v>27.94</v>
      </c>
      <c r="I1245" s="60">
        <f>AVERAGE($H$102:H1245)</f>
        <v>18.789982517482517</v>
      </c>
      <c r="J1245" s="58">
        <f t="shared" si="147"/>
        <v>29.033719008264463</v>
      </c>
      <c r="K1245">
        <f t="shared" si="150"/>
        <v>28.92</v>
      </c>
    </row>
    <row r="1246" spans="3:11">
      <c r="C1246" s="64">
        <v>45017</v>
      </c>
      <c r="D1246" s="64" t="str">
        <f t="shared" si="148"/>
        <v>42023</v>
      </c>
      <c r="E1246" s="65">
        <v>23.6526</v>
      </c>
      <c r="F1246" s="58">
        <f t="shared" si="149"/>
        <v>23.311299999999999</v>
      </c>
      <c r="G1246" s="65">
        <v>17.52205406113535</v>
      </c>
      <c r="H1246" s="66">
        <v>28.77</v>
      </c>
      <c r="I1246" s="60">
        <f>AVERAGE($H$102:H1246)</f>
        <v>18.798698689956332</v>
      </c>
      <c r="J1246" s="58">
        <f t="shared" si="147"/>
        <v>29.086198347107441</v>
      </c>
      <c r="K1246">
        <f t="shared" si="150"/>
        <v>27.94</v>
      </c>
    </row>
    <row r="1247" spans="3:11">
      <c r="C1247" s="64">
        <v>45047</v>
      </c>
      <c r="D1247" s="64" t="str">
        <f t="shared" si="148"/>
        <v>52023</v>
      </c>
      <c r="E1247" s="65">
        <v>23.711300000000001</v>
      </c>
      <c r="F1247" s="58">
        <f t="shared" si="149"/>
        <v>23.6526</v>
      </c>
      <c r="G1247" s="65">
        <v>17.5274547993019</v>
      </c>
      <c r="H1247" s="66">
        <v>28.76</v>
      </c>
      <c r="I1247" s="60">
        <f>AVERAGE($H$102:H1247)</f>
        <v>18.807390924956369</v>
      </c>
      <c r="J1247" s="58">
        <f t="shared" ref="J1247:J1252" si="151">AVERAGE(H1127:H1247)</f>
        <v>29.137107438016532</v>
      </c>
      <c r="K1247">
        <f t="shared" si="150"/>
        <v>28.77</v>
      </c>
    </row>
    <row r="1248" spans="3:11">
      <c r="C1248" s="64">
        <v>45078</v>
      </c>
      <c r="D1248" s="64" t="str">
        <f t="shared" si="148"/>
        <v>62023</v>
      </c>
      <c r="E1248" s="65">
        <v>25.246099999999998</v>
      </c>
      <c r="F1248" s="58">
        <f t="shared" si="149"/>
        <v>23.711300000000001</v>
      </c>
      <c r="G1248" s="65">
        <v>17.534184219703555</v>
      </c>
      <c r="H1248" s="66">
        <v>29.94</v>
      </c>
      <c r="I1248" s="60">
        <f>AVERAGE($H$102:H1248)</f>
        <v>18.817096774193548</v>
      </c>
      <c r="J1248" s="58">
        <f t="shared" si="151"/>
        <v>29.191074380165293</v>
      </c>
      <c r="K1248">
        <f t="shared" si="150"/>
        <v>28.76</v>
      </c>
    </row>
    <row r="1249" spans="3:11">
      <c r="C1249" s="64">
        <v>45108</v>
      </c>
      <c r="D1249" s="64" t="str">
        <f t="shared" si="148"/>
        <v>72023</v>
      </c>
      <c r="E1249" s="65">
        <v>26.0322</v>
      </c>
      <c r="F1249" s="58">
        <f t="shared" si="149"/>
        <v>25.246099999999998</v>
      </c>
      <c r="G1249" s="65">
        <v>17.541586672473848</v>
      </c>
      <c r="H1249" s="66">
        <v>30.89</v>
      </c>
      <c r="I1249" s="60">
        <f>AVERAGE($H$102:H1249)</f>
        <v>18.827613240418117</v>
      </c>
      <c r="J1249" s="58">
        <f t="shared" si="151"/>
        <v>29.256859504132233</v>
      </c>
      <c r="K1249">
        <f t="shared" si="150"/>
        <v>29.94</v>
      </c>
    </row>
    <row r="1250" spans="3:11">
      <c r="C1250" s="64">
        <v>45139</v>
      </c>
      <c r="D1250" s="64" t="str">
        <f t="shared" si="148"/>
        <v>82023</v>
      </c>
      <c r="E1250" s="65">
        <v>25.571000000000002</v>
      </c>
      <c r="F1250" s="58">
        <f t="shared" si="149"/>
        <v>26.0322</v>
      </c>
      <c r="G1250" s="65">
        <v>17.548574847693629</v>
      </c>
      <c r="H1250" s="66">
        <v>30.09</v>
      </c>
      <c r="I1250" s="60">
        <f>AVERAGE($H$102:H1250)</f>
        <v>18.837415143603131</v>
      </c>
      <c r="J1250" s="58">
        <f t="shared" si="151"/>
        <v>29.311404958677691</v>
      </c>
      <c r="K1250">
        <f t="shared" si="150"/>
        <v>30.89</v>
      </c>
    </row>
    <row r="1251" spans="3:11">
      <c r="C1251" s="64">
        <v>45170</v>
      </c>
      <c r="D1251" s="64" t="str">
        <f t="shared" si="148"/>
        <v>92023</v>
      </c>
      <c r="E1251" s="65">
        <v>24.325199999999999</v>
      </c>
      <c r="F1251" s="58">
        <f t="shared" si="149"/>
        <v>25.571000000000002</v>
      </c>
      <c r="G1251" s="65">
        <v>17.554467565217372</v>
      </c>
      <c r="H1251" s="66">
        <v>29.8</v>
      </c>
      <c r="I1251" s="60">
        <f>AVERAGE($H$102:H1251)</f>
        <v>18.846947826086954</v>
      </c>
      <c r="J1251" s="58">
        <f t="shared" si="151"/>
        <v>29.364628099173562</v>
      </c>
      <c r="K1251">
        <f t="shared" si="150"/>
        <v>30.09</v>
      </c>
    </row>
    <row r="1252" spans="3:11">
      <c r="C1252" s="64">
        <v>45200</v>
      </c>
      <c r="D1252" s="64" t="str">
        <f t="shared" si="148"/>
        <v>102023</v>
      </c>
      <c r="F1252" s="58">
        <f t="shared" si="149"/>
        <v>24.325199999999999</v>
      </c>
      <c r="G1252" s="60">
        <f>G1251</f>
        <v>17.554467565217372</v>
      </c>
      <c r="H1252" s="66">
        <v>28.77</v>
      </c>
      <c r="I1252" s="60">
        <f>AVERAGE($H$102:H1252)</f>
        <v>18.855569070373587</v>
      </c>
      <c r="J1252" s="58">
        <f t="shared" si="151"/>
        <v>29.408677685950419</v>
      </c>
      <c r="K1252">
        <f t="shared" si="150"/>
        <v>29.8</v>
      </c>
    </row>
    <row r="1255" spans="3:11">
      <c r="D1255" t="s">
        <v>147</v>
      </c>
    </row>
    <row r="1256" spans="3:11" ht="15.75" thickBot="1"/>
    <row r="1257" spans="3:11">
      <c r="D1257" s="71" t="s">
        <v>148</v>
      </c>
      <c r="E1257" s="71"/>
    </row>
    <row r="1258" spans="3:11">
      <c r="D1258" s="68" t="s">
        <v>149</v>
      </c>
      <c r="E1258" s="68">
        <v>0.99460758574714025</v>
      </c>
    </row>
    <row r="1259" spans="3:11">
      <c r="D1259" s="68" t="s">
        <v>150</v>
      </c>
      <c r="E1259" s="68">
        <v>0.98924424962575486</v>
      </c>
    </row>
    <row r="1260" spans="3:11">
      <c r="D1260" s="68" t="s">
        <v>151</v>
      </c>
      <c r="E1260" s="68">
        <v>0.98923488050521979</v>
      </c>
    </row>
    <row r="1261" spans="3:11">
      <c r="D1261" s="68" t="s">
        <v>152</v>
      </c>
      <c r="E1261" s="68">
        <v>0.81123163847881385</v>
      </c>
    </row>
    <row r="1262" spans="3:11" ht="15.75" thickBot="1">
      <c r="D1262" s="69" t="s">
        <v>153</v>
      </c>
      <c r="E1262" s="69">
        <v>1150</v>
      </c>
    </row>
    <row r="1264" spans="3:11" ht="15.75" thickBot="1">
      <c r="D1264" t="s">
        <v>154</v>
      </c>
    </row>
    <row r="1265" spans="4:12">
      <c r="D1265" s="70"/>
      <c r="E1265" s="70" t="s">
        <v>159</v>
      </c>
      <c r="F1265" s="70" t="s">
        <v>160</v>
      </c>
      <c r="G1265" s="70" t="s">
        <v>161</v>
      </c>
      <c r="H1265" s="70" t="s">
        <v>162</v>
      </c>
      <c r="I1265" s="70" t="s">
        <v>163</v>
      </c>
    </row>
    <row r="1266" spans="4:12">
      <c r="D1266" s="68" t="s">
        <v>155</v>
      </c>
      <c r="E1266" s="68">
        <v>1</v>
      </c>
      <c r="F1266" s="68">
        <v>69485.545013452735</v>
      </c>
      <c r="G1266" s="68">
        <v>69485.545013452735</v>
      </c>
      <c r="H1266" s="68">
        <v>105585.60389144957</v>
      </c>
      <c r="I1266" s="68">
        <v>0</v>
      </c>
    </row>
    <row r="1267" spans="4:12">
      <c r="D1267" s="68" t="s">
        <v>156</v>
      </c>
      <c r="E1267" s="68">
        <v>1148</v>
      </c>
      <c r="F1267" s="68">
        <v>755.49509341683597</v>
      </c>
      <c r="G1267" s="68">
        <v>0.65809677126902089</v>
      </c>
      <c r="H1267" s="68"/>
      <c r="I1267" s="68"/>
    </row>
    <row r="1268" spans="4:12" ht="15.75" thickBot="1">
      <c r="D1268" s="69" t="s">
        <v>157</v>
      </c>
      <c r="E1268" s="69">
        <v>1149</v>
      </c>
      <c r="F1268" s="69">
        <v>70241.040106869565</v>
      </c>
      <c r="G1268" s="69"/>
      <c r="H1268" s="69"/>
      <c r="I1268" s="69"/>
    </row>
    <row r="1269" spans="4:12" ht="15.75" thickBot="1"/>
    <row r="1270" spans="4:12">
      <c r="D1270" s="70"/>
      <c r="E1270" s="70" t="s">
        <v>164</v>
      </c>
      <c r="F1270" s="70" t="s">
        <v>152</v>
      </c>
      <c r="G1270" s="70" t="s">
        <v>165</v>
      </c>
      <c r="H1270" s="70" t="s">
        <v>166</v>
      </c>
      <c r="I1270" s="70" t="s">
        <v>167</v>
      </c>
      <c r="J1270" s="70" t="s">
        <v>168</v>
      </c>
      <c r="K1270" s="70" t="s">
        <v>169</v>
      </c>
      <c r="L1270" s="70" t="s">
        <v>170</v>
      </c>
    </row>
    <row r="1271" spans="4:12">
      <c r="D1271" s="68" t="s">
        <v>158</v>
      </c>
      <c r="E1271" s="68">
        <v>9.7294811601063458E-2</v>
      </c>
      <c r="F1271" s="68">
        <v>6.2489240588337741E-2</v>
      </c>
      <c r="G1271" s="68">
        <v>1.5569850215017882</v>
      </c>
      <c r="H1271" s="68">
        <v>0.11974966176614291</v>
      </c>
      <c r="I1271" s="68">
        <v>-2.5311113472950592E-2</v>
      </c>
      <c r="J1271" s="68">
        <v>0.21990073667507751</v>
      </c>
      <c r="K1271" s="68">
        <v>-2.5311113472950592E-2</v>
      </c>
      <c r="L1271" s="68">
        <v>0.21990073667507751</v>
      </c>
    </row>
    <row r="1272" spans="4:12" ht="15.75" thickBot="1">
      <c r="D1272" s="69" t="s">
        <v>171</v>
      </c>
      <c r="E1272" s="69">
        <v>0.9953045547524374</v>
      </c>
      <c r="F1272" s="69">
        <v>3.063046835355757E-3</v>
      </c>
      <c r="G1272" s="69">
        <v>324.93938494963885</v>
      </c>
      <c r="H1272" s="69">
        <v>0</v>
      </c>
      <c r="I1272" s="69">
        <v>0.98929475710954662</v>
      </c>
      <c r="J1272" s="69">
        <v>1.0013143523953281</v>
      </c>
      <c r="K1272" s="69">
        <v>0.98929475710954662</v>
      </c>
      <c r="L1272" s="69">
        <v>1.0013143523953281</v>
      </c>
    </row>
    <row r="1275" spans="4:12">
      <c r="E1275">
        <f>E1271/(1-E1272)</f>
        <v>20.721104489839178</v>
      </c>
    </row>
    <row r="1277" spans="4:12">
      <c r="E1277">
        <f>LN(E1275)/-LN(E1272)</f>
        <v>644.03494749795175</v>
      </c>
    </row>
    <row r="1278" spans="4:12">
      <c r="E1278">
        <f>E1277/12</f>
        <v>53.669578958162646</v>
      </c>
    </row>
    <row r="1280" spans="4:12">
      <c r="D1280" t="s">
        <v>147</v>
      </c>
    </row>
    <row r="1281" spans="4:12" ht="15.75" thickBot="1"/>
    <row r="1282" spans="4:12">
      <c r="D1282" s="71" t="s">
        <v>148</v>
      </c>
      <c r="E1282" s="71"/>
    </row>
    <row r="1283" spans="4:12">
      <c r="D1283" s="68" t="s">
        <v>149</v>
      </c>
      <c r="E1283" s="68">
        <v>0.99486881512997216</v>
      </c>
    </row>
    <row r="1284" spans="4:12">
      <c r="D1284" s="68" t="s">
        <v>150</v>
      </c>
      <c r="E1284" s="68">
        <v>0.98976395931811478</v>
      </c>
    </row>
    <row r="1285" spans="4:12">
      <c r="D1285" s="68" t="s">
        <v>151</v>
      </c>
      <c r="E1285" s="68">
        <v>0.98974442488933256</v>
      </c>
    </row>
    <row r="1286" spans="4:12">
      <c r="D1286" s="68" t="s">
        <v>152</v>
      </c>
      <c r="E1286" s="68">
        <v>0.87472310797573083</v>
      </c>
    </row>
    <row r="1287" spans="4:12" ht="15.75" thickBot="1">
      <c r="D1287" s="69" t="s">
        <v>153</v>
      </c>
      <c r="E1287" s="69">
        <v>526</v>
      </c>
    </row>
    <row r="1289" spans="4:12" ht="15.75" thickBot="1">
      <c r="D1289" t="s">
        <v>154</v>
      </c>
    </row>
    <row r="1290" spans="4:12">
      <c r="D1290" s="70"/>
      <c r="E1290" s="70" t="s">
        <v>159</v>
      </c>
      <c r="F1290" s="70" t="s">
        <v>160</v>
      </c>
      <c r="G1290" s="70" t="s">
        <v>161</v>
      </c>
      <c r="H1290" s="70" t="s">
        <v>162</v>
      </c>
      <c r="I1290" s="70" t="s">
        <v>163</v>
      </c>
    </row>
    <row r="1291" spans="4:12">
      <c r="D1291" s="68" t="s">
        <v>155</v>
      </c>
      <c r="E1291" s="68">
        <v>1</v>
      </c>
      <c r="F1291" s="68">
        <v>38767.885901560643</v>
      </c>
      <c r="G1291" s="68">
        <v>38767.885901560643</v>
      </c>
      <c r="H1291" s="68">
        <v>50667.668369130988</v>
      </c>
      <c r="I1291" s="68">
        <v>0</v>
      </c>
    </row>
    <row r="1292" spans="4:12">
      <c r="D1292" s="68" t="s">
        <v>156</v>
      </c>
      <c r="E1292" s="68">
        <v>524</v>
      </c>
      <c r="F1292" s="68">
        <v>400.93363018840239</v>
      </c>
      <c r="G1292" s="68">
        <v>0.76514051562672214</v>
      </c>
      <c r="H1292" s="68"/>
      <c r="I1292" s="68"/>
    </row>
    <row r="1293" spans="4:12" ht="15.75" thickBot="1">
      <c r="D1293" s="69" t="s">
        <v>157</v>
      </c>
      <c r="E1293" s="69">
        <v>525</v>
      </c>
      <c r="F1293" s="69">
        <v>39168.819531749046</v>
      </c>
      <c r="G1293" s="69"/>
      <c r="H1293" s="69"/>
      <c r="I1293" s="69"/>
    </row>
    <row r="1294" spans="4:12" ht="15.75" thickBot="1"/>
    <row r="1295" spans="4:12">
      <c r="D1295" s="70"/>
      <c r="E1295" s="70" t="s">
        <v>164</v>
      </c>
      <c r="F1295" s="70" t="s">
        <v>152</v>
      </c>
      <c r="G1295" s="70" t="s">
        <v>165</v>
      </c>
      <c r="H1295" s="70" t="s">
        <v>166</v>
      </c>
      <c r="I1295" s="70" t="s">
        <v>167</v>
      </c>
      <c r="J1295" s="70" t="s">
        <v>168</v>
      </c>
      <c r="K1295" s="70" t="s">
        <v>169</v>
      </c>
      <c r="L1295" s="70" t="s">
        <v>170</v>
      </c>
    </row>
    <row r="1296" spans="4:12">
      <c r="D1296" s="68" t="s">
        <v>158</v>
      </c>
      <c r="E1296" s="68">
        <v>0.20666143188241648</v>
      </c>
      <c r="F1296" s="68">
        <v>0.10856898605467172</v>
      </c>
      <c r="G1296" s="68">
        <v>1.9035033796700347</v>
      </c>
      <c r="H1296" s="68">
        <v>5.7522515974945794E-2</v>
      </c>
      <c r="I1296" s="68">
        <v>-6.6225059187423885E-3</v>
      </c>
      <c r="J1296" s="68">
        <v>0.41994536968357532</v>
      </c>
      <c r="K1296" s="68">
        <v>-6.6225059187423885E-3</v>
      </c>
      <c r="L1296" s="68">
        <v>0.41994536968357532</v>
      </c>
    </row>
    <row r="1297" spans="3:13" ht="15.75" thickBot="1">
      <c r="D1297" s="69" t="s">
        <v>171</v>
      </c>
      <c r="E1297" s="69">
        <v>0.99268522938727477</v>
      </c>
      <c r="F1297" s="69">
        <v>4.4100762676007529E-3</v>
      </c>
      <c r="G1297" s="69">
        <v>225.09479862744706</v>
      </c>
      <c r="H1297" s="69">
        <v>0</v>
      </c>
      <c r="I1297" s="69">
        <v>0.98402162786958469</v>
      </c>
      <c r="J1297" s="69">
        <v>1.0013488309049647</v>
      </c>
      <c r="K1297" s="69">
        <v>0.98402162786958469</v>
      </c>
      <c r="L1297" s="69">
        <v>1.0013488309049647</v>
      </c>
    </row>
    <row r="1300" spans="3:13">
      <c r="E1300">
        <f>E1296/(1-E1297)</f>
        <v>28.252619640989888</v>
      </c>
    </row>
    <row r="1302" spans="3:13">
      <c r="E1302">
        <f>LN(E1300)/-LN(E1297)</f>
        <v>455.09987974264482</v>
      </c>
    </row>
    <row r="1303" spans="3:13">
      <c r="E1303">
        <f>E1302/12</f>
        <v>37.924989978553732</v>
      </c>
      <c r="F1303">
        <f>E1303*2</f>
        <v>75.849979957107465</v>
      </c>
    </row>
    <row r="1307" spans="3:13" ht="15.75" thickBot="1">
      <c r="G1307" t="s">
        <v>177</v>
      </c>
      <c r="J1307" t="s">
        <v>178</v>
      </c>
      <c r="M1307" t="s">
        <v>179</v>
      </c>
    </row>
    <row r="1308" spans="3:13">
      <c r="C1308" s="64"/>
      <c r="D1308" s="72"/>
      <c r="E1308" s="64">
        <v>1644</v>
      </c>
      <c r="F1308" s="64" t="str">
        <f>MONTH(E1308)&amp;YEAR(E1308)</f>
        <v>71904</v>
      </c>
      <c r="G1308" s="12">
        <v>3.4500000000000003E-2</v>
      </c>
      <c r="H1308" s="64">
        <v>34243</v>
      </c>
      <c r="I1308" s="64" t="str">
        <f>MONTH(H1308)&amp;YEAR(H1308)</f>
        <v>101993</v>
      </c>
      <c r="J1308" s="50">
        <v>6.0699999999999997E-2</v>
      </c>
      <c r="K1308" s="64">
        <v>32874</v>
      </c>
      <c r="L1308" s="64" t="str">
        <f>MONTH(K1308)&amp;YEAR(K1308)</f>
        <v>11990</v>
      </c>
      <c r="M1308" s="50">
        <v>8.1199999999999994E-2</v>
      </c>
    </row>
    <row r="1309" spans="3:13">
      <c r="C1309" s="64"/>
      <c r="D1309" s="73"/>
      <c r="E1309" s="64">
        <v>1675</v>
      </c>
      <c r="F1309" s="64" t="str">
        <f t="shared" ref="F1309:F1372" si="152">MONTH(E1309)&amp;YEAR(E1309)</f>
        <v>81904</v>
      </c>
      <c r="G1309" s="12">
        <v>3.4500000000000003E-2</v>
      </c>
      <c r="H1309" s="64">
        <v>34274</v>
      </c>
      <c r="I1309" s="64" t="str">
        <f t="shared" ref="I1309:I1372" si="153">MONTH(H1309)&amp;YEAR(H1309)</f>
        <v>111993</v>
      </c>
      <c r="J1309" s="50">
        <v>6.3799999999999996E-2</v>
      </c>
      <c r="K1309" s="64">
        <v>32905</v>
      </c>
      <c r="L1309" s="64" t="str">
        <f t="shared" ref="L1309:L1372" si="154">MONTH(K1309)&amp;YEAR(K1309)</f>
        <v>21990</v>
      </c>
      <c r="M1309" s="50">
        <v>8.4199999999999997E-2</v>
      </c>
    </row>
    <row r="1310" spans="3:13">
      <c r="C1310" s="64"/>
      <c r="D1310" s="75"/>
      <c r="E1310" s="64">
        <v>1706</v>
      </c>
      <c r="F1310" s="64" t="str">
        <f t="shared" si="152"/>
        <v>91904</v>
      </c>
      <c r="G1310" s="12">
        <v>3.4599999999999999E-2</v>
      </c>
      <c r="H1310" s="64">
        <v>34304</v>
      </c>
      <c r="I1310" s="64" t="str">
        <f t="shared" si="153"/>
        <v>121993</v>
      </c>
      <c r="J1310" s="50">
        <v>6.4000000000000001E-2</v>
      </c>
      <c r="K1310" s="64">
        <v>32933</v>
      </c>
      <c r="L1310" s="64" t="str">
        <f t="shared" si="154"/>
        <v>31990</v>
      </c>
      <c r="M1310" s="50">
        <v>8.5999999999999993E-2</v>
      </c>
    </row>
    <row r="1311" spans="3:13">
      <c r="C1311" s="64"/>
      <c r="D1311" s="73"/>
      <c r="E1311" s="64">
        <v>1736</v>
      </c>
      <c r="F1311" s="64" t="str">
        <f t="shared" si="152"/>
        <v>101904</v>
      </c>
      <c r="G1311" s="12">
        <v>3.4700000000000002E-2</v>
      </c>
      <c r="H1311" s="64">
        <v>34335</v>
      </c>
      <c r="I1311" s="64" t="str">
        <f t="shared" si="153"/>
        <v>11994</v>
      </c>
      <c r="J1311" s="50">
        <v>6.3899999999999998E-2</v>
      </c>
      <c r="K1311" s="64">
        <v>32964</v>
      </c>
      <c r="L1311" s="64" t="str">
        <f t="shared" si="154"/>
        <v>41990</v>
      </c>
      <c r="M1311" s="50">
        <v>8.77E-2</v>
      </c>
    </row>
    <row r="1312" spans="3:13">
      <c r="C1312" s="64"/>
      <c r="D1312" s="75"/>
      <c r="E1312" s="64">
        <v>1767</v>
      </c>
      <c r="F1312" s="64" t="str">
        <f t="shared" si="152"/>
        <v>111904</v>
      </c>
      <c r="G1312" s="12">
        <v>3.4700000000000002E-2</v>
      </c>
      <c r="H1312" s="64">
        <v>34366</v>
      </c>
      <c r="I1312" s="64" t="str">
        <f t="shared" si="153"/>
        <v>21994</v>
      </c>
      <c r="J1312" s="50">
        <v>6.5699999999999995E-2</v>
      </c>
      <c r="K1312" s="64">
        <v>32994</v>
      </c>
      <c r="L1312" s="64" t="str">
        <f t="shared" si="154"/>
        <v>51990</v>
      </c>
      <c r="M1312" s="50">
        <v>8.7400000000000005E-2</v>
      </c>
    </row>
    <row r="1313" spans="3:13">
      <c r="C1313" s="64"/>
      <c r="D1313" s="73"/>
      <c r="E1313" s="64">
        <v>1797</v>
      </c>
      <c r="F1313" s="64" t="str">
        <f t="shared" si="152"/>
        <v>121904</v>
      </c>
      <c r="G1313" s="12">
        <v>3.4799999999999998E-2</v>
      </c>
      <c r="H1313" s="64">
        <v>34394</v>
      </c>
      <c r="I1313" s="64" t="str">
        <f t="shared" si="153"/>
        <v>31994</v>
      </c>
      <c r="J1313" s="50">
        <v>7.0000000000000007E-2</v>
      </c>
      <c r="K1313" s="64">
        <v>33025</v>
      </c>
      <c r="L1313" s="64" t="str">
        <f t="shared" si="154"/>
        <v>61990</v>
      </c>
      <c r="M1313" s="50">
        <v>8.43E-2</v>
      </c>
    </row>
    <row r="1314" spans="3:13">
      <c r="C1314" s="64"/>
      <c r="D1314" s="75"/>
      <c r="E1314" s="64">
        <v>1828</v>
      </c>
      <c r="F1314" s="64" t="str">
        <f t="shared" si="152"/>
        <v>11905</v>
      </c>
      <c r="G1314" s="12">
        <v>3.4799999999999998E-2</v>
      </c>
      <c r="H1314" s="64">
        <v>34425</v>
      </c>
      <c r="I1314" s="64" t="str">
        <f t="shared" si="153"/>
        <v>41994</v>
      </c>
      <c r="J1314" s="50">
        <v>7.3999999999999996E-2</v>
      </c>
      <c r="K1314" s="64">
        <v>33055</v>
      </c>
      <c r="L1314" s="64" t="str">
        <f t="shared" si="154"/>
        <v>71990</v>
      </c>
      <c r="M1314" s="50">
        <v>8.3299999999999999E-2</v>
      </c>
    </row>
    <row r="1315" spans="3:13">
      <c r="C1315" s="64"/>
      <c r="D1315" s="73"/>
      <c r="E1315" s="64">
        <v>1859</v>
      </c>
      <c r="F1315" s="64" t="str">
        <f t="shared" si="152"/>
        <v>21905</v>
      </c>
      <c r="G1315" s="12">
        <v>3.4700000000000002E-2</v>
      </c>
      <c r="H1315" s="64">
        <v>34455</v>
      </c>
      <c r="I1315" s="64" t="str">
        <f t="shared" si="153"/>
        <v>51994</v>
      </c>
      <c r="J1315" s="50">
        <v>7.5399999999999995E-2</v>
      </c>
      <c r="K1315" s="64">
        <v>33086</v>
      </c>
      <c r="L1315" s="64" t="str">
        <f t="shared" si="154"/>
        <v>81990</v>
      </c>
      <c r="M1315" s="50">
        <v>8.4400000000000003E-2</v>
      </c>
    </row>
    <row r="1316" spans="3:13">
      <c r="C1316" s="64"/>
      <c r="D1316" s="75"/>
      <c r="E1316" s="64">
        <v>1887</v>
      </c>
      <c r="F1316" s="64" t="str">
        <f t="shared" si="152"/>
        <v>31905</v>
      </c>
      <c r="G1316" s="12">
        <v>3.4700000000000002E-2</v>
      </c>
      <c r="H1316" s="64">
        <v>34486</v>
      </c>
      <c r="I1316" s="64" t="str">
        <f t="shared" si="153"/>
        <v>61994</v>
      </c>
      <c r="J1316" s="50">
        <v>7.51E-2</v>
      </c>
      <c r="K1316" s="64">
        <v>33117</v>
      </c>
      <c r="L1316" s="64" t="str">
        <f t="shared" si="154"/>
        <v>91990</v>
      </c>
      <c r="M1316" s="50">
        <v>8.5099999999999995E-2</v>
      </c>
    </row>
    <row r="1317" spans="3:13">
      <c r="C1317" s="64"/>
      <c r="D1317" s="73"/>
      <c r="E1317" s="64">
        <v>1918</v>
      </c>
      <c r="F1317" s="64" t="str">
        <f t="shared" si="152"/>
        <v>41905</v>
      </c>
      <c r="G1317" s="12">
        <v>3.4599999999999999E-2</v>
      </c>
      <c r="H1317" s="64">
        <v>34516</v>
      </c>
      <c r="I1317" s="64" t="str">
        <f t="shared" si="153"/>
        <v>71994</v>
      </c>
      <c r="J1317" s="50">
        <v>7.6700000000000004E-2</v>
      </c>
      <c r="K1317" s="64">
        <v>33147</v>
      </c>
      <c r="L1317" s="64" t="str">
        <f t="shared" si="154"/>
        <v>101990</v>
      </c>
      <c r="M1317" s="50">
        <v>8.3299999999999999E-2</v>
      </c>
    </row>
    <row r="1318" spans="3:13">
      <c r="C1318" s="64"/>
      <c r="D1318" s="75"/>
      <c r="E1318" s="64">
        <v>1948</v>
      </c>
      <c r="F1318" s="64" t="str">
        <f t="shared" si="152"/>
        <v>51905</v>
      </c>
      <c r="G1318" s="12">
        <v>3.4599999999999999E-2</v>
      </c>
      <c r="H1318" s="64">
        <v>34547</v>
      </c>
      <c r="I1318" s="64" t="str">
        <f t="shared" si="153"/>
        <v>81994</v>
      </c>
      <c r="J1318" s="50">
        <v>7.6200000000000004E-2</v>
      </c>
      <c r="K1318" s="64">
        <v>33178</v>
      </c>
      <c r="L1318" s="64" t="str">
        <f t="shared" si="154"/>
        <v>111990</v>
      </c>
      <c r="M1318" s="50">
        <v>8.0199999999999994E-2</v>
      </c>
    </row>
    <row r="1319" spans="3:13">
      <c r="C1319" s="64"/>
      <c r="D1319" s="73"/>
      <c r="E1319" s="64">
        <v>1979</v>
      </c>
      <c r="F1319" s="64" t="str">
        <f t="shared" si="152"/>
        <v>61905</v>
      </c>
      <c r="G1319" s="12">
        <v>3.4500000000000003E-2</v>
      </c>
      <c r="H1319" s="64">
        <v>34578</v>
      </c>
      <c r="I1319" s="64" t="str">
        <f t="shared" si="153"/>
        <v>91994</v>
      </c>
      <c r="J1319" s="50">
        <v>7.8700000000000006E-2</v>
      </c>
      <c r="K1319" s="64">
        <v>33208</v>
      </c>
      <c r="L1319" s="64" t="str">
        <f t="shared" si="154"/>
        <v>121990</v>
      </c>
      <c r="M1319" s="50">
        <v>7.7299999999999994E-2</v>
      </c>
    </row>
    <row r="1320" spans="3:13">
      <c r="C1320" s="64"/>
      <c r="D1320" s="75"/>
      <c r="E1320" s="64">
        <v>2009</v>
      </c>
      <c r="F1320" s="64" t="str">
        <f t="shared" si="152"/>
        <v>71905</v>
      </c>
      <c r="G1320" s="12">
        <v>3.4500000000000003E-2</v>
      </c>
      <c r="H1320" s="64">
        <v>34608</v>
      </c>
      <c r="I1320" s="64" t="str">
        <f t="shared" si="153"/>
        <v>101994</v>
      </c>
      <c r="J1320" s="50">
        <v>8.0799999999999997E-2</v>
      </c>
      <c r="K1320" s="64">
        <v>33239</v>
      </c>
      <c r="L1320" s="64" t="str">
        <f t="shared" si="154"/>
        <v>11991</v>
      </c>
      <c r="M1320" s="50">
        <v>7.6999999999999999E-2</v>
      </c>
    </row>
    <row r="1321" spans="3:13">
      <c r="C1321" s="64"/>
      <c r="D1321" s="73"/>
      <c r="E1321" s="64">
        <v>2040</v>
      </c>
      <c r="F1321" s="64" t="str">
        <f t="shared" si="152"/>
        <v>81905</v>
      </c>
      <c r="G1321" s="12">
        <v>3.4500000000000003E-2</v>
      </c>
      <c r="H1321" s="64">
        <v>34639</v>
      </c>
      <c r="I1321" s="64" t="str">
        <f t="shared" si="153"/>
        <v>111994</v>
      </c>
      <c r="J1321" s="50">
        <v>8.2000000000000003E-2</v>
      </c>
      <c r="K1321" s="64">
        <v>33270</v>
      </c>
      <c r="L1321" s="64" t="str">
        <f t="shared" si="154"/>
        <v>21991</v>
      </c>
      <c r="M1321" s="50">
        <v>7.4700000000000003E-2</v>
      </c>
    </row>
    <row r="1322" spans="3:13">
      <c r="C1322" s="64"/>
      <c r="D1322" s="75"/>
      <c r="E1322" s="64">
        <v>2071</v>
      </c>
      <c r="F1322" s="64" t="str">
        <f t="shared" si="152"/>
        <v>91905</v>
      </c>
      <c r="G1322" s="12">
        <v>3.44E-2</v>
      </c>
      <c r="H1322" s="64">
        <v>34669</v>
      </c>
      <c r="I1322" s="64" t="str">
        <f t="shared" si="153"/>
        <v>121994</v>
      </c>
      <c r="J1322" s="50">
        <v>7.9899999999999999E-2</v>
      </c>
      <c r="K1322" s="64">
        <v>33298</v>
      </c>
      <c r="L1322" s="64" t="str">
        <f t="shared" si="154"/>
        <v>31991</v>
      </c>
      <c r="M1322" s="50">
        <v>7.7700000000000005E-2</v>
      </c>
    </row>
    <row r="1323" spans="3:13">
      <c r="C1323" s="64"/>
      <c r="D1323" s="73"/>
      <c r="E1323" s="64">
        <v>2101</v>
      </c>
      <c r="F1323" s="64" t="str">
        <f t="shared" si="152"/>
        <v>101905</v>
      </c>
      <c r="G1323" s="12">
        <v>3.44E-2</v>
      </c>
      <c r="H1323" s="64">
        <v>34700</v>
      </c>
      <c r="I1323" s="64" t="str">
        <f t="shared" si="153"/>
        <v>11995</v>
      </c>
      <c r="J1323" s="50">
        <v>7.9699999999999993E-2</v>
      </c>
      <c r="K1323" s="64">
        <v>33329</v>
      </c>
      <c r="L1323" s="64" t="str">
        <f t="shared" si="154"/>
        <v>41991</v>
      </c>
      <c r="M1323" s="50">
        <v>7.6999999999999999E-2</v>
      </c>
    </row>
    <row r="1324" spans="3:13">
      <c r="C1324" s="64"/>
      <c r="D1324" s="75"/>
      <c r="E1324" s="64">
        <v>2132</v>
      </c>
      <c r="F1324" s="64" t="str">
        <f t="shared" si="152"/>
        <v>111905</v>
      </c>
      <c r="G1324" s="12">
        <v>3.4299999999999997E-2</v>
      </c>
      <c r="H1324" s="64">
        <v>34731</v>
      </c>
      <c r="I1324" s="64" t="str">
        <f t="shared" si="153"/>
        <v>21995</v>
      </c>
      <c r="J1324" s="50">
        <v>7.7299999999999994E-2</v>
      </c>
      <c r="K1324" s="64">
        <v>33359</v>
      </c>
      <c r="L1324" s="64" t="str">
        <f t="shared" si="154"/>
        <v>51991</v>
      </c>
      <c r="M1324" s="50">
        <v>7.6999999999999999E-2</v>
      </c>
    </row>
    <row r="1325" spans="3:13">
      <c r="C1325" s="64"/>
      <c r="D1325" s="73"/>
      <c r="E1325" s="64">
        <v>2162</v>
      </c>
      <c r="F1325" s="64" t="str">
        <f t="shared" si="152"/>
        <v>121905</v>
      </c>
      <c r="G1325" s="12">
        <v>3.4299999999999997E-2</v>
      </c>
      <c r="H1325" s="64">
        <v>34759</v>
      </c>
      <c r="I1325" s="64" t="str">
        <f t="shared" si="153"/>
        <v>31995</v>
      </c>
      <c r="J1325" s="50">
        <v>7.5700000000000003E-2</v>
      </c>
      <c r="K1325" s="64">
        <v>33390</v>
      </c>
      <c r="L1325" s="64" t="str">
        <f t="shared" si="154"/>
        <v>61991</v>
      </c>
      <c r="M1325" s="50">
        <v>7.9399999999999998E-2</v>
      </c>
    </row>
    <row r="1326" spans="3:13">
      <c r="C1326" s="64"/>
      <c r="D1326" s="75"/>
      <c r="E1326" s="64">
        <v>2193</v>
      </c>
      <c r="F1326" s="64" t="str">
        <f t="shared" si="152"/>
        <v>11906</v>
      </c>
      <c r="G1326" s="12">
        <v>3.4500000000000003E-2</v>
      </c>
      <c r="H1326" s="64">
        <v>34790</v>
      </c>
      <c r="I1326" s="64" t="str">
        <f t="shared" si="153"/>
        <v>41995</v>
      </c>
      <c r="J1326" s="50">
        <v>7.4499999999999997E-2</v>
      </c>
      <c r="K1326" s="64">
        <v>33420</v>
      </c>
      <c r="L1326" s="64" t="str">
        <f t="shared" si="154"/>
        <v>71991</v>
      </c>
      <c r="M1326" s="50">
        <v>7.9100000000000004E-2</v>
      </c>
    </row>
    <row r="1327" spans="3:13">
      <c r="C1327" s="64"/>
      <c r="D1327" s="73"/>
      <c r="E1327" s="64">
        <v>2224</v>
      </c>
      <c r="F1327" s="64" t="str">
        <f t="shared" si="152"/>
        <v>21906</v>
      </c>
      <c r="G1327" s="12">
        <v>3.4700000000000002E-2</v>
      </c>
      <c r="H1327" s="64">
        <v>34820</v>
      </c>
      <c r="I1327" s="64" t="str">
        <f t="shared" si="153"/>
        <v>51995</v>
      </c>
      <c r="J1327" s="50">
        <v>7.0099999999999996E-2</v>
      </c>
      <c r="K1327" s="64">
        <v>33451</v>
      </c>
      <c r="L1327" s="64" t="str">
        <f t="shared" si="154"/>
        <v>81991</v>
      </c>
      <c r="M1327" s="50">
        <v>7.4300000000000005E-2</v>
      </c>
    </row>
    <row r="1328" spans="3:13">
      <c r="C1328" s="64"/>
      <c r="D1328" s="75"/>
      <c r="E1328" s="64">
        <v>2252</v>
      </c>
      <c r="F1328" s="64" t="str">
        <f t="shared" si="152"/>
        <v>31906</v>
      </c>
      <c r="G1328" s="12">
        <v>3.49E-2</v>
      </c>
      <c r="H1328" s="64">
        <v>34851</v>
      </c>
      <c r="I1328" s="64" t="str">
        <f t="shared" si="153"/>
        <v>61995</v>
      </c>
      <c r="J1328" s="50">
        <v>6.59E-2</v>
      </c>
      <c r="K1328" s="64">
        <v>33482</v>
      </c>
      <c r="L1328" s="64" t="str">
        <f t="shared" si="154"/>
        <v>91991</v>
      </c>
      <c r="M1328" s="50">
        <v>7.1400000000000005E-2</v>
      </c>
    </row>
    <row r="1329" spans="3:13">
      <c r="C1329" s="64"/>
      <c r="D1329" s="73"/>
      <c r="E1329" s="64">
        <v>2283</v>
      </c>
      <c r="F1329" s="64" t="str">
        <f t="shared" si="152"/>
        <v>41906</v>
      </c>
      <c r="G1329" s="12">
        <v>3.5099999999999999E-2</v>
      </c>
      <c r="H1329" s="64">
        <v>34881</v>
      </c>
      <c r="I1329" s="64" t="str">
        <f t="shared" si="153"/>
        <v>71995</v>
      </c>
      <c r="J1329" s="50">
        <v>6.7400000000000002E-2</v>
      </c>
      <c r="K1329" s="64">
        <v>33512</v>
      </c>
      <c r="L1329" s="64" t="str">
        <f t="shared" si="154"/>
        <v>101991</v>
      </c>
      <c r="M1329" s="50">
        <v>6.8699999999999997E-2</v>
      </c>
    </row>
    <row r="1330" spans="3:13">
      <c r="C1330" s="64"/>
      <c r="D1330" s="75"/>
      <c r="E1330" s="64">
        <v>2313</v>
      </c>
      <c r="F1330" s="64" t="str">
        <f t="shared" si="152"/>
        <v>51906</v>
      </c>
      <c r="G1330" s="12">
        <v>3.5299999999999998E-2</v>
      </c>
      <c r="H1330" s="64">
        <v>34912</v>
      </c>
      <c r="I1330" s="64" t="str">
        <f t="shared" si="153"/>
        <v>81995</v>
      </c>
      <c r="J1330" s="50">
        <v>6.9199999999999998E-2</v>
      </c>
      <c r="K1330" s="64">
        <v>33543</v>
      </c>
      <c r="L1330" s="64" t="str">
        <f t="shared" si="154"/>
        <v>111991</v>
      </c>
      <c r="M1330" s="50">
        <v>6.6199999999999995E-2</v>
      </c>
    </row>
    <row r="1331" spans="3:13">
      <c r="C1331" s="64"/>
      <c r="D1331" s="73"/>
      <c r="E1331" s="64">
        <v>2344</v>
      </c>
      <c r="F1331" s="64" t="str">
        <f t="shared" si="152"/>
        <v>61906</v>
      </c>
      <c r="G1331" s="12">
        <v>3.5499999999999997E-2</v>
      </c>
      <c r="H1331" s="64">
        <v>34943</v>
      </c>
      <c r="I1331" s="64" t="str">
        <f t="shared" si="153"/>
        <v>91995</v>
      </c>
      <c r="J1331" s="50">
        <v>6.6500000000000004E-2</v>
      </c>
      <c r="K1331" s="64">
        <v>33573</v>
      </c>
      <c r="L1331" s="64" t="str">
        <f t="shared" si="154"/>
        <v>121991</v>
      </c>
      <c r="M1331" s="50">
        <v>6.1899999999999997E-2</v>
      </c>
    </row>
    <row r="1332" spans="3:13">
      <c r="C1332" s="64"/>
      <c r="D1332" s="75"/>
      <c r="E1332" s="64">
        <v>2374</v>
      </c>
      <c r="F1332" s="64" t="str">
        <f t="shared" si="152"/>
        <v>71906</v>
      </c>
      <c r="G1332" s="12">
        <v>3.5700000000000003E-2</v>
      </c>
      <c r="H1332" s="64">
        <v>34973</v>
      </c>
      <c r="I1332" s="64" t="str">
        <f t="shared" si="153"/>
        <v>101995</v>
      </c>
      <c r="J1332" s="50">
        <v>6.4500000000000002E-2</v>
      </c>
      <c r="K1332" s="64">
        <v>33604</v>
      </c>
      <c r="L1332" s="64" t="str">
        <f t="shared" si="154"/>
        <v>11992</v>
      </c>
      <c r="M1332" s="50">
        <v>6.2399999999999997E-2</v>
      </c>
    </row>
    <row r="1333" spans="3:13">
      <c r="C1333" s="64"/>
      <c r="D1333" s="73"/>
      <c r="E1333" s="64">
        <v>2405</v>
      </c>
      <c r="F1333" s="64" t="str">
        <f t="shared" si="152"/>
        <v>81906</v>
      </c>
      <c r="G1333" s="12">
        <v>3.5900000000000001E-2</v>
      </c>
      <c r="H1333" s="64">
        <v>35004</v>
      </c>
      <c r="I1333" s="64" t="str">
        <f t="shared" si="153"/>
        <v>111995</v>
      </c>
      <c r="J1333" s="50">
        <v>6.3299999999999995E-2</v>
      </c>
      <c r="K1333" s="64">
        <v>33635</v>
      </c>
      <c r="L1333" s="64" t="str">
        <f t="shared" si="154"/>
        <v>21992</v>
      </c>
      <c r="M1333" s="50">
        <v>6.5799999999999997E-2</v>
      </c>
    </row>
    <row r="1334" spans="3:13">
      <c r="C1334" s="64"/>
      <c r="D1334" s="75"/>
      <c r="E1334" s="64">
        <v>2436</v>
      </c>
      <c r="F1334" s="64" t="str">
        <f t="shared" si="152"/>
        <v>91906</v>
      </c>
      <c r="G1334" s="12">
        <v>3.61E-2</v>
      </c>
      <c r="H1334" s="64">
        <v>35034</v>
      </c>
      <c r="I1334" s="64" t="str">
        <f t="shared" si="153"/>
        <v>121995</v>
      </c>
      <c r="J1334" s="50">
        <v>6.1199999999999997E-2</v>
      </c>
      <c r="K1334" s="64">
        <v>33664</v>
      </c>
      <c r="L1334" s="64" t="str">
        <f t="shared" si="154"/>
        <v>31992</v>
      </c>
      <c r="M1334" s="50">
        <v>6.9500000000000006E-2</v>
      </c>
    </row>
    <row r="1335" spans="3:13">
      <c r="C1335" s="64"/>
      <c r="D1335" s="73"/>
      <c r="E1335" s="64">
        <v>2466</v>
      </c>
      <c r="F1335" s="64" t="str">
        <f t="shared" si="152"/>
        <v>101906</v>
      </c>
      <c r="G1335" s="12">
        <v>3.6299999999999999E-2</v>
      </c>
      <c r="H1335" s="64">
        <v>35065</v>
      </c>
      <c r="I1335" s="64" t="str">
        <f t="shared" si="153"/>
        <v>11996</v>
      </c>
      <c r="J1335" s="50">
        <v>6.1100000000000002E-2</v>
      </c>
      <c r="K1335" s="64">
        <v>33695</v>
      </c>
      <c r="L1335" s="64" t="str">
        <f t="shared" si="154"/>
        <v>41992</v>
      </c>
      <c r="M1335" s="50">
        <v>6.7799999999999999E-2</v>
      </c>
    </row>
    <row r="1336" spans="3:13">
      <c r="C1336" s="64"/>
      <c r="D1336" s="75"/>
      <c r="E1336" s="64">
        <v>2497</v>
      </c>
      <c r="F1336" s="64" t="str">
        <f t="shared" si="152"/>
        <v>111906</v>
      </c>
      <c r="G1336" s="12">
        <v>3.6499999999999998E-2</v>
      </c>
      <c r="H1336" s="64">
        <v>35096</v>
      </c>
      <c r="I1336" s="64" t="str">
        <f t="shared" si="153"/>
        <v>21996</v>
      </c>
      <c r="J1336" s="50">
        <v>6.3E-2</v>
      </c>
      <c r="K1336" s="64">
        <v>33725</v>
      </c>
      <c r="L1336" s="64" t="str">
        <f t="shared" si="154"/>
        <v>51992</v>
      </c>
      <c r="M1336" s="50">
        <v>6.6900000000000001E-2</v>
      </c>
    </row>
    <row r="1337" spans="3:13">
      <c r="C1337" s="64"/>
      <c r="D1337" s="73"/>
      <c r="E1337" s="64">
        <v>2527</v>
      </c>
      <c r="F1337" s="64" t="str">
        <f t="shared" si="152"/>
        <v>121906</v>
      </c>
      <c r="G1337" s="12">
        <v>3.6700000000000003E-2</v>
      </c>
      <c r="H1337" s="64">
        <v>35125</v>
      </c>
      <c r="I1337" s="64" t="str">
        <f t="shared" si="153"/>
        <v>31996</v>
      </c>
      <c r="J1337" s="50">
        <v>6.7400000000000002E-2</v>
      </c>
      <c r="K1337" s="64">
        <v>33756</v>
      </c>
      <c r="L1337" s="64" t="str">
        <f t="shared" si="154"/>
        <v>61992</v>
      </c>
      <c r="M1337" s="50">
        <v>6.4799999999999996E-2</v>
      </c>
    </row>
    <row r="1338" spans="3:13">
      <c r="C1338" s="64"/>
      <c r="D1338" s="75"/>
      <c r="E1338" s="64">
        <v>2558</v>
      </c>
      <c r="F1338" s="64" t="str">
        <f t="shared" si="152"/>
        <v>11907</v>
      </c>
      <c r="G1338" s="12">
        <v>3.6900000000000002E-2</v>
      </c>
      <c r="H1338" s="64">
        <v>35156</v>
      </c>
      <c r="I1338" s="64" t="str">
        <f t="shared" si="153"/>
        <v>41996</v>
      </c>
      <c r="J1338" s="50">
        <v>6.9800000000000001E-2</v>
      </c>
      <c r="K1338" s="64">
        <v>33786</v>
      </c>
      <c r="L1338" s="64" t="str">
        <f t="shared" si="154"/>
        <v>71992</v>
      </c>
      <c r="M1338" s="50">
        <v>5.8400000000000001E-2</v>
      </c>
    </row>
    <row r="1339" spans="3:13">
      <c r="C1339" s="64"/>
      <c r="D1339" s="73"/>
      <c r="E1339" s="64">
        <v>2589</v>
      </c>
      <c r="F1339" s="64" t="str">
        <f t="shared" si="152"/>
        <v>21907</v>
      </c>
      <c r="G1339" s="12">
        <v>3.6999999999999998E-2</v>
      </c>
      <c r="H1339" s="64">
        <v>35186</v>
      </c>
      <c r="I1339" s="64" t="str">
        <f t="shared" si="153"/>
        <v>51996</v>
      </c>
      <c r="J1339" s="50">
        <v>7.1099999999999997E-2</v>
      </c>
      <c r="K1339" s="64">
        <v>33817</v>
      </c>
      <c r="L1339" s="64" t="str">
        <f t="shared" si="154"/>
        <v>81992</v>
      </c>
      <c r="M1339" s="50">
        <v>5.6000000000000001E-2</v>
      </c>
    </row>
    <row r="1340" spans="3:13">
      <c r="C1340" s="64"/>
      <c r="D1340" s="75"/>
      <c r="E1340" s="64">
        <v>2617</v>
      </c>
      <c r="F1340" s="64" t="str">
        <f t="shared" si="152"/>
        <v>31907</v>
      </c>
      <c r="G1340" s="12">
        <v>3.7199999999999997E-2</v>
      </c>
      <c r="H1340" s="64">
        <v>35217</v>
      </c>
      <c r="I1340" s="64" t="str">
        <f t="shared" si="153"/>
        <v>61996</v>
      </c>
      <c r="J1340" s="50">
        <v>7.22E-2</v>
      </c>
      <c r="K1340" s="64">
        <v>33848</v>
      </c>
      <c r="L1340" s="64" t="str">
        <f t="shared" si="154"/>
        <v>91992</v>
      </c>
      <c r="M1340" s="50">
        <v>5.3800000000000001E-2</v>
      </c>
    </row>
    <row r="1341" spans="3:13">
      <c r="C1341" s="64"/>
      <c r="D1341" s="73"/>
      <c r="E1341" s="64">
        <v>2648</v>
      </c>
      <c r="F1341" s="64" t="str">
        <f t="shared" si="152"/>
        <v>41907</v>
      </c>
      <c r="G1341" s="12">
        <v>3.7400000000000003E-2</v>
      </c>
      <c r="H1341" s="64">
        <v>35247</v>
      </c>
      <c r="I1341" s="64" t="str">
        <f t="shared" si="153"/>
        <v>71996</v>
      </c>
      <c r="J1341" s="50">
        <v>7.1400000000000005E-2</v>
      </c>
      <c r="K1341" s="64">
        <v>33878</v>
      </c>
      <c r="L1341" s="64" t="str">
        <f t="shared" si="154"/>
        <v>101992</v>
      </c>
      <c r="M1341" s="50">
        <v>5.6000000000000001E-2</v>
      </c>
    </row>
    <row r="1342" spans="3:13">
      <c r="C1342" s="64"/>
      <c r="D1342" s="75"/>
      <c r="E1342" s="64">
        <v>2678</v>
      </c>
      <c r="F1342" s="64" t="str">
        <f t="shared" si="152"/>
        <v>51907</v>
      </c>
      <c r="G1342" s="12">
        <v>3.7499999999999999E-2</v>
      </c>
      <c r="H1342" s="64">
        <v>35278</v>
      </c>
      <c r="I1342" s="64" t="str">
        <f t="shared" si="153"/>
        <v>81996</v>
      </c>
      <c r="J1342" s="50">
        <v>6.9699999999999998E-2</v>
      </c>
      <c r="K1342" s="64">
        <v>33909</v>
      </c>
      <c r="L1342" s="64" t="str">
        <f t="shared" si="154"/>
        <v>111992</v>
      </c>
      <c r="M1342" s="50">
        <v>6.0400000000000002E-2</v>
      </c>
    </row>
    <row r="1343" spans="3:13">
      <c r="C1343" s="64"/>
      <c r="D1343" s="73"/>
      <c r="E1343" s="64">
        <v>2709</v>
      </c>
      <c r="F1343" s="64" t="str">
        <f t="shared" si="152"/>
        <v>61907</v>
      </c>
      <c r="G1343" s="12">
        <v>3.7699999999999997E-2</v>
      </c>
      <c r="H1343" s="64">
        <v>35309</v>
      </c>
      <c r="I1343" s="64" t="str">
        <f t="shared" si="153"/>
        <v>91996</v>
      </c>
      <c r="J1343" s="50">
        <v>7.17E-2</v>
      </c>
      <c r="K1343" s="64">
        <v>33939</v>
      </c>
      <c r="L1343" s="64" t="str">
        <f t="shared" si="154"/>
        <v>121992</v>
      </c>
      <c r="M1343" s="50">
        <v>6.08E-2</v>
      </c>
    </row>
    <row r="1344" spans="3:13">
      <c r="C1344" s="64"/>
      <c r="D1344" s="75"/>
      <c r="E1344" s="64">
        <v>2739</v>
      </c>
      <c r="F1344" s="64" t="str">
        <f t="shared" si="152"/>
        <v>71907</v>
      </c>
      <c r="G1344" s="12">
        <v>3.7900000000000003E-2</v>
      </c>
      <c r="H1344" s="64">
        <v>35339</v>
      </c>
      <c r="I1344" s="64" t="str">
        <f t="shared" si="153"/>
        <v>101996</v>
      </c>
      <c r="J1344" s="50">
        <v>6.9000000000000006E-2</v>
      </c>
      <c r="K1344" s="64">
        <v>33970</v>
      </c>
      <c r="L1344" s="64" t="str">
        <f t="shared" si="154"/>
        <v>11993</v>
      </c>
      <c r="M1344" s="50">
        <v>5.8299999999999998E-2</v>
      </c>
    </row>
    <row r="1345" spans="3:13">
      <c r="C1345" s="64"/>
      <c r="D1345" s="73"/>
      <c r="E1345" s="64">
        <v>2770</v>
      </c>
      <c r="F1345" s="64" t="str">
        <f t="shared" si="152"/>
        <v>81907</v>
      </c>
      <c r="G1345" s="12">
        <v>3.7999999999999999E-2</v>
      </c>
      <c r="H1345" s="64">
        <v>35370</v>
      </c>
      <c r="I1345" s="64" t="str">
        <f t="shared" si="153"/>
        <v>111996</v>
      </c>
      <c r="J1345" s="50">
        <v>6.5799999999999997E-2</v>
      </c>
      <c r="K1345" s="64">
        <v>34001</v>
      </c>
      <c r="L1345" s="64" t="str">
        <f t="shared" si="154"/>
        <v>21993</v>
      </c>
      <c r="M1345" s="50">
        <v>5.4300000000000001E-2</v>
      </c>
    </row>
    <row r="1346" spans="3:13">
      <c r="C1346" s="64"/>
      <c r="D1346" s="75"/>
      <c r="E1346" s="64">
        <v>2801</v>
      </c>
      <c r="F1346" s="64" t="str">
        <f t="shared" si="152"/>
        <v>91907</v>
      </c>
      <c r="G1346" s="12">
        <v>3.8199999999999998E-2</v>
      </c>
      <c r="H1346" s="64">
        <v>35400</v>
      </c>
      <c r="I1346" s="64" t="str">
        <f t="shared" si="153"/>
        <v>121996</v>
      </c>
      <c r="J1346" s="50">
        <v>6.6500000000000004E-2</v>
      </c>
      <c r="K1346" s="64">
        <v>34029</v>
      </c>
      <c r="L1346" s="64" t="str">
        <f t="shared" si="154"/>
        <v>31993</v>
      </c>
      <c r="M1346" s="50">
        <v>5.1900000000000002E-2</v>
      </c>
    </row>
    <row r="1347" spans="3:13">
      <c r="C1347" s="64"/>
      <c r="D1347" s="73"/>
      <c r="E1347" s="64">
        <v>2831</v>
      </c>
      <c r="F1347" s="64" t="str">
        <f t="shared" si="152"/>
        <v>101907</v>
      </c>
      <c r="G1347" s="12">
        <v>3.8399999999999997E-2</v>
      </c>
      <c r="H1347" s="64">
        <v>35431</v>
      </c>
      <c r="I1347" s="64" t="str">
        <f t="shared" si="153"/>
        <v>11997</v>
      </c>
      <c r="J1347" s="50">
        <v>6.9099999999999995E-2</v>
      </c>
      <c r="K1347" s="64">
        <v>34060</v>
      </c>
      <c r="L1347" s="64" t="str">
        <f t="shared" si="154"/>
        <v>41993</v>
      </c>
      <c r="M1347" s="50">
        <v>5.1299999999999998E-2</v>
      </c>
    </row>
    <row r="1348" spans="3:13">
      <c r="C1348" s="64"/>
      <c r="D1348" s="75"/>
      <c r="E1348" s="64">
        <v>2862</v>
      </c>
      <c r="F1348" s="64" t="str">
        <f t="shared" si="152"/>
        <v>111907</v>
      </c>
      <c r="G1348" s="12">
        <v>3.85E-2</v>
      </c>
      <c r="H1348" s="64">
        <v>35462</v>
      </c>
      <c r="I1348" s="64" t="str">
        <f t="shared" si="153"/>
        <v>21997</v>
      </c>
      <c r="J1348" s="50">
        <v>6.7699999999999996E-2</v>
      </c>
      <c r="K1348" s="64">
        <v>34090</v>
      </c>
      <c r="L1348" s="64" t="str">
        <f t="shared" si="154"/>
        <v>51993</v>
      </c>
      <c r="M1348" s="50">
        <v>5.1999999999999998E-2</v>
      </c>
    </row>
    <row r="1349" spans="3:13">
      <c r="C1349" s="64"/>
      <c r="D1349" s="73"/>
      <c r="E1349" s="64">
        <v>2892</v>
      </c>
      <c r="F1349" s="64" t="str">
        <f t="shared" si="152"/>
        <v>121907</v>
      </c>
      <c r="G1349" s="12">
        <v>3.8699999999999998E-2</v>
      </c>
      <c r="H1349" s="64">
        <v>35490</v>
      </c>
      <c r="I1349" s="64" t="str">
        <f t="shared" si="153"/>
        <v>31997</v>
      </c>
      <c r="J1349" s="50">
        <v>7.0499999999999993E-2</v>
      </c>
      <c r="K1349" s="64">
        <v>34121</v>
      </c>
      <c r="L1349" s="64" t="str">
        <f t="shared" si="154"/>
        <v>61993</v>
      </c>
      <c r="M1349" s="50">
        <v>5.2200000000000003E-2</v>
      </c>
    </row>
    <row r="1350" spans="3:13">
      <c r="C1350" s="64"/>
      <c r="D1350" s="75"/>
      <c r="E1350" s="64">
        <v>2923</v>
      </c>
      <c r="F1350" s="64" t="str">
        <f t="shared" si="152"/>
        <v>11908</v>
      </c>
      <c r="G1350" s="12">
        <v>3.8600000000000002E-2</v>
      </c>
      <c r="H1350" s="64">
        <v>35521</v>
      </c>
      <c r="I1350" s="64" t="str">
        <f t="shared" si="153"/>
        <v>41997</v>
      </c>
      <c r="J1350" s="50">
        <v>7.1999999999999995E-2</v>
      </c>
      <c r="K1350" s="64">
        <v>34151</v>
      </c>
      <c r="L1350" s="64" t="str">
        <f t="shared" si="154"/>
        <v>71993</v>
      </c>
      <c r="M1350" s="50">
        <v>5.0900000000000001E-2</v>
      </c>
    </row>
    <row r="1351" spans="3:13">
      <c r="C1351" s="64"/>
      <c r="D1351" s="73"/>
      <c r="E1351" s="64">
        <v>2954</v>
      </c>
      <c r="F1351" s="64" t="str">
        <f t="shared" si="152"/>
        <v>21908</v>
      </c>
      <c r="G1351" s="12">
        <v>3.85E-2</v>
      </c>
      <c r="H1351" s="64">
        <v>35551</v>
      </c>
      <c r="I1351" s="64" t="str">
        <f t="shared" si="153"/>
        <v>51997</v>
      </c>
      <c r="J1351" s="50">
        <v>7.0199999999999999E-2</v>
      </c>
      <c r="K1351" s="64">
        <v>34182</v>
      </c>
      <c r="L1351" s="64" t="str">
        <f t="shared" si="154"/>
        <v>81993</v>
      </c>
      <c r="M1351" s="50">
        <v>5.0299999999999997E-2</v>
      </c>
    </row>
    <row r="1352" spans="3:13">
      <c r="C1352" s="64"/>
      <c r="D1352" s="75"/>
      <c r="E1352" s="64">
        <v>2983</v>
      </c>
      <c r="F1352" s="64" t="str">
        <f t="shared" si="152"/>
        <v>31908</v>
      </c>
      <c r="G1352" s="12">
        <v>3.8399999999999997E-2</v>
      </c>
      <c r="H1352" s="64">
        <v>35582</v>
      </c>
      <c r="I1352" s="64" t="str">
        <f t="shared" si="153"/>
        <v>61997</v>
      </c>
      <c r="J1352" s="50">
        <v>6.8400000000000002E-2</v>
      </c>
      <c r="K1352" s="64">
        <v>34213</v>
      </c>
      <c r="L1352" s="64" t="str">
        <f t="shared" si="154"/>
        <v>91993</v>
      </c>
      <c r="M1352" s="50">
        <v>4.7300000000000002E-2</v>
      </c>
    </row>
    <row r="1353" spans="3:13">
      <c r="C1353" s="64"/>
      <c r="D1353" s="73"/>
      <c r="E1353" s="64">
        <v>3014</v>
      </c>
      <c r="F1353" s="64" t="str">
        <f t="shared" si="152"/>
        <v>41908</v>
      </c>
      <c r="G1353" s="12">
        <v>3.8300000000000001E-2</v>
      </c>
      <c r="H1353" s="64">
        <v>35612</v>
      </c>
      <c r="I1353" s="64" t="str">
        <f t="shared" si="153"/>
        <v>71997</v>
      </c>
      <c r="J1353" s="50">
        <v>6.5600000000000006E-2</v>
      </c>
      <c r="K1353" s="64">
        <v>34243</v>
      </c>
      <c r="L1353" s="64" t="str">
        <f t="shared" si="154"/>
        <v>101993</v>
      </c>
      <c r="M1353" s="50">
        <v>4.7100000000000003E-2</v>
      </c>
    </row>
    <row r="1354" spans="3:13">
      <c r="C1354" s="64"/>
      <c r="D1354" s="75"/>
      <c r="E1354" s="64">
        <v>3044</v>
      </c>
      <c r="F1354" s="64" t="str">
        <f t="shared" si="152"/>
        <v>51908</v>
      </c>
      <c r="G1354" s="12">
        <v>3.8199999999999998E-2</v>
      </c>
      <c r="H1354" s="64">
        <v>35643</v>
      </c>
      <c r="I1354" s="64" t="str">
        <f t="shared" si="153"/>
        <v>81997</v>
      </c>
      <c r="J1354" s="50">
        <v>6.6500000000000004E-2</v>
      </c>
      <c r="K1354" s="64">
        <v>34274</v>
      </c>
      <c r="L1354" s="64" t="str">
        <f t="shared" si="154"/>
        <v>111993</v>
      </c>
      <c r="M1354" s="50">
        <v>5.0599999999999999E-2</v>
      </c>
    </row>
    <row r="1355" spans="3:13">
      <c r="C1355" s="64"/>
      <c r="D1355" s="73"/>
      <c r="E1355" s="64">
        <v>3075</v>
      </c>
      <c r="F1355" s="64" t="str">
        <f t="shared" si="152"/>
        <v>61908</v>
      </c>
      <c r="G1355" s="12">
        <v>3.8199999999999998E-2</v>
      </c>
      <c r="H1355" s="64">
        <v>35674</v>
      </c>
      <c r="I1355" s="64" t="str">
        <f t="shared" si="153"/>
        <v>91997</v>
      </c>
      <c r="J1355" s="50">
        <v>6.5600000000000006E-2</v>
      </c>
      <c r="K1355" s="64">
        <v>34304</v>
      </c>
      <c r="L1355" s="64" t="str">
        <f t="shared" si="154"/>
        <v>121993</v>
      </c>
      <c r="M1355" s="50">
        <v>5.1499999999999997E-2</v>
      </c>
    </row>
    <row r="1356" spans="3:13">
      <c r="C1356" s="64"/>
      <c r="D1356" s="75"/>
      <c r="E1356" s="64">
        <v>3105</v>
      </c>
      <c r="F1356" s="64" t="str">
        <f t="shared" si="152"/>
        <v>71908</v>
      </c>
      <c r="G1356" s="12">
        <v>3.8100000000000002E-2</v>
      </c>
      <c r="H1356" s="64">
        <v>35704</v>
      </c>
      <c r="I1356" s="64" t="str">
        <f t="shared" si="153"/>
        <v>101997</v>
      </c>
      <c r="J1356" s="50">
        <v>6.3799999999999996E-2</v>
      </c>
      <c r="K1356" s="64">
        <v>34335</v>
      </c>
      <c r="L1356" s="64" t="str">
        <f t="shared" si="154"/>
        <v>11994</v>
      </c>
      <c r="M1356" s="50">
        <v>5.0900000000000001E-2</v>
      </c>
    </row>
    <row r="1357" spans="3:13">
      <c r="C1357" s="64"/>
      <c r="D1357" s="73"/>
      <c r="E1357" s="64">
        <v>3136</v>
      </c>
      <c r="F1357" s="64" t="str">
        <f t="shared" si="152"/>
        <v>81908</v>
      </c>
      <c r="G1357" s="12">
        <v>3.7999999999999999E-2</v>
      </c>
      <c r="H1357" s="64">
        <v>35735</v>
      </c>
      <c r="I1357" s="64" t="str">
        <f t="shared" si="153"/>
        <v>111997</v>
      </c>
      <c r="J1357" s="50">
        <v>6.2E-2</v>
      </c>
      <c r="K1357" s="64">
        <v>34366</v>
      </c>
      <c r="L1357" s="64" t="str">
        <f t="shared" si="154"/>
        <v>21994</v>
      </c>
      <c r="M1357" s="50">
        <v>5.3999999999999999E-2</v>
      </c>
    </row>
    <row r="1358" spans="3:13">
      <c r="C1358" s="64"/>
      <c r="D1358" s="75"/>
      <c r="E1358" s="64">
        <v>3167</v>
      </c>
      <c r="F1358" s="64" t="str">
        <f t="shared" si="152"/>
        <v>91908</v>
      </c>
      <c r="G1358" s="12">
        <v>3.7900000000000003E-2</v>
      </c>
      <c r="H1358" s="64">
        <v>35765</v>
      </c>
      <c r="I1358" s="64" t="str">
        <f t="shared" si="153"/>
        <v>121997</v>
      </c>
      <c r="J1358" s="50">
        <v>6.0699999999999997E-2</v>
      </c>
      <c r="K1358" s="64">
        <v>34394</v>
      </c>
      <c r="L1358" s="64" t="str">
        <f t="shared" si="154"/>
        <v>31994</v>
      </c>
      <c r="M1358" s="50">
        <v>5.9400000000000001E-2</v>
      </c>
    </row>
    <row r="1359" spans="3:13">
      <c r="C1359" s="64"/>
      <c r="D1359" s="73"/>
      <c r="E1359" s="64">
        <v>3197</v>
      </c>
      <c r="F1359" s="64" t="str">
        <f t="shared" si="152"/>
        <v>101908</v>
      </c>
      <c r="G1359" s="12">
        <v>3.78E-2</v>
      </c>
      <c r="H1359" s="64">
        <v>35796</v>
      </c>
      <c r="I1359" s="64" t="str">
        <f t="shared" si="153"/>
        <v>11998</v>
      </c>
      <c r="J1359" s="50">
        <v>5.8799999999999998E-2</v>
      </c>
      <c r="K1359" s="64">
        <v>34425</v>
      </c>
      <c r="L1359" s="64" t="str">
        <f t="shared" si="154"/>
        <v>41994</v>
      </c>
      <c r="M1359" s="50">
        <v>6.5199999999999994E-2</v>
      </c>
    </row>
    <row r="1360" spans="3:13">
      <c r="C1360" s="64"/>
      <c r="D1360" s="75"/>
      <c r="E1360" s="64">
        <v>3228</v>
      </c>
      <c r="F1360" s="64" t="str">
        <f t="shared" si="152"/>
        <v>111908</v>
      </c>
      <c r="G1360" s="12">
        <v>3.7699999999999997E-2</v>
      </c>
      <c r="H1360" s="64">
        <v>35827</v>
      </c>
      <c r="I1360" s="64" t="str">
        <f t="shared" si="153"/>
        <v>21998</v>
      </c>
      <c r="J1360" s="50">
        <v>5.96E-2</v>
      </c>
      <c r="K1360" s="64">
        <v>34455</v>
      </c>
      <c r="L1360" s="64" t="str">
        <f t="shared" si="154"/>
        <v>51994</v>
      </c>
      <c r="M1360" s="50">
        <v>6.7799999999999999E-2</v>
      </c>
    </row>
    <row r="1361" spans="3:13">
      <c r="C1361" s="64"/>
      <c r="D1361" s="73"/>
      <c r="E1361" s="64">
        <v>3258</v>
      </c>
      <c r="F1361" s="64" t="str">
        <f t="shared" si="152"/>
        <v>121908</v>
      </c>
      <c r="G1361" s="12">
        <v>3.7600000000000001E-2</v>
      </c>
      <c r="H1361" s="64">
        <v>35855</v>
      </c>
      <c r="I1361" s="64" t="str">
        <f t="shared" si="153"/>
        <v>31998</v>
      </c>
      <c r="J1361" s="50">
        <v>6.0100000000000001E-2</v>
      </c>
      <c r="K1361" s="64">
        <v>34486</v>
      </c>
      <c r="L1361" s="64" t="str">
        <f t="shared" si="154"/>
        <v>61994</v>
      </c>
      <c r="M1361" s="50">
        <v>6.7000000000000004E-2</v>
      </c>
    </row>
    <row r="1362" spans="3:13">
      <c r="C1362" s="64"/>
      <c r="D1362" s="75"/>
      <c r="E1362" s="64">
        <v>3289</v>
      </c>
      <c r="F1362" s="64" t="str">
        <f t="shared" si="152"/>
        <v>11909</v>
      </c>
      <c r="G1362" s="12">
        <v>3.7699999999999997E-2</v>
      </c>
      <c r="H1362" s="64">
        <v>35886</v>
      </c>
      <c r="I1362" s="64" t="str">
        <f t="shared" si="153"/>
        <v>41998</v>
      </c>
      <c r="J1362" s="50">
        <v>0.06</v>
      </c>
      <c r="K1362" s="64">
        <v>34516</v>
      </c>
      <c r="L1362" s="64" t="str">
        <f t="shared" si="154"/>
        <v>71994</v>
      </c>
      <c r="M1362" s="50">
        <v>6.9099999999999995E-2</v>
      </c>
    </row>
    <row r="1363" spans="3:13">
      <c r="C1363" s="64"/>
      <c r="D1363" s="73"/>
      <c r="E1363" s="64">
        <v>3320</v>
      </c>
      <c r="F1363" s="64" t="str">
        <f t="shared" si="152"/>
        <v>21909</v>
      </c>
      <c r="G1363" s="12">
        <v>3.7900000000000003E-2</v>
      </c>
      <c r="H1363" s="64">
        <v>35916</v>
      </c>
      <c r="I1363" s="64" t="str">
        <f t="shared" si="153"/>
        <v>51998</v>
      </c>
      <c r="J1363" s="50">
        <v>6.0100000000000001E-2</v>
      </c>
      <c r="K1363" s="64">
        <v>34547</v>
      </c>
      <c r="L1363" s="64" t="str">
        <f t="shared" si="154"/>
        <v>81994</v>
      </c>
      <c r="M1363" s="50">
        <v>6.88E-2</v>
      </c>
    </row>
    <row r="1364" spans="3:13">
      <c r="C1364" s="64"/>
      <c r="D1364" s="75"/>
      <c r="E1364" s="64">
        <v>3348</v>
      </c>
      <c r="F1364" s="64" t="str">
        <f t="shared" si="152"/>
        <v>31909</v>
      </c>
      <c r="G1364" s="12">
        <v>3.7999999999999999E-2</v>
      </c>
      <c r="H1364" s="64">
        <v>35947</v>
      </c>
      <c r="I1364" s="64" t="str">
        <f t="shared" si="153"/>
        <v>61998</v>
      </c>
      <c r="J1364" s="50">
        <v>5.8000000000000003E-2</v>
      </c>
      <c r="K1364" s="64">
        <v>34578</v>
      </c>
      <c r="L1364" s="64" t="str">
        <f t="shared" si="154"/>
        <v>91994</v>
      </c>
      <c r="M1364" s="50">
        <v>7.0800000000000002E-2</v>
      </c>
    </row>
    <row r="1365" spans="3:13">
      <c r="C1365" s="64"/>
      <c r="D1365" s="73"/>
      <c r="E1365" s="64">
        <v>3379</v>
      </c>
      <c r="F1365" s="64" t="str">
        <f t="shared" si="152"/>
        <v>41909</v>
      </c>
      <c r="G1365" s="12">
        <v>3.8100000000000002E-2</v>
      </c>
      <c r="H1365" s="64">
        <v>35977</v>
      </c>
      <c r="I1365" s="64" t="str">
        <f t="shared" si="153"/>
        <v>71998</v>
      </c>
      <c r="J1365" s="50">
        <v>5.7799999999999997E-2</v>
      </c>
      <c r="K1365" s="64">
        <v>34608</v>
      </c>
      <c r="L1365" s="64" t="str">
        <f t="shared" si="154"/>
        <v>101994</v>
      </c>
      <c r="M1365" s="50">
        <v>7.3999999999999996E-2</v>
      </c>
    </row>
    <row r="1366" spans="3:13">
      <c r="C1366" s="64"/>
      <c r="D1366" s="75"/>
      <c r="E1366" s="64">
        <v>3409</v>
      </c>
      <c r="F1366" s="64" t="str">
        <f t="shared" si="152"/>
        <v>51909</v>
      </c>
      <c r="G1366" s="12">
        <v>3.8199999999999998E-2</v>
      </c>
      <c r="H1366" s="64">
        <v>36008</v>
      </c>
      <c r="I1366" s="64" t="str">
        <f t="shared" si="153"/>
        <v>81998</v>
      </c>
      <c r="J1366" s="50">
        <v>5.6599999999999998E-2</v>
      </c>
      <c r="K1366" s="64">
        <v>34639</v>
      </c>
      <c r="L1366" s="64" t="str">
        <f t="shared" si="154"/>
        <v>111994</v>
      </c>
      <c r="M1366" s="50">
        <v>7.7200000000000005E-2</v>
      </c>
    </row>
    <row r="1367" spans="3:13">
      <c r="C1367" s="64"/>
      <c r="D1367" s="73"/>
      <c r="E1367" s="64">
        <v>3440</v>
      </c>
      <c r="F1367" s="64" t="str">
        <f t="shared" si="152"/>
        <v>61909</v>
      </c>
      <c r="G1367" s="12">
        <v>3.8399999999999997E-2</v>
      </c>
      <c r="H1367" s="64">
        <v>36039</v>
      </c>
      <c r="I1367" s="64" t="str">
        <f t="shared" si="153"/>
        <v>91998</v>
      </c>
      <c r="J1367" s="50">
        <v>5.3800000000000001E-2</v>
      </c>
      <c r="K1367" s="64">
        <v>34669</v>
      </c>
      <c r="L1367" s="64" t="str">
        <f t="shared" si="154"/>
        <v>121994</v>
      </c>
      <c r="M1367" s="50">
        <v>7.7799999999999994E-2</v>
      </c>
    </row>
    <row r="1368" spans="3:13">
      <c r="C1368" s="64"/>
      <c r="D1368" s="75"/>
      <c r="E1368" s="64">
        <v>3470</v>
      </c>
      <c r="F1368" s="64" t="str">
        <f t="shared" si="152"/>
        <v>71909</v>
      </c>
      <c r="G1368" s="12">
        <v>3.85E-2</v>
      </c>
      <c r="H1368" s="64">
        <v>36069</v>
      </c>
      <c r="I1368" s="64" t="str">
        <f t="shared" si="153"/>
        <v>101998</v>
      </c>
      <c r="J1368" s="50">
        <v>5.2999999999999999E-2</v>
      </c>
      <c r="K1368" s="64">
        <v>34700</v>
      </c>
      <c r="L1368" s="64" t="str">
        <f t="shared" si="154"/>
        <v>11995</v>
      </c>
      <c r="M1368" s="50">
        <v>7.7600000000000002E-2</v>
      </c>
    </row>
    <row r="1369" spans="3:13">
      <c r="C1369" s="64"/>
      <c r="D1369" s="73"/>
      <c r="E1369" s="64">
        <v>3501</v>
      </c>
      <c r="F1369" s="64" t="str">
        <f t="shared" si="152"/>
        <v>81909</v>
      </c>
      <c r="G1369" s="12">
        <v>3.8600000000000002E-2</v>
      </c>
      <c r="H1369" s="64">
        <v>36100</v>
      </c>
      <c r="I1369" s="64" t="str">
        <f t="shared" si="153"/>
        <v>111998</v>
      </c>
      <c r="J1369" s="50">
        <v>5.4800000000000001E-2</v>
      </c>
      <c r="K1369" s="64">
        <v>34731</v>
      </c>
      <c r="L1369" s="64" t="str">
        <f t="shared" si="154"/>
        <v>21995</v>
      </c>
      <c r="M1369" s="50">
        <v>7.3700000000000002E-2</v>
      </c>
    </row>
    <row r="1370" spans="3:13">
      <c r="C1370" s="64"/>
      <c r="D1370" s="75"/>
      <c r="E1370" s="64">
        <v>3532</v>
      </c>
      <c r="F1370" s="64" t="str">
        <f t="shared" si="152"/>
        <v>91909</v>
      </c>
      <c r="G1370" s="12">
        <v>3.8699999999999998E-2</v>
      </c>
      <c r="H1370" s="64">
        <v>36130</v>
      </c>
      <c r="I1370" s="64" t="str">
        <f t="shared" si="153"/>
        <v>121998</v>
      </c>
      <c r="J1370" s="50">
        <v>5.3600000000000002E-2</v>
      </c>
      <c r="K1370" s="64">
        <v>34759</v>
      </c>
      <c r="L1370" s="64" t="str">
        <f t="shared" si="154"/>
        <v>31995</v>
      </c>
      <c r="M1370" s="50">
        <v>7.0499999999999993E-2</v>
      </c>
    </row>
    <row r="1371" spans="3:13">
      <c r="C1371" s="64"/>
      <c r="D1371" s="73"/>
      <c r="E1371" s="64">
        <v>3562</v>
      </c>
      <c r="F1371" s="64" t="str">
        <f t="shared" si="152"/>
        <v>101909</v>
      </c>
      <c r="G1371" s="12">
        <v>3.8800000000000001E-2</v>
      </c>
      <c r="H1371" s="64">
        <v>36161</v>
      </c>
      <c r="I1371" s="64" t="str">
        <f t="shared" si="153"/>
        <v>11999</v>
      </c>
      <c r="J1371" s="50">
        <v>5.45E-2</v>
      </c>
      <c r="K1371" s="64">
        <v>34790</v>
      </c>
      <c r="L1371" s="64" t="str">
        <f t="shared" si="154"/>
        <v>41995</v>
      </c>
      <c r="M1371" s="50">
        <v>6.8599999999999994E-2</v>
      </c>
    </row>
    <row r="1372" spans="3:13">
      <c r="C1372" s="64"/>
      <c r="D1372" s="75"/>
      <c r="E1372" s="64">
        <v>3593</v>
      </c>
      <c r="F1372" s="64" t="str">
        <f t="shared" si="152"/>
        <v>111909</v>
      </c>
      <c r="G1372" s="12">
        <v>3.9E-2</v>
      </c>
      <c r="H1372" s="64">
        <v>36192</v>
      </c>
      <c r="I1372" s="64" t="str">
        <f t="shared" si="153"/>
        <v>21999</v>
      </c>
      <c r="J1372" s="50">
        <v>5.6599999999999998E-2</v>
      </c>
      <c r="K1372" s="64">
        <v>34820</v>
      </c>
      <c r="L1372" s="64" t="str">
        <f t="shared" si="154"/>
        <v>51995</v>
      </c>
      <c r="M1372" s="50">
        <v>6.4100000000000004E-2</v>
      </c>
    </row>
    <row r="1373" spans="3:13">
      <c r="C1373" s="64"/>
      <c r="D1373" s="73"/>
      <c r="E1373" s="64">
        <v>3623</v>
      </c>
      <c r="F1373" s="64" t="str">
        <f t="shared" ref="F1373:F1436" si="155">MONTH(E1373)&amp;YEAR(E1373)</f>
        <v>121909</v>
      </c>
      <c r="G1373" s="12">
        <v>3.9100000000000003E-2</v>
      </c>
      <c r="H1373" s="64">
        <v>36220</v>
      </c>
      <c r="I1373" s="64" t="str">
        <f t="shared" ref="I1373:I1436" si="156">MONTH(H1373)&amp;YEAR(H1373)</f>
        <v>31999</v>
      </c>
      <c r="J1373" s="50">
        <v>5.8700000000000002E-2</v>
      </c>
      <c r="K1373" s="64">
        <v>34851</v>
      </c>
      <c r="L1373" s="64" t="str">
        <f t="shared" ref="L1373:L1436" si="157">MONTH(K1373)&amp;YEAR(K1373)</f>
        <v>61995</v>
      </c>
      <c r="M1373" s="50">
        <v>5.9299999999999999E-2</v>
      </c>
    </row>
    <row r="1374" spans="3:13">
      <c r="C1374" s="64"/>
      <c r="D1374" s="75"/>
      <c r="E1374" s="64">
        <v>3654</v>
      </c>
      <c r="F1374" s="64" t="str">
        <f t="shared" si="155"/>
        <v>11910</v>
      </c>
      <c r="G1374" s="12">
        <v>3.9199999999999999E-2</v>
      </c>
      <c r="H1374" s="64">
        <v>36251</v>
      </c>
      <c r="I1374" s="64" t="str">
        <f t="shared" si="156"/>
        <v>41999</v>
      </c>
      <c r="J1374" s="50">
        <v>5.8200000000000002E-2</v>
      </c>
      <c r="K1374" s="64">
        <v>34881</v>
      </c>
      <c r="L1374" s="64" t="str">
        <f t="shared" si="157"/>
        <v>71995</v>
      </c>
      <c r="M1374" s="50">
        <v>6.0100000000000001E-2</v>
      </c>
    </row>
    <row r="1375" spans="3:13">
      <c r="C1375" s="64"/>
      <c r="D1375" s="73"/>
      <c r="E1375" s="64">
        <v>3685</v>
      </c>
      <c r="F1375" s="64" t="str">
        <f t="shared" si="155"/>
        <v>21910</v>
      </c>
      <c r="G1375" s="12">
        <v>3.9199999999999999E-2</v>
      </c>
      <c r="H1375" s="64">
        <v>36281</v>
      </c>
      <c r="I1375" s="64" t="str">
        <f t="shared" si="156"/>
        <v>51999</v>
      </c>
      <c r="J1375" s="50">
        <v>6.08E-2</v>
      </c>
      <c r="K1375" s="64">
        <v>34912</v>
      </c>
      <c r="L1375" s="64" t="str">
        <f t="shared" si="157"/>
        <v>81995</v>
      </c>
      <c r="M1375" s="50">
        <v>6.2399999999999997E-2</v>
      </c>
    </row>
    <row r="1376" spans="3:13">
      <c r="C1376" s="64"/>
      <c r="D1376" s="75"/>
      <c r="E1376" s="64">
        <v>3713</v>
      </c>
      <c r="F1376" s="64" t="str">
        <f t="shared" si="155"/>
        <v>31910</v>
      </c>
      <c r="G1376" s="12">
        <v>3.9300000000000002E-2</v>
      </c>
      <c r="H1376" s="64">
        <v>36312</v>
      </c>
      <c r="I1376" s="64" t="str">
        <f t="shared" si="156"/>
        <v>61999</v>
      </c>
      <c r="J1376" s="50">
        <v>6.3600000000000004E-2</v>
      </c>
      <c r="K1376" s="64">
        <v>34943</v>
      </c>
      <c r="L1376" s="64" t="str">
        <f t="shared" si="157"/>
        <v>91995</v>
      </c>
      <c r="M1376" s="50">
        <v>0.06</v>
      </c>
    </row>
    <row r="1377" spans="3:13">
      <c r="C1377" s="64"/>
      <c r="D1377" s="73"/>
      <c r="E1377" s="64">
        <v>3744</v>
      </c>
      <c r="F1377" s="64" t="str">
        <f t="shared" si="155"/>
        <v>41910</v>
      </c>
      <c r="G1377" s="12">
        <v>3.9300000000000002E-2</v>
      </c>
      <c r="H1377" s="64">
        <v>36342</v>
      </c>
      <c r="I1377" s="64" t="str">
        <f t="shared" si="156"/>
        <v>71999</v>
      </c>
      <c r="J1377" s="50">
        <v>6.2799999999999995E-2</v>
      </c>
      <c r="K1377" s="64">
        <v>34973</v>
      </c>
      <c r="L1377" s="64" t="str">
        <f t="shared" si="157"/>
        <v>101995</v>
      </c>
      <c r="M1377" s="50">
        <v>5.8599999999999999E-2</v>
      </c>
    </row>
    <row r="1378" spans="3:13">
      <c r="C1378" s="64"/>
      <c r="D1378" s="75"/>
      <c r="E1378" s="64">
        <v>3774</v>
      </c>
      <c r="F1378" s="64" t="str">
        <f t="shared" si="155"/>
        <v>51910</v>
      </c>
      <c r="G1378" s="12">
        <v>3.9399999999999998E-2</v>
      </c>
      <c r="H1378" s="64">
        <v>36373</v>
      </c>
      <c r="I1378" s="64" t="str">
        <f t="shared" si="156"/>
        <v>81999</v>
      </c>
      <c r="J1378" s="50">
        <v>6.4299999999999996E-2</v>
      </c>
      <c r="K1378" s="64">
        <v>35004</v>
      </c>
      <c r="L1378" s="64" t="str">
        <f t="shared" si="157"/>
        <v>111995</v>
      </c>
      <c r="M1378" s="50">
        <v>5.6899999999999999E-2</v>
      </c>
    </row>
    <row r="1379" spans="3:13">
      <c r="C1379" s="64"/>
      <c r="D1379" s="73"/>
      <c r="E1379" s="64">
        <v>3805</v>
      </c>
      <c r="F1379" s="64" t="str">
        <f t="shared" si="155"/>
        <v>61910</v>
      </c>
      <c r="G1379" s="12">
        <v>3.9399999999999998E-2</v>
      </c>
      <c r="H1379" s="64">
        <v>36404</v>
      </c>
      <c r="I1379" s="64" t="str">
        <f t="shared" si="156"/>
        <v>91999</v>
      </c>
      <c r="J1379" s="50">
        <v>6.5000000000000002E-2</v>
      </c>
      <c r="K1379" s="64">
        <v>35034</v>
      </c>
      <c r="L1379" s="64" t="str">
        <f t="shared" si="157"/>
        <v>121995</v>
      </c>
      <c r="M1379" s="50">
        <v>5.5100000000000003E-2</v>
      </c>
    </row>
    <row r="1380" spans="3:13">
      <c r="C1380" s="64"/>
      <c r="D1380" s="75"/>
      <c r="E1380" s="64">
        <v>3835</v>
      </c>
      <c r="F1380" s="64" t="str">
        <f t="shared" si="155"/>
        <v>71910</v>
      </c>
      <c r="G1380" s="12">
        <v>3.95E-2</v>
      </c>
      <c r="H1380" s="64">
        <v>36434</v>
      </c>
      <c r="I1380" s="64" t="str">
        <f t="shared" si="156"/>
        <v>101999</v>
      </c>
      <c r="J1380" s="50">
        <v>6.6600000000000006E-2</v>
      </c>
      <c r="K1380" s="64">
        <v>35065</v>
      </c>
      <c r="L1380" s="64" t="str">
        <f t="shared" si="157"/>
        <v>11996</v>
      </c>
      <c r="M1380" s="50">
        <v>5.3600000000000002E-2</v>
      </c>
    </row>
    <row r="1381" spans="3:13">
      <c r="C1381" s="64"/>
      <c r="D1381" s="73"/>
      <c r="E1381" s="64">
        <v>3866</v>
      </c>
      <c r="F1381" s="64" t="str">
        <f t="shared" si="155"/>
        <v>81910</v>
      </c>
      <c r="G1381" s="12">
        <v>3.9600000000000003E-2</v>
      </c>
      <c r="H1381" s="64">
        <v>36465</v>
      </c>
      <c r="I1381" s="64" t="str">
        <f t="shared" si="156"/>
        <v>111999</v>
      </c>
      <c r="J1381" s="50">
        <v>6.4799999999999996E-2</v>
      </c>
      <c r="K1381" s="64">
        <v>35096</v>
      </c>
      <c r="L1381" s="64" t="str">
        <f t="shared" si="157"/>
        <v>21996</v>
      </c>
      <c r="M1381" s="50">
        <v>5.3800000000000001E-2</v>
      </c>
    </row>
    <row r="1382" spans="3:13">
      <c r="C1382" s="64"/>
      <c r="D1382" s="75"/>
      <c r="E1382" s="64">
        <v>3897</v>
      </c>
      <c r="F1382" s="64" t="str">
        <f t="shared" si="155"/>
        <v>91910</v>
      </c>
      <c r="G1382" s="12">
        <v>3.9600000000000003E-2</v>
      </c>
      <c r="H1382" s="64">
        <v>36495</v>
      </c>
      <c r="I1382" s="64" t="str">
        <f t="shared" si="156"/>
        <v>121999</v>
      </c>
      <c r="J1382" s="50">
        <v>6.6900000000000001E-2</v>
      </c>
      <c r="K1382" s="64">
        <v>35125</v>
      </c>
      <c r="L1382" s="64" t="str">
        <f t="shared" si="157"/>
        <v>31996</v>
      </c>
      <c r="M1382" s="50">
        <v>5.9700000000000003E-2</v>
      </c>
    </row>
    <row r="1383" spans="3:13">
      <c r="C1383" s="64"/>
      <c r="D1383" s="73"/>
      <c r="E1383" s="64">
        <v>3927</v>
      </c>
      <c r="F1383" s="64" t="str">
        <f t="shared" si="155"/>
        <v>101910</v>
      </c>
      <c r="G1383" s="12">
        <v>3.9699999999999999E-2</v>
      </c>
      <c r="H1383" s="64">
        <v>36526</v>
      </c>
      <c r="I1383" s="64" t="str">
        <f t="shared" si="156"/>
        <v>12000</v>
      </c>
      <c r="J1383" s="50">
        <v>6.8599999999999994E-2</v>
      </c>
      <c r="K1383" s="64">
        <v>35156</v>
      </c>
      <c r="L1383" s="64" t="str">
        <f t="shared" si="157"/>
        <v>41996</v>
      </c>
      <c r="M1383" s="50">
        <v>6.3E-2</v>
      </c>
    </row>
    <row r="1384" spans="3:13">
      <c r="C1384" s="64"/>
      <c r="D1384" s="75"/>
      <c r="E1384" s="64">
        <v>3958</v>
      </c>
      <c r="F1384" s="64" t="str">
        <f t="shared" si="155"/>
        <v>111910</v>
      </c>
      <c r="G1384" s="12">
        <v>3.9699999999999999E-2</v>
      </c>
      <c r="H1384" s="64">
        <v>36557</v>
      </c>
      <c r="I1384" s="64" t="str">
        <f t="shared" si="156"/>
        <v>22000</v>
      </c>
      <c r="J1384" s="50">
        <v>6.54E-2</v>
      </c>
      <c r="K1384" s="64">
        <v>35186</v>
      </c>
      <c r="L1384" s="64" t="str">
        <f t="shared" si="157"/>
        <v>51996</v>
      </c>
      <c r="M1384" s="50">
        <v>6.4799999999999996E-2</v>
      </c>
    </row>
    <row r="1385" spans="3:13">
      <c r="C1385" s="64"/>
      <c r="D1385" s="73"/>
      <c r="E1385" s="64">
        <v>3988</v>
      </c>
      <c r="F1385" s="64" t="str">
        <f t="shared" si="155"/>
        <v>121910</v>
      </c>
      <c r="G1385" s="12">
        <v>3.9800000000000002E-2</v>
      </c>
      <c r="H1385" s="64">
        <v>36586</v>
      </c>
      <c r="I1385" s="64" t="str">
        <f t="shared" si="156"/>
        <v>32000</v>
      </c>
      <c r="J1385" s="50">
        <v>6.3799999999999996E-2</v>
      </c>
      <c r="K1385" s="64">
        <v>35217</v>
      </c>
      <c r="L1385" s="64" t="str">
        <f t="shared" si="157"/>
        <v>61996</v>
      </c>
      <c r="M1385" s="50">
        <v>6.6900000000000001E-2</v>
      </c>
    </row>
    <row r="1386" spans="3:13">
      <c r="C1386" s="64"/>
      <c r="D1386" s="75"/>
      <c r="E1386" s="64">
        <v>4019</v>
      </c>
      <c r="F1386" s="64" t="str">
        <f t="shared" si="155"/>
        <v>11911</v>
      </c>
      <c r="G1386" s="12">
        <v>3.9800000000000002E-2</v>
      </c>
      <c r="H1386" s="64">
        <v>36617</v>
      </c>
      <c r="I1386" s="64" t="str">
        <f t="shared" si="156"/>
        <v>42000</v>
      </c>
      <c r="J1386" s="50">
        <v>6.1800000000000001E-2</v>
      </c>
      <c r="K1386" s="64">
        <v>35247</v>
      </c>
      <c r="L1386" s="64" t="str">
        <f t="shared" si="157"/>
        <v>71996</v>
      </c>
      <c r="M1386" s="50">
        <v>6.6400000000000001E-2</v>
      </c>
    </row>
    <row r="1387" spans="3:13">
      <c r="C1387" s="64"/>
      <c r="D1387" s="73"/>
      <c r="E1387" s="64">
        <v>4050</v>
      </c>
      <c r="F1387" s="64" t="str">
        <f t="shared" si="155"/>
        <v>21911</v>
      </c>
      <c r="G1387" s="12">
        <v>3.9800000000000002E-2</v>
      </c>
      <c r="H1387" s="64">
        <v>36647</v>
      </c>
      <c r="I1387" s="64" t="str">
        <f t="shared" si="156"/>
        <v>52000</v>
      </c>
      <c r="J1387" s="50">
        <v>6.5500000000000003E-2</v>
      </c>
      <c r="K1387" s="64">
        <v>35278</v>
      </c>
      <c r="L1387" s="64" t="str">
        <f t="shared" si="157"/>
        <v>81996</v>
      </c>
      <c r="M1387" s="50">
        <v>6.3899999999999998E-2</v>
      </c>
    </row>
    <row r="1388" spans="3:13">
      <c r="C1388" s="64"/>
      <c r="D1388" s="75"/>
      <c r="E1388" s="64">
        <v>4078</v>
      </c>
      <c r="F1388" s="64" t="str">
        <f t="shared" si="155"/>
        <v>31911</v>
      </c>
      <c r="G1388" s="12">
        <v>3.9899999999999998E-2</v>
      </c>
      <c r="H1388" s="64">
        <v>36678</v>
      </c>
      <c r="I1388" s="64" t="str">
        <f t="shared" si="156"/>
        <v>62000</v>
      </c>
      <c r="J1388" s="50">
        <v>6.2799999999999995E-2</v>
      </c>
      <c r="K1388" s="64">
        <v>35309</v>
      </c>
      <c r="L1388" s="64" t="str">
        <f t="shared" si="157"/>
        <v>91996</v>
      </c>
      <c r="M1388" s="50">
        <v>6.6000000000000003E-2</v>
      </c>
    </row>
    <row r="1389" spans="3:13">
      <c r="C1389" s="64"/>
      <c r="D1389" s="73"/>
      <c r="E1389" s="64">
        <v>4109</v>
      </c>
      <c r="F1389" s="64" t="str">
        <f t="shared" si="155"/>
        <v>41911</v>
      </c>
      <c r="G1389" s="12">
        <v>3.9899999999999998E-2</v>
      </c>
      <c r="H1389" s="64">
        <v>36708</v>
      </c>
      <c r="I1389" s="64" t="str">
        <f t="shared" si="156"/>
        <v>72000</v>
      </c>
      <c r="J1389" s="50">
        <v>6.2E-2</v>
      </c>
      <c r="K1389" s="64">
        <v>35339</v>
      </c>
      <c r="L1389" s="64" t="str">
        <f t="shared" si="157"/>
        <v>101996</v>
      </c>
      <c r="M1389" s="50">
        <v>6.2700000000000006E-2</v>
      </c>
    </row>
    <row r="1390" spans="3:13">
      <c r="C1390" s="64"/>
      <c r="D1390" s="75"/>
      <c r="E1390" s="64">
        <v>4139</v>
      </c>
      <c r="F1390" s="64" t="str">
        <f t="shared" si="155"/>
        <v>51911</v>
      </c>
      <c r="G1390" s="12">
        <v>3.9899999999999998E-2</v>
      </c>
      <c r="H1390" s="64">
        <v>36739</v>
      </c>
      <c r="I1390" s="64" t="str">
        <f t="shared" si="156"/>
        <v>82000</v>
      </c>
      <c r="J1390" s="50">
        <v>6.0199999999999997E-2</v>
      </c>
      <c r="K1390" s="64">
        <v>35370</v>
      </c>
      <c r="L1390" s="64" t="str">
        <f t="shared" si="157"/>
        <v>111996</v>
      </c>
      <c r="M1390" s="50">
        <v>5.9700000000000003E-2</v>
      </c>
    </row>
    <row r="1391" spans="3:13">
      <c r="C1391" s="64"/>
      <c r="D1391" s="73"/>
      <c r="E1391" s="64">
        <v>4170</v>
      </c>
      <c r="F1391" s="64" t="str">
        <f t="shared" si="155"/>
        <v>61911</v>
      </c>
      <c r="G1391" s="12">
        <v>3.9899999999999998E-2</v>
      </c>
      <c r="H1391" s="64">
        <v>36770</v>
      </c>
      <c r="I1391" s="64" t="str">
        <f t="shared" si="156"/>
        <v>92000</v>
      </c>
      <c r="J1391" s="50">
        <v>6.0900000000000003E-2</v>
      </c>
      <c r="K1391" s="64">
        <v>35400</v>
      </c>
      <c r="L1391" s="64" t="str">
        <f t="shared" si="157"/>
        <v>121996</v>
      </c>
      <c r="M1391" s="50">
        <v>6.0699999999999997E-2</v>
      </c>
    </row>
    <row r="1392" spans="3:13">
      <c r="C1392" s="64"/>
      <c r="D1392" s="75"/>
      <c r="E1392" s="64">
        <v>4200</v>
      </c>
      <c r="F1392" s="64" t="str">
        <f t="shared" si="155"/>
        <v>71911</v>
      </c>
      <c r="G1392" s="12">
        <v>0.04</v>
      </c>
      <c r="H1392" s="64">
        <v>36800</v>
      </c>
      <c r="I1392" s="64" t="str">
        <f t="shared" si="156"/>
        <v>102000</v>
      </c>
      <c r="J1392" s="50">
        <v>6.0400000000000002E-2</v>
      </c>
      <c r="K1392" s="64">
        <v>35431</v>
      </c>
      <c r="L1392" s="64" t="str">
        <f t="shared" si="157"/>
        <v>11997</v>
      </c>
      <c r="M1392" s="50">
        <v>6.3299999999999995E-2</v>
      </c>
    </row>
    <row r="1393" spans="3:13">
      <c r="C1393" s="64"/>
      <c r="D1393" s="73"/>
      <c r="E1393" s="64">
        <v>4231</v>
      </c>
      <c r="F1393" s="64" t="str">
        <f t="shared" si="155"/>
        <v>81911</v>
      </c>
      <c r="G1393" s="12">
        <v>0.04</v>
      </c>
      <c r="H1393" s="64">
        <v>36831</v>
      </c>
      <c r="I1393" s="64" t="str">
        <f t="shared" si="156"/>
        <v>112000</v>
      </c>
      <c r="J1393" s="50">
        <v>5.9799999999999999E-2</v>
      </c>
      <c r="K1393" s="64">
        <v>35462</v>
      </c>
      <c r="L1393" s="64" t="str">
        <f t="shared" si="157"/>
        <v>21997</v>
      </c>
      <c r="M1393" s="50">
        <v>6.2E-2</v>
      </c>
    </row>
    <row r="1394" spans="3:13">
      <c r="C1394" s="64"/>
      <c r="D1394" s="75"/>
      <c r="E1394" s="64">
        <v>4262</v>
      </c>
      <c r="F1394" s="64" t="str">
        <f t="shared" si="155"/>
        <v>91911</v>
      </c>
      <c r="G1394" s="12">
        <v>0.04</v>
      </c>
      <c r="H1394" s="64">
        <v>36861</v>
      </c>
      <c r="I1394" s="64" t="str">
        <f t="shared" si="156"/>
        <v>122000</v>
      </c>
      <c r="J1394" s="50">
        <v>5.6399999999999999E-2</v>
      </c>
      <c r="K1394" s="64">
        <v>35490</v>
      </c>
      <c r="L1394" s="64" t="str">
        <f t="shared" si="157"/>
        <v>31997</v>
      </c>
      <c r="M1394" s="50">
        <v>6.54E-2</v>
      </c>
    </row>
    <row r="1395" spans="3:13">
      <c r="C1395" s="64"/>
      <c r="D1395" s="73"/>
      <c r="E1395" s="64">
        <v>4292</v>
      </c>
      <c r="F1395" s="64" t="str">
        <f t="shared" si="155"/>
        <v>101911</v>
      </c>
      <c r="G1395" s="12">
        <v>4.0099999999999997E-2</v>
      </c>
      <c r="H1395" s="64">
        <v>36892</v>
      </c>
      <c r="I1395" s="64" t="str">
        <f t="shared" si="156"/>
        <v>12001</v>
      </c>
      <c r="J1395" s="50">
        <v>5.6500000000000002E-2</v>
      </c>
      <c r="K1395" s="64">
        <v>35521</v>
      </c>
      <c r="L1395" s="64" t="str">
        <f t="shared" si="157"/>
        <v>41997</v>
      </c>
      <c r="M1395" s="50">
        <v>6.7599999999999993E-2</v>
      </c>
    </row>
    <row r="1396" spans="3:13">
      <c r="C1396" s="64"/>
      <c r="D1396" s="75"/>
      <c r="E1396" s="64">
        <v>4323</v>
      </c>
      <c r="F1396" s="64" t="str">
        <f t="shared" si="155"/>
        <v>111911</v>
      </c>
      <c r="G1396" s="12">
        <v>4.0099999999999997E-2</v>
      </c>
      <c r="H1396" s="64">
        <v>36923</v>
      </c>
      <c r="I1396" s="64" t="str">
        <f t="shared" si="156"/>
        <v>22001</v>
      </c>
      <c r="J1396" s="50">
        <v>5.62E-2</v>
      </c>
      <c r="K1396" s="64">
        <v>35551</v>
      </c>
      <c r="L1396" s="64" t="str">
        <f t="shared" si="157"/>
        <v>51997</v>
      </c>
      <c r="M1396" s="50">
        <v>6.5699999999999995E-2</v>
      </c>
    </row>
    <row r="1397" spans="3:13">
      <c r="C1397" s="64"/>
      <c r="D1397" s="73"/>
      <c r="E1397" s="64">
        <v>4353</v>
      </c>
      <c r="F1397" s="64" t="str">
        <f t="shared" si="155"/>
        <v>121911</v>
      </c>
      <c r="G1397" s="12">
        <v>4.0099999999999997E-2</v>
      </c>
      <c r="H1397" s="64">
        <v>36951</v>
      </c>
      <c r="I1397" s="64" t="str">
        <f t="shared" si="156"/>
        <v>32001</v>
      </c>
      <c r="J1397" s="50">
        <v>5.4899999999999997E-2</v>
      </c>
      <c r="K1397" s="64">
        <v>35582</v>
      </c>
      <c r="L1397" s="64" t="str">
        <f t="shared" si="157"/>
        <v>61997</v>
      </c>
      <c r="M1397" s="50">
        <v>6.3799999999999996E-2</v>
      </c>
    </row>
    <row r="1398" spans="3:13">
      <c r="C1398" s="64"/>
      <c r="D1398" s="75"/>
      <c r="E1398" s="64">
        <v>4384</v>
      </c>
      <c r="F1398" s="64" t="str">
        <f t="shared" si="155"/>
        <v>11912</v>
      </c>
      <c r="G1398" s="12">
        <v>4.0500000000000001E-2</v>
      </c>
      <c r="H1398" s="64">
        <v>36982</v>
      </c>
      <c r="I1398" s="64" t="str">
        <f t="shared" si="156"/>
        <v>42001</v>
      </c>
      <c r="J1398" s="50">
        <v>5.7799999999999997E-2</v>
      </c>
      <c r="K1398" s="64">
        <v>35612</v>
      </c>
      <c r="L1398" s="64" t="str">
        <f t="shared" si="157"/>
        <v>71997</v>
      </c>
      <c r="M1398" s="50">
        <v>6.1199999999999997E-2</v>
      </c>
    </row>
    <row r="1399" spans="3:13">
      <c r="C1399" s="64"/>
      <c r="D1399" s="73"/>
      <c r="E1399" s="64">
        <v>4415</v>
      </c>
      <c r="F1399" s="64" t="str">
        <f t="shared" si="155"/>
        <v>21912</v>
      </c>
      <c r="G1399" s="12">
        <v>4.0800000000000003E-2</v>
      </c>
      <c r="H1399" s="64">
        <v>37012</v>
      </c>
      <c r="I1399" s="64" t="str">
        <f t="shared" si="156"/>
        <v>52001</v>
      </c>
      <c r="J1399" s="50">
        <v>5.9200000000000003E-2</v>
      </c>
      <c r="K1399" s="64">
        <v>35643</v>
      </c>
      <c r="L1399" s="64" t="str">
        <f t="shared" si="157"/>
        <v>81997</v>
      </c>
      <c r="M1399" s="50">
        <v>6.1600000000000002E-2</v>
      </c>
    </row>
    <row r="1400" spans="3:13">
      <c r="C1400" s="64"/>
      <c r="D1400" s="75"/>
      <c r="E1400" s="64">
        <v>4444</v>
      </c>
      <c r="F1400" s="64" t="str">
        <f t="shared" si="155"/>
        <v>31912</v>
      </c>
      <c r="G1400" s="12">
        <v>4.1200000000000001E-2</v>
      </c>
      <c r="H1400" s="64">
        <v>37043</v>
      </c>
      <c r="I1400" s="64" t="str">
        <f t="shared" si="156"/>
        <v>62001</v>
      </c>
      <c r="J1400" s="50">
        <v>5.8200000000000002E-2</v>
      </c>
      <c r="K1400" s="64">
        <v>35674</v>
      </c>
      <c r="L1400" s="64" t="str">
        <f t="shared" si="157"/>
        <v>91997</v>
      </c>
      <c r="M1400" s="50">
        <v>6.1100000000000002E-2</v>
      </c>
    </row>
    <row r="1401" spans="3:13">
      <c r="C1401" s="64"/>
      <c r="D1401" s="73"/>
      <c r="E1401" s="64">
        <v>4475</v>
      </c>
      <c r="F1401" s="64" t="str">
        <f t="shared" si="155"/>
        <v>41912</v>
      </c>
      <c r="G1401" s="12">
        <v>4.1599999999999998E-2</v>
      </c>
      <c r="H1401" s="64">
        <v>37073</v>
      </c>
      <c r="I1401" s="64" t="str">
        <f t="shared" si="156"/>
        <v>72001</v>
      </c>
      <c r="J1401" s="50">
        <v>5.7500000000000002E-2</v>
      </c>
      <c r="K1401" s="64">
        <v>35704</v>
      </c>
      <c r="L1401" s="64" t="str">
        <f t="shared" si="157"/>
        <v>101997</v>
      </c>
      <c r="M1401" s="50">
        <v>5.9299999999999999E-2</v>
      </c>
    </row>
    <row r="1402" spans="3:13">
      <c r="C1402" s="64"/>
      <c r="D1402" s="75"/>
      <c r="E1402" s="64">
        <v>4505</v>
      </c>
      <c r="F1402" s="64" t="str">
        <f t="shared" si="155"/>
        <v>51912</v>
      </c>
      <c r="G1402" s="12">
        <v>4.19E-2</v>
      </c>
      <c r="H1402" s="64">
        <v>37104</v>
      </c>
      <c r="I1402" s="64" t="str">
        <f t="shared" si="156"/>
        <v>82001</v>
      </c>
      <c r="J1402" s="50">
        <v>5.5800000000000002E-2</v>
      </c>
      <c r="K1402" s="64">
        <v>35735</v>
      </c>
      <c r="L1402" s="64" t="str">
        <f t="shared" si="157"/>
        <v>111997</v>
      </c>
      <c r="M1402" s="50">
        <v>5.8000000000000003E-2</v>
      </c>
    </row>
    <row r="1403" spans="3:13">
      <c r="C1403" s="64"/>
      <c r="D1403" s="73"/>
      <c r="E1403" s="64">
        <v>4536</v>
      </c>
      <c r="F1403" s="64" t="str">
        <f t="shared" si="155"/>
        <v>61912</v>
      </c>
      <c r="G1403" s="12">
        <v>4.2299999999999997E-2</v>
      </c>
      <c r="H1403" s="64">
        <v>37135</v>
      </c>
      <c r="I1403" s="64" t="str">
        <f t="shared" si="156"/>
        <v>92001</v>
      </c>
      <c r="J1403" s="50">
        <v>5.5300000000000002E-2</v>
      </c>
      <c r="K1403" s="64">
        <v>35765</v>
      </c>
      <c r="L1403" s="64" t="str">
        <f t="shared" si="157"/>
        <v>121997</v>
      </c>
      <c r="M1403" s="50">
        <v>5.7700000000000001E-2</v>
      </c>
    </row>
    <row r="1404" spans="3:13">
      <c r="C1404" s="64"/>
      <c r="D1404" s="75"/>
      <c r="E1404" s="64">
        <v>4566</v>
      </c>
      <c r="F1404" s="64" t="str">
        <f t="shared" si="155"/>
        <v>71912</v>
      </c>
      <c r="G1404" s="12">
        <v>4.2700000000000002E-2</v>
      </c>
      <c r="H1404" s="64">
        <v>37165</v>
      </c>
      <c r="I1404" s="64" t="str">
        <f t="shared" si="156"/>
        <v>102001</v>
      </c>
      <c r="J1404" s="50">
        <v>5.3400000000000003E-2</v>
      </c>
      <c r="K1404" s="64">
        <v>35796</v>
      </c>
      <c r="L1404" s="64" t="str">
        <f t="shared" si="157"/>
        <v>11998</v>
      </c>
      <c r="M1404" s="50">
        <v>5.4199999999999998E-2</v>
      </c>
    </row>
    <row r="1405" spans="3:13">
      <c r="C1405" s="64"/>
      <c r="D1405" s="73"/>
      <c r="E1405" s="64">
        <v>4597</v>
      </c>
      <c r="F1405" s="64" t="str">
        <f t="shared" si="155"/>
        <v>81912</v>
      </c>
      <c r="G1405" s="12">
        <v>4.2999999999999997E-2</v>
      </c>
      <c r="H1405" s="64">
        <v>37196</v>
      </c>
      <c r="I1405" s="64" t="str">
        <f t="shared" si="156"/>
        <v>112001</v>
      </c>
      <c r="J1405" s="50">
        <v>5.33E-2</v>
      </c>
      <c r="K1405" s="64">
        <v>35827</v>
      </c>
      <c r="L1405" s="64" t="str">
        <f t="shared" si="157"/>
        <v>21998</v>
      </c>
      <c r="M1405" s="50">
        <v>5.4899999999999997E-2</v>
      </c>
    </row>
    <row r="1406" spans="3:13">
      <c r="C1406" s="64"/>
      <c r="D1406" s="75"/>
      <c r="E1406" s="64">
        <v>4628</v>
      </c>
      <c r="F1406" s="64" t="str">
        <f t="shared" si="155"/>
        <v>91912</v>
      </c>
      <c r="G1406" s="12">
        <v>4.3400000000000001E-2</v>
      </c>
      <c r="H1406" s="64">
        <v>37226</v>
      </c>
      <c r="I1406" s="64" t="str">
        <f t="shared" si="156"/>
        <v>122001</v>
      </c>
      <c r="J1406" s="50">
        <v>5.7599999999999998E-2</v>
      </c>
      <c r="K1406" s="64">
        <v>35855</v>
      </c>
      <c r="L1406" s="64" t="str">
        <f t="shared" si="157"/>
        <v>31998</v>
      </c>
      <c r="M1406" s="50">
        <v>5.6099999999999997E-2</v>
      </c>
    </row>
    <row r="1407" spans="3:13">
      <c r="C1407" s="64"/>
      <c r="D1407" s="73"/>
      <c r="E1407" s="64">
        <v>4658</v>
      </c>
      <c r="F1407" s="64" t="str">
        <f t="shared" si="155"/>
        <v>101912</v>
      </c>
      <c r="G1407" s="12">
        <v>4.3799999999999999E-2</v>
      </c>
      <c r="H1407" s="64">
        <v>37257</v>
      </c>
      <c r="I1407" s="64" t="str">
        <f t="shared" si="156"/>
        <v>12002</v>
      </c>
      <c r="J1407" s="50">
        <v>5.6899999999999999E-2</v>
      </c>
      <c r="K1407" s="64">
        <v>35886</v>
      </c>
      <c r="L1407" s="64" t="str">
        <f t="shared" si="157"/>
        <v>41998</v>
      </c>
      <c r="M1407" s="50">
        <v>5.6099999999999997E-2</v>
      </c>
    </row>
    <row r="1408" spans="3:13">
      <c r="C1408" s="64"/>
      <c r="D1408" s="75"/>
      <c r="E1408" s="64">
        <v>4689</v>
      </c>
      <c r="F1408" s="64" t="str">
        <f t="shared" si="155"/>
        <v>111912</v>
      </c>
      <c r="G1408" s="12">
        <v>4.41E-2</v>
      </c>
      <c r="H1408" s="64">
        <v>37288</v>
      </c>
      <c r="I1408" s="64" t="str">
        <f t="shared" si="156"/>
        <v>22002</v>
      </c>
      <c r="J1408" s="50">
        <v>5.6099999999999997E-2</v>
      </c>
      <c r="K1408" s="64">
        <v>35916</v>
      </c>
      <c r="L1408" s="64" t="str">
        <f t="shared" si="157"/>
        <v>51998</v>
      </c>
      <c r="M1408" s="50">
        <v>5.6300000000000003E-2</v>
      </c>
    </row>
    <row r="1409" spans="3:13">
      <c r="C1409" s="64"/>
      <c r="D1409" s="73"/>
      <c r="E1409" s="64">
        <v>4719</v>
      </c>
      <c r="F1409" s="64" t="str">
        <f t="shared" si="155"/>
        <v>121912</v>
      </c>
      <c r="G1409" s="12">
        <v>4.4499999999999998E-2</v>
      </c>
      <c r="H1409" s="64">
        <v>37316</v>
      </c>
      <c r="I1409" s="64" t="str">
        <f t="shared" si="156"/>
        <v>32002</v>
      </c>
      <c r="J1409" s="50">
        <v>5.9299999999999999E-2</v>
      </c>
      <c r="K1409" s="64">
        <v>35947</v>
      </c>
      <c r="L1409" s="64" t="str">
        <f t="shared" si="157"/>
        <v>61998</v>
      </c>
      <c r="M1409" s="50">
        <v>5.5199999999999999E-2</v>
      </c>
    </row>
    <row r="1410" spans="3:13">
      <c r="C1410" s="64"/>
      <c r="D1410" s="75"/>
      <c r="E1410" s="64">
        <v>4750</v>
      </c>
      <c r="F1410" s="64" t="str">
        <f t="shared" si="155"/>
        <v>11913</v>
      </c>
      <c r="G1410" s="12">
        <v>4.4299999999999999E-2</v>
      </c>
      <c r="H1410" s="64">
        <v>37347</v>
      </c>
      <c r="I1410" s="64" t="str">
        <f t="shared" si="156"/>
        <v>42002</v>
      </c>
      <c r="J1410" s="50">
        <v>5.8500000000000003E-2</v>
      </c>
      <c r="K1410" s="64">
        <v>35977</v>
      </c>
      <c r="L1410" s="64" t="str">
        <f t="shared" si="157"/>
        <v>71998</v>
      </c>
      <c r="M1410" s="50">
        <v>5.4600000000000003E-2</v>
      </c>
    </row>
    <row r="1411" spans="3:13">
      <c r="C1411" s="64"/>
      <c r="D1411" s="73"/>
      <c r="E1411" s="64">
        <v>4781</v>
      </c>
      <c r="F1411" s="64" t="str">
        <f t="shared" si="155"/>
        <v>21913</v>
      </c>
      <c r="G1411" s="12">
        <v>4.3999999999999997E-2</v>
      </c>
      <c r="H1411" s="64">
        <v>37377</v>
      </c>
      <c r="I1411" s="64" t="str">
        <f t="shared" si="156"/>
        <v>52002</v>
      </c>
      <c r="J1411" s="50">
        <v>5.8099999999999999E-2</v>
      </c>
      <c r="K1411" s="64">
        <v>36008</v>
      </c>
      <c r="L1411" s="64" t="str">
        <f t="shared" si="157"/>
        <v>81998</v>
      </c>
      <c r="M1411" s="50">
        <v>5.2699999999999997E-2</v>
      </c>
    </row>
    <row r="1412" spans="3:13">
      <c r="C1412" s="64"/>
      <c r="D1412" s="75"/>
      <c r="E1412" s="64">
        <v>4809</v>
      </c>
      <c r="F1412" s="64" t="str">
        <f t="shared" si="155"/>
        <v>31913</v>
      </c>
      <c r="G1412" s="12">
        <v>4.3799999999999999E-2</v>
      </c>
      <c r="H1412" s="64">
        <v>37408</v>
      </c>
      <c r="I1412" s="64" t="str">
        <f t="shared" si="156"/>
        <v>62002</v>
      </c>
      <c r="J1412" s="50">
        <v>5.6500000000000002E-2</v>
      </c>
      <c r="K1412" s="64">
        <v>36039</v>
      </c>
      <c r="L1412" s="64" t="str">
        <f t="shared" si="157"/>
        <v>91998</v>
      </c>
      <c r="M1412" s="50">
        <v>4.6199999999999998E-2</v>
      </c>
    </row>
    <row r="1413" spans="3:13">
      <c r="C1413" s="64"/>
      <c r="D1413" s="73"/>
      <c r="E1413" s="64">
        <v>4840</v>
      </c>
      <c r="F1413" s="64" t="str">
        <f t="shared" si="155"/>
        <v>41913</v>
      </c>
      <c r="G1413" s="12">
        <v>4.3499999999999997E-2</v>
      </c>
      <c r="H1413" s="64">
        <v>37438</v>
      </c>
      <c r="I1413" s="64" t="str">
        <f t="shared" si="156"/>
        <v>72002</v>
      </c>
      <c r="J1413" s="50">
        <v>5.5100000000000003E-2</v>
      </c>
      <c r="K1413" s="64">
        <v>36069</v>
      </c>
      <c r="L1413" s="64" t="str">
        <f t="shared" si="157"/>
        <v>101998</v>
      </c>
      <c r="M1413" s="50">
        <v>4.1799999999999997E-2</v>
      </c>
    </row>
    <row r="1414" spans="3:13">
      <c r="C1414" s="64"/>
      <c r="D1414" s="75"/>
      <c r="E1414" s="64">
        <v>4870</v>
      </c>
      <c r="F1414" s="64" t="str">
        <f t="shared" si="155"/>
        <v>51913</v>
      </c>
      <c r="G1414" s="12">
        <v>4.3299999999999998E-2</v>
      </c>
      <c r="H1414" s="64">
        <v>37469</v>
      </c>
      <c r="I1414" s="64" t="str">
        <f t="shared" si="156"/>
        <v>82002</v>
      </c>
      <c r="J1414" s="50">
        <v>5.1900000000000002E-2</v>
      </c>
      <c r="K1414" s="64">
        <v>36100</v>
      </c>
      <c r="L1414" s="64" t="str">
        <f t="shared" si="157"/>
        <v>111998</v>
      </c>
      <c r="M1414" s="50">
        <v>4.5400000000000003E-2</v>
      </c>
    </row>
    <row r="1415" spans="3:13">
      <c r="C1415" s="64"/>
      <c r="D1415" s="73"/>
      <c r="E1415" s="64">
        <v>4901</v>
      </c>
      <c r="F1415" s="64" t="str">
        <f t="shared" si="155"/>
        <v>61913</v>
      </c>
      <c r="G1415" s="12">
        <v>4.2999999999999997E-2</v>
      </c>
      <c r="H1415" s="64">
        <v>37500</v>
      </c>
      <c r="I1415" s="64" t="str">
        <f t="shared" si="156"/>
        <v>92002</v>
      </c>
      <c r="J1415" s="50">
        <v>4.87E-2</v>
      </c>
      <c r="K1415" s="64">
        <v>36130</v>
      </c>
      <c r="L1415" s="64" t="str">
        <f t="shared" si="157"/>
        <v>121998</v>
      </c>
      <c r="M1415" s="50">
        <v>4.4499999999999998E-2</v>
      </c>
    </row>
    <row r="1416" spans="3:13">
      <c r="C1416" s="64"/>
      <c r="D1416" s="75"/>
      <c r="E1416" s="64">
        <v>4931</v>
      </c>
      <c r="F1416" s="64" t="str">
        <f t="shared" si="155"/>
        <v>71913</v>
      </c>
      <c r="G1416" s="12">
        <v>4.2799999999999998E-2</v>
      </c>
      <c r="H1416" s="64">
        <v>37530</v>
      </c>
      <c r="I1416" s="64" t="str">
        <f t="shared" si="156"/>
        <v>102002</v>
      </c>
      <c r="J1416" s="50">
        <v>0.05</v>
      </c>
      <c r="K1416" s="64">
        <v>36161</v>
      </c>
      <c r="L1416" s="64" t="str">
        <f t="shared" si="157"/>
        <v>11999</v>
      </c>
      <c r="M1416" s="50">
        <v>4.5999999999999999E-2</v>
      </c>
    </row>
    <row r="1417" spans="3:13">
      <c r="C1417" s="64"/>
      <c r="D1417" s="73"/>
      <c r="E1417" s="64">
        <v>4962</v>
      </c>
      <c r="F1417" s="64" t="str">
        <f t="shared" si="155"/>
        <v>81913</v>
      </c>
      <c r="G1417" s="12">
        <v>4.2599999999999999E-2</v>
      </c>
      <c r="H1417" s="64">
        <v>37561</v>
      </c>
      <c r="I1417" s="64" t="str">
        <f t="shared" si="156"/>
        <v>112002</v>
      </c>
      <c r="J1417" s="50">
        <v>5.04E-2</v>
      </c>
      <c r="K1417" s="64">
        <v>36192</v>
      </c>
      <c r="L1417" s="64" t="str">
        <f t="shared" si="157"/>
        <v>21999</v>
      </c>
      <c r="M1417" s="50">
        <v>4.9099999999999998E-2</v>
      </c>
    </row>
    <row r="1418" spans="3:13">
      <c r="C1418" s="64"/>
      <c r="D1418" s="75"/>
      <c r="E1418" s="64">
        <v>4993</v>
      </c>
      <c r="F1418" s="64" t="str">
        <f t="shared" si="155"/>
        <v>91913</v>
      </c>
      <c r="G1418" s="12">
        <v>4.2299999999999997E-2</v>
      </c>
      <c r="H1418" s="64">
        <v>37591</v>
      </c>
      <c r="I1418" s="64" t="str">
        <f t="shared" si="156"/>
        <v>122002</v>
      </c>
      <c r="J1418" s="50">
        <v>5.0099999999999999E-2</v>
      </c>
      <c r="K1418" s="64">
        <v>36220</v>
      </c>
      <c r="L1418" s="64" t="str">
        <f t="shared" si="157"/>
        <v>31999</v>
      </c>
      <c r="M1418" s="50">
        <v>5.1400000000000001E-2</v>
      </c>
    </row>
    <row r="1419" spans="3:13">
      <c r="C1419" s="64"/>
      <c r="D1419" s="73"/>
      <c r="E1419" s="64">
        <v>5023</v>
      </c>
      <c r="F1419" s="64" t="str">
        <f t="shared" si="155"/>
        <v>101913</v>
      </c>
      <c r="G1419" s="12">
        <v>4.2099999999999999E-2</v>
      </c>
      <c r="H1419" s="64">
        <v>37622</v>
      </c>
      <c r="I1419" s="64" t="str">
        <f t="shared" si="156"/>
        <v>12003</v>
      </c>
      <c r="J1419" s="50">
        <v>5.0200000000000002E-2</v>
      </c>
      <c r="K1419" s="64">
        <v>36251</v>
      </c>
      <c r="L1419" s="64" t="str">
        <f t="shared" si="157"/>
        <v>41999</v>
      </c>
      <c r="M1419" s="50">
        <v>5.0799999999999998E-2</v>
      </c>
    </row>
    <row r="1420" spans="3:13">
      <c r="C1420" s="64"/>
      <c r="D1420" s="75"/>
      <c r="E1420" s="64">
        <v>5054</v>
      </c>
      <c r="F1420" s="64" t="str">
        <f t="shared" si="155"/>
        <v>111913</v>
      </c>
      <c r="G1420" s="12">
        <v>4.1799999999999997E-2</v>
      </c>
      <c r="H1420" s="64">
        <v>37653</v>
      </c>
      <c r="I1420" s="64" t="str">
        <f t="shared" si="156"/>
        <v>22003</v>
      </c>
      <c r="J1420" s="50">
        <v>4.87E-2</v>
      </c>
      <c r="K1420" s="64">
        <v>36281</v>
      </c>
      <c r="L1420" s="64" t="str">
        <f t="shared" si="157"/>
        <v>51999</v>
      </c>
      <c r="M1420" s="50">
        <v>5.4399999999999997E-2</v>
      </c>
    </row>
    <row r="1421" spans="3:13">
      <c r="C1421" s="64"/>
      <c r="D1421" s="73"/>
      <c r="E1421" s="64">
        <v>5084</v>
      </c>
      <c r="F1421" s="64" t="str">
        <f t="shared" si="155"/>
        <v>121913</v>
      </c>
      <c r="G1421" s="12">
        <v>4.1599999999999998E-2</v>
      </c>
      <c r="H1421" s="64">
        <v>37681</v>
      </c>
      <c r="I1421" s="64" t="str">
        <f t="shared" si="156"/>
        <v>32003</v>
      </c>
      <c r="J1421" s="50">
        <v>4.82E-2</v>
      </c>
      <c r="K1421" s="64">
        <v>36312</v>
      </c>
      <c r="L1421" s="64" t="str">
        <f t="shared" si="157"/>
        <v>61999</v>
      </c>
      <c r="M1421" s="50">
        <v>5.8099999999999999E-2</v>
      </c>
    </row>
    <row r="1422" spans="3:13">
      <c r="C1422" s="64"/>
      <c r="D1422" s="75"/>
      <c r="E1422" s="64">
        <v>5115</v>
      </c>
      <c r="F1422" s="64" t="str">
        <f t="shared" si="155"/>
        <v>11914</v>
      </c>
      <c r="G1422" s="12">
        <v>4.1700000000000001E-2</v>
      </c>
      <c r="H1422" s="64">
        <v>37712</v>
      </c>
      <c r="I1422" s="64" t="str">
        <f t="shared" si="156"/>
        <v>42003</v>
      </c>
      <c r="J1422" s="50">
        <v>4.9099999999999998E-2</v>
      </c>
      <c r="K1422" s="64">
        <v>36342</v>
      </c>
      <c r="L1422" s="64" t="str">
        <f t="shared" si="157"/>
        <v>71999</v>
      </c>
      <c r="M1422" s="50">
        <v>5.6800000000000003E-2</v>
      </c>
    </row>
    <row r="1423" spans="3:13">
      <c r="C1423" s="64"/>
      <c r="D1423" s="73"/>
      <c r="E1423" s="64">
        <v>5146</v>
      </c>
      <c r="F1423" s="64" t="str">
        <f t="shared" si="155"/>
        <v>21914</v>
      </c>
      <c r="G1423" s="12">
        <v>4.1700000000000001E-2</v>
      </c>
      <c r="H1423" s="64">
        <v>37742</v>
      </c>
      <c r="I1423" s="64" t="str">
        <f t="shared" si="156"/>
        <v>52003</v>
      </c>
      <c r="J1423" s="50">
        <v>4.5199999999999997E-2</v>
      </c>
      <c r="K1423" s="64">
        <v>36373</v>
      </c>
      <c r="L1423" s="64" t="str">
        <f t="shared" si="157"/>
        <v>81999</v>
      </c>
      <c r="M1423" s="50">
        <v>5.8400000000000001E-2</v>
      </c>
    </row>
    <row r="1424" spans="3:13">
      <c r="C1424" s="64"/>
      <c r="D1424" s="75"/>
      <c r="E1424" s="64">
        <v>5174</v>
      </c>
      <c r="F1424" s="64" t="str">
        <f t="shared" si="155"/>
        <v>31914</v>
      </c>
      <c r="G1424" s="12">
        <v>4.1799999999999997E-2</v>
      </c>
      <c r="H1424" s="64">
        <v>37773</v>
      </c>
      <c r="I1424" s="64" t="str">
        <f t="shared" si="156"/>
        <v>62003</v>
      </c>
      <c r="J1424" s="50">
        <v>4.3400000000000001E-2</v>
      </c>
      <c r="K1424" s="64">
        <v>36404</v>
      </c>
      <c r="L1424" s="64" t="str">
        <f t="shared" si="157"/>
        <v>91999</v>
      </c>
      <c r="M1424" s="50">
        <v>5.8000000000000003E-2</v>
      </c>
    </row>
    <row r="1425" spans="3:13">
      <c r="C1425" s="64"/>
      <c r="D1425" s="73"/>
      <c r="E1425" s="64">
        <v>5205</v>
      </c>
      <c r="F1425" s="64" t="str">
        <f t="shared" si="155"/>
        <v>41914</v>
      </c>
      <c r="G1425" s="12">
        <v>4.19E-2</v>
      </c>
      <c r="H1425" s="64">
        <v>37803</v>
      </c>
      <c r="I1425" s="64" t="str">
        <f t="shared" si="156"/>
        <v>72003</v>
      </c>
      <c r="J1425" s="50">
        <v>4.9200000000000001E-2</v>
      </c>
      <c r="K1425" s="64">
        <v>36434</v>
      </c>
      <c r="L1425" s="64" t="str">
        <f t="shared" si="157"/>
        <v>101999</v>
      </c>
      <c r="M1425" s="50">
        <v>6.0299999999999999E-2</v>
      </c>
    </row>
    <row r="1426" spans="3:13">
      <c r="C1426" s="64"/>
      <c r="D1426" s="75"/>
      <c r="E1426" s="64">
        <v>5235</v>
      </c>
      <c r="F1426" s="64" t="str">
        <f t="shared" si="155"/>
        <v>51914</v>
      </c>
      <c r="G1426" s="12">
        <v>4.19E-2</v>
      </c>
      <c r="H1426" s="64">
        <v>37834</v>
      </c>
      <c r="I1426" s="64" t="str">
        <f t="shared" si="156"/>
        <v>82003</v>
      </c>
      <c r="J1426" s="50">
        <v>5.3900000000000003E-2</v>
      </c>
      <c r="K1426" s="64">
        <v>36465</v>
      </c>
      <c r="L1426" s="64" t="str">
        <f t="shared" si="157"/>
        <v>111999</v>
      </c>
      <c r="M1426" s="50">
        <v>5.9700000000000003E-2</v>
      </c>
    </row>
    <row r="1427" spans="3:13">
      <c r="C1427" s="64"/>
      <c r="D1427" s="73"/>
      <c r="E1427" s="64">
        <v>5266</v>
      </c>
      <c r="F1427" s="64" t="str">
        <f t="shared" si="155"/>
        <v>61914</v>
      </c>
      <c r="G1427" s="12">
        <v>4.2000000000000003E-2</v>
      </c>
      <c r="H1427" s="64">
        <v>37865</v>
      </c>
      <c r="I1427" s="64" t="str">
        <f t="shared" si="156"/>
        <v>92003</v>
      </c>
      <c r="J1427" s="50">
        <v>5.21E-2</v>
      </c>
      <c r="K1427" s="64">
        <v>36495</v>
      </c>
      <c r="L1427" s="64" t="str">
        <f t="shared" si="157"/>
        <v>121999</v>
      </c>
      <c r="M1427" s="50">
        <v>6.1899999999999997E-2</v>
      </c>
    </row>
    <row r="1428" spans="3:13">
      <c r="C1428" s="64"/>
      <c r="D1428" s="75"/>
      <c r="E1428" s="64">
        <v>5296</v>
      </c>
      <c r="F1428" s="64" t="str">
        <f t="shared" si="155"/>
        <v>71914</v>
      </c>
      <c r="G1428" s="12">
        <v>4.2099999999999999E-2</v>
      </c>
      <c r="H1428" s="64">
        <v>37895</v>
      </c>
      <c r="I1428" s="64" t="str">
        <f t="shared" si="156"/>
        <v>102003</v>
      </c>
      <c r="J1428" s="50">
        <v>5.21E-2</v>
      </c>
      <c r="K1428" s="64">
        <v>36526</v>
      </c>
      <c r="L1428" s="64" t="str">
        <f t="shared" si="157"/>
        <v>12000</v>
      </c>
      <c r="M1428" s="50">
        <v>6.5799999999999997E-2</v>
      </c>
    </row>
    <row r="1429" spans="3:13">
      <c r="C1429" s="64"/>
      <c r="D1429" s="73"/>
      <c r="E1429" s="64">
        <v>5327</v>
      </c>
      <c r="F1429" s="64" t="str">
        <f t="shared" si="155"/>
        <v>81914</v>
      </c>
      <c r="G1429" s="12">
        <v>4.2099999999999999E-2</v>
      </c>
      <c r="H1429" s="64">
        <v>37926</v>
      </c>
      <c r="I1429" s="64" t="str">
        <f t="shared" si="156"/>
        <v>112003</v>
      </c>
      <c r="J1429" s="50">
        <v>5.1700000000000003E-2</v>
      </c>
      <c r="K1429" s="64">
        <v>36557</v>
      </c>
      <c r="L1429" s="64" t="str">
        <f t="shared" si="157"/>
        <v>22000</v>
      </c>
      <c r="M1429" s="50">
        <v>6.6799999999999998E-2</v>
      </c>
    </row>
    <row r="1430" spans="3:13">
      <c r="C1430" s="64"/>
      <c r="D1430" s="75"/>
      <c r="E1430" s="64">
        <v>5358</v>
      </c>
      <c r="F1430" s="64" t="str">
        <f t="shared" si="155"/>
        <v>91914</v>
      </c>
      <c r="G1430" s="12">
        <v>4.2200000000000001E-2</v>
      </c>
      <c r="H1430" s="64">
        <v>37956</v>
      </c>
      <c r="I1430" s="64" t="str">
        <f t="shared" si="156"/>
        <v>122003</v>
      </c>
      <c r="J1430" s="50">
        <v>5.11E-2</v>
      </c>
      <c r="K1430" s="64">
        <v>36586</v>
      </c>
      <c r="L1430" s="64" t="str">
        <f t="shared" si="157"/>
        <v>32000</v>
      </c>
      <c r="M1430" s="50">
        <v>6.5000000000000002E-2</v>
      </c>
    </row>
    <row r="1431" spans="3:13">
      <c r="C1431" s="64"/>
      <c r="D1431" s="73"/>
      <c r="E1431" s="64">
        <v>5388</v>
      </c>
      <c r="F1431" s="64" t="str">
        <f t="shared" si="155"/>
        <v>101914</v>
      </c>
      <c r="G1431" s="12">
        <v>4.2299999999999997E-2</v>
      </c>
      <c r="H1431" s="64">
        <v>37987</v>
      </c>
      <c r="I1431" s="64" t="str">
        <f t="shared" si="156"/>
        <v>12004</v>
      </c>
      <c r="J1431" s="50">
        <v>5.0099999999999999E-2</v>
      </c>
      <c r="K1431" s="64">
        <v>36617</v>
      </c>
      <c r="L1431" s="64" t="str">
        <f t="shared" si="157"/>
        <v>42000</v>
      </c>
      <c r="M1431" s="50">
        <v>6.2600000000000003E-2</v>
      </c>
    </row>
    <row r="1432" spans="3:13">
      <c r="C1432" s="64"/>
      <c r="D1432" s="75"/>
      <c r="E1432" s="64">
        <v>5419</v>
      </c>
      <c r="F1432" s="64" t="str">
        <f t="shared" si="155"/>
        <v>111914</v>
      </c>
      <c r="G1432" s="12">
        <v>4.2299999999999997E-2</v>
      </c>
      <c r="H1432" s="64">
        <v>38018</v>
      </c>
      <c r="I1432" s="64" t="str">
        <f t="shared" si="156"/>
        <v>22004</v>
      </c>
      <c r="J1432" s="50">
        <v>4.9399999999999999E-2</v>
      </c>
      <c r="K1432" s="64">
        <v>36647</v>
      </c>
      <c r="L1432" s="64" t="str">
        <f t="shared" si="157"/>
        <v>52000</v>
      </c>
      <c r="M1432" s="50">
        <v>6.6900000000000001E-2</v>
      </c>
    </row>
    <row r="1433" spans="3:13">
      <c r="C1433" s="64"/>
      <c r="D1433" s="73"/>
      <c r="E1433" s="64">
        <v>5449</v>
      </c>
      <c r="F1433" s="64" t="str">
        <f t="shared" si="155"/>
        <v>121914</v>
      </c>
      <c r="G1433" s="12">
        <v>4.24E-2</v>
      </c>
      <c r="H1433" s="64">
        <v>38047</v>
      </c>
      <c r="I1433" s="64" t="str">
        <f t="shared" si="156"/>
        <v>32004</v>
      </c>
      <c r="J1433" s="50">
        <v>4.7199999999999999E-2</v>
      </c>
      <c r="K1433" s="64">
        <v>36678</v>
      </c>
      <c r="L1433" s="64" t="str">
        <f t="shared" si="157"/>
        <v>62000</v>
      </c>
      <c r="M1433" s="50">
        <v>6.3E-2</v>
      </c>
    </row>
    <row r="1434" spans="3:13">
      <c r="C1434" s="64"/>
      <c r="D1434" s="75"/>
      <c r="E1434" s="64">
        <v>5480</v>
      </c>
      <c r="F1434" s="64" t="str">
        <f t="shared" si="155"/>
        <v>11915</v>
      </c>
      <c r="G1434" s="12">
        <v>4.2200000000000001E-2</v>
      </c>
      <c r="H1434" s="64">
        <v>38078</v>
      </c>
      <c r="I1434" s="64" t="str">
        <f t="shared" si="156"/>
        <v>42004</v>
      </c>
      <c r="J1434" s="50">
        <v>5.16E-2</v>
      </c>
      <c r="K1434" s="64">
        <v>36708</v>
      </c>
      <c r="L1434" s="64" t="str">
        <f t="shared" si="157"/>
        <v>72000</v>
      </c>
      <c r="M1434" s="50">
        <v>6.1800000000000001E-2</v>
      </c>
    </row>
    <row r="1435" spans="3:13">
      <c r="C1435" s="64"/>
      <c r="D1435" s="73"/>
      <c r="E1435" s="64">
        <v>5511</v>
      </c>
      <c r="F1435" s="64" t="str">
        <f t="shared" si="155"/>
        <v>21915</v>
      </c>
      <c r="G1435" s="12">
        <v>4.2099999999999999E-2</v>
      </c>
      <c r="H1435" s="64">
        <v>38108</v>
      </c>
      <c r="I1435" s="64" t="str">
        <f t="shared" si="156"/>
        <v>52004</v>
      </c>
      <c r="J1435" s="50">
        <v>5.4600000000000003E-2</v>
      </c>
      <c r="K1435" s="64">
        <v>36739</v>
      </c>
      <c r="L1435" s="64" t="str">
        <f t="shared" si="157"/>
        <v>82000</v>
      </c>
      <c r="M1435" s="50">
        <v>6.0600000000000001E-2</v>
      </c>
    </row>
    <row r="1436" spans="3:13">
      <c r="C1436" s="64"/>
      <c r="D1436" s="75"/>
      <c r="E1436" s="64">
        <v>5539</v>
      </c>
      <c r="F1436" s="64" t="str">
        <f t="shared" si="155"/>
        <v>31915</v>
      </c>
      <c r="G1436" s="12">
        <v>4.19E-2</v>
      </c>
      <c r="H1436" s="64">
        <v>38139</v>
      </c>
      <c r="I1436" s="64" t="str">
        <f t="shared" si="156"/>
        <v>62004</v>
      </c>
      <c r="J1436" s="50">
        <v>5.45E-2</v>
      </c>
      <c r="K1436" s="64">
        <v>36770</v>
      </c>
      <c r="L1436" s="64" t="str">
        <f t="shared" si="157"/>
        <v>92000</v>
      </c>
      <c r="M1436" s="50">
        <v>5.9299999999999999E-2</v>
      </c>
    </row>
    <row r="1437" spans="3:13">
      <c r="C1437" s="64"/>
      <c r="D1437" s="73"/>
      <c r="E1437" s="64">
        <v>5570</v>
      </c>
      <c r="F1437" s="64" t="str">
        <f t="shared" ref="F1437:F1500" si="158">MONTH(E1437)&amp;YEAR(E1437)</f>
        <v>41915</v>
      </c>
      <c r="G1437" s="12">
        <v>4.1799999999999997E-2</v>
      </c>
      <c r="H1437" s="64">
        <v>38169</v>
      </c>
      <c r="I1437" s="64" t="str">
        <f t="shared" ref="I1437:I1500" si="159">MONTH(H1437)&amp;YEAR(H1437)</f>
        <v>72004</v>
      </c>
      <c r="J1437" s="50">
        <v>5.2400000000000002E-2</v>
      </c>
      <c r="K1437" s="64">
        <v>36800</v>
      </c>
      <c r="L1437" s="64" t="str">
        <f t="shared" ref="L1437:L1500" si="160">MONTH(K1437)&amp;YEAR(K1437)</f>
        <v>102000</v>
      </c>
      <c r="M1437" s="50">
        <v>5.7799999999999997E-2</v>
      </c>
    </row>
    <row r="1438" spans="3:13">
      <c r="C1438" s="64"/>
      <c r="D1438" s="75"/>
      <c r="E1438" s="64">
        <v>5600</v>
      </c>
      <c r="F1438" s="64" t="str">
        <f t="shared" si="158"/>
        <v>51915</v>
      </c>
      <c r="G1438" s="12">
        <v>4.1599999999999998E-2</v>
      </c>
      <c r="H1438" s="64">
        <v>38200</v>
      </c>
      <c r="I1438" s="64" t="str">
        <f t="shared" si="159"/>
        <v>82004</v>
      </c>
      <c r="J1438" s="50">
        <v>5.0700000000000002E-2</v>
      </c>
      <c r="K1438" s="64">
        <v>36831</v>
      </c>
      <c r="L1438" s="64" t="str">
        <f t="shared" si="160"/>
        <v>112000</v>
      </c>
      <c r="M1438" s="50">
        <v>5.7000000000000002E-2</v>
      </c>
    </row>
    <row r="1439" spans="3:13">
      <c r="C1439" s="64"/>
      <c r="D1439" s="73"/>
      <c r="E1439" s="64">
        <v>5631</v>
      </c>
      <c r="F1439" s="64" t="str">
        <f t="shared" si="158"/>
        <v>61915</v>
      </c>
      <c r="G1439" s="12">
        <v>4.1399999999999999E-2</v>
      </c>
      <c r="H1439" s="64">
        <v>38231</v>
      </c>
      <c r="I1439" s="64" t="str">
        <f t="shared" si="159"/>
        <v>92004</v>
      </c>
      <c r="J1439" s="50">
        <v>4.8899999999999999E-2</v>
      </c>
      <c r="K1439" s="64">
        <v>36861</v>
      </c>
      <c r="L1439" s="64" t="str">
        <f t="shared" si="160"/>
        <v>122000</v>
      </c>
      <c r="M1439" s="50">
        <v>5.1700000000000003E-2</v>
      </c>
    </row>
    <row r="1440" spans="3:13">
      <c r="C1440" s="64"/>
      <c r="D1440" s="75"/>
      <c r="E1440" s="64">
        <v>5661</v>
      </c>
      <c r="F1440" s="64" t="str">
        <f t="shared" si="158"/>
        <v>71915</v>
      </c>
      <c r="G1440" s="12">
        <v>4.1300000000000003E-2</v>
      </c>
      <c r="H1440" s="64">
        <v>38261</v>
      </c>
      <c r="I1440" s="64" t="str">
        <f t="shared" si="159"/>
        <v>102004</v>
      </c>
      <c r="J1440" s="50">
        <v>4.8500000000000001E-2</v>
      </c>
      <c r="K1440" s="64">
        <v>36892</v>
      </c>
      <c r="L1440" s="64" t="str">
        <f t="shared" si="160"/>
        <v>12001</v>
      </c>
      <c r="M1440" s="50">
        <v>4.8599999999999997E-2</v>
      </c>
    </row>
    <row r="1441" spans="3:13">
      <c r="C1441" s="64"/>
      <c r="D1441" s="73"/>
      <c r="E1441" s="64">
        <v>5692</v>
      </c>
      <c r="F1441" s="64" t="str">
        <f t="shared" si="158"/>
        <v>81915</v>
      </c>
      <c r="G1441" s="12">
        <v>4.1099999999999998E-2</v>
      </c>
      <c r="H1441" s="64">
        <v>38292</v>
      </c>
      <c r="I1441" s="64" t="str">
        <f t="shared" si="159"/>
        <v>112004</v>
      </c>
      <c r="J1441" s="50">
        <v>4.8899999999999999E-2</v>
      </c>
      <c r="K1441" s="64">
        <v>36923</v>
      </c>
      <c r="L1441" s="64" t="str">
        <f t="shared" si="160"/>
        <v>22001</v>
      </c>
      <c r="M1441" s="50">
        <v>4.8899999999999999E-2</v>
      </c>
    </row>
    <row r="1442" spans="3:13">
      <c r="C1442" s="64"/>
      <c r="D1442" s="75"/>
      <c r="E1442" s="64">
        <v>5723</v>
      </c>
      <c r="F1442" s="64" t="str">
        <f t="shared" si="158"/>
        <v>91915</v>
      </c>
      <c r="G1442" s="12">
        <v>4.1000000000000002E-2</v>
      </c>
      <c r="H1442" s="64">
        <v>38322</v>
      </c>
      <c r="I1442" s="64" t="str">
        <f t="shared" si="159"/>
        <v>122004</v>
      </c>
      <c r="J1442" s="50">
        <v>4.8800000000000003E-2</v>
      </c>
      <c r="K1442" s="64">
        <v>36951</v>
      </c>
      <c r="L1442" s="64" t="str">
        <f t="shared" si="160"/>
        <v>32001</v>
      </c>
      <c r="M1442" s="50">
        <v>4.6399999999999997E-2</v>
      </c>
    </row>
    <row r="1443" spans="3:13">
      <c r="C1443" s="64"/>
      <c r="D1443" s="73"/>
      <c r="E1443" s="64">
        <v>5753</v>
      </c>
      <c r="F1443" s="64" t="str">
        <f t="shared" si="158"/>
        <v>101915</v>
      </c>
      <c r="G1443" s="12">
        <v>4.0800000000000003E-2</v>
      </c>
      <c r="H1443" s="64">
        <v>38353</v>
      </c>
      <c r="I1443" s="64" t="str">
        <f t="shared" si="159"/>
        <v>12005</v>
      </c>
      <c r="J1443" s="50">
        <v>4.7699999999999999E-2</v>
      </c>
      <c r="K1443" s="64">
        <v>36982</v>
      </c>
      <c r="L1443" s="64" t="str">
        <f t="shared" si="160"/>
        <v>42001</v>
      </c>
      <c r="M1443" s="50">
        <v>4.7600000000000003E-2</v>
      </c>
    </row>
    <row r="1444" spans="3:13">
      <c r="C1444" s="64"/>
      <c r="D1444" s="75"/>
      <c r="E1444" s="64">
        <v>5784</v>
      </c>
      <c r="F1444" s="64" t="str">
        <f t="shared" si="158"/>
        <v>111915</v>
      </c>
      <c r="G1444" s="12">
        <v>4.07E-2</v>
      </c>
      <c r="H1444" s="64">
        <v>38384</v>
      </c>
      <c r="I1444" s="64" t="str">
        <f t="shared" si="159"/>
        <v>22005</v>
      </c>
      <c r="J1444" s="50">
        <v>4.6100000000000002E-2</v>
      </c>
      <c r="K1444" s="64">
        <v>37012</v>
      </c>
      <c r="L1444" s="64" t="str">
        <f t="shared" si="160"/>
        <v>52001</v>
      </c>
      <c r="M1444" s="50">
        <v>4.9299999999999997E-2</v>
      </c>
    </row>
    <row r="1445" spans="3:13">
      <c r="C1445" s="64"/>
      <c r="D1445" s="73"/>
      <c r="E1445" s="64">
        <v>5814</v>
      </c>
      <c r="F1445" s="64" t="str">
        <f t="shared" si="158"/>
        <v>121915</v>
      </c>
      <c r="G1445" s="12">
        <v>4.0500000000000001E-2</v>
      </c>
      <c r="H1445" s="64">
        <v>38412</v>
      </c>
      <c r="I1445" s="64" t="str">
        <f t="shared" si="159"/>
        <v>32005</v>
      </c>
      <c r="J1445" s="50">
        <v>4.8899999999999999E-2</v>
      </c>
      <c r="K1445" s="64">
        <v>37043</v>
      </c>
      <c r="L1445" s="64" t="str">
        <f t="shared" si="160"/>
        <v>62001</v>
      </c>
      <c r="M1445" s="50">
        <v>4.8099999999999997E-2</v>
      </c>
    </row>
    <row r="1446" spans="3:13">
      <c r="C1446" s="64"/>
      <c r="D1446" s="75"/>
      <c r="E1446" s="64">
        <v>5845</v>
      </c>
      <c r="F1446" s="64" t="str">
        <f t="shared" si="158"/>
        <v>11916</v>
      </c>
      <c r="G1446" s="12">
        <v>4.07E-2</v>
      </c>
      <c r="H1446" s="64">
        <v>38443</v>
      </c>
      <c r="I1446" s="64" t="str">
        <f t="shared" si="159"/>
        <v>42005</v>
      </c>
      <c r="J1446" s="50">
        <v>4.7500000000000001E-2</v>
      </c>
      <c r="K1446" s="64">
        <v>37073</v>
      </c>
      <c r="L1446" s="64" t="str">
        <f t="shared" si="160"/>
        <v>72001</v>
      </c>
      <c r="M1446" s="50">
        <v>4.7600000000000003E-2</v>
      </c>
    </row>
    <row r="1447" spans="3:13">
      <c r="C1447" s="64"/>
      <c r="D1447" s="73"/>
      <c r="E1447" s="64">
        <v>5876</v>
      </c>
      <c r="F1447" s="64" t="str">
        <f t="shared" si="158"/>
        <v>21916</v>
      </c>
      <c r="G1447" s="12">
        <v>4.0800000000000003E-2</v>
      </c>
      <c r="H1447" s="64">
        <v>38473</v>
      </c>
      <c r="I1447" s="64" t="str">
        <f t="shared" si="159"/>
        <v>52005</v>
      </c>
      <c r="J1447" s="50">
        <v>4.5600000000000002E-2</v>
      </c>
      <c r="K1447" s="64">
        <v>37104</v>
      </c>
      <c r="L1447" s="64" t="str">
        <f t="shared" si="160"/>
        <v>82001</v>
      </c>
      <c r="M1447" s="50">
        <v>4.5699999999999998E-2</v>
      </c>
    </row>
    <row r="1448" spans="3:13">
      <c r="C1448" s="64"/>
      <c r="D1448" s="75"/>
      <c r="E1448" s="64">
        <v>5905</v>
      </c>
      <c r="F1448" s="64" t="str">
        <f t="shared" si="158"/>
        <v>31916</v>
      </c>
      <c r="G1448" s="12">
        <v>4.0899999999999999E-2</v>
      </c>
      <c r="H1448" s="64">
        <v>38504</v>
      </c>
      <c r="I1448" s="64" t="str">
        <f t="shared" si="159"/>
        <v>62005</v>
      </c>
      <c r="J1448" s="50">
        <v>4.3499999999999997E-2</v>
      </c>
      <c r="K1448" s="64">
        <v>37135</v>
      </c>
      <c r="L1448" s="64" t="str">
        <f t="shared" si="160"/>
        <v>92001</v>
      </c>
      <c r="M1448" s="50">
        <v>4.1200000000000001E-2</v>
      </c>
    </row>
    <row r="1449" spans="3:13">
      <c r="C1449" s="64"/>
      <c r="D1449" s="73"/>
      <c r="E1449" s="64">
        <v>5936</v>
      </c>
      <c r="F1449" s="64" t="str">
        <f t="shared" si="158"/>
        <v>41916</v>
      </c>
      <c r="G1449" s="12">
        <v>4.1099999999999998E-2</v>
      </c>
      <c r="H1449" s="64">
        <v>38534</v>
      </c>
      <c r="I1449" s="64" t="str">
        <f t="shared" si="159"/>
        <v>72005</v>
      </c>
      <c r="J1449" s="50">
        <v>4.48E-2</v>
      </c>
      <c r="K1449" s="64">
        <v>37165</v>
      </c>
      <c r="L1449" s="64" t="str">
        <f t="shared" si="160"/>
        <v>102001</v>
      </c>
      <c r="M1449" s="50">
        <v>3.9100000000000003E-2</v>
      </c>
    </row>
    <row r="1450" spans="3:13">
      <c r="C1450" s="64"/>
      <c r="D1450" s="75"/>
      <c r="E1450" s="64">
        <v>5966</v>
      </c>
      <c r="F1450" s="64" t="str">
        <f t="shared" si="158"/>
        <v>51916</v>
      </c>
      <c r="G1450" s="12">
        <v>4.1200000000000001E-2</v>
      </c>
      <c r="H1450" s="64">
        <v>38565</v>
      </c>
      <c r="I1450" s="64" t="str">
        <f t="shared" si="159"/>
        <v>82005</v>
      </c>
      <c r="J1450" s="50">
        <v>4.53E-2</v>
      </c>
      <c r="K1450" s="64">
        <v>37196</v>
      </c>
      <c r="L1450" s="64" t="str">
        <f t="shared" si="160"/>
        <v>112001</v>
      </c>
      <c r="M1450" s="50">
        <v>3.9699999999999999E-2</v>
      </c>
    </row>
    <row r="1451" spans="3:13">
      <c r="C1451" s="64"/>
      <c r="D1451" s="73"/>
      <c r="E1451" s="64">
        <v>5997</v>
      </c>
      <c r="F1451" s="64" t="str">
        <f t="shared" si="158"/>
        <v>61916</v>
      </c>
      <c r="G1451" s="12">
        <v>4.1399999999999999E-2</v>
      </c>
      <c r="H1451" s="64">
        <v>38596</v>
      </c>
      <c r="I1451" s="64" t="str">
        <f t="shared" si="159"/>
        <v>92005</v>
      </c>
      <c r="J1451" s="50">
        <v>4.5100000000000001E-2</v>
      </c>
      <c r="K1451" s="64">
        <v>37226</v>
      </c>
      <c r="L1451" s="64" t="str">
        <f t="shared" si="160"/>
        <v>122001</v>
      </c>
      <c r="M1451" s="50">
        <v>4.3900000000000002E-2</v>
      </c>
    </row>
    <row r="1452" spans="3:13">
      <c r="C1452" s="64"/>
      <c r="D1452" s="75"/>
      <c r="E1452" s="64">
        <v>6027</v>
      </c>
      <c r="F1452" s="64" t="str">
        <f t="shared" si="158"/>
        <v>71916</v>
      </c>
      <c r="G1452" s="12">
        <v>4.1599999999999998E-2</v>
      </c>
      <c r="H1452" s="64">
        <v>38626</v>
      </c>
      <c r="I1452" s="64" t="str">
        <f t="shared" si="159"/>
        <v>102005</v>
      </c>
      <c r="J1452" s="50">
        <v>4.7399999999999998E-2</v>
      </c>
      <c r="K1452" s="64">
        <v>37257</v>
      </c>
      <c r="L1452" s="64" t="str">
        <f t="shared" si="160"/>
        <v>12002</v>
      </c>
      <c r="M1452" s="50">
        <v>4.3400000000000001E-2</v>
      </c>
    </row>
    <row r="1453" spans="3:13">
      <c r="C1453" s="64"/>
      <c r="D1453" s="73"/>
      <c r="E1453" s="64">
        <v>6058</v>
      </c>
      <c r="F1453" s="64" t="str">
        <f t="shared" si="158"/>
        <v>81916</v>
      </c>
      <c r="G1453" s="12">
        <v>4.1700000000000001E-2</v>
      </c>
      <c r="H1453" s="64">
        <v>38657</v>
      </c>
      <c r="I1453" s="64" t="str">
        <f t="shared" si="159"/>
        <v>112005</v>
      </c>
      <c r="J1453" s="50">
        <v>4.8300000000000003E-2</v>
      </c>
      <c r="K1453" s="64">
        <v>37288</v>
      </c>
      <c r="L1453" s="64" t="str">
        <f t="shared" si="160"/>
        <v>22002</v>
      </c>
      <c r="M1453" s="50">
        <v>4.2999999999999997E-2</v>
      </c>
    </row>
    <row r="1454" spans="3:13">
      <c r="C1454" s="64"/>
      <c r="D1454" s="75"/>
      <c r="E1454" s="64">
        <v>6089</v>
      </c>
      <c r="F1454" s="64" t="str">
        <f t="shared" si="158"/>
        <v>91916</v>
      </c>
      <c r="G1454" s="12">
        <v>4.1799999999999997E-2</v>
      </c>
      <c r="H1454" s="64">
        <v>38687</v>
      </c>
      <c r="I1454" s="64" t="str">
        <f t="shared" si="159"/>
        <v>122005</v>
      </c>
      <c r="J1454" s="50">
        <v>4.7300000000000002E-2</v>
      </c>
      <c r="K1454" s="64">
        <v>37316</v>
      </c>
      <c r="L1454" s="64" t="str">
        <f t="shared" si="160"/>
        <v>32002</v>
      </c>
      <c r="M1454" s="50">
        <v>4.7399999999999998E-2</v>
      </c>
    </row>
    <row r="1455" spans="3:13">
      <c r="C1455" s="64"/>
      <c r="D1455" s="73"/>
      <c r="E1455" s="64">
        <v>6119</v>
      </c>
      <c r="F1455" s="64" t="str">
        <f t="shared" si="158"/>
        <v>101916</v>
      </c>
      <c r="G1455" s="12">
        <v>4.2000000000000003E-2</v>
      </c>
      <c r="H1455" s="64">
        <v>38718</v>
      </c>
      <c r="I1455" s="64" t="str">
        <f t="shared" si="159"/>
        <v>12006</v>
      </c>
      <c r="J1455" s="50">
        <v>4.65E-2</v>
      </c>
      <c r="K1455" s="64">
        <v>37347</v>
      </c>
      <c r="L1455" s="64" t="str">
        <f t="shared" si="160"/>
        <v>42002</v>
      </c>
      <c r="M1455" s="50">
        <v>4.65E-2</v>
      </c>
    </row>
    <row r="1456" spans="3:13">
      <c r="C1456" s="64"/>
      <c r="D1456" s="75"/>
      <c r="E1456" s="64">
        <v>6150</v>
      </c>
      <c r="F1456" s="64" t="str">
        <f t="shared" si="158"/>
        <v>111916</v>
      </c>
      <c r="G1456" s="12">
        <v>4.2200000000000001E-2</v>
      </c>
      <c r="H1456" s="64">
        <v>38749</v>
      </c>
      <c r="I1456" s="64" t="str">
        <f t="shared" si="159"/>
        <v>22006</v>
      </c>
      <c r="J1456" s="50">
        <v>4.7300000000000002E-2</v>
      </c>
      <c r="K1456" s="64">
        <v>37377</v>
      </c>
      <c r="L1456" s="64" t="str">
        <f t="shared" si="160"/>
        <v>52002</v>
      </c>
      <c r="M1456" s="50">
        <v>4.4900000000000002E-2</v>
      </c>
    </row>
    <row r="1457" spans="3:13">
      <c r="C1457" s="64"/>
      <c r="D1457" s="73"/>
      <c r="E1457" s="64">
        <v>6180</v>
      </c>
      <c r="F1457" s="64" t="str">
        <f t="shared" si="158"/>
        <v>121916</v>
      </c>
      <c r="G1457" s="12">
        <v>4.2299999999999997E-2</v>
      </c>
      <c r="H1457" s="64">
        <v>38777</v>
      </c>
      <c r="I1457" s="64" t="str">
        <f t="shared" si="159"/>
        <v>32006</v>
      </c>
      <c r="J1457" s="50">
        <v>4.9099999999999998E-2</v>
      </c>
      <c r="K1457" s="64">
        <v>37408</v>
      </c>
      <c r="L1457" s="64" t="str">
        <f t="shared" si="160"/>
        <v>62002</v>
      </c>
      <c r="M1457" s="50">
        <v>4.19E-2</v>
      </c>
    </row>
    <row r="1458" spans="3:13">
      <c r="C1458" s="64"/>
      <c r="D1458" s="75"/>
      <c r="E1458" s="64">
        <v>6211</v>
      </c>
      <c r="F1458" s="64" t="str">
        <f t="shared" si="158"/>
        <v>11917</v>
      </c>
      <c r="G1458" s="12">
        <v>4.2599999999999999E-2</v>
      </c>
      <c r="H1458" s="64">
        <v>38808</v>
      </c>
      <c r="I1458" s="64" t="str">
        <f t="shared" si="159"/>
        <v>42006</v>
      </c>
      <c r="J1458" s="50">
        <v>5.2200000000000003E-2</v>
      </c>
      <c r="K1458" s="64">
        <v>37438</v>
      </c>
      <c r="L1458" s="64" t="str">
        <f t="shared" si="160"/>
        <v>72002</v>
      </c>
      <c r="M1458" s="50">
        <v>3.8100000000000002E-2</v>
      </c>
    </row>
    <row r="1459" spans="3:13">
      <c r="C1459" s="64"/>
      <c r="D1459" s="73"/>
      <c r="E1459" s="64">
        <v>6242</v>
      </c>
      <c r="F1459" s="64" t="str">
        <f t="shared" si="158"/>
        <v>21917</v>
      </c>
      <c r="G1459" s="12">
        <v>4.2900000000000001E-2</v>
      </c>
      <c r="H1459" s="64">
        <v>38838</v>
      </c>
      <c r="I1459" s="64" t="str">
        <f t="shared" si="159"/>
        <v>52006</v>
      </c>
      <c r="J1459" s="50">
        <v>5.3499999999999999E-2</v>
      </c>
      <c r="K1459" s="64">
        <v>37469</v>
      </c>
      <c r="L1459" s="64" t="str">
        <f t="shared" si="160"/>
        <v>82002</v>
      </c>
      <c r="M1459" s="50">
        <v>3.2899999999999999E-2</v>
      </c>
    </row>
    <row r="1460" spans="3:13">
      <c r="C1460" s="64"/>
      <c r="D1460" s="75"/>
      <c r="E1460" s="64">
        <v>6270</v>
      </c>
      <c r="F1460" s="64" t="str">
        <f t="shared" si="158"/>
        <v>31917</v>
      </c>
      <c r="G1460" s="12">
        <v>4.3200000000000002E-2</v>
      </c>
      <c r="H1460" s="64">
        <v>38869</v>
      </c>
      <c r="I1460" s="64" t="str">
        <f t="shared" si="159"/>
        <v>62006</v>
      </c>
      <c r="J1460" s="50">
        <v>5.2900000000000003E-2</v>
      </c>
      <c r="K1460" s="64">
        <v>37500</v>
      </c>
      <c r="L1460" s="64" t="str">
        <f t="shared" si="160"/>
        <v>92002</v>
      </c>
      <c r="M1460" s="50">
        <v>2.9399999999999999E-2</v>
      </c>
    </row>
    <row r="1461" spans="3:13">
      <c r="C1461" s="64"/>
      <c r="D1461" s="73"/>
      <c r="E1461" s="64">
        <v>6301</v>
      </c>
      <c r="F1461" s="64" t="str">
        <f t="shared" si="158"/>
        <v>41917</v>
      </c>
      <c r="G1461" s="12">
        <v>4.3400000000000001E-2</v>
      </c>
      <c r="H1461" s="64">
        <v>38899</v>
      </c>
      <c r="I1461" s="64" t="str">
        <f t="shared" si="159"/>
        <v>72006</v>
      </c>
      <c r="J1461" s="50">
        <v>5.2499999999999998E-2</v>
      </c>
      <c r="K1461" s="64">
        <v>37530</v>
      </c>
      <c r="L1461" s="64" t="str">
        <f t="shared" si="160"/>
        <v>102002</v>
      </c>
      <c r="M1461" s="50">
        <v>2.9399999999999999E-2</v>
      </c>
    </row>
    <row r="1462" spans="3:13">
      <c r="C1462" s="64"/>
      <c r="D1462" s="75"/>
      <c r="E1462" s="64">
        <v>6331</v>
      </c>
      <c r="F1462" s="64" t="str">
        <f t="shared" si="158"/>
        <v>51917</v>
      </c>
      <c r="G1462" s="12">
        <v>4.3700000000000003E-2</v>
      </c>
      <c r="H1462" s="64">
        <v>38930</v>
      </c>
      <c r="I1462" s="64" t="str">
        <f t="shared" si="159"/>
        <v>82006</v>
      </c>
      <c r="J1462" s="50">
        <v>5.0799999999999998E-2</v>
      </c>
      <c r="K1462" s="64">
        <v>37561</v>
      </c>
      <c r="L1462" s="64" t="str">
        <f t="shared" si="160"/>
        <v>112002</v>
      </c>
      <c r="M1462" s="50">
        <v>3.0499999999999999E-2</v>
      </c>
    </row>
    <row r="1463" spans="3:13">
      <c r="C1463" s="64"/>
      <c r="D1463" s="73"/>
      <c r="E1463" s="64">
        <v>6362</v>
      </c>
      <c r="F1463" s="64" t="str">
        <f t="shared" si="158"/>
        <v>61917</v>
      </c>
      <c r="G1463" s="12">
        <v>4.3999999999999997E-2</v>
      </c>
      <c r="H1463" s="64">
        <v>38961</v>
      </c>
      <c r="I1463" s="64" t="str">
        <f t="shared" si="159"/>
        <v>92006</v>
      </c>
      <c r="J1463" s="50">
        <v>4.9299999999999997E-2</v>
      </c>
      <c r="K1463" s="64">
        <v>37591</v>
      </c>
      <c r="L1463" s="64" t="str">
        <f t="shared" si="160"/>
        <v>122002</v>
      </c>
      <c r="M1463" s="50">
        <v>3.0300000000000001E-2</v>
      </c>
    </row>
    <row r="1464" spans="3:13">
      <c r="C1464" s="64"/>
      <c r="D1464" s="75"/>
      <c r="E1464" s="64">
        <v>6392</v>
      </c>
      <c r="F1464" s="64" t="str">
        <f t="shared" si="158"/>
        <v>71917</v>
      </c>
      <c r="G1464" s="12">
        <v>4.4299999999999999E-2</v>
      </c>
      <c r="H1464" s="64">
        <v>38991</v>
      </c>
      <c r="I1464" s="64" t="str">
        <f t="shared" si="159"/>
        <v>102006</v>
      </c>
      <c r="J1464" s="50">
        <v>4.9399999999999999E-2</v>
      </c>
      <c r="K1464" s="64">
        <v>37622</v>
      </c>
      <c r="L1464" s="64" t="str">
        <f t="shared" si="160"/>
        <v>12003</v>
      </c>
      <c r="M1464" s="50">
        <v>3.0499999999999999E-2</v>
      </c>
    </row>
    <row r="1465" spans="3:13">
      <c r="C1465" s="64"/>
      <c r="D1465" s="73"/>
      <c r="E1465" s="64">
        <v>6423</v>
      </c>
      <c r="F1465" s="64" t="str">
        <f t="shared" si="158"/>
        <v>81917</v>
      </c>
      <c r="G1465" s="12">
        <v>4.4600000000000001E-2</v>
      </c>
      <c r="H1465" s="64">
        <v>39022</v>
      </c>
      <c r="I1465" s="64" t="str">
        <f t="shared" si="159"/>
        <v>112006</v>
      </c>
      <c r="J1465" s="50">
        <v>4.7800000000000002E-2</v>
      </c>
      <c r="K1465" s="64">
        <v>37653</v>
      </c>
      <c r="L1465" s="64" t="str">
        <f t="shared" si="160"/>
        <v>22003</v>
      </c>
      <c r="M1465" s="50">
        <v>2.9000000000000001E-2</v>
      </c>
    </row>
    <row r="1466" spans="3:13">
      <c r="C1466" s="64"/>
      <c r="D1466" s="75"/>
      <c r="E1466" s="64">
        <v>6454</v>
      </c>
      <c r="F1466" s="64" t="str">
        <f t="shared" si="158"/>
        <v>91917</v>
      </c>
      <c r="G1466" s="12">
        <v>4.4900000000000002E-2</v>
      </c>
      <c r="H1466" s="64">
        <v>39052</v>
      </c>
      <c r="I1466" s="64" t="str">
        <f t="shared" si="159"/>
        <v>122006</v>
      </c>
      <c r="J1466" s="50">
        <v>4.7800000000000002E-2</v>
      </c>
      <c r="K1466" s="64">
        <v>37681</v>
      </c>
      <c r="L1466" s="64" t="str">
        <f t="shared" si="160"/>
        <v>32003</v>
      </c>
      <c r="M1466" s="50">
        <v>2.7799999999999998E-2</v>
      </c>
    </row>
    <row r="1467" spans="3:13">
      <c r="C1467" s="64"/>
      <c r="D1467" s="73"/>
      <c r="E1467" s="64">
        <v>6484</v>
      </c>
      <c r="F1467" s="64" t="str">
        <f t="shared" si="158"/>
        <v>101917</v>
      </c>
      <c r="G1467" s="12">
        <v>4.5100000000000001E-2</v>
      </c>
      <c r="H1467" s="64">
        <v>39083</v>
      </c>
      <c r="I1467" s="64" t="str">
        <f t="shared" si="159"/>
        <v>12007</v>
      </c>
      <c r="J1467" s="50">
        <v>4.9500000000000002E-2</v>
      </c>
      <c r="K1467" s="64">
        <v>37712</v>
      </c>
      <c r="L1467" s="64" t="str">
        <f t="shared" si="160"/>
        <v>42003</v>
      </c>
      <c r="M1467" s="50">
        <v>2.93E-2</v>
      </c>
    </row>
    <row r="1468" spans="3:13">
      <c r="C1468" s="64"/>
      <c r="D1468" s="75"/>
      <c r="E1468" s="64">
        <v>6515</v>
      </c>
      <c r="F1468" s="64" t="str">
        <f t="shared" si="158"/>
        <v>111917</v>
      </c>
      <c r="G1468" s="12">
        <v>4.5400000000000003E-2</v>
      </c>
      <c r="H1468" s="64">
        <v>39114</v>
      </c>
      <c r="I1468" s="64" t="str">
        <f t="shared" si="159"/>
        <v>22007</v>
      </c>
      <c r="J1468" s="50">
        <v>4.9299999999999997E-2</v>
      </c>
      <c r="K1468" s="64">
        <v>37742</v>
      </c>
      <c r="L1468" s="64" t="str">
        <f t="shared" si="160"/>
        <v>52003</v>
      </c>
      <c r="M1468" s="50">
        <v>2.52E-2</v>
      </c>
    </row>
    <row r="1469" spans="3:13">
      <c r="C1469" s="64"/>
      <c r="D1469" s="73"/>
      <c r="E1469" s="64">
        <v>6545</v>
      </c>
      <c r="F1469" s="64" t="str">
        <f t="shared" si="158"/>
        <v>121917</v>
      </c>
      <c r="G1469" s="12">
        <v>4.5699999999999998E-2</v>
      </c>
      <c r="H1469" s="64">
        <v>39142</v>
      </c>
      <c r="I1469" s="64" t="str">
        <f t="shared" si="159"/>
        <v>32007</v>
      </c>
      <c r="J1469" s="50">
        <v>4.8099999999999997E-2</v>
      </c>
      <c r="K1469" s="64">
        <v>37773</v>
      </c>
      <c r="L1469" s="64" t="str">
        <f t="shared" si="160"/>
        <v>62003</v>
      </c>
      <c r="M1469" s="50">
        <v>2.2700000000000001E-2</v>
      </c>
    </row>
    <row r="1470" spans="3:13">
      <c r="C1470" s="64"/>
      <c r="D1470" s="75"/>
      <c r="E1470" s="64">
        <v>6576</v>
      </c>
      <c r="F1470" s="64" t="str">
        <f t="shared" si="158"/>
        <v>11918</v>
      </c>
      <c r="G1470" s="12">
        <v>4.5600000000000002E-2</v>
      </c>
      <c r="H1470" s="64">
        <v>39173</v>
      </c>
      <c r="I1470" s="64" t="str">
        <f t="shared" si="159"/>
        <v>42007</v>
      </c>
      <c r="J1470" s="50">
        <v>4.9500000000000002E-2</v>
      </c>
      <c r="K1470" s="64">
        <v>37803</v>
      </c>
      <c r="L1470" s="64" t="str">
        <f t="shared" si="160"/>
        <v>72003</v>
      </c>
      <c r="M1470" s="50">
        <v>2.87E-2</v>
      </c>
    </row>
    <row r="1471" spans="3:13">
      <c r="C1471" s="64"/>
      <c r="D1471" s="73"/>
      <c r="E1471" s="64">
        <v>6607</v>
      </c>
      <c r="F1471" s="64" t="str">
        <f t="shared" si="158"/>
        <v>21918</v>
      </c>
      <c r="G1471" s="12">
        <v>4.5600000000000002E-2</v>
      </c>
      <c r="H1471" s="64">
        <v>39203</v>
      </c>
      <c r="I1471" s="64" t="str">
        <f t="shared" si="159"/>
        <v>52007</v>
      </c>
      <c r="J1471" s="50">
        <v>4.9799999999999997E-2</v>
      </c>
      <c r="K1471" s="64">
        <v>37834</v>
      </c>
      <c r="L1471" s="64" t="str">
        <f t="shared" si="160"/>
        <v>82003</v>
      </c>
      <c r="M1471" s="50">
        <v>3.3700000000000001E-2</v>
      </c>
    </row>
    <row r="1472" spans="3:13">
      <c r="C1472" s="64"/>
      <c r="D1472" s="75"/>
      <c r="E1472" s="64">
        <v>6635</v>
      </c>
      <c r="F1472" s="64" t="str">
        <f t="shared" si="158"/>
        <v>31918</v>
      </c>
      <c r="G1472" s="12">
        <v>4.5499999999999999E-2</v>
      </c>
      <c r="H1472" s="64">
        <v>39234</v>
      </c>
      <c r="I1472" s="64" t="str">
        <f t="shared" si="159"/>
        <v>62007</v>
      </c>
      <c r="J1472" s="50">
        <v>5.2900000000000003E-2</v>
      </c>
      <c r="K1472" s="64">
        <v>37865</v>
      </c>
      <c r="L1472" s="64" t="str">
        <f t="shared" si="160"/>
        <v>92003</v>
      </c>
      <c r="M1472" s="50">
        <v>3.1800000000000002E-2</v>
      </c>
    </row>
    <row r="1473" spans="3:13">
      <c r="C1473" s="64"/>
      <c r="D1473" s="73"/>
      <c r="E1473" s="64">
        <v>6666</v>
      </c>
      <c r="F1473" s="64" t="str">
        <f t="shared" si="158"/>
        <v>41918</v>
      </c>
      <c r="G1473" s="12">
        <v>4.5499999999999999E-2</v>
      </c>
      <c r="H1473" s="64">
        <v>39264</v>
      </c>
      <c r="I1473" s="64" t="str">
        <f t="shared" si="159"/>
        <v>72007</v>
      </c>
      <c r="J1473" s="50">
        <v>5.1900000000000002E-2</v>
      </c>
      <c r="K1473" s="64">
        <v>37895</v>
      </c>
      <c r="L1473" s="64" t="str">
        <f t="shared" si="160"/>
        <v>102003</v>
      </c>
      <c r="M1473" s="50">
        <v>3.1899999999999998E-2</v>
      </c>
    </row>
    <row r="1474" spans="3:13">
      <c r="C1474" s="64"/>
      <c r="D1474" s="75"/>
      <c r="E1474" s="64">
        <v>6696</v>
      </c>
      <c r="F1474" s="64" t="str">
        <f t="shared" si="158"/>
        <v>51918</v>
      </c>
      <c r="G1474" s="12">
        <v>4.5400000000000003E-2</v>
      </c>
      <c r="H1474" s="64">
        <v>39295</v>
      </c>
      <c r="I1474" s="64" t="str">
        <f t="shared" si="159"/>
        <v>82007</v>
      </c>
      <c r="J1474" s="50">
        <v>0.05</v>
      </c>
      <c r="K1474" s="64">
        <v>37926</v>
      </c>
      <c r="L1474" s="64" t="str">
        <f t="shared" si="160"/>
        <v>112003</v>
      </c>
      <c r="M1474" s="50">
        <v>3.2899999999999999E-2</v>
      </c>
    </row>
    <row r="1475" spans="3:13">
      <c r="C1475" s="64"/>
      <c r="D1475" s="73"/>
      <c r="E1475" s="64">
        <v>6727</v>
      </c>
      <c r="F1475" s="64" t="str">
        <f t="shared" si="158"/>
        <v>61918</v>
      </c>
      <c r="G1475" s="12">
        <v>4.53E-2</v>
      </c>
      <c r="H1475" s="64">
        <v>39326</v>
      </c>
      <c r="I1475" s="64" t="str">
        <f t="shared" si="159"/>
        <v>92007</v>
      </c>
      <c r="J1475" s="50">
        <v>4.8399999999999999E-2</v>
      </c>
      <c r="K1475" s="64">
        <v>37956</v>
      </c>
      <c r="L1475" s="64" t="str">
        <f t="shared" si="160"/>
        <v>122003</v>
      </c>
      <c r="M1475" s="50">
        <v>3.27E-2</v>
      </c>
    </row>
    <row r="1476" spans="3:13">
      <c r="C1476" s="64"/>
      <c r="D1476" s="75"/>
      <c r="E1476" s="64">
        <v>6757</v>
      </c>
      <c r="F1476" s="64" t="str">
        <f t="shared" si="158"/>
        <v>71918</v>
      </c>
      <c r="G1476" s="12">
        <v>4.53E-2</v>
      </c>
      <c r="H1476" s="64">
        <v>39356</v>
      </c>
      <c r="I1476" s="64" t="str">
        <f t="shared" si="159"/>
        <v>102007</v>
      </c>
      <c r="J1476" s="50">
        <v>4.8300000000000003E-2</v>
      </c>
      <c r="K1476" s="64">
        <v>37987</v>
      </c>
      <c r="L1476" s="64" t="str">
        <f t="shared" si="160"/>
        <v>12004</v>
      </c>
      <c r="M1476" s="50">
        <v>3.1199999999999999E-2</v>
      </c>
    </row>
    <row r="1477" spans="3:13">
      <c r="C1477" s="64"/>
      <c r="D1477" s="73"/>
      <c r="E1477" s="64">
        <v>6788</v>
      </c>
      <c r="F1477" s="64" t="str">
        <f t="shared" si="158"/>
        <v>81918</v>
      </c>
      <c r="G1477" s="12">
        <v>4.5199999999999997E-2</v>
      </c>
      <c r="H1477" s="64">
        <v>39387</v>
      </c>
      <c r="I1477" s="64" t="str">
        <f t="shared" si="159"/>
        <v>112007</v>
      </c>
      <c r="J1477" s="50">
        <v>4.5600000000000002E-2</v>
      </c>
      <c r="K1477" s="64">
        <v>38018</v>
      </c>
      <c r="L1477" s="64" t="str">
        <f t="shared" si="160"/>
        <v>22004</v>
      </c>
      <c r="M1477" s="50">
        <v>3.0700000000000002E-2</v>
      </c>
    </row>
    <row r="1478" spans="3:13">
      <c r="C1478" s="64"/>
      <c r="D1478" s="75"/>
      <c r="E1478" s="64">
        <v>6819</v>
      </c>
      <c r="F1478" s="64" t="str">
        <f t="shared" si="158"/>
        <v>91918</v>
      </c>
      <c r="G1478" s="12">
        <v>4.5199999999999997E-2</v>
      </c>
      <c r="H1478" s="64">
        <v>39417</v>
      </c>
      <c r="I1478" s="64" t="str">
        <f t="shared" si="159"/>
        <v>122007</v>
      </c>
      <c r="J1478" s="50">
        <v>4.5699999999999998E-2</v>
      </c>
      <c r="K1478" s="64">
        <v>38047</v>
      </c>
      <c r="L1478" s="64" t="str">
        <f t="shared" si="160"/>
        <v>32004</v>
      </c>
      <c r="M1478" s="50">
        <v>2.7900000000000001E-2</v>
      </c>
    </row>
    <row r="1479" spans="3:13">
      <c r="C1479" s="64"/>
      <c r="D1479" s="73"/>
      <c r="E1479" s="64">
        <v>6849</v>
      </c>
      <c r="F1479" s="64" t="str">
        <f t="shared" si="158"/>
        <v>101918</v>
      </c>
      <c r="G1479" s="12">
        <v>4.5100000000000001E-2</v>
      </c>
      <c r="H1479" s="64">
        <v>39448</v>
      </c>
      <c r="I1479" s="64" t="str">
        <f t="shared" si="159"/>
        <v>12008</v>
      </c>
      <c r="J1479" s="50">
        <v>4.3499999999999997E-2</v>
      </c>
      <c r="K1479" s="64">
        <v>38078</v>
      </c>
      <c r="L1479" s="64" t="str">
        <f t="shared" si="160"/>
        <v>42004</v>
      </c>
      <c r="M1479" s="50">
        <v>3.39E-2</v>
      </c>
    </row>
    <row r="1480" spans="3:13">
      <c r="C1480" s="64"/>
      <c r="D1480" s="75"/>
      <c r="E1480" s="64">
        <v>6880</v>
      </c>
      <c r="F1480" s="64" t="str">
        <f t="shared" si="158"/>
        <v>111918</v>
      </c>
      <c r="G1480" s="12">
        <v>4.5100000000000001E-2</v>
      </c>
      <c r="H1480" s="64">
        <v>39479</v>
      </c>
      <c r="I1480" s="64" t="str">
        <f t="shared" si="159"/>
        <v>22008</v>
      </c>
      <c r="J1480" s="50">
        <v>4.4900000000000002E-2</v>
      </c>
      <c r="K1480" s="64">
        <v>38108</v>
      </c>
      <c r="L1480" s="64" t="str">
        <f t="shared" si="160"/>
        <v>52004</v>
      </c>
      <c r="M1480" s="50">
        <v>3.85E-2</v>
      </c>
    </row>
    <row r="1481" spans="3:13">
      <c r="C1481" s="64"/>
      <c r="D1481" s="73"/>
      <c r="E1481" s="64">
        <v>6910</v>
      </c>
      <c r="F1481" s="64" t="str">
        <f t="shared" si="158"/>
        <v>121918</v>
      </c>
      <c r="G1481" s="12">
        <v>4.4999999999999998E-2</v>
      </c>
      <c r="H1481" s="64">
        <v>39508</v>
      </c>
      <c r="I1481" s="64" t="str">
        <f t="shared" si="159"/>
        <v>32008</v>
      </c>
      <c r="J1481" s="50">
        <v>4.36E-2</v>
      </c>
      <c r="K1481" s="64">
        <v>38139</v>
      </c>
      <c r="L1481" s="64" t="str">
        <f t="shared" si="160"/>
        <v>62004</v>
      </c>
      <c r="M1481" s="50">
        <v>3.9300000000000002E-2</v>
      </c>
    </row>
    <row r="1482" spans="3:13">
      <c r="C1482" s="64"/>
      <c r="D1482" s="75"/>
      <c r="E1482" s="64">
        <v>6941</v>
      </c>
      <c r="F1482" s="64" t="str">
        <f t="shared" si="158"/>
        <v>11919</v>
      </c>
      <c r="G1482" s="12">
        <v>4.5400000000000003E-2</v>
      </c>
      <c r="H1482" s="64">
        <v>39539</v>
      </c>
      <c r="I1482" s="64" t="str">
        <f t="shared" si="159"/>
        <v>42008</v>
      </c>
      <c r="J1482" s="50">
        <v>4.4400000000000002E-2</v>
      </c>
      <c r="K1482" s="64">
        <v>38169</v>
      </c>
      <c r="L1482" s="64" t="str">
        <f t="shared" si="160"/>
        <v>72004</v>
      </c>
      <c r="M1482" s="50">
        <v>3.6900000000000002E-2</v>
      </c>
    </row>
    <row r="1483" spans="3:13">
      <c r="C1483" s="64"/>
      <c r="D1483" s="73"/>
      <c r="E1483" s="64">
        <v>6972</v>
      </c>
      <c r="F1483" s="64" t="str">
        <f t="shared" si="158"/>
        <v>21919</v>
      </c>
      <c r="G1483" s="12">
        <v>4.58E-2</v>
      </c>
      <c r="H1483" s="64">
        <v>39569</v>
      </c>
      <c r="I1483" s="64" t="str">
        <f t="shared" si="159"/>
        <v>52008</v>
      </c>
      <c r="J1483" s="50">
        <v>4.5999999999999999E-2</v>
      </c>
      <c r="K1483" s="64">
        <v>38200</v>
      </c>
      <c r="L1483" s="64" t="str">
        <f t="shared" si="160"/>
        <v>82004</v>
      </c>
      <c r="M1483" s="50">
        <v>3.4700000000000002E-2</v>
      </c>
    </row>
    <row r="1484" spans="3:13">
      <c r="C1484" s="64"/>
      <c r="D1484" s="75"/>
      <c r="E1484" s="64">
        <v>7000</v>
      </c>
      <c r="F1484" s="64" t="str">
        <f t="shared" si="158"/>
        <v>31919</v>
      </c>
      <c r="G1484" s="12">
        <v>4.6199999999999998E-2</v>
      </c>
      <c r="H1484" s="64">
        <v>39600</v>
      </c>
      <c r="I1484" s="64" t="str">
        <f t="shared" si="159"/>
        <v>62008</v>
      </c>
      <c r="J1484" s="50">
        <v>4.7399999999999998E-2</v>
      </c>
      <c r="K1484" s="64">
        <v>38231</v>
      </c>
      <c r="L1484" s="64" t="str">
        <f t="shared" si="160"/>
        <v>92004</v>
      </c>
      <c r="M1484" s="50">
        <v>3.3599999999999998E-2</v>
      </c>
    </row>
    <row r="1485" spans="3:13">
      <c r="C1485" s="64"/>
      <c r="D1485" s="73"/>
      <c r="E1485" s="64">
        <v>7031</v>
      </c>
      <c r="F1485" s="64" t="str">
        <f t="shared" si="158"/>
        <v>41919</v>
      </c>
      <c r="G1485" s="12">
        <v>4.6600000000000003E-2</v>
      </c>
      <c r="H1485" s="64">
        <v>39630</v>
      </c>
      <c r="I1485" s="64" t="str">
        <f t="shared" si="159"/>
        <v>72008</v>
      </c>
      <c r="J1485" s="50">
        <v>4.6199999999999998E-2</v>
      </c>
      <c r="K1485" s="64">
        <v>38261</v>
      </c>
      <c r="L1485" s="64" t="str">
        <f t="shared" si="160"/>
        <v>102004</v>
      </c>
      <c r="M1485" s="50">
        <v>3.3500000000000002E-2</v>
      </c>
    </row>
    <row r="1486" spans="3:13">
      <c r="C1486" s="64"/>
      <c r="D1486" s="75"/>
      <c r="E1486" s="64">
        <v>7061</v>
      </c>
      <c r="F1486" s="64" t="str">
        <f t="shared" si="158"/>
        <v>51919</v>
      </c>
      <c r="G1486" s="12">
        <v>4.7E-2</v>
      </c>
      <c r="H1486" s="64">
        <v>39661</v>
      </c>
      <c r="I1486" s="64" t="str">
        <f t="shared" si="159"/>
        <v>82008</v>
      </c>
      <c r="J1486" s="50">
        <v>4.53E-2</v>
      </c>
      <c r="K1486" s="64">
        <v>38292</v>
      </c>
      <c r="L1486" s="64" t="str">
        <f t="shared" si="160"/>
        <v>112004</v>
      </c>
      <c r="M1486" s="50">
        <v>3.5299999999999998E-2</v>
      </c>
    </row>
    <row r="1487" spans="3:13">
      <c r="C1487" s="64"/>
      <c r="D1487" s="73"/>
      <c r="E1487" s="64">
        <v>7092</v>
      </c>
      <c r="F1487" s="64" t="str">
        <f t="shared" si="158"/>
        <v>61919</v>
      </c>
      <c r="G1487" s="12">
        <v>4.7399999999999998E-2</v>
      </c>
      <c r="H1487" s="64">
        <v>39692</v>
      </c>
      <c r="I1487" s="64" t="str">
        <f t="shared" si="159"/>
        <v>92008</v>
      </c>
      <c r="J1487" s="50">
        <v>4.3200000000000002E-2</v>
      </c>
      <c r="K1487" s="64">
        <v>38322</v>
      </c>
      <c r="L1487" s="64" t="str">
        <f t="shared" si="160"/>
        <v>122004</v>
      </c>
      <c r="M1487" s="50">
        <v>3.5999999999999997E-2</v>
      </c>
    </row>
    <row r="1488" spans="3:13">
      <c r="C1488" s="64"/>
      <c r="D1488" s="75"/>
      <c r="E1488" s="64">
        <v>7122</v>
      </c>
      <c r="F1488" s="64" t="str">
        <f t="shared" si="158"/>
        <v>71919</v>
      </c>
      <c r="G1488" s="12">
        <v>4.7699999999999999E-2</v>
      </c>
      <c r="H1488" s="64">
        <v>39722</v>
      </c>
      <c r="I1488" s="64" t="str">
        <f t="shared" si="159"/>
        <v>102008</v>
      </c>
      <c r="J1488" s="50">
        <v>4.4499999999999998E-2</v>
      </c>
      <c r="K1488" s="64">
        <v>38353</v>
      </c>
      <c r="L1488" s="64" t="str">
        <f t="shared" si="160"/>
        <v>12005</v>
      </c>
      <c r="M1488" s="50">
        <v>3.7100000000000001E-2</v>
      </c>
    </row>
    <row r="1489" spans="3:13">
      <c r="C1489" s="64"/>
      <c r="D1489" s="73"/>
      <c r="E1489" s="64">
        <v>7153</v>
      </c>
      <c r="F1489" s="64" t="str">
        <f t="shared" si="158"/>
        <v>81919</v>
      </c>
      <c r="G1489" s="12">
        <v>4.8099999999999997E-2</v>
      </c>
      <c r="H1489" s="64">
        <v>39753</v>
      </c>
      <c r="I1489" s="64" t="str">
        <f t="shared" si="159"/>
        <v>112008</v>
      </c>
      <c r="J1489" s="50">
        <v>4.2700000000000002E-2</v>
      </c>
      <c r="K1489" s="64">
        <v>38384</v>
      </c>
      <c r="L1489" s="64" t="str">
        <f t="shared" si="160"/>
        <v>22005</v>
      </c>
      <c r="M1489" s="50">
        <v>3.7699999999999997E-2</v>
      </c>
    </row>
    <row r="1490" spans="3:13">
      <c r="C1490" s="64"/>
      <c r="D1490" s="75"/>
      <c r="E1490" s="64">
        <v>7184</v>
      </c>
      <c r="F1490" s="64" t="str">
        <f t="shared" si="158"/>
        <v>91919</v>
      </c>
      <c r="G1490" s="12">
        <v>4.8500000000000001E-2</v>
      </c>
      <c r="H1490" s="64">
        <v>39783</v>
      </c>
      <c r="I1490" s="64" t="str">
        <f t="shared" si="159"/>
        <v>122008</v>
      </c>
      <c r="J1490" s="50">
        <v>3.1800000000000002E-2</v>
      </c>
      <c r="K1490" s="64">
        <v>38412</v>
      </c>
      <c r="L1490" s="64" t="str">
        <f t="shared" si="160"/>
        <v>32005</v>
      </c>
      <c r="M1490" s="50">
        <v>4.1700000000000001E-2</v>
      </c>
    </row>
    <row r="1491" spans="3:13">
      <c r="C1491" s="64"/>
      <c r="D1491" s="73"/>
      <c r="E1491" s="64">
        <v>7214</v>
      </c>
      <c r="F1491" s="64" t="str">
        <f t="shared" si="158"/>
        <v>101919</v>
      </c>
      <c r="G1491" s="12">
        <v>4.8899999999999999E-2</v>
      </c>
      <c r="H1491" s="64">
        <v>39814</v>
      </c>
      <c r="I1491" s="64" t="str">
        <f t="shared" si="159"/>
        <v>12009</v>
      </c>
      <c r="J1491" s="50">
        <v>3.4599999999999999E-2</v>
      </c>
      <c r="K1491" s="64">
        <v>38443</v>
      </c>
      <c r="L1491" s="64" t="str">
        <f t="shared" si="160"/>
        <v>42005</v>
      </c>
      <c r="M1491" s="50">
        <v>0.04</v>
      </c>
    </row>
    <row r="1492" spans="3:13">
      <c r="C1492" s="64"/>
      <c r="D1492" s="75"/>
      <c r="E1492" s="64">
        <v>7245</v>
      </c>
      <c r="F1492" s="64" t="str">
        <f t="shared" si="158"/>
        <v>111919</v>
      </c>
      <c r="G1492" s="12">
        <v>4.9299999999999997E-2</v>
      </c>
      <c r="H1492" s="64">
        <v>39845</v>
      </c>
      <c r="I1492" s="64" t="str">
        <f t="shared" si="159"/>
        <v>22009</v>
      </c>
      <c r="J1492" s="50">
        <v>3.8300000000000001E-2</v>
      </c>
      <c r="K1492" s="64">
        <v>38473</v>
      </c>
      <c r="L1492" s="64" t="str">
        <f t="shared" si="160"/>
        <v>52005</v>
      </c>
      <c r="M1492" s="50">
        <v>3.85E-2</v>
      </c>
    </row>
    <row r="1493" spans="3:13">
      <c r="C1493" s="64"/>
      <c r="D1493" s="73"/>
      <c r="E1493" s="64">
        <v>7275</v>
      </c>
      <c r="F1493" s="64" t="str">
        <f t="shared" si="158"/>
        <v>121919</v>
      </c>
      <c r="G1493" s="12">
        <v>4.9700000000000001E-2</v>
      </c>
      <c r="H1493" s="64">
        <v>39873</v>
      </c>
      <c r="I1493" s="64" t="str">
        <f t="shared" si="159"/>
        <v>32009</v>
      </c>
      <c r="J1493" s="50">
        <v>3.78E-2</v>
      </c>
      <c r="K1493" s="64">
        <v>38504</v>
      </c>
      <c r="L1493" s="64" t="str">
        <f t="shared" si="160"/>
        <v>62005</v>
      </c>
      <c r="M1493" s="50">
        <v>3.7699999999999997E-2</v>
      </c>
    </row>
    <row r="1494" spans="3:13">
      <c r="C1494" s="64"/>
      <c r="D1494" s="75"/>
      <c r="E1494" s="64">
        <v>7306</v>
      </c>
      <c r="F1494" s="64" t="str">
        <f t="shared" si="158"/>
        <v>11920</v>
      </c>
      <c r="G1494" s="12">
        <v>4.9799999999999997E-2</v>
      </c>
      <c r="H1494" s="64">
        <v>39904</v>
      </c>
      <c r="I1494" s="64" t="str">
        <f t="shared" si="159"/>
        <v>42009</v>
      </c>
      <c r="J1494" s="50">
        <v>3.8399999999999997E-2</v>
      </c>
      <c r="K1494" s="64">
        <v>38534</v>
      </c>
      <c r="L1494" s="64" t="str">
        <f t="shared" si="160"/>
        <v>72005</v>
      </c>
      <c r="M1494" s="50">
        <v>3.9800000000000002E-2</v>
      </c>
    </row>
    <row r="1495" spans="3:13">
      <c r="C1495" s="64"/>
      <c r="D1495" s="73"/>
      <c r="E1495" s="64">
        <v>7337</v>
      </c>
      <c r="F1495" s="64" t="str">
        <f t="shared" si="158"/>
        <v>21920</v>
      </c>
      <c r="G1495" s="12">
        <v>4.99E-2</v>
      </c>
      <c r="H1495" s="64">
        <v>39934</v>
      </c>
      <c r="I1495" s="64" t="str">
        <f t="shared" si="159"/>
        <v>52009</v>
      </c>
      <c r="J1495" s="50">
        <v>4.2200000000000001E-2</v>
      </c>
      <c r="K1495" s="64">
        <v>38565</v>
      </c>
      <c r="L1495" s="64" t="str">
        <f t="shared" si="160"/>
        <v>82005</v>
      </c>
      <c r="M1495" s="50">
        <v>4.1200000000000001E-2</v>
      </c>
    </row>
    <row r="1496" spans="3:13">
      <c r="C1496" s="64"/>
      <c r="D1496" s="75"/>
      <c r="E1496" s="64">
        <v>7366</v>
      </c>
      <c r="F1496" s="64" t="str">
        <f t="shared" si="158"/>
        <v>31920</v>
      </c>
      <c r="G1496" s="12">
        <v>0.05</v>
      </c>
      <c r="H1496" s="64">
        <v>39965</v>
      </c>
      <c r="I1496" s="64" t="str">
        <f t="shared" si="159"/>
        <v>62009</v>
      </c>
      <c r="J1496" s="50">
        <v>4.5100000000000001E-2</v>
      </c>
      <c r="K1496" s="64">
        <v>38596</v>
      </c>
      <c r="L1496" s="64" t="str">
        <f t="shared" si="160"/>
        <v>92005</v>
      </c>
      <c r="M1496" s="50">
        <v>4.0099999999999997E-2</v>
      </c>
    </row>
    <row r="1497" spans="3:13">
      <c r="C1497" s="64"/>
      <c r="D1497" s="73"/>
      <c r="E1497" s="64">
        <v>7397</v>
      </c>
      <c r="F1497" s="64" t="str">
        <f t="shared" si="158"/>
        <v>41920</v>
      </c>
      <c r="G1497" s="12">
        <v>5.0099999999999999E-2</v>
      </c>
      <c r="H1497" s="64">
        <v>39995</v>
      </c>
      <c r="I1497" s="64" t="str">
        <f t="shared" si="159"/>
        <v>72009</v>
      </c>
      <c r="J1497" s="50">
        <v>4.3799999999999999E-2</v>
      </c>
      <c r="K1497" s="64">
        <v>38626</v>
      </c>
      <c r="L1497" s="64" t="str">
        <f t="shared" si="160"/>
        <v>102005</v>
      </c>
      <c r="M1497" s="50">
        <v>4.3299999999999998E-2</v>
      </c>
    </row>
    <row r="1498" spans="3:13">
      <c r="C1498" s="64"/>
      <c r="D1498" s="75"/>
      <c r="E1498" s="64">
        <v>7427</v>
      </c>
      <c r="F1498" s="64" t="str">
        <f t="shared" si="158"/>
        <v>51920</v>
      </c>
      <c r="G1498" s="12">
        <v>5.0200000000000002E-2</v>
      </c>
      <c r="H1498" s="64">
        <v>40026</v>
      </c>
      <c r="I1498" s="64" t="str">
        <f t="shared" si="159"/>
        <v>82009</v>
      </c>
      <c r="J1498" s="50">
        <v>4.3299999999999998E-2</v>
      </c>
      <c r="K1498" s="64">
        <v>38657</v>
      </c>
      <c r="L1498" s="64" t="str">
        <f t="shared" si="160"/>
        <v>112005</v>
      </c>
      <c r="M1498" s="50">
        <v>4.4499999999999998E-2</v>
      </c>
    </row>
    <row r="1499" spans="3:13">
      <c r="C1499" s="64"/>
      <c r="D1499" s="73"/>
      <c r="E1499" s="64">
        <v>7458</v>
      </c>
      <c r="F1499" s="64" t="str">
        <f t="shared" si="158"/>
        <v>61920</v>
      </c>
      <c r="G1499" s="12">
        <v>5.0299999999999997E-2</v>
      </c>
      <c r="H1499" s="64">
        <v>40057</v>
      </c>
      <c r="I1499" s="64" t="str">
        <f t="shared" si="159"/>
        <v>92009</v>
      </c>
      <c r="J1499" s="50">
        <v>4.1399999999999999E-2</v>
      </c>
      <c r="K1499" s="64">
        <v>38687</v>
      </c>
      <c r="L1499" s="64" t="str">
        <f t="shared" si="160"/>
        <v>122005</v>
      </c>
      <c r="M1499" s="50">
        <v>4.3900000000000002E-2</v>
      </c>
    </row>
    <row r="1500" spans="3:13">
      <c r="C1500" s="64"/>
      <c r="D1500" s="75"/>
      <c r="E1500" s="64">
        <v>7488</v>
      </c>
      <c r="F1500" s="64" t="str">
        <f t="shared" si="158"/>
        <v>71920</v>
      </c>
      <c r="G1500" s="12">
        <v>5.04E-2</v>
      </c>
      <c r="H1500" s="64">
        <v>40087</v>
      </c>
      <c r="I1500" s="64" t="str">
        <f t="shared" si="159"/>
        <v>102009</v>
      </c>
      <c r="J1500" s="50">
        <v>4.1599999999999998E-2</v>
      </c>
      <c r="K1500" s="64">
        <v>38718</v>
      </c>
      <c r="L1500" s="64" t="str">
        <f t="shared" si="160"/>
        <v>12006</v>
      </c>
      <c r="M1500" s="50">
        <v>4.3499999999999997E-2</v>
      </c>
    </row>
    <row r="1501" spans="3:13">
      <c r="C1501" s="64"/>
      <c r="D1501" s="73"/>
      <c r="E1501" s="64">
        <v>7519</v>
      </c>
      <c r="F1501" s="64" t="str">
        <f t="shared" ref="F1501:F1564" si="161">MONTH(E1501)&amp;YEAR(E1501)</f>
        <v>81920</v>
      </c>
      <c r="G1501" s="12">
        <v>5.0500000000000003E-2</v>
      </c>
      <c r="H1501" s="64">
        <v>40118</v>
      </c>
      <c r="I1501" s="64" t="str">
        <f t="shared" ref="I1501:I1564" si="162">MONTH(H1501)&amp;YEAR(H1501)</f>
        <v>112009</v>
      </c>
      <c r="J1501" s="50">
        <v>4.24E-2</v>
      </c>
      <c r="K1501" s="64">
        <v>38749</v>
      </c>
      <c r="L1501" s="64" t="str">
        <f t="shared" ref="L1501:L1564" si="163">MONTH(K1501)&amp;YEAR(K1501)</f>
        <v>22006</v>
      </c>
      <c r="M1501" s="50">
        <v>4.5699999999999998E-2</v>
      </c>
    </row>
    <row r="1502" spans="3:13">
      <c r="C1502" s="64"/>
      <c r="D1502" s="75"/>
      <c r="E1502" s="64">
        <v>7550</v>
      </c>
      <c r="F1502" s="64" t="str">
        <f t="shared" si="161"/>
        <v>91920</v>
      </c>
      <c r="G1502" s="12">
        <v>5.0599999999999999E-2</v>
      </c>
      <c r="H1502" s="64">
        <v>40148</v>
      </c>
      <c r="I1502" s="64" t="str">
        <f t="shared" si="162"/>
        <v>122009</v>
      </c>
      <c r="J1502" s="50">
        <v>4.3999999999999997E-2</v>
      </c>
      <c r="K1502" s="64">
        <v>38777</v>
      </c>
      <c r="L1502" s="64" t="str">
        <f t="shared" si="163"/>
        <v>32006</v>
      </c>
      <c r="M1502" s="50">
        <v>4.7199999999999999E-2</v>
      </c>
    </row>
    <row r="1503" spans="3:13">
      <c r="C1503" s="64"/>
      <c r="D1503" s="73"/>
      <c r="E1503" s="64">
        <v>7580</v>
      </c>
      <c r="F1503" s="64" t="str">
        <f t="shared" si="161"/>
        <v>101920</v>
      </c>
      <c r="G1503" s="12">
        <v>5.0700000000000002E-2</v>
      </c>
      <c r="H1503" s="64">
        <v>40179</v>
      </c>
      <c r="I1503" s="64" t="str">
        <f t="shared" si="162"/>
        <v>12010</v>
      </c>
      <c r="J1503" s="50">
        <v>4.4999999999999998E-2</v>
      </c>
      <c r="K1503" s="64">
        <v>38808</v>
      </c>
      <c r="L1503" s="64" t="str">
        <f t="shared" si="163"/>
        <v>42006</v>
      </c>
      <c r="M1503" s="50">
        <v>4.9000000000000002E-2</v>
      </c>
    </row>
    <row r="1504" spans="3:13">
      <c r="C1504" s="64"/>
      <c r="D1504" s="75"/>
      <c r="E1504" s="64">
        <v>7611</v>
      </c>
      <c r="F1504" s="64" t="str">
        <f t="shared" si="161"/>
        <v>111920</v>
      </c>
      <c r="G1504" s="12">
        <v>5.0799999999999998E-2</v>
      </c>
      <c r="H1504" s="64">
        <v>40210</v>
      </c>
      <c r="I1504" s="64" t="str">
        <f t="shared" si="162"/>
        <v>22010</v>
      </c>
      <c r="J1504" s="50">
        <v>4.48E-2</v>
      </c>
      <c r="K1504" s="64">
        <v>38838</v>
      </c>
      <c r="L1504" s="64" t="str">
        <f t="shared" si="163"/>
        <v>52006</v>
      </c>
      <c r="M1504" s="50">
        <v>0.05</v>
      </c>
    </row>
    <row r="1505" spans="3:13">
      <c r="C1505" s="64"/>
      <c r="D1505" s="73"/>
      <c r="E1505" s="64">
        <v>7641</v>
      </c>
      <c r="F1505" s="64" t="str">
        <f t="shared" si="161"/>
        <v>121920</v>
      </c>
      <c r="G1505" s="12">
        <v>5.0900000000000001E-2</v>
      </c>
      <c r="H1505" s="64">
        <v>40238</v>
      </c>
      <c r="I1505" s="64" t="str">
        <f t="shared" si="162"/>
        <v>32010</v>
      </c>
      <c r="J1505" s="50">
        <v>4.4900000000000002E-2</v>
      </c>
      <c r="K1505" s="64">
        <v>38869</v>
      </c>
      <c r="L1505" s="64" t="str">
        <f t="shared" si="163"/>
        <v>62006</v>
      </c>
      <c r="M1505" s="50">
        <v>5.0700000000000002E-2</v>
      </c>
    </row>
    <row r="1506" spans="3:13">
      <c r="C1506" s="64"/>
      <c r="D1506" s="75"/>
      <c r="E1506" s="64">
        <v>7672</v>
      </c>
      <c r="F1506" s="64" t="str">
        <f t="shared" si="161"/>
        <v>11921</v>
      </c>
      <c r="G1506" s="12">
        <v>5.0200000000000002E-2</v>
      </c>
      <c r="H1506" s="64">
        <v>40269</v>
      </c>
      <c r="I1506" s="64" t="str">
        <f t="shared" si="162"/>
        <v>42010</v>
      </c>
      <c r="J1506" s="50">
        <v>4.53E-2</v>
      </c>
      <c r="K1506" s="64">
        <v>38899</v>
      </c>
      <c r="L1506" s="64" t="str">
        <f t="shared" si="163"/>
        <v>72006</v>
      </c>
      <c r="M1506" s="50">
        <v>5.04E-2</v>
      </c>
    </row>
    <row r="1507" spans="3:13">
      <c r="C1507" s="64"/>
      <c r="D1507" s="73"/>
      <c r="E1507" s="64">
        <v>7703</v>
      </c>
      <c r="F1507" s="64" t="str">
        <f t="shared" si="161"/>
        <v>21921</v>
      </c>
      <c r="G1507" s="12">
        <v>4.9599999999999998E-2</v>
      </c>
      <c r="H1507" s="64">
        <v>40299</v>
      </c>
      <c r="I1507" s="64" t="str">
        <f t="shared" si="162"/>
        <v>52010</v>
      </c>
      <c r="J1507" s="50">
        <v>4.1099999999999998E-2</v>
      </c>
      <c r="K1507" s="64">
        <v>38930</v>
      </c>
      <c r="L1507" s="64" t="str">
        <f t="shared" si="163"/>
        <v>82006</v>
      </c>
      <c r="M1507" s="50">
        <v>4.82E-2</v>
      </c>
    </row>
    <row r="1508" spans="3:13">
      <c r="C1508" s="64"/>
      <c r="D1508" s="75"/>
      <c r="E1508" s="64">
        <v>7731</v>
      </c>
      <c r="F1508" s="64" t="str">
        <f t="shared" si="161"/>
        <v>31921</v>
      </c>
      <c r="G1508" s="12">
        <v>4.8899999999999999E-2</v>
      </c>
      <c r="H1508" s="64">
        <v>40330</v>
      </c>
      <c r="I1508" s="64" t="str">
        <f t="shared" si="162"/>
        <v>62010</v>
      </c>
      <c r="J1508" s="50">
        <v>3.95E-2</v>
      </c>
      <c r="K1508" s="64">
        <v>38961</v>
      </c>
      <c r="L1508" s="64" t="str">
        <f t="shared" si="163"/>
        <v>92006</v>
      </c>
      <c r="M1508" s="50">
        <v>4.6699999999999998E-2</v>
      </c>
    </row>
    <row r="1509" spans="3:13">
      <c r="C1509" s="64"/>
      <c r="D1509" s="73"/>
      <c r="E1509" s="64">
        <v>7762</v>
      </c>
      <c r="F1509" s="64" t="str">
        <f t="shared" si="161"/>
        <v>41921</v>
      </c>
      <c r="G1509" s="12">
        <v>4.8300000000000003E-2</v>
      </c>
      <c r="H1509" s="64">
        <v>40360</v>
      </c>
      <c r="I1509" s="64" t="str">
        <f t="shared" si="162"/>
        <v>72010</v>
      </c>
      <c r="J1509" s="50">
        <v>3.7999999999999999E-2</v>
      </c>
      <c r="K1509" s="64">
        <v>38991</v>
      </c>
      <c r="L1509" s="64" t="str">
        <f t="shared" si="163"/>
        <v>102006</v>
      </c>
      <c r="M1509" s="50">
        <v>4.6899999999999997E-2</v>
      </c>
    </row>
    <row r="1510" spans="3:13">
      <c r="C1510" s="64"/>
      <c r="D1510" s="75"/>
      <c r="E1510" s="64">
        <v>7792</v>
      </c>
      <c r="F1510" s="64" t="str">
        <f t="shared" si="161"/>
        <v>51921</v>
      </c>
      <c r="G1510" s="12">
        <v>4.7600000000000003E-2</v>
      </c>
      <c r="H1510" s="64">
        <v>40391</v>
      </c>
      <c r="I1510" s="64" t="str">
        <f t="shared" si="162"/>
        <v>82010</v>
      </c>
      <c r="J1510" s="50">
        <v>3.5200000000000002E-2</v>
      </c>
      <c r="K1510" s="64">
        <v>39022</v>
      </c>
      <c r="L1510" s="64" t="str">
        <f t="shared" si="163"/>
        <v>112006</v>
      </c>
      <c r="M1510" s="50">
        <v>4.58E-2</v>
      </c>
    </row>
    <row r="1511" spans="3:13">
      <c r="C1511" s="64"/>
      <c r="D1511" s="73"/>
      <c r="E1511" s="64">
        <v>7823</v>
      </c>
      <c r="F1511" s="64" t="str">
        <f t="shared" si="161"/>
        <v>61921</v>
      </c>
      <c r="G1511" s="12">
        <v>4.7E-2</v>
      </c>
      <c r="H1511" s="64">
        <v>40422</v>
      </c>
      <c r="I1511" s="64" t="str">
        <f t="shared" si="162"/>
        <v>92010</v>
      </c>
      <c r="J1511" s="50">
        <v>3.4700000000000002E-2</v>
      </c>
      <c r="K1511" s="64">
        <v>39052</v>
      </c>
      <c r="L1511" s="64" t="str">
        <f t="shared" si="163"/>
        <v>122006</v>
      </c>
      <c r="M1511" s="50">
        <v>4.53E-2</v>
      </c>
    </row>
    <row r="1512" spans="3:13">
      <c r="C1512" s="64"/>
      <c r="D1512" s="75"/>
      <c r="E1512" s="64">
        <v>7853</v>
      </c>
      <c r="F1512" s="64" t="str">
        <f t="shared" si="161"/>
        <v>71921</v>
      </c>
      <c r="G1512" s="12">
        <v>4.6300000000000001E-2</v>
      </c>
      <c r="H1512" s="64">
        <v>40452</v>
      </c>
      <c r="I1512" s="64" t="str">
        <f t="shared" si="162"/>
        <v>102010</v>
      </c>
      <c r="J1512" s="50">
        <v>3.5200000000000002E-2</v>
      </c>
      <c r="K1512" s="64">
        <v>39083</v>
      </c>
      <c r="L1512" s="64" t="str">
        <f t="shared" si="163"/>
        <v>12007</v>
      </c>
      <c r="M1512" s="50">
        <v>4.7500000000000001E-2</v>
      </c>
    </row>
    <row r="1513" spans="3:13">
      <c r="C1513" s="64"/>
      <c r="D1513" s="73"/>
      <c r="E1513" s="64">
        <v>7884</v>
      </c>
      <c r="F1513" s="64" t="str">
        <f t="shared" si="161"/>
        <v>81921</v>
      </c>
      <c r="G1513" s="12">
        <v>4.5600000000000002E-2</v>
      </c>
      <c r="H1513" s="64">
        <v>40483</v>
      </c>
      <c r="I1513" s="64" t="str">
        <f t="shared" si="162"/>
        <v>112010</v>
      </c>
      <c r="J1513" s="50">
        <v>3.8199999999999998E-2</v>
      </c>
      <c r="K1513" s="64">
        <v>39114</v>
      </c>
      <c r="L1513" s="64" t="str">
        <f t="shared" si="163"/>
        <v>22007</v>
      </c>
      <c r="M1513" s="50">
        <v>4.7100000000000003E-2</v>
      </c>
    </row>
    <row r="1514" spans="3:13">
      <c r="C1514" s="64"/>
      <c r="D1514" s="75"/>
      <c r="E1514" s="64">
        <v>7915</v>
      </c>
      <c r="F1514" s="64" t="str">
        <f t="shared" si="161"/>
        <v>91921</v>
      </c>
      <c r="G1514" s="12">
        <v>4.4999999999999998E-2</v>
      </c>
      <c r="H1514" s="64">
        <v>40513</v>
      </c>
      <c r="I1514" s="64" t="str">
        <f t="shared" si="162"/>
        <v>122010</v>
      </c>
      <c r="J1514" s="50">
        <v>4.1700000000000001E-2</v>
      </c>
      <c r="K1514" s="64">
        <v>39142</v>
      </c>
      <c r="L1514" s="64" t="str">
        <f t="shared" si="163"/>
        <v>32007</v>
      </c>
      <c r="M1514" s="50">
        <v>4.48E-2</v>
      </c>
    </row>
    <row r="1515" spans="3:13">
      <c r="C1515" s="64"/>
      <c r="D1515" s="73"/>
      <c r="E1515" s="64">
        <v>7945</v>
      </c>
      <c r="F1515" s="64" t="str">
        <f t="shared" si="161"/>
        <v>101921</v>
      </c>
      <c r="G1515" s="12">
        <v>4.4299999999999999E-2</v>
      </c>
      <c r="H1515" s="64">
        <v>40544</v>
      </c>
      <c r="I1515" s="64" t="str">
        <f t="shared" si="162"/>
        <v>12011</v>
      </c>
      <c r="J1515" s="50">
        <v>4.2799999999999998E-2</v>
      </c>
      <c r="K1515" s="64">
        <v>39173</v>
      </c>
      <c r="L1515" s="64" t="str">
        <f t="shared" si="163"/>
        <v>42007</v>
      </c>
      <c r="M1515" s="50">
        <v>4.5900000000000003E-2</v>
      </c>
    </row>
    <row r="1516" spans="3:13">
      <c r="C1516" s="64"/>
      <c r="D1516" s="75"/>
      <c r="E1516" s="64">
        <v>7976</v>
      </c>
      <c r="F1516" s="64" t="str">
        <f t="shared" si="161"/>
        <v>111921</v>
      </c>
      <c r="G1516" s="12">
        <v>4.3700000000000003E-2</v>
      </c>
      <c r="H1516" s="64">
        <v>40575</v>
      </c>
      <c r="I1516" s="64" t="str">
        <f t="shared" si="162"/>
        <v>22011</v>
      </c>
      <c r="J1516" s="50">
        <v>4.4200000000000003E-2</v>
      </c>
      <c r="K1516" s="64">
        <v>39203</v>
      </c>
      <c r="L1516" s="64" t="str">
        <f t="shared" si="163"/>
        <v>52007</v>
      </c>
      <c r="M1516" s="50">
        <v>4.6699999999999998E-2</v>
      </c>
    </row>
    <row r="1517" spans="3:13">
      <c r="C1517" s="64"/>
      <c r="D1517" s="73"/>
      <c r="E1517" s="64">
        <v>8006</v>
      </c>
      <c r="F1517" s="64" t="str">
        <f t="shared" si="161"/>
        <v>121921</v>
      </c>
      <c r="G1517" s="12">
        <v>4.2999999999999997E-2</v>
      </c>
      <c r="H1517" s="64">
        <v>40603</v>
      </c>
      <c r="I1517" s="64" t="str">
        <f t="shared" si="162"/>
        <v>32011</v>
      </c>
      <c r="J1517" s="50">
        <v>4.2700000000000002E-2</v>
      </c>
      <c r="K1517" s="64">
        <v>39234</v>
      </c>
      <c r="L1517" s="64" t="str">
        <f t="shared" si="163"/>
        <v>62007</v>
      </c>
      <c r="M1517" s="50">
        <v>5.0299999999999997E-2</v>
      </c>
    </row>
    <row r="1518" spans="3:13">
      <c r="C1518" s="64"/>
      <c r="D1518" s="75"/>
      <c r="E1518" s="64">
        <v>8037</v>
      </c>
      <c r="F1518" s="64" t="str">
        <f t="shared" si="161"/>
        <v>11922</v>
      </c>
      <c r="G1518" s="12">
        <v>4.2999999999999997E-2</v>
      </c>
      <c r="H1518" s="64">
        <v>40634</v>
      </c>
      <c r="I1518" s="64" t="str">
        <f t="shared" si="162"/>
        <v>42011</v>
      </c>
      <c r="J1518" s="50">
        <v>4.2799999999999998E-2</v>
      </c>
      <c r="K1518" s="64">
        <v>39264</v>
      </c>
      <c r="L1518" s="64" t="str">
        <f t="shared" si="163"/>
        <v>72007</v>
      </c>
      <c r="M1518" s="50">
        <v>4.8800000000000003E-2</v>
      </c>
    </row>
    <row r="1519" spans="3:13">
      <c r="C1519" s="64"/>
      <c r="D1519" s="73"/>
      <c r="E1519" s="64">
        <v>8068</v>
      </c>
      <c r="F1519" s="64" t="str">
        <f t="shared" si="161"/>
        <v>21922</v>
      </c>
      <c r="G1519" s="12">
        <v>4.3099999999999999E-2</v>
      </c>
      <c r="H1519" s="64">
        <v>40664</v>
      </c>
      <c r="I1519" s="64" t="str">
        <f t="shared" si="162"/>
        <v>52011</v>
      </c>
      <c r="J1519" s="50">
        <v>4.0099999999999997E-2</v>
      </c>
      <c r="K1519" s="64">
        <v>39295</v>
      </c>
      <c r="L1519" s="64" t="str">
        <f t="shared" si="163"/>
        <v>82007</v>
      </c>
      <c r="M1519" s="50">
        <v>4.4299999999999999E-2</v>
      </c>
    </row>
    <row r="1520" spans="3:13">
      <c r="C1520" s="64"/>
      <c r="D1520" s="75"/>
      <c r="E1520" s="64">
        <v>8096</v>
      </c>
      <c r="F1520" s="64" t="str">
        <f t="shared" si="161"/>
        <v>31922</v>
      </c>
      <c r="G1520" s="12">
        <v>4.3200000000000002E-2</v>
      </c>
      <c r="H1520" s="64">
        <v>40695</v>
      </c>
      <c r="I1520" s="64" t="str">
        <f t="shared" si="162"/>
        <v>62011</v>
      </c>
      <c r="J1520" s="50">
        <v>3.9100000000000003E-2</v>
      </c>
      <c r="K1520" s="64">
        <v>39326</v>
      </c>
      <c r="L1520" s="64" t="str">
        <f t="shared" si="163"/>
        <v>92007</v>
      </c>
      <c r="M1520" s="50">
        <v>4.2000000000000003E-2</v>
      </c>
    </row>
    <row r="1521" spans="3:13">
      <c r="C1521" s="64"/>
      <c r="D1521" s="73"/>
      <c r="E1521" s="64">
        <v>8127</v>
      </c>
      <c r="F1521" s="64" t="str">
        <f t="shared" si="161"/>
        <v>41922</v>
      </c>
      <c r="G1521" s="12">
        <v>4.3200000000000002E-2</v>
      </c>
      <c r="H1521" s="64">
        <v>40725</v>
      </c>
      <c r="I1521" s="64" t="str">
        <f t="shared" si="162"/>
        <v>72011</v>
      </c>
      <c r="J1521" s="50">
        <v>3.95E-2</v>
      </c>
      <c r="K1521" s="64">
        <v>39356</v>
      </c>
      <c r="L1521" s="64" t="str">
        <f t="shared" si="163"/>
        <v>102007</v>
      </c>
      <c r="M1521" s="50">
        <v>4.2000000000000003E-2</v>
      </c>
    </row>
    <row r="1522" spans="3:13">
      <c r="C1522" s="64"/>
      <c r="D1522" s="75"/>
      <c r="E1522" s="64">
        <v>8157</v>
      </c>
      <c r="F1522" s="64" t="str">
        <f t="shared" si="161"/>
        <v>51922</v>
      </c>
      <c r="G1522" s="12">
        <v>4.3200000000000002E-2</v>
      </c>
      <c r="H1522" s="64">
        <v>40756</v>
      </c>
      <c r="I1522" s="64" t="str">
        <f t="shared" si="162"/>
        <v>82011</v>
      </c>
      <c r="J1522" s="50">
        <v>3.2399999999999998E-2</v>
      </c>
      <c r="K1522" s="64">
        <v>39387</v>
      </c>
      <c r="L1522" s="64" t="str">
        <f t="shared" si="163"/>
        <v>112007</v>
      </c>
      <c r="M1522" s="50">
        <v>3.6700000000000003E-2</v>
      </c>
    </row>
    <row r="1523" spans="3:13">
      <c r="C1523" s="64"/>
      <c r="D1523" s="73"/>
      <c r="E1523" s="64">
        <v>8188</v>
      </c>
      <c r="F1523" s="64" t="str">
        <f t="shared" si="161"/>
        <v>61922</v>
      </c>
      <c r="G1523" s="12">
        <v>4.3299999999999998E-2</v>
      </c>
      <c r="H1523" s="64">
        <v>40787</v>
      </c>
      <c r="I1523" s="64" t="str">
        <f t="shared" si="162"/>
        <v>92011</v>
      </c>
      <c r="J1523" s="50">
        <v>2.8299999999999999E-2</v>
      </c>
      <c r="K1523" s="64">
        <v>39417</v>
      </c>
      <c r="L1523" s="64" t="str">
        <f t="shared" si="163"/>
        <v>122007</v>
      </c>
      <c r="M1523" s="50">
        <v>3.49E-2</v>
      </c>
    </row>
    <row r="1524" spans="3:13">
      <c r="C1524" s="64"/>
      <c r="D1524" s="75"/>
      <c r="E1524" s="64">
        <v>8218</v>
      </c>
      <c r="F1524" s="64" t="str">
        <f t="shared" si="161"/>
        <v>71922</v>
      </c>
      <c r="G1524" s="12">
        <v>4.3400000000000001E-2</v>
      </c>
      <c r="H1524" s="64">
        <v>40817</v>
      </c>
      <c r="I1524" s="64" t="str">
        <f t="shared" si="162"/>
        <v>102011</v>
      </c>
      <c r="J1524" s="50">
        <v>2.87E-2</v>
      </c>
      <c r="K1524" s="64">
        <v>39448</v>
      </c>
      <c r="L1524" s="64" t="str">
        <f t="shared" si="163"/>
        <v>12008</v>
      </c>
      <c r="M1524" s="50">
        <v>2.98E-2</v>
      </c>
    </row>
    <row r="1525" spans="3:13">
      <c r="C1525" s="64"/>
      <c r="D1525" s="73"/>
      <c r="E1525" s="64">
        <v>8249</v>
      </c>
      <c r="F1525" s="64" t="str">
        <f t="shared" si="161"/>
        <v>81922</v>
      </c>
      <c r="G1525" s="12">
        <v>4.3400000000000001E-2</v>
      </c>
      <c r="H1525" s="64">
        <v>40848</v>
      </c>
      <c r="I1525" s="64" t="str">
        <f t="shared" si="162"/>
        <v>112011</v>
      </c>
      <c r="J1525" s="50">
        <v>2.7199999999999998E-2</v>
      </c>
      <c r="K1525" s="64">
        <v>39479</v>
      </c>
      <c r="L1525" s="64" t="str">
        <f t="shared" si="163"/>
        <v>22008</v>
      </c>
      <c r="M1525" s="50">
        <v>2.7799999999999998E-2</v>
      </c>
    </row>
    <row r="1526" spans="3:13">
      <c r="C1526" s="64"/>
      <c r="D1526" s="75"/>
      <c r="E1526" s="64">
        <v>8280</v>
      </c>
      <c r="F1526" s="64" t="str">
        <f t="shared" si="161"/>
        <v>91922</v>
      </c>
      <c r="G1526" s="12">
        <v>4.3400000000000001E-2</v>
      </c>
      <c r="H1526" s="64">
        <v>40878</v>
      </c>
      <c r="I1526" s="64" t="str">
        <f t="shared" si="162"/>
        <v>122011</v>
      </c>
      <c r="J1526" s="50">
        <v>2.6700000000000002E-2</v>
      </c>
      <c r="K1526" s="64">
        <v>39508</v>
      </c>
      <c r="L1526" s="64" t="str">
        <f t="shared" si="163"/>
        <v>32008</v>
      </c>
      <c r="M1526" s="50">
        <v>2.4799999999999999E-2</v>
      </c>
    </row>
    <row r="1527" spans="3:13">
      <c r="C1527" s="64"/>
      <c r="D1527" s="73"/>
      <c r="E1527" s="64">
        <v>8310</v>
      </c>
      <c r="F1527" s="64" t="str">
        <f t="shared" si="161"/>
        <v>101922</v>
      </c>
      <c r="G1527" s="12">
        <v>4.3499999999999997E-2</v>
      </c>
      <c r="H1527" s="64">
        <v>40909</v>
      </c>
      <c r="I1527" s="64" t="str">
        <f t="shared" si="162"/>
        <v>12012</v>
      </c>
      <c r="J1527" s="50">
        <v>2.69E-2</v>
      </c>
      <c r="K1527" s="64">
        <v>39539</v>
      </c>
      <c r="L1527" s="64" t="str">
        <f t="shared" si="163"/>
        <v>42008</v>
      </c>
      <c r="M1527" s="50">
        <v>2.8400000000000002E-2</v>
      </c>
    </row>
    <row r="1528" spans="3:13">
      <c r="C1528" s="64"/>
      <c r="D1528" s="75"/>
      <c r="E1528" s="64">
        <v>8341</v>
      </c>
      <c r="F1528" s="64" t="str">
        <f t="shared" si="161"/>
        <v>111922</v>
      </c>
      <c r="G1528" s="12">
        <v>4.36E-2</v>
      </c>
      <c r="H1528" s="64">
        <v>40940</v>
      </c>
      <c r="I1528" s="64" t="str">
        <f t="shared" si="162"/>
        <v>22012</v>
      </c>
      <c r="J1528" s="50">
        <v>2.75E-2</v>
      </c>
      <c r="K1528" s="64">
        <v>39569</v>
      </c>
      <c r="L1528" s="64" t="str">
        <f t="shared" si="163"/>
        <v>52008</v>
      </c>
      <c r="M1528" s="50">
        <v>3.15E-2</v>
      </c>
    </row>
    <row r="1529" spans="3:13">
      <c r="C1529" s="64"/>
      <c r="D1529" s="73"/>
      <c r="E1529" s="64">
        <v>8371</v>
      </c>
      <c r="F1529" s="64" t="str">
        <f t="shared" si="161"/>
        <v>121922</v>
      </c>
      <c r="G1529" s="12">
        <v>4.36E-2</v>
      </c>
      <c r="H1529" s="64">
        <v>40969</v>
      </c>
      <c r="I1529" s="64" t="str">
        <f t="shared" si="162"/>
        <v>32012</v>
      </c>
      <c r="J1529" s="50">
        <v>2.9399999999999999E-2</v>
      </c>
      <c r="K1529" s="64">
        <v>39600</v>
      </c>
      <c r="L1529" s="64" t="str">
        <f t="shared" si="163"/>
        <v>62008</v>
      </c>
      <c r="M1529" s="50">
        <v>3.49E-2</v>
      </c>
    </row>
    <row r="1530" spans="3:13">
      <c r="C1530" s="64"/>
      <c r="D1530" s="75"/>
      <c r="E1530" s="64">
        <v>8402</v>
      </c>
      <c r="F1530" s="64" t="str">
        <f t="shared" si="161"/>
        <v>11923</v>
      </c>
      <c r="G1530" s="12">
        <v>4.3400000000000001E-2</v>
      </c>
      <c r="H1530" s="64">
        <v>41000</v>
      </c>
      <c r="I1530" s="64" t="str">
        <f t="shared" si="162"/>
        <v>42012</v>
      </c>
      <c r="J1530" s="50">
        <v>2.8199999999999999E-2</v>
      </c>
      <c r="K1530" s="64">
        <v>39630</v>
      </c>
      <c r="L1530" s="64" t="str">
        <f t="shared" si="163"/>
        <v>72008</v>
      </c>
      <c r="M1530" s="50">
        <v>3.3000000000000002E-2</v>
      </c>
    </row>
    <row r="1531" spans="3:13">
      <c r="C1531" s="64"/>
      <c r="D1531" s="73"/>
      <c r="E1531" s="64">
        <v>8433</v>
      </c>
      <c r="F1531" s="64" t="str">
        <f t="shared" si="161"/>
        <v>21923</v>
      </c>
      <c r="G1531" s="12">
        <v>4.3099999999999999E-2</v>
      </c>
      <c r="H1531" s="64">
        <v>41030</v>
      </c>
      <c r="I1531" s="64" t="str">
        <f t="shared" si="162"/>
        <v>52012</v>
      </c>
      <c r="J1531" s="50">
        <v>2.53E-2</v>
      </c>
      <c r="K1531" s="64">
        <v>39661</v>
      </c>
      <c r="L1531" s="64" t="str">
        <f t="shared" si="163"/>
        <v>82008</v>
      </c>
      <c r="M1531" s="50">
        <v>3.1399999999999997E-2</v>
      </c>
    </row>
    <row r="1532" spans="3:13">
      <c r="C1532" s="64"/>
      <c r="D1532" s="75"/>
      <c r="E1532" s="64">
        <v>8461</v>
      </c>
      <c r="F1532" s="64" t="str">
        <f t="shared" si="161"/>
        <v>31923</v>
      </c>
      <c r="G1532" s="12">
        <v>4.2799999999999998E-2</v>
      </c>
      <c r="H1532" s="64">
        <v>41061</v>
      </c>
      <c r="I1532" s="64" t="str">
        <f t="shared" si="162"/>
        <v>62012</v>
      </c>
      <c r="J1532" s="50">
        <v>2.3099999999999999E-2</v>
      </c>
      <c r="K1532" s="64">
        <v>39692</v>
      </c>
      <c r="L1532" s="64" t="str">
        <f t="shared" si="163"/>
        <v>92008</v>
      </c>
      <c r="M1532" s="50">
        <v>2.8799999999999999E-2</v>
      </c>
    </row>
    <row r="1533" spans="3:13">
      <c r="C1533" s="64"/>
      <c r="D1533" s="73"/>
      <c r="E1533" s="64">
        <v>8492</v>
      </c>
      <c r="F1533" s="64" t="str">
        <f t="shared" si="161"/>
        <v>41923</v>
      </c>
      <c r="G1533" s="12">
        <v>4.2599999999999999E-2</v>
      </c>
      <c r="H1533" s="64">
        <v>41091</v>
      </c>
      <c r="I1533" s="64" t="str">
        <f t="shared" si="162"/>
        <v>72012</v>
      </c>
      <c r="J1533" s="50">
        <v>2.2200000000000001E-2</v>
      </c>
      <c r="K1533" s="64">
        <v>39722</v>
      </c>
      <c r="L1533" s="64" t="str">
        <f t="shared" si="163"/>
        <v>102008</v>
      </c>
      <c r="M1533" s="50">
        <v>2.7300000000000001E-2</v>
      </c>
    </row>
    <row r="1534" spans="3:13">
      <c r="C1534" s="64"/>
      <c r="D1534" s="75"/>
      <c r="E1534" s="64">
        <v>8522</v>
      </c>
      <c r="F1534" s="64" t="str">
        <f t="shared" si="161"/>
        <v>51923</v>
      </c>
      <c r="G1534" s="12">
        <v>4.24E-2</v>
      </c>
      <c r="H1534" s="64">
        <v>41122</v>
      </c>
      <c r="I1534" s="64" t="str">
        <f t="shared" si="162"/>
        <v>82012</v>
      </c>
      <c r="J1534" s="50">
        <v>2.4E-2</v>
      </c>
      <c r="K1534" s="64">
        <v>39753</v>
      </c>
      <c r="L1534" s="64" t="str">
        <f t="shared" si="163"/>
        <v>112008</v>
      </c>
      <c r="M1534" s="50">
        <v>2.29E-2</v>
      </c>
    </row>
    <row r="1535" spans="3:13">
      <c r="C1535" s="64"/>
      <c r="D1535" s="73"/>
      <c r="E1535" s="64">
        <v>8553</v>
      </c>
      <c r="F1535" s="64" t="str">
        <f t="shared" si="161"/>
        <v>61923</v>
      </c>
      <c r="G1535" s="12">
        <v>4.2099999999999999E-2</v>
      </c>
      <c r="H1535" s="64">
        <v>41153</v>
      </c>
      <c r="I1535" s="64" t="str">
        <f t="shared" si="162"/>
        <v>92012</v>
      </c>
      <c r="J1535" s="50">
        <v>2.4899999999999999E-2</v>
      </c>
      <c r="K1535" s="64">
        <v>39783</v>
      </c>
      <c r="L1535" s="64" t="str">
        <f t="shared" si="163"/>
        <v>122008</v>
      </c>
      <c r="M1535" s="50">
        <v>1.52E-2</v>
      </c>
    </row>
    <row r="1536" spans="3:13">
      <c r="C1536" s="64"/>
      <c r="D1536" s="75"/>
      <c r="E1536" s="64">
        <v>8583</v>
      </c>
      <c r="F1536" s="64" t="str">
        <f t="shared" si="161"/>
        <v>71923</v>
      </c>
      <c r="G1536" s="12">
        <v>4.1799999999999997E-2</v>
      </c>
      <c r="H1536" s="64">
        <v>41183</v>
      </c>
      <c r="I1536" s="64" t="str">
        <f t="shared" si="162"/>
        <v>102012</v>
      </c>
      <c r="J1536" s="50">
        <v>2.5100000000000001E-2</v>
      </c>
      <c r="K1536" s="64">
        <v>39814</v>
      </c>
      <c r="L1536" s="64" t="str">
        <f t="shared" si="163"/>
        <v>12009</v>
      </c>
      <c r="M1536" s="50">
        <v>1.6E-2</v>
      </c>
    </row>
    <row r="1537" spans="3:13">
      <c r="C1537" s="64"/>
      <c r="D1537" s="73"/>
      <c r="E1537" s="64">
        <v>8614</v>
      </c>
      <c r="F1537" s="64" t="str">
        <f t="shared" si="161"/>
        <v>81923</v>
      </c>
      <c r="G1537" s="12">
        <v>4.1599999999999998E-2</v>
      </c>
      <c r="H1537" s="64">
        <v>41214</v>
      </c>
      <c r="I1537" s="64" t="str">
        <f t="shared" si="162"/>
        <v>112012</v>
      </c>
      <c r="J1537" s="50">
        <v>2.3900000000000001E-2</v>
      </c>
      <c r="K1537" s="64">
        <v>39845</v>
      </c>
      <c r="L1537" s="64" t="str">
        <f t="shared" si="163"/>
        <v>22009</v>
      </c>
      <c r="M1537" s="50">
        <v>1.8700000000000001E-2</v>
      </c>
    </row>
    <row r="1538" spans="3:13">
      <c r="C1538" s="64"/>
      <c r="D1538" s="75"/>
      <c r="E1538" s="64">
        <v>8645</v>
      </c>
      <c r="F1538" s="64" t="str">
        <f t="shared" si="161"/>
        <v>91923</v>
      </c>
      <c r="G1538" s="12">
        <v>4.1399999999999999E-2</v>
      </c>
      <c r="H1538" s="64">
        <v>41244</v>
      </c>
      <c r="I1538" s="64" t="str">
        <f t="shared" si="162"/>
        <v>122012</v>
      </c>
      <c r="J1538" s="50">
        <v>2.47E-2</v>
      </c>
      <c r="K1538" s="64">
        <v>39873</v>
      </c>
      <c r="L1538" s="64" t="str">
        <f t="shared" si="163"/>
        <v>32009</v>
      </c>
      <c r="M1538" s="50">
        <v>1.8200000000000001E-2</v>
      </c>
    </row>
    <row r="1539" spans="3:13">
      <c r="C1539" s="64"/>
      <c r="D1539" s="73"/>
      <c r="E1539" s="64">
        <v>8675</v>
      </c>
      <c r="F1539" s="64" t="str">
        <f t="shared" si="161"/>
        <v>101923</v>
      </c>
      <c r="G1539" s="12">
        <v>4.1099999999999998E-2</v>
      </c>
      <c r="H1539" s="64">
        <v>41275</v>
      </c>
      <c r="I1539" s="64" t="str">
        <f t="shared" si="162"/>
        <v>12013</v>
      </c>
      <c r="J1539" s="50">
        <v>2.6800000000000001E-2</v>
      </c>
      <c r="K1539" s="64">
        <v>39904</v>
      </c>
      <c r="L1539" s="64" t="str">
        <f t="shared" si="163"/>
        <v>42009</v>
      </c>
      <c r="M1539" s="50">
        <v>1.8599999999999998E-2</v>
      </c>
    </row>
    <row r="1540" spans="3:13">
      <c r="C1540" s="64"/>
      <c r="D1540" s="75"/>
      <c r="E1540" s="64">
        <v>8706</v>
      </c>
      <c r="F1540" s="64" t="str">
        <f t="shared" si="161"/>
        <v>111923</v>
      </c>
      <c r="G1540" s="12">
        <v>4.0899999999999999E-2</v>
      </c>
      <c r="H1540" s="64">
        <v>41306</v>
      </c>
      <c r="I1540" s="64" t="str">
        <f t="shared" si="162"/>
        <v>22013</v>
      </c>
      <c r="J1540" s="50">
        <v>2.7799999999999998E-2</v>
      </c>
      <c r="K1540" s="64">
        <v>39934</v>
      </c>
      <c r="L1540" s="64" t="str">
        <f t="shared" si="163"/>
        <v>52009</v>
      </c>
      <c r="M1540" s="50">
        <v>2.1299999999999999E-2</v>
      </c>
    </row>
    <row r="1541" spans="3:13">
      <c r="C1541" s="64"/>
      <c r="D1541" s="73"/>
      <c r="E1541" s="64">
        <v>8736</v>
      </c>
      <c r="F1541" s="64" t="str">
        <f t="shared" si="161"/>
        <v>121923</v>
      </c>
      <c r="G1541" s="12">
        <v>4.0599999999999997E-2</v>
      </c>
      <c r="H1541" s="64">
        <v>41334</v>
      </c>
      <c r="I1541" s="64" t="str">
        <f t="shared" si="162"/>
        <v>32013</v>
      </c>
      <c r="J1541" s="50">
        <v>2.7799999999999998E-2</v>
      </c>
      <c r="K1541" s="64">
        <v>39965</v>
      </c>
      <c r="L1541" s="64" t="str">
        <f t="shared" si="163"/>
        <v>62009</v>
      </c>
      <c r="M1541" s="50">
        <v>2.7099999999999999E-2</v>
      </c>
    </row>
    <row r="1542" spans="3:13">
      <c r="C1542" s="64"/>
      <c r="D1542" s="75"/>
      <c r="E1542" s="64">
        <v>8767</v>
      </c>
      <c r="F1542" s="64" t="str">
        <f t="shared" si="161"/>
        <v>11924</v>
      </c>
      <c r="G1542" s="12">
        <v>4.0399999999999998E-2</v>
      </c>
      <c r="H1542" s="64">
        <v>41365</v>
      </c>
      <c r="I1542" s="64" t="str">
        <f t="shared" si="162"/>
        <v>42013</v>
      </c>
      <c r="J1542" s="50">
        <v>2.5499999999999998E-2</v>
      </c>
      <c r="K1542" s="64">
        <v>39995</v>
      </c>
      <c r="L1542" s="64" t="str">
        <f t="shared" si="163"/>
        <v>72009</v>
      </c>
      <c r="M1542" s="50">
        <v>2.46E-2</v>
      </c>
    </row>
    <row r="1543" spans="3:13">
      <c r="C1543" s="64"/>
      <c r="D1543" s="73"/>
      <c r="E1543" s="64">
        <v>8798</v>
      </c>
      <c r="F1543" s="64" t="str">
        <f t="shared" si="161"/>
        <v>21924</v>
      </c>
      <c r="G1543" s="12">
        <v>4.0300000000000002E-2</v>
      </c>
      <c r="H1543" s="64">
        <v>41395</v>
      </c>
      <c r="I1543" s="64" t="str">
        <f t="shared" si="162"/>
        <v>52013</v>
      </c>
      <c r="J1543" s="50">
        <v>2.7300000000000001E-2</v>
      </c>
      <c r="K1543" s="64">
        <v>40026</v>
      </c>
      <c r="L1543" s="64" t="str">
        <f t="shared" si="163"/>
        <v>82009</v>
      </c>
      <c r="M1543" s="50">
        <v>2.5700000000000001E-2</v>
      </c>
    </row>
    <row r="1544" spans="3:13">
      <c r="C1544" s="64"/>
      <c r="D1544" s="75"/>
      <c r="E1544" s="64">
        <v>8827</v>
      </c>
      <c r="F1544" s="64" t="str">
        <f t="shared" si="161"/>
        <v>31924</v>
      </c>
      <c r="G1544" s="12">
        <v>4.0099999999999997E-2</v>
      </c>
      <c r="H1544" s="64">
        <v>41426</v>
      </c>
      <c r="I1544" s="64" t="str">
        <f t="shared" si="162"/>
        <v>62013</v>
      </c>
      <c r="J1544" s="50">
        <v>3.0700000000000002E-2</v>
      </c>
      <c r="K1544" s="64">
        <v>40057</v>
      </c>
      <c r="L1544" s="64" t="str">
        <f t="shared" si="163"/>
        <v>92009</v>
      </c>
      <c r="M1544" s="50">
        <v>2.3699999999999999E-2</v>
      </c>
    </row>
    <row r="1545" spans="3:13">
      <c r="C1545" s="64"/>
      <c r="D1545" s="73"/>
      <c r="E1545" s="64">
        <v>8858</v>
      </c>
      <c r="F1545" s="64" t="str">
        <f t="shared" si="161"/>
        <v>41924</v>
      </c>
      <c r="G1545" s="12">
        <v>3.9899999999999998E-2</v>
      </c>
      <c r="H1545" s="64">
        <v>41456</v>
      </c>
      <c r="I1545" s="64" t="str">
        <f t="shared" si="162"/>
        <v>72013</v>
      </c>
      <c r="J1545" s="50">
        <v>3.3099999999999997E-2</v>
      </c>
      <c r="K1545" s="64">
        <v>40087</v>
      </c>
      <c r="L1545" s="64" t="str">
        <f t="shared" si="163"/>
        <v>102009</v>
      </c>
      <c r="M1545" s="50">
        <v>2.3300000000000001E-2</v>
      </c>
    </row>
    <row r="1546" spans="3:13">
      <c r="C1546" s="64"/>
      <c r="D1546" s="75"/>
      <c r="E1546" s="64">
        <v>8888</v>
      </c>
      <c r="F1546" s="64" t="str">
        <f t="shared" si="161"/>
        <v>51924</v>
      </c>
      <c r="G1546" s="12">
        <v>3.9800000000000002E-2</v>
      </c>
      <c r="H1546" s="64">
        <v>41487</v>
      </c>
      <c r="I1546" s="64" t="str">
        <f t="shared" si="162"/>
        <v>82013</v>
      </c>
      <c r="J1546" s="50">
        <v>3.49E-2</v>
      </c>
      <c r="K1546" s="64">
        <v>40118</v>
      </c>
      <c r="L1546" s="64" t="str">
        <f t="shared" si="163"/>
        <v>112009</v>
      </c>
      <c r="M1546" s="50">
        <v>2.23E-2</v>
      </c>
    </row>
    <row r="1547" spans="3:13">
      <c r="C1547" s="64"/>
      <c r="D1547" s="73"/>
      <c r="E1547" s="64">
        <v>8919</v>
      </c>
      <c r="F1547" s="64" t="str">
        <f t="shared" si="161"/>
        <v>61924</v>
      </c>
      <c r="G1547" s="12">
        <v>3.9600000000000003E-2</v>
      </c>
      <c r="H1547" s="64">
        <v>41518</v>
      </c>
      <c r="I1547" s="64" t="str">
        <f t="shared" si="162"/>
        <v>92013</v>
      </c>
      <c r="J1547" s="50">
        <v>3.5299999999999998E-2</v>
      </c>
      <c r="K1547" s="64">
        <v>40148</v>
      </c>
      <c r="L1547" s="64" t="str">
        <f t="shared" si="163"/>
        <v>122009</v>
      </c>
      <c r="M1547" s="50">
        <v>2.3400000000000001E-2</v>
      </c>
    </row>
    <row r="1548" spans="3:13">
      <c r="C1548" s="64"/>
      <c r="D1548" s="75"/>
      <c r="E1548" s="64">
        <v>8949</v>
      </c>
      <c r="F1548" s="64" t="str">
        <f t="shared" si="161"/>
        <v>71924</v>
      </c>
      <c r="G1548" s="12">
        <v>3.9399999999999998E-2</v>
      </c>
      <c r="H1548" s="64">
        <v>41548</v>
      </c>
      <c r="I1548" s="64" t="str">
        <f t="shared" si="162"/>
        <v>102013</v>
      </c>
      <c r="J1548" s="50">
        <v>3.3799999999999997E-2</v>
      </c>
      <c r="K1548" s="64">
        <v>40179</v>
      </c>
      <c r="L1548" s="64" t="str">
        <f t="shared" si="163"/>
        <v>12010</v>
      </c>
      <c r="M1548" s="50">
        <v>2.4799999999999999E-2</v>
      </c>
    </row>
    <row r="1549" spans="3:13">
      <c r="C1549" s="64"/>
      <c r="D1549" s="73"/>
      <c r="E1549" s="64">
        <v>8980</v>
      </c>
      <c r="F1549" s="64" t="str">
        <f t="shared" si="161"/>
        <v>81924</v>
      </c>
      <c r="G1549" s="12">
        <v>3.9300000000000002E-2</v>
      </c>
      <c r="H1549" s="64">
        <v>41579</v>
      </c>
      <c r="I1549" s="64" t="str">
        <f t="shared" si="162"/>
        <v>112013</v>
      </c>
      <c r="J1549" s="50">
        <v>3.5000000000000003E-2</v>
      </c>
      <c r="K1549" s="64">
        <v>40210</v>
      </c>
      <c r="L1549" s="64" t="str">
        <f t="shared" si="163"/>
        <v>22010</v>
      </c>
      <c r="M1549" s="50">
        <v>2.3599999999999999E-2</v>
      </c>
    </row>
    <row r="1550" spans="3:13">
      <c r="C1550" s="64"/>
      <c r="D1550" s="75"/>
      <c r="E1550" s="64">
        <v>9011</v>
      </c>
      <c r="F1550" s="64" t="str">
        <f t="shared" si="161"/>
        <v>91924</v>
      </c>
      <c r="G1550" s="12">
        <v>3.9100000000000003E-2</v>
      </c>
      <c r="H1550" s="64">
        <v>41609</v>
      </c>
      <c r="I1550" s="64" t="str">
        <f t="shared" si="162"/>
        <v>122013</v>
      </c>
      <c r="J1550" s="50">
        <v>3.6299999999999999E-2</v>
      </c>
      <c r="K1550" s="64">
        <v>40238</v>
      </c>
      <c r="L1550" s="64" t="str">
        <f t="shared" si="163"/>
        <v>32010</v>
      </c>
      <c r="M1550" s="50">
        <v>2.4299999999999999E-2</v>
      </c>
    </row>
    <row r="1551" spans="3:13">
      <c r="C1551" s="64"/>
      <c r="D1551" s="73"/>
      <c r="E1551" s="64">
        <v>9041</v>
      </c>
      <c r="F1551" s="64" t="str">
        <f t="shared" si="161"/>
        <v>101924</v>
      </c>
      <c r="G1551" s="12">
        <v>3.8899999999999997E-2</v>
      </c>
      <c r="H1551" s="64">
        <v>41640</v>
      </c>
      <c r="I1551" s="64" t="str">
        <f t="shared" si="162"/>
        <v>12014</v>
      </c>
      <c r="J1551" s="50">
        <v>3.5200000000000002E-2</v>
      </c>
      <c r="K1551" s="64">
        <v>40269</v>
      </c>
      <c r="L1551" s="64" t="str">
        <f t="shared" si="163"/>
        <v>42010</v>
      </c>
      <c r="M1551" s="50">
        <v>2.58E-2</v>
      </c>
    </row>
    <row r="1552" spans="3:13">
      <c r="C1552" s="64"/>
      <c r="D1552" s="75"/>
      <c r="E1552" s="64">
        <v>9072</v>
      </c>
      <c r="F1552" s="64" t="str">
        <f t="shared" si="161"/>
        <v>111924</v>
      </c>
      <c r="G1552" s="12">
        <v>3.8800000000000001E-2</v>
      </c>
      <c r="H1552" s="64">
        <v>41671</v>
      </c>
      <c r="I1552" s="64" t="str">
        <f t="shared" si="162"/>
        <v>22014</v>
      </c>
      <c r="J1552" s="50">
        <v>3.3799999999999997E-2</v>
      </c>
      <c r="K1552" s="64">
        <v>40299</v>
      </c>
      <c r="L1552" s="64" t="str">
        <f t="shared" si="163"/>
        <v>52010</v>
      </c>
      <c r="M1552" s="50">
        <v>2.18E-2</v>
      </c>
    </row>
    <row r="1553" spans="3:13">
      <c r="C1553" s="64"/>
      <c r="D1553" s="73"/>
      <c r="E1553" s="64">
        <v>9102</v>
      </c>
      <c r="F1553" s="64" t="str">
        <f t="shared" si="161"/>
        <v>121924</v>
      </c>
      <c r="G1553" s="12">
        <v>3.8600000000000002E-2</v>
      </c>
      <c r="H1553" s="64">
        <v>41699</v>
      </c>
      <c r="I1553" s="64" t="str">
        <f t="shared" si="162"/>
        <v>32014</v>
      </c>
      <c r="J1553" s="50">
        <v>3.3500000000000002E-2</v>
      </c>
      <c r="K1553" s="64">
        <v>40330</v>
      </c>
      <c r="L1553" s="64" t="str">
        <f t="shared" si="163"/>
        <v>62010</v>
      </c>
      <c r="M1553" s="50">
        <v>0.02</v>
      </c>
    </row>
    <row r="1554" spans="3:13">
      <c r="C1554" s="64"/>
      <c r="D1554" s="75"/>
      <c r="E1554" s="64">
        <v>9133</v>
      </c>
      <c r="F1554" s="64" t="str">
        <f t="shared" si="161"/>
        <v>11925</v>
      </c>
      <c r="G1554" s="12">
        <v>3.85E-2</v>
      </c>
      <c r="H1554" s="64">
        <v>41730</v>
      </c>
      <c r="I1554" s="64" t="str">
        <f t="shared" si="162"/>
        <v>42014</v>
      </c>
      <c r="J1554" s="50">
        <v>3.27E-2</v>
      </c>
      <c r="K1554" s="64">
        <v>40360</v>
      </c>
      <c r="L1554" s="64" t="str">
        <f t="shared" si="163"/>
        <v>72010</v>
      </c>
      <c r="M1554" s="50">
        <v>1.7600000000000001E-2</v>
      </c>
    </row>
    <row r="1555" spans="3:13">
      <c r="C1555" s="64"/>
      <c r="D1555" s="73"/>
      <c r="E1555" s="64">
        <v>9164</v>
      </c>
      <c r="F1555" s="64" t="str">
        <f t="shared" si="161"/>
        <v>21925</v>
      </c>
      <c r="G1555" s="12">
        <v>3.8300000000000001E-2</v>
      </c>
      <c r="H1555" s="64">
        <v>41760</v>
      </c>
      <c r="I1555" s="64" t="str">
        <f t="shared" si="162"/>
        <v>52014</v>
      </c>
      <c r="J1555" s="50">
        <v>3.1199999999999999E-2</v>
      </c>
      <c r="K1555" s="64">
        <v>40391</v>
      </c>
      <c r="L1555" s="64" t="str">
        <f t="shared" si="163"/>
        <v>82010</v>
      </c>
      <c r="M1555" s="50">
        <v>1.47E-2</v>
      </c>
    </row>
    <row r="1556" spans="3:13">
      <c r="C1556" s="64"/>
      <c r="D1556" s="75"/>
      <c r="E1556" s="64">
        <v>9192</v>
      </c>
      <c r="F1556" s="64" t="str">
        <f t="shared" si="161"/>
        <v>31925</v>
      </c>
      <c r="G1556" s="12">
        <v>3.8199999999999998E-2</v>
      </c>
      <c r="H1556" s="64">
        <v>41791</v>
      </c>
      <c r="I1556" s="64" t="str">
        <f t="shared" si="162"/>
        <v>62014</v>
      </c>
      <c r="J1556" s="50">
        <v>3.15E-2</v>
      </c>
      <c r="K1556" s="64">
        <v>40422</v>
      </c>
      <c r="L1556" s="64" t="str">
        <f t="shared" si="163"/>
        <v>92010</v>
      </c>
      <c r="M1556" s="50">
        <v>1.41E-2</v>
      </c>
    </row>
    <row r="1557" spans="3:13">
      <c r="C1557" s="64"/>
      <c r="D1557" s="73"/>
      <c r="E1557" s="64">
        <v>9223</v>
      </c>
      <c r="F1557" s="64" t="str">
        <f t="shared" si="161"/>
        <v>41925</v>
      </c>
      <c r="G1557" s="12">
        <v>3.7999999999999999E-2</v>
      </c>
      <c r="H1557" s="64">
        <v>41821</v>
      </c>
      <c r="I1557" s="64" t="str">
        <f t="shared" si="162"/>
        <v>72014</v>
      </c>
      <c r="J1557" s="50">
        <v>3.0700000000000002E-2</v>
      </c>
      <c r="K1557" s="64">
        <v>40452</v>
      </c>
      <c r="L1557" s="64" t="str">
        <f t="shared" si="163"/>
        <v>102010</v>
      </c>
      <c r="M1557" s="50">
        <v>1.18E-2</v>
      </c>
    </row>
    <row r="1558" spans="3:13">
      <c r="C1558" s="64"/>
      <c r="D1558" s="75"/>
      <c r="E1558" s="64">
        <v>9253</v>
      </c>
      <c r="F1558" s="64" t="str">
        <f t="shared" si="161"/>
        <v>51925</v>
      </c>
      <c r="G1558" s="12">
        <v>3.7900000000000003E-2</v>
      </c>
      <c r="H1558" s="64">
        <v>41852</v>
      </c>
      <c r="I1558" s="64" t="str">
        <f t="shared" si="162"/>
        <v>82014</v>
      </c>
      <c r="J1558" s="50">
        <v>2.9399999999999999E-2</v>
      </c>
      <c r="K1558" s="64">
        <v>40483</v>
      </c>
      <c r="L1558" s="64" t="str">
        <f t="shared" si="163"/>
        <v>112010</v>
      </c>
      <c r="M1558" s="50">
        <v>1.35E-2</v>
      </c>
    </row>
    <row r="1559" spans="3:13">
      <c r="C1559" s="64"/>
      <c r="D1559" s="73"/>
      <c r="E1559" s="64">
        <v>9284</v>
      </c>
      <c r="F1559" s="64" t="str">
        <f t="shared" si="161"/>
        <v>61925</v>
      </c>
      <c r="G1559" s="12">
        <v>3.7699999999999997E-2</v>
      </c>
      <c r="H1559" s="64">
        <v>41883</v>
      </c>
      <c r="I1559" s="64" t="str">
        <f t="shared" si="162"/>
        <v>92014</v>
      </c>
      <c r="J1559" s="50">
        <v>3.0099999999999998E-2</v>
      </c>
      <c r="K1559" s="64">
        <v>40513</v>
      </c>
      <c r="L1559" s="64" t="str">
        <f t="shared" si="163"/>
        <v>122010</v>
      </c>
      <c r="M1559" s="50">
        <v>1.9300000000000001E-2</v>
      </c>
    </row>
    <row r="1560" spans="3:13">
      <c r="C1560" s="64"/>
      <c r="D1560" s="75"/>
      <c r="E1560" s="64">
        <v>9314</v>
      </c>
      <c r="F1560" s="64" t="str">
        <f t="shared" si="161"/>
        <v>71925</v>
      </c>
      <c r="G1560" s="12">
        <v>3.7600000000000001E-2</v>
      </c>
      <c r="H1560" s="64">
        <v>41913</v>
      </c>
      <c r="I1560" s="64" t="str">
        <f t="shared" si="162"/>
        <v>102014</v>
      </c>
      <c r="J1560" s="50">
        <v>2.7699999999999999E-2</v>
      </c>
      <c r="K1560" s="64">
        <v>40544</v>
      </c>
      <c r="L1560" s="64" t="str">
        <f t="shared" si="163"/>
        <v>12011</v>
      </c>
      <c r="M1560" s="50">
        <v>1.9900000000000001E-2</v>
      </c>
    </row>
    <row r="1561" spans="3:13">
      <c r="C1561" s="64"/>
      <c r="D1561" s="73"/>
      <c r="E1561" s="64">
        <v>9345</v>
      </c>
      <c r="F1561" s="64" t="str">
        <f t="shared" si="161"/>
        <v>81925</v>
      </c>
      <c r="G1561" s="12">
        <v>3.7400000000000003E-2</v>
      </c>
      <c r="H1561" s="64">
        <v>41944</v>
      </c>
      <c r="I1561" s="64" t="str">
        <f t="shared" si="162"/>
        <v>112014</v>
      </c>
      <c r="J1561" s="50">
        <v>2.76E-2</v>
      </c>
      <c r="K1561" s="64">
        <v>40575</v>
      </c>
      <c r="L1561" s="64" t="str">
        <f t="shared" si="163"/>
        <v>22011</v>
      </c>
      <c r="M1561" s="50">
        <v>2.2599999999999999E-2</v>
      </c>
    </row>
    <row r="1562" spans="3:13">
      <c r="C1562" s="64"/>
      <c r="D1562" s="75"/>
      <c r="E1562" s="64">
        <v>9376</v>
      </c>
      <c r="F1562" s="64" t="str">
        <f t="shared" si="161"/>
        <v>91925</v>
      </c>
      <c r="G1562" s="12">
        <v>3.7199999999999997E-2</v>
      </c>
      <c r="H1562" s="64">
        <v>41974</v>
      </c>
      <c r="I1562" s="64" t="str">
        <f t="shared" si="162"/>
        <v>122014</v>
      </c>
      <c r="J1562" s="50">
        <v>2.5499999999999998E-2</v>
      </c>
      <c r="K1562" s="64">
        <v>40603</v>
      </c>
      <c r="L1562" s="64" t="str">
        <f t="shared" si="163"/>
        <v>32011</v>
      </c>
      <c r="M1562" s="50">
        <v>2.1100000000000001E-2</v>
      </c>
    </row>
    <row r="1563" spans="3:13">
      <c r="C1563" s="64"/>
      <c r="D1563" s="73"/>
      <c r="E1563" s="64">
        <v>9406</v>
      </c>
      <c r="F1563" s="64" t="str">
        <f t="shared" si="161"/>
        <v>101925</v>
      </c>
      <c r="G1563" s="12">
        <v>3.7100000000000001E-2</v>
      </c>
      <c r="H1563" s="64">
        <v>42005</v>
      </c>
      <c r="I1563" s="64" t="str">
        <f t="shared" si="162"/>
        <v>12015</v>
      </c>
      <c r="J1563" s="50">
        <v>2.1999999999999999E-2</v>
      </c>
      <c r="K1563" s="64">
        <v>40634</v>
      </c>
      <c r="L1563" s="64" t="str">
        <f t="shared" si="163"/>
        <v>42011</v>
      </c>
      <c r="M1563" s="50">
        <v>2.1700000000000001E-2</v>
      </c>
    </row>
    <row r="1564" spans="3:13">
      <c r="C1564" s="64"/>
      <c r="D1564" s="75"/>
      <c r="E1564" s="64">
        <v>9437</v>
      </c>
      <c r="F1564" s="64" t="str">
        <f t="shared" si="161"/>
        <v>111925</v>
      </c>
      <c r="G1564" s="12">
        <v>3.6900000000000002E-2</v>
      </c>
      <c r="H1564" s="64">
        <v>42036</v>
      </c>
      <c r="I1564" s="64" t="str">
        <f t="shared" si="162"/>
        <v>22015</v>
      </c>
      <c r="J1564" s="50">
        <v>2.3400000000000001E-2</v>
      </c>
      <c r="K1564" s="64">
        <v>40664</v>
      </c>
      <c r="L1564" s="64" t="str">
        <f t="shared" si="163"/>
        <v>52011</v>
      </c>
      <c r="M1564" s="50">
        <v>1.84E-2</v>
      </c>
    </row>
    <row r="1565" spans="3:13">
      <c r="C1565" s="64"/>
      <c r="D1565" s="73"/>
      <c r="E1565" s="64">
        <v>9467</v>
      </c>
      <c r="F1565" s="64" t="str">
        <f t="shared" ref="F1565:F1628" si="164">MONTH(E1565)&amp;YEAR(E1565)</f>
        <v>121925</v>
      </c>
      <c r="G1565" s="12">
        <v>3.6799999999999999E-2</v>
      </c>
      <c r="H1565" s="64">
        <v>42064</v>
      </c>
      <c r="I1565" s="64" t="str">
        <f t="shared" ref="I1565:I1628" si="165">MONTH(H1565)&amp;YEAR(H1565)</f>
        <v>32015</v>
      </c>
      <c r="J1565" s="50">
        <v>2.41E-2</v>
      </c>
      <c r="K1565" s="64">
        <v>40695</v>
      </c>
      <c r="L1565" s="64" t="str">
        <f t="shared" ref="L1565:L1628" si="166">MONTH(K1565)&amp;YEAR(K1565)</f>
        <v>62011</v>
      </c>
      <c r="M1565" s="50">
        <v>1.5800000000000002E-2</v>
      </c>
    </row>
    <row r="1566" spans="3:13">
      <c r="C1566" s="64"/>
      <c r="D1566" s="75"/>
      <c r="E1566" s="64">
        <v>9498</v>
      </c>
      <c r="F1566" s="64" t="str">
        <f t="shared" si="164"/>
        <v>11926</v>
      </c>
      <c r="G1566" s="12">
        <v>3.6499999999999998E-2</v>
      </c>
      <c r="H1566" s="64">
        <v>42095</v>
      </c>
      <c r="I1566" s="64" t="str">
        <f t="shared" si="165"/>
        <v>42015</v>
      </c>
      <c r="J1566" s="50">
        <v>2.3300000000000001E-2</v>
      </c>
      <c r="K1566" s="64">
        <v>40725</v>
      </c>
      <c r="L1566" s="64" t="str">
        <f t="shared" si="166"/>
        <v>72011</v>
      </c>
      <c r="M1566" s="50">
        <v>1.54E-2</v>
      </c>
    </row>
    <row r="1567" spans="3:13">
      <c r="C1567" s="64"/>
      <c r="D1567" s="73"/>
      <c r="E1567" s="64">
        <v>9529</v>
      </c>
      <c r="F1567" s="64" t="str">
        <f t="shared" si="164"/>
        <v>21926</v>
      </c>
      <c r="G1567" s="12">
        <v>3.6200000000000003E-2</v>
      </c>
      <c r="H1567" s="64">
        <v>42125</v>
      </c>
      <c r="I1567" s="64" t="str">
        <f t="shared" si="165"/>
        <v>52015</v>
      </c>
      <c r="J1567" s="50">
        <v>2.69E-2</v>
      </c>
      <c r="K1567" s="64">
        <v>40756</v>
      </c>
      <c r="L1567" s="64" t="str">
        <f t="shared" si="166"/>
        <v>82011</v>
      </c>
      <c r="M1567" s="50">
        <v>1.0200000000000001E-2</v>
      </c>
    </row>
    <row r="1568" spans="3:13">
      <c r="C1568" s="64"/>
      <c r="D1568" s="75"/>
      <c r="E1568" s="64">
        <v>9557</v>
      </c>
      <c r="F1568" s="64" t="str">
        <f t="shared" si="164"/>
        <v>31926</v>
      </c>
      <c r="G1568" s="12">
        <v>3.5999999999999997E-2</v>
      </c>
      <c r="H1568" s="64">
        <v>42156</v>
      </c>
      <c r="I1568" s="64" t="str">
        <f t="shared" si="165"/>
        <v>62015</v>
      </c>
      <c r="J1568" s="50">
        <v>2.8500000000000001E-2</v>
      </c>
      <c r="K1568" s="64">
        <v>40787</v>
      </c>
      <c r="L1568" s="64" t="str">
        <f t="shared" si="166"/>
        <v>92011</v>
      </c>
      <c r="M1568" s="50">
        <v>8.9999999999999993E-3</v>
      </c>
    </row>
    <row r="1569" spans="3:13">
      <c r="C1569" s="64"/>
      <c r="D1569" s="73"/>
      <c r="E1569" s="64">
        <v>9588</v>
      </c>
      <c r="F1569" s="64" t="str">
        <f t="shared" si="164"/>
        <v>41926</v>
      </c>
      <c r="G1569" s="12">
        <v>3.5700000000000003E-2</v>
      </c>
      <c r="H1569" s="64">
        <v>42186</v>
      </c>
      <c r="I1569" s="64" t="str">
        <f t="shared" si="165"/>
        <v>72015</v>
      </c>
      <c r="J1569" s="50">
        <v>2.7699999999999999E-2</v>
      </c>
      <c r="K1569" s="64">
        <v>40817</v>
      </c>
      <c r="L1569" s="64" t="str">
        <f t="shared" si="166"/>
        <v>102011</v>
      </c>
      <c r="M1569" s="50">
        <v>1.06E-2</v>
      </c>
    </row>
    <row r="1570" spans="3:13">
      <c r="C1570" s="64"/>
      <c r="D1570" s="75"/>
      <c r="E1570" s="64">
        <v>9618</v>
      </c>
      <c r="F1570" s="64" t="str">
        <f t="shared" si="164"/>
        <v>51926</v>
      </c>
      <c r="G1570" s="12">
        <v>3.5400000000000001E-2</v>
      </c>
      <c r="H1570" s="64">
        <v>42217</v>
      </c>
      <c r="I1570" s="64" t="str">
        <f t="shared" si="165"/>
        <v>82015</v>
      </c>
      <c r="J1570" s="50">
        <v>2.5499999999999998E-2</v>
      </c>
      <c r="K1570" s="64">
        <v>40848</v>
      </c>
      <c r="L1570" s="64" t="str">
        <f t="shared" si="166"/>
        <v>112011</v>
      </c>
      <c r="M1570" s="50">
        <v>9.1000000000000004E-3</v>
      </c>
    </row>
    <row r="1571" spans="3:13">
      <c r="C1571" s="64"/>
      <c r="D1571" s="73"/>
      <c r="E1571" s="64">
        <v>9649</v>
      </c>
      <c r="F1571" s="64" t="str">
        <f t="shared" si="164"/>
        <v>61926</v>
      </c>
      <c r="G1571" s="12">
        <v>3.5099999999999999E-2</v>
      </c>
      <c r="H1571" s="64">
        <v>42248</v>
      </c>
      <c r="I1571" s="64" t="str">
        <f t="shared" si="165"/>
        <v>92015</v>
      </c>
      <c r="J1571" s="50">
        <v>2.6200000000000001E-2</v>
      </c>
      <c r="K1571" s="64">
        <v>40878</v>
      </c>
      <c r="L1571" s="64" t="str">
        <f t="shared" si="166"/>
        <v>122011</v>
      </c>
      <c r="M1571" s="50">
        <v>8.8999999999999999E-3</v>
      </c>
    </row>
    <row r="1572" spans="3:13">
      <c r="C1572" s="64"/>
      <c r="D1572" s="75"/>
      <c r="E1572" s="64">
        <v>9679</v>
      </c>
      <c r="F1572" s="64" t="str">
        <f t="shared" si="164"/>
        <v>71926</v>
      </c>
      <c r="G1572" s="12">
        <v>3.4799999999999998E-2</v>
      </c>
      <c r="H1572" s="64">
        <v>42278</v>
      </c>
      <c r="I1572" s="64" t="str">
        <f t="shared" si="165"/>
        <v>102015</v>
      </c>
      <c r="J1572" s="50">
        <v>2.5000000000000001E-2</v>
      </c>
      <c r="K1572" s="64">
        <v>40909</v>
      </c>
      <c r="L1572" s="64" t="str">
        <f t="shared" si="166"/>
        <v>12012</v>
      </c>
      <c r="M1572" s="50">
        <v>8.3000000000000001E-3</v>
      </c>
    </row>
    <row r="1573" spans="3:13">
      <c r="C1573" s="64"/>
      <c r="D1573" s="73"/>
      <c r="E1573" s="64">
        <v>9710</v>
      </c>
      <c r="F1573" s="64" t="str">
        <f t="shared" si="164"/>
        <v>81926</v>
      </c>
      <c r="G1573" s="12">
        <v>3.4500000000000003E-2</v>
      </c>
      <c r="H1573" s="64">
        <v>42309</v>
      </c>
      <c r="I1573" s="64" t="str">
        <f t="shared" si="165"/>
        <v>112015</v>
      </c>
      <c r="J1573" s="50">
        <v>2.69E-2</v>
      </c>
      <c r="K1573" s="64">
        <v>40940</v>
      </c>
      <c r="L1573" s="64" t="str">
        <f t="shared" si="166"/>
        <v>22012</v>
      </c>
      <c r="M1573" s="50">
        <v>8.3000000000000001E-3</v>
      </c>
    </row>
    <row r="1574" spans="3:13">
      <c r="C1574" s="64"/>
      <c r="D1574" s="75"/>
      <c r="E1574" s="64">
        <v>9741</v>
      </c>
      <c r="F1574" s="64" t="str">
        <f t="shared" si="164"/>
        <v>91926</v>
      </c>
      <c r="G1574" s="12">
        <v>3.4200000000000001E-2</v>
      </c>
      <c r="H1574" s="64">
        <v>42339</v>
      </c>
      <c r="I1574" s="64" t="str">
        <f t="shared" si="165"/>
        <v>122015</v>
      </c>
      <c r="J1574" s="50">
        <v>2.6100000000000002E-2</v>
      </c>
      <c r="K1574" s="64">
        <v>40969</v>
      </c>
      <c r="L1574" s="64" t="str">
        <f t="shared" si="166"/>
        <v>32012</v>
      </c>
      <c r="M1574" s="50">
        <v>1.0200000000000001E-2</v>
      </c>
    </row>
    <row r="1575" spans="3:13">
      <c r="C1575" s="64"/>
      <c r="D1575" s="73"/>
      <c r="E1575" s="64">
        <v>9771</v>
      </c>
      <c r="F1575" s="64" t="str">
        <f t="shared" si="164"/>
        <v>101926</v>
      </c>
      <c r="G1575" s="12">
        <v>3.4000000000000002E-2</v>
      </c>
      <c r="H1575" s="64">
        <v>42370</v>
      </c>
      <c r="I1575" s="64" t="str">
        <f t="shared" si="165"/>
        <v>12016</v>
      </c>
      <c r="J1575" s="50">
        <v>2.4899999999999999E-2</v>
      </c>
      <c r="K1575" s="64">
        <v>41000</v>
      </c>
      <c r="L1575" s="64" t="str">
        <f t="shared" si="166"/>
        <v>42012</v>
      </c>
      <c r="M1575" s="50">
        <v>8.8999999999999999E-3</v>
      </c>
    </row>
    <row r="1576" spans="3:13">
      <c r="C1576" s="64"/>
      <c r="D1576" s="75"/>
      <c r="E1576" s="64">
        <v>9802</v>
      </c>
      <c r="F1576" s="64" t="str">
        <f t="shared" si="164"/>
        <v>111926</v>
      </c>
      <c r="G1576" s="12">
        <v>3.3700000000000001E-2</v>
      </c>
      <c r="H1576" s="64">
        <v>42401</v>
      </c>
      <c r="I1576" s="64" t="str">
        <f t="shared" si="165"/>
        <v>22016</v>
      </c>
      <c r="J1576" s="50">
        <v>2.1999999999999999E-2</v>
      </c>
      <c r="K1576" s="64">
        <v>41030</v>
      </c>
      <c r="L1576" s="64" t="str">
        <f t="shared" si="166"/>
        <v>52012</v>
      </c>
      <c r="M1576" s="50">
        <v>7.6E-3</v>
      </c>
    </row>
    <row r="1577" spans="3:13">
      <c r="C1577" s="64"/>
      <c r="D1577" s="73"/>
      <c r="E1577" s="64">
        <v>9832</v>
      </c>
      <c r="F1577" s="64" t="str">
        <f t="shared" si="164"/>
        <v>121926</v>
      </c>
      <c r="G1577" s="12">
        <v>3.3399999999999999E-2</v>
      </c>
      <c r="H1577" s="64">
        <v>42430</v>
      </c>
      <c r="I1577" s="64" t="str">
        <f t="shared" si="165"/>
        <v>32016</v>
      </c>
      <c r="J1577" s="50">
        <v>2.2800000000000001E-2</v>
      </c>
      <c r="K1577" s="64">
        <v>41061</v>
      </c>
      <c r="L1577" s="64" t="str">
        <f t="shared" si="166"/>
        <v>62012</v>
      </c>
      <c r="M1577" s="50">
        <v>7.1000000000000004E-3</v>
      </c>
    </row>
    <row r="1578" spans="3:13">
      <c r="C1578" s="64"/>
      <c r="D1578" s="75"/>
      <c r="E1578" s="64">
        <v>9863</v>
      </c>
      <c r="F1578" s="64" t="str">
        <f t="shared" si="164"/>
        <v>11927</v>
      </c>
      <c r="G1578" s="12">
        <v>3.3399999999999999E-2</v>
      </c>
      <c r="H1578" s="64">
        <v>42461</v>
      </c>
      <c r="I1578" s="64" t="str">
        <f t="shared" si="165"/>
        <v>42016</v>
      </c>
      <c r="J1578" s="50">
        <v>2.2100000000000002E-2</v>
      </c>
      <c r="K1578" s="64">
        <v>41091</v>
      </c>
      <c r="L1578" s="64" t="str">
        <f t="shared" si="166"/>
        <v>72012</v>
      </c>
      <c r="M1578" s="50">
        <v>6.1999999999999998E-3</v>
      </c>
    </row>
    <row r="1579" spans="3:13">
      <c r="C1579" s="64"/>
      <c r="D1579" s="73"/>
      <c r="E1579" s="64">
        <v>9894</v>
      </c>
      <c r="F1579" s="64" t="str">
        <f t="shared" si="164"/>
        <v>21927</v>
      </c>
      <c r="G1579" s="12">
        <v>3.3399999999999999E-2</v>
      </c>
      <c r="H1579" s="64">
        <v>42491</v>
      </c>
      <c r="I1579" s="64" t="str">
        <f t="shared" si="165"/>
        <v>52016</v>
      </c>
      <c r="J1579" s="50">
        <v>2.2200000000000001E-2</v>
      </c>
      <c r="K1579" s="64">
        <v>41122</v>
      </c>
      <c r="L1579" s="64" t="str">
        <f t="shared" si="166"/>
        <v>82012</v>
      </c>
      <c r="M1579" s="50">
        <v>7.1000000000000004E-3</v>
      </c>
    </row>
    <row r="1580" spans="3:13">
      <c r="C1580" s="64"/>
      <c r="D1580" s="75"/>
      <c r="E1580" s="64">
        <v>9922</v>
      </c>
      <c r="F1580" s="64" t="str">
        <f t="shared" si="164"/>
        <v>31927</v>
      </c>
      <c r="G1580" s="12">
        <v>3.3399999999999999E-2</v>
      </c>
      <c r="H1580" s="64">
        <v>42522</v>
      </c>
      <c r="I1580" s="64" t="str">
        <f t="shared" si="165"/>
        <v>62016</v>
      </c>
      <c r="J1580" s="50">
        <v>2.0199999999999999E-2</v>
      </c>
      <c r="K1580" s="64">
        <v>41153</v>
      </c>
      <c r="L1580" s="64" t="str">
        <f t="shared" si="166"/>
        <v>92012</v>
      </c>
      <c r="M1580" s="50">
        <v>6.7000000000000002E-3</v>
      </c>
    </row>
    <row r="1581" spans="3:13">
      <c r="C1581" s="64"/>
      <c r="D1581" s="73"/>
      <c r="E1581" s="64">
        <v>9953</v>
      </c>
      <c r="F1581" s="64" t="str">
        <f t="shared" si="164"/>
        <v>41927</v>
      </c>
      <c r="G1581" s="12">
        <v>3.3399999999999999E-2</v>
      </c>
      <c r="H1581" s="64">
        <v>42552</v>
      </c>
      <c r="I1581" s="64" t="str">
        <f t="shared" si="165"/>
        <v>72016</v>
      </c>
      <c r="J1581" s="50">
        <v>1.8200000000000001E-2</v>
      </c>
      <c r="K1581" s="64">
        <v>41183</v>
      </c>
      <c r="L1581" s="64" t="str">
        <f t="shared" si="166"/>
        <v>102012</v>
      </c>
      <c r="M1581" s="50">
        <v>7.1000000000000004E-3</v>
      </c>
    </row>
    <row r="1582" spans="3:13">
      <c r="C1582" s="64"/>
      <c r="D1582" s="75"/>
      <c r="E1582" s="64">
        <v>9983</v>
      </c>
      <c r="F1582" s="64" t="str">
        <f t="shared" si="164"/>
        <v>51927</v>
      </c>
      <c r="G1582" s="12">
        <v>3.3399999999999999E-2</v>
      </c>
      <c r="H1582" s="64">
        <v>42583</v>
      </c>
      <c r="I1582" s="64" t="str">
        <f t="shared" si="165"/>
        <v>82016</v>
      </c>
      <c r="J1582" s="50">
        <v>1.89E-2</v>
      </c>
      <c r="K1582" s="64">
        <v>41214</v>
      </c>
      <c r="L1582" s="64" t="str">
        <f t="shared" si="166"/>
        <v>112012</v>
      </c>
      <c r="M1582" s="50">
        <v>6.7000000000000002E-3</v>
      </c>
    </row>
    <row r="1583" spans="3:13">
      <c r="C1583" s="64"/>
      <c r="D1583" s="73"/>
      <c r="E1583" s="64">
        <v>10014</v>
      </c>
      <c r="F1583" s="64" t="str">
        <f t="shared" si="164"/>
        <v>61927</v>
      </c>
      <c r="G1583" s="12">
        <v>3.3399999999999999E-2</v>
      </c>
      <c r="H1583" s="64">
        <v>42614</v>
      </c>
      <c r="I1583" s="64" t="str">
        <f t="shared" si="165"/>
        <v>92016</v>
      </c>
      <c r="J1583" s="50">
        <v>2.0199999999999999E-2</v>
      </c>
      <c r="K1583" s="64">
        <v>41244</v>
      </c>
      <c r="L1583" s="64" t="str">
        <f t="shared" si="166"/>
        <v>122012</v>
      </c>
      <c r="M1583" s="50">
        <v>7.0000000000000001E-3</v>
      </c>
    </row>
    <row r="1584" spans="3:13">
      <c r="C1584" s="64"/>
      <c r="D1584" s="75"/>
      <c r="E1584" s="64">
        <v>10044</v>
      </c>
      <c r="F1584" s="64" t="str">
        <f t="shared" si="164"/>
        <v>71927</v>
      </c>
      <c r="G1584" s="12">
        <v>3.3300000000000003E-2</v>
      </c>
      <c r="H1584" s="64">
        <v>42644</v>
      </c>
      <c r="I1584" s="64" t="str">
        <f t="shared" si="165"/>
        <v>102016</v>
      </c>
      <c r="J1584" s="50">
        <v>2.1700000000000001E-2</v>
      </c>
      <c r="K1584" s="64">
        <v>41275</v>
      </c>
      <c r="L1584" s="64" t="str">
        <f t="shared" si="166"/>
        <v>12013</v>
      </c>
      <c r="M1584" s="50">
        <v>8.0999999999999996E-3</v>
      </c>
    </row>
    <row r="1585" spans="3:13">
      <c r="C1585" s="64"/>
      <c r="D1585" s="73"/>
      <c r="E1585" s="64">
        <v>10075</v>
      </c>
      <c r="F1585" s="64" t="str">
        <f t="shared" si="164"/>
        <v>81927</v>
      </c>
      <c r="G1585" s="12">
        <v>3.3300000000000003E-2</v>
      </c>
      <c r="H1585" s="64">
        <v>42675</v>
      </c>
      <c r="I1585" s="64" t="str">
        <f t="shared" si="165"/>
        <v>112016</v>
      </c>
      <c r="J1585" s="50">
        <v>2.5399999999999999E-2</v>
      </c>
      <c r="K1585" s="64">
        <v>41306</v>
      </c>
      <c r="L1585" s="64" t="str">
        <f t="shared" si="166"/>
        <v>22013</v>
      </c>
      <c r="M1585" s="50">
        <v>8.5000000000000006E-3</v>
      </c>
    </row>
    <row r="1586" spans="3:13">
      <c r="C1586" s="64"/>
      <c r="D1586" s="75"/>
      <c r="E1586" s="64">
        <v>10106</v>
      </c>
      <c r="F1586" s="64" t="str">
        <f t="shared" si="164"/>
        <v>91927</v>
      </c>
      <c r="G1586" s="12">
        <v>3.3300000000000003E-2</v>
      </c>
      <c r="H1586" s="64">
        <v>42705</v>
      </c>
      <c r="I1586" s="64" t="str">
        <f t="shared" si="165"/>
        <v>122016</v>
      </c>
      <c r="J1586" s="50">
        <v>2.8400000000000002E-2</v>
      </c>
      <c r="K1586" s="64">
        <v>41334</v>
      </c>
      <c r="L1586" s="64" t="str">
        <f t="shared" si="166"/>
        <v>32013</v>
      </c>
      <c r="M1586" s="50">
        <v>8.2000000000000007E-3</v>
      </c>
    </row>
    <row r="1587" spans="3:13">
      <c r="C1587" s="64"/>
      <c r="D1587" s="73"/>
      <c r="E1587" s="64">
        <v>10136</v>
      </c>
      <c r="F1587" s="64" t="str">
        <f t="shared" si="164"/>
        <v>101927</v>
      </c>
      <c r="G1587" s="12">
        <v>3.3300000000000003E-2</v>
      </c>
      <c r="H1587" s="64">
        <v>42736</v>
      </c>
      <c r="I1587" s="64" t="str">
        <f t="shared" si="165"/>
        <v>12017</v>
      </c>
      <c r="J1587" s="50">
        <v>2.75E-2</v>
      </c>
      <c r="K1587" s="64">
        <v>41365</v>
      </c>
      <c r="L1587" s="64" t="str">
        <f t="shared" si="166"/>
        <v>42013</v>
      </c>
      <c r="M1587" s="50">
        <v>7.1000000000000004E-3</v>
      </c>
    </row>
    <row r="1588" spans="3:13">
      <c r="C1588" s="64"/>
      <c r="D1588" s="75"/>
      <c r="E1588" s="64">
        <v>10167</v>
      </c>
      <c r="F1588" s="64" t="str">
        <f t="shared" si="164"/>
        <v>111927</v>
      </c>
      <c r="G1588" s="12">
        <v>3.3300000000000003E-2</v>
      </c>
      <c r="H1588" s="64">
        <v>42767</v>
      </c>
      <c r="I1588" s="64" t="str">
        <f t="shared" si="165"/>
        <v>22017</v>
      </c>
      <c r="J1588" s="50">
        <v>2.76E-2</v>
      </c>
      <c r="K1588" s="64">
        <v>41395</v>
      </c>
      <c r="L1588" s="64" t="str">
        <f t="shared" si="166"/>
        <v>52013</v>
      </c>
      <c r="M1588" s="50">
        <v>8.3999999999999995E-3</v>
      </c>
    </row>
    <row r="1589" spans="3:13">
      <c r="C1589" s="64"/>
      <c r="D1589" s="73"/>
      <c r="E1589" s="64">
        <v>10197</v>
      </c>
      <c r="F1589" s="64" t="str">
        <f t="shared" si="164"/>
        <v>121927</v>
      </c>
      <c r="G1589" s="12">
        <v>3.3300000000000003E-2</v>
      </c>
      <c r="H1589" s="64">
        <v>42795</v>
      </c>
      <c r="I1589" s="64" t="str">
        <f t="shared" si="165"/>
        <v>32017</v>
      </c>
      <c r="J1589" s="50">
        <v>2.8299999999999999E-2</v>
      </c>
      <c r="K1589" s="64">
        <v>41426</v>
      </c>
      <c r="L1589" s="64" t="str">
        <f t="shared" si="166"/>
        <v>62013</v>
      </c>
      <c r="M1589" s="50">
        <v>1.2E-2</v>
      </c>
    </row>
    <row r="1590" spans="3:13">
      <c r="C1590" s="64"/>
      <c r="D1590" s="75"/>
      <c r="E1590" s="64">
        <v>10228</v>
      </c>
      <c r="F1590" s="64" t="str">
        <f t="shared" si="164"/>
        <v>11928</v>
      </c>
      <c r="G1590" s="12">
        <v>3.3500000000000002E-2</v>
      </c>
      <c r="H1590" s="64">
        <v>42826</v>
      </c>
      <c r="I1590" s="64" t="str">
        <f t="shared" si="165"/>
        <v>42017</v>
      </c>
      <c r="J1590" s="50">
        <v>2.6700000000000002E-2</v>
      </c>
      <c r="K1590" s="64">
        <v>41456</v>
      </c>
      <c r="L1590" s="64" t="str">
        <f t="shared" si="166"/>
        <v>72013</v>
      </c>
      <c r="M1590" s="50">
        <v>1.4E-2</v>
      </c>
    </row>
    <row r="1591" spans="3:13">
      <c r="C1591" s="64"/>
      <c r="D1591" s="73"/>
      <c r="E1591" s="64">
        <v>10259</v>
      </c>
      <c r="F1591" s="64" t="str">
        <f t="shared" si="164"/>
        <v>21928</v>
      </c>
      <c r="G1591" s="12">
        <v>3.3799999999999997E-2</v>
      </c>
      <c r="H1591" s="64">
        <v>42856</v>
      </c>
      <c r="I1591" s="64" t="str">
        <f t="shared" si="165"/>
        <v>52017</v>
      </c>
      <c r="J1591" s="50">
        <v>2.7E-2</v>
      </c>
      <c r="K1591" s="64">
        <v>41487</v>
      </c>
      <c r="L1591" s="64" t="str">
        <f t="shared" si="166"/>
        <v>82013</v>
      </c>
      <c r="M1591" s="50">
        <v>1.52E-2</v>
      </c>
    </row>
    <row r="1592" spans="3:13">
      <c r="C1592" s="64"/>
      <c r="D1592" s="75"/>
      <c r="E1592" s="64">
        <v>10288</v>
      </c>
      <c r="F1592" s="64" t="str">
        <f t="shared" si="164"/>
        <v>31928</v>
      </c>
      <c r="G1592" s="12">
        <v>3.4000000000000002E-2</v>
      </c>
      <c r="H1592" s="64">
        <v>42887</v>
      </c>
      <c r="I1592" s="64" t="str">
        <f t="shared" si="165"/>
        <v>62017</v>
      </c>
      <c r="J1592" s="50">
        <v>2.5399999999999999E-2</v>
      </c>
      <c r="K1592" s="64">
        <v>41518</v>
      </c>
      <c r="L1592" s="64" t="str">
        <f t="shared" si="166"/>
        <v>92013</v>
      </c>
      <c r="M1592" s="50">
        <v>1.6E-2</v>
      </c>
    </row>
    <row r="1593" spans="3:13">
      <c r="C1593" s="64"/>
      <c r="D1593" s="73"/>
      <c r="E1593" s="64">
        <v>10319</v>
      </c>
      <c r="F1593" s="64" t="str">
        <f t="shared" si="164"/>
        <v>41928</v>
      </c>
      <c r="G1593" s="12">
        <v>3.4200000000000001E-2</v>
      </c>
      <c r="H1593" s="64">
        <v>42917</v>
      </c>
      <c r="I1593" s="64" t="str">
        <f t="shared" si="165"/>
        <v>72017</v>
      </c>
      <c r="J1593" s="50">
        <v>2.6499999999999999E-2</v>
      </c>
      <c r="K1593" s="64">
        <v>41548</v>
      </c>
      <c r="L1593" s="64" t="str">
        <f t="shared" si="166"/>
        <v>102013</v>
      </c>
      <c r="M1593" s="50">
        <v>1.37E-2</v>
      </c>
    </row>
    <row r="1594" spans="3:13">
      <c r="C1594" s="64"/>
      <c r="D1594" s="75"/>
      <c r="E1594" s="64">
        <v>10349</v>
      </c>
      <c r="F1594" s="64" t="str">
        <f t="shared" si="164"/>
        <v>51928</v>
      </c>
      <c r="G1594" s="12">
        <v>3.44E-2</v>
      </c>
      <c r="H1594" s="64">
        <v>42948</v>
      </c>
      <c r="I1594" s="64" t="str">
        <f t="shared" si="165"/>
        <v>82017</v>
      </c>
      <c r="J1594" s="50">
        <v>2.5499999999999998E-2</v>
      </c>
      <c r="K1594" s="64">
        <v>41579</v>
      </c>
      <c r="L1594" s="64" t="str">
        <f t="shared" si="166"/>
        <v>112013</v>
      </c>
      <c r="M1594" s="50">
        <v>1.37E-2</v>
      </c>
    </row>
    <row r="1595" spans="3:13">
      <c r="C1595" s="64"/>
      <c r="D1595" s="73"/>
      <c r="E1595" s="64">
        <v>10380</v>
      </c>
      <c r="F1595" s="64" t="str">
        <f t="shared" si="164"/>
        <v>61928</v>
      </c>
      <c r="G1595" s="12">
        <v>3.4599999999999999E-2</v>
      </c>
      <c r="H1595" s="64">
        <v>42979</v>
      </c>
      <c r="I1595" s="64" t="str">
        <f t="shared" si="165"/>
        <v>92017</v>
      </c>
      <c r="J1595" s="50">
        <v>2.53E-2</v>
      </c>
      <c r="K1595" s="64">
        <v>41609</v>
      </c>
      <c r="L1595" s="64" t="str">
        <f t="shared" si="166"/>
        <v>122013</v>
      </c>
      <c r="M1595" s="50">
        <v>1.5800000000000002E-2</v>
      </c>
    </row>
    <row r="1596" spans="3:13">
      <c r="C1596" s="64"/>
      <c r="D1596" s="75"/>
      <c r="E1596" s="64">
        <v>10410</v>
      </c>
      <c r="F1596" s="64" t="str">
        <f t="shared" si="164"/>
        <v>71928</v>
      </c>
      <c r="G1596" s="12">
        <v>3.49E-2</v>
      </c>
      <c r="H1596" s="64">
        <v>43009</v>
      </c>
      <c r="I1596" s="64" t="str">
        <f t="shared" si="165"/>
        <v>102017</v>
      </c>
      <c r="J1596" s="50">
        <v>2.6499999999999999E-2</v>
      </c>
      <c r="K1596" s="64">
        <v>41640</v>
      </c>
      <c r="L1596" s="64" t="str">
        <f t="shared" si="166"/>
        <v>12014</v>
      </c>
      <c r="M1596" s="50">
        <v>1.6500000000000001E-2</v>
      </c>
    </row>
    <row r="1597" spans="3:13">
      <c r="C1597" s="64"/>
      <c r="D1597" s="73"/>
      <c r="E1597" s="64">
        <v>10441</v>
      </c>
      <c r="F1597" s="64" t="str">
        <f t="shared" si="164"/>
        <v>81928</v>
      </c>
      <c r="G1597" s="12">
        <v>3.5099999999999999E-2</v>
      </c>
      <c r="H1597" s="64">
        <v>43040</v>
      </c>
      <c r="I1597" s="64" t="str">
        <f t="shared" si="165"/>
        <v>112017</v>
      </c>
      <c r="J1597" s="50">
        <v>2.5999999999999999E-2</v>
      </c>
      <c r="K1597" s="64">
        <v>41671</v>
      </c>
      <c r="L1597" s="64" t="str">
        <f t="shared" si="166"/>
        <v>22014</v>
      </c>
      <c r="M1597" s="50">
        <v>1.52E-2</v>
      </c>
    </row>
    <row r="1598" spans="3:13">
      <c r="C1598" s="64"/>
      <c r="D1598" s="75"/>
      <c r="E1598" s="64">
        <v>10472</v>
      </c>
      <c r="F1598" s="64" t="str">
        <f t="shared" si="164"/>
        <v>91928</v>
      </c>
      <c r="G1598" s="12">
        <v>3.5299999999999998E-2</v>
      </c>
      <c r="H1598" s="64">
        <v>43070</v>
      </c>
      <c r="I1598" s="64" t="str">
        <f t="shared" si="165"/>
        <v>122017</v>
      </c>
      <c r="J1598" s="50">
        <v>2.5999999999999999E-2</v>
      </c>
      <c r="K1598" s="64">
        <v>41699</v>
      </c>
      <c r="L1598" s="64" t="str">
        <f t="shared" si="166"/>
        <v>32014</v>
      </c>
      <c r="M1598" s="50">
        <v>1.6400000000000001E-2</v>
      </c>
    </row>
    <row r="1599" spans="3:13">
      <c r="C1599" s="64"/>
      <c r="D1599" s="73"/>
      <c r="E1599" s="64">
        <v>10502</v>
      </c>
      <c r="F1599" s="64" t="str">
        <f t="shared" si="164"/>
        <v>101928</v>
      </c>
      <c r="G1599" s="12">
        <v>3.56E-2</v>
      </c>
      <c r="H1599" s="64">
        <v>43101</v>
      </c>
      <c r="I1599" s="64" t="str">
        <f t="shared" si="165"/>
        <v>12018</v>
      </c>
      <c r="J1599" s="50">
        <v>2.7300000000000001E-2</v>
      </c>
      <c r="K1599" s="64">
        <v>41730</v>
      </c>
      <c r="L1599" s="64" t="str">
        <f t="shared" si="166"/>
        <v>42014</v>
      </c>
      <c r="M1599" s="50">
        <v>1.7000000000000001E-2</v>
      </c>
    </row>
    <row r="1600" spans="3:13">
      <c r="C1600" s="64"/>
      <c r="D1600" s="75"/>
      <c r="E1600" s="64">
        <v>10533</v>
      </c>
      <c r="F1600" s="64" t="str">
        <f t="shared" si="164"/>
        <v>111928</v>
      </c>
      <c r="G1600" s="12">
        <v>3.5799999999999998E-2</v>
      </c>
      <c r="H1600" s="64">
        <v>43132</v>
      </c>
      <c r="I1600" s="64" t="str">
        <f t="shared" si="165"/>
        <v>22018</v>
      </c>
      <c r="J1600" s="50">
        <v>3.0200000000000001E-2</v>
      </c>
      <c r="K1600" s="64">
        <v>41760</v>
      </c>
      <c r="L1600" s="64" t="str">
        <f t="shared" si="166"/>
        <v>52014</v>
      </c>
      <c r="M1600" s="50">
        <v>1.5900000000000001E-2</v>
      </c>
    </row>
    <row r="1601" spans="3:13">
      <c r="C1601" s="64"/>
      <c r="D1601" s="73"/>
      <c r="E1601" s="64">
        <v>10563</v>
      </c>
      <c r="F1601" s="64" t="str">
        <f t="shared" si="164"/>
        <v>121928</v>
      </c>
      <c r="G1601" s="12">
        <v>3.5999999999999997E-2</v>
      </c>
      <c r="H1601" s="64">
        <v>43160</v>
      </c>
      <c r="I1601" s="64" t="str">
        <f t="shared" si="165"/>
        <v>32018</v>
      </c>
      <c r="J1601" s="50">
        <v>2.9700000000000001E-2</v>
      </c>
      <c r="K1601" s="64">
        <v>41791</v>
      </c>
      <c r="L1601" s="64" t="str">
        <f t="shared" si="166"/>
        <v>62014</v>
      </c>
      <c r="M1601" s="50">
        <v>1.6799999999999999E-2</v>
      </c>
    </row>
    <row r="1602" spans="3:13">
      <c r="C1602" s="64"/>
      <c r="D1602" s="75"/>
      <c r="E1602" s="64">
        <v>10594</v>
      </c>
      <c r="F1602" s="64" t="str">
        <f t="shared" si="164"/>
        <v>11929</v>
      </c>
      <c r="G1602" s="12">
        <v>3.5700000000000003E-2</v>
      </c>
      <c r="H1602" s="64">
        <v>43191</v>
      </c>
      <c r="I1602" s="64" t="str">
        <f t="shared" si="165"/>
        <v>42018</v>
      </c>
      <c r="J1602" s="50">
        <v>2.9600000000000001E-2</v>
      </c>
      <c r="K1602" s="64">
        <v>41821</v>
      </c>
      <c r="L1602" s="64" t="str">
        <f t="shared" si="166"/>
        <v>72014</v>
      </c>
      <c r="M1602" s="50">
        <v>1.7000000000000001E-2</v>
      </c>
    </row>
    <row r="1603" spans="3:13">
      <c r="C1603" s="64"/>
      <c r="D1603" s="73"/>
      <c r="E1603" s="64">
        <v>10625</v>
      </c>
      <c r="F1603" s="64" t="str">
        <f t="shared" si="164"/>
        <v>21929</v>
      </c>
      <c r="G1603" s="12">
        <v>3.5499999999999997E-2</v>
      </c>
      <c r="H1603" s="64">
        <v>43221</v>
      </c>
      <c r="I1603" s="64" t="str">
        <f t="shared" si="165"/>
        <v>52018</v>
      </c>
      <c r="J1603" s="50">
        <v>3.0499999999999999E-2</v>
      </c>
      <c r="K1603" s="64">
        <v>41852</v>
      </c>
      <c r="L1603" s="64" t="str">
        <f t="shared" si="166"/>
        <v>82014</v>
      </c>
      <c r="M1603" s="50">
        <v>1.6299999999999999E-2</v>
      </c>
    </row>
    <row r="1604" spans="3:13">
      <c r="C1604" s="64"/>
      <c r="D1604" s="75"/>
      <c r="E1604" s="64">
        <v>10653</v>
      </c>
      <c r="F1604" s="64" t="str">
        <f t="shared" si="164"/>
        <v>31929</v>
      </c>
      <c r="G1604" s="12">
        <v>3.5200000000000002E-2</v>
      </c>
      <c r="H1604" s="64">
        <v>43252</v>
      </c>
      <c r="I1604" s="64" t="str">
        <f t="shared" si="165"/>
        <v>62018</v>
      </c>
      <c r="J1604" s="50">
        <v>2.98E-2</v>
      </c>
      <c r="K1604" s="64">
        <v>41883</v>
      </c>
      <c r="L1604" s="64" t="str">
        <f t="shared" si="166"/>
        <v>92014</v>
      </c>
      <c r="M1604" s="50">
        <v>1.77E-2</v>
      </c>
    </row>
    <row r="1605" spans="3:13">
      <c r="C1605" s="64"/>
      <c r="D1605" s="73"/>
      <c r="E1605" s="64">
        <v>10684</v>
      </c>
      <c r="F1605" s="64" t="str">
        <f t="shared" si="164"/>
        <v>41929</v>
      </c>
      <c r="G1605" s="12">
        <v>3.5000000000000003E-2</v>
      </c>
      <c r="H1605" s="64">
        <v>43282</v>
      </c>
      <c r="I1605" s="64" t="str">
        <f t="shared" si="165"/>
        <v>72018</v>
      </c>
      <c r="J1605" s="50">
        <v>2.9399999999999999E-2</v>
      </c>
      <c r="K1605" s="64">
        <v>41913</v>
      </c>
      <c r="L1605" s="64" t="str">
        <f t="shared" si="166"/>
        <v>102014</v>
      </c>
      <c r="M1605" s="50">
        <v>1.55E-2</v>
      </c>
    </row>
    <row r="1606" spans="3:13">
      <c r="C1606" s="64"/>
      <c r="D1606" s="75"/>
      <c r="E1606" s="64">
        <v>10714</v>
      </c>
      <c r="F1606" s="64" t="str">
        <f t="shared" si="164"/>
        <v>51929</v>
      </c>
      <c r="G1606" s="12">
        <v>3.4700000000000002E-2</v>
      </c>
      <c r="H1606" s="64">
        <v>43313</v>
      </c>
      <c r="I1606" s="64" t="str">
        <f t="shared" si="165"/>
        <v>82018</v>
      </c>
      <c r="J1606" s="50">
        <v>2.9700000000000001E-2</v>
      </c>
      <c r="K1606" s="64">
        <v>41944</v>
      </c>
      <c r="L1606" s="64" t="str">
        <f t="shared" si="166"/>
        <v>112014</v>
      </c>
      <c r="M1606" s="50">
        <v>1.6199999999999999E-2</v>
      </c>
    </row>
    <row r="1607" spans="3:13">
      <c r="C1607" s="64"/>
      <c r="D1607" s="73"/>
      <c r="E1607" s="64">
        <v>10745</v>
      </c>
      <c r="F1607" s="64" t="str">
        <f t="shared" si="164"/>
        <v>61929</v>
      </c>
      <c r="G1607" s="12">
        <v>3.44E-2</v>
      </c>
      <c r="H1607" s="64">
        <v>43344</v>
      </c>
      <c r="I1607" s="64" t="str">
        <f t="shared" si="165"/>
        <v>92018</v>
      </c>
      <c r="J1607" s="50">
        <v>3.0800000000000001E-2</v>
      </c>
      <c r="K1607" s="64">
        <v>41974</v>
      </c>
      <c r="L1607" s="64" t="str">
        <f t="shared" si="166"/>
        <v>122014</v>
      </c>
      <c r="M1607" s="50">
        <v>1.6400000000000001E-2</v>
      </c>
    </row>
    <row r="1608" spans="3:13">
      <c r="C1608" s="64"/>
      <c r="D1608" s="75"/>
      <c r="E1608" s="64">
        <v>10775</v>
      </c>
      <c r="F1608" s="64" t="str">
        <f t="shared" si="164"/>
        <v>71929</v>
      </c>
      <c r="G1608" s="12">
        <v>3.4200000000000001E-2</v>
      </c>
      <c r="H1608" s="64">
        <v>43374</v>
      </c>
      <c r="I1608" s="64" t="str">
        <f t="shared" si="165"/>
        <v>102018</v>
      </c>
      <c r="J1608" s="50">
        <v>3.27E-2</v>
      </c>
      <c r="K1608" s="64">
        <v>42005</v>
      </c>
      <c r="L1608" s="64" t="str">
        <f t="shared" si="166"/>
        <v>12015</v>
      </c>
      <c r="M1608" s="50">
        <v>1.37E-2</v>
      </c>
    </row>
    <row r="1609" spans="3:13">
      <c r="C1609" s="64"/>
      <c r="D1609" s="73"/>
      <c r="E1609" s="64">
        <v>10806</v>
      </c>
      <c r="F1609" s="64" t="str">
        <f t="shared" si="164"/>
        <v>81929</v>
      </c>
      <c r="G1609" s="12">
        <v>3.39E-2</v>
      </c>
      <c r="H1609" s="64">
        <v>43405</v>
      </c>
      <c r="I1609" s="64" t="str">
        <f t="shared" si="165"/>
        <v>112018</v>
      </c>
      <c r="J1609" s="50">
        <v>3.27E-2</v>
      </c>
      <c r="K1609" s="64">
        <v>42036</v>
      </c>
      <c r="L1609" s="64" t="str">
        <f t="shared" si="166"/>
        <v>22015</v>
      </c>
      <c r="M1609" s="50">
        <v>1.47E-2</v>
      </c>
    </row>
    <row r="1610" spans="3:13">
      <c r="C1610" s="64"/>
      <c r="D1610" s="75"/>
      <c r="E1610" s="64">
        <v>10837</v>
      </c>
      <c r="F1610" s="64" t="str">
        <f t="shared" si="164"/>
        <v>91929</v>
      </c>
      <c r="G1610" s="12">
        <v>3.3700000000000001E-2</v>
      </c>
      <c r="H1610" s="64">
        <v>43435</v>
      </c>
      <c r="I1610" s="64" t="str">
        <f t="shared" si="165"/>
        <v>122018</v>
      </c>
      <c r="J1610" s="50">
        <v>2.98E-2</v>
      </c>
      <c r="K1610" s="64">
        <v>42064</v>
      </c>
      <c r="L1610" s="64" t="str">
        <f t="shared" si="166"/>
        <v>32015</v>
      </c>
      <c r="M1610" s="50">
        <v>1.52E-2</v>
      </c>
    </row>
    <row r="1611" spans="3:13">
      <c r="C1611" s="64"/>
      <c r="D1611" s="73"/>
      <c r="E1611" s="64">
        <v>10867</v>
      </c>
      <c r="F1611" s="64" t="str">
        <f t="shared" si="164"/>
        <v>101929</v>
      </c>
      <c r="G1611" s="12">
        <v>3.3399999999999999E-2</v>
      </c>
      <c r="H1611" s="64">
        <v>43466</v>
      </c>
      <c r="I1611" s="64" t="str">
        <f t="shared" si="165"/>
        <v>12019</v>
      </c>
      <c r="J1611" s="50">
        <v>2.8899999999999999E-2</v>
      </c>
      <c r="K1611" s="64">
        <v>42095</v>
      </c>
      <c r="L1611" s="64" t="str">
        <f t="shared" si="166"/>
        <v>42015</v>
      </c>
      <c r="M1611" s="50">
        <v>1.35E-2</v>
      </c>
    </row>
    <row r="1612" spans="3:13">
      <c r="C1612" s="64"/>
      <c r="D1612" s="75"/>
      <c r="E1612" s="64">
        <v>10898</v>
      </c>
      <c r="F1612" s="64" t="str">
        <f t="shared" si="164"/>
        <v>111929</v>
      </c>
      <c r="G1612" s="12">
        <v>3.32E-2</v>
      </c>
      <c r="H1612" s="64">
        <v>43497</v>
      </c>
      <c r="I1612" s="64" t="str">
        <f t="shared" si="165"/>
        <v>22019</v>
      </c>
      <c r="J1612" s="50">
        <v>2.87E-2</v>
      </c>
      <c r="K1612" s="64">
        <v>42125</v>
      </c>
      <c r="L1612" s="64" t="str">
        <f t="shared" si="166"/>
        <v>52015</v>
      </c>
      <c r="M1612" s="50">
        <v>1.54E-2</v>
      </c>
    </row>
    <row r="1613" spans="3:13">
      <c r="C1613" s="64"/>
      <c r="D1613" s="73"/>
      <c r="E1613" s="64">
        <v>10928</v>
      </c>
      <c r="F1613" s="64" t="str">
        <f t="shared" si="164"/>
        <v>121929</v>
      </c>
      <c r="G1613" s="12">
        <v>3.2899999999999999E-2</v>
      </c>
      <c r="H1613" s="64">
        <v>43525</v>
      </c>
      <c r="I1613" s="64" t="str">
        <f t="shared" si="165"/>
        <v>32019</v>
      </c>
      <c r="J1613" s="50">
        <v>2.8000000000000001E-2</v>
      </c>
      <c r="K1613" s="64">
        <v>42156</v>
      </c>
      <c r="L1613" s="64" t="str">
        <f t="shared" si="166"/>
        <v>62015</v>
      </c>
      <c r="M1613" s="50">
        <v>1.6799999999999999E-2</v>
      </c>
    </row>
    <row r="1614" spans="3:13">
      <c r="C1614" s="64"/>
      <c r="D1614" s="75"/>
      <c r="E1614" s="64">
        <v>10959</v>
      </c>
      <c r="F1614" s="64" t="str">
        <f t="shared" si="164"/>
        <v>11930</v>
      </c>
      <c r="G1614" s="12">
        <v>3.2899999999999999E-2</v>
      </c>
      <c r="H1614" s="64">
        <v>43556</v>
      </c>
      <c r="I1614" s="64" t="str">
        <f t="shared" si="165"/>
        <v>42019</v>
      </c>
      <c r="J1614" s="50">
        <v>2.76E-2</v>
      </c>
      <c r="K1614" s="64">
        <v>42186</v>
      </c>
      <c r="L1614" s="64" t="str">
        <f t="shared" si="166"/>
        <v>72015</v>
      </c>
      <c r="M1614" s="50">
        <v>1.6299999999999999E-2</v>
      </c>
    </row>
    <row r="1615" spans="3:13">
      <c r="C1615" s="64"/>
      <c r="D1615" s="73"/>
      <c r="E1615" s="64">
        <v>10990</v>
      </c>
      <c r="F1615" s="64" t="str">
        <f t="shared" si="164"/>
        <v>21930</v>
      </c>
      <c r="G1615" s="12">
        <v>3.3000000000000002E-2</v>
      </c>
      <c r="H1615" s="64">
        <v>43586</v>
      </c>
      <c r="I1615" s="64" t="str">
        <f t="shared" si="165"/>
        <v>52019</v>
      </c>
      <c r="J1615" s="50">
        <v>2.63E-2</v>
      </c>
      <c r="K1615" s="64">
        <v>42217</v>
      </c>
      <c r="L1615" s="64" t="str">
        <f t="shared" si="166"/>
        <v>82015</v>
      </c>
      <c r="M1615" s="50">
        <v>1.54E-2</v>
      </c>
    </row>
    <row r="1616" spans="3:13">
      <c r="C1616" s="64"/>
      <c r="D1616" s="75"/>
      <c r="E1616" s="64">
        <v>11018</v>
      </c>
      <c r="F1616" s="64" t="str">
        <f t="shared" si="164"/>
        <v>31930</v>
      </c>
      <c r="G1616" s="12">
        <v>3.3000000000000002E-2</v>
      </c>
      <c r="H1616" s="64">
        <v>43617</v>
      </c>
      <c r="I1616" s="64" t="str">
        <f t="shared" si="165"/>
        <v>62019</v>
      </c>
      <c r="J1616" s="50">
        <v>2.3599999999999999E-2</v>
      </c>
      <c r="K1616" s="64">
        <v>42248</v>
      </c>
      <c r="L1616" s="64" t="str">
        <f t="shared" si="166"/>
        <v>92015</v>
      </c>
      <c r="M1616" s="50">
        <v>1.49E-2</v>
      </c>
    </row>
    <row r="1617" spans="3:13">
      <c r="C1617" s="64"/>
      <c r="D1617" s="73"/>
      <c r="E1617" s="64">
        <v>11049</v>
      </c>
      <c r="F1617" s="64" t="str">
        <f t="shared" si="164"/>
        <v>41930</v>
      </c>
      <c r="G1617" s="12">
        <v>3.3099999999999997E-2</v>
      </c>
      <c r="H1617" s="64">
        <v>43647</v>
      </c>
      <c r="I1617" s="64" t="str">
        <f t="shared" si="165"/>
        <v>72019</v>
      </c>
      <c r="J1617" s="50">
        <v>2.3599999999999999E-2</v>
      </c>
      <c r="K1617" s="64">
        <v>42278</v>
      </c>
      <c r="L1617" s="64" t="str">
        <f t="shared" si="166"/>
        <v>102015</v>
      </c>
      <c r="M1617" s="50">
        <v>1.3899999999999999E-2</v>
      </c>
    </row>
    <row r="1618" spans="3:13">
      <c r="C1618" s="64"/>
      <c r="D1618" s="75"/>
      <c r="E1618" s="64">
        <v>11079</v>
      </c>
      <c r="F1618" s="64" t="str">
        <f t="shared" si="164"/>
        <v>51930</v>
      </c>
      <c r="G1618" s="12">
        <v>3.3099999999999997E-2</v>
      </c>
      <c r="H1618" s="64">
        <v>43678</v>
      </c>
      <c r="I1618" s="64" t="str">
        <f t="shared" si="165"/>
        <v>82019</v>
      </c>
      <c r="J1618" s="50">
        <v>1.9099999999999999E-2</v>
      </c>
      <c r="K1618" s="64">
        <v>42309</v>
      </c>
      <c r="L1618" s="64" t="str">
        <f t="shared" si="166"/>
        <v>112015</v>
      </c>
      <c r="M1618" s="50">
        <v>1.67E-2</v>
      </c>
    </row>
    <row r="1619" spans="3:13">
      <c r="C1619" s="64"/>
      <c r="D1619" s="73"/>
      <c r="E1619" s="64">
        <v>11110</v>
      </c>
      <c r="F1619" s="64" t="str">
        <f t="shared" si="164"/>
        <v>61930</v>
      </c>
      <c r="G1619" s="12">
        <v>3.32E-2</v>
      </c>
      <c r="H1619" s="64">
        <v>43709</v>
      </c>
      <c r="I1619" s="64" t="str">
        <f t="shared" si="165"/>
        <v>92019</v>
      </c>
      <c r="J1619" s="50">
        <v>1.9699999999999999E-2</v>
      </c>
      <c r="K1619" s="64">
        <v>42339</v>
      </c>
      <c r="L1619" s="64" t="str">
        <f t="shared" si="166"/>
        <v>122015</v>
      </c>
      <c r="M1619" s="50">
        <v>1.7000000000000001E-2</v>
      </c>
    </row>
    <row r="1620" spans="3:13">
      <c r="C1620" s="64"/>
      <c r="D1620" s="75"/>
      <c r="E1620" s="64">
        <v>11140</v>
      </c>
      <c r="F1620" s="64" t="str">
        <f t="shared" si="164"/>
        <v>71930</v>
      </c>
      <c r="G1620" s="12">
        <v>3.32E-2</v>
      </c>
      <c r="H1620" s="64">
        <v>43739</v>
      </c>
      <c r="I1620" s="64" t="str">
        <f t="shared" si="165"/>
        <v>102019</v>
      </c>
      <c r="J1620" s="50">
        <v>0.02</v>
      </c>
      <c r="K1620" s="64">
        <v>42370</v>
      </c>
      <c r="L1620" s="64" t="str">
        <f t="shared" si="166"/>
        <v>12016</v>
      </c>
      <c r="M1620" s="50">
        <v>1.52E-2</v>
      </c>
    </row>
    <row r="1621" spans="3:13">
      <c r="C1621" s="64"/>
      <c r="D1621" s="73"/>
      <c r="E1621" s="64">
        <v>11171</v>
      </c>
      <c r="F1621" s="64" t="str">
        <f t="shared" si="164"/>
        <v>81930</v>
      </c>
      <c r="G1621" s="12">
        <v>3.32E-2</v>
      </c>
      <c r="H1621" s="64">
        <v>43770</v>
      </c>
      <c r="I1621" s="64" t="str">
        <f t="shared" si="165"/>
        <v>112019</v>
      </c>
      <c r="J1621" s="50">
        <v>2.1299999999999999E-2</v>
      </c>
      <c r="K1621" s="64">
        <v>42401</v>
      </c>
      <c r="L1621" s="64" t="str">
        <f t="shared" si="166"/>
        <v>22016</v>
      </c>
      <c r="M1621" s="50">
        <v>1.2200000000000001E-2</v>
      </c>
    </row>
    <row r="1622" spans="3:13">
      <c r="C1622" s="64"/>
      <c r="D1622" s="75"/>
      <c r="E1622" s="64">
        <v>11202</v>
      </c>
      <c r="F1622" s="64" t="str">
        <f t="shared" si="164"/>
        <v>91930</v>
      </c>
      <c r="G1622" s="12">
        <v>3.3300000000000003E-2</v>
      </c>
      <c r="H1622" s="64">
        <v>43800</v>
      </c>
      <c r="I1622" s="64" t="str">
        <f t="shared" si="165"/>
        <v>122019</v>
      </c>
      <c r="J1622" s="50">
        <v>2.1600000000000001E-2</v>
      </c>
      <c r="K1622" s="64">
        <v>42430</v>
      </c>
      <c r="L1622" s="64" t="str">
        <f t="shared" si="166"/>
        <v>32016</v>
      </c>
      <c r="M1622" s="50">
        <v>1.38E-2</v>
      </c>
    </row>
    <row r="1623" spans="3:13">
      <c r="C1623" s="64"/>
      <c r="D1623" s="73"/>
      <c r="E1623" s="64">
        <v>11232</v>
      </c>
      <c r="F1623" s="64" t="str">
        <f t="shared" si="164"/>
        <v>101930</v>
      </c>
      <c r="G1623" s="12">
        <v>3.3300000000000003E-2</v>
      </c>
      <c r="H1623" s="64">
        <v>43831</v>
      </c>
      <c r="I1623" s="64" t="str">
        <f t="shared" si="165"/>
        <v>12020</v>
      </c>
      <c r="J1623" s="50">
        <v>2.07E-2</v>
      </c>
      <c r="K1623" s="64">
        <v>42461</v>
      </c>
      <c r="L1623" s="64" t="str">
        <f t="shared" si="166"/>
        <v>42016</v>
      </c>
      <c r="M1623" s="50">
        <v>1.26E-2</v>
      </c>
    </row>
    <row r="1624" spans="3:13">
      <c r="C1624" s="64"/>
      <c r="D1624" s="75"/>
      <c r="E1624" s="64">
        <v>11263</v>
      </c>
      <c r="F1624" s="64" t="str">
        <f t="shared" si="164"/>
        <v>111930</v>
      </c>
      <c r="G1624" s="12">
        <v>3.3399999999999999E-2</v>
      </c>
      <c r="H1624" s="64">
        <v>43862</v>
      </c>
      <c r="I1624" s="64" t="str">
        <f t="shared" si="165"/>
        <v>22020</v>
      </c>
      <c r="J1624" s="50">
        <v>1.8100000000000002E-2</v>
      </c>
      <c r="K1624" s="64">
        <v>42491</v>
      </c>
      <c r="L1624" s="64" t="str">
        <f t="shared" si="166"/>
        <v>52016</v>
      </c>
      <c r="M1624" s="50">
        <v>1.2999999999999999E-2</v>
      </c>
    </row>
    <row r="1625" spans="3:13">
      <c r="C1625" s="64"/>
      <c r="D1625" s="73"/>
      <c r="E1625" s="64">
        <v>11293</v>
      </c>
      <c r="F1625" s="64" t="str">
        <f t="shared" si="164"/>
        <v>121930</v>
      </c>
      <c r="G1625" s="12">
        <v>3.3399999999999999E-2</v>
      </c>
      <c r="H1625" s="64">
        <v>43891</v>
      </c>
      <c r="I1625" s="64" t="str">
        <f t="shared" si="165"/>
        <v>32020</v>
      </c>
      <c r="J1625" s="50">
        <v>1.26E-2</v>
      </c>
      <c r="K1625" s="64">
        <v>42522</v>
      </c>
      <c r="L1625" s="64" t="str">
        <f t="shared" si="166"/>
        <v>62016</v>
      </c>
      <c r="M1625" s="50">
        <v>1.17E-2</v>
      </c>
    </row>
    <row r="1626" spans="3:13">
      <c r="C1626" s="64"/>
      <c r="D1626" s="75"/>
      <c r="E1626" s="64">
        <v>11324</v>
      </c>
      <c r="F1626" s="64" t="str">
        <f t="shared" si="164"/>
        <v>11931</v>
      </c>
      <c r="G1626" s="12">
        <v>3.3700000000000001E-2</v>
      </c>
      <c r="H1626" s="64">
        <v>43922</v>
      </c>
      <c r="I1626" s="64" t="str">
        <f t="shared" si="165"/>
        <v>42020</v>
      </c>
      <c r="J1626" s="50">
        <v>1.06E-2</v>
      </c>
      <c r="K1626" s="64">
        <v>42552</v>
      </c>
      <c r="L1626" s="64" t="str">
        <f t="shared" si="166"/>
        <v>72016</v>
      </c>
      <c r="M1626" s="50">
        <v>1.0699999999999999E-2</v>
      </c>
    </row>
    <row r="1627" spans="3:13">
      <c r="C1627" s="64"/>
      <c r="D1627" s="73"/>
      <c r="E1627" s="64">
        <v>11355</v>
      </c>
      <c r="F1627" s="64" t="str">
        <f t="shared" si="164"/>
        <v>21931</v>
      </c>
      <c r="G1627" s="12">
        <v>3.4000000000000002E-2</v>
      </c>
      <c r="H1627" s="64">
        <v>43952</v>
      </c>
      <c r="I1627" s="64" t="str">
        <f t="shared" si="165"/>
        <v>52020</v>
      </c>
      <c r="J1627" s="50">
        <v>1.12E-2</v>
      </c>
      <c r="K1627" s="64">
        <v>42583</v>
      </c>
      <c r="L1627" s="64" t="str">
        <f t="shared" si="166"/>
        <v>82016</v>
      </c>
      <c r="M1627" s="50">
        <v>1.1299999999999999E-2</v>
      </c>
    </row>
    <row r="1628" spans="3:13">
      <c r="C1628" s="64"/>
      <c r="D1628" s="75"/>
      <c r="E1628" s="64">
        <v>11383</v>
      </c>
      <c r="F1628" s="64" t="str">
        <f t="shared" si="164"/>
        <v>31931</v>
      </c>
      <c r="G1628" s="12">
        <v>3.4200000000000001E-2</v>
      </c>
      <c r="H1628" s="64">
        <v>43983</v>
      </c>
      <c r="I1628" s="64" t="str">
        <f t="shared" si="165"/>
        <v>62020</v>
      </c>
      <c r="J1628" s="50">
        <v>1.2699999999999999E-2</v>
      </c>
      <c r="K1628" s="64">
        <v>42614</v>
      </c>
      <c r="L1628" s="64" t="str">
        <f t="shared" si="166"/>
        <v>92016</v>
      </c>
      <c r="M1628" s="50">
        <v>1.18E-2</v>
      </c>
    </row>
    <row r="1629" spans="3:13">
      <c r="C1629" s="64"/>
      <c r="D1629" s="73"/>
      <c r="E1629" s="64">
        <v>11414</v>
      </c>
      <c r="F1629" s="64" t="str">
        <f t="shared" ref="F1629:F1692" si="167">MONTH(E1629)&amp;YEAR(E1629)</f>
        <v>41931</v>
      </c>
      <c r="G1629" s="12">
        <v>3.4500000000000003E-2</v>
      </c>
      <c r="H1629" s="64">
        <v>44013</v>
      </c>
      <c r="I1629" s="64" t="str">
        <f t="shared" ref="I1629:I1692" si="168">MONTH(H1629)&amp;YEAR(H1629)</f>
        <v>72020</v>
      </c>
      <c r="J1629" s="50">
        <v>1.09E-2</v>
      </c>
      <c r="K1629" s="64">
        <v>42644</v>
      </c>
      <c r="L1629" s="64" t="str">
        <f t="shared" ref="L1629:L1692" si="169">MONTH(K1629)&amp;YEAR(K1629)</f>
        <v>102016</v>
      </c>
      <c r="M1629" s="50">
        <v>1.2699999999999999E-2</v>
      </c>
    </row>
    <row r="1630" spans="3:13">
      <c r="C1630" s="64"/>
      <c r="D1630" s="75"/>
      <c r="E1630" s="64">
        <v>11444</v>
      </c>
      <c r="F1630" s="64" t="str">
        <f t="shared" si="167"/>
        <v>51931</v>
      </c>
      <c r="G1630" s="12">
        <v>3.4799999999999998E-2</v>
      </c>
      <c r="H1630" s="64">
        <v>44044</v>
      </c>
      <c r="I1630" s="64" t="str">
        <f t="shared" si="168"/>
        <v>82020</v>
      </c>
      <c r="J1630" s="50">
        <v>1.14E-2</v>
      </c>
      <c r="K1630" s="64">
        <v>42675</v>
      </c>
      <c r="L1630" s="64" t="str">
        <f t="shared" si="169"/>
        <v>112016</v>
      </c>
      <c r="M1630" s="50">
        <v>1.6E-2</v>
      </c>
    </row>
    <row r="1631" spans="3:13">
      <c r="C1631" s="64"/>
      <c r="D1631" s="73"/>
      <c r="E1631" s="64">
        <v>11475</v>
      </c>
      <c r="F1631" s="64" t="str">
        <f t="shared" si="167"/>
        <v>61931</v>
      </c>
      <c r="G1631" s="12">
        <v>3.5099999999999999E-2</v>
      </c>
      <c r="H1631" s="64">
        <v>44075</v>
      </c>
      <c r="I1631" s="64" t="str">
        <f t="shared" si="168"/>
        <v>92020</v>
      </c>
      <c r="J1631" s="50">
        <v>1.21E-2</v>
      </c>
      <c r="K1631" s="64">
        <v>42705</v>
      </c>
      <c r="L1631" s="64" t="str">
        <f t="shared" si="169"/>
        <v>122016</v>
      </c>
      <c r="M1631" s="50">
        <v>1.9599999999999999E-2</v>
      </c>
    </row>
    <row r="1632" spans="3:13">
      <c r="C1632" s="64"/>
      <c r="D1632" s="75"/>
      <c r="E1632" s="64">
        <v>11505</v>
      </c>
      <c r="F1632" s="64" t="str">
        <f t="shared" si="167"/>
        <v>71931</v>
      </c>
      <c r="G1632" s="12">
        <v>3.5400000000000001E-2</v>
      </c>
      <c r="H1632" s="64">
        <v>44105</v>
      </c>
      <c r="I1632" s="64" t="str">
        <f t="shared" si="168"/>
        <v>102020</v>
      </c>
      <c r="J1632" s="50">
        <v>1.34E-2</v>
      </c>
      <c r="K1632" s="64">
        <v>42736</v>
      </c>
      <c r="L1632" s="64" t="str">
        <f t="shared" si="169"/>
        <v>12017</v>
      </c>
      <c r="M1632" s="50">
        <v>1.9199999999999998E-2</v>
      </c>
    </row>
    <row r="1633" spans="3:13">
      <c r="C1633" s="64"/>
      <c r="D1633" s="73"/>
      <c r="E1633" s="64">
        <v>11536</v>
      </c>
      <c r="F1633" s="64" t="str">
        <f t="shared" si="167"/>
        <v>81931</v>
      </c>
      <c r="G1633" s="12">
        <v>3.5700000000000003E-2</v>
      </c>
      <c r="H1633" s="64">
        <v>44136</v>
      </c>
      <c r="I1633" s="64" t="str">
        <f t="shared" si="168"/>
        <v>112020</v>
      </c>
      <c r="J1633" s="50">
        <v>1.4E-2</v>
      </c>
      <c r="K1633" s="64">
        <v>42767</v>
      </c>
      <c r="L1633" s="64" t="str">
        <f t="shared" si="169"/>
        <v>22017</v>
      </c>
      <c r="M1633" s="50">
        <v>1.9E-2</v>
      </c>
    </row>
    <row r="1634" spans="3:13">
      <c r="C1634" s="64"/>
      <c r="D1634" s="75"/>
      <c r="E1634" s="64">
        <v>11567</v>
      </c>
      <c r="F1634" s="64" t="str">
        <f t="shared" si="167"/>
        <v>91931</v>
      </c>
      <c r="G1634" s="12">
        <v>3.5999999999999997E-2</v>
      </c>
      <c r="H1634" s="64">
        <v>44166</v>
      </c>
      <c r="I1634" s="64" t="str">
        <f t="shared" si="168"/>
        <v>122020</v>
      </c>
      <c r="J1634" s="50">
        <v>1.47E-2</v>
      </c>
      <c r="K1634" s="64">
        <v>42795</v>
      </c>
      <c r="L1634" s="64" t="str">
        <f t="shared" si="169"/>
        <v>32017</v>
      </c>
      <c r="M1634" s="50">
        <v>2.01E-2</v>
      </c>
    </row>
    <row r="1635" spans="3:13">
      <c r="C1635" s="64"/>
      <c r="D1635" s="73"/>
      <c r="E1635" s="64">
        <v>11597</v>
      </c>
      <c r="F1635" s="64" t="str">
        <f t="shared" si="167"/>
        <v>101931</v>
      </c>
      <c r="G1635" s="12">
        <v>3.6200000000000003E-2</v>
      </c>
      <c r="H1635" s="64">
        <v>44197</v>
      </c>
      <c r="I1635" s="64" t="str">
        <f t="shared" si="168"/>
        <v>12021</v>
      </c>
      <c r="J1635" s="50">
        <v>1.6299999999999999E-2</v>
      </c>
      <c r="K1635" s="64">
        <v>42826</v>
      </c>
      <c r="L1635" s="64" t="str">
        <f t="shared" si="169"/>
        <v>42017</v>
      </c>
      <c r="M1635" s="50">
        <v>1.8200000000000001E-2</v>
      </c>
    </row>
    <row r="1636" spans="3:13">
      <c r="C1636" s="64"/>
      <c r="D1636" s="75"/>
      <c r="E1636" s="64">
        <v>11628</v>
      </c>
      <c r="F1636" s="64" t="str">
        <f t="shared" si="167"/>
        <v>111931</v>
      </c>
      <c r="G1636" s="12">
        <v>3.6499999999999998E-2</v>
      </c>
      <c r="H1636" s="64">
        <v>44228</v>
      </c>
      <c r="I1636" s="64" t="str">
        <f t="shared" si="168"/>
        <v>22021</v>
      </c>
      <c r="J1636" s="50">
        <v>1.8800000000000001E-2</v>
      </c>
      <c r="K1636" s="64">
        <v>42856</v>
      </c>
      <c r="L1636" s="64" t="str">
        <f t="shared" si="169"/>
        <v>52017</v>
      </c>
      <c r="M1636" s="50">
        <v>1.84E-2</v>
      </c>
    </row>
    <row r="1637" spans="3:13">
      <c r="C1637" s="64"/>
      <c r="D1637" s="73"/>
      <c r="E1637" s="64">
        <v>11658</v>
      </c>
      <c r="F1637" s="64" t="str">
        <f t="shared" si="167"/>
        <v>121931</v>
      </c>
      <c r="G1637" s="12">
        <v>3.6799999999999999E-2</v>
      </c>
      <c r="H1637" s="64">
        <v>44256</v>
      </c>
      <c r="I1637" s="64" t="str">
        <f t="shared" si="168"/>
        <v>32021</v>
      </c>
      <c r="J1637" s="50">
        <v>2.24E-2</v>
      </c>
      <c r="K1637" s="64">
        <v>42887</v>
      </c>
      <c r="L1637" s="64" t="str">
        <f t="shared" si="169"/>
        <v>62017</v>
      </c>
      <c r="M1637" s="50">
        <v>1.77E-2</v>
      </c>
    </row>
    <row r="1638" spans="3:13">
      <c r="C1638" s="64"/>
      <c r="D1638" s="75"/>
      <c r="E1638" s="64">
        <v>11689</v>
      </c>
      <c r="F1638" s="64" t="str">
        <f t="shared" si="167"/>
        <v>11932</v>
      </c>
      <c r="G1638" s="12">
        <v>3.6499999999999998E-2</v>
      </c>
      <c r="H1638" s="64">
        <v>44287</v>
      </c>
      <c r="I1638" s="64" t="str">
        <f t="shared" si="168"/>
        <v>42021</v>
      </c>
      <c r="J1638" s="50">
        <v>2.1999999999999999E-2</v>
      </c>
      <c r="K1638" s="64">
        <v>42917</v>
      </c>
      <c r="L1638" s="64" t="str">
        <f t="shared" si="169"/>
        <v>72017</v>
      </c>
      <c r="M1638" s="50">
        <v>1.8700000000000001E-2</v>
      </c>
    </row>
    <row r="1639" spans="3:13">
      <c r="C1639" s="64"/>
      <c r="D1639" s="73"/>
      <c r="E1639" s="64">
        <v>11720</v>
      </c>
      <c r="F1639" s="64" t="str">
        <f t="shared" si="167"/>
        <v>21932</v>
      </c>
      <c r="G1639" s="12">
        <v>3.6200000000000003E-2</v>
      </c>
      <c r="H1639" s="64">
        <v>44317</v>
      </c>
      <c r="I1639" s="64" t="str">
        <f t="shared" si="168"/>
        <v>52021</v>
      </c>
      <c r="J1639" s="50">
        <v>2.2100000000000002E-2</v>
      </c>
      <c r="K1639" s="64">
        <v>42948</v>
      </c>
      <c r="L1639" s="64" t="str">
        <f t="shared" si="169"/>
        <v>82017</v>
      </c>
      <c r="M1639" s="50">
        <v>1.78E-2</v>
      </c>
    </row>
    <row r="1640" spans="3:13">
      <c r="C1640" s="64"/>
      <c r="D1640" s="75"/>
      <c r="E1640" s="64">
        <v>11749</v>
      </c>
      <c r="F1640" s="64" t="str">
        <f t="shared" si="167"/>
        <v>31932</v>
      </c>
      <c r="G1640" s="12">
        <v>3.5900000000000001E-2</v>
      </c>
      <c r="H1640" s="64">
        <v>44348</v>
      </c>
      <c r="I1640" s="64" t="str">
        <f t="shared" si="168"/>
        <v>62021</v>
      </c>
      <c r="J1640" s="50">
        <v>2.0899999999999998E-2</v>
      </c>
      <c r="K1640" s="64">
        <v>42979</v>
      </c>
      <c r="L1640" s="64" t="str">
        <f t="shared" si="169"/>
        <v>92017</v>
      </c>
      <c r="M1640" s="50">
        <v>1.7999999999999999E-2</v>
      </c>
    </row>
    <row r="1641" spans="3:13">
      <c r="C1641" s="64"/>
      <c r="D1641" s="73"/>
      <c r="E1641" s="64">
        <v>11780</v>
      </c>
      <c r="F1641" s="64" t="str">
        <f t="shared" si="167"/>
        <v>41932</v>
      </c>
      <c r="G1641" s="12">
        <v>3.56E-2</v>
      </c>
      <c r="H1641" s="64">
        <v>44378</v>
      </c>
      <c r="I1641" s="64" t="str">
        <f t="shared" si="168"/>
        <v>72021</v>
      </c>
      <c r="J1641" s="50">
        <v>1.8700000000000001E-2</v>
      </c>
      <c r="K1641" s="64">
        <v>43009</v>
      </c>
      <c r="L1641" s="64" t="str">
        <f t="shared" si="169"/>
        <v>102017</v>
      </c>
      <c r="M1641" s="50">
        <v>1.9800000000000002E-2</v>
      </c>
    </row>
    <row r="1642" spans="3:13">
      <c r="C1642" s="64"/>
      <c r="D1642" s="75"/>
      <c r="E1642" s="64">
        <v>11810</v>
      </c>
      <c r="F1642" s="64" t="str">
        <f t="shared" si="167"/>
        <v>51932</v>
      </c>
      <c r="G1642" s="12">
        <v>3.5299999999999998E-2</v>
      </c>
      <c r="H1642" s="64">
        <v>44409</v>
      </c>
      <c r="I1642" s="64" t="str">
        <f t="shared" si="168"/>
        <v>82021</v>
      </c>
      <c r="J1642" s="50">
        <v>1.83E-2</v>
      </c>
      <c r="K1642" s="64">
        <v>43040</v>
      </c>
      <c r="L1642" s="64" t="str">
        <f t="shared" si="169"/>
        <v>112017</v>
      </c>
      <c r="M1642" s="50">
        <v>2.0500000000000001E-2</v>
      </c>
    </row>
    <row r="1643" spans="3:13">
      <c r="C1643" s="64"/>
      <c r="D1643" s="73"/>
      <c r="E1643" s="64">
        <v>11841</v>
      </c>
      <c r="F1643" s="64" t="str">
        <f t="shared" si="167"/>
        <v>61932</v>
      </c>
      <c r="G1643" s="12">
        <v>3.49E-2</v>
      </c>
      <c r="H1643" s="64">
        <v>44440</v>
      </c>
      <c r="I1643" s="64" t="str">
        <f t="shared" si="168"/>
        <v>92021</v>
      </c>
      <c r="J1643" s="50">
        <v>1.8700000000000001E-2</v>
      </c>
      <c r="K1643" s="64">
        <v>43070</v>
      </c>
      <c r="L1643" s="64" t="str">
        <f t="shared" si="169"/>
        <v>122017</v>
      </c>
      <c r="M1643" s="50">
        <v>2.18E-2</v>
      </c>
    </row>
    <row r="1644" spans="3:13">
      <c r="C1644" s="64"/>
      <c r="D1644" s="75"/>
      <c r="E1644" s="64">
        <v>11871</v>
      </c>
      <c r="F1644" s="64" t="str">
        <f t="shared" si="167"/>
        <v>71932</v>
      </c>
      <c r="G1644" s="12">
        <v>3.4599999999999999E-2</v>
      </c>
      <c r="H1644" s="64">
        <v>44470</v>
      </c>
      <c r="I1644" s="64" t="str">
        <f t="shared" si="168"/>
        <v>102021</v>
      </c>
      <c r="J1644" s="50">
        <v>2.0299999999999999E-2</v>
      </c>
      <c r="K1644" s="64">
        <v>43101</v>
      </c>
      <c r="L1644" s="64" t="str">
        <f t="shared" si="169"/>
        <v>12018</v>
      </c>
      <c r="M1644" s="50">
        <v>2.3800000000000002E-2</v>
      </c>
    </row>
    <row r="1645" spans="3:13">
      <c r="C1645" s="64"/>
      <c r="D1645" s="73"/>
      <c r="E1645" s="64">
        <v>11902</v>
      </c>
      <c r="F1645" s="64" t="str">
        <f t="shared" si="167"/>
        <v>81932</v>
      </c>
      <c r="G1645" s="12">
        <v>3.4299999999999997E-2</v>
      </c>
      <c r="H1645" s="64">
        <v>44501</v>
      </c>
      <c r="I1645" s="64" t="str">
        <f t="shared" si="168"/>
        <v>112021</v>
      </c>
      <c r="J1645" s="50">
        <v>1.9699999999999999E-2</v>
      </c>
      <c r="K1645" s="64">
        <v>43132</v>
      </c>
      <c r="L1645" s="64" t="str">
        <f t="shared" si="169"/>
        <v>22018</v>
      </c>
      <c r="M1645" s="50">
        <v>2.5999999999999999E-2</v>
      </c>
    </row>
    <row r="1646" spans="3:13">
      <c r="C1646" s="64"/>
      <c r="D1646" s="75"/>
      <c r="E1646" s="64">
        <v>11933</v>
      </c>
      <c r="F1646" s="64" t="str">
        <f t="shared" si="167"/>
        <v>91932</v>
      </c>
      <c r="G1646" s="12">
        <v>3.4000000000000002E-2</v>
      </c>
      <c r="H1646" s="64">
        <v>44531</v>
      </c>
      <c r="I1646" s="64" t="str">
        <f t="shared" si="168"/>
        <v>122021</v>
      </c>
      <c r="J1646" s="50">
        <v>1.9E-2</v>
      </c>
      <c r="K1646" s="64">
        <v>43160</v>
      </c>
      <c r="L1646" s="64" t="str">
        <f t="shared" si="169"/>
        <v>32018</v>
      </c>
      <c r="M1646" s="50">
        <v>2.63E-2</v>
      </c>
    </row>
    <row r="1647" spans="3:13">
      <c r="C1647" s="64"/>
      <c r="D1647" s="73"/>
      <c r="E1647" s="64">
        <v>11963</v>
      </c>
      <c r="F1647" s="64" t="str">
        <f t="shared" si="167"/>
        <v>101932</v>
      </c>
      <c r="G1647" s="12">
        <v>3.3700000000000001E-2</v>
      </c>
      <c r="H1647" s="64">
        <v>44562</v>
      </c>
      <c r="I1647" s="64" t="str">
        <f t="shared" si="168"/>
        <v>12022</v>
      </c>
      <c r="J1647" s="50">
        <v>2.1499999999999998E-2</v>
      </c>
      <c r="K1647" s="64">
        <v>43191</v>
      </c>
      <c r="L1647" s="64" t="str">
        <f t="shared" si="169"/>
        <v>42018</v>
      </c>
      <c r="M1647" s="50">
        <v>2.7E-2</v>
      </c>
    </row>
    <row r="1648" spans="3:13">
      <c r="C1648" s="64"/>
      <c r="D1648" s="75"/>
      <c r="E1648" s="64">
        <v>11994</v>
      </c>
      <c r="F1648" s="64" t="str">
        <f t="shared" si="167"/>
        <v>111932</v>
      </c>
      <c r="G1648" s="12">
        <v>3.3399999999999999E-2</v>
      </c>
      <c r="H1648" s="64">
        <v>44593</v>
      </c>
      <c r="I1648" s="64" t="str">
        <f t="shared" si="168"/>
        <v>22022</v>
      </c>
      <c r="J1648" s="50">
        <v>2.3099999999999999E-2</v>
      </c>
      <c r="K1648" s="64">
        <v>43221</v>
      </c>
      <c r="L1648" s="64" t="str">
        <f t="shared" si="169"/>
        <v>52018</v>
      </c>
      <c r="M1648" s="50">
        <v>2.8199999999999999E-2</v>
      </c>
    </row>
    <row r="1649" spans="3:13">
      <c r="C1649" s="64"/>
      <c r="D1649" s="73"/>
      <c r="E1649" s="64">
        <v>12024</v>
      </c>
      <c r="F1649" s="64" t="str">
        <f t="shared" si="167"/>
        <v>121932</v>
      </c>
      <c r="G1649" s="12">
        <v>3.3099999999999997E-2</v>
      </c>
      <c r="H1649" s="64">
        <v>44621</v>
      </c>
      <c r="I1649" s="64" t="str">
        <f t="shared" si="168"/>
        <v>32022</v>
      </c>
      <c r="J1649" s="50">
        <v>2.5100000000000001E-2</v>
      </c>
      <c r="K1649" s="64">
        <v>43252</v>
      </c>
      <c r="L1649" s="64" t="str">
        <f t="shared" si="169"/>
        <v>62018</v>
      </c>
      <c r="M1649" s="50">
        <v>2.7799999999999998E-2</v>
      </c>
    </row>
    <row r="1650" spans="3:13">
      <c r="C1650" s="64"/>
      <c r="D1650" s="75"/>
      <c r="E1650" s="64">
        <v>12055</v>
      </c>
      <c r="F1650" s="64" t="str">
        <f t="shared" si="167"/>
        <v>11933</v>
      </c>
      <c r="G1650" s="12">
        <v>3.2899999999999999E-2</v>
      </c>
      <c r="H1650" s="64">
        <v>44652</v>
      </c>
      <c r="I1650" s="64" t="str">
        <f t="shared" si="168"/>
        <v>42022</v>
      </c>
      <c r="J1650" s="50">
        <v>2.9899999999999999E-2</v>
      </c>
      <c r="K1650" s="64">
        <v>43282</v>
      </c>
      <c r="L1650" s="64" t="str">
        <f t="shared" si="169"/>
        <v>72018</v>
      </c>
      <c r="M1650" s="50">
        <v>2.7799999999999998E-2</v>
      </c>
    </row>
    <row r="1651" spans="3:13">
      <c r="C1651" s="64"/>
      <c r="D1651" s="73"/>
      <c r="E1651" s="64">
        <v>12086</v>
      </c>
      <c r="F1651" s="64" t="str">
        <f t="shared" si="167"/>
        <v>21933</v>
      </c>
      <c r="G1651" s="12">
        <v>3.2800000000000003E-2</v>
      </c>
      <c r="H1651" s="64">
        <v>44682</v>
      </c>
      <c r="I1651" s="64" t="str">
        <f t="shared" si="168"/>
        <v>52022</v>
      </c>
      <c r="J1651" s="50">
        <v>3.2599999999999997E-2</v>
      </c>
      <c r="K1651" s="64">
        <v>43313</v>
      </c>
      <c r="L1651" s="64" t="str">
        <f t="shared" si="169"/>
        <v>82018</v>
      </c>
      <c r="M1651" s="50">
        <v>2.7699999999999999E-2</v>
      </c>
    </row>
    <row r="1652" spans="3:13">
      <c r="C1652" s="64"/>
      <c r="D1652" s="75"/>
      <c r="E1652" s="64">
        <v>12114</v>
      </c>
      <c r="F1652" s="64" t="str">
        <f t="shared" si="167"/>
        <v>31933</v>
      </c>
      <c r="G1652" s="12">
        <v>3.2599999999999997E-2</v>
      </c>
      <c r="H1652" s="64">
        <v>44713</v>
      </c>
      <c r="I1652" s="64" t="str">
        <f t="shared" si="168"/>
        <v>62022</v>
      </c>
      <c r="J1652" s="50">
        <v>3.4799999999999998E-2</v>
      </c>
      <c r="K1652" s="64">
        <v>43344</v>
      </c>
      <c r="L1652" s="64" t="str">
        <f t="shared" si="169"/>
        <v>92018</v>
      </c>
      <c r="M1652" s="50">
        <v>2.8899999999999999E-2</v>
      </c>
    </row>
    <row r="1653" spans="3:13">
      <c r="C1653" s="64"/>
      <c r="D1653" s="73"/>
      <c r="E1653" s="64">
        <v>12145</v>
      </c>
      <c r="F1653" s="64" t="str">
        <f t="shared" si="167"/>
        <v>41933</v>
      </c>
      <c r="G1653" s="12">
        <v>3.2500000000000001E-2</v>
      </c>
      <c r="H1653" s="64">
        <v>44743</v>
      </c>
      <c r="I1653" s="64" t="str">
        <f t="shared" si="168"/>
        <v>72022</v>
      </c>
      <c r="J1653" s="50">
        <v>3.3500000000000002E-2</v>
      </c>
      <c r="K1653" s="64">
        <v>43374</v>
      </c>
      <c r="L1653" s="64" t="str">
        <f t="shared" si="169"/>
        <v>102018</v>
      </c>
      <c r="M1653" s="50">
        <v>0.03</v>
      </c>
    </row>
    <row r="1654" spans="3:13">
      <c r="C1654" s="64"/>
      <c r="D1654" s="75"/>
      <c r="E1654" s="64">
        <v>12175</v>
      </c>
      <c r="F1654" s="64" t="str">
        <f t="shared" si="167"/>
        <v>51933</v>
      </c>
      <c r="G1654" s="12">
        <v>3.2300000000000002E-2</v>
      </c>
      <c r="H1654" s="64">
        <v>44774</v>
      </c>
      <c r="I1654" s="64" t="str">
        <f t="shared" si="168"/>
        <v>82022</v>
      </c>
      <c r="J1654" s="50">
        <v>3.3500000000000002E-2</v>
      </c>
      <c r="K1654" s="64">
        <v>43405</v>
      </c>
      <c r="L1654" s="64" t="str">
        <f t="shared" si="169"/>
        <v>112018</v>
      </c>
      <c r="M1654" s="50">
        <v>2.9499999999999998E-2</v>
      </c>
    </row>
    <row r="1655" spans="3:13">
      <c r="C1655" s="64"/>
      <c r="D1655" s="73"/>
      <c r="E1655" s="64">
        <v>12206</v>
      </c>
      <c r="F1655" s="64" t="str">
        <f t="shared" si="167"/>
        <v>61933</v>
      </c>
      <c r="G1655" s="12">
        <v>3.2099999999999997E-2</v>
      </c>
      <c r="H1655" s="64">
        <v>44805</v>
      </c>
      <c r="I1655" s="64" t="str">
        <f t="shared" si="168"/>
        <v>92022</v>
      </c>
      <c r="J1655" s="50">
        <v>3.8199999999999998E-2</v>
      </c>
      <c r="K1655" s="64">
        <v>43435</v>
      </c>
      <c r="L1655" s="64" t="str">
        <f t="shared" si="169"/>
        <v>122018</v>
      </c>
      <c r="M1655" s="50">
        <v>2.6800000000000001E-2</v>
      </c>
    </row>
    <row r="1656" spans="3:13">
      <c r="C1656" s="64"/>
      <c r="D1656" s="75"/>
      <c r="E1656" s="64">
        <v>12236</v>
      </c>
      <c r="F1656" s="64" t="str">
        <f t="shared" si="167"/>
        <v>71933</v>
      </c>
      <c r="G1656" s="12">
        <v>3.2000000000000001E-2</v>
      </c>
      <c r="H1656" s="64">
        <v>44835</v>
      </c>
      <c r="I1656" s="64" t="str">
        <f t="shared" si="168"/>
        <v>102022</v>
      </c>
      <c r="J1656" s="50">
        <v>4.2799999999999998E-2</v>
      </c>
      <c r="K1656" s="64">
        <v>43466</v>
      </c>
      <c r="L1656" s="64" t="str">
        <f t="shared" si="169"/>
        <v>12019</v>
      </c>
      <c r="M1656" s="50">
        <v>2.5399999999999999E-2</v>
      </c>
    </row>
    <row r="1657" spans="3:13">
      <c r="C1657" s="64"/>
      <c r="D1657" s="73"/>
      <c r="E1657" s="64">
        <v>12267</v>
      </c>
      <c r="F1657" s="64" t="str">
        <f t="shared" si="167"/>
        <v>81933</v>
      </c>
      <c r="G1657" s="12">
        <v>3.1800000000000002E-2</v>
      </c>
      <c r="H1657" s="64">
        <v>44866</v>
      </c>
      <c r="I1657" s="64" t="str">
        <f t="shared" si="168"/>
        <v>112022</v>
      </c>
      <c r="J1657" s="50">
        <v>4.2200000000000001E-2</v>
      </c>
      <c r="K1657" s="64">
        <v>43497</v>
      </c>
      <c r="L1657" s="64" t="str">
        <f t="shared" si="169"/>
        <v>22019</v>
      </c>
      <c r="M1657" s="50">
        <v>2.4899999999999999E-2</v>
      </c>
    </row>
    <row r="1658" spans="3:13">
      <c r="C1658" s="64"/>
      <c r="D1658" s="75"/>
      <c r="E1658" s="64">
        <v>12298</v>
      </c>
      <c r="F1658" s="64" t="str">
        <f t="shared" si="167"/>
        <v>91933</v>
      </c>
      <c r="G1658" s="12">
        <v>3.1699999999999999E-2</v>
      </c>
      <c r="H1658" s="64">
        <v>44896</v>
      </c>
      <c r="I1658" s="64" t="str">
        <f t="shared" si="168"/>
        <v>122022</v>
      </c>
      <c r="J1658" s="50">
        <v>3.8699999999999998E-2</v>
      </c>
      <c r="K1658" s="64">
        <v>43525</v>
      </c>
      <c r="L1658" s="64" t="str">
        <f t="shared" si="169"/>
        <v>32019</v>
      </c>
      <c r="M1658" s="50">
        <v>2.3699999999999999E-2</v>
      </c>
    </row>
    <row r="1659" spans="3:13">
      <c r="C1659" s="64"/>
      <c r="D1659" s="73"/>
      <c r="E1659" s="64">
        <v>12328</v>
      </c>
      <c r="F1659" s="64" t="str">
        <f t="shared" si="167"/>
        <v>101933</v>
      </c>
      <c r="G1659" s="12">
        <v>3.15E-2</v>
      </c>
      <c r="H1659" s="64">
        <v>44927</v>
      </c>
      <c r="I1659" s="64" t="str">
        <f t="shared" si="168"/>
        <v>12023</v>
      </c>
      <c r="J1659" s="50">
        <v>3.8100000000000002E-2</v>
      </c>
      <c r="K1659" s="64">
        <v>43556</v>
      </c>
      <c r="L1659" s="64" t="str">
        <f t="shared" si="169"/>
        <v>42019</v>
      </c>
      <c r="M1659" s="50">
        <v>2.3300000000000001E-2</v>
      </c>
    </row>
    <row r="1660" spans="3:13">
      <c r="C1660" s="64"/>
      <c r="D1660" s="75"/>
      <c r="E1660" s="64">
        <v>12359</v>
      </c>
      <c r="F1660" s="64" t="str">
        <f t="shared" si="167"/>
        <v>111933</v>
      </c>
      <c r="G1660" s="12">
        <v>3.1399999999999997E-2</v>
      </c>
      <c r="H1660" s="64">
        <v>44958</v>
      </c>
      <c r="I1660" s="64" t="str">
        <f t="shared" si="168"/>
        <v>22023</v>
      </c>
      <c r="J1660" s="50">
        <v>3.95E-2</v>
      </c>
      <c r="K1660" s="64">
        <v>43586</v>
      </c>
      <c r="L1660" s="64" t="str">
        <f t="shared" si="169"/>
        <v>52019</v>
      </c>
      <c r="M1660" s="50">
        <v>2.1899999999999999E-2</v>
      </c>
    </row>
    <row r="1661" spans="3:13">
      <c r="C1661" s="64"/>
      <c r="D1661" s="73"/>
      <c r="E1661" s="64">
        <v>12389</v>
      </c>
      <c r="F1661" s="64" t="str">
        <f t="shared" si="167"/>
        <v>121933</v>
      </c>
      <c r="G1661" s="12">
        <v>3.1199999999999999E-2</v>
      </c>
      <c r="H1661" s="64">
        <v>44986</v>
      </c>
      <c r="I1661" s="64" t="str">
        <f t="shared" si="168"/>
        <v>32023</v>
      </c>
      <c r="J1661" s="50">
        <v>3.9399999999999998E-2</v>
      </c>
      <c r="K1661" s="64">
        <v>43617</v>
      </c>
      <c r="L1661" s="64" t="str">
        <f t="shared" si="169"/>
        <v>62019</v>
      </c>
      <c r="M1661" s="50">
        <v>1.83E-2</v>
      </c>
    </row>
    <row r="1662" spans="3:13">
      <c r="C1662" s="64"/>
      <c r="D1662" s="75"/>
      <c r="E1662" s="64">
        <v>12420</v>
      </c>
      <c r="F1662" s="64" t="str">
        <f t="shared" si="167"/>
        <v>11934</v>
      </c>
      <c r="G1662" s="12">
        <v>3.09E-2</v>
      </c>
      <c r="H1662" s="64">
        <v>45017</v>
      </c>
      <c r="I1662" s="64" t="str">
        <f t="shared" si="168"/>
        <v>42023</v>
      </c>
      <c r="J1662" s="50">
        <v>3.7999999999999999E-2</v>
      </c>
      <c r="K1662" s="64">
        <v>43647</v>
      </c>
      <c r="L1662" s="64" t="str">
        <f t="shared" si="169"/>
        <v>72019</v>
      </c>
      <c r="M1662" s="50">
        <v>1.83E-2</v>
      </c>
    </row>
    <row r="1663" spans="3:13">
      <c r="C1663" s="64"/>
      <c r="D1663" s="73"/>
      <c r="E1663" s="64">
        <v>12451</v>
      </c>
      <c r="F1663" s="64" t="str">
        <f t="shared" si="167"/>
        <v>21934</v>
      </c>
      <c r="G1663" s="12">
        <v>3.0700000000000002E-2</v>
      </c>
      <c r="H1663" s="64">
        <v>45047</v>
      </c>
      <c r="I1663" s="64" t="str">
        <f t="shared" si="168"/>
        <v>52023</v>
      </c>
      <c r="J1663" s="50">
        <v>3.9600000000000003E-2</v>
      </c>
      <c r="K1663" s="64">
        <v>43678</v>
      </c>
      <c r="L1663" s="64" t="str">
        <f t="shared" si="169"/>
        <v>82019</v>
      </c>
      <c r="M1663" s="50">
        <v>1.49E-2</v>
      </c>
    </row>
    <row r="1664" spans="3:13">
      <c r="C1664" s="64"/>
      <c r="D1664" s="75"/>
      <c r="E1664" s="64">
        <v>12479</v>
      </c>
      <c r="F1664" s="64" t="str">
        <f t="shared" si="167"/>
        <v>31934</v>
      </c>
      <c r="G1664" s="12">
        <v>3.04E-2</v>
      </c>
      <c r="H1664" s="64">
        <v>45078</v>
      </c>
      <c r="I1664" s="64" t="str">
        <f t="shared" si="168"/>
        <v>62023</v>
      </c>
      <c r="J1664" s="50">
        <v>4.0399999999999998E-2</v>
      </c>
      <c r="K1664" s="64">
        <v>43709</v>
      </c>
      <c r="L1664" s="64" t="str">
        <f t="shared" si="169"/>
        <v>92019</v>
      </c>
      <c r="M1664" s="50">
        <v>1.5699999999999999E-2</v>
      </c>
    </row>
    <row r="1665" spans="3:13">
      <c r="C1665" s="64"/>
      <c r="D1665" s="73"/>
      <c r="E1665" s="64">
        <v>12510</v>
      </c>
      <c r="F1665" s="64" t="str">
        <f t="shared" si="167"/>
        <v>41934</v>
      </c>
      <c r="G1665" s="12">
        <v>3.0099999999999998E-2</v>
      </c>
      <c r="H1665" s="64">
        <v>45108</v>
      </c>
      <c r="I1665" s="64" t="str">
        <f t="shared" si="168"/>
        <v>72023</v>
      </c>
      <c r="J1665" s="50">
        <v>4.1500000000000002E-2</v>
      </c>
      <c r="K1665" s="64">
        <v>43739</v>
      </c>
      <c r="L1665" s="64" t="str">
        <f t="shared" si="169"/>
        <v>102019</v>
      </c>
      <c r="M1665" s="50">
        <v>1.52E-2</v>
      </c>
    </row>
    <row r="1666" spans="3:13">
      <c r="C1666" s="64"/>
      <c r="D1666" s="75"/>
      <c r="E1666" s="64">
        <v>12540</v>
      </c>
      <c r="F1666" s="64" t="str">
        <f t="shared" si="167"/>
        <v>51934</v>
      </c>
      <c r="G1666" s="12">
        <v>2.98E-2</v>
      </c>
      <c r="H1666" s="64">
        <v>45139</v>
      </c>
      <c r="I1666" s="64" t="str">
        <f t="shared" si="168"/>
        <v>82023</v>
      </c>
      <c r="J1666" s="50">
        <v>4.4600000000000001E-2</v>
      </c>
      <c r="K1666" s="64">
        <v>43770</v>
      </c>
      <c r="L1666" s="64" t="str">
        <f t="shared" si="169"/>
        <v>112019</v>
      </c>
      <c r="M1666" s="50">
        <v>1.6400000000000001E-2</v>
      </c>
    </row>
    <row r="1667" spans="3:13">
      <c r="C1667" s="64"/>
      <c r="D1667" s="73"/>
      <c r="E1667" s="64">
        <v>12571</v>
      </c>
      <c r="F1667" s="64" t="str">
        <f t="shared" si="167"/>
        <v>61934</v>
      </c>
      <c r="G1667" s="12">
        <v>2.9499999999999998E-2</v>
      </c>
      <c r="H1667" s="64">
        <v>45170</v>
      </c>
      <c r="I1667" s="64" t="str">
        <f t="shared" si="168"/>
        <v>92023</v>
      </c>
      <c r="J1667" s="50">
        <v>4.65E-2</v>
      </c>
      <c r="K1667" s="64">
        <v>43800</v>
      </c>
      <c r="L1667" s="64" t="str">
        <f t="shared" si="169"/>
        <v>122019</v>
      </c>
      <c r="M1667" s="50">
        <v>1.6799999999999999E-2</v>
      </c>
    </row>
    <row r="1668" spans="3:13">
      <c r="C1668" s="64"/>
      <c r="D1668" s="75"/>
      <c r="E1668" s="64">
        <v>12601</v>
      </c>
      <c r="F1668" s="64" t="str">
        <f t="shared" si="167"/>
        <v>71934</v>
      </c>
      <c r="G1668" s="12">
        <v>2.93E-2</v>
      </c>
      <c r="H1668" s="64">
        <v>45200</v>
      </c>
      <c r="I1668" s="64" t="str">
        <f t="shared" si="168"/>
        <v>102023</v>
      </c>
      <c r="J1668" s="50">
        <v>5.1299999999999998E-2</v>
      </c>
      <c r="K1668" s="64">
        <v>43831</v>
      </c>
      <c r="L1668" s="64" t="str">
        <f t="shared" si="169"/>
        <v>12020</v>
      </c>
      <c r="M1668" s="50">
        <v>1.5599999999999999E-2</v>
      </c>
    </row>
    <row r="1669" spans="3:13">
      <c r="C1669" s="64"/>
      <c r="D1669" s="73"/>
      <c r="E1669" s="64">
        <v>12632</v>
      </c>
      <c r="F1669" s="64" t="str">
        <f t="shared" si="167"/>
        <v>81934</v>
      </c>
      <c r="G1669" s="12">
        <v>2.9000000000000001E-2</v>
      </c>
      <c r="H1669" s="64">
        <v>45231</v>
      </c>
      <c r="I1669" s="64" t="str">
        <f t="shared" si="168"/>
        <v>112023</v>
      </c>
      <c r="J1669" s="50">
        <v>4.8399999999999999E-2</v>
      </c>
      <c r="K1669" s="64">
        <v>43862</v>
      </c>
      <c r="L1669" s="64" t="str">
        <f t="shared" si="169"/>
        <v>22020</v>
      </c>
      <c r="M1669" s="50">
        <v>1.32E-2</v>
      </c>
    </row>
    <row r="1670" spans="3:13">
      <c r="C1670" s="64"/>
      <c r="D1670" s="75"/>
      <c r="E1670" s="64">
        <v>12663</v>
      </c>
      <c r="F1670" s="64" t="str">
        <f t="shared" si="167"/>
        <v>91934</v>
      </c>
      <c r="G1670" s="12">
        <v>2.87E-2</v>
      </c>
      <c r="H1670" s="64">
        <v>45261</v>
      </c>
      <c r="I1670" s="64" t="str">
        <f t="shared" si="168"/>
        <v>122023</v>
      </c>
      <c r="J1670" s="50">
        <v>4.3200000000000002E-2</v>
      </c>
      <c r="K1670" s="64">
        <v>43891</v>
      </c>
      <c r="L1670" s="64" t="str">
        <f t="shared" si="169"/>
        <v>32020</v>
      </c>
      <c r="M1670" s="50">
        <v>5.8999999999999999E-3</v>
      </c>
    </row>
    <row r="1671" spans="3:13">
      <c r="C1671" s="64"/>
      <c r="D1671" s="73"/>
      <c r="E1671" s="64">
        <v>12693</v>
      </c>
      <c r="F1671" s="64" t="str">
        <f t="shared" si="167"/>
        <v>101934</v>
      </c>
      <c r="G1671" s="12">
        <v>2.8500000000000001E-2</v>
      </c>
      <c r="H1671" s="64">
        <v>45292</v>
      </c>
      <c r="I1671" s="64" t="str">
        <f t="shared" si="168"/>
        <v>12024</v>
      </c>
      <c r="J1671" s="50">
        <v>4.3900000000000002E-2</v>
      </c>
      <c r="K1671" s="64">
        <v>43922</v>
      </c>
      <c r="L1671" s="64" t="str">
        <f t="shared" si="169"/>
        <v>42020</v>
      </c>
      <c r="M1671" s="50">
        <v>3.8999999999999998E-3</v>
      </c>
    </row>
    <row r="1672" spans="3:13">
      <c r="C1672" s="64"/>
      <c r="D1672" s="75"/>
      <c r="E1672" s="64">
        <v>12724</v>
      </c>
      <c r="F1672" s="64" t="str">
        <f t="shared" si="167"/>
        <v>111934</v>
      </c>
      <c r="G1672" s="12">
        <v>2.8199999999999999E-2</v>
      </c>
      <c r="H1672" s="64">
        <v>45323</v>
      </c>
      <c r="I1672" s="64" t="str">
        <f t="shared" si="168"/>
        <v>22024</v>
      </c>
      <c r="J1672" s="50">
        <v>4.3900000000000002E-2</v>
      </c>
      <c r="K1672" s="64">
        <v>43952</v>
      </c>
      <c r="L1672" s="64" t="str">
        <f t="shared" si="169"/>
        <v>52020</v>
      </c>
      <c r="M1672" s="50">
        <v>3.3999999999999998E-3</v>
      </c>
    </row>
    <row r="1673" spans="3:13">
      <c r="C1673" s="64"/>
      <c r="D1673" s="73"/>
      <c r="E1673" s="64">
        <v>12754</v>
      </c>
      <c r="F1673" s="64" t="str">
        <f t="shared" si="167"/>
        <v>121934</v>
      </c>
      <c r="G1673" s="12">
        <v>2.7900000000000001E-2</v>
      </c>
      <c r="H1673" s="64">
        <v>45352</v>
      </c>
      <c r="I1673" s="64" t="str">
        <f t="shared" si="168"/>
        <v>32024</v>
      </c>
      <c r="J1673" s="50">
        <v>4.4600000000000001E-2</v>
      </c>
      <c r="K1673" s="64">
        <v>43983</v>
      </c>
      <c r="L1673" s="64" t="str">
        <f t="shared" si="169"/>
        <v>62020</v>
      </c>
      <c r="M1673" s="50">
        <v>3.3999999999999998E-3</v>
      </c>
    </row>
    <row r="1674" spans="3:13">
      <c r="C1674" s="64"/>
      <c r="D1674" s="75"/>
      <c r="E1674" s="64">
        <v>12785</v>
      </c>
      <c r="F1674" s="64" t="str">
        <f t="shared" si="167"/>
        <v>11935</v>
      </c>
      <c r="G1674" s="12">
        <v>2.7799999999999998E-2</v>
      </c>
      <c r="H1674" s="64"/>
      <c r="I1674" s="64" t="str">
        <f t="shared" si="168"/>
        <v>11900</v>
      </c>
      <c r="K1674" s="64">
        <v>44013</v>
      </c>
      <c r="L1674" s="64" t="str">
        <f t="shared" si="169"/>
        <v>72020</v>
      </c>
      <c r="M1674" s="50">
        <v>2.8E-3</v>
      </c>
    </row>
    <row r="1675" spans="3:13">
      <c r="C1675" s="64"/>
      <c r="D1675" s="73"/>
      <c r="E1675" s="64">
        <v>12816</v>
      </c>
      <c r="F1675" s="64" t="str">
        <f t="shared" si="167"/>
        <v>21935</v>
      </c>
      <c r="G1675" s="12">
        <v>2.7699999999999999E-2</v>
      </c>
      <c r="H1675" s="64"/>
      <c r="I1675" s="64" t="str">
        <f t="shared" si="168"/>
        <v>11900</v>
      </c>
      <c r="K1675" s="64">
        <v>44044</v>
      </c>
      <c r="L1675" s="64" t="str">
        <f t="shared" si="169"/>
        <v>82020</v>
      </c>
      <c r="M1675" s="50">
        <v>2.7000000000000001E-3</v>
      </c>
    </row>
    <row r="1676" spans="3:13">
      <c r="C1676" s="64"/>
      <c r="D1676" s="75"/>
      <c r="E1676" s="64">
        <v>12844</v>
      </c>
      <c r="F1676" s="64" t="str">
        <f t="shared" si="167"/>
        <v>31935</v>
      </c>
      <c r="G1676" s="12">
        <v>2.76E-2</v>
      </c>
      <c r="H1676" s="64"/>
      <c r="I1676" s="64" t="str">
        <f t="shared" si="168"/>
        <v>11900</v>
      </c>
      <c r="K1676" s="64">
        <v>44075</v>
      </c>
      <c r="L1676" s="64" t="str">
        <f t="shared" si="169"/>
        <v>92020</v>
      </c>
      <c r="M1676" s="50">
        <v>2.7000000000000001E-3</v>
      </c>
    </row>
    <row r="1677" spans="3:13">
      <c r="C1677" s="64"/>
      <c r="D1677" s="73"/>
      <c r="E1677" s="64">
        <v>12875</v>
      </c>
      <c r="F1677" s="64" t="str">
        <f t="shared" si="167"/>
        <v>41935</v>
      </c>
      <c r="G1677" s="12">
        <v>2.7400000000000001E-2</v>
      </c>
      <c r="H1677" s="64"/>
      <c r="I1677" s="64" t="str">
        <f t="shared" si="168"/>
        <v>11900</v>
      </c>
      <c r="K1677" s="64">
        <v>44105</v>
      </c>
      <c r="L1677" s="64" t="str">
        <f t="shared" si="169"/>
        <v>102020</v>
      </c>
      <c r="M1677" s="50">
        <v>3.3999999999999998E-3</v>
      </c>
    </row>
    <row r="1678" spans="3:13">
      <c r="C1678" s="64"/>
      <c r="D1678" s="75"/>
      <c r="E1678" s="64">
        <v>12905</v>
      </c>
      <c r="F1678" s="64" t="str">
        <f t="shared" si="167"/>
        <v>51935</v>
      </c>
      <c r="G1678" s="12">
        <v>2.7300000000000001E-2</v>
      </c>
      <c r="H1678" s="64"/>
      <c r="I1678" s="64" t="str">
        <f t="shared" si="168"/>
        <v>11900</v>
      </c>
      <c r="K1678" s="64">
        <v>44136</v>
      </c>
      <c r="L1678" s="64" t="str">
        <f t="shared" si="169"/>
        <v>112020</v>
      </c>
      <c r="M1678" s="50">
        <v>3.8999999999999998E-3</v>
      </c>
    </row>
    <row r="1679" spans="3:13">
      <c r="C1679" s="64"/>
      <c r="D1679" s="73"/>
      <c r="E1679" s="64">
        <v>12936</v>
      </c>
      <c r="F1679" s="64" t="str">
        <f t="shared" si="167"/>
        <v>61935</v>
      </c>
      <c r="G1679" s="12">
        <v>2.7199999999999998E-2</v>
      </c>
      <c r="H1679" s="64"/>
      <c r="I1679" s="64" t="str">
        <f t="shared" si="168"/>
        <v>11900</v>
      </c>
      <c r="K1679" s="64">
        <v>44166</v>
      </c>
      <c r="L1679" s="64" t="str">
        <f t="shared" si="169"/>
        <v>122020</v>
      </c>
      <c r="M1679" s="50">
        <v>3.8999999999999998E-3</v>
      </c>
    </row>
    <row r="1680" spans="3:13">
      <c r="C1680" s="64"/>
      <c r="D1680" s="75"/>
      <c r="E1680" s="64">
        <v>12966</v>
      </c>
      <c r="F1680" s="64" t="str">
        <f t="shared" si="167"/>
        <v>71935</v>
      </c>
      <c r="G1680" s="12">
        <v>2.7099999999999999E-2</v>
      </c>
      <c r="H1680" s="64"/>
      <c r="I1680" s="64" t="str">
        <f t="shared" si="168"/>
        <v>11900</v>
      </c>
      <c r="K1680" s="64">
        <v>44197</v>
      </c>
      <c r="L1680" s="64" t="str">
        <f t="shared" si="169"/>
        <v>12021</v>
      </c>
      <c r="M1680" s="50">
        <v>4.4999999999999997E-3</v>
      </c>
    </row>
    <row r="1681" spans="3:13">
      <c r="C1681" s="64"/>
      <c r="D1681" s="73"/>
      <c r="E1681" s="64">
        <v>12997</v>
      </c>
      <c r="F1681" s="64" t="str">
        <f t="shared" si="167"/>
        <v>81935</v>
      </c>
      <c r="G1681" s="12">
        <v>2.7E-2</v>
      </c>
      <c r="H1681" s="64"/>
      <c r="I1681" s="64" t="str">
        <f t="shared" si="168"/>
        <v>11900</v>
      </c>
      <c r="K1681" s="64">
        <v>44228</v>
      </c>
      <c r="L1681" s="64" t="str">
        <f t="shared" si="169"/>
        <v>22021</v>
      </c>
      <c r="M1681" s="50">
        <v>5.4000000000000003E-3</v>
      </c>
    </row>
    <row r="1682" spans="3:13">
      <c r="C1682" s="64"/>
      <c r="D1682" s="75"/>
      <c r="E1682" s="64">
        <v>13028</v>
      </c>
      <c r="F1682" s="64" t="str">
        <f t="shared" si="167"/>
        <v>91935</v>
      </c>
      <c r="G1682" s="12">
        <v>2.6800000000000001E-2</v>
      </c>
      <c r="H1682" s="64"/>
      <c r="I1682" s="64" t="str">
        <f t="shared" si="168"/>
        <v>11900</v>
      </c>
      <c r="K1682" s="64">
        <v>44256</v>
      </c>
      <c r="L1682" s="64" t="str">
        <f t="shared" si="169"/>
        <v>32021</v>
      </c>
      <c r="M1682" s="50">
        <v>8.2000000000000007E-3</v>
      </c>
    </row>
    <row r="1683" spans="3:13">
      <c r="C1683" s="64"/>
      <c r="D1683" s="73"/>
      <c r="E1683" s="64">
        <v>13058</v>
      </c>
      <c r="F1683" s="64" t="str">
        <f t="shared" si="167"/>
        <v>101935</v>
      </c>
      <c r="G1683" s="12">
        <v>2.6700000000000002E-2</v>
      </c>
      <c r="H1683" s="64"/>
      <c r="I1683" s="64" t="str">
        <f t="shared" si="168"/>
        <v>11900</v>
      </c>
      <c r="K1683" s="64">
        <v>44287</v>
      </c>
      <c r="L1683" s="64" t="str">
        <f t="shared" si="169"/>
        <v>42021</v>
      </c>
      <c r="M1683" s="50">
        <v>8.6E-3</v>
      </c>
    </row>
    <row r="1684" spans="3:13">
      <c r="C1684" s="64"/>
      <c r="D1684" s="75"/>
      <c r="E1684" s="64">
        <v>13089</v>
      </c>
      <c r="F1684" s="64" t="str">
        <f t="shared" si="167"/>
        <v>111935</v>
      </c>
      <c r="G1684" s="12">
        <v>2.6599999999999999E-2</v>
      </c>
      <c r="H1684" s="64"/>
      <c r="I1684" s="64" t="str">
        <f t="shared" si="168"/>
        <v>11900</v>
      </c>
      <c r="K1684" s="64">
        <v>44317</v>
      </c>
      <c r="L1684" s="64" t="str">
        <f t="shared" si="169"/>
        <v>52021</v>
      </c>
      <c r="M1684" s="50">
        <v>8.2000000000000007E-3</v>
      </c>
    </row>
    <row r="1685" spans="3:13">
      <c r="C1685" s="64"/>
      <c r="D1685" s="73"/>
      <c r="E1685" s="64">
        <v>13119</v>
      </c>
      <c r="F1685" s="64" t="str">
        <f t="shared" si="167"/>
        <v>121935</v>
      </c>
      <c r="G1685" s="12">
        <v>2.6499999999999999E-2</v>
      </c>
      <c r="H1685" s="64"/>
      <c r="I1685" s="64" t="str">
        <f t="shared" si="168"/>
        <v>11900</v>
      </c>
      <c r="K1685" s="64">
        <v>44348</v>
      </c>
      <c r="L1685" s="64" t="str">
        <f t="shared" si="169"/>
        <v>62021</v>
      </c>
      <c r="M1685" s="50">
        <v>8.3999999999999995E-3</v>
      </c>
    </row>
    <row r="1686" spans="3:13">
      <c r="C1686" s="64"/>
      <c r="D1686" s="75"/>
      <c r="E1686" s="64">
        <v>13150</v>
      </c>
      <c r="F1686" s="64" t="str">
        <f t="shared" si="167"/>
        <v>11936</v>
      </c>
      <c r="G1686" s="12">
        <v>2.6499999999999999E-2</v>
      </c>
      <c r="H1686" s="64"/>
      <c r="I1686" s="64" t="str">
        <f t="shared" si="168"/>
        <v>11900</v>
      </c>
      <c r="K1686" s="64">
        <v>44378</v>
      </c>
      <c r="L1686" s="64" t="str">
        <f t="shared" si="169"/>
        <v>72021</v>
      </c>
      <c r="M1686" s="50">
        <v>7.6E-3</v>
      </c>
    </row>
    <row r="1687" spans="3:13">
      <c r="C1687" s="64"/>
      <c r="D1687" s="73"/>
      <c r="E1687" s="64">
        <v>13181</v>
      </c>
      <c r="F1687" s="64" t="str">
        <f t="shared" si="167"/>
        <v>21936</v>
      </c>
      <c r="G1687" s="12">
        <v>2.6499999999999999E-2</v>
      </c>
      <c r="H1687" s="64"/>
      <c r="I1687" s="64" t="str">
        <f t="shared" si="168"/>
        <v>11900</v>
      </c>
      <c r="K1687" s="64">
        <v>44409</v>
      </c>
      <c r="L1687" s="64" t="str">
        <f t="shared" si="169"/>
        <v>82021</v>
      </c>
      <c r="M1687" s="50">
        <v>7.7000000000000002E-3</v>
      </c>
    </row>
    <row r="1688" spans="3:13">
      <c r="C1688" s="64"/>
      <c r="D1688" s="75"/>
      <c r="E1688" s="64">
        <v>13210</v>
      </c>
      <c r="F1688" s="64" t="str">
        <f t="shared" si="167"/>
        <v>31936</v>
      </c>
      <c r="G1688" s="12">
        <v>2.6599999999999999E-2</v>
      </c>
      <c r="H1688" s="64"/>
      <c r="I1688" s="64" t="str">
        <f t="shared" si="168"/>
        <v>11900</v>
      </c>
      <c r="K1688" s="64">
        <v>44440</v>
      </c>
      <c r="L1688" s="64" t="str">
        <f t="shared" si="169"/>
        <v>92021</v>
      </c>
      <c r="M1688" s="50">
        <v>8.6E-3</v>
      </c>
    </row>
    <row r="1689" spans="3:13">
      <c r="C1689" s="64"/>
      <c r="D1689" s="73"/>
      <c r="E1689" s="64">
        <v>13241</v>
      </c>
      <c r="F1689" s="64" t="str">
        <f t="shared" si="167"/>
        <v>41936</v>
      </c>
      <c r="G1689" s="12">
        <v>2.6599999999999999E-2</v>
      </c>
      <c r="H1689" s="64"/>
      <c r="I1689" s="64" t="str">
        <f t="shared" si="168"/>
        <v>11900</v>
      </c>
      <c r="K1689" s="64">
        <v>44470</v>
      </c>
      <c r="L1689" s="64" t="str">
        <f t="shared" si="169"/>
        <v>102021</v>
      </c>
      <c r="M1689" s="50">
        <v>1.11E-2</v>
      </c>
    </row>
    <row r="1690" spans="3:13">
      <c r="C1690" s="64"/>
      <c r="D1690" s="75"/>
      <c r="E1690" s="64">
        <v>13271</v>
      </c>
      <c r="F1690" s="64" t="str">
        <f t="shared" si="167"/>
        <v>51936</v>
      </c>
      <c r="G1690" s="12">
        <v>2.6599999999999999E-2</v>
      </c>
      <c r="H1690" s="64"/>
      <c r="I1690" s="64" t="str">
        <f t="shared" si="168"/>
        <v>11900</v>
      </c>
      <c r="K1690" s="64">
        <v>44501</v>
      </c>
      <c r="L1690" s="64" t="str">
        <f t="shared" si="169"/>
        <v>112021</v>
      </c>
      <c r="M1690" s="50">
        <v>1.2E-2</v>
      </c>
    </row>
    <row r="1691" spans="3:13">
      <c r="C1691" s="64"/>
      <c r="D1691" s="73"/>
      <c r="E1691" s="64">
        <v>13302</v>
      </c>
      <c r="F1691" s="64" t="str">
        <f t="shared" si="167"/>
        <v>61936</v>
      </c>
      <c r="G1691" s="12">
        <v>2.6599999999999999E-2</v>
      </c>
      <c r="H1691" s="64"/>
      <c r="I1691" s="64" t="str">
        <f t="shared" si="168"/>
        <v>11900</v>
      </c>
      <c r="K1691" s="64">
        <v>44531</v>
      </c>
      <c r="L1691" s="64" t="str">
        <f t="shared" si="169"/>
        <v>122021</v>
      </c>
      <c r="M1691" s="50">
        <v>1.23E-2</v>
      </c>
    </row>
    <row r="1692" spans="3:13">
      <c r="C1692" s="64"/>
      <c r="D1692" s="75"/>
      <c r="E1692" s="64">
        <v>13332</v>
      </c>
      <c r="F1692" s="64" t="str">
        <f t="shared" si="167"/>
        <v>71936</v>
      </c>
      <c r="G1692" s="12">
        <v>2.6700000000000002E-2</v>
      </c>
      <c r="H1692" s="64"/>
      <c r="I1692" s="64" t="str">
        <f t="shared" si="168"/>
        <v>11900</v>
      </c>
      <c r="K1692" s="64">
        <v>44562</v>
      </c>
      <c r="L1692" s="64" t="str">
        <f t="shared" si="169"/>
        <v>12022</v>
      </c>
      <c r="M1692" s="50">
        <v>1.54E-2</v>
      </c>
    </row>
    <row r="1693" spans="3:13">
      <c r="C1693" s="64"/>
      <c r="D1693" s="73"/>
      <c r="E1693" s="64">
        <v>13363</v>
      </c>
      <c r="F1693" s="64" t="str">
        <f t="shared" ref="F1693:F1756" si="170">MONTH(E1693)&amp;YEAR(E1693)</f>
        <v>81936</v>
      </c>
      <c r="G1693" s="12">
        <v>2.6700000000000002E-2</v>
      </c>
      <c r="H1693" s="64"/>
      <c r="I1693" s="64" t="str">
        <f t="shared" ref="I1693:I1756" si="171">MONTH(H1693)&amp;YEAR(H1693)</f>
        <v>11900</v>
      </c>
      <c r="K1693" s="64">
        <v>44593</v>
      </c>
      <c r="L1693" s="64" t="str">
        <f t="shared" ref="L1693:L1718" si="172">MONTH(K1693)&amp;YEAR(K1693)</f>
        <v>22022</v>
      </c>
      <c r="M1693" s="50">
        <v>1.8100000000000002E-2</v>
      </c>
    </row>
    <row r="1694" spans="3:13">
      <c r="C1694" s="64"/>
      <c r="D1694" s="75"/>
      <c r="E1694" s="64">
        <v>13394</v>
      </c>
      <c r="F1694" s="64" t="str">
        <f t="shared" si="170"/>
        <v>91936</v>
      </c>
      <c r="G1694" s="12">
        <v>2.6700000000000002E-2</v>
      </c>
      <c r="H1694" s="64"/>
      <c r="I1694" s="64" t="str">
        <f t="shared" si="171"/>
        <v>11900</v>
      </c>
      <c r="K1694" s="64">
        <v>44621</v>
      </c>
      <c r="L1694" s="64" t="str">
        <f t="shared" si="172"/>
        <v>32022</v>
      </c>
      <c r="M1694" s="50">
        <v>2.1100000000000001E-2</v>
      </c>
    </row>
    <row r="1695" spans="3:13">
      <c r="C1695" s="64"/>
      <c r="D1695" s="73"/>
      <c r="E1695" s="64">
        <v>13424</v>
      </c>
      <c r="F1695" s="64" t="str">
        <f t="shared" si="170"/>
        <v>101936</v>
      </c>
      <c r="G1695" s="12">
        <v>2.6700000000000002E-2</v>
      </c>
      <c r="H1695" s="64"/>
      <c r="I1695" s="64" t="str">
        <f t="shared" si="171"/>
        <v>11900</v>
      </c>
      <c r="K1695" s="64">
        <v>44652</v>
      </c>
      <c r="L1695" s="64" t="str">
        <f t="shared" si="172"/>
        <v>42022</v>
      </c>
      <c r="M1695" s="50">
        <v>2.7799999999999998E-2</v>
      </c>
    </row>
    <row r="1696" spans="3:13">
      <c r="C1696" s="64"/>
      <c r="D1696" s="75"/>
      <c r="E1696" s="64">
        <v>13455</v>
      </c>
      <c r="F1696" s="64" t="str">
        <f t="shared" si="170"/>
        <v>111936</v>
      </c>
      <c r="G1696" s="12">
        <v>2.6800000000000001E-2</v>
      </c>
      <c r="H1696" s="64"/>
      <c r="I1696" s="64" t="str">
        <f t="shared" si="171"/>
        <v>11900</v>
      </c>
      <c r="K1696" s="64">
        <v>44682</v>
      </c>
      <c r="L1696" s="64" t="str">
        <f t="shared" si="172"/>
        <v>52022</v>
      </c>
      <c r="M1696" s="50">
        <v>2.87E-2</v>
      </c>
    </row>
    <row r="1697" spans="3:13">
      <c r="C1697" s="64"/>
      <c r="D1697" s="73"/>
      <c r="E1697" s="64">
        <v>13485</v>
      </c>
      <c r="F1697" s="64" t="str">
        <f t="shared" si="170"/>
        <v>121936</v>
      </c>
      <c r="G1697" s="12">
        <v>2.6800000000000001E-2</v>
      </c>
      <c r="H1697" s="64"/>
      <c r="I1697" s="64" t="str">
        <f t="shared" si="171"/>
        <v>11900</v>
      </c>
      <c r="K1697" s="64">
        <v>44713</v>
      </c>
      <c r="L1697" s="64" t="str">
        <f t="shared" si="172"/>
        <v>62022</v>
      </c>
      <c r="M1697" s="50">
        <v>3.1899999999999998E-2</v>
      </c>
    </row>
    <row r="1698" spans="3:13">
      <c r="C1698" s="64"/>
      <c r="D1698" s="75"/>
      <c r="E1698" s="64">
        <v>13516</v>
      </c>
      <c r="F1698" s="64" t="str">
        <f t="shared" si="170"/>
        <v>11937</v>
      </c>
      <c r="G1698" s="12">
        <v>2.6700000000000002E-2</v>
      </c>
      <c r="H1698" s="64"/>
      <c r="I1698" s="64" t="str">
        <f t="shared" si="171"/>
        <v>11900</v>
      </c>
      <c r="K1698" s="64">
        <v>44743</v>
      </c>
      <c r="L1698" s="64" t="str">
        <f t="shared" si="172"/>
        <v>72022</v>
      </c>
      <c r="M1698" s="50">
        <v>2.9600000000000001E-2</v>
      </c>
    </row>
    <row r="1699" spans="3:13">
      <c r="C1699" s="64"/>
      <c r="D1699" s="73"/>
      <c r="E1699" s="64">
        <v>13547</v>
      </c>
      <c r="F1699" s="64" t="str">
        <f t="shared" si="170"/>
        <v>21937</v>
      </c>
      <c r="G1699" s="12">
        <v>2.6599999999999999E-2</v>
      </c>
      <c r="H1699" s="64"/>
      <c r="I1699" s="64" t="str">
        <f t="shared" si="171"/>
        <v>11900</v>
      </c>
      <c r="K1699" s="64">
        <v>44774</v>
      </c>
      <c r="L1699" s="64" t="str">
        <f t="shared" si="172"/>
        <v>82022</v>
      </c>
      <c r="M1699" s="50">
        <v>3.0300000000000001E-2</v>
      </c>
    </row>
    <row r="1700" spans="3:13">
      <c r="C1700" s="64"/>
      <c r="D1700" s="75"/>
      <c r="E1700" s="64">
        <v>13575</v>
      </c>
      <c r="F1700" s="64" t="str">
        <f t="shared" si="170"/>
        <v>31937</v>
      </c>
      <c r="G1700" s="12">
        <v>2.6499999999999999E-2</v>
      </c>
      <c r="H1700" s="64"/>
      <c r="I1700" s="64" t="str">
        <f t="shared" si="171"/>
        <v>11900</v>
      </c>
      <c r="K1700" s="64">
        <v>44805</v>
      </c>
      <c r="L1700" s="64" t="str">
        <f t="shared" si="172"/>
        <v>92022</v>
      </c>
      <c r="M1700" s="50">
        <v>3.6999999999999998E-2</v>
      </c>
    </row>
    <row r="1701" spans="3:13">
      <c r="C1701" s="64"/>
      <c r="D1701" s="73"/>
      <c r="E1701" s="64">
        <v>13606</v>
      </c>
      <c r="F1701" s="64" t="str">
        <f t="shared" si="170"/>
        <v>41937</v>
      </c>
      <c r="G1701" s="12">
        <v>2.64E-2</v>
      </c>
      <c r="H1701" s="64"/>
      <c r="I1701" s="64" t="str">
        <f t="shared" si="171"/>
        <v>11900</v>
      </c>
      <c r="K1701" s="64">
        <v>44835</v>
      </c>
      <c r="L1701" s="64" t="str">
        <f t="shared" si="172"/>
        <v>102022</v>
      </c>
      <c r="M1701" s="50">
        <v>4.1799999999999997E-2</v>
      </c>
    </row>
    <row r="1702" spans="3:13">
      <c r="C1702" s="64"/>
      <c r="D1702" s="75"/>
      <c r="E1702" s="64">
        <v>13636</v>
      </c>
      <c r="F1702" s="64" t="str">
        <f t="shared" si="170"/>
        <v>51937</v>
      </c>
      <c r="G1702" s="12">
        <v>2.63E-2</v>
      </c>
      <c r="H1702" s="64"/>
      <c r="I1702" s="64" t="str">
        <f t="shared" si="171"/>
        <v>11900</v>
      </c>
      <c r="K1702" s="64">
        <v>44866</v>
      </c>
      <c r="L1702" s="64" t="str">
        <f t="shared" si="172"/>
        <v>112022</v>
      </c>
      <c r="M1702" s="50">
        <v>4.0599999999999997E-2</v>
      </c>
    </row>
    <row r="1703" spans="3:13">
      <c r="C1703" s="64"/>
      <c r="D1703" s="73"/>
      <c r="E1703" s="64">
        <v>13667</v>
      </c>
      <c r="F1703" s="64" t="str">
        <f t="shared" si="170"/>
        <v>61937</v>
      </c>
      <c r="G1703" s="12">
        <v>2.6200000000000001E-2</v>
      </c>
      <c r="H1703" s="64"/>
      <c r="I1703" s="64" t="str">
        <f t="shared" si="171"/>
        <v>11900</v>
      </c>
      <c r="K1703" s="64">
        <v>44896</v>
      </c>
      <c r="L1703" s="64" t="str">
        <f t="shared" si="172"/>
        <v>122022</v>
      </c>
      <c r="M1703" s="50">
        <v>3.7600000000000001E-2</v>
      </c>
    </row>
    <row r="1704" spans="3:13">
      <c r="C1704" s="64"/>
      <c r="D1704" s="75"/>
      <c r="E1704" s="64">
        <v>13697</v>
      </c>
      <c r="F1704" s="64" t="str">
        <f t="shared" si="170"/>
        <v>71937</v>
      </c>
      <c r="G1704" s="12">
        <v>2.6100000000000002E-2</v>
      </c>
      <c r="H1704" s="64"/>
      <c r="I1704" s="64" t="str">
        <f t="shared" si="171"/>
        <v>11900</v>
      </c>
      <c r="K1704" s="64">
        <v>44927</v>
      </c>
      <c r="L1704" s="64" t="str">
        <f t="shared" si="172"/>
        <v>12023</v>
      </c>
      <c r="M1704" s="50">
        <v>3.6400000000000002E-2</v>
      </c>
    </row>
    <row r="1705" spans="3:13">
      <c r="C1705" s="64"/>
      <c r="D1705" s="73"/>
      <c r="E1705" s="64">
        <v>13728</v>
      </c>
      <c r="F1705" s="64" t="str">
        <f t="shared" si="170"/>
        <v>81937</v>
      </c>
      <c r="G1705" s="12">
        <v>2.5999999999999999E-2</v>
      </c>
      <c r="H1705" s="64"/>
      <c r="I1705" s="64" t="str">
        <f t="shared" si="171"/>
        <v>11900</v>
      </c>
      <c r="K1705" s="64">
        <v>44958</v>
      </c>
      <c r="L1705" s="64" t="str">
        <f t="shared" si="172"/>
        <v>22023</v>
      </c>
      <c r="M1705" s="50">
        <v>3.9399999999999998E-2</v>
      </c>
    </row>
    <row r="1706" spans="3:13">
      <c r="C1706" s="64"/>
      <c r="D1706" s="75"/>
      <c r="E1706" s="64">
        <v>13759</v>
      </c>
      <c r="F1706" s="64" t="str">
        <f t="shared" si="170"/>
        <v>91937</v>
      </c>
      <c r="G1706" s="12">
        <v>2.5899999999999999E-2</v>
      </c>
      <c r="H1706" s="64"/>
      <c r="I1706" s="64" t="str">
        <f t="shared" si="171"/>
        <v>11900</v>
      </c>
      <c r="K1706" s="64">
        <v>44986</v>
      </c>
      <c r="L1706" s="64" t="str">
        <f t="shared" si="172"/>
        <v>32023</v>
      </c>
      <c r="M1706" s="50">
        <v>3.8199999999999998E-2</v>
      </c>
    </row>
    <row r="1707" spans="3:13">
      <c r="C1707" s="64"/>
      <c r="D1707" s="73"/>
      <c r="E1707" s="64">
        <v>13789</v>
      </c>
      <c r="F1707" s="64" t="str">
        <f t="shared" si="170"/>
        <v>101937</v>
      </c>
      <c r="G1707" s="12">
        <v>2.58E-2</v>
      </c>
      <c r="H1707" s="64"/>
      <c r="I1707" s="64" t="str">
        <f t="shared" si="171"/>
        <v>11900</v>
      </c>
      <c r="K1707" s="64">
        <v>45017</v>
      </c>
      <c r="L1707" s="64" t="str">
        <f t="shared" si="172"/>
        <v>42023</v>
      </c>
      <c r="M1707" s="50">
        <v>3.5400000000000001E-2</v>
      </c>
    </row>
    <row r="1708" spans="3:13">
      <c r="C1708" s="64"/>
      <c r="D1708" s="75"/>
      <c r="E1708" s="64">
        <v>13820</v>
      </c>
      <c r="F1708" s="64" t="str">
        <f t="shared" si="170"/>
        <v>111937</v>
      </c>
      <c r="G1708" s="12">
        <v>2.5700000000000001E-2</v>
      </c>
      <c r="H1708" s="64"/>
      <c r="I1708" s="64" t="str">
        <f t="shared" si="171"/>
        <v>11900</v>
      </c>
      <c r="K1708" s="64">
        <v>45047</v>
      </c>
      <c r="L1708" s="64" t="str">
        <f t="shared" si="172"/>
        <v>52023</v>
      </c>
      <c r="M1708" s="50">
        <v>3.5900000000000001E-2</v>
      </c>
    </row>
    <row r="1709" spans="3:13">
      <c r="C1709" s="64"/>
      <c r="D1709" s="73"/>
      <c r="E1709" s="64">
        <v>13850</v>
      </c>
      <c r="F1709" s="64" t="str">
        <f t="shared" si="170"/>
        <v>121937</v>
      </c>
      <c r="G1709" s="12">
        <v>2.5600000000000001E-2</v>
      </c>
      <c r="H1709" s="64"/>
      <c r="I1709" s="64" t="str">
        <f t="shared" si="171"/>
        <v>11900</v>
      </c>
      <c r="K1709" s="64">
        <v>45078</v>
      </c>
      <c r="L1709" s="64" t="str">
        <f t="shared" si="172"/>
        <v>62023</v>
      </c>
      <c r="M1709" s="50">
        <v>3.95E-2</v>
      </c>
    </row>
    <row r="1710" spans="3:13">
      <c r="C1710" s="64"/>
      <c r="D1710" s="75"/>
      <c r="E1710" s="64">
        <v>13881</v>
      </c>
      <c r="F1710" s="64" t="str">
        <f t="shared" si="170"/>
        <v>11938</v>
      </c>
      <c r="G1710" s="12">
        <v>2.5399999999999999E-2</v>
      </c>
      <c r="H1710" s="64"/>
      <c r="I1710" s="64" t="str">
        <f t="shared" si="171"/>
        <v>11900</v>
      </c>
      <c r="K1710" s="64">
        <v>45108</v>
      </c>
      <c r="L1710" s="64" t="str">
        <f t="shared" si="172"/>
        <v>72023</v>
      </c>
      <c r="M1710" s="50">
        <v>4.1399999999999999E-2</v>
      </c>
    </row>
    <row r="1711" spans="3:13">
      <c r="C1711" s="64"/>
      <c r="D1711" s="73"/>
      <c r="E1711" s="64">
        <v>13912</v>
      </c>
      <c r="F1711" s="64" t="str">
        <f t="shared" si="170"/>
        <v>21938</v>
      </c>
      <c r="G1711" s="12">
        <v>2.53E-2</v>
      </c>
      <c r="H1711" s="64"/>
      <c r="I1711" s="64" t="str">
        <f t="shared" si="171"/>
        <v>11900</v>
      </c>
      <c r="K1711" s="64">
        <v>45139</v>
      </c>
      <c r="L1711" s="64" t="str">
        <f t="shared" si="172"/>
        <v>82023</v>
      </c>
      <c r="M1711" s="50">
        <v>4.3099999999999999E-2</v>
      </c>
    </row>
    <row r="1712" spans="3:13">
      <c r="C1712" s="64"/>
      <c r="D1712" s="75"/>
      <c r="E1712" s="64">
        <v>13940</v>
      </c>
      <c r="F1712" s="64" t="str">
        <f t="shared" si="170"/>
        <v>31938</v>
      </c>
      <c r="G1712" s="12">
        <v>2.5100000000000001E-2</v>
      </c>
      <c r="H1712" s="64"/>
      <c r="I1712" s="64" t="str">
        <f t="shared" si="171"/>
        <v>11900</v>
      </c>
      <c r="K1712" s="64">
        <v>45170</v>
      </c>
      <c r="L1712" s="64" t="str">
        <f t="shared" si="172"/>
        <v>92023</v>
      </c>
      <c r="M1712" s="50">
        <v>4.4900000000000002E-2</v>
      </c>
    </row>
    <row r="1713" spans="3:15">
      <c r="C1713" s="64"/>
      <c r="D1713" s="73"/>
      <c r="E1713" s="64">
        <v>13971</v>
      </c>
      <c r="F1713" s="64" t="str">
        <f t="shared" si="170"/>
        <v>41938</v>
      </c>
      <c r="G1713" s="12">
        <v>2.4899999999999999E-2</v>
      </c>
      <c r="H1713" s="64"/>
      <c r="I1713" s="64" t="str">
        <f t="shared" si="171"/>
        <v>11900</v>
      </c>
      <c r="K1713" s="64">
        <v>45200</v>
      </c>
      <c r="L1713" s="64" t="str">
        <f t="shared" si="172"/>
        <v>102023</v>
      </c>
      <c r="M1713" s="50">
        <v>4.7699999999999999E-2</v>
      </c>
    </row>
    <row r="1714" spans="3:15">
      <c r="C1714" s="64"/>
      <c r="D1714" s="75"/>
      <c r="E1714" s="64">
        <v>14001</v>
      </c>
      <c r="F1714" s="64" t="str">
        <f t="shared" si="170"/>
        <v>51938</v>
      </c>
      <c r="G1714" s="12">
        <v>2.4799999999999999E-2</v>
      </c>
      <c r="H1714" s="64"/>
      <c r="I1714" s="64" t="str">
        <f t="shared" si="171"/>
        <v>11900</v>
      </c>
      <c r="K1714" s="64">
        <v>45231</v>
      </c>
      <c r="L1714" s="64" t="str">
        <f t="shared" si="172"/>
        <v>112023</v>
      </c>
      <c r="M1714" s="50">
        <v>4.4900000000000002E-2</v>
      </c>
    </row>
    <row r="1715" spans="3:15">
      <c r="C1715" s="64"/>
      <c r="D1715" s="73"/>
      <c r="E1715" s="64">
        <v>14032</v>
      </c>
      <c r="F1715" s="64" t="str">
        <f t="shared" si="170"/>
        <v>61938</v>
      </c>
      <c r="G1715" s="12">
        <v>2.46E-2</v>
      </c>
      <c r="H1715" s="64"/>
      <c r="I1715" s="64" t="str">
        <f t="shared" si="171"/>
        <v>11900</v>
      </c>
      <c r="K1715" s="64">
        <v>45261</v>
      </c>
      <c r="L1715" s="64" t="str">
        <f t="shared" si="172"/>
        <v>122023</v>
      </c>
      <c r="M1715" s="50">
        <v>0.04</v>
      </c>
    </row>
    <row r="1716" spans="3:15">
      <c r="C1716" s="64"/>
      <c r="D1716" s="75"/>
      <c r="E1716" s="64">
        <v>14062</v>
      </c>
      <c r="F1716" s="64" t="str">
        <f t="shared" si="170"/>
        <v>71938</v>
      </c>
      <c r="G1716" s="12">
        <v>2.4400000000000002E-2</v>
      </c>
      <c r="H1716" s="64"/>
      <c r="I1716" s="64" t="str">
        <f t="shared" si="171"/>
        <v>11900</v>
      </c>
      <c r="K1716" s="64">
        <v>45292</v>
      </c>
      <c r="L1716" s="64" t="str">
        <f t="shared" si="172"/>
        <v>12024</v>
      </c>
      <c r="M1716" s="50">
        <v>3.9800000000000002E-2</v>
      </c>
    </row>
    <row r="1717" spans="3:15">
      <c r="C1717" s="64"/>
      <c r="D1717" s="73"/>
      <c r="E1717" s="64">
        <v>14093</v>
      </c>
      <c r="F1717" s="64" t="str">
        <f t="shared" si="170"/>
        <v>81938</v>
      </c>
      <c r="G1717" s="12">
        <v>2.4299999999999999E-2</v>
      </c>
      <c r="H1717" s="64"/>
      <c r="I1717" s="64" t="str">
        <f t="shared" si="171"/>
        <v>11900</v>
      </c>
      <c r="K1717" s="64">
        <v>45323</v>
      </c>
      <c r="L1717" s="64" t="str">
        <f t="shared" si="172"/>
        <v>22024</v>
      </c>
      <c r="M1717" s="50">
        <v>4.0399999999999998E-2</v>
      </c>
    </row>
    <row r="1718" spans="3:15">
      <c r="C1718" s="64"/>
      <c r="D1718" s="75"/>
      <c r="E1718" s="64">
        <v>14124</v>
      </c>
      <c r="F1718" s="64" t="str">
        <f t="shared" si="170"/>
        <v>91938</v>
      </c>
      <c r="G1718" s="12">
        <v>2.41E-2</v>
      </c>
      <c r="H1718" s="64"/>
      <c r="I1718" s="64" t="str">
        <f t="shared" si="171"/>
        <v>11900</v>
      </c>
      <c r="K1718" s="64">
        <v>45352</v>
      </c>
      <c r="L1718" s="64" t="str">
        <f t="shared" si="172"/>
        <v>32024</v>
      </c>
      <c r="M1718" s="50">
        <v>4.1700000000000001E-2</v>
      </c>
    </row>
    <row r="1719" spans="3:15">
      <c r="C1719" s="64"/>
      <c r="D1719" s="73"/>
      <c r="E1719" s="64">
        <v>14154</v>
      </c>
      <c r="F1719" s="64" t="str">
        <f t="shared" si="170"/>
        <v>101938</v>
      </c>
      <c r="G1719" s="12">
        <v>2.3900000000000001E-2</v>
      </c>
      <c r="H1719" s="64"/>
      <c r="I1719" s="64" t="str">
        <f t="shared" si="171"/>
        <v>11900</v>
      </c>
      <c r="O1719" s="49"/>
    </row>
    <row r="1720" spans="3:15">
      <c r="C1720" s="64"/>
      <c r="D1720" s="75"/>
      <c r="E1720" s="64">
        <v>14185</v>
      </c>
      <c r="F1720" s="64" t="str">
        <f t="shared" si="170"/>
        <v>111938</v>
      </c>
      <c r="G1720" s="12">
        <v>2.3800000000000002E-2</v>
      </c>
      <c r="H1720" s="64"/>
      <c r="I1720" s="64" t="str">
        <f t="shared" si="171"/>
        <v>11900</v>
      </c>
    </row>
    <row r="1721" spans="3:15">
      <c r="C1721" s="64"/>
      <c r="D1721" s="73"/>
      <c r="E1721" s="64">
        <v>14215</v>
      </c>
      <c r="F1721" s="64" t="str">
        <f t="shared" si="170"/>
        <v>121938</v>
      </c>
      <c r="G1721" s="12">
        <v>2.3599999999999999E-2</v>
      </c>
      <c r="H1721" s="64"/>
      <c r="I1721" s="64" t="str">
        <f t="shared" si="171"/>
        <v>11900</v>
      </c>
    </row>
    <row r="1722" spans="3:15">
      <c r="C1722" s="64"/>
      <c r="D1722" s="75"/>
      <c r="E1722" s="64">
        <v>14246</v>
      </c>
      <c r="F1722" s="64" t="str">
        <f t="shared" si="170"/>
        <v>11939</v>
      </c>
      <c r="G1722" s="12">
        <v>2.35E-2</v>
      </c>
      <c r="H1722" s="64"/>
      <c r="I1722" s="64" t="str">
        <f t="shared" si="171"/>
        <v>11900</v>
      </c>
    </row>
    <row r="1723" spans="3:15">
      <c r="C1723" s="64"/>
      <c r="D1723" s="73"/>
      <c r="E1723" s="64">
        <v>14277</v>
      </c>
      <c r="F1723" s="64" t="str">
        <f t="shared" si="170"/>
        <v>21939</v>
      </c>
      <c r="G1723" s="12">
        <v>2.3400000000000001E-2</v>
      </c>
      <c r="H1723" s="64"/>
      <c r="I1723" s="64" t="str">
        <f t="shared" si="171"/>
        <v>11900</v>
      </c>
    </row>
    <row r="1724" spans="3:15">
      <c r="C1724" s="64"/>
      <c r="D1724" s="75"/>
      <c r="E1724" s="64">
        <v>14305</v>
      </c>
      <c r="F1724" s="64" t="str">
        <f t="shared" si="170"/>
        <v>31939</v>
      </c>
      <c r="G1724" s="12">
        <v>2.3199999999999998E-2</v>
      </c>
      <c r="H1724" s="64"/>
      <c r="I1724" s="64" t="str">
        <f t="shared" si="171"/>
        <v>11900</v>
      </c>
    </row>
    <row r="1725" spans="3:15">
      <c r="C1725" s="64"/>
      <c r="D1725" s="73"/>
      <c r="E1725" s="64">
        <v>14336</v>
      </c>
      <c r="F1725" s="64" t="str">
        <f t="shared" si="170"/>
        <v>41939</v>
      </c>
      <c r="G1725" s="12">
        <v>2.3099999999999999E-2</v>
      </c>
      <c r="H1725" s="64"/>
      <c r="I1725" s="64" t="str">
        <f t="shared" si="171"/>
        <v>11900</v>
      </c>
    </row>
    <row r="1726" spans="3:15">
      <c r="C1726" s="64"/>
      <c r="D1726" s="75"/>
      <c r="E1726" s="64">
        <v>14366</v>
      </c>
      <c r="F1726" s="64" t="str">
        <f t="shared" si="170"/>
        <v>51939</v>
      </c>
      <c r="G1726" s="12">
        <v>2.3E-2</v>
      </c>
      <c r="H1726" s="64"/>
      <c r="I1726" s="64" t="str">
        <f t="shared" si="171"/>
        <v>11900</v>
      </c>
    </row>
    <row r="1727" spans="3:15">
      <c r="C1727" s="64"/>
      <c r="D1727" s="73"/>
      <c r="E1727" s="64">
        <v>14397</v>
      </c>
      <c r="F1727" s="64" t="str">
        <f t="shared" si="170"/>
        <v>61939</v>
      </c>
      <c r="G1727" s="12">
        <v>2.29E-2</v>
      </c>
      <c r="H1727" s="64"/>
      <c r="I1727" s="64" t="str">
        <f t="shared" si="171"/>
        <v>11900</v>
      </c>
    </row>
    <row r="1728" spans="3:15">
      <c r="C1728" s="64"/>
      <c r="D1728" s="75"/>
      <c r="E1728" s="64">
        <v>14427</v>
      </c>
      <c r="F1728" s="64" t="str">
        <f t="shared" si="170"/>
        <v>71939</v>
      </c>
      <c r="G1728" s="12">
        <v>2.2700000000000001E-2</v>
      </c>
      <c r="H1728" s="64"/>
      <c r="I1728" s="64" t="str">
        <f t="shared" si="171"/>
        <v>11900</v>
      </c>
    </row>
    <row r="1729" spans="3:9">
      <c r="C1729" s="64"/>
      <c r="D1729" s="73"/>
      <c r="E1729" s="64">
        <v>14458</v>
      </c>
      <c r="F1729" s="64" t="str">
        <f t="shared" si="170"/>
        <v>81939</v>
      </c>
      <c r="G1729" s="12">
        <v>2.2599999999999999E-2</v>
      </c>
      <c r="H1729" s="64"/>
      <c r="I1729" s="64" t="str">
        <f t="shared" si="171"/>
        <v>11900</v>
      </c>
    </row>
    <row r="1730" spans="3:9">
      <c r="C1730" s="64"/>
      <c r="D1730" s="75"/>
      <c r="E1730" s="64">
        <v>14489</v>
      </c>
      <c r="F1730" s="64" t="str">
        <f t="shared" si="170"/>
        <v>91939</v>
      </c>
      <c r="G1730" s="12">
        <v>2.2499999999999999E-2</v>
      </c>
      <c r="H1730" s="64"/>
      <c r="I1730" s="64" t="str">
        <f t="shared" si="171"/>
        <v>11900</v>
      </c>
    </row>
    <row r="1731" spans="3:9">
      <c r="C1731" s="64"/>
      <c r="D1731" s="73"/>
      <c r="E1731" s="64">
        <v>14519</v>
      </c>
      <c r="F1731" s="64" t="str">
        <f t="shared" si="170"/>
        <v>101939</v>
      </c>
      <c r="G1731" s="12">
        <v>2.23E-2</v>
      </c>
      <c r="H1731" s="64"/>
      <c r="I1731" s="64" t="str">
        <f t="shared" si="171"/>
        <v>11900</v>
      </c>
    </row>
    <row r="1732" spans="3:9">
      <c r="C1732" s="64"/>
      <c r="D1732" s="75"/>
      <c r="E1732" s="64">
        <v>14550</v>
      </c>
      <c r="F1732" s="64" t="str">
        <f t="shared" si="170"/>
        <v>111939</v>
      </c>
      <c r="G1732" s="12">
        <v>2.2200000000000001E-2</v>
      </c>
      <c r="H1732" s="64"/>
      <c r="I1732" s="64" t="str">
        <f t="shared" si="171"/>
        <v>11900</v>
      </c>
    </row>
    <row r="1733" spans="3:9">
      <c r="C1733" s="64"/>
      <c r="D1733" s="73"/>
      <c r="E1733" s="64">
        <v>14580</v>
      </c>
      <c r="F1733" s="64" t="str">
        <f t="shared" si="170"/>
        <v>121939</v>
      </c>
      <c r="G1733" s="12">
        <v>2.2100000000000002E-2</v>
      </c>
      <c r="H1733" s="64"/>
      <c r="I1733" s="64" t="str">
        <f t="shared" si="171"/>
        <v>11900</v>
      </c>
    </row>
    <row r="1734" spans="3:9">
      <c r="C1734" s="64"/>
      <c r="D1734" s="75"/>
      <c r="E1734" s="64">
        <v>14611</v>
      </c>
      <c r="F1734" s="64" t="str">
        <f t="shared" si="170"/>
        <v>11940</v>
      </c>
      <c r="G1734" s="12">
        <v>2.1899999999999999E-2</v>
      </c>
      <c r="H1734" s="64"/>
      <c r="I1734" s="64" t="str">
        <f t="shared" si="171"/>
        <v>11900</v>
      </c>
    </row>
    <row r="1735" spans="3:9">
      <c r="C1735" s="64"/>
      <c r="D1735" s="73"/>
      <c r="E1735" s="64">
        <v>14642</v>
      </c>
      <c r="F1735" s="64" t="str">
        <f t="shared" si="170"/>
        <v>21940</v>
      </c>
      <c r="G1735" s="12">
        <v>2.1700000000000001E-2</v>
      </c>
      <c r="H1735" s="64"/>
      <c r="I1735" s="64" t="str">
        <f t="shared" si="171"/>
        <v>11900</v>
      </c>
    </row>
    <row r="1736" spans="3:9">
      <c r="C1736" s="64"/>
      <c r="D1736" s="75"/>
      <c r="E1736" s="64">
        <v>14671</v>
      </c>
      <c r="F1736" s="64" t="str">
        <f t="shared" si="170"/>
        <v>31940</v>
      </c>
      <c r="G1736" s="12">
        <v>2.1399999999999999E-2</v>
      </c>
      <c r="H1736" s="64"/>
      <c r="I1736" s="64" t="str">
        <f t="shared" si="171"/>
        <v>11900</v>
      </c>
    </row>
    <row r="1737" spans="3:9">
      <c r="C1737" s="64"/>
      <c r="D1737" s="73"/>
      <c r="E1737" s="64">
        <v>14702</v>
      </c>
      <c r="F1737" s="64" t="str">
        <f t="shared" si="170"/>
        <v>41940</v>
      </c>
      <c r="G1737" s="12">
        <v>2.12E-2</v>
      </c>
      <c r="H1737" s="64"/>
      <c r="I1737" s="64" t="str">
        <f t="shared" si="171"/>
        <v>11900</v>
      </c>
    </row>
    <row r="1738" spans="3:9">
      <c r="C1738" s="64"/>
      <c r="D1738" s="75"/>
      <c r="E1738" s="64">
        <v>14732</v>
      </c>
      <c r="F1738" s="64" t="str">
        <f t="shared" si="170"/>
        <v>51940</v>
      </c>
      <c r="G1738" s="12">
        <v>2.1000000000000001E-2</v>
      </c>
      <c r="H1738" s="64"/>
      <c r="I1738" s="64" t="str">
        <f t="shared" si="171"/>
        <v>11900</v>
      </c>
    </row>
    <row r="1739" spans="3:9">
      <c r="C1739" s="64"/>
      <c r="D1739" s="73"/>
      <c r="E1739" s="64">
        <v>14763</v>
      </c>
      <c r="F1739" s="64" t="str">
        <f t="shared" si="170"/>
        <v>61940</v>
      </c>
      <c r="G1739" s="12">
        <v>2.0799999999999999E-2</v>
      </c>
      <c r="H1739" s="64"/>
      <c r="I1739" s="64" t="str">
        <f t="shared" si="171"/>
        <v>11900</v>
      </c>
    </row>
    <row r="1740" spans="3:9">
      <c r="C1740" s="64"/>
      <c r="D1740" s="75"/>
      <c r="E1740" s="64">
        <v>14793</v>
      </c>
      <c r="F1740" s="64" t="str">
        <f t="shared" si="170"/>
        <v>71940</v>
      </c>
      <c r="G1740" s="12">
        <v>2.06E-2</v>
      </c>
      <c r="H1740" s="64"/>
      <c r="I1740" s="64" t="str">
        <f t="shared" si="171"/>
        <v>11900</v>
      </c>
    </row>
    <row r="1741" spans="3:9">
      <c r="C1741" s="64"/>
      <c r="D1741" s="73"/>
      <c r="E1741" s="64">
        <v>14824</v>
      </c>
      <c r="F1741" s="64" t="str">
        <f t="shared" si="170"/>
        <v>81940</v>
      </c>
      <c r="G1741" s="12">
        <v>2.0400000000000001E-2</v>
      </c>
      <c r="H1741" s="64"/>
      <c r="I1741" s="64" t="str">
        <f t="shared" si="171"/>
        <v>11900</v>
      </c>
    </row>
    <row r="1742" spans="3:9">
      <c r="C1742" s="64"/>
      <c r="D1742" s="75"/>
      <c r="E1742" s="64">
        <v>14855</v>
      </c>
      <c r="F1742" s="64" t="str">
        <f t="shared" si="170"/>
        <v>91940</v>
      </c>
      <c r="G1742" s="12">
        <v>2.0199999999999999E-2</v>
      </c>
      <c r="H1742" s="64"/>
      <c r="I1742" s="64" t="str">
        <f t="shared" si="171"/>
        <v>11900</v>
      </c>
    </row>
    <row r="1743" spans="3:9">
      <c r="C1743" s="64"/>
      <c r="D1743" s="73"/>
      <c r="E1743" s="64">
        <v>14885</v>
      </c>
      <c r="F1743" s="64" t="str">
        <f t="shared" si="170"/>
        <v>101940</v>
      </c>
      <c r="G1743" s="12">
        <v>1.9900000000000001E-2</v>
      </c>
      <c r="H1743" s="64"/>
      <c r="I1743" s="64" t="str">
        <f t="shared" si="171"/>
        <v>11900</v>
      </c>
    </row>
    <row r="1744" spans="3:9">
      <c r="C1744" s="64"/>
      <c r="D1744" s="75"/>
      <c r="E1744" s="64">
        <v>14916</v>
      </c>
      <c r="F1744" s="64" t="str">
        <f t="shared" si="170"/>
        <v>111940</v>
      </c>
      <c r="G1744" s="12">
        <v>1.9699999999999999E-2</v>
      </c>
      <c r="H1744" s="64"/>
      <c r="I1744" s="64" t="str">
        <f t="shared" si="171"/>
        <v>11900</v>
      </c>
    </row>
    <row r="1745" spans="3:9">
      <c r="C1745" s="64"/>
      <c r="D1745" s="73"/>
      <c r="E1745" s="64">
        <v>14946</v>
      </c>
      <c r="F1745" s="64" t="str">
        <f t="shared" si="170"/>
        <v>121940</v>
      </c>
      <c r="G1745" s="12">
        <v>1.95E-2</v>
      </c>
      <c r="H1745" s="64"/>
      <c r="I1745" s="64" t="str">
        <f t="shared" si="171"/>
        <v>11900</v>
      </c>
    </row>
    <row r="1746" spans="3:9">
      <c r="C1746" s="64"/>
      <c r="D1746" s="75"/>
      <c r="E1746" s="64">
        <v>14977</v>
      </c>
      <c r="F1746" s="64" t="str">
        <f t="shared" si="170"/>
        <v>11941</v>
      </c>
      <c r="G1746" s="12">
        <v>1.9900000000000001E-2</v>
      </c>
      <c r="H1746" s="64"/>
      <c r="I1746" s="64" t="str">
        <f t="shared" si="171"/>
        <v>11900</v>
      </c>
    </row>
    <row r="1747" spans="3:9">
      <c r="C1747" s="64"/>
      <c r="D1747" s="73"/>
      <c r="E1747" s="64">
        <v>15008</v>
      </c>
      <c r="F1747" s="64" t="str">
        <f t="shared" si="170"/>
        <v>21941</v>
      </c>
      <c r="G1747" s="12">
        <v>2.0400000000000001E-2</v>
      </c>
      <c r="I1747" s="64" t="str">
        <f t="shared" si="171"/>
        <v>11900</v>
      </c>
    </row>
    <row r="1748" spans="3:9">
      <c r="C1748" s="64"/>
      <c r="D1748" s="75"/>
      <c r="E1748" s="64">
        <v>15036</v>
      </c>
      <c r="F1748" s="64" t="str">
        <f t="shared" si="170"/>
        <v>31941</v>
      </c>
      <c r="G1748" s="12">
        <v>2.0799999999999999E-2</v>
      </c>
      <c r="I1748" s="64" t="str">
        <f t="shared" si="171"/>
        <v>11900</v>
      </c>
    </row>
    <row r="1749" spans="3:9">
      <c r="C1749" s="64"/>
      <c r="D1749" s="73"/>
      <c r="E1749" s="64">
        <v>15067</v>
      </c>
      <c r="F1749" s="64" t="str">
        <f t="shared" si="170"/>
        <v>41941</v>
      </c>
      <c r="G1749" s="12">
        <v>2.12E-2</v>
      </c>
      <c r="I1749" s="64" t="str">
        <f t="shared" si="171"/>
        <v>11900</v>
      </c>
    </row>
    <row r="1750" spans="3:9">
      <c r="C1750" s="64"/>
      <c r="D1750" s="75"/>
      <c r="E1750" s="64">
        <v>15097</v>
      </c>
      <c r="F1750" s="64" t="str">
        <f t="shared" si="170"/>
        <v>51941</v>
      </c>
      <c r="G1750" s="12">
        <v>2.1600000000000001E-2</v>
      </c>
      <c r="I1750" s="64" t="str">
        <f t="shared" si="171"/>
        <v>11900</v>
      </c>
    </row>
    <row r="1751" spans="3:9">
      <c r="C1751" s="64"/>
      <c r="D1751" s="73"/>
      <c r="E1751" s="64">
        <v>15128</v>
      </c>
      <c r="F1751" s="64" t="str">
        <f t="shared" si="170"/>
        <v>61941</v>
      </c>
      <c r="G1751" s="12">
        <v>2.1999999999999999E-2</v>
      </c>
      <c r="I1751" s="64" t="str">
        <f t="shared" si="171"/>
        <v>11900</v>
      </c>
    </row>
    <row r="1752" spans="3:9">
      <c r="C1752" s="64"/>
      <c r="D1752" s="75"/>
      <c r="E1752" s="64">
        <v>15158</v>
      </c>
      <c r="F1752" s="64" t="str">
        <f t="shared" si="170"/>
        <v>71941</v>
      </c>
      <c r="G1752" s="12">
        <v>2.2499999999999999E-2</v>
      </c>
      <c r="I1752" s="64" t="str">
        <f t="shared" si="171"/>
        <v>11900</v>
      </c>
    </row>
    <row r="1753" spans="3:9">
      <c r="C1753" s="64"/>
      <c r="D1753" s="73"/>
      <c r="E1753" s="64">
        <v>15189</v>
      </c>
      <c r="F1753" s="64" t="str">
        <f t="shared" si="170"/>
        <v>81941</v>
      </c>
      <c r="G1753" s="12">
        <v>2.29E-2</v>
      </c>
      <c r="I1753" s="64" t="str">
        <f t="shared" si="171"/>
        <v>11900</v>
      </c>
    </row>
    <row r="1754" spans="3:9">
      <c r="C1754" s="64"/>
      <c r="D1754" s="75"/>
      <c r="E1754" s="64">
        <v>15220</v>
      </c>
      <c r="F1754" s="64" t="str">
        <f t="shared" si="170"/>
        <v>91941</v>
      </c>
      <c r="G1754" s="12">
        <v>2.3300000000000001E-2</v>
      </c>
      <c r="I1754" s="64" t="str">
        <f t="shared" si="171"/>
        <v>11900</v>
      </c>
    </row>
    <row r="1755" spans="3:9">
      <c r="C1755" s="64"/>
      <c r="D1755" s="73"/>
      <c r="E1755" s="64">
        <v>15250</v>
      </c>
      <c r="F1755" s="64" t="str">
        <f t="shared" si="170"/>
        <v>101941</v>
      </c>
      <c r="G1755" s="12">
        <v>2.3800000000000002E-2</v>
      </c>
      <c r="I1755" s="64" t="str">
        <f t="shared" si="171"/>
        <v>11900</v>
      </c>
    </row>
    <row r="1756" spans="3:9">
      <c r="C1756" s="64"/>
      <c r="D1756" s="75"/>
      <c r="E1756" s="64">
        <v>15281</v>
      </c>
      <c r="F1756" s="64" t="str">
        <f t="shared" si="170"/>
        <v>111941</v>
      </c>
      <c r="G1756" s="12">
        <v>2.4199999999999999E-2</v>
      </c>
      <c r="I1756" s="64" t="str">
        <f t="shared" si="171"/>
        <v>11900</v>
      </c>
    </row>
    <row r="1757" spans="3:9">
      <c r="C1757" s="64"/>
      <c r="D1757" s="73"/>
      <c r="E1757" s="64">
        <v>15311</v>
      </c>
      <c r="F1757" s="64" t="str">
        <f t="shared" ref="F1757:F1820" si="173">MONTH(E1757)&amp;YEAR(E1757)</f>
        <v>121941</v>
      </c>
      <c r="G1757" s="12">
        <v>2.46E-2</v>
      </c>
      <c r="I1757" s="64" t="str">
        <f t="shared" ref="I1757:I1820" si="174">MONTH(H1757)&amp;YEAR(H1757)</f>
        <v>11900</v>
      </c>
    </row>
    <row r="1758" spans="3:9">
      <c r="C1758" s="64"/>
      <c r="D1758" s="75"/>
      <c r="E1758" s="64">
        <v>15342</v>
      </c>
      <c r="F1758" s="64" t="str">
        <f t="shared" si="173"/>
        <v>11942</v>
      </c>
      <c r="G1758" s="12">
        <v>2.46E-2</v>
      </c>
      <c r="I1758" s="64" t="str">
        <f t="shared" si="174"/>
        <v>11900</v>
      </c>
    </row>
    <row r="1759" spans="3:9">
      <c r="C1759" s="64"/>
      <c r="D1759" s="73"/>
      <c r="E1759" s="64">
        <v>15373</v>
      </c>
      <c r="F1759" s="64" t="str">
        <f t="shared" si="173"/>
        <v>21942</v>
      </c>
      <c r="G1759" s="12">
        <v>2.46E-2</v>
      </c>
      <c r="I1759" s="64" t="str">
        <f t="shared" si="174"/>
        <v>11900</v>
      </c>
    </row>
    <row r="1760" spans="3:9">
      <c r="C1760" s="64"/>
      <c r="D1760" s="75"/>
      <c r="E1760" s="64">
        <v>15401</v>
      </c>
      <c r="F1760" s="64" t="str">
        <f t="shared" si="173"/>
        <v>31942</v>
      </c>
      <c r="G1760" s="12">
        <v>2.46E-2</v>
      </c>
      <c r="I1760" s="64" t="str">
        <f t="shared" si="174"/>
        <v>11900</v>
      </c>
    </row>
    <row r="1761" spans="3:9">
      <c r="C1761" s="64"/>
      <c r="D1761" s="73"/>
      <c r="E1761" s="64">
        <v>15432</v>
      </c>
      <c r="F1761" s="64" t="str">
        <f t="shared" si="173"/>
        <v>41942</v>
      </c>
      <c r="G1761" s="12">
        <v>2.46E-2</v>
      </c>
      <c r="I1761" s="64" t="str">
        <f t="shared" si="174"/>
        <v>11900</v>
      </c>
    </row>
    <row r="1762" spans="3:9">
      <c r="C1762" s="64"/>
      <c r="D1762" s="75"/>
      <c r="E1762" s="64">
        <v>15462</v>
      </c>
      <c r="F1762" s="64" t="str">
        <f t="shared" si="173"/>
        <v>51942</v>
      </c>
      <c r="G1762" s="12">
        <v>2.46E-2</v>
      </c>
      <c r="I1762" s="64" t="str">
        <f t="shared" si="174"/>
        <v>11900</v>
      </c>
    </row>
    <row r="1763" spans="3:9">
      <c r="C1763" s="64"/>
      <c r="D1763" s="73"/>
      <c r="E1763" s="64">
        <v>15493</v>
      </c>
      <c r="F1763" s="64" t="str">
        <f t="shared" si="173"/>
        <v>61942</v>
      </c>
      <c r="G1763" s="12">
        <v>2.46E-2</v>
      </c>
      <c r="I1763" s="64" t="str">
        <f t="shared" si="174"/>
        <v>11900</v>
      </c>
    </row>
    <row r="1764" spans="3:9">
      <c r="C1764" s="64"/>
      <c r="D1764" s="75"/>
      <c r="E1764" s="64">
        <v>15523</v>
      </c>
      <c r="F1764" s="64" t="str">
        <f t="shared" si="173"/>
        <v>71942</v>
      </c>
      <c r="G1764" s="12">
        <v>2.47E-2</v>
      </c>
      <c r="I1764" s="64" t="str">
        <f t="shared" si="174"/>
        <v>11900</v>
      </c>
    </row>
    <row r="1765" spans="3:9">
      <c r="C1765" s="64"/>
      <c r="D1765" s="73"/>
      <c r="E1765" s="64">
        <v>15554</v>
      </c>
      <c r="F1765" s="64" t="str">
        <f t="shared" si="173"/>
        <v>81942</v>
      </c>
      <c r="G1765" s="12">
        <v>2.47E-2</v>
      </c>
      <c r="I1765" s="64" t="str">
        <f t="shared" si="174"/>
        <v>11900</v>
      </c>
    </row>
    <row r="1766" spans="3:9">
      <c r="C1766" s="64"/>
      <c r="D1766" s="75"/>
      <c r="E1766" s="64">
        <v>15585</v>
      </c>
      <c r="F1766" s="64" t="str">
        <f t="shared" si="173"/>
        <v>91942</v>
      </c>
      <c r="G1766" s="12">
        <v>2.47E-2</v>
      </c>
      <c r="I1766" s="64" t="str">
        <f t="shared" si="174"/>
        <v>11900</v>
      </c>
    </row>
    <row r="1767" spans="3:9">
      <c r="C1767" s="64"/>
      <c r="D1767" s="73"/>
      <c r="E1767" s="64">
        <v>15615</v>
      </c>
      <c r="F1767" s="64" t="str">
        <f t="shared" si="173"/>
        <v>101942</v>
      </c>
      <c r="G1767" s="12">
        <v>2.47E-2</v>
      </c>
      <c r="I1767" s="64" t="str">
        <f t="shared" si="174"/>
        <v>11900</v>
      </c>
    </row>
    <row r="1768" spans="3:9">
      <c r="C1768" s="64"/>
      <c r="D1768" s="75"/>
      <c r="E1768" s="64">
        <v>15646</v>
      </c>
      <c r="F1768" s="64" t="str">
        <f t="shared" si="173"/>
        <v>111942</v>
      </c>
      <c r="G1768" s="12">
        <v>2.47E-2</v>
      </c>
      <c r="I1768" s="64" t="str">
        <f t="shared" si="174"/>
        <v>11900</v>
      </c>
    </row>
    <row r="1769" spans="3:9">
      <c r="C1769" s="64"/>
      <c r="D1769" s="73"/>
      <c r="E1769" s="64">
        <v>15676</v>
      </c>
      <c r="F1769" s="64" t="str">
        <f t="shared" si="173"/>
        <v>121942</v>
      </c>
      <c r="G1769" s="12">
        <v>2.47E-2</v>
      </c>
      <c r="I1769" s="64" t="str">
        <f t="shared" si="174"/>
        <v>11900</v>
      </c>
    </row>
    <row r="1770" spans="3:9">
      <c r="C1770" s="64"/>
      <c r="D1770" s="75"/>
      <c r="E1770" s="64">
        <v>15707</v>
      </c>
      <c r="F1770" s="64" t="str">
        <f t="shared" si="173"/>
        <v>11943</v>
      </c>
      <c r="G1770" s="12">
        <v>2.47E-2</v>
      </c>
      <c r="I1770" s="64" t="str">
        <f t="shared" si="174"/>
        <v>11900</v>
      </c>
    </row>
    <row r="1771" spans="3:9">
      <c r="C1771" s="64"/>
      <c r="D1771" s="73"/>
      <c r="E1771" s="64">
        <v>15738</v>
      </c>
      <c r="F1771" s="64" t="str">
        <f t="shared" si="173"/>
        <v>21943</v>
      </c>
      <c r="G1771" s="12">
        <v>2.47E-2</v>
      </c>
      <c r="I1771" s="64" t="str">
        <f t="shared" si="174"/>
        <v>11900</v>
      </c>
    </row>
    <row r="1772" spans="3:9">
      <c r="C1772" s="64"/>
      <c r="D1772" s="75"/>
      <c r="E1772" s="64">
        <v>15766</v>
      </c>
      <c r="F1772" s="64" t="str">
        <f t="shared" si="173"/>
        <v>31943</v>
      </c>
      <c r="G1772" s="12">
        <v>2.47E-2</v>
      </c>
      <c r="I1772" s="64" t="str">
        <f t="shared" si="174"/>
        <v>11900</v>
      </c>
    </row>
    <row r="1773" spans="3:9">
      <c r="C1773" s="64"/>
      <c r="D1773" s="73"/>
      <c r="E1773" s="64">
        <v>15797</v>
      </c>
      <c r="F1773" s="64" t="str">
        <f t="shared" si="173"/>
        <v>41943</v>
      </c>
      <c r="G1773" s="12">
        <v>2.47E-2</v>
      </c>
      <c r="I1773" s="64" t="str">
        <f t="shared" si="174"/>
        <v>11900</v>
      </c>
    </row>
    <row r="1774" spans="3:9">
      <c r="C1774" s="64"/>
      <c r="D1774" s="75"/>
      <c r="E1774" s="64">
        <v>15827</v>
      </c>
      <c r="F1774" s="64" t="str">
        <f t="shared" si="173"/>
        <v>51943</v>
      </c>
      <c r="G1774" s="12">
        <v>2.47E-2</v>
      </c>
      <c r="I1774" s="64" t="str">
        <f t="shared" si="174"/>
        <v>11900</v>
      </c>
    </row>
    <row r="1775" spans="3:9">
      <c r="C1775" s="64"/>
      <c r="D1775" s="73"/>
      <c r="E1775" s="64">
        <v>15858</v>
      </c>
      <c r="F1775" s="64" t="str">
        <f t="shared" si="173"/>
        <v>61943</v>
      </c>
      <c r="G1775" s="12">
        <v>2.47E-2</v>
      </c>
      <c r="I1775" s="64" t="str">
        <f t="shared" si="174"/>
        <v>11900</v>
      </c>
    </row>
    <row r="1776" spans="3:9">
      <c r="C1776" s="64"/>
      <c r="D1776" s="75"/>
      <c r="E1776" s="64">
        <v>15888</v>
      </c>
      <c r="F1776" s="64" t="str">
        <f t="shared" si="173"/>
        <v>71943</v>
      </c>
      <c r="G1776" s="12">
        <v>2.4799999999999999E-2</v>
      </c>
      <c r="I1776" s="64" t="str">
        <f t="shared" si="174"/>
        <v>11900</v>
      </c>
    </row>
    <row r="1777" spans="3:9">
      <c r="C1777" s="64"/>
      <c r="D1777" s="73"/>
      <c r="E1777" s="64">
        <v>15919</v>
      </c>
      <c r="F1777" s="64" t="str">
        <f t="shared" si="173"/>
        <v>81943</v>
      </c>
      <c r="G1777" s="12">
        <v>2.4799999999999999E-2</v>
      </c>
      <c r="I1777" s="64" t="str">
        <f t="shared" si="174"/>
        <v>11900</v>
      </c>
    </row>
    <row r="1778" spans="3:9">
      <c r="C1778" s="64"/>
      <c r="D1778" s="75"/>
      <c r="E1778" s="64">
        <v>15950</v>
      </c>
      <c r="F1778" s="64" t="str">
        <f t="shared" si="173"/>
        <v>91943</v>
      </c>
      <c r="G1778" s="12">
        <v>2.4799999999999999E-2</v>
      </c>
      <c r="I1778" s="64" t="str">
        <f t="shared" si="174"/>
        <v>11900</v>
      </c>
    </row>
    <row r="1779" spans="3:9">
      <c r="C1779" s="64"/>
      <c r="D1779" s="73"/>
      <c r="E1779" s="64">
        <v>15980</v>
      </c>
      <c r="F1779" s="64" t="str">
        <f t="shared" si="173"/>
        <v>101943</v>
      </c>
      <c r="G1779" s="12">
        <v>2.4799999999999999E-2</v>
      </c>
      <c r="I1779" s="64" t="str">
        <f t="shared" si="174"/>
        <v>11900</v>
      </c>
    </row>
    <row r="1780" spans="3:9">
      <c r="C1780" s="64"/>
      <c r="D1780" s="75"/>
      <c r="E1780" s="64">
        <v>16011</v>
      </c>
      <c r="F1780" s="64" t="str">
        <f t="shared" si="173"/>
        <v>111943</v>
      </c>
      <c r="G1780" s="12">
        <v>2.4799999999999999E-2</v>
      </c>
      <c r="I1780" s="64" t="str">
        <f t="shared" si="174"/>
        <v>11900</v>
      </c>
    </row>
    <row r="1781" spans="3:9">
      <c r="C1781" s="64"/>
      <c r="D1781" s="73"/>
      <c r="E1781" s="64">
        <v>16041</v>
      </c>
      <c r="F1781" s="64" t="str">
        <f t="shared" si="173"/>
        <v>121943</v>
      </c>
      <c r="G1781" s="12">
        <v>2.4799999999999999E-2</v>
      </c>
      <c r="I1781" s="64" t="str">
        <f t="shared" si="174"/>
        <v>11900</v>
      </c>
    </row>
    <row r="1782" spans="3:9">
      <c r="C1782" s="64"/>
      <c r="D1782" s="75"/>
      <c r="E1782" s="64">
        <v>16072</v>
      </c>
      <c r="F1782" s="64" t="str">
        <f t="shared" si="173"/>
        <v>11944</v>
      </c>
      <c r="G1782" s="12">
        <v>2.47E-2</v>
      </c>
      <c r="I1782" s="64" t="str">
        <f t="shared" si="174"/>
        <v>11900</v>
      </c>
    </row>
    <row r="1783" spans="3:9">
      <c r="C1783" s="64"/>
      <c r="D1783" s="73"/>
      <c r="E1783" s="64">
        <v>16103</v>
      </c>
      <c r="F1783" s="64" t="str">
        <f t="shared" si="173"/>
        <v>21944</v>
      </c>
      <c r="G1783" s="12">
        <v>2.46E-2</v>
      </c>
      <c r="I1783" s="64" t="str">
        <f t="shared" si="174"/>
        <v>11900</v>
      </c>
    </row>
    <row r="1784" spans="3:9">
      <c r="C1784" s="64"/>
      <c r="D1784" s="75"/>
      <c r="E1784" s="64">
        <v>16132</v>
      </c>
      <c r="F1784" s="64" t="str">
        <f t="shared" si="173"/>
        <v>31944</v>
      </c>
      <c r="G1784" s="12">
        <v>2.4500000000000001E-2</v>
      </c>
      <c r="I1784" s="64" t="str">
        <f t="shared" si="174"/>
        <v>11900</v>
      </c>
    </row>
    <row r="1785" spans="3:9">
      <c r="C1785" s="64"/>
      <c r="D1785" s="73"/>
      <c r="E1785" s="64">
        <v>16163</v>
      </c>
      <c r="F1785" s="64" t="str">
        <f t="shared" si="173"/>
        <v>41944</v>
      </c>
      <c r="G1785" s="12">
        <v>2.4400000000000002E-2</v>
      </c>
      <c r="I1785" s="64" t="str">
        <f t="shared" si="174"/>
        <v>11900</v>
      </c>
    </row>
    <row r="1786" spans="3:9">
      <c r="C1786" s="64"/>
      <c r="D1786" s="75"/>
      <c r="E1786" s="64">
        <v>16193</v>
      </c>
      <c r="F1786" s="64" t="str">
        <f t="shared" si="173"/>
        <v>51944</v>
      </c>
      <c r="G1786" s="12">
        <v>2.4299999999999999E-2</v>
      </c>
      <c r="I1786" s="64" t="str">
        <f t="shared" si="174"/>
        <v>11900</v>
      </c>
    </row>
    <row r="1787" spans="3:9">
      <c r="C1787" s="64"/>
      <c r="D1787" s="73"/>
      <c r="E1787" s="64">
        <v>16224</v>
      </c>
      <c r="F1787" s="64" t="str">
        <f t="shared" si="173"/>
        <v>61944</v>
      </c>
      <c r="G1787" s="12">
        <v>2.4199999999999999E-2</v>
      </c>
      <c r="I1787" s="64" t="str">
        <f t="shared" si="174"/>
        <v>11900</v>
      </c>
    </row>
    <row r="1788" spans="3:9">
      <c r="C1788" s="64"/>
      <c r="D1788" s="75"/>
      <c r="E1788" s="64">
        <v>16254</v>
      </c>
      <c r="F1788" s="64" t="str">
        <f t="shared" si="173"/>
        <v>71944</v>
      </c>
      <c r="G1788" s="12">
        <v>2.4199999999999999E-2</v>
      </c>
      <c r="I1788" s="64" t="str">
        <f t="shared" si="174"/>
        <v>11900</v>
      </c>
    </row>
    <row r="1789" spans="3:9">
      <c r="C1789" s="64"/>
      <c r="D1789" s="73"/>
      <c r="E1789" s="64">
        <v>16285</v>
      </c>
      <c r="F1789" s="64" t="str">
        <f t="shared" si="173"/>
        <v>81944</v>
      </c>
      <c r="G1789" s="12">
        <v>2.41E-2</v>
      </c>
      <c r="I1789" s="64" t="str">
        <f t="shared" si="174"/>
        <v>11900</v>
      </c>
    </row>
    <row r="1790" spans="3:9">
      <c r="C1790" s="64"/>
      <c r="D1790" s="75"/>
      <c r="E1790" s="64">
        <v>16316</v>
      </c>
      <c r="F1790" s="64" t="str">
        <f t="shared" si="173"/>
        <v>91944</v>
      </c>
      <c r="G1790" s="12">
        <v>2.4E-2</v>
      </c>
      <c r="I1790" s="64" t="str">
        <f t="shared" si="174"/>
        <v>11900</v>
      </c>
    </row>
    <row r="1791" spans="3:9">
      <c r="C1791" s="64"/>
      <c r="D1791" s="73"/>
      <c r="E1791" s="64">
        <v>16346</v>
      </c>
      <c r="F1791" s="64" t="str">
        <f t="shared" si="173"/>
        <v>101944</v>
      </c>
      <c r="G1791" s="12">
        <v>2.3900000000000001E-2</v>
      </c>
      <c r="I1791" s="64" t="str">
        <f t="shared" si="174"/>
        <v>11900</v>
      </c>
    </row>
    <row r="1792" spans="3:9">
      <c r="C1792" s="64"/>
      <c r="D1792" s="75"/>
      <c r="E1792" s="64">
        <v>16377</v>
      </c>
      <c r="F1792" s="64" t="str">
        <f t="shared" si="173"/>
        <v>111944</v>
      </c>
      <c r="G1792" s="12">
        <v>2.3800000000000002E-2</v>
      </c>
      <c r="I1792" s="64" t="str">
        <f t="shared" si="174"/>
        <v>11900</v>
      </c>
    </row>
    <row r="1793" spans="3:9">
      <c r="C1793" s="64"/>
      <c r="D1793" s="73"/>
      <c r="E1793" s="64">
        <v>16407</v>
      </c>
      <c r="F1793" s="64" t="str">
        <f t="shared" si="173"/>
        <v>121944</v>
      </c>
      <c r="G1793" s="12">
        <v>2.3699999999999999E-2</v>
      </c>
      <c r="I1793" s="64" t="str">
        <f t="shared" si="174"/>
        <v>11900</v>
      </c>
    </row>
    <row r="1794" spans="3:9">
      <c r="C1794" s="64"/>
      <c r="D1794" s="75"/>
      <c r="E1794" s="64">
        <v>16438</v>
      </c>
      <c r="F1794" s="64" t="str">
        <f t="shared" si="173"/>
        <v>11945</v>
      </c>
      <c r="G1794" s="12">
        <v>2.3599999999999999E-2</v>
      </c>
      <c r="I1794" s="64" t="str">
        <f t="shared" si="174"/>
        <v>11900</v>
      </c>
    </row>
    <row r="1795" spans="3:9">
      <c r="C1795" s="64"/>
      <c r="D1795" s="73"/>
      <c r="E1795" s="64">
        <v>16469</v>
      </c>
      <c r="F1795" s="64" t="str">
        <f t="shared" si="173"/>
        <v>21945</v>
      </c>
      <c r="G1795" s="12">
        <v>2.3400000000000001E-2</v>
      </c>
      <c r="I1795" s="64" t="str">
        <f t="shared" si="174"/>
        <v>11900</v>
      </c>
    </row>
    <row r="1796" spans="3:9">
      <c r="C1796" s="64"/>
      <c r="D1796" s="75"/>
      <c r="E1796" s="64">
        <v>16497</v>
      </c>
      <c r="F1796" s="64" t="str">
        <f t="shared" si="173"/>
        <v>31945</v>
      </c>
      <c r="G1796" s="12">
        <v>2.3300000000000001E-2</v>
      </c>
      <c r="I1796" s="64" t="str">
        <f t="shared" si="174"/>
        <v>11900</v>
      </c>
    </row>
    <row r="1797" spans="3:9">
      <c r="C1797" s="64"/>
      <c r="D1797" s="73"/>
      <c r="E1797" s="64">
        <v>16528</v>
      </c>
      <c r="F1797" s="64" t="str">
        <f t="shared" si="173"/>
        <v>41945</v>
      </c>
      <c r="G1797" s="12">
        <v>2.3099999999999999E-2</v>
      </c>
      <c r="I1797" s="64" t="str">
        <f t="shared" si="174"/>
        <v>11900</v>
      </c>
    </row>
    <row r="1798" spans="3:9">
      <c r="C1798" s="64"/>
      <c r="D1798" s="75"/>
      <c r="E1798" s="64">
        <v>16558</v>
      </c>
      <c r="F1798" s="64" t="str">
        <f t="shared" si="173"/>
        <v>51945</v>
      </c>
      <c r="G1798" s="12">
        <v>2.3E-2</v>
      </c>
      <c r="I1798" s="64" t="str">
        <f t="shared" si="174"/>
        <v>11900</v>
      </c>
    </row>
    <row r="1799" spans="3:9">
      <c r="C1799" s="64"/>
      <c r="D1799" s="73"/>
      <c r="E1799" s="64">
        <v>16589</v>
      </c>
      <c r="F1799" s="64" t="str">
        <f t="shared" si="173"/>
        <v>61945</v>
      </c>
      <c r="G1799" s="12">
        <v>2.2800000000000001E-2</v>
      </c>
      <c r="I1799" s="64" t="str">
        <f t="shared" si="174"/>
        <v>11900</v>
      </c>
    </row>
    <row r="1800" spans="3:9">
      <c r="C1800" s="64"/>
      <c r="D1800" s="75"/>
      <c r="E1800" s="64">
        <v>16619</v>
      </c>
      <c r="F1800" s="64" t="str">
        <f t="shared" si="173"/>
        <v>71945</v>
      </c>
      <c r="G1800" s="12">
        <v>2.2700000000000001E-2</v>
      </c>
      <c r="I1800" s="64" t="str">
        <f t="shared" si="174"/>
        <v>11900</v>
      </c>
    </row>
    <row r="1801" spans="3:9">
      <c r="C1801" s="64"/>
      <c r="D1801" s="73"/>
      <c r="E1801" s="64">
        <v>16650</v>
      </c>
      <c r="F1801" s="64" t="str">
        <f t="shared" si="173"/>
        <v>81945</v>
      </c>
      <c r="G1801" s="12">
        <v>2.2499999999999999E-2</v>
      </c>
      <c r="I1801" s="64" t="str">
        <f t="shared" si="174"/>
        <v>11900</v>
      </c>
    </row>
    <row r="1802" spans="3:9">
      <c r="C1802" s="64"/>
      <c r="D1802" s="75"/>
      <c r="E1802" s="64">
        <v>16681</v>
      </c>
      <c r="F1802" s="64" t="str">
        <f t="shared" si="173"/>
        <v>91945</v>
      </c>
      <c r="G1802" s="12">
        <v>2.23E-2</v>
      </c>
      <c r="I1802" s="64" t="str">
        <f t="shared" si="174"/>
        <v>11900</v>
      </c>
    </row>
    <row r="1803" spans="3:9">
      <c r="C1803" s="64"/>
      <c r="D1803" s="73"/>
      <c r="E1803" s="64">
        <v>16711</v>
      </c>
      <c r="F1803" s="64" t="str">
        <f t="shared" si="173"/>
        <v>101945</v>
      </c>
      <c r="G1803" s="12">
        <v>2.2200000000000001E-2</v>
      </c>
      <c r="I1803" s="64" t="str">
        <f t="shared" si="174"/>
        <v>11900</v>
      </c>
    </row>
    <row r="1804" spans="3:9">
      <c r="C1804" s="64"/>
      <c r="D1804" s="75"/>
      <c r="E1804" s="64">
        <v>16742</v>
      </c>
      <c r="F1804" s="64" t="str">
        <f t="shared" si="173"/>
        <v>111945</v>
      </c>
      <c r="G1804" s="12">
        <v>2.1999999999999999E-2</v>
      </c>
      <c r="I1804" s="64" t="str">
        <f t="shared" si="174"/>
        <v>11900</v>
      </c>
    </row>
    <row r="1805" spans="3:9">
      <c r="C1805" s="64"/>
      <c r="D1805" s="73"/>
      <c r="E1805" s="64">
        <v>16772</v>
      </c>
      <c r="F1805" s="64" t="str">
        <f t="shared" si="173"/>
        <v>121945</v>
      </c>
      <c r="G1805" s="12">
        <v>2.1899999999999999E-2</v>
      </c>
      <c r="I1805" s="64" t="str">
        <f t="shared" si="174"/>
        <v>11900</v>
      </c>
    </row>
    <row r="1806" spans="3:9">
      <c r="C1806" s="64"/>
      <c r="D1806" s="75"/>
      <c r="E1806" s="64">
        <v>16803</v>
      </c>
      <c r="F1806" s="64" t="str">
        <f t="shared" si="173"/>
        <v>11946</v>
      </c>
      <c r="G1806" s="12">
        <v>2.1899999999999999E-2</v>
      </c>
      <c r="I1806" s="64" t="str">
        <f t="shared" si="174"/>
        <v>11900</v>
      </c>
    </row>
    <row r="1807" spans="3:9">
      <c r="C1807" s="64"/>
      <c r="D1807" s="73"/>
      <c r="E1807" s="64">
        <v>16834</v>
      </c>
      <c r="F1807" s="64" t="str">
        <f t="shared" si="173"/>
        <v>21946</v>
      </c>
      <c r="G1807" s="12">
        <v>2.1999999999999999E-2</v>
      </c>
      <c r="I1807" s="64" t="str">
        <f t="shared" si="174"/>
        <v>11900</v>
      </c>
    </row>
    <row r="1808" spans="3:9">
      <c r="C1808" s="64"/>
      <c r="D1808" s="75"/>
      <c r="E1808" s="64">
        <v>16862</v>
      </c>
      <c r="F1808" s="64" t="str">
        <f t="shared" si="173"/>
        <v>31946</v>
      </c>
      <c r="G1808" s="12">
        <v>2.1999999999999999E-2</v>
      </c>
      <c r="I1808" s="64" t="str">
        <f t="shared" si="174"/>
        <v>11900</v>
      </c>
    </row>
    <row r="1809" spans="3:9">
      <c r="C1809" s="64"/>
      <c r="D1809" s="73"/>
      <c r="E1809" s="64">
        <v>16893</v>
      </c>
      <c r="F1809" s="64" t="str">
        <f t="shared" si="173"/>
        <v>41946</v>
      </c>
      <c r="G1809" s="12">
        <v>2.2100000000000002E-2</v>
      </c>
      <c r="I1809" s="64" t="str">
        <f t="shared" si="174"/>
        <v>11900</v>
      </c>
    </row>
    <row r="1810" spans="3:9">
      <c r="C1810" s="64"/>
      <c r="D1810" s="75"/>
      <c r="E1810" s="64">
        <v>16923</v>
      </c>
      <c r="F1810" s="64" t="str">
        <f t="shared" si="173"/>
        <v>51946</v>
      </c>
      <c r="G1810" s="12">
        <v>2.2100000000000002E-2</v>
      </c>
      <c r="I1810" s="64" t="str">
        <f t="shared" si="174"/>
        <v>11900</v>
      </c>
    </row>
    <row r="1811" spans="3:9">
      <c r="C1811" s="64"/>
      <c r="D1811" s="73"/>
      <c r="E1811" s="64">
        <v>16954</v>
      </c>
      <c r="F1811" s="64" t="str">
        <f t="shared" si="173"/>
        <v>61946</v>
      </c>
      <c r="G1811" s="12">
        <v>2.2200000000000001E-2</v>
      </c>
      <c r="I1811" s="64" t="str">
        <f t="shared" si="174"/>
        <v>11900</v>
      </c>
    </row>
    <row r="1812" spans="3:9">
      <c r="C1812" s="64"/>
      <c r="D1812" s="75"/>
      <c r="E1812" s="64">
        <v>16984</v>
      </c>
      <c r="F1812" s="64" t="str">
        <f t="shared" si="173"/>
        <v>71946</v>
      </c>
      <c r="G1812" s="12">
        <v>2.2200000000000001E-2</v>
      </c>
      <c r="I1812" s="64" t="str">
        <f t="shared" si="174"/>
        <v>11900</v>
      </c>
    </row>
    <row r="1813" spans="3:9">
      <c r="C1813" s="64"/>
      <c r="D1813" s="73"/>
      <c r="E1813" s="64">
        <v>17015</v>
      </c>
      <c r="F1813" s="64" t="str">
        <f t="shared" si="173"/>
        <v>81946</v>
      </c>
      <c r="G1813" s="12">
        <v>2.23E-2</v>
      </c>
      <c r="I1813" s="64" t="str">
        <f t="shared" si="174"/>
        <v>11900</v>
      </c>
    </row>
    <row r="1814" spans="3:9">
      <c r="C1814" s="64"/>
      <c r="D1814" s="75"/>
      <c r="E1814" s="64">
        <v>17046</v>
      </c>
      <c r="F1814" s="64" t="str">
        <f t="shared" si="173"/>
        <v>91946</v>
      </c>
      <c r="G1814" s="12">
        <v>2.23E-2</v>
      </c>
      <c r="I1814" s="64" t="str">
        <f t="shared" si="174"/>
        <v>11900</v>
      </c>
    </row>
    <row r="1815" spans="3:9">
      <c r="C1815" s="64"/>
      <c r="D1815" s="73"/>
      <c r="E1815" s="64">
        <v>17076</v>
      </c>
      <c r="F1815" s="64" t="str">
        <f t="shared" si="173"/>
        <v>101946</v>
      </c>
      <c r="G1815" s="12">
        <v>2.24E-2</v>
      </c>
      <c r="I1815" s="64" t="str">
        <f t="shared" si="174"/>
        <v>11900</v>
      </c>
    </row>
    <row r="1816" spans="3:9">
      <c r="C1816" s="64"/>
      <c r="D1816" s="75"/>
      <c r="E1816" s="64">
        <v>17107</v>
      </c>
      <c r="F1816" s="64" t="str">
        <f t="shared" si="173"/>
        <v>111946</v>
      </c>
      <c r="G1816" s="12">
        <v>2.24E-2</v>
      </c>
      <c r="I1816" s="64" t="str">
        <f t="shared" si="174"/>
        <v>11900</v>
      </c>
    </row>
    <row r="1817" spans="3:9">
      <c r="C1817" s="64"/>
      <c r="D1817" s="73"/>
      <c r="E1817" s="64">
        <v>17137</v>
      </c>
      <c r="F1817" s="64" t="str">
        <f t="shared" si="173"/>
        <v>121946</v>
      </c>
      <c r="G1817" s="12">
        <v>2.2499999999999999E-2</v>
      </c>
      <c r="I1817" s="64" t="str">
        <f t="shared" si="174"/>
        <v>11900</v>
      </c>
    </row>
    <row r="1818" spans="3:9">
      <c r="C1818" s="64"/>
      <c r="D1818" s="75"/>
      <c r="E1818" s="64">
        <v>17168</v>
      </c>
      <c r="F1818" s="64" t="str">
        <f t="shared" si="173"/>
        <v>11947</v>
      </c>
      <c r="G1818" s="12">
        <v>2.2700000000000001E-2</v>
      </c>
      <c r="I1818" s="64" t="str">
        <f t="shared" si="174"/>
        <v>11900</v>
      </c>
    </row>
    <row r="1819" spans="3:9">
      <c r="C1819" s="64"/>
      <c r="D1819" s="73"/>
      <c r="E1819" s="64">
        <v>17199</v>
      </c>
      <c r="F1819" s="64" t="str">
        <f t="shared" si="173"/>
        <v>21947</v>
      </c>
      <c r="G1819" s="12">
        <v>2.2800000000000001E-2</v>
      </c>
      <c r="I1819" s="64" t="str">
        <f t="shared" si="174"/>
        <v>11900</v>
      </c>
    </row>
    <row r="1820" spans="3:9">
      <c r="C1820" s="64"/>
      <c r="D1820" s="75"/>
      <c r="E1820" s="64">
        <v>17227</v>
      </c>
      <c r="F1820" s="64" t="str">
        <f t="shared" si="173"/>
        <v>31947</v>
      </c>
      <c r="G1820" s="12">
        <v>2.3E-2</v>
      </c>
      <c r="I1820" s="64" t="str">
        <f t="shared" si="174"/>
        <v>11900</v>
      </c>
    </row>
    <row r="1821" spans="3:9">
      <c r="C1821" s="64"/>
      <c r="D1821" s="73"/>
      <c r="E1821" s="64">
        <v>17258</v>
      </c>
      <c r="F1821" s="64" t="str">
        <f t="shared" ref="F1821:F1884" si="175">MONTH(E1821)&amp;YEAR(E1821)</f>
        <v>41947</v>
      </c>
      <c r="G1821" s="12">
        <v>2.3099999999999999E-2</v>
      </c>
      <c r="I1821" s="64" t="str">
        <f t="shared" ref="I1821:I1884" si="176">MONTH(H1821)&amp;YEAR(H1821)</f>
        <v>11900</v>
      </c>
    </row>
    <row r="1822" spans="3:9">
      <c r="C1822" s="64"/>
      <c r="D1822" s="75"/>
      <c r="E1822" s="64">
        <v>17288</v>
      </c>
      <c r="F1822" s="64" t="str">
        <f t="shared" si="175"/>
        <v>51947</v>
      </c>
      <c r="G1822" s="12">
        <v>2.3300000000000001E-2</v>
      </c>
      <c r="I1822" s="64" t="str">
        <f t="shared" si="176"/>
        <v>11900</v>
      </c>
    </row>
    <row r="1823" spans="3:9">
      <c r="C1823" s="64"/>
      <c r="D1823" s="73"/>
      <c r="E1823" s="64">
        <v>17319</v>
      </c>
      <c r="F1823" s="64" t="str">
        <f t="shared" si="175"/>
        <v>61947</v>
      </c>
      <c r="G1823" s="12">
        <v>2.35E-2</v>
      </c>
      <c r="I1823" s="64" t="str">
        <f t="shared" si="176"/>
        <v>11900</v>
      </c>
    </row>
    <row r="1824" spans="3:9">
      <c r="C1824" s="64"/>
      <c r="D1824" s="75"/>
      <c r="E1824" s="64">
        <v>17349</v>
      </c>
      <c r="F1824" s="64" t="str">
        <f t="shared" si="175"/>
        <v>71947</v>
      </c>
      <c r="G1824" s="12">
        <v>2.3599999999999999E-2</v>
      </c>
      <c r="I1824" s="64" t="str">
        <f t="shared" si="176"/>
        <v>11900</v>
      </c>
    </row>
    <row r="1825" spans="3:9">
      <c r="C1825" s="64"/>
      <c r="D1825" s="73"/>
      <c r="E1825" s="64">
        <v>17380</v>
      </c>
      <c r="F1825" s="64" t="str">
        <f t="shared" si="175"/>
        <v>81947</v>
      </c>
      <c r="G1825" s="12">
        <v>2.3800000000000002E-2</v>
      </c>
      <c r="I1825" s="64" t="str">
        <f t="shared" si="176"/>
        <v>11900</v>
      </c>
    </row>
    <row r="1826" spans="3:9">
      <c r="C1826" s="64"/>
      <c r="D1826" s="75"/>
      <c r="E1826" s="64">
        <v>17411</v>
      </c>
      <c r="F1826" s="64" t="str">
        <f t="shared" si="175"/>
        <v>91947</v>
      </c>
      <c r="G1826" s="12">
        <v>2.3900000000000001E-2</v>
      </c>
      <c r="I1826" s="64" t="str">
        <f t="shared" si="176"/>
        <v>11900</v>
      </c>
    </row>
    <row r="1827" spans="3:9">
      <c r="C1827" s="64"/>
      <c r="D1827" s="73"/>
      <c r="E1827" s="64">
        <v>17441</v>
      </c>
      <c r="F1827" s="64" t="str">
        <f t="shared" si="175"/>
        <v>101947</v>
      </c>
      <c r="G1827" s="12">
        <v>2.41E-2</v>
      </c>
      <c r="I1827" s="64" t="str">
        <f t="shared" si="176"/>
        <v>11900</v>
      </c>
    </row>
    <row r="1828" spans="3:9">
      <c r="C1828" s="64"/>
      <c r="D1828" s="75"/>
      <c r="E1828" s="64">
        <v>17472</v>
      </c>
      <c r="F1828" s="64" t="str">
        <f t="shared" si="175"/>
        <v>111947</v>
      </c>
      <c r="G1828" s="12">
        <v>2.4199999999999999E-2</v>
      </c>
      <c r="I1828" s="64" t="str">
        <f t="shared" si="176"/>
        <v>11900</v>
      </c>
    </row>
    <row r="1829" spans="3:9">
      <c r="C1829" s="64"/>
      <c r="D1829" s="73"/>
      <c r="E1829" s="64">
        <v>17502</v>
      </c>
      <c r="F1829" s="64" t="str">
        <f t="shared" si="175"/>
        <v>121947</v>
      </c>
      <c r="G1829" s="12">
        <v>2.4400000000000002E-2</v>
      </c>
      <c r="I1829" s="64" t="str">
        <f t="shared" si="176"/>
        <v>11900</v>
      </c>
    </row>
    <row r="1830" spans="3:9">
      <c r="C1830" s="64"/>
      <c r="D1830" s="75"/>
      <c r="E1830" s="64">
        <v>17533</v>
      </c>
      <c r="F1830" s="64" t="str">
        <f t="shared" si="175"/>
        <v>11948</v>
      </c>
      <c r="G1830" s="12">
        <v>2.4299999999999999E-2</v>
      </c>
      <c r="I1830" s="64" t="str">
        <f t="shared" si="176"/>
        <v>11900</v>
      </c>
    </row>
    <row r="1831" spans="3:9">
      <c r="C1831" s="64"/>
      <c r="D1831" s="73"/>
      <c r="E1831" s="64">
        <v>17564</v>
      </c>
      <c r="F1831" s="64" t="str">
        <f t="shared" si="175"/>
        <v>21948</v>
      </c>
      <c r="G1831" s="12">
        <v>2.4199999999999999E-2</v>
      </c>
      <c r="I1831" s="64" t="str">
        <f t="shared" si="176"/>
        <v>11900</v>
      </c>
    </row>
    <row r="1832" spans="3:9">
      <c r="C1832" s="64"/>
      <c r="D1832" s="75"/>
      <c r="E1832" s="64">
        <v>17593</v>
      </c>
      <c r="F1832" s="64" t="str">
        <f t="shared" si="175"/>
        <v>31948</v>
      </c>
      <c r="G1832" s="12">
        <v>2.41E-2</v>
      </c>
      <c r="I1832" s="64" t="str">
        <f t="shared" si="176"/>
        <v>11900</v>
      </c>
    </row>
    <row r="1833" spans="3:9">
      <c r="C1833" s="64"/>
      <c r="D1833" s="73"/>
      <c r="E1833" s="64">
        <v>17624</v>
      </c>
      <c r="F1833" s="64" t="str">
        <f t="shared" si="175"/>
        <v>41948</v>
      </c>
      <c r="G1833" s="12">
        <v>2.4E-2</v>
      </c>
      <c r="I1833" s="64" t="str">
        <f t="shared" si="176"/>
        <v>11900</v>
      </c>
    </row>
    <row r="1834" spans="3:9">
      <c r="C1834" s="64"/>
      <c r="D1834" s="75"/>
      <c r="E1834" s="64">
        <v>17654</v>
      </c>
      <c r="F1834" s="64" t="str">
        <f t="shared" si="175"/>
        <v>51948</v>
      </c>
      <c r="G1834" s="12">
        <v>2.3900000000000001E-2</v>
      </c>
      <c r="I1834" s="64" t="str">
        <f t="shared" si="176"/>
        <v>11900</v>
      </c>
    </row>
    <row r="1835" spans="3:9">
      <c r="C1835" s="64"/>
      <c r="D1835" s="73"/>
      <c r="E1835" s="64">
        <v>17685</v>
      </c>
      <c r="F1835" s="64" t="str">
        <f t="shared" si="175"/>
        <v>61948</v>
      </c>
      <c r="G1835" s="12">
        <v>2.3800000000000002E-2</v>
      </c>
      <c r="I1835" s="64" t="str">
        <f t="shared" si="176"/>
        <v>11900</v>
      </c>
    </row>
    <row r="1836" spans="3:9">
      <c r="C1836" s="64"/>
      <c r="D1836" s="75"/>
      <c r="E1836" s="64">
        <v>17715</v>
      </c>
      <c r="F1836" s="64" t="str">
        <f t="shared" si="175"/>
        <v>71948</v>
      </c>
      <c r="G1836" s="12">
        <v>2.3599999999999999E-2</v>
      </c>
      <c r="I1836" s="64" t="str">
        <f t="shared" si="176"/>
        <v>11900</v>
      </c>
    </row>
    <row r="1837" spans="3:9">
      <c r="C1837" s="64"/>
      <c r="D1837" s="73"/>
      <c r="E1837" s="64">
        <v>17746</v>
      </c>
      <c r="F1837" s="64" t="str">
        <f t="shared" si="175"/>
        <v>81948</v>
      </c>
      <c r="G1837" s="12">
        <v>2.35E-2</v>
      </c>
      <c r="I1837" s="64" t="str">
        <f t="shared" si="176"/>
        <v>11900</v>
      </c>
    </row>
    <row r="1838" spans="3:9">
      <c r="C1838" s="64"/>
      <c r="D1838" s="75"/>
      <c r="E1838" s="64">
        <v>17777</v>
      </c>
      <c r="F1838" s="64" t="str">
        <f t="shared" si="175"/>
        <v>91948</v>
      </c>
      <c r="G1838" s="12">
        <v>2.3400000000000001E-2</v>
      </c>
      <c r="I1838" s="64" t="str">
        <f t="shared" si="176"/>
        <v>11900</v>
      </c>
    </row>
    <row r="1839" spans="3:9">
      <c r="C1839" s="64"/>
      <c r="D1839" s="73"/>
      <c r="E1839" s="64">
        <v>17807</v>
      </c>
      <c r="F1839" s="64" t="str">
        <f t="shared" si="175"/>
        <v>101948</v>
      </c>
      <c r="G1839" s="12">
        <v>2.3300000000000001E-2</v>
      </c>
      <c r="I1839" s="64" t="str">
        <f t="shared" si="176"/>
        <v>11900</v>
      </c>
    </row>
    <row r="1840" spans="3:9">
      <c r="C1840" s="64"/>
      <c r="D1840" s="75"/>
      <c r="E1840" s="64">
        <v>17838</v>
      </c>
      <c r="F1840" s="64" t="str">
        <f t="shared" si="175"/>
        <v>111948</v>
      </c>
      <c r="G1840" s="12">
        <v>2.3199999999999998E-2</v>
      </c>
      <c r="I1840" s="64" t="str">
        <f t="shared" si="176"/>
        <v>11900</v>
      </c>
    </row>
    <row r="1841" spans="3:9">
      <c r="C1841" s="64"/>
      <c r="D1841" s="73"/>
      <c r="E1841" s="64">
        <v>17868</v>
      </c>
      <c r="F1841" s="64" t="str">
        <f t="shared" si="175"/>
        <v>121948</v>
      </c>
      <c r="G1841" s="12">
        <v>2.3099999999999999E-2</v>
      </c>
      <c r="I1841" s="64" t="str">
        <f t="shared" si="176"/>
        <v>11900</v>
      </c>
    </row>
    <row r="1842" spans="3:9">
      <c r="C1842" s="64"/>
      <c r="D1842" s="75"/>
      <c r="E1842" s="64">
        <v>17899</v>
      </c>
      <c r="F1842" s="64" t="str">
        <f t="shared" si="175"/>
        <v>11949</v>
      </c>
      <c r="G1842" s="12">
        <v>2.3099999999999999E-2</v>
      </c>
      <c r="I1842" s="64" t="str">
        <f t="shared" si="176"/>
        <v>11900</v>
      </c>
    </row>
    <row r="1843" spans="3:9">
      <c r="C1843" s="64"/>
      <c r="D1843" s="73"/>
      <c r="E1843" s="64">
        <v>17930</v>
      </c>
      <c r="F1843" s="64" t="str">
        <f t="shared" si="175"/>
        <v>21949</v>
      </c>
      <c r="G1843" s="12">
        <v>2.3099999999999999E-2</v>
      </c>
      <c r="I1843" s="64" t="str">
        <f t="shared" si="176"/>
        <v>11900</v>
      </c>
    </row>
    <row r="1844" spans="3:9">
      <c r="C1844" s="64"/>
      <c r="D1844" s="75"/>
      <c r="E1844" s="64">
        <v>17958</v>
      </c>
      <c r="F1844" s="64" t="str">
        <f t="shared" si="175"/>
        <v>31949</v>
      </c>
      <c r="G1844" s="12">
        <v>2.3099999999999999E-2</v>
      </c>
      <c r="I1844" s="64" t="str">
        <f t="shared" si="176"/>
        <v>11900</v>
      </c>
    </row>
    <row r="1845" spans="3:9">
      <c r="C1845" s="64"/>
      <c r="D1845" s="73"/>
      <c r="E1845" s="64">
        <v>17989</v>
      </c>
      <c r="F1845" s="64" t="str">
        <f t="shared" si="175"/>
        <v>41949</v>
      </c>
      <c r="G1845" s="12">
        <v>2.3099999999999999E-2</v>
      </c>
      <c r="I1845" s="64" t="str">
        <f t="shared" si="176"/>
        <v>11900</v>
      </c>
    </row>
    <row r="1846" spans="3:9">
      <c r="C1846" s="64"/>
      <c r="D1846" s="75"/>
      <c r="E1846" s="64">
        <v>18019</v>
      </c>
      <c r="F1846" s="64" t="str">
        <f t="shared" si="175"/>
        <v>51949</v>
      </c>
      <c r="G1846" s="12">
        <v>2.3099999999999999E-2</v>
      </c>
      <c r="I1846" s="64" t="str">
        <f t="shared" si="176"/>
        <v>11900</v>
      </c>
    </row>
    <row r="1847" spans="3:9">
      <c r="C1847" s="64"/>
      <c r="D1847" s="73"/>
      <c r="E1847" s="64">
        <v>18050</v>
      </c>
      <c r="F1847" s="64" t="str">
        <f t="shared" si="175"/>
        <v>61949</v>
      </c>
      <c r="G1847" s="12">
        <v>2.3199999999999998E-2</v>
      </c>
      <c r="I1847" s="64" t="str">
        <f t="shared" si="176"/>
        <v>11900</v>
      </c>
    </row>
    <row r="1848" spans="3:9">
      <c r="C1848" s="64"/>
      <c r="D1848" s="75"/>
      <c r="E1848" s="64">
        <v>18080</v>
      </c>
      <c r="F1848" s="64" t="str">
        <f t="shared" si="175"/>
        <v>71949</v>
      </c>
      <c r="G1848" s="12">
        <v>2.3199999999999998E-2</v>
      </c>
      <c r="I1848" s="64" t="str">
        <f t="shared" si="176"/>
        <v>11900</v>
      </c>
    </row>
    <row r="1849" spans="3:9">
      <c r="C1849" s="64"/>
      <c r="D1849" s="73"/>
      <c r="E1849" s="64">
        <v>18111</v>
      </c>
      <c r="F1849" s="64" t="str">
        <f t="shared" si="175"/>
        <v>81949</v>
      </c>
      <c r="G1849" s="12">
        <v>2.3199999999999998E-2</v>
      </c>
      <c r="I1849" s="64" t="str">
        <f t="shared" si="176"/>
        <v>11900</v>
      </c>
    </row>
    <row r="1850" spans="3:9">
      <c r="C1850" s="64"/>
      <c r="D1850" s="75"/>
      <c r="E1850" s="64">
        <v>18142</v>
      </c>
      <c r="F1850" s="64" t="str">
        <f t="shared" si="175"/>
        <v>91949</v>
      </c>
      <c r="G1850" s="12">
        <v>2.3199999999999998E-2</v>
      </c>
      <c r="I1850" s="64" t="str">
        <f t="shared" si="176"/>
        <v>11900</v>
      </c>
    </row>
    <row r="1851" spans="3:9">
      <c r="C1851" s="64"/>
      <c r="D1851" s="73"/>
      <c r="E1851" s="64">
        <v>18172</v>
      </c>
      <c r="F1851" s="64" t="str">
        <f t="shared" si="175"/>
        <v>101949</v>
      </c>
      <c r="G1851" s="12">
        <v>2.3199999999999998E-2</v>
      </c>
      <c r="I1851" s="64" t="str">
        <f t="shared" si="176"/>
        <v>11900</v>
      </c>
    </row>
    <row r="1852" spans="3:9">
      <c r="C1852" s="64"/>
      <c r="D1852" s="75"/>
      <c r="E1852" s="64">
        <v>18203</v>
      </c>
      <c r="F1852" s="64" t="str">
        <f t="shared" si="175"/>
        <v>111949</v>
      </c>
      <c r="G1852" s="12">
        <v>2.3199999999999998E-2</v>
      </c>
      <c r="I1852" s="64" t="str">
        <f t="shared" si="176"/>
        <v>11900</v>
      </c>
    </row>
    <row r="1853" spans="3:9">
      <c r="C1853" s="64"/>
      <c r="D1853" s="73"/>
      <c r="E1853" s="64">
        <v>18233</v>
      </c>
      <c r="F1853" s="64" t="str">
        <f t="shared" si="175"/>
        <v>121949</v>
      </c>
      <c r="G1853" s="12">
        <v>2.3199999999999998E-2</v>
      </c>
      <c r="I1853" s="64" t="str">
        <f t="shared" si="176"/>
        <v>11900</v>
      </c>
    </row>
    <row r="1854" spans="3:9">
      <c r="C1854" s="64"/>
      <c r="D1854" s="75"/>
      <c r="E1854" s="64">
        <v>18264</v>
      </c>
      <c r="F1854" s="64" t="str">
        <f t="shared" si="175"/>
        <v>11950</v>
      </c>
      <c r="G1854" s="12">
        <v>2.3400000000000001E-2</v>
      </c>
      <c r="I1854" s="64" t="str">
        <f t="shared" si="176"/>
        <v>11900</v>
      </c>
    </row>
    <row r="1855" spans="3:9">
      <c r="C1855" s="64"/>
      <c r="D1855" s="73"/>
      <c r="E1855" s="64">
        <v>18295</v>
      </c>
      <c r="F1855" s="64" t="str">
        <f t="shared" si="175"/>
        <v>21950</v>
      </c>
      <c r="G1855" s="12">
        <v>2.3599999999999999E-2</v>
      </c>
      <c r="I1855" s="64" t="str">
        <f t="shared" si="176"/>
        <v>11900</v>
      </c>
    </row>
    <row r="1856" spans="3:9">
      <c r="C1856" s="64"/>
      <c r="D1856" s="75"/>
      <c r="E1856" s="64">
        <v>18323</v>
      </c>
      <c r="F1856" s="64" t="str">
        <f t="shared" si="175"/>
        <v>31950</v>
      </c>
      <c r="G1856" s="12">
        <v>2.3800000000000002E-2</v>
      </c>
      <c r="I1856" s="64" t="str">
        <f t="shared" si="176"/>
        <v>11900</v>
      </c>
    </row>
    <row r="1857" spans="3:9">
      <c r="C1857" s="64"/>
      <c r="D1857" s="73"/>
      <c r="E1857" s="64">
        <v>18354</v>
      </c>
      <c r="F1857" s="64" t="str">
        <f t="shared" si="175"/>
        <v>41950</v>
      </c>
      <c r="G1857" s="12">
        <v>2.4E-2</v>
      </c>
      <c r="I1857" s="64" t="str">
        <f t="shared" si="176"/>
        <v>11900</v>
      </c>
    </row>
    <row r="1858" spans="3:9">
      <c r="C1858" s="64"/>
      <c r="D1858" s="75"/>
      <c r="E1858" s="64">
        <v>18384</v>
      </c>
      <c r="F1858" s="64" t="str">
        <f t="shared" si="175"/>
        <v>51950</v>
      </c>
      <c r="G1858" s="12">
        <v>2.4199999999999999E-2</v>
      </c>
      <c r="I1858" s="64" t="str">
        <f t="shared" si="176"/>
        <v>11900</v>
      </c>
    </row>
    <row r="1859" spans="3:9">
      <c r="C1859" s="64"/>
      <c r="D1859" s="73"/>
      <c r="E1859" s="64">
        <v>18415</v>
      </c>
      <c r="F1859" s="64" t="str">
        <f t="shared" si="175"/>
        <v>61950</v>
      </c>
      <c r="G1859" s="12">
        <v>2.4400000000000002E-2</v>
      </c>
      <c r="I1859" s="64" t="str">
        <f t="shared" si="176"/>
        <v>11900</v>
      </c>
    </row>
    <row r="1860" spans="3:9">
      <c r="C1860" s="64"/>
      <c r="D1860" s="75"/>
      <c r="E1860" s="64">
        <v>18445</v>
      </c>
      <c r="F1860" s="64" t="str">
        <f t="shared" si="175"/>
        <v>71950</v>
      </c>
      <c r="G1860" s="12">
        <v>2.47E-2</v>
      </c>
      <c r="I1860" s="64" t="str">
        <f t="shared" si="176"/>
        <v>11900</v>
      </c>
    </row>
    <row r="1861" spans="3:9">
      <c r="C1861" s="64"/>
      <c r="D1861" s="73"/>
      <c r="E1861" s="64">
        <v>18476</v>
      </c>
      <c r="F1861" s="64" t="str">
        <f t="shared" si="175"/>
        <v>81950</v>
      </c>
      <c r="G1861" s="12">
        <v>2.4899999999999999E-2</v>
      </c>
      <c r="I1861" s="64" t="str">
        <f t="shared" si="176"/>
        <v>11900</v>
      </c>
    </row>
    <row r="1862" spans="3:9">
      <c r="C1862" s="64"/>
      <c r="D1862" s="75"/>
      <c r="E1862" s="64">
        <v>18507</v>
      </c>
      <c r="F1862" s="64" t="str">
        <f t="shared" si="175"/>
        <v>91950</v>
      </c>
      <c r="G1862" s="12">
        <v>2.5100000000000001E-2</v>
      </c>
      <c r="I1862" s="64" t="str">
        <f t="shared" si="176"/>
        <v>11900</v>
      </c>
    </row>
    <row r="1863" spans="3:9">
      <c r="C1863" s="64"/>
      <c r="D1863" s="73"/>
      <c r="E1863" s="64">
        <v>18537</v>
      </c>
      <c r="F1863" s="64" t="str">
        <f t="shared" si="175"/>
        <v>101950</v>
      </c>
      <c r="G1863" s="12">
        <v>2.53E-2</v>
      </c>
      <c r="I1863" s="64" t="str">
        <f t="shared" si="176"/>
        <v>11900</v>
      </c>
    </row>
    <row r="1864" spans="3:9">
      <c r="C1864" s="64"/>
      <c r="D1864" s="75"/>
      <c r="E1864" s="64">
        <v>18568</v>
      </c>
      <c r="F1864" s="64" t="str">
        <f t="shared" si="175"/>
        <v>111950</v>
      </c>
      <c r="G1864" s="12">
        <v>2.5499999999999998E-2</v>
      </c>
      <c r="I1864" s="64" t="str">
        <f t="shared" si="176"/>
        <v>11900</v>
      </c>
    </row>
    <row r="1865" spans="3:9">
      <c r="C1865" s="64"/>
      <c r="D1865" s="73"/>
      <c r="E1865" s="64">
        <v>18598</v>
      </c>
      <c r="F1865" s="64" t="str">
        <f t="shared" si="175"/>
        <v>121950</v>
      </c>
      <c r="G1865" s="12">
        <v>2.5700000000000001E-2</v>
      </c>
      <c r="I1865" s="64" t="str">
        <f t="shared" si="176"/>
        <v>11900</v>
      </c>
    </row>
    <row r="1866" spans="3:9">
      <c r="C1866" s="64"/>
      <c r="D1866" s="75"/>
      <c r="E1866" s="64">
        <v>18629</v>
      </c>
      <c r="F1866" s="64" t="str">
        <f t="shared" si="175"/>
        <v>11951</v>
      </c>
      <c r="G1866" s="12">
        <v>2.58E-2</v>
      </c>
      <c r="I1866" s="64" t="str">
        <f t="shared" si="176"/>
        <v>11900</v>
      </c>
    </row>
    <row r="1867" spans="3:9">
      <c r="C1867" s="64"/>
      <c r="D1867" s="73"/>
      <c r="E1867" s="64">
        <v>18660</v>
      </c>
      <c r="F1867" s="64" t="str">
        <f t="shared" si="175"/>
        <v>21951</v>
      </c>
      <c r="G1867" s="12">
        <v>2.5899999999999999E-2</v>
      </c>
      <c r="I1867" s="64" t="str">
        <f t="shared" si="176"/>
        <v>11900</v>
      </c>
    </row>
    <row r="1868" spans="3:9">
      <c r="C1868" s="64"/>
      <c r="D1868" s="75"/>
      <c r="E1868" s="64">
        <v>18688</v>
      </c>
      <c r="F1868" s="64" t="str">
        <f t="shared" si="175"/>
        <v>31951</v>
      </c>
      <c r="G1868" s="12">
        <v>2.5999999999999999E-2</v>
      </c>
      <c r="I1868" s="64" t="str">
        <f t="shared" si="176"/>
        <v>11900</v>
      </c>
    </row>
    <row r="1869" spans="3:9">
      <c r="C1869" s="64"/>
      <c r="D1869" s="73"/>
      <c r="E1869" s="64">
        <v>18719</v>
      </c>
      <c r="F1869" s="64" t="str">
        <f t="shared" si="175"/>
        <v>41951</v>
      </c>
      <c r="G1869" s="12">
        <v>2.6100000000000002E-2</v>
      </c>
      <c r="I1869" s="64" t="str">
        <f t="shared" si="176"/>
        <v>11900</v>
      </c>
    </row>
    <row r="1870" spans="3:9">
      <c r="C1870" s="64"/>
      <c r="D1870" s="75"/>
      <c r="E1870" s="64">
        <v>18749</v>
      </c>
      <c r="F1870" s="64" t="str">
        <f t="shared" si="175"/>
        <v>51951</v>
      </c>
      <c r="G1870" s="12">
        <v>2.6200000000000001E-2</v>
      </c>
      <c r="I1870" s="64" t="str">
        <f t="shared" si="176"/>
        <v>11900</v>
      </c>
    </row>
    <row r="1871" spans="3:9">
      <c r="C1871" s="64"/>
      <c r="D1871" s="73"/>
      <c r="E1871" s="64">
        <v>18780</v>
      </c>
      <c r="F1871" s="64" t="str">
        <f t="shared" si="175"/>
        <v>61951</v>
      </c>
      <c r="G1871" s="12">
        <v>2.6200000000000001E-2</v>
      </c>
      <c r="I1871" s="64" t="str">
        <f t="shared" si="176"/>
        <v>11900</v>
      </c>
    </row>
    <row r="1872" spans="3:9">
      <c r="C1872" s="64"/>
      <c r="D1872" s="75"/>
      <c r="E1872" s="64">
        <v>18810</v>
      </c>
      <c r="F1872" s="64" t="str">
        <f t="shared" si="175"/>
        <v>71951</v>
      </c>
      <c r="G1872" s="12">
        <v>2.63E-2</v>
      </c>
      <c r="I1872" s="64" t="str">
        <f t="shared" si="176"/>
        <v>11900</v>
      </c>
    </row>
    <row r="1873" spans="3:9">
      <c r="C1873" s="64"/>
      <c r="D1873" s="73"/>
      <c r="E1873" s="64">
        <v>18841</v>
      </c>
      <c r="F1873" s="64" t="str">
        <f t="shared" si="175"/>
        <v>81951</v>
      </c>
      <c r="G1873" s="12">
        <v>2.64E-2</v>
      </c>
      <c r="I1873" s="64" t="str">
        <f t="shared" si="176"/>
        <v>11900</v>
      </c>
    </row>
    <row r="1874" spans="3:9">
      <c r="C1874" s="64"/>
      <c r="D1874" s="75"/>
      <c r="E1874" s="64">
        <v>18872</v>
      </c>
      <c r="F1874" s="64" t="str">
        <f t="shared" si="175"/>
        <v>91951</v>
      </c>
      <c r="G1874" s="12">
        <v>2.6499999999999999E-2</v>
      </c>
      <c r="I1874" s="64" t="str">
        <f t="shared" si="176"/>
        <v>11900</v>
      </c>
    </row>
    <row r="1875" spans="3:9">
      <c r="C1875" s="64"/>
      <c r="D1875" s="73"/>
      <c r="E1875" s="64">
        <v>18902</v>
      </c>
      <c r="F1875" s="64" t="str">
        <f t="shared" si="175"/>
        <v>101951</v>
      </c>
      <c r="G1875" s="12">
        <v>2.6599999999999999E-2</v>
      </c>
      <c r="I1875" s="64" t="str">
        <f t="shared" si="176"/>
        <v>11900</v>
      </c>
    </row>
    <row r="1876" spans="3:9">
      <c r="C1876" s="64"/>
      <c r="D1876" s="75"/>
      <c r="E1876" s="64">
        <v>18933</v>
      </c>
      <c r="F1876" s="64" t="str">
        <f t="shared" si="175"/>
        <v>111951</v>
      </c>
      <c r="G1876" s="12">
        <v>2.6700000000000002E-2</v>
      </c>
      <c r="I1876" s="64" t="str">
        <f t="shared" si="176"/>
        <v>11900</v>
      </c>
    </row>
    <row r="1877" spans="3:9">
      <c r="C1877" s="64"/>
      <c r="D1877" s="73"/>
      <c r="E1877" s="64">
        <v>18963</v>
      </c>
      <c r="F1877" s="64" t="str">
        <f t="shared" si="175"/>
        <v>121951</v>
      </c>
      <c r="G1877" s="12">
        <v>2.6800000000000001E-2</v>
      </c>
      <c r="I1877" s="64" t="str">
        <f t="shared" si="176"/>
        <v>11900</v>
      </c>
    </row>
    <row r="1878" spans="3:9">
      <c r="C1878" s="64"/>
      <c r="D1878" s="75"/>
      <c r="E1878" s="64">
        <v>18994</v>
      </c>
      <c r="F1878" s="64" t="str">
        <f t="shared" si="175"/>
        <v>11952</v>
      </c>
      <c r="G1878" s="12">
        <v>2.69E-2</v>
      </c>
      <c r="I1878" s="64" t="str">
        <f t="shared" si="176"/>
        <v>11900</v>
      </c>
    </row>
    <row r="1879" spans="3:9">
      <c r="C1879" s="64"/>
      <c r="D1879" s="73"/>
      <c r="E1879" s="64">
        <v>19025</v>
      </c>
      <c r="F1879" s="64" t="str">
        <f t="shared" si="175"/>
        <v>21952</v>
      </c>
      <c r="G1879" s="12">
        <v>2.7E-2</v>
      </c>
      <c r="I1879" s="64" t="str">
        <f t="shared" si="176"/>
        <v>11900</v>
      </c>
    </row>
    <row r="1880" spans="3:9">
      <c r="C1880" s="64"/>
      <c r="D1880" s="75"/>
      <c r="E1880" s="64">
        <v>19054</v>
      </c>
      <c r="F1880" s="64" t="str">
        <f t="shared" si="175"/>
        <v>31952</v>
      </c>
      <c r="G1880" s="12">
        <v>2.7199999999999998E-2</v>
      </c>
      <c r="I1880" s="64" t="str">
        <f t="shared" si="176"/>
        <v>11900</v>
      </c>
    </row>
    <row r="1881" spans="3:9">
      <c r="C1881" s="64"/>
      <c r="D1881" s="73"/>
      <c r="E1881" s="64">
        <v>19085</v>
      </c>
      <c r="F1881" s="64" t="str">
        <f t="shared" si="175"/>
        <v>41952</v>
      </c>
      <c r="G1881" s="12">
        <v>2.7300000000000001E-2</v>
      </c>
      <c r="I1881" s="64" t="str">
        <f t="shared" si="176"/>
        <v>11900</v>
      </c>
    </row>
    <row r="1882" spans="3:9">
      <c r="C1882" s="64"/>
      <c r="D1882" s="75"/>
      <c r="E1882" s="64">
        <v>19115</v>
      </c>
      <c r="F1882" s="64" t="str">
        <f t="shared" si="175"/>
        <v>51952</v>
      </c>
      <c r="G1882" s="12">
        <v>2.7400000000000001E-2</v>
      </c>
      <c r="I1882" s="64" t="str">
        <f t="shared" si="176"/>
        <v>11900</v>
      </c>
    </row>
    <row r="1883" spans="3:9">
      <c r="C1883" s="64"/>
      <c r="D1883" s="73"/>
      <c r="E1883" s="64">
        <v>19146</v>
      </c>
      <c r="F1883" s="64" t="str">
        <f t="shared" si="175"/>
        <v>61952</v>
      </c>
      <c r="G1883" s="12">
        <v>2.76E-2</v>
      </c>
      <c r="I1883" s="64" t="str">
        <f t="shared" si="176"/>
        <v>11900</v>
      </c>
    </row>
    <row r="1884" spans="3:9">
      <c r="C1884" s="64"/>
      <c r="D1884" s="75"/>
      <c r="E1884" s="64">
        <v>19176</v>
      </c>
      <c r="F1884" s="64" t="str">
        <f t="shared" si="175"/>
        <v>71952</v>
      </c>
      <c r="G1884" s="12">
        <v>2.7699999999999999E-2</v>
      </c>
      <c r="I1884" s="64" t="str">
        <f t="shared" si="176"/>
        <v>11900</v>
      </c>
    </row>
    <row r="1885" spans="3:9">
      <c r="C1885" s="64"/>
      <c r="D1885" s="73"/>
      <c r="E1885" s="64">
        <v>19207</v>
      </c>
      <c r="F1885" s="64" t="str">
        <f t="shared" ref="F1885:F1948" si="177">MONTH(E1885)&amp;YEAR(E1885)</f>
        <v>81952</v>
      </c>
      <c r="G1885" s="12">
        <v>2.7799999999999998E-2</v>
      </c>
      <c r="I1885" s="64" t="str">
        <f t="shared" ref="I1885:I1948" si="178">MONTH(H1885)&amp;YEAR(H1885)</f>
        <v>11900</v>
      </c>
    </row>
    <row r="1886" spans="3:9">
      <c r="C1886" s="64"/>
      <c r="D1886" s="75"/>
      <c r="E1886" s="64">
        <v>19238</v>
      </c>
      <c r="F1886" s="64" t="str">
        <f t="shared" si="177"/>
        <v>91952</v>
      </c>
      <c r="G1886" s="12">
        <v>2.7900000000000001E-2</v>
      </c>
      <c r="I1886" s="64" t="str">
        <f t="shared" si="178"/>
        <v>11900</v>
      </c>
    </row>
    <row r="1887" spans="3:9">
      <c r="C1887" s="64"/>
      <c r="D1887" s="73"/>
      <c r="E1887" s="64">
        <v>19268</v>
      </c>
      <c r="F1887" s="64" t="str">
        <f t="shared" si="177"/>
        <v>101952</v>
      </c>
      <c r="G1887" s="12">
        <v>2.81E-2</v>
      </c>
      <c r="I1887" s="64" t="str">
        <f t="shared" si="178"/>
        <v>11900</v>
      </c>
    </row>
    <row r="1888" spans="3:9">
      <c r="C1888" s="64"/>
      <c r="D1888" s="75"/>
      <c r="E1888" s="64">
        <v>19299</v>
      </c>
      <c r="F1888" s="64" t="str">
        <f t="shared" si="177"/>
        <v>111952</v>
      </c>
      <c r="G1888" s="12">
        <v>2.8199999999999999E-2</v>
      </c>
      <c r="I1888" s="64" t="str">
        <f t="shared" si="178"/>
        <v>11900</v>
      </c>
    </row>
    <row r="1889" spans="3:9">
      <c r="C1889" s="64"/>
      <c r="D1889" s="73"/>
      <c r="E1889" s="64">
        <v>19329</v>
      </c>
      <c r="F1889" s="64" t="str">
        <f t="shared" si="177"/>
        <v>121952</v>
      </c>
      <c r="G1889" s="12">
        <v>2.8299999999999999E-2</v>
      </c>
      <c r="I1889" s="64" t="str">
        <f t="shared" si="178"/>
        <v>11900</v>
      </c>
    </row>
    <row r="1890" spans="3:9">
      <c r="C1890" s="64"/>
      <c r="D1890" s="75"/>
      <c r="E1890" s="64">
        <v>19360</v>
      </c>
      <c r="F1890" s="64" t="str">
        <f t="shared" si="177"/>
        <v>11953</v>
      </c>
      <c r="G1890" s="12">
        <v>2.8000000000000001E-2</v>
      </c>
      <c r="I1890" s="64" t="str">
        <f t="shared" si="178"/>
        <v>11900</v>
      </c>
    </row>
    <row r="1891" spans="3:9">
      <c r="C1891" s="64"/>
      <c r="D1891" s="73"/>
      <c r="E1891" s="64">
        <v>19391</v>
      </c>
      <c r="F1891" s="64" t="str">
        <f t="shared" si="177"/>
        <v>21953</v>
      </c>
      <c r="G1891" s="12">
        <v>2.7699999999999999E-2</v>
      </c>
      <c r="I1891" s="64" t="str">
        <f t="shared" si="178"/>
        <v>11900</v>
      </c>
    </row>
    <row r="1892" spans="3:9">
      <c r="C1892" s="64"/>
      <c r="D1892" s="75"/>
      <c r="E1892" s="64">
        <v>19419</v>
      </c>
      <c r="F1892" s="64" t="str">
        <f t="shared" si="177"/>
        <v>31953</v>
      </c>
      <c r="G1892" s="12">
        <v>2.8299999999999999E-2</v>
      </c>
      <c r="I1892" s="64" t="str">
        <f t="shared" si="178"/>
        <v>11900</v>
      </c>
    </row>
    <row r="1893" spans="3:9">
      <c r="C1893" s="64"/>
      <c r="D1893" s="73"/>
      <c r="E1893" s="64">
        <v>19450</v>
      </c>
      <c r="F1893" s="64" t="str">
        <f t="shared" si="177"/>
        <v>41953</v>
      </c>
      <c r="G1893" s="12">
        <v>3.0499999999999999E-2</v>
      </c>
      <c r="I1893" s="64" t="str">
        <f t="shared" si="178"/>
        <v>11900</v>
      </c>
    </row>
    <row r="1894" spans="3:9">
      <c r="C1894" s="64"/>
      <c r="D1894" s="75"/>
      <c r="E1894" s="64">
        <v>19480</v>
      </c>
      <c r="F1894" s="64" t="str">
        <f t="shared" si="177"/>
        <v>51953</v>
      </c>
      <c r="G1894" s="12">
        <v>3.1099999999999999E-2</v>
      </c>
      <c r="I1894" s="64" t="str">
        <f t="shared" si="178"/>
        <v>11900</v>
      </c>
    </row>
    <row r="1895" spans="3:9">
      <c r="C1895" s="64"/>
      <c r="D1895" s="73"/>
      <c r="E1895" s="64">
        <v>19511</v>
      </c>
      <c r="F1895" s="64" t="str">
        <f t="shared" si="177"/>
        <v>61953</v>
      </c>
      <c r="G1895" s="12">
        <v>2.93E-2</v>
      </c>
      <c r="I1895" s="64" t="str">
        <f t="shared" si="178"/>
        <v>11900</v>
      </c>
    </row>
    <row r="1896" spans="3:9">
      <c r="C1896" s="64"/>
      <c r="D1896" s="75"/>
      <c r="E1896" s="64">
        <v>19541</v>
      </c>
      <c r="F1896" s="64" t="str">
        <f t="shared" si="177"/>
        <v>71953</v>
      </c>
      <c r="G1896" s="12">
        <v>2.9499999999999998E-2</v>
      </c>
      <c r="I1896" s="64" t="str">
        <f t="shared" si="178"/>
        <v>11900</v>
      </c>
    </row>
    <row r="1897" spans="3:9">
      <c r="C1897" s="64"/>
      <c r="D1897" s="73"/>
      <c r="E1897" s="64">
        <v>19572</v>
      </c>
      <c r="F1897" s="64" t="str">
        <f t="shared" si="177"/>
        <v>81953</v>
      </c>
      <c r="G1897" s="12">
        <v>2.87E-2</v>
      </c>
      <c r="I1897" s="64" t="str">
        <f t="shared" si="178"/>
        <v>11900</v>
      </c>
    </row>
    <row r="1898" spans="3:9">
      <c r="C1898" s="64"/>
      <c r="D1898" s="75"/>
      <c r="E1898" s="64">
        <v>19603</v>
      </c>
      <c r="F1898" s="64" t="str">
        <f t="shared" si="177"/>
        <v>91953</v>
      </c>
      <c r="G1898" s="12">
        <v>2.6599999999999999E-2</v>
      </c>
      <c r="I1898" s="64" t="str">
        <f t="shared" si="178"/>
        <v>11900</v>
      </c>
    </row>
    <row r="1899" spans="3:9">
      <c r="C1899" s="64"/>
      <c r="D1899" s="73"/>
      <c r="E1899" s="64">
        <v>19633</v>
      </c>
      <c r="F1899" s="64" t="str">
        <f t="shared" si="177"/>
        <v>101953</v>
      </c>
      <c r="G1899" s="12">
        <v>2.6800000000000001E-2</v>
      </c>
      <c r="I1899" s="64" t="str">
        <f t="shared" si="178"/>
        <v>11900</v>
      </c>
    </row>
    <row r="1900" spans="3:9">
      <c r="C1900" s="64"/>
      <c r="D1900" s="75"/>
      <c r="E1900" s="64">
        <v>19664</v>
      </c>
      <c r="F1900" s="64" t="str">
        <f t="shared" si="177"/>
        <v>111953</v>
      </c>
      <c r="G1900" s="12">
        <v>2.5899999999999999E-2</v>
      </c>
      <c r="I1900" s="64" t="str">
        <f t="shared" si="178"/>
        <v>11900</v>
      </c>
    </row>
    <row r="1901" spans="3:9">
      <c r="C1901" s="64"/>
      <c r="D1901" s="73"/>
      <c r="E1901" s="64">
        <v>19694</v>
      </c>
      <c r="F1901" s="64" t="str">
        <f t="shared" si="177"/>
        <v>121953</v>
      </c>
      <c r="G1901" s="12">
        <v>2.4799999999999999E-2</v>
      </c>
      <c r="I1901" s="64" t="str">
        <f t="shared" si="178"/>
        <v>11900</v>
      </c>
    </row>
    <row r="1902" spans="3:9">
      <c r="C1902" s="64"/>
      <c r="D1902" s="75"/>
      <c r="E1902" s="64">
        <v>19725</v>
      </c>
      <c r="F1902" s="64" t="str">
        <f t="shared" si="177"/>
        <v>11954</v>
      </c>
      <c r="G1902" s="12">
        <v>2.47E-2</v>
      </c>
      <c r="I1902" s="64" t="str">
        <f t="shared" si="178"/>
        <v>11900</v>
      </c>
    </row>
    <row r="1903" spans="3:9">
      <c r="C1903" s="64"/>
      <c r="D1903" s="73"/>
      <c r="E1903" s="64">
        <v>19756</v>
      </c>
      <c r="F1903" s="64" t="str">
        <f t="shared" si="177"/>
        <v>21954</v>
      </c>
      <c r="G1903" s="12">
        <v>2.3699999999999999E-2</v>
      </c>
      <c r="I1903" s="64" t="str">
        <f t="shared" si="178"/>
        <v>11900</v>
      </c>
    </row>
    <row r="1904" spans="3:9">
      <c r="C1904" s="64"/>
      <c r="D1904" s="75"/>
      <c r="E1904" s="64">
        <v>19784</v>
      </c>
      <c r="F1904" s="64" t="str">
        <f t="shared" si="177"/>
        <v>31954</v>
      </c>
      <c r="G1904" s="12">
        <v>2.29E-2</v>
      </c>
      <c r="I1904" s="64" t="str">
        <f t="shared" si="178"/>
        <v>11900</v>
      </c>
    </row>
    <row r="1905" spans="3:9">
      <c r="C1905" s="64"/>
      <c r="D1905" s="73"/>
      <c r="E1905" s="64">
        <v>19815</v>
      </c>
      <c r="F1905" s="64" t="str">
        <f t="shared" si="177"/>
        <v>41954</v>
      </c>
      <c r="G1905" s="12">
        <v>2.3699999999999999E-2</v>
      </c>
      <c r="I1905" s="64" t="str">
        <f t="shared" si="178"/>
        <v>11900</v>
      </c>
    </row>
    <row r="1906" spans="3:9">
      <c r="C1906" s="64"/>
      <c r="D1906" s="75"/>
      <c r="E1906" s="64">
        <v>19845</v>
      </c>
      <c r="F1906" s="64" t="str">
        <f t="shared" si="177"/>
        <v>51954</v>
      </c>
      <c r="G1906" s="12">
        <v>2.3800000000000002E-2</v>
      </c>
      <c r="I1906" s="64" t="str">
        <f t="shared" si="178"/>
        <v>11900</v>
      </c>
    </row>
    <row r="1907" spans="3:9">
      <c r="C1907" s="64"/>
      <c r="D1907" s="73"/>
      <c r="E1907" s="64">
        <v>19876</v>
      </c>
      <c r="F1907" s="64" t="str">
        <f t="shared" si="177"/>
        <v>61954</v>
      </c>
      <c r="G1907" s="12">
        <v>2.3E-2</v>
      </c>
      <c r="I1907" s="64" t="str">
        <f t="shared" si="178"/>
        <v>11900</v>
      </c>
    </row>
    <row r="1908" spans="3:9">
      <c r="C1908" s="64"/>
      <c r="D1908" s="75"/>
      <c r="E1908" s="64">
        <v>19906</v>
      </c>
      <c r="F1908" s="64" t="str">
        <f t="shared" si="177"/>
        <v>71954</v>
      </c>
      <c r="G1908" s="12">
        <v>2.3599999999999999E-2</v>
      </c>
      <c r="I1908" s="64" t="str">
        <f t="shared" si="178"/>
        <v>11900</v>
      </c>
    </row>
    <row r="1909" spans="3:9">
      <c r="C1909" s="64"/>
      <c r="D1909" s="73"/>
      <c r="E1909" s="64">
        <v>19937</v>
      </c>
      <c r="F1909" s="64" t="str">
        <f t="shared" si="177"/>
        <v>81954</v>
      </c>
      <c r="G1909" s="12">
        <v>2.3800000000000002E-2</v>
      </c>
      <c r="I1909" s="64" t="str">
        <f t="shared" si="178"/>
        <v>11900</v>
      </c>
    </row>
    <row r="1910" spans="3:9">
      <c r="C1910" s="64"/>
      <c r="D1910" s="75"/>
      <c r="E1910" s="64">
        <v>19968</v>
      </c>
      <c r="F1910" s="64" t="str">
        <f t="shared" si="177"/>
        <v>91954</v>
      </c>
      <c r="G1910" s="12">
        <v>2.4299999999999999E-2</v>
      </c>
      <c r="I1910" s="64" t="str">
        <f t="shared" si="178"/>
        <v>11900</v>
      </c>
    </row>
    <row r="1911" spans="3:9">
      <c r="C1911" s="64"/>
      <c r="D1911" s="73"/>
      <c r="E1911" s="64">
        <v>19998</v>
      </c>
      <c r="F1911" s="64" t="str">
        <f t="shared" si="177"/>
        <v>101954</v>
      </c>
      <c r="G1911" s="12">
        <v>2.4799999999999999E-2</v>
      </c>
      <c r="I1911" s="64" t="str">
        <f t="shared" si="178"/>
        <v>11900</v>
      </c>
    </row>
    <row r="1912" spans="3:9">
      <c r="C1912" s="64"/>
      <c r="D1912" s="75"/>
      <c r="E1912" s="64">
        <v>20029</v>
      </c>
      <c r="F1912" s="64" t="str">
        <f t="shared" si="177"/>
        <v>111954</v>
      </c>
      <c r="G1912" s="12">
        <v>2.5100000000000001E-2</v>
      </c>
      <c r="I1912" s="64" t="str">
        <f t="shared" si="178"/>
        <v>11900</v>
      </c>
    </row>
    <row r="1913" spans="3:9">
      <c r="C1913" s="64"/>
      <c r="D1913" s="73"/>
      <c r="E1913" s="64">
        <v>20059</v>
      </c>
      <c r="F1913" s="64" t="str">
        <f t="shared" si="177"/>
        <v>121954</v>
      </c>
      <c r="G1913" s="12">
        <v>2.6100000000000002E-2</v>
      </c>
      <c r="I1913" s="64" t="str">
        <f t="shared" si="178"/>
        <v>11900</v>
      </c>
    </row>
    <row r="1914" spans="3:9">
      <c r="C1914" s="64"/>
      <c r="D1914" s="75"/>
      <c r="E1914" s="64">
        <v>20090</v>
      </c>
      <c r="F1914" s="64" t="str">
        <f t="shared" si="177"/>
        <v>11955</v>
      </c>
      <c r="G1914" s="12">
        <v>2.6499999999999999E-2</v>
      </c>
      <c r="I1914" s="64" t="str">
        <f t="shared" si="178"/>
        <v>11900</v>
      </c>
    </row>
    <row r="1915" spans="3:9">
      <c r="C1915" s="64"/>
      <c r="D1915" s="73"/>
      <c r="E1915" s="64">
        <v>20121</v>
      </c>
      <c r="F1915" s="64" t="str">
        <f t="shared" si="177"/>
        <v>21955</v>
      </c>
      <c r="G1915" s="12">
        <v>2.6800000000000001E-2</v>
      </c>
      <c r="I1915" s="64" t="str">
        <f t="shared" si="178"/>
        <v>11900</v>
      </c>
    </row>
    <row r="1916" spans="3:9">
      <c r="C1916" s="64"/>
      <c r="D1916" s="75"/>
      <c r="E1916" s="64">
        <v>20149</v>
      </c>
      <c r="F1916" s="64" t="str">
        <f t="shared" si="177"/>
        <v>31955</v>
      </c>
      <c r="G1916" s="12">
        <v>2.75E-2</v>
      </c>
      <c r="I1916" s="64" t="str">
        <f t="shared" si="178"/>
        <v>11900</v>
      </c>
    </row>
    <row r="1917" spans="3:9">
      <c r="C1917" s="64"/>
      <c r="D1917" s="73"/>
      <c r="E1917" s="64">
        <v>20180</v>
      </c>
      <c r="F1917" s="64" t="str">
        <f t="shared" si="177"/>
        <v>41955</v>
      </c>
      <c r="G1917" s="12">
        <v>2.76E-2</v>
      </c>
      <c r="I1917" s="64" t="str">
        <f t="shared" si="178"/>
        <v>11900</v>
      </c>
    </row>
    <row r="1918" spans="3:9">
      <c r="C1918" s="64"/>
      <c r="D1918" s="75"/>
      <c r="E1918" s="64">
        <v>20210</v>
      </c>
      <c r="F1918" s="64" t="str">
        <f t="shared" si="177"/>
        <v>51955</v>
      </c>
      <c r="G1918" s="12">
        <v>2.7799999999999998E-2</v>
      </c>
      <c r="I1918" s="64" t="str">
        <f t="shared" si="178"/>
        <v>11900</v>
      </c>
    </row>
    <row r="1919" spans="3:9">
      <c r="C1919" s="64"/>
      <c r="D1919" s="73"/>
      <c r="E1919" s="64">
        <v>20241</v>
      </c>
      <c r="F1919" s="64" t="str">
        <f t="shared" si="177"/>
        <v>61955</v>
      </c>
      <c r="G1919" s="12">
        <v>2.9000000000000001E-2</v>
      </c>
      <c r="I1919" s="64" t="str">
        <f t="shared" si="178"/>
        <v>11900</v>
      </c>
    </row>
    <row r="1920" spans="3:9">
      <c r="C1920" s="64"/>
      <c r="D1920" s="75"/>
      <c r="E1920" s="64">
        <v>20271</v>
      </c>
      <c r="F1920" s="64" t="str">
        <f t="shared" si="177"/>
        <v>71955</v>
      </c>
      <c r="G1920" s="12">
        <v>2.9700000000000001E-2</v>
      </c>
      <c r="I1920" s="64" t="str">
        <f t="shared" si="178"/>
        <v>11900</v>
      </c>
    </row>
    <row r="1921" spans="3:9">
      <c r="C1921" s="64"/>
      <c r="D1921" s="73"/>
      <c r="E1921" s="64">
        <v>20302</v>
      </c>
      <c r="F1921" s="64" t="str">
        <f t="shared" si="177"/>
        <v>81955</v>
      </c>
      <c r="G1921" s="12">
        <v>2.9700000000000001E-2</v>
      </c>
      <c r="I1921" s="64" t="str">
        <f t="shared" si="178"/>
        <v>11900</v>
      </c>
    </row>
    <row r="1922" spans="3:9">
      <c r="C1922" s="64"/>
      <c r="D1922" s="75"/>
      <c r="E1922" s="64">
        <v>20333</v>
      </c>
      <c r="F1922" s="64" t="str">
        <f t="shared" si="177"/>
        <v>91955</v>
      </c>
      <c r="G1922" s="12">
        <v>2.8799999999999999E-2</v>
      </c>
      <c r="I1922" s="64" t="str">
        <f t="shared" si="178"/>
        <v>11900</v>
      </c>
    </row>
    <row r="1923" spans="3:9">
      <c r="C1923" s="64"/>
      <c r="D1923" s="73"/>
      <c r="E1923" s="64">
        <v>20363</v>
      </c>
      <c r="F1923" s="64" t="str">
        <f t="shared" si="177"/>
        <v>101955</v>
      </c>
      <c r="G1923" s="12">
        <v>2.8899999999999999E-2</v>
      </c>
      <c r="I1923" s="64" t="str">
        <f t="shared" si="178"/>
        <v>11900</v>
      </c>
    </row>
    <row r="1924" spans="3:9">
      <c r="C1924" s="64"/>
      <c r="D1924" s="75"/>
      <c r="E1924" s="64">
        <v>20394</v>
      </c>
      <c r="F1924" s="64" t="str">
        <f t="shared" si="177"/>
        <v>111955</v>
      </c>
      <c r="G1924" s="12">
        <v>2.9600000000000001E-2</v>
      </c>
      <c r="I1924" s="64" t="str">
        <f t="shared" si="178"/>
        <v>11900</v>
      </c>
    </row>
    <row r="1925" spans="3:9">
      <c r="C1925" s="64"/>
      <c r="D1925" s="73"/>
      <c r="E1925" s="64">
        <v>20424</v>
      </c>
      <c r="F1925" s="64" t="str">
        <f t="shared" si="177"/>
        <v>121955</v>
      </c>
      <c r="G1925" s="12">
        <v>2.9000000000000001E-2</v>
      </c>
      <c r="I1925" s="64" t="str">
        <f t="shared" si="178"/>
        <v>11900</v>
      </c>
    </row>
    <row r="1926" spans="3:9">
      <c r="C1926" s="64"/>
      <c r="D1926" s="75"/>
      <c r="E1926" s="64">
        <v>20455</v>
      </c>
      <c r="F1926" s="64" t="str">
        <f t="shared" si="177"/>
        <v>11956</v>
      </c>
      <c r="G1926" s="12">
        <v>2.8400000000000002E-2</v>
      </c>
      <c r="I1926" s="64" t="str">
        <f t="shared" si="178"/>
        <v>11900</v>
      </c>
    </row>
    <row r="1927" spans="3:9">
      <c r="C1927" s="64"/>
      <c r="D1927" s="73"/>
      <c r="E1927" s="64">
        <v>20486</v>
      </c>
      <c r="F1927" s="64" t="str">
        <f t="shared" si="177"/>
        <v>21956</v>
      </c>
      <c r="G1927" s="12">
        <v>2.9600000000000001E-2</v>
      </c>
      <c r="I1927" s="64" t="str">
        <f t="shared" si="178"/>
        <v>11900</v>
      </c>
    </row>
    <row r="1928" spans="3:9">
      <c r="C1928" s="64"/>
      <c r="D1928" s="75"/>
      <c r="E1928" s="64">
        <v>20515</v>
      </c>
      <c r="F1928" s="64" t="str">
        <f t="shared" si="177"/>
        <v>31956</v>
      </c>
      <c r="G1928" s="12">
        <v>3.1800000000000002E-2</v>
      </c>
      <c r="I1928" s="64" t="str">
        <f t="shared" si="178"/>
        <v>11900</v>
      </c>
    </row>
    <row r="1929" spans="3:9">
      <c r="C1929" s="64"/>
      <c r="D1929" s="73"/>
      <c r="E1929" s="64">
        <v>20546</v>
      </c>
      <c r="F1929" s="64" t="str">
        <f t="shared" si="177"/>
        <v>41956</v>
      </c>
      <c r="G1929" s="12">
        <v>3.0700000000000002E-2</v>
      </c>
      <c r="I1929" s="64" t="str">
        <f t="shared" si="178"/>
        <v>11900</v>
      </c>
    </row>
    <row r="1930" spans="3:9">
      <c r="C1930" s="64"/>
      <c r="D1930" s="75"/>
      <c r="E1930" s="64">
        <v>20576</v>
      </c>
      <c r="F1930" s="64" t="str">
        <f t="shared" si="177"/>
        <v>51956</v>
      </c>
      <c r="G1930" s="12">
        <v>0.03</v>
      </c>
      <c r="I1930" s="64" t="str">
        <f t="shared" si="178"/>
        <v>11900</v>
      </c>
    </row>
    <row r="1931" spans="3:9">
      <c r="C1931" s="64"/>
      <c r="D1931" s="73"/>
      <c r="E1931" s="64">
        <v>20607</v>
      </c>
      <c r="F1931" s="64" t="str">
        <f t="shared" si="177"/>
        <v>61956</v>
      </c>
      <c r="G1931" s="12">
        <v>3.1099999999999999E-2</v>
      </c>
      <c r="I1931" s="64" t="str">
        <f t="shared" si="178"/>
        <v>11900</v>
      </c>
    </row>
    <row r="1932" spans="3:9">
      <c r="C1932" s="64"/>
      <c r="D1932" s="75"/>
      <c r="E1932" s="64">
        <v>20637</v>
      </c>
      <c r="F1932" s="64" t="str">
        <f t="shared" si="177"/>
        <v>71956</v>
      </c>
      <c r="G1932" s="12">
        <v>3.3300000000000003E-2</v>
      </c>
      <c r="I1932" s="64" t="str">
        <f t="shared" si="178"/>
        <v>11900</v>
      </c>
    </row>
    <row r="1933" spans="3:9">
      <c r="C1933" s="64"/>
      <c r="D1933" s="73"/>
      <c r="E1933" s="64">
        <v>20668</v>
      </c>
      <c r="F1933" s="64" t="str">
        <f t="shared" si="177"/>
        <v>81956</v>
      </c>
      <c r="G1933" s="12">
        <v>3.3799999999999997E-2</v>
      </c>
      <c r="I1933" s="64" t="str">
        <f t="shared" si="178"/>
        <v>11900</v>
      </c>
    </row>
    <row r="1934" spans="3:9">
      <c r="C1934" s="64"/>
      <c r="D1934" s="75"/>
      <c r="E1934" s="64">
        <v>20699</v>
      </c>
      <c r="F1934" s="64" t="str">
        <f t="shared" si="177"/>
        <v>91956</v>
      </c>
      <c r="G1934" s="12">
        <v>3.3399999999999999E-2</v>
      </c>
      <c r="I1934" s="64" t="str">
        <f t="shared" si="178"/>
        <v>11900</v>
      </c>
    </row>
    <row r="1935" spans="3:9">
      <c r="C1935" s="64"/>
      <c r="D1935" s="73"/>
      <c r="E1935" s="64">
        <v>20729</v>
      </c>
      <c r="F1935" s="64" t="str">
        <f t="shared" si="177"/>
        <v>101956</v>
      </c>
      <c r="G1935" s="12">
        <v>3.49E-2</v>
      </c>
      <c r="I1935" s="64" t="str">
        <f t="shared" si="178"/>
        <v>11900</v>
      </c>
    </row>
    <row r="1936" spans="3:9">
      <c r="C1936" s="64"/>
      <c r="D1936" s="75"/>
      <c r="E1936" s="64">
        <v>20760</v>
      </c>
      <c r="F1936" s="64" t="str">
        <f t="shared" si="177"/>
        <v>111956</v>
      </c>
      <c r="G1936" s="12">
        <v>3.5900000000000001E-2</v>
      </c>
      <c r="I1936" s="64" t="str">
        <f t="shared" si="178"/>
        <v>11900</v>
      </c>
    </row>
    <row r="1937" spans="3:9">
      <c r="C1937" s="64"/>
      <c r="D1937" s="73"/>
      <c r="E1937" s="64">
        <v>20790</v>
      </c>
      <c r="F1937" s="64" t="str">
        <f t="shared" si="177"/>
        <v>121956</v>
      </c>
      <c r="G1937" s="12">
        <v>3.4599999999999999E-2</v>
      </c>
      <c r="I1937" s="64" t="str">
        <f t="shared" si="178"/>
        <v>11900</v>
      </c>
    </row>
    <row r="1938" spans="3:9">
      <c r="C1938" s="64"/>
      <c r="D1938" s="75"/>
      <c r="E1938" s="64">
        <v>20821</v>
      </c>
      <c r="F1938" s="64" t="str">
        <f t="shared" si="177"/>
        <v>11957</v>
      </c>
      <c r="G1938" s="12">
        <v>3.3399999999999999E-2</v>
      </c>
      <c r="I1938" s="64" t="str">
        <f t="shared" si="178"/>
        <v>11900</v>
      </c>
    </row>
    <row r="1939" spans="3:9">
      <c r="C1939" s="64"/>
      <c r="D1939" s="73"/>
      <c r="E1939" s="64">
        <v>20852</v>
      </c>
      <c r="F1939" s="64" t="str">
        <f t="shared" si="177"/>
        <v>21957</v>
      </c>
      <c r="G1939" s="12">
        <v>3.4099999999999998E-2</v>
      </c>
      <c r="I1939" s="64" t="str">
        <f t="shared" si="178"/>
        <v>11900</v>
      </c>
    </row>
    <row r="1940" spans="3:9">
      <c r="C1940" s="64"/>
      <c r="D1940" s="75"/>
      <c r="E1940" s="64">
        <v>20880</v>
      </c>
      <c r="F1940" s="64" t="str">
        <f t="shared" si="177"/>
        <v>31957</v>
      </c>
      <c r="G1940" s="12">
        <v>3.4799999999999998E-2</v>
      </c>
      <c r="I1940" s="64" t="str">
        <f t="shared" si="178"/>
        <v>11900</v>
      </c>
    </row>
    <row r="1941" spans="3:9">
      <c r="C1941" s="64"/>
      <c r="D1941" s="73"/>
      <c r="E1941" s="64">
        <v>20911</v>
      </c>
      <c r="F1941" s="64" t="str">
        <f t="shared" si="177"/>
        <v>41957</v>
      </c>
      <c r="G1941" s="12">
        <v>3.5999999999999997E-2</v>
      </c>
      <c r="I1941" s="64" t="str">
        <f t="shared" si="178"/>
        <v>11900</v>
      </c>
    </row>
    <row r="1942" spans="3:9">
      <c r="C1942" s="64"/>
      <c r="D1942" s="75"/>
      <c r="E1942" s="64">
        <v>20941</v>
      </c>
      <c r="F1942" s="64" t="str">
        <f t="shared" si="177"/>
        <v>51957</v>
      </c>
      <c r="G1942" s="12">
        <v>3.7999999999999999E-2</v>
      </c>
      <c r="I1942" s="64" t="str">
        <f t="shared" si="178"/>
        <v>11900</v>
      </c>
    </row>
    <row r="1943" spans="3:9">
      <c r="C1943" s="64"/>
      <c r="D1943" s="73"/>
      <c r="E1943" s="64">
        <v>20972</v>
      </c>
      <c r="F1943" s="64" t="str">
        <f t="shared" si="177"/>
        <v>61957</v>
      </c>
      <c r="G1943" s="12">
        <v>3.9300000000000002E-2</v>
      </c>
      <c r="I1943" s="64" t="str">
        <f t="shared" si="178"/>
        <v>11900</v>
      </c>
    </row>
    <row r="1944" spans="3:9">
      <c r="C1944" s="64"/>
      <c r="D1944" s="75"/>
      <c r="E1944" s="64">
        <v>21002</v>
      </c>
      <c r="F1944" s="64" t="str">
        <f t="shared" si="177"/>
        <v>71957</v>
      </c>
      <c r="G1944" s="12">
        <v>3.9300000000000002E-2</v>
      </c>
      <c r="I1944" s="64" t="str">
        <f t="shared" si="178"/>
        <v>11900</v>
      </c>
    </row>
    <row r="1945" spans="3:9">
      <c r="C1945" s="64"/>
      <c r="D1945" s="73"/>
      <c r="E1945" s="64">
        <v>21033</v>
      </c>
      <c r="F1945" s="64" t="str">
        <f t="shared" si="177"/>
        <v>81957</v>
      </c>
      <c r="G1945" s="12">
        <v>3.9199999999999999E-2</v>
      </c>
      <c r="I1945" s="64" t="str">
        <f t="shared" si="178"/>
        <v>11900</v>
      </c>
    </row>
    <row r="1946" spans="3:9">
      <c r="C1946" s="64"/>
      <c r="D1946" s="75"/>
      <c r="E1946" s="64">
        <v>21064</v>
      </c>
      <c r="F1946" s="64" t="str">
        <f t="shared" si="177"/>
        <v>91957</v>
      </c>
      <c r="G1946" s="12">
        <v>3.9699999999999999E-2</v>
      </c>
      <c r="I1946" s="64" t="str">
        <f t="shared" si="178"/>
        <v>11900</v>
      </c>
    </row>
    <row r="1947" spans="3:9">
      <c r="C1947" s="64"/>
      <c r="D1947" s="73"/>
      <c r="E1947" s="64">
        <v>21094</v>
      </c>
      <c r="F1947" s="64" t="str">
        <f t="shared" si="177"/>
        <v>101957</v>
      </c>
      <c r="G1947" s="12">
        <v>3.7199999999999997E-2</v>
      </c>
      <c r="I1947" s="64" t="str">
        <f t="shared" si="178"/>
        <v>11900</v>
      </c>
    </row>
    <row r="1948" spans="3:9">
      <c r="C1948" s="64"/>
      <c r="D1948" s="75"/>
      <c r="E1948" s="64">
        <v>21125</v>
      </c>
      <c r="F1948" s="64" t="str">
        <f t="shared" si="177"/>
        <v>111957</v>
      </c>
      <c r="G1948" s="12">
        <v>3.2099999999999997E-2</v>
      </c>
      <c r="I1948" s="64" t="str">
        <f t="shared" si="178"/>
        <v>11900</v>
      </c>
    </row>
    <row r="1949" spans="3:9">
      <c r="C1949" s="64"/>
      <c r="D1949" s="73"/>
      <c r="E1949" s="64">
        <v>21155</v>
      </c>
      <c r="F1949" s="64" t="str">
        <f t="shared" ref="F1949:F2012" si="179">MONTH(E1949)&amp;YEAR(E1949)</f>
        <v>121957</v>
      </c>
      <c r="G1949" s="12">
        <v>3.09E-2</v>
      </c>
      <c r="I1949" s="64" t="str">
        <f t="shared" ref="I1949:I2012" si="180">MONTH(H1949)&amp;YEAR(H1949)</f>
        <v>11900</v>
      </c>
    </row>
    <row r="1950" spans="3:9">
      <c r="C1950" s="64"/>
      <c r="D1950" s="75"/>
      <c r="E1950" s="64">
        <v>21186</v>
      </c>
      <c r="F1950" s="64" t="str">
        <f t="shared" si="179"/>
        <v>11958</v>
      </c>
      <c r="G1950" s="12">
        <v>3.0499999999999999E-2</v>
      </c>
      <c r="I1950" s="64" t="str">
        <f t="shared" si="180"/>
        <v>11900</v>
      </c>
    </row>
    <row r="1951" spans="3:9">
      <c r="C1951" s="64"/>
      <c r="D1951" s="73"/>
      <c r="E1951" s="64">
        <v>21217</v>
      </c>
      <c r="F1951" s="64" t="str">
        <f t="shared" si="179"/>
        <v>21958</v>
      </c>
      <c r="G1951" s="12">
        <v>2.98E-2</v>
      </c>
      <c r="I1951" s="64" t="str">
        <f t="shared" si="180"/>
        <v>11900</v>
      </c>
    </row>
    <row r="1952" spans="3:9">
      <c r="C1952" s="64"/>
      <c r="D1952" s="75"/>
      <c r="E1952" s="64">
        <v>21245</v>
      </c>
      <c r="F1952" s="64" t="str">
        <f t="shared" si="179"/>
        <v>31958</v>
      </c>
      <c r="G1952" s="12">
        <v>2.8799999999999999E-2</v>
      </c>
      <c r="I1952" s="64" t="str">
        <f t="shared" si="180"/>
        <v>11900</v>
      </c>
    </row>
    <row r="1953" spans="3:9">
      <c r="C1953" s="64"/>
      <c r="D1953" s="73"/>
      <c r="E1953" s="64">
        <v>21276</v>
      </c>
      <c r="F1953" s="64" t="str">
        <f t="shared" si="179"/>
        <v>41958</v>
      </c>
      <c r="G1953" s="12">
        <v>2.92E-2</v>
      </c>
      <c r="I1953" s="64" t="str">
        <f t="shared" si="180"/>
        <v>11900</v>
      </c>
    </row>
    <row r="1954" spans="3:9">
      <c r="C1954" s="64"/>
      <c r="D1954" s="75"/>
      <c r="E1954" s="64">
        <v>21306</v>
      </c>
      <c r="F1954" s="64" t="str">
        <f t="shared" si="179"/>
        <v>51958</v>
      </c>
      <c r="G1954" s="12">
        <v>2.9700000000000001E-2</v>
      </c>
      <c r="I1954" s="64" t="str">
        <f t="shared" si="180"/>
        <v>11900</v>
      </c>
    </row>
    <row r="1955" spans="3:9">
      <c r="C1955" s="64"/>
      <c r="D1955" s="73"/>
      <c r="E1955" s="64">
        <v>21337</v>
      </c>
      <c r="F1955" s="64" t="str">
        <f t="shared" si="179"/>
        <v>61958</v>
      </c>
      <c r="G1955" s="12">
        <v>3.2000000000000001E-2</v>
      </c>
      <c r="I1955" s="64" t="str">
        <f t="shared" si="180"/>
        <v>11900</v>
      </c>
    </row>
    <row r="1956" spans="3:9">
      <c r="C1956" s="64"/>
      <c r="D1956" s="75"/>
      <c r="E1956" s="64">
        <v>21367</v>
      </c>
      <c r="F1956" s="64" t="str">
        <f t="shared" si="179"/>
        <v>71958</v>
      </c>
      <c r="G1956" s="12">
        <v>3.5400000000000001E-2</v>
      </c>
      <c r="I1956" s="64" t="str">
        <f t="shared" si="180"/>
        <v>11900</v>
      </c>
    </row>
    <row r="1957" spans="3:9">
      <c r="C1957" s="64"/>
      <c r="D1957" s="73"/>
      <c r="E1957" s="64">
        <v>21398</v>
      </c>
      <c r="F1957" s="64" t="str">
        <f t="shared" si="179"/>
        <v>81958</v>
      </c>
      <c r="G1957" s="12">
        <v>3.7600000000000001E-2</v>
      </c>
      <c r="I1957" s="64" t="str">
        <f t="shared" si="180"/>
        <v>11900</v>
      </c>
    </row>
    <row r="1958" spans="3:9">
      <c r="C1958" s="64"/>
      <c r="D1958" s="75"/>
      <c r="E1958" s="64">
        <v>21429</v>
      </c>
      <c r="F1958" s="64" t="str">
        <f t="shared" si="179"/>
        <v>91958</v>
      </c>
      <c r="G1958" s="12">
        <v>3.7999999999999999E-2</v>
      </c>
      <c r="I1958" s="64" t="str">
        <f t="shared" si="180"/>
        <v>11900</v>
      </c>
    </row>
    <row r="1959" spans="3:9">
      <c r="C1959" s="64"/>
      <c r="D1959" s="73"/>
      <c r="E1959" s="64">
        <v>21459</v>
      </c>
      <c r="F1959" s="64" t="str">
        <f t="shared" si="179"/>
        <v>101958</v>
      </c>
      <c r="G1959" s="12">
        <v>3.7400000000000003E-2</v>
      </c>
      <c r="I1959" s="64" t="str">
        <f t="shared" si="180"/>
        <v>11900</v>
      </c>
    </row>
    <row r="1960" spans="3:9">
      <c r="C1960" s="64"/>
      <c r="D1960" s="75"/>
      <c r="E1960" s="64">
        <v>21490</v>
      </c>
      <c r="F1960" s="64" t="str">
        <f t="shared" si="179"/>
        <v>111958</v>
      </c>
      <c r="G1960" s="12">
        <v>3.8600000000000002E-2</v>
      </c>
      <c r="I1960" s="64" t="str">
        <f t="shared" si="180"/>
        <v>11900</v>
      </c>
    </row>
    <row r="1961" spans="3:9">
      <c r="C1961" s="64"/>
      <c r="D1961" s="73"/>
      <c r="E1961" s="64">
        <v>21520</v>
      </c>
      <c r="F1961" s="64" t="str">
        <f t="shared" si="179"/>
        <v>121958</v>
      </c>
      <c r="G1961" s="12">
        <v>4.02E-2</v>
      </c>
      <c r="I1961" s="64" t="str">
        <f t="shared" si="180"/>
        <v>11900</v>
      </c>
    </row>
    <row r="1962" spans="3:9">
      <c r="C1962" s="64"/>
      <c r="D1962" s="75"/>
      <c r="E1962" s="64">
        <v>21551</v>
      </c>
      <c r="F1962" s="64" t="str">
        <f t="shared" si="179"/>
        <v>11959</v>
      </c>
      <c r="G1962" s="12">
        <v>3.9600000000000003E-2</v>
      </c>
      <c r="I1962" s="64" t="str">
        <f t="shared" si="180"/>
        <v>11900</v>
      </c>
    </row>
    <row r="1963" spans="3:9">
      <c r="C1963" s="64"/>
      <c r="D1963" s="73"/>
      <c r="E1963" s="64">
        <v>21582</v>
      </c>
      <c r="F1963" s="64" t="str">
        <f t="shared" si="179"/>
        <v>21959</v>
      </c>
      <c r="G1963" s="12">
        <v>3.9899999999999998E-2</v>
      </c>
      <c r="I1963" s="64" t="str">
        <f t="shared" si="180"/>
        <v>11900</v>
      </c>
    </row>
    <row r="1964" spans="3:9">
      <c r="C1964" s="64"/>
      <c r="D1964" s="75"/>
      <c r="E1964" s="64">
        <v>21610</v>
      </c>
      <c r="F1964" s="64" t="str">
        <f t="shared" si="179"/>
        <v>31959</v>
      </c>
      <c r="G1964" s="12">
        <v>4.1200000000000001E-2</v>
      </c>
      <c r="I1964" s="64" t="str">
        <f t="shared" si="180"/>
        <v>11900</v>
      </c>
    </row>
    <row r="1965" spans="3:9">
      <c r="C1965" s="64"/>
      <c r="D1965" s="73"/>
      <c r="E1965" s="64">
        <v>21641</v>
      </c>
      <c r="F1965" s="64" t="str">
        <f t="shared" si="179"/>
        <v>41959</v>
      </c>
      <c r="G1965" s="12">
        <v>4.3099999999999999E-2</v>
      </c>
      <c r="I1965" s="64" t="str">
        <f t="shared" si="180"/>
        <v>11900</v>
      </c>
    </row>
    <row r="1966" spans="3:9">
      <c r="C1966" s="64"/>
      <c r="D1966" s="75"/>
      <c r="E1966" s="64">
        <v>21671</v>
      </c>
      <c r="F1966" s="64" t="str">
        <f t="shared" si="179"/>
        <v>51959</v>
      </c>
      <c r="G1966" s="12">
        <v>4.3400000000000001E-2</v>
      </c>
      <c r="I1966" s="64" t="str">
        <f t="shared" si="180"/>
        <v>11900</v>
      </c>
    </row>
    <row r="1967" spans="3:9">
      <c r="C1967" s="64"/>
      <c r="D1967" s="73"/>
      <c r="E1967" s="64">
        <v>21702</v>
      </c>
      <c r="F1967" s="64" t="str">
        <f t="shared" si="179"/>
        <v>61959</v>
      </c>
      <c r="G1967" s="12">
        <v>4.3999999999999997E-2</v>
      </c>
      <c r="I1967" s="64" t="str">
        <f t="shared" si="180"/>
        <v>11900</v>
      </c>
    </row>
    <row r="1968" spans="3:9">
      <c r="C1968" s="64"/>
      <c r="D1968" s="75"/>
      <c r="E1968" s="64">
        <v>21732</v>
      </c>
      <c r="F1968" s="64" t="str">
        <f t="shared" si="179"/>
        <v>71959</v>
      </c>
      <c r="G1968" s="12">
        <v>4.4299999999999999E-2</v>
      </c>
      <c r="I1968" s="64" t="str">
        <f t="shared" si="180"/>
        <v>11900</v>
      </c>
    </row>
    <row r="1969" spans="3:9">
      <c r="C1969" s="64"/>
      <c r="D1969" s="73"/>
      <c r="E1969" s="64">
        <v>21763</v>
      </c>
      <c r="F1969" s="64" t="str">
        <f t="shared" si="179"/>
        <v>81959</v>
      </c>
      <c r="G1969" s="12">
        <v>4.6800000000000001E-2</v>
      </c>
      <c r="I1969" s="64" t="str">
        <f t="shared" si="180"/>
        <v>11900</v>
      </c>
    </row>
    <row r="1970" spans="3:9">
      <c r="C1970" s="64"/>
      <c r="D1970" s="75"/>
      <c r="E1970" s="64">
        <v>21794</v>
      </c>
      <c r="F1970" s="64" t="str">
        <f t="shared" si="179"/>
        <v>91959</v>
      </c>
      <c r="G1970" s="12">
        <v>4.53E-2</v>
      </c>
      <c r="I1970" s="64" t="str">
        <f t="shared" si="180"/>
        <v>11900</v>
      </c>
    </row>
    <row r="1971" spans="3:9">
      <c r="C1971" s="64"/>
      <c r="D1971" s="73"/>
      <c r="E1971" s="64">
        <v>21824</v>
      </c>
      <c r="F1971" s="64" t="str">
        <f t="shared" si="179"/>
        <v>101959</v>
      </c>
      <c r="G1971" s="12">
        <v>4.53E-2</v>
      </c>
      <c r="I1971" s="64" t="str">
        <f t="shared" si="180"/>
        <v>11900</v>
      </c>
    </row>
    <row r="1972" spans="3:9">
      <c r="C1972" s="64"/>
      <c r="D1972" s="75"/>
      <c r="E1972" s="64">
        <v>21855</v>
      </c>
      <c r="F1972" s="64" t="str">
        <f t="shared" si="179"/>
        <v>111959</v>
      </c>
      <c r="G1972" s="12">
        <v>4.6899999999999997E-2</v>
      </c>
      <c r="I1972" s="64" t="str">
        <f t="shared" si="180"/>
        <v>11900</v>
      </c>
    </row>
    <row r="1973" spans="3:9">
      <c r="C1973" s="64"/>
      <c r="D1973" s="73"/>
      <c r="E1973" s="64">
        <v>21885</v>
      </c>
      <c r="F1973" s="64" t="str">
        <f t="shared" si="179"/>
        <v>121959</v>
      </c>
      <c r="G1973" s="12">
        <v>4.7199999999999999E-2</v>
      </c>
      <c r="I1973" s="64" t="str">
        <f t="shared" si="180"/>
        <v>11900</v>
      </c>
    </row>
    <row r="1974" spans="3:9">
      <c r="C1974" s="64"/>
      <c r="D1974" s="75"/>
      <c r="E1974" s="64">
        <v>21916</v>
      </c>
      <c r="F1974" s="64" t="str">
        <f t="shared" si="179"/>
        <v>11960</v>
      </c>
      <c r="G1974" s="12">
        <v>4.4900000000000002E-2</v>
      </c>
      <c r="I1974" s="64" t="str">
        <f t="shared" si="180"/>
        <v>11900</v>
      </c>
    </row>
    <row r="1975" spans="3:9">
      <c r="C1975" s="64"/>
      <c r="D1975" s="73"/>
      <c r="E1975" s="64">
        <v>21947</v>
      </c>
      <c r="F1975" s="64" t="str">
        <f t="shared" si="179"/>
        <v>21960</v>
      </c>
      <c r="G1975" s="12">
        <v>4.2500000000000003E-2</v>
      </c>
      <c r="I1975" s="64" t="str">
        <f t="shared" si="180"/>
        <v>11900</v>
      </c>
    </row>
    <row r="1976" spans="3:9">
      <c r="C1976" s="64"/>
      <c r="D1976" s="75"/>
      <c r="E1976" s="64">
        <v>21976</v>
      </c>
      <c r="F1976" s="64" t="str">
        <f t="shared" si="179"/>
        <v>31960</v>
      </c>
      <c r="G1976" s="12">
        <v>4.2799999999999998E-2</v>
      </c>
      <c r="I1976" s="64" t="str">
        <f t="shared" si="180"/>
        <v>11900</v>
      </c>
    </row>
    <row r="1977" spans="3:9">
      <c r="C1977" s="64"/>
      <c r="D1977" s="73"/>
      <c r="E1977" s="64">
        <v>22007</v>
      </c>
      <c r="F1977" s="64" t="str">
        <f t="shared" si="179"/>
        <v>41960</v>
      </c>
      <c r="G1977" s="12">
        <v>4.3499999999999997E-2</v>
      </c>
      <c r="I1977" s="64" t="str">
        <f t="shared" si="180"/>
        <v>11900</v>
      </c>
    </row>
    <row r="1978" spans="3:9">
      <c r="C1978" s="64"/>
      <c r="D1978" s="75"/>
      <c r="E1978" s="64">
        <v>22037</v>
      </c>
      <c r="F1978" s="64" t="str">
        <f t="shared" si="179"/>
        <v>51960</v>
      </c>
      <c r="G1978" s="12">
        <v>4.1500000000000002E-2</v>
      </c>
      <c r="I1978" s="64" t="str">
        <f t="shared" si="180"/>
        <v>11900</v>
      </c>
    </row>
    <row r="1979" spans="3:9">
      <c r="C1979" s="64"/>
      <c r="D1979" s="73"/>
      <c r="E1979" s="64">
        <v>22068</v>
      </c>
      <c r="F1979" s="64" t="str">
        <f t="shared" si="179"/>
        <v>61960</v>
      </c>
      <c r="G1979" s="12">
        <v>3.9E-2</v>
      </c>
      <c r="I1979" s="64" t="str">
        <f t="shared" si="180"/>
        <v>11900</v>
      </c>
    </row>
    <row r="1980" spans="3:9">
      <c r="C1980" s="64"/>
      <c r="D1980" s="75"/>
      <c r="E1980" s="64">
        <v>22098</v>
      </c>
      <c r="F1980" s="64" t="str">
        <f t="shared" si="179"/>
        <v>71960</v>
      </c>
      <c r="G1980" s="12">
        <v>3.7999999999999999E-2</v>
      </c>
      <c r="I1980" s="64" t="str">
        <f t="shared" si="180"/>
        <v>11900</v>
      </c>
    </row>
    <row r="1981" spans="3:9">
      <c r="C1981" s="64"/>
      <c r="D1981" s="73"/>
      <c r="E1981" s="64">
        <v>22129</v>
      </c>
      <c r="F1981" s="64" t="str">
        <f t="shared" si="179"/>
        <v>81960</v>
      </c>
      <c r="G1981" s="12">
        <v>3.7999999999999999E-2</v>
      </c>
      <c r="I1981" s="64" t="str">
        <f t="shared" si="180"/>
        <v>11900</v>
      </c>
    </row>
    <row r="1982" spans="3:9">
      <c r="C1982" s="64"/>
      <c r="D1982" s="75"/>
      <c r="E1982" s="64">
        <v>22160</v>
      </c>
      <c r="F1982" s="64" t="str">
        <f t="shared" si="179"/>
        <v>91960</v>
      </c>
      <c r="G1982" s="12">
        <v>3.8899999999999997E-2</v>
      </c>
      <c r="I1982" s="64" t="str">
        <f t="shared" si="180"/>
        <v>11900</v>
      </c>
    </row>
    <row r="1983" spans="3:9">
      <c r="C1983" s="64"/>
      <c r="D1983" s="73"/>
      <c r="E1983" s="64">
        <v>22190</v>
      </c>
      <c r="F1983" s="64" t="str">
        <f t="shared" si="179"/>
        <v>101960</v>
      </c>
      <c r="G1983" s="12">
        <v>3.9300000000000002E-2</v>
      </c>
      <c r="I1983" s="64" t="str">
        <f t="shared" si="180"/>
        <v>11900</v>
      </c>
    </row>
    <row r="1984" spans="3:9">
      <c r="C1984" s="64"/>
      <c r="D1984" s="75"/>
      <c r="E1984" s="64">
        <v>22221</v>
      </c>
      <c r="F1984" s="64" t="str">
        <f t="shared" si="179"/>
        <v>111960</v>
      </c>
      <c r="G1984" s="12">
        <v>3.8399999999999997E-2</v>
      </c>
      <c r="I1984" s="64" t="str">
        <f t="shared" si="180"/>
        <v>11900</v>
      </c>
    </row>
    <row r="1985" spans="3:9">
      <c r="C1985" s="64"/>
      <c r="D1985" s="73"/>
      <c r="E1985" s="64">
        <v>22251</v>
      </c>
      <c r="F1985" s="64" t="str">
        <f t="shared" si="179"/>
        <v>121960</v>
      </c>
      <c r="G1985" s="12">
        <v>3.8399999999999997E-2</v>
      </c>
      <c r="I1985" s="64" t="str">
        <f t="shared" si="180"/>
        <v>11900</v>
      </c>
    </row>
    <row r="1986" spans="3:9">
      <c r="C1986" s="64"/>
      <c r="D1986" s="75"/>
      <c r="E1986" s="64">
        <v>22282</v>
      </c>
      <c r="F1986" s="64" t="str">
        <f t="shared" si="179"/>
        <v>11961</v>
      </c>
      <c r="G1986" s="12">
        <v>3.78E-2</v>
      </c>
      <c r="I1986" s="64" t="str">
        <f t="shared" si="180"/>
        <v>11900</v>
      </c>
    </row>
    <row r="1987" spans="3:9">
      <c r="C1987" s="64"/>
      <c r="D1987" s="73"/>
      <c r="E1987" s="64">
        <v>22313</v>
      </c>
      <c r="F1987" s="64" t="str">
        <f t="shared" si="179"/>
        <v>21961</v>
      </c>
      <c r="G1987" s="12">
        <v>3.7400000000000003E-2</v>
      </c>
      <c r="I1987" s="64" t="str">
        <f t="shared" si="180"/>
        <v>11900</v>
      </c>
    </row>
    <row r="1988" spans="3:9">
      <c r="C1988" s="64"/>
      <c r="D1988" s="75"/>
      <c r="E1988" s="64">
        <v>22341</v>
      </c>
      <c r="F1988" s="64" t="str">
        <f t="shared" si="179"/>
        <v>31961</v>
      </c>
      <c r="G1988" s="12">
        <v>3.78E-2</v>
      </c>
      <c r="I1988" s="64" t="str">
        <f t="shared" si="180"/>
        <v>11900</v>
      </c>
    </row>
    <row r="1989" spans="3:9">
      <c r="C1989" s="64"/>
      <c r="D1989" s="73"/>
      <c r="E1989" s="64">
        <v>22372</v>
      </c>
      <c r="F1989" s="64" t="str">
        <f t="shared" si="179"/>
        <v>41961</v>
      </c>
      <c r="G1989" s="12">
        <v>3.7100000000000001E-2</v>
      </c>
      <c r="I1989" s="64" t="str">
        <f t="shared" si="180"/>
        <v>11900</v>
      </c>
    </row>
    <row r="1990" spans="3:9">
      <c r="C1990" s="64"/>
      <c r="D1990" s="75"/>
      <c r="E1990" s="64">
        <v>22402</v>
      </c>
      <c r="F1990" s="64" t="str">
        <f t="shared" si="179"/>
        <v>51961</v>
      </c>
      <c r="G1990" s="12">
        <v>3.8800000000000001E-2</v>
      </c>
      <c r="I1990" s="64" t="str">
        <f t="shared" si="180"/>
        <v>11900</v>
      </c>
    </row>
    <row r="1991" spans="3:9">
      <c r="C1991" s="64"/>
      <c r="D1991" s="73"/>
      <c r="E1991" s="64">
        <v>22433</v>
      </c>
      <c r="F1991" s="64" t="str">
        <f t="shared" si="179"/>
        <v>61961</v>
      </c>
      <c r="G1991" s="12">
        <v>3.9199999999999999E-2</v>
      </c>
      <c r="I1991" s="64" t="str">
        <f t="shared" si="180"/>
        <v>11900</v>
      </c>
    </row>
    <row r="1992" spans="3:9">
      <c r="C1992" s="64"/>
      <c r="D1992" s="75"/>
      <c r="E1992" s="64">
        <v>22463</v>
      </c>
      <c r="F1992" s="64" t="str">
        <f t="shared" si="179"/>
        <v>71961</v>
      </c>
      <c r="G1992" s="12">
        <v>4.0399999999999998E-2</v>
      </c>
      <c r="I1992" s="64" t="str">
        <f t="shared" si="180"/>
        <v>11900</v>
      </c>
    </row>
    <row r="1993" spans="3:9">
      <c r="C1993" s="64"/>
      <c r="D1993" s="73"/>
      <c r="E1993" s="64">
        <v>22494</v>
      </c>
      <c r="F1993" s="64" t="str">
        <f t="shared" si="179"/>
        <v>81961</v>
      </c>
      <c r="G1993" s="12">
        <v>3.9800000000000002E-2</v>
      </c>
      <c r="I1993" s="64" t="str">
        <f t="shared" si="180"/>
        <v>11900</v>
      </c>
    </row>
    <row r="1994" spans="3:9">
      <c r="C1994" s="64"/>
      <c r="D1994" s="75"/>
      <c r="E1994" s="64">
        <v>22525</v>
      </c>
      <c r="F1994" s="64" t="str">
        <f t="shared" si="179"/>
        <v>91961</v>
      </c>
      <c r="G1994" s="12">
        <v>3.9199999999999999E-2</v>
      </c>
      <c r="I1994" s="64" t="str">
        <f t="shared" si="180"/>
        <v>11900</v>
      </c>
    </row>
    <row r="1995" spans="3:9">
      <c r="C1995" s="64"/>
      <c r="D1995" s="73"/>
      <c r="E1995" s="64">
        <v>22555</v>
      </c>
      <c r="F1995" s="64" t="str">
        <f t="shared" si="179"/>
        <v>101961</v>
      </c>
      <c r="G1995" s="12">
        <v>3.9399999999999998E-2</v>
      </c>
      <c r="I1995" s="64" t="str">
        <f t="shared" si="180"/>
        <v>11900</v>
      </c>
    </row>
    <row r="1996" spans="3:9">
      <c r="C1996" s="64"/>
      <c r="D1996" s="75"/>
      <c r="E1996" s="64">
        <v>22586</v>
      </c>
      <c r="F1996" s="64" t="str">
        <f t="shared" si="179"/>
        <v>111961</v>
      </c>
      <c r="G1996" s="12">
        <v>4.0599999999999997E-2</v>
      </c>
      <c r="I1996" s="64" t="str">
        <f t="shared" si="180"/>
        <v>11900</v>
      </c>
    </row>
    <row r="1997" spans="3:9">
      <c r="C1997" s="64"/>
      <c r="D1997" s="73"/>
      <c r="E1997" s="64">
        <v>22616</v>
      </c>
      <c r="F1997" s="64" t="str">
        <f t="shared" si="179"/>
        <v>121961</v>
      </c>
      <c r="G1997" s="12">
        <v>4.0800000000000003E-2</v>
      </c>
      <c r="I1997" s="64" t="str">
        <f t="shared" si="180"/>
        <v>11900</v>
      </c>
    </row>
    <row r="1998" spans="3:9">
      <c r="C1998" s="64"/>
      <c r="D1998" s="75"/>
      <c r="E1998" s="64">
        <v>22647</v>
      </c>
      <c r="F1998" s="64" t="str">
        <f t="shared" si="179"/>
        <v>11962</v>
      </c>
      <c r="G1998" s="12">
        <v>4.0399999999999998E-2</v>
      </c>
      <c r="I1998" s="64" t="str">
        <f t="shared" si="180"/>
        <v>11900</v>
      </c>
    </row>
    <row r="1999" spans="3:9">
      <c r="C1999" s="64"/>
      <c r="D1999" s="73"/>
      <c r="E1999" s="64">
        <v>22678</v>
      </c>
      <c r="F1999" s="64" t="str">
        <f t="shared" si="179"/>
        <v>21962</v>
      </c>
      <c r="G1999" s="12">
        <v>3.9300000000000002E-2</v>
      </c>
      <c r="I1999" s="64" t="str">
        <f t="shared" si="180"/>
        <v>11900</v>
      </c>
    </row>
    <row r="2000" spans="3:9">
      <c r="C2000" s="64"/>
      <c r="D2000" s="75"/>
      <c r="E2000" s="64">
        <v>22706</v>
      </c>
      <c r="F2000" s="64" t="str">
        <f t="shared" si="179"/>
        <v>31962</v>
      </c>
      <c r="G2000" s="12">
        <v>3.8399999999999997E-2</v>
      </c>
      <c r="I2000" s="64" t="str">
        <f t="shared" si="180"/>
        <v>11900</v>
      </c>
    </row>
    <row r="2001" spans="3:9">
      <c r="C2001" s="64"/>
      <c r="D2001" s="73"/>
      <c r="E2001" s="64">
        <v>22737</v>
      </c>
      <c r="F2001" s="64" t="str">
        <f t="shared" si="179"/>
        <v>41962</v>
      </c>
      <c r="G2001" s="12">
        <v>3.8699999999999998E-2</v>
      </c>
      <c r="I2001" s="64" t="str">
        <f t="shared" si="180"/>
        <v>11900</v>
      </c>
    </row>
    <row r="2002" spans="3:9">
      <c r="C2002" s="64"/>
      <c r="D2002" s="75"/>
      <c r="E2002" s="64">
        <v>22767</v>
      </c>
      <c r="F2002" s="64" t="str">
        <f t="shared" si="179"/>
        <v>51962</v>
      </c>
      <c r="G2002" s="12">
        <v>3.9100000000000003E-2</v>
      </c>
      <c r="I2002" s="64" t="str">
        <f t="shared" si="180"/>
        <v>11900</v>
      </c>
    </row>
    <row r="2003" spans="3:9">
      <c r="C2003" s="64"/>
      <c r="D2003" s="73"/>
      <c r="E2003" s="64">
        <v>22798</v>
      </c>
      <c r="F2003" s="64" t="str">
        <f t="shared" si="179"/>
        <v>61962</v>
      </c>
      <c r="G2003" s="12">
        <v>4.0099999999999997E-2</v>
      </c>
      <c r="I2003" s="64" t="str">
        <f t="shared" si="180"/>
        <v>11900</v>
      </c>
    </row>
    <row r="2004" spans="3:9">
      <c r="C2004" s="64"/>
      <c r="D2004" s="75"/>
      <c r="E2004" s="64">
        <v>22828</v>
      </c>
      <c r="F2004" s="64" t="str">
        <f t="shared" si="179"/>
        <v>71962</v>
      </c>
      <c r="G2004" s="12">
        <v>3.9800000000000002E-2</v>
      </c>
      <c r="I2004" s="64" t="str">
        <f t="shared" si="180"/>
        <v>11900</v>
      </c>
    </row>
    <row r="2005" spans="3:9">
      <c r="C2005" s="64"/>
      <c r="D2005" s="73"/>
      <c r="E2005" s="64">
        <v>22859</v>
      </c>
      <c r="F2005" s="64" t="str">
        <f t="shared" si="179"/>
        <v>81962</v>
      </c>
      <c r="G2005" s="12">
        <v>3.9800000000000002E-2</v>
      </c>
      <c r="I2005" s="64" t="str">
        <f t="shared" si="180"/>
        <v>11900</v>
      </c>
    </row>
    <row r="2006" spans="3:9">
      <c r="C2006" s="64"/>
      <c r="D2006" s="75"/>
      <c r="E2006" s="64">
        <v>22890</v>
      </c>
      <c r="F2006" s="64" t="str">
        <f t="shared" si="179"/>
        <v>91962</v>
      </c>
      <c r="G2006" s="12">
        <v>3.9300000000000002E-2</v>
      </c>
      <c r="I2006" s="64" t="str">
        <f t="shared" si="180"/>
        <v>11900</v>
      </c>
    </row>
    <row r="2007" spans="3:9">
      <c r="C2007" s="64"/>
      <c r="D2007" s="73"/>
      <c r="E2007" s="64">
        <v>22920</v>
      </c>
      <c r="F2007" s="64" t="str">
        <f t="shared" si="179"/>
        <v>101962</v>
      </c>
      <c r="G2007" s="12">
        <v>3.9199999999999999E-2</v>
      </c>
      <c r="I2007" s="64" t="str">
        <f t="shared" si="180"/>
        <v>11900</v>
      </c>
    </row>
    <row r="2008" spans="3:9">
      <c r="C2008" s="64"/>
      <c r="D2008" s="75"/>
      <c r="E2008" s="64">
        <v>22951</v>
      </c>
      <c r="F2008" s="64" t="str">
        <f t="shared" si="179"/>
        <v>111962</v>
      </c>
      <c r="G2008" s="12">
        <v>3.8600000000000002E-2</v>
      </c>
      <c r="I2008" s="64" t="str">
        <f t="shared" si="180"/>
        <v>11900</v>
      </c>
    </row>
    <row r="2009" spans="3:9">
      <c r="C2009" s="64"/>
      <c r="D2009" s="73"/>
      <c r="E2009" s="64">
        <v>22981</v>
      </c>
      <c r="F2009" s="64" t="str">
        <f t="shared" si="179"/>
        <v>121962</v>
      </c>
      <c r="G2009" s="12">
        <v>3.8300000000000001E-2</v>
      </c>
      <c r="I2009" s="64" t="str">
        <f t="shared" si="180"/>
        <v>11900</v>
      </c>
    </row>
    <row r="2010" spans="3:9">
      <c r="C2010" s="64"/>
      <c r="D2010" s="75"/>
      <c r="E2010" s="64">
        <v>23012</v>
      </c>
      <c r="F2010" s="64" t="str">
        <f t="shared" si="179"/>
        <v>11963</v>
      </c>
      <c r="G2010" s="12">
        <v>3.9199999999999999E-2</v>
      </c>
      <c r="I2010" s="64" t="str">
        <f t="shared" si="180"/>
        <v>11900</v>
      </c>
    </row>
    <row r="2011" spans="3:9">
      <c r="C2011" s="64"/>
      <c r="D2011" s="73"/>
      <c r="E2011" s="64">
        <v>23043</v>
      </c>
      <c r="F2011" s="64" t="str">
        <f t="shared" si="179"/>
        <v>21963</v>
      </c>
      <c r="G2011" s="12">
        <v>3.9300000000000002E-2</v>
      </c>
      <c r="I2011" s="64" t="str">
        <f t="shared" si="180"/>
        <v>11900</v>
      </c>
    </row>
    <row r="2012" spans="3:9">
      <c r="C2012" s="64"/>
      <c r="D2012" s="75"/>
      <c r="E2012" s="64">
        <v>23071</v>
      </c>
      <c r="F2012" s="64" t="str">
        <f t="shared" si="179"/>
        <v>31963</v>
      </c>
      <c r="G2012" s="12">
        <v>3.9699999999999999E-2</v>
      </c>
      <c r="I2012" s="64" t="str">
        <f t="shared" si="180"/>
        <v>11900</v>
      </c>
    </row>
    <row r="2013" spans="3:9">
      <c r="C2013" s="64"/>
      <c r="D2013" s="73"/>
      <c r="E2013" s="64">
        <v>23102</v>
      </c>
      <c r="F2013" s="64" t="str">
        <f t="shared" ref="F2013:F2076" si="181">MONTH(E2013)&amp;YEAR(E2013)</f>
        <v>41963</v>
      </c>
      <c r="G2013" s="12">
        <v>3.9300000000000002E-2</v>
      </c>
      <c r="I2013" s="64" t="str">
        <f t="shared" ref="I2013:I2076" si="182">MONTH(H2013)&amp;YEAR(H2013)</f>
        <v>11900</v>
      </c>
    </row>
    <row r="2014" spans="3:9">
      <c r="C2014" s="64"/>
      <c r="D2014" s="75"/>
      <c r="E2014" s="64">
        <v>23132</v>
      </c>
      <c r="F2014" s="64" t="str">
        <f t="shared" si="181"/>
        <v>51963</v>
      </c>
      <c r="G2014" s="12">
        <v>3.9899999999999998E-2</v>
      </c>
      <c r="I2014" s="64" t="str">
        <f t="shared" si="182"/>
        <v>11900</v>
      </c>
    </row>
    <row r="2015" spans="3:9">
      <c r="C2015" s="64"/>
      <c r="D2015" s="73"/>
      <c r="E2015" s="64">
        <v>23163</v>
      </c>
      <c r="F2015" s="64" t="str">
        <f t="shared" si="181"/>
        <v>61963</v>
      </c>
      <c r="G2015" s="12">
        <v>4.02E-2</v>
      </c>
      <c r="I2015" s="64" t="str">
        <f t="shared" si="182"/>
        <v>11900</v>
      </c>
    </row>
    <row r="2016" spans="3:9">
      <c r="C2016" s="64"/>
      <c r="D2016" s="75"/>
      <c r="E2016" s="64">
        <v>23193</v>
      </c>
      <c r="F2016" s="64" t="str">
        <f t="shared" si="181"/>
        <v>71963</v>
      </c>
      <c r="G2016" s="12">
        <v>0.04</v>
      </c>
      <c r="I2016" s="64" t="str">
        <f t="shared" si="182"/>
        <v>11900</v>
      </c>
    </row>
    <row r="2017" spans="3:9">
      <c r="C2017" s="64"/>
      <c r="D2017" s="73"/>
      <c r="E2017" s="64">
        <v>23224</v>
      </c>
      <c r="F2017" s="64" t="str">
        <f t="shared" si="181"/>
        <v>81963</v>
      </c>
      <c r="G2017" s="12">
        <v>4.0800000000000003E-2</v>
      </c>
      <c r="I2017" s="64" t="str">
        <f t="shared" si="182"/>
        <v>11900</v>
      </c>
    </row>
    <row r="2018" spans="3:9">
      <c r="C2018" s="64"/>
      <c r="D2018" s="75"/>
      <c r="E2018" s="64">
        <v>23255</v>
      </c>
      <c r="F2018" s="64" t="str">
        <f t="shared" si="181"/>
        <v>91963</v>
      </c>
      <c r="G2018" s="12">
        <v>4.1099999999999998E-2</v>
      </c>
      <c r="I2018" s="64" t="str">
        <f t="shared" si="182"/>
        <v>11900</v>
      </c>
    </row>
    <row r="2019" spans="3:9">
      <c r="C2019" s="64"/>
      <c r="D2019" s="73"/>
      <c r="E2019" s="64">
        <v>23285</v>
      </c>
      <c r="F2019" s="64" t="str">
        <f t="shared" si="181"/>
        <v>101963</v>
      </c>
      <c r="G2019" s="12">
        <v>4.1200000000000001E-2</v>
      </c>
      <c r="I2019" s="64" t="str">
        <f t="shared" si="182"/>
        <v>11900</v>
      </c>
    </row>
    <row r="2020" spans="3:9">
      <c r="C2020" s="64"/>
      <c r="D2020" s="75"/>
      <c r="E2020" s="64">
        <v>23316</v>
      </c>
      <c r="F2020" s="64" t="str">
        <f t="shared" si="181"/>
        <v>111963</v>
      </c>
      <c r="G2020" s="12">
        <v>4.1300000000000003E-2</v>
      </c>
      <c r="I2020" s="64" t="str">
        <f t="shared" si="182"/>
        <v>11900</v>
      </c>
    </row>
    <row r="2021" spans="3:9">
      <c r="C2021" s="64"/>
      <c r="D2021" s="73"/>
      <c r="E2021" s="64">
        <v>23346</v>
      </c>
      <c r="F2021" s="64" t="str">
        <f t="shared" si="181"/>
        <v>121963</v>
      </c>
      <c r="G2021" s="12">
        <v>4.1700000000000001E-2</v>
      </c>
      <c r="I2021" s="64" t="str">
        <f t="shared" si="182"/>
        <v>11900</v>
      </c>
    </row>
    <row r="2022" spans="3:9">
      <c r="C2022" s="64"/>
      <c r="D2022" s="75"/>
      <c r="E2022" s="64">
        <v>23377</v>
      </c>
      <c r="F2022" s="64" t="str">
        <f t="shared" si="181"/>
        <v>11964</v>
      </c>
      <c r="G2022" s="12">
        <v>4.1500000000000002E-2</v>
      </c>
      <c r="I2022" s="64" t="str">
        <f t="shared" si="182"/>
        <v>11900</v>
      </c>
    </row>
    <row r="2023" spans="3:9">
      <c r="C2023" s="64"/>
      <c r="D2023" s="73"/>
      <c r="E2023" s="64">
        <v>23408</v>
      </c>
      <c r="F2023" s="64" t="str">
        <f t="shared" si="181"/>
        <v>21964</v>
      </c>
      <c r="G2023" s="12">
        <v>4.2200000000000001E-2</v>
      </c>
      <c r="I2023" s="64" t="str">
        <f t="shared" si="182"/>
        <v>11900</v>
      </c>
    </row>
    <row r="2024" spans="3:9">
      <c r="C2024" s="64"/>
      <c r="D2024" s="75"/>
      <c r="E2024" s="64">
        <v>23437</v>
      </c>
      <c r="F2024" s="64" t="str">
        <f t="shared" si="181"/>
        <v>31964</v>
      </c>
      <c r="G2024" s="12">
        <v>4.2299999999999997E-2</v>
      </c>
      <c r="I2024" s="64" t="str">
        <f t="shared" si="182"/>
        <v>11900</v>
      </c>
    </row>
    <row r="2025" spans="3:9">
      <c r="C2025" s="64"/>
      <c r="D2025" s="73"/>
      <c r="E2025" s="64">
        <v>23468</v>
      </c>
      <c r="F2025" s="64" t="str">
        <f t="shared" si="181"/>
        <v>41964</v>
      </c>
      <c r="G2025" s="12">
        <v>4.2000000000000003E-2</v>
      </c>
      <c r="I2025" s="64" t="str">
        <f t="shared" si="182"/>
        <v>11900</v>
      </c>
    </row>
    <row r="2026" spans="3:9">
      <c r="C2026" s="64"/>
      <c r="D2026" s="75"/>
      <c r="E2026" s="64">
        <v>23498</v>
      </c>
      <c r="F2026" s="64" t="str">
        <f t="shared" si="181"/>
        <v>51964</v>
      </c>
      <c r="G2026" s="12">
        <v>4.1700000000000001E-2</v>
      </c>
      <c r="I2026" s="64" t="str">
        <f t="shared" si="182"/>
        <v>11900</v>
      </c>
    </row>
    <row r="2027" spans="3:9">
      <c r="C2027" s="64"/>
      <c r="D2027" s="73"/>
      <c r="E2027" s="64">
        <v>23529</v>
      </c>
      <c r="F2027" s="64" t="str">
        <f t="shared" si="181"/>
        <v>61964</v>
      </c>
      <c r="G2027" s="12">
        <v>4.19E-2</v>
      </c>
      <c r="I2027" s="64" t="str">
        <f t="shared" si="182"/>
        <v>11900</v>
      </c>
    </row>
    <row r="2028" spans="3:9">
      <c r="C2028" s="64"/>
      <c r="D2028" s="75"/>
      <c r="E2028" s="64">
        <v>23559</v>
      </c>
      <c r="F2028" s="64" t="str">
        <f t="shared" si="181"/>
        <v>71964</v>
      </c>
      <c r="G2028" s="12">
        <v>4.19E-2</v>
      </c>
      <c r="I2028" s="64" t="str">
        <f t="shared" si="182"/>
        <v>11900</v>
      </c>
    </row>
    <row r="2029" spans="3:9">
      <c r="C2029" s="64"/>
      <c r="D2029" s="73"/>
      <c r="E2029" s="64">
        <v>23590</v>
      </c>
      <c r="F2029" s="64" t="str">
        <f t="shared" si="181"/>
        <v>81964</v>
      </c>
      <c r="G2029" s="12">
        <v>4.2000000000000003E-2</v>
      </c>
      <c r="I2029" s="64" t="str">
        <f t="shared" si="182"/>
        <v>11900</v>
      </c>
    </row>
    <row r="2030" spans="3:9">
      <c r="C2030" s="64"/>
      <c r="D2030" s="75"/>
      <c r="E2030" s="64">
        <v>23621</v>
      </c>
      <c r="F2030" s="64" t="str">
        <f t="shared" si="181"/>
        <v>91964</v>
      </c>
      <c r="G2030" s="12">
        <v>4.19E-2</v>
      </c>
      <c r="I2030" s="64" t="str">
        <f t="shared" si="182"/>
        <v>11900</v>
      </c>
    </row>
    <row r="2031" spans="3:9">
      <c r="C2031" s="64"/>
      <c r="D2031" s="73"/>
      <c r="E2031" s="64">
        <v>23651</v>
      </c>
      <c r="F2031" s="64" t="str">
        <f t="shared" si="181"/>
        <v>101964</v>
      </c>
      <c r="G2031" s="12">
        <v>4.1500000000000002E-2</v>
      </c>
      <c r="I2031" s="64" t="str">
        <f t="shared" si="182"/>
        <v>11900</v>
      </c>
    </row>
    <row r="2032" spans="3:9">
      <c r="C2032" s="64"/>
      <c r="D2032" s="75"/>
      <c r="E2032" s="64">
        <v>23682</v>
      </c>
      <c r="F2032" s="64" t="str">
        <f t="shared" si="181"/>
        <v>111964</v>
      </c>
      <c r="G2032" s="12">
        <v>4.1799999999999997E-2</v>
      </c>
      <c r="I2032" s="64" t="str">
        <f t="shared" si="182"/>
        <v>11900</v>
      </c>
    </row>
    <row r="2033" spans="3:9">
      <c r="C2033" s="64"/>
      <c r="D2033" s="73"/>
      <c r="E2033" s="64">
        <v>23712</v>
      </c>
      <c r="F2033" s="64" t="str">
        <f t="shared" si="181"/>
        <v>121964</v>
      </c>
      <c r="G2033" s="12">
        <v>4.19E-2</v>
      </c>
      <c r="I2033" s="64" t="str">
        <f t="shared" si="182"/>
        <v>11900</v>
      </c>
    </row>
    <row r="2034" spans="3:9">
      <c r="C2034" s="64"/>
      <c r="D2034" s="75"/>
      <c r="E2034" s="64">
        <v>23743</v>
      </c>
      <c r="F2034" s="64" t="str">
        <f t="shared" si="181"/>
        <v>11965</v>
      </c>
      <c r="G2034" s="12">
        <v>4.2099999999999999E-2</v>
      </c>
      <c r="I2034" s="64" t="str">
        <f t="shared" si="182"/>
        <v>11900</v>
      </c>
    </row>
    <row r="2035" spans="3:9">
      <c r="C2035" s="64"/>
      <c r="D2035" s="73"/>
      <c r="E2035" s="64">
        <v>23774</v>
      </c>
      <c r="F2035" s="64" t="str">
        <f t="shared" si="181"/>
        <v>21965</v>
      </c>
      <c r="G2035" s="12">
        <v>4.2099999999999999E-2</v>
      </c>
      <c r="I2035" s="64" t="str">
        <f t="shared" si="182"/>
        <v>11900</v>
      </c>
    </row>
    <row r="2036" spans="3:9">
      <c r="C2036" s="64"/>
      <c r="D2036" s="75"/>
      <c r="E2036" s="64">
        <v>23802</v>
      </c>
      <c r="F2036" s="64" t="str">
        <f t="shared" si="181"/>
        <v>31965</v>
      </c>
      <c r="G2036" s="12">
        <v>4.2000000000000003E-2</v>
      </c>
      <c r="I2036" s="64" t="str">
        <f t="shared" si="182"/>
        <v>11900</v>
      </c>
    </row>
    <row r="2037" spans="3:9">
      <c r="C2037" s="64"/>
      <c r="D2037" s="73"/>
      <c r="E2037" s="64">
        <v>23833</v>
      </c>
      <c r="F2037" s="64" t="str">
        <f t="shared" si="181"/>
        <v>41965</v>
      </c>
      <c r="G2037" s="12">
        <v>4.2099999999999999E-2</v>
      </c>
      <c r="I2037" s="64" t="str">
        <f t="shared" si="182"/>
        <v>11900</v>
      </c>
    </row>
    <row r="2038" spans="3:9">
      <c r="C2038" s="64"/>
      <c r="D2038" s="75"/>
      <c r="E2038" s="64">
        <v>23863</v>
      </c>
      <c r="F2038" s="64" t="str">
        <f t="shared" si="181"/>
        <v>51965</v>
      </c>
      <c r="G2038" s="12">
        <v>4.2099999999999999E-2</v>
      </c>
      <c r="I2038" s="64" t="str">
        <f t="shared" si="182"/>
        <v>11900</v>
      </c>
    </row>
    <row r="2039" spans="3:9">
      <c r="C2039" s="64"/>
      <c r="D2039" s="73"/>
      <c r="E2039" s="64">
        <v>23894</v>
      </c>
      <c r="F2039" s="64" t="str">
        <f t="shared" si="181"/>
        <v>61965</v>
      </c>
      <c r="G2039" s="12">
        <v>4.2000000000000003E-2</v>
      </c>
      <c r="I2039" s="64" t="str">
        <f t="shared" si="182"/>
        <v>11900</v>
      </c>
    </row>
    <row r="2040" spans="3:9">
      <c r="C2040" s="64"/>
      <c r="D2040" s="75"/>
      <c r="E2040" s="64">
        <v>23924</v>
      </c>
      <c r="F2040" s="64" t="str">
        <f t="shared" si="181"/>
        <v>71965</v>
      </c>
      <c r="G2040" s="12">
        <v>4.2500000000000003E-2</v>
      </c>
      <c r="I2040" s="64" t="str">
        <f t="shared" si="182"/>
        <v>11900</v>
      </c>
    </row>
    <row r="2041" spans="3:9">
      <c r="C2041" s="64"/>
      <c r="D2041" s="73"/>
      <c r="E2041" s="64">
        <v>23955</v>
      </c>
      <c r="F2041" s="64" t="str">
        <f t="shared" si="181"/>
        <v>81965</v>
      </c>
      <c r="G2041" s="12">
        <v>4.2900000000000001E-2</v>
      </c>
      <c r="I2041" s="64" t="str">
        <f t="shared" si="182"/>
        <v>11900</v>
      </c>
    </row>
    <row r="2042" spans="3:9">
      <c r="C2042" s="64"/>
      <c r="D2042" s="75"/>
      <c r="E2042" s="64">
        <v>23986</v>
      </c>
      <c r="F2042" s="64" t="str">
        <f t="shared" si="181"/>
        <v>91965</v>
      </c>
      <c r="G2042" s="12">
        <v>4.3499999999999997E-2</v>
      </c>
      <c r="I2042" s="64" t="str">
        <f t="shared" si="182"/>
        <v>11900</v>
      </c>
    </row>
    <row r="2043" spans="3:9">
      <c r="C2043" s="64"/>
      <c r="D2043" s="73"/>
      <c r="E2043" s="64">
        <v>24016</v>
      </c>
      <c r="F2043" s="64" t="str">
        <f t="shared" si="181"/>
        <v>101965</v>
      </c>
      <c r="G2043" s="12">
        <v>4.4499999999999998E-2</v>
      </c>
      <c r="I2043" s="64" t="str">
        <f t="shared" si="182"/>
        <v>11900</v>
      </c>
    </row>
    <row r="2044" spans="3:9">
      <c r="C2044" s="64"/>
      <c r="D2044" s="75"/>
      <c r="E2044" s="64">
        <v>24047</v>
      </c>
      <c r="F2044" s="64" t="str">
        <f t="shared" si="181"/>
        <v>111965</v>
      </c>
      <c r="G2044" s="12">
        <v>4.6199999999999998E-2</v>
      </c>
      <c r="I2044" s="64" t="str">
        <f t="shared" si="182"/>
        <v>11900</v>
      </c>
    </row>
    <row r="2045" spans="3:9">
      <c r="C2045" s="64"/>
      <c r="D2045" s="73"/>
      <c r="E2045" s="64">
        <v>24077</v>
      </c>
      <c r="F2045" s="64" t="str">
        <f t="shared" si="181"/>
        <v>121965</v>
      </c>
      <c r="G2045" s="12">
        <v>4.6100000000000002E-2</v>
      </c>
      <c r="I2045" s="64" t="str">
        <f t="shared" si="182"/>
        <v>11900</v>
      </c>
    </row>
    <row r="2046" spans="3:9">
      <c r="C2046" s="64"/>
      <c r="D2046" s="75"/>
      <c r="E2046" s="64">
        <v>24108</v>
      </c>
      <c r="F2046" s="64" t="str">
        <f t="shared" si="181"/>
        <v>11966</v>
      </c>
      <c r="G2046" s="12">
        <v>4.8300000000000003E-2</v>
      </c>
      <c r="I2046" s="64" t="str">
        <f t="shared" si="182"/>
        <v>11900</v>
      </c>
    </row>
    <row r="2047" spans="3:9">
      <c r="C2047" s="64"/>
      <c r="D2047" s="73"/>
      <c r="E2047" s="64">
        <v>24139</v>
      </c>
      <c r="F2047" s="64" t="str">
        <f t="shared" si="181"/>
        <v>21966</v>
      </c>
      <c r="G2047" s="12">
        <v>4.87E-2</v>
      </c>
      <c r="I2047" s="64" t="str">
        <f t="shared" si="182"/>
        <v>11900</v>
      </c>
    </row>
    <row r="2048" spans="3:9">
      <c r="C2048" s="64"/>
      <c r="D2048" s="75"/>
      <c r="E2048" s="64">
        <v>24167</v>
      </c>
      <c r="F2048" s="64" t="str">
        <f t="shared" si="181"/>
        <v>31966</v>
      </c>
      <c r="G2048" s="12">
        <v>4.7500000000000001E-2</v>
      </c>
      <c r="I2048" s="64" t="str">
        <f t="shared" si="182"/>
        <v>11900</v>
      </c>
    </row>
    <row r="2049" spans="3:9">
      <c r="C2049" s="64"/>
      <c r="D2049" s="73"/>
      <c r="E2049" s="64">
        <v>24198</v>
      </c>
      <c r="F2049" s="64" t="str">
        <f t="shared" si="181"/>
        <v>41966</v>
      </c>
      <c r="G2049" s="12">
        <v>4.7800000000000002E-2</v>
      </c>
      <c r="I2049" s="64" t="str">
        <f t="shared" si="182"/>
        <v>11900</v>
      </c>
    </row>
    <row r="2050" spans="3:9">
      <c r="C2050" s="64"/>
      <c r="D2050" s="75"/>
      <c r="E2050" s="64">
        <v>24228</v>
      </c>
      <c r="F2050" s="64" t="str">
        <f t="shared" si="181"/>
        <v>51966</v>
      </c>
      <c r="G2050" s="12">
        <v>4.8099999999999997E-2</v>
      </c>
      <c r="I2050" s="64" t="str">
        <f t="shared" si="182"/>
        <v>11900</v>
      </c>
    </row>
    <row r="2051" spans="3:9">
      <c r="C2051" s="64"/>
      <c r="D2051" s="73"/>
      <c r="E2051" s="64">
        <v>24259</v>
      </c>
      <c r="F2051" s="64" t="str">
        <f t="shared" si="181"/>
        <v>61966</v>
      </c>
      <c r="G2051" s="12">
        <v>5.0200000000000002E-2</v>
      </c>
      <c r="I2051" s="64" t="str">
        <f t="shared" si="182"/>
        <v>11900</v>
      </c>
    </row>
    <row r="2052" spans="3:9">
      <c r="C2052" s="64"/>
      <c r="D2052" s="75"/>
      <c r="E2052" s="64">
        <v>24289</v>
      </c>
      <c r="F2052" s="64" t="str">
        <f t="shared" si="181"/>
        <v>71966</v>
      </c>
      <c r="G2052" s="12">
        <v>5.2200000000000003E-2</v>
      </c>
      <c r="I2052" s="64" t="str">
        <f t="shared" si="182"/>
        <v>11900</v>
      </c>
    </row>
    <row r="2053" spans="3:9">
      <c r="C2053" s="64"/>
      <c r="D2053" s="73"/>
      <c r="E2053" s="64">
        <v>24320</v>
      </c>
      <c r="F2053" s="64" t="str">
        <f t="shared" si="181"/>
        <v>81966</v>
      </c>
      <c r="G2053" s="12">
        <v>5.1799999999999999E-2</v>
      </c>
      <c r="I2053" s="64" t="str">
        <f t="shared" si="182"/>
        <v>11900</v>
      </c>
    </row>
    <row r="2054" spans="3:9">
      <c r="C2054" s="64"/>
      <c r="D2054" s="75"/>
      <c r="E2054" s="64">
        <v>24351</v>
      </c>
      <c r="F2054" s="64" t="str">
        <f t="shared" si="181"/>
        <v>91966</v>
      </c>
      <c r="G2054" s="12">
        <v>5.0099999999999999E-2</v>
      </c>
      <c r="I2054" s="64" t="str">
        <f t="shared" si="182"/>
        <v>11900</v>
      </c>
    </row>
    <row r="2055" spans="3:9">
      <c r="C2055" s="64"/>
      <c r="D2055" s="73"/>
      <c r="E2055" s="64">
        <v>24381</v>
      </c>
      <c r="F2055" s="64" t="str">
        <f t="shared" si="181"/>
        <v>101966</v>
      </c>
      <c r="G2055" s="12">
        <v>5.16E-2</v>
      </c>
      <c r="I2055" s="64" t="str">
        <f t="shared" si="182"/>
        <v>11900</v>
      </c>
    </row>
    <row r="2056" spans="3:9">
      <c r="C2056" s="64"/>
      <c r="D2056" s="75"/>
      <c r="E2056" s="64">
        <v>24412</v>
      </c>
      <c r="F2056" s="64" t="str">
        <f t="shared" si="181"/>
        <v>111966</v>
      </c>
      <c r="G2056" s="12">
        <v>4.8399999999999999E-2</v>
      </c>
      <c r="I2056" s="64" t="str">
        <f t="shared" si="182"/>
        <v>11900</v>
      </c>
    </row>
    <row r="2057" spans="3:9">
      <c r="C2057" s="64"/>
      <c r="D2057" s="73"/>
      <c r="E2057" s="64">
        <v>24442</v>
      </c>
      <c r="F2057" s="64" t="str">
        <f t="shared" si="181"/>
        <v>121966</v>
      </c>
      <c r="G2057" s="12">
        <v>4.58E-2</v>
      </c>
      <c r="I2057" s="64" t="str">
        <f t="shared" si="182"/>
        <v>11900</v>
      </c>
    </row>
    <row r="2058" spans="3:9">
      <c r="C2058" s="64"/>
      <c r="D2058" s="75"/>
      <c r="E2058" s="64">
        <v>24473</v>
      </c>
      <c r="F2058" s="64" t="str">
        <f t="shared" si="181"/>
        <v>11967</v>
      </c>
      <c r="G2058" s="12">
        <v>4.6300000000000001E-2</v>
      </c>
      <c r="I2058" s="64" t="str">
        <f t="shared" si="182"/>
        <v>11900</v>
      </c>
    </row>
    <row r="2059" spans="3:9">
      <c r="C2059" s="64"/>
      <c r="D2059" s="73"/>
      <c r="E2059" s="64">
        <v>24504</v>
      </c>
      <c r="F2059" s="64" t="str">
        <f t="shared" si="181"/>
        <v>21967</v>
      </c>
      <c r="G2059" s="12">
        <v>4.5400000000000003E-2</v>
      </c>
      <c r="I2059" s="64" t="str">
        <f t="shared" si="182"/>
        <v>11900</v>
      </c>
    </row>
    <row r="2060" spans="3:9">
      <c r="C2060" s="64"/>
      <c r="D2060" s="75"/>
      <c r="E2060" s="64">
        <v>24532</v>
      </c>
      <c r="F2060" s="64" t="str">
        <f t="shared" si="181"/>
        <v>31967</v>
      </c>
      <c r="G2060" s="12">
        <v>4.5900000000000003E-2</v>
      </c>
      <c r="I2060" s="64" t="str">
        <f t="shared" si="182"/>
        <v>11900</v>
      </c>
    </row>
    <row r="2061" spans="3:9">
      <c r="C2061" s="64"/>
      <c r="D2061" s="73"/>
      <c r="E2061" s="64">
        <v>24563</v>
      </c>
      <c r="F2061" s="64" t="str">
        <f t="shared" si="181"/>
        <v>41967</v>
      </c>
      <c r="G2061" s="12">
        <v>4.8500000000000001E-2</v>
      </c>
      <c r="I2061" s="64" t="str">
        <f t="shared" si="182"/>
        <v>11900</v>
      </c>
    </row>
    <row r="2062" spans="3:9">
      <c r="C2062" s="64"/>
      <c r="D2062" s="75"/>
      <c r="E2062" s="64">
        <v>24593</v>
      </c>
      <c r="F2062" s="64" t="str">
        <f t="shared" si="181"/>
        <v>51967</v>
      </c>
      <c r="G2062" s="12">
        <v>5.0200000000000002E-2</v>
      </c>
      <c r="I2062" s="64" t="str">
        <f t="shared" si="182"/>
        <v>11900</v>
      </c>
    </row>
    <row r="2063" spans="3:9">
      <c r="C2063" s="64"/>
      <c r="D2063" s="73"/>
      <c r="E2063" s="64">
        <v>24624</v>
      </c>
      <c r="F2063" s="64" t="str">
        <f t="shared" si="181"/>
        <v>61967</v>
      </c>
      <c r="G2063" s="12">
        <v>5.16E-2</v>
      </c>
      <c r="I2063" s="64" t="str">
        <f t="shared" si="182"/>
        <v>11900</v>
      </c>
    </row>
    <row r="2064" spans="3:9">
      <c r="C2064" s="64"/>
      <c r="D2064" s="75"/>
      <c r="E2064" s="64">
        <v>24654</v>
      </c>
      <c r="F2064" s="64" t="str">
        <f t="shared" si="181"/>
        <v>71967</v>
      </c>
      <c r="G2064" s="12">
        <v>5.28E-2</v>
      </c>
      <c r="I2064" s="64" t="str">
        <f t="shared" si="182"/>
        <v>11900</v>
      </c>
    </row>
    <row r="2065" spans="3:9">
      <c r="C2065" s="64"/>
      <c r="D2065" s="73"/>
      <c r="E2065" s="64">
        <v>24685</v>
      </c>
      <c r="F2065" s="64" t="str">
        <f t="shared" si="181"/>
        <v>81967</v>
      </c>
      <c r="G2065" s="12">
        <v>5.2999999999999999E-2</v>
      </c>
      <c r="I2065" s="64" t="str">
        <f t="shared" si="182"/>
        <v>11900</v>
      </c>
    </row>
    <row r="2066" spans="3:9">
      <c r="C2066" s="64"/>
      <c r="D2066" s="75"/>
      <c r="E2066" s="64">
        <v>24716</v>
      </c>
      <c r="F2066" s="64" t="str">
        <f t="shared" si="181"/>
        <v>91967</v>
      </c>
      <c r="G2066" s="12">
        <v>5.4800000000000001E-2</v>
      </c>
      <c r="I2066" s="64" t="str">
        <f t="shared" si="182"/>
        <v>11900</v>
      </c>
    </row>
    <row r="2067" spans="3:9">
      <c r="C2067" s="64"/>
      <c r="D2067" s="73"/>
      <c r="E2067" s="64">
        <v>24746</v>
      </c>
      <c r="F2067" s="64" t="str">
        <f t="shared" si="181"/>
        <v>101967</v>
      </c>
      <c r="G2067" s="12">
        <v>5.7500000000000002E-2</v>
      </c>
      <c r="I2067" s="64" t="str">
        <f t="shared" si="182"/>
        <v>11900</v>
      </c>
    </row>
    <row r="2068" spans="3:9">
      <c r="C2068" s="64"/>
      <c r="D2068" s="75"/>
      <c r="E2068" s="64">
        <v>24777</v>
      </c>
      <c r="F2068" s="64" t="str">
        <f t="shared" si="181"/>
        <v>111967</v>
      </c>
      <c r="G2068" s="12">
        <v>5.7000000000000002E-2</v>
      </c>
      <c r="I2068" s="64" t="str">
        <f t="shared" si="182"/>
        <v>11900</v>
      </c>
    </row>
    <row r="2069" spans="3:9">
      <c r="C2069" s="64"/>
      <c r="D2069" s="73"/>
      <c r="E2069" s="64">
        <v>24807</v>
      </c>
      <c r="F2069" s="64" t="str">
        <f t="shared" si="181"/>
        <v>121967</v>
      </c>
      <c r="G2069" s="12">
        <v>5.5300000000000002E-2</v>
      </c>
      <c r="I2069" s="64" t="str">
        <f t="shared" si="182"/>
        <v>11900</v>
      </c>
    </row>
    <row r="2070" spans="3:9">
      <c r="C2070" s="64"/>
      <c r="D2070" s="75"/>
      <c r="E2070" s="64">
        <v>24838</v>
      </c>
      <c r="F2070" s="64" t="str">
        <f t="shared" si="181"/>
        <v>11968</v>
      </c>
      <c r="G2070" s="12">
        <v>5.5599999999999997E-2</v>
      </c>
      <c r="I2070" s="64" t="str">
        <f t="shared" si="182"/>
        <v>11900</v>
      </c>
    </row>
    <row r="2071" spans="3:9">
      <c r="C2071" s="64"/>
      <c r="D2071" s="73"/>
      <c r="E2071" s="64">
        <v>24869</v>
      </c>
      <c r="F2071" s="64" t="str">
        <f t="shared" si="181"/>
        <v>21968</v>
      </c>
      <c r="G2071" s="12">
        <v>5.74E-2</v>
      </c>
      <c r="I2071" s="64" t="str">
        <f t="shared" si="182"/>
        <v>11900</v>
      </c>
    </row>
    <row r="2072" spans="3:9">
      <c r="C2072" s="64"/>
      <c r="D2072" s="75"/>
      <c r="E2072" s="64">
        <v>24898</v>
      </c>
      <c r="F2072" s="64" t="str">
        <f t="shared" si="181"/>
        <v>31968</v>
      </c>
      <c r="G2072" s="12">
        <v>5.6399999999999999E-2</v>
      </c>
      <c r="I2072" s="64" t="str">
        <f t="shared" si="182"/>
        <v>11900</v>
      </c>
    </row>
    <row r="2073" spans="3:9">
      <c r="C2073" s="64"/>
      <c r="D2073" s="73"/>
      <c r="E2073" s="64">
        <v>24929</v>
      </c>
      <c r="F2073" s="64" t="str">
        <f t="shared" si="181"/>
        <v>41968</v>
      </c>
      <c r="G2073" s="12">
        <v>5.8700000000000002E-2</v>
      </c>
      <c r="I2073" s="64" t="str">
        <f t="shared" si="182"/>
        <v>11900</v>
      </c>
    </row>
    <row r="2074" spans="3:9">
      <c r="C2074" s="64"/>
      <c r="D2074" s="75"/>
      <c r="E2074" s="64">
        <v>24959</v>
      </c>
      <c r="F2074" s="64" t="str">
        <f t="shared" si="181"/>
        <v>51968</v>
      </c>
      <c r="G2074" s="12">
        <v>5.7200000000000001E-2</v>
      </c>
      <c r="I2074" s="64" t="str">
        <f t="shared" si="182"/>
        <v>11900</v>
      </c>
    </row>
    <row r="2075" spans="3:9">
      <c r="C2075" s="64"/>
      <c r="D2075" s="73"/>
      <c r="E2075" s="64">
        <v>24990</v>
      </c>
      <c r="F2075" s="64" t="str">
        <f t="shared" si="181"/>
        <v>61968</v>
      </c>
      <c r="G2075" s="12">
        <v>5.5E-2</v>
      </c>
      <c r="I2075" s="64" t="str">
        <f t="shared" si="182"/>
        <v>11900</v>
      </c>
    </row>
    <row r="2076" spans="3:9">
      <c r="C2076" s="64"/>
      <c r="D2076" s="75"/>
      <c r="E2076" s="64">
        <v>25020</v>
      </c>
      <c r="F2076" s="64" t="str">
        <f t="shared" si="181"/>
        <v>71968</v>
      </c>
      <c r="G2076" s="12">
        <v>5.4199999999999998E-2</v>
      </c>
      <c r="I2076" s="64" t="str">
        <f t="shared" si="182"/>
        <v>11900</v>
      </c>
    </row>
    <row r="2077" spans="3:9">
      <c r="C2077" s="64"/>
      <c r="D2077" s="73"/>
      <c r="E2077" s="64">
        <v>25051</v>
      </c>
      <c r="F2077" s="64" t="str">
        <f t="shared" ref="F2077:F2140" si="183">MONTH(E2077)&amp;YEAR(E2077)</f>
        <v>81968</v>
      </c>
      <c r="G2077" s="12">
        <v>5.4600000000000003E-2</v>
      </c>
      <c r="I2077" s="64" t="str">
        <f t="shared" ref="I2077:I2140" si="184">MONTH(H2077)&amp;YEAR(H2077)</f>
        <v>11900</v>
      </c>
    </row>
    <row r="2078" spans="3:9">
      <c r="C2078" s="64"/>
      <c r="D2078" s="75"/>
      <c r="E2078" s="64">
        <v>25082</v>
      </c>
      <c r="F2078" s="64" t="str">
        <f t="shared" si="183"/>
        <v>91968</v>
      </c>
      <c r="G2078" s="12">
        <v>5.5800000000000002E-2</v>
      </c>
      <c r="I2078" s="64" t="str">
        <f t="shared" si="184"/>
        <v>11900</v>
      </c>
    </row>
    <row r="2079" spans="3:9">
      <c r="C2079" s="64"/>
      <c r="D2079" s="73"/>
      <c r="E2079" s="64">
        <v>25112</v>
      </c>
      <c r="F2079" s="64" t="str">
        <f t="shared" si="183"/>
        <v>101968</v>
      </c>
      <c r="G2079" s="12">
        <v>5.7000000000000002E-2</v>
      </c>
      <c r="I2079" s="64" t="str">
        <f t="shared" si="184"/>
        <v>11900</v>
      </c>
    </row>
    <row r="2080" spans="3:9">
      <c r="C2080" s="64"/>
      <c r="D2080" s="75"/>
      <c r="E2080" s="64">
        <v>25143</v>
      </c>
      <c r="F2080" s="64" t="str">
        <f t="shared" si="183"/>
        <v>111968</v>
      </c>
      <c r="G2080" s="12">
        <v>6.0299999999999999E-2</v>
      </c>
      <c r="I2080" s="64" t="str">
        <f t="shared" si="184"/>
        <v>11900</v>
      </c>
    </row>
    <row r="2081" spans="3:9">
      <c r="C2081" s="64"/>
      <c r="D2081" s="73"/>
      <c r="E2081" s="64">
        <v>25173</v>
      </c>
      <c r="F2081" s="64" t="str">
        <f t="shared" si="183"/>
        <v>121968</v>
      </c>
      <c r="G2081" s="12">
        <v>6.0400000000000002E-2</v>
      </c>
      <c r="I2081" s="64" t="str">
        <f t="shared" si="184"/>
        <v>11900</v>
      </c>
    </row>
    <row r="2082" spans="3:9">
      <c r="C2082" s="64"/>
      <c r="D2082" s="75"/>
      <c r="E2082" s="64">
        <v>25204</v>
      </c>
      <c r="F2082" s="64" t="str">
        <f t="shared" si="183"/>
        <v>11969</v>
      </c>
      <c r="G2082" s="12">
        <v>6.1899999999999997E-2</v>
      </c>
      <c r="I2082" s="64" t="str">
        <f t="shared" si="184"/>
        <v>11900</v>
      </c>
    </row>
    <row r="2083" spans="3:9">
      <c r="C2083" s="64"/>
      <c r="D2083" s="73"/>
      <c r="E2083" s="64">
        <v>25235</v>
      </c>
      <c r="F2083" s="64" t="str">
        <f t="shared" si="183"/>
        <v>21969</v>
      </c>
      <c r="G2083" s="12">
        <v>6.3E-2</v>
      </c>
      <c r="I2083" s="64" t="str">
        <f t="shared" si="184"/>
        <v>11900</v>
      </c>
    </row>
    <row r="2084" spans="3:9">
      <c r="C2084" s="64"/>
      <c r="D2084" s="75"/>
      <c r="E2084" s="64">
        <v>25263</v>
      </c>
      <c r="F2084" s="64" t="str">
        <f t="shared" si="183"/>
        <v>31969</v>
      </c>
      <c r="G2084" s="12">
        <v>6.1699999999999998E-2</v>
      </c>
      <c r="I2084" s="64" t="str">
        <f t="shared" si="184"/>
        <v>11900</v>
      </c>
    </row>
    <row r="2085" spans="3:9">
      <c r="C2085" s="64"/>
      <c r="D2085" s="73"/>
      <c r="E2085" s="64">
        <v>25294</v>
      </c>
      <c r="F2085" s="64" t="str">
        <f t="shared" si="183"/>
        <v>41969</v>
      </c>
      <c r="G2085" s="12">
        <v>6.3200000000000006E-2</v>
      </c>
      <c r="I2085" s="64" t="str">
        <f t="shared" si="184"/>
        <v>11900</v>
      </c>
    </row>
    <row r="2086" spans="3:9">
      <c r="C2086" s="64"/>
      <c r="D2086" s="75"/>
      <c r="E2086" s="64">
        <v>25324</v>
      </c>
      <c r="F2086" s="64" t="str">
        <f t="shared" si="183"/>
        <v>51969</v>
      </c>
      <c r="G2086" s="12">
        <v>6.5699999999999995E-2</v>
      </c>
      <c r="I2086" s="64" t="str">
        <f t="shared" si="184"/>
        <v>11900</v>
      </c>
    </row>
    <row r="2087" spans="3:9">
      <c r="C2087" s="64"/>
      <c r="D2087" s="73"/>
      <c r="E2087" s="64">
        <v>25355</v>
      </c>
      <c r="F2087" s="64" t="str">
        <f t="shared" si="183"/>
        <v>61969</v>
      </c>
      <c r="G2087" s="12">
        <v>6.7199999999999996E-2</v>
      </c>
      <c r="I2087" s="64" t="str">
        <f t="shared" si="184"/>
        <v>11900</v>
      </c>
    </row>
    <row r="2088" spans="3:9">
      <c r="C2088" s="64"/>
      <c r="D2088" s="75"/>
      <c r="E2088" s="64">
        <v>25385</v>
      </c>
      <c r="F2088" s="64" t="str">
        <f t="shared" si="183"/>
        <v>71969</v>
      </c>
      <c r="G2088" s="12">
        <v>6.6900000000000001E-2</v>
      </c>
      <c r="I2088" s="64" t="str">
        <f t="shared" si="184"/>
        <v>11900</v>
      </c>
    </row>
    <row r="2089" spans="3:9">
      <c r="C2089" s="64"/>
      <c r="D2089" s="73"/>
      <c r="E2089" s="64">
        <v>25416</v>
      </c>
      <c r="F2089" s="64" t="str">
        <f t="shared" si="183"/>
        <v>81969</v>
      </c>
      <c r="G2089" s="12">
        <v>7.1599999999999997E-2</v>
      </c>
      <c r="I2089" s="64" t="str">
        <f t="shared" si="184"/>
        <v>11900</v>
      </c>
    </row>
    <row r="2090" spans="3:9">
      <c r="C2090" s="64"/>
      <c r="D2090" s="75"/>
      <c r="E2090" s="64">
        <v>25447</v>
      </c>
      <c r="F2090" s="64" t="str">
        <f t="shared" si="183"/>
        <v>91969</v>
      </c>
      <c r="G2090" s="12">
        <v>7.0999999999999994E-2</v>
      </c>
      <c r="I2090" s="64" t="str">
        <f t="shared" si="184"/>
        <v>11900</v>
      </c>
    </row>
    <row r="2091" spans="3:9">
      <c r="C2091" s="64"/>
      <c r="D2091" s="73"/>
      <c r="E2091" s="64">
        <v>25477</v>
      </c>
      <c r="F2091" s="64" t="str">
        <f t="shared" si="183"/>
        <v>101969</v>
      </c>
      <c r="G2091" s="12">
        <v>7.1400000000000005E-2</v>
      </c>
      <c r="I2091" s="64" t="str">
        <f t="shared" si="184"/>
        <v>11900</v>
      </c>
    </row>
    <row r="2092" spans="3:9">
      <c r="C2092" s="64"/>
      <c r="D2092" s="75"/>
      <c r="E2092" s="64">
        <v>25508</v>
      </c>
      <c r="F2092" s="64" t="str">
        <f t="shared" si="183"/>
        <v>111969</v>
      </c>
      <c r="G2092" s="12">
        <v>7.6499999999999999E-2</v>
      </c>
      <c r="I2092" s="64" t="str">
        <f t="shared" si="184"/>
        <v>11900</v>
      </c>
    </row>
    <row r="2093" spans="3:9">
      <c r="C2093" s="64"/>
      <c r="D2093" s="73"/>
      <c r="E2093" s="64">
        <v>25538</v>
      </c>
      <c r="F2093" s="64" t="str">
        <f t="shared" si="183"/>
        <v>121969</v>
      </c>
      <c r="G2093" s="12">
        <v>7.7899999999999997E-2</v>
      </c>
      <c r="I2093" s="64" t="str">
        <f t="shared" si="184"/>
        <v>11900</v>
      </c>
    </row>
    <row r="2094" spans="3:9">
      <c r="C2094" s="64"/>
      <c r="D2094" s="75"/>
      <c r="E2094" s="64">
        <v>25569</v>
      </c>
      <c r="F2094" s="64" t="str">
        <f t="shared" si="183"/>
        <v>11970</v>
      </c>
      <c r="G2094" s="12">
        <v>7.2400000000000006E-2</v>
      </c>
      <c r="I2094" s="64" t="str">
        <f t="shared" si="184"/>
        <v>11900</v>
      </c>
    </row>
    <row r="2095" spans="3:9">
      <c r="C2095" s="64"/>
      <c r="D2095" s="73"/>
      <c r="E2095" s="64">
        <v>25600</v>
      </c>
      <c r="F2095" s="64" t="str">
        <f t="shared" si="183"/>
        <v>21970</v>
      </c>
      <c r="G2095" s="12">
        <v>7.0699999999999999E-2</v>
      </c>
      <c r="I2095" s="64" t="str">
        <f t="shared" si="184"/>
        <v>11900</v>
      </c>
    </row>
    <row r="2096" spans="3:9">
      <c r="C2096" s="64"/>
      <c r="D2096" s="75"/>
      <c r="E2096" s="64">
        <v>25628</v>
      </c>
      <c r="F2096" s="64" t="str">
        <f t="shared" si="183"/>
        <v>31970</v>
      </c>
      <c r="G2096" s="12">
        <v>7.3899999999999993E-2</v>
      </c>
      <c r="I2096" s="64" t="str">
        <f t="shared" si="184"/>
        <v>11900</v>
      </c>
    </row>
    <row r="2097" spans="3:9">
      <c r="C2097" s="64"/>
      <c r="D2097" s="73"/>
      <c r="E2097" s="64">
        <v>25659</v>
      </c>
      <c r="F2097" s="64" t="str">
        <f t="shared" si="183"/>
        <v>41970</v>
      </c>
      <c r="G2097" s="12">
        <v>7.9100000000000004E-2</v>
      </c>
      <c r="I2097" s="64" t="str">
        <f t="shared" si="184"/>
        <v>11900</v>
      </c>
    </row>
    <row r="2098" spans="3:9">
      <c r="C2098" s="64"/>
      <c r="D2098" s="75"/>
      <c r="E2098" s="64">
        <v>25689</v>
      </c>
      <c r="F2098" s="64" t="str">
        <f t="shared" si="183"/>
        <v>51970</v>
      </c>
      <c r="G2098" s="12">
        <v>7.8399999999999997E-2</v>
      </c>
      <c r="I2098" s="64" t="str">
        <f t="shared" si="184"/>
        <v>11900</v>
      </c>
    </row>
    <row r="2099" spans="3:9">
      <c r="C2099" s="64"/>
      <c r="D2099" s="73"/>
      <c r="E2099" s="64">
        <v>25720</v>
      </c>
      <c r="F2099" s="64" t="str">
        <f t="shared" si="183"/>
        <v>61970</v>
      </c>
      <c r="G2099" s="12">
        <v>7.46E-2</v>
      </c>
      <c r="I2099" s="64" t="str">
        <f t="shared" si="184"/>
        <v>11900</v>
      </c>
    </row>
    <row r="2100" spans="3:9">
      <c r="C2100" s="64"/>
      <c r="D2100" s="75"/>
      <c r="E2100" s="64">
        <v>25750</v>
      </c>
      <c r="F2100" s="64" t="str">
        <f t="shared" si="183"/>
        <v>71970</v>
      </c>
      <c r="G2100" s="12">
        <v>7.5300000000000006E-2</v>
      </c>
      <c r="I2100" s="64" t="str">
        <f t="shared" si="184"/>
        <v>11900</v>
      </c>
    </row>
    <row r="2101" spans="3:9">
      <c r="C2101" s="64"/>
      <c r="D2101" s="73"/>
      <c r="E2101" s="64">
        <v>25781</v>
      </c>
      <c r="F2101" s="64" t="str">
        <f t="shared" si="183"/>
        <v>81970</v>
      </c>
      <c r="G2101" s="12">
        <v>7.3899999999999993E-2</v>
      </c>
      <c r="I2101" s="64" t="str">
        <f t="shared" si="184"/>
        <v>11900</v>
      </c>
    </row>
    <row r="2102" spans="3:9">
      <c r="C2102" s="64"/>
      <c r="D2102" s="75"/>
      <c r="E2102" s="64">
        <v>25812</v>
      </c>
      <c r="F2102" s="64" t="str">
        <f t="shared" si="183"/>
        <v>91970</v>
      </c>
      <c r="G2102" s="12">
        <v>7.3300000000000004E-2</v>
      </c>
      <c r="I2102" s="64" t="str">
        <f t="shared" si="184"/>
        <v>11900</v>
      </c>
    </row>
    <row r="2103" spans="3:9">
      <c r="C2103" s="64"/>
      <c r="D2103" s="73"/>
      <c r="E2103" s="64">
        <v>25842</v>
      </c>
      <c r="F2103" s="64" t="str">
        <f t="shared" si="183"/>
        <v>101970</v>
      </c>
      <c r="G2103" s="12">
        <v>6.8400000000000002E-2</v>
      </c>
      <c r="I2103" s="64" t="str">
        <f t="shared" si="184"/>
        <v>11900</v>
      </c>
    </row>
    <row r="2104" spans="3:9">
      <c r="C2104" s="64"/>
      <c r="D2104" s="75"/>
      <c r="E2104" s="64">
        <v>25873</v>
      </c>
      <c r="F2104" s="64" t="str">
        <f t="shared" si="183"/>
        <v>111970</v>
      </c>
      <c r="G2104" s="12">
        <v>6.3899999999999998E-2</v>
      </c>
      <c r="I2104" s="64" t="str">
        <f t="shared" si="184"/>
        <v>11900</v>
      </c>
    </row>
    <row r="2105" spans="3:9">
      <c r="C2105" s="64"/>
      <c r="D2105" s="73"/>
      <c r="E2105" s="64">
        <v>25903</v>
      </c>
      <c r="F2105" s="64" t="str">
        <f t="shared" si="183"/>
        <v>121970</v>
      </c>
      <c r="G2105" s="12">
        <v>6.2399999999999997E-2</v>
      </c>
      <c r="I2105" s="64" t="str">
        <f t="shared" si="184"/>
        <v>11900</v>
      </c>
    </row>
    <row r="2106" spans="3:9">
      <c r="C2106" s="64"/>
      <c r="D2106" s="75"/>
      <c r="E2106" s="64">
        <v>25934</v>
      </c>
      <c r="F2106" s="64" t="str">
        <f t="shared" si="183"/>
        <v>11971</v>
      </c>
      <c r="G2106" s="12">
        <v>6.1100000000000002E-2</v>
      </c>
      <c r="I2106" s="64" t="str">
        <f t="shared" si="184"/>
        <v>11900</v>
      </c>
    </row>
    <row r="2107" spans="3:9">
      <c r="C2107" s="64"/>
      <c r="D2107" s="73"/>
      <c r="E2107" s="64">
        <v>25965</v>
      </c>
      <c r="F2107" s="64" t="str">
        <f t="shared" si="183"/>
        <v>21971</v>
      </c>
      <c r="G2107" s="12">
        <v>5.7000000000000002E-2</v>
      </c>
      <c r="I2107" s="64" t="str">
        <f t="shared" si="184"/>
        <v>11900</v>
      </c>
    </row>
    <row r="2108" spans="3:9">
      <c r="C2108" s="64"/>
      <c r="D2108" s="75"/>
      <c r="E2108" s="64">
        <v>25993</v>
      </c>
      <c r="F2108" s="64" t="str">
        <f t="shared" si="183"/>
        <v>31971</v>
      </c>
      <c r="G2108" s="12">
        <v>5.8299999999999998E-2</v>
      </c>
      <c r="I2108" s="64" t="str">
        <f t="shared" si="184"/>
        <v>11900</v>
      </c>
    </row>
    <row r="2109" spans="3:9">
      <c r="C2109" s="64"/>
      <c r="D2109" s="73"/>
      <c r="E2109" s="64">
        <v>26024</v>
      </c>
      <c r="F2109" s="64" t="str">
        <f t="shared" si="183"/>
        <v>41971</v>
      </c>
      <c r="G2109" s="12">
        <v>6.3899999999999998E-2</v>
      </c>
      <c r="I2109" s="64" t="str">
        <f t="shared" si="184"/>
        <v>11900</v>
      </c>
    </row>
    <row r="2110" spans="3:9">
      <c r="C2110" s="64"/>
      <c r="D2110" s="75"/>
      <c r="E2110" s="64">
        <v>26054</v>
      </c>
      <c r="F2110" s="64" t="str">
        <f t="shared" si="183"/>
        <v>51971</v>
      </c>
      <c r="G2110" s="12">
        <v>6.5199999999999994E-2</v>
      </c>
      <c r="I2110" s="64" t="str">
        <f t="shared" si="184"/>
        <v>11900</v>
      </c>
    </row>
    <row r="2111" spans="3:9">
      <c r="C2111" s="64"/>
      <c r="D2111" s="73"/>
      <c r="E2111" s="64">
        <v>26085</v>
      </c>
      <c r="F2111" s="64" t="str">
        <f t="shared" si="183"/>
        <v>61971</v>
      </c>
      <c r="G2111" s="12">
        <v>6.7299999999999999E-2</v>
      </c>
      <c r="I2111" s="64" t="str">
        <f t="shared" si="184"/>
        <v>11900</v>
      </c>
    </row>
    <row r="2112" spans="3:9">
      <c r="C2112" s="64"/>
      <c r="D2112" s="75"/>
      <c r="E2112" s="64">
        <v>26115</v>
      </c>
      <c r="F2112" s="64" t="str">
        <f t="shared" si="183"/>
        <v>71971</v>
      </c>
      <c r="G2112" s="12">
        <v>6.5799999999999997E-2</v>
      </c>
      <c r="I2112" s="64" t="str">
        <f t="shared" si="184"/>
        <v>11900</v>
      </c>
    </row>
    <row r="2113" spans="3:9">
      <c r="C2113" s="64"/>
      <c r="D2113" s="73"/>
      <c r="E2113" s="64">
        <v>26146</v>
      </c>
      <c r="F2113" s="64" t="str">
        <f t="shared" si="183"/>
        <v>81971</v>
      </c>
      <c r="G2113" s="12">
        <v>6.1400000000000003E-2</v>
      </c>
      <c r="I2113" s="64" t="str">
        <f t="shared" si="184"/>
        <v>11900</v>
      </c>
    </row>
    <row r="2114" spans="3:9">
      <c r="C2114" s="64"/>
      <c r="D2114" s="75"/>
      <c r="E2114" s="64">
        <v>26177</v>
      </c>
      <c r="F2114" s="64" t="str">
        <f t="shared" si="183"/>
        <v>91971</v>
      </c>
      <c r="G2114" s="12">
        <v>5.9299999999999999E-2</v>
      </c>
      <c r="I2114" s="64" t="str">
        <f t="shared" si="184"/>
        <v>11900</v>
      </c>
    </row>
    <row r="2115" spans="3:9">
      <c r="C2115" s="64"/>
      <c r="D2115" s="73"/>
      <c r="E2115" s="64">
        <v>26207</v>
      </c>
      <c r="F2115" s="64" t="str">
        <f t="shared" si="183"/>
        <v>101971</v>
      </c>
      <c r="G2115" s="12">
        <v>5.8099999999999999E-2</v>
      </c>
      <c r="I2115" s="64" t="str">
        <f t="shared" si="184"/>
        <v>11900</v>
      </c>
    </row>
    <row r="2116" spans="3:9">
      <c r="C2116" s="64"/>
      <c r="D2116" s="75"/>
      <c r="E2116" s="64">
        <v>26238</v>
      </c>
      <c r="F2116" s="64" t="str">
        <f t="shared" si="183"/>
        <v>111971</v>
      </c>
      <c r="G2116" s="12">
        <v>5.9299999999999999E-2</v>
      </c>
      <c r="I2116" s="64" t="str">
        <f t="shared" si="184"/>
        <v>11900</v>
      </c>
    </row>
    <row r="2117" spans="3:9">
      <c r="C2117" s="64"/>
      <c r="D2117" s="73"/>
      <c r="E2117" s="64">
        <v>26268</v>
      </c>
      <c r="F2117" s="64" t="str">
        <f t="shared" si="183"/>
        <v>121971</v>
      </c>
      <c r="G2117" s="12">
        <v>5.9499999999999997E-2</v>
      </c>
      <c r="I2117" s="64" t="str">
        <f t="shared" si="184"/>
        <v>11900</v>
      </c>
    </row>
    <row r="2118" spans="3:9">
      <c r="C2118" s="64"/>
      <c r="D2118" s="75"/>
      <c r="E2118" s="64">
        <v>26299</v>
      </c>
      <c r="F2118" s="64" t="str">
        <f t="shared" si="183"/>
        <v>11972</v>
      </c>
      <c r="G2118" s="12">
        <v>6.08E-2</v>
      </c>
      <c r="I2118" s="64" t="str">
        <f t="shared" si="184"/>
        <v>11900</v>
      </c>
    </row>
    <row r="2119" spans="3:9">
      <c r="C2119" s="64"/>
      <c r="D2119" s="73"/>
      <c r="E2119" s="64">
        <v>26330</v>
      </c>
      <c r="F2119" s="64" t="str">
        <f t="shared" si="183"/>
        <v>21972</v>
      </c>
      <c r="G2119" s="12">
        <v>6.0699999999999997E-2</v>
      </c>
      <c r="I2119" s="64" t="str">
        <f t="shared" si="184"/>
        <v>11900</v>
      </c>
    </row>
    <row r="2120" spans="3:9">
      <c r="C2120" s="64"/>
      <c r="D2120" s="75"/>
      <c r="E2120" s="64">
        <v>26359</v>
      </c>
      <c r="F2120" s="64" t="str">
        <f t="shared" si="183"/>
        <v>31972</v>
      </c>
      <c r="G2120" s="12">
        <v>6.1899999999999997E-2</v>
      </c>
      <c r="I2120" s="64" t="str">
        <f t="shared" si="184"/>
        <v>11900</v>
      </c>
    </row>
    <row r="2121" spans="3:9">
      <c r="C2121" s="64"/>
      <c r="D2121" s="73"/>
      <c r="E2121" s="64">
        <v>26390</v>
      </c>
      <c r="F2121" s="64" t="str">
        <f t="shared" si="183"/>
        <v>41972</v>
      </c>
      <c r="G2121" s="12">
        <v>6.13E-2</v>
      </c>
      <c r="I2121" s="64" t="str">
        <f t="shared" si="184"/>
        <v>11900</v>
      </c>
    </row>
    <row r="2122" spans="3:9">
      <c r="C2122" s="64"/>
      <c r="D2122" s="75"/>
      <c r="E2122" s="64">
        <v>26420</v>
      </c>
      <c r="F2122" s="64" t="str">
        <f t="shared" si="183"/>
        <v>51972</v>
      </c>
      <c r="G2122" s="12">
        <v>6.1100000000000002E-2</v>
      </c>
      <c r="I2122" s="64" t="str">
        <f t="shared" si="184"/>
        <v>11900</v>
      </c>
    </row>
    <row r="2123" spans="3:9">
      <c r="C2123" s="64"/>
      <c r="D2123" s="73"/>
      <c r="E2123" s="64">
        <v>26451</v>
      </c>
      <c r="F2123" s="64" t="str">
        <f t="shared" si="183"/>
        <v>61972</v>
      </c>
      <c r="G2123" s="12">
        <v>6.1100000000000002E-2</v>
      </c>
      <c r="I2123" s="64" t="str">
        <f t="shared" si="184"/>
        <v>11900</v>
      </c>
    </row>
    <row r="2124" spans="3:9">
      <c r="C2124" s="64"/>
      <c r="D2124" s="75"/>
      <c r="E2124" s="64">
        <v>26481</v>
      </c>
      <c r="F2124" s="64" t="str">
        <f t="shared" si="183"/>
        <v>71972</v>
      </c>
      <c r="G2124" s="12">
        <v>6.2100000000000002E-2</v>
      </c>
      <c r="I2124" s="64" t="str">
        <f t="shared" si="184"/>
        <v>11900</v>
      </c>
    </row>
    <row r="2125" spans="3:9">
      <c r="C2125" s="64"/>
      <c r="D2125" s="73"/>
      <c r="E2125" s="64">
        <v>26512</v>
      </c>
      <c r="F2125" s="64" t="str">
        <f t="shared" si="183"/>
        <v>81972</v>
      </c>
      <c r="G2125" s="12">
        <v>6.5500000000000003E-2</v>
      </c>
      <c r="I2125" s="64" t="str">
        <f t="shared" si="184"/>
        <v>11900</v>
      </c>
    </row>
    <row r="2126" spans="3:9">
      <c r="C2126" s="64"/>
      <c r="D2126" s="75"/>
      <c r="E2126" s="64">
        <v>26543</v>
      </c>
      <c r="F2126" s="64" t="str">
        <f t="shared" si="183"/>
        <v>91972</v>
      </c>
      <c r="G2126" s="12">
        <v>6.4799999999999996E-2</v>
      </c>
      <c r="I2126" s="64" t="str">
        <f t="shared" si="184"/>
        <v>11900</v>
      </c>
    </row>
    <row r="2127" spans="3:9">
      <c r="C2127" s="64"/>
      <c r="D2127" s="73"/>
      <c r="E2127" s="64">
        <v>26573</v>
      </c>
      <c r="F2127" s="64" t="str">
        <f t="shared" si="183"/>
        <v>101972</v>
      </c>
      <c r="G2127" s="12">
        <v>6.2799999999999995E-2</v>
      </c>
      <c r="I2127" s="64" t="str">
        <f t="shared" si="184"/>
        <v>11900</v>
      </c>
    </row>
    <row r="2128" spans="3:9">
      <c r="C2128" s="64"/>
      <c r="D2128" s="75"/>
      <c r="E2128" s="64">
        <v>26604</v>
      </c>
      <c r="F2128" s="64" t="str">
        <f t="shared" si="183"/>
        <v>111972</v>
      </c>
      <c r="G2128" s="12">
        <v>6.3600000000000004E-2</v>
      </c>
      <c r="I2128" s="64" t="str">
        <f t="shared" si="184"/>
        <v>11900</v>
      </c>
    </row>
    <row r="2129" spans="3:9">
      <c r="C2129" s="64"/>
      <c r="D2129" s="73"/>
      <c r="E2129" s="64">
        <v>26634</v>
      </c>
      <c r="F2129" s="64" t="str">
        <f t="shared" si="183"/>
        <v>121972</v>
      </c>
      <c r="G2129" s="12">
        <v>6.4600000000000005E-2</v>
      </c>
      <c r="I2129" s="64" t="str">
        <f t="shared" si="184"/>
        <v>11900</v>
      </c>
    </row>
    <row r="2130" spans="3:9">
      <c r="C2130" s="64"/>
      <c r="D2130" s="75"/>
      <c r="E2130" s="64">
        <v>26665</v>
      </c>
      <c r="F2130" s="64" t="str">
        <f t="shared" si="183"/>
        <v>11973</v>
      </c>
      <c r="G2130" s="12">
        <v>6.6400000000000001E-2</v>
      </c>
      <c r="I2130" s="64" t="str">
        <f t="shared" si="184"/>
        <v>11900</v>
      </c>
    </row>
    <row r="2131" spans="3:9">
      <c r="C2131" s="64"/>
      <c r="D2131" s="73"/>
      <c r="E2131" s="64">
        <v>26696</v>
      </c>
      <c r="F2131" s="64" t="str">
        <f t="shared" si="183"/>
        <v>21973</v>
      </c>
      <c r="G2131" s="12">
        <v>6.7100000000000007E-2</v>
      </c>
      <c r="I2131" s="64" t="str">
        <f t="shared" si="184"/>
        <v>11900</v>
      </c>
    </row>
    <row r="2132" spans="3:9">
      <c r="C2132" s="64"/>
      <c r="D2132" s="75"/>
      <c r="E2132" s="64">
        <v>26724</v>
      </c>
      <c r="F2132" s="64" t="str">
        <f t="shared" si="183"/>
        <v>31973</v>
      </c>
      <c r="G2132" s="12">
        <v>6.6699999999999995E-2</v>
      </c>
      <c r="I2132" s="64" t="str">
        <f t="shared" si="184"/>
        <v>11900</v>
      </c>
    </row>
    <row r="2133" spans="3:9">
      <c r="C2133" s="64"/>
      <c r="D2133" s="73"/>
      <c r="E2133" s="64">
        <v>26755</v>
      </c>
      <c r="F2133" s="64" t="str">
        <f t="shared" si="183"/>
        <v>41973</v>
      </c>
      <c r="G2133" s="12">
        <v>6.8500000000000005E-2</v>
      </c>
      <c r="I2133" s="64" t="str">
        <f t="shared" si="184"/>
        <v>11900</v>
      </c>
    </row>
    <row r="2134" spans="3:9">
      <c r="C2134" s="64"/>
      <c r="D2134" s="75"/>
      <c r="E2134" s="64">
        <v>26785</v>
      </c>
      <c r="F2134" s="64" t="str">
        <f t="shared" si="183"/>
        <v>51973</v>
      </c>
      <c r="G2134" s="12">
        <v>6.9000000000000006E-2</v>
      </c>
      <c r="I2134" s="64" t="str">
        <f t="shared" si="184"/>
        <v>11900</v>
      </c>
    </row>
    <row r="2135" spans="3:9">
      <c r="C2135" s="64"/>
      <c r="D2135" s="73"/>
      <c r="E2135" s="64">
        <v>26816</v>
      </c>
      <c r="F2135" s="64" t="str">
        <f t="shared" si="183"/>
        <v>61973</v>
      </c>
      <c r="G2135" s="12">
        <v>7.1300000000000002E-2</v>
      </c>
      <c r="I2135" s="64" t="str">
        <f t="shared" si="184"/>
        <v>11900</v>
      </c>
    </row>
    <row r="2136" spans="3:9">
      <c r="C2136" s="64"/>
      <c r="D2136" s="75"/>
      <c r="E2136" s="64">
        <v>26846</v>
      </c>
      <c r="F2136" s="64" t="str">
        <f t="shared" si="183"/>
        <v>71973</v>
      </c>
      <c r="G2136" s="12">
        <v>7.3999999999999996E-2</v>
      </c>
      <c r="I2136" s="64" t="str">
        <f t="shared" si="184"/>
        <v>11900</v>
      </c>
    </row>
    <row r="2137" spans="3:9">
      <c r="C2137" s="64"/>
      <c r="D2137" s="73"/>
      <c r="E2137" s="64">
        <v>26877</v>
      </c>
      <c r="F2137" s="64" t="str">
        <f t="shared" si="183"/>
        <v>81973</v>
      </c>
      <c r="G2137" s="12">
        <v>7.0900000000000005E-2</v>
      </c>
      <c r="I2137" s="64" t="str">
        <f t="shared" si="184"/>
        <v>11900</v>
      </c>
    </row>
    <row r="2138" spans="3:9">
      <c r="C2138" s="64"/>
      <c r="D2138" s="75"/>
      <c r="E2138" s="64">
        <v>26908</v>
      </c>
      <c r="F2138" s="64" t="str">
        <f t="shared" si="183"/>
        <v>91973</v>
      </c>
      <c r="G2138" s="12">
        <v>6.7900000000000002E-2</v>
      </c>
      <c r="I2138" s="64" t="str">
        <f t="shared" si="184"/>
        <v>11900</v>
      </c>
    </row>
    <row r="2139" spans="3:9">
      <c r="C2139" s="64"/>
      <c r="D2139" s="73"/>
      <c r="E2139" s="64">
        <v>26938</v>
      </c>
      <c r="F2139" s="64" t="str">
        <f t="shared" si="183"/>
        <v>101973</v>
      </c>
      <c r="G2139" s="12">
        <v>6.7299999999999999E-2</v>
      </c>
      <c r="I2139" s="64" t="str">
        <f t="shared" si="184"/>
        <v>11900</v>
      </c>
    </row>
    <row r="2140" spans="3:9">
      <c r="C2140" s="64"/>
      <c r="D2140" s="75"/>
      <c r="E2140" s="64">
        <v>26969</v>
      </c>
      <c r="F2140" s="64" t="str">
        <f t="shared" si="183"/>
        <v>111973</v>
      </c>
      <c r="G2140" s="12">
        <v>6.7400000000000002E-2</v>
      </c>
      <c r="I2140" s="64" t="str">
        <f t="shared" si="184"/>
        <v>11900</v>
      </c>
    </row>
    <row r="2141" spans="3:9">
      <c r="C2141" s="64"/>
      <c r="D2141" s="73"/>
      <c r="E2141" s="64">
        <v>26999</v>
      </c>
      <c r="F2141" s="64" t="str">
        <f t="shared" ref="F2141:F2204" si="185">MONTH(E2141)&amp;YEAR(E2141)</f>
        <v>121973</v>
      </c>
      <c r="G2141" s="12">
        <v>6.9900000000000004E-2</v>
      </c>
      <c r="I2141" s="64" t="str">
        <f t="shared" ref="I2141:I2204" si="186">MONTH(H2141)&amp;YEAR(H2141)</f>
        <v>11900</v>
      </c>
    </row>
    <row r="2142" spans="3:9">
      <c r="C2142" s="64"/>
      <c r="D2142" s="75"/>
      <c r="E2142" s="64">
        <v>27030</v>
      </c>
      <c r="F2142" s="64" t="str">
        <f t="shared" si="185"/>
        <v>11974</v>
      </c>
      <c r="G2142" s="12">
        <v>6.9599999999999995E-2</v>
      </c>
      <c r="I2142" s="64" t="str">
        <f t="shared" si="186"/>
        <v>11900</v>
      </c>
    </row>
    <row r="2143" spans="3:9">
      <c r="C2143" s="64"/>
      <c r="D2143" s="73"/>
      <c r="E2143" s="64">
        <v>27061</v>
      </c>
      <c r="F2143" s="64" t="str">
        <f t="shared" si="185"/>
        <v>21974</v>
      </c>
      <c r="G2143" s="12">
        <v>7.2099999999999997E-2</v>
      </c>
      <c r="I2143" s="64" t="str">
        <f t="shared" si="186"/>
        <v>11900</v>
      </c>
    </row>
    <row r="2144" spans="3:9">
      <c r="C2144" s="64"/>
      <c r="D2144" s="75"/>
      <c r="E2144" s="64">
        <v>27089</v>
      </c>
      <c r="F2144" s="64" t="str">
        <f t="shared" si="185"/>
        <v>31974</v>
      </c>
      <c r="G2144" s="12">
        <v>7.51E-2</v>
      </c>
      <c r="I2144" s="64" t="str">
        <f t="shared" si="186"/>
        <v>11900</v>
      </c>
    </row>
    <row r="2145" spans="3:9">
      <c r="C2145" s="64"/>
      <c r="D2145" s="73"/>
      <c r="E2145" s="64">
        <v>27120</v>
      </c>
      <c r="F2145" s="64" t="str">
        <f t="shared" si="185"/>
        <v>41974</v>
      </c>
      <c r="G2145" s="12">
        <v>7.5800000000000006E-2</v>
      </c>
      <c r="I2145" s="64" t="str">
        <f t="shared" si="186"/>
        <v>11900</v>
      </c>
    </row>
    <row r="2146" spans="3:9">
      <c r="C2146" s="64"/>
      <c r="D2146" s="75"/>
      <c r="E2146" s="64">
        <v>27150</v>
      </c>
      <c r="F2146" s="64" t="str">
        <f t="shared" si="185"/>
        <v>51974</v>
      </c>
      <c r="G2146" s="12">
        <v>7.5399999999999995E-2</v>
      </c>
      <c r="I2146" s="64" t="str">
        <f t="shared" si="186"/>
        <v>11900</v>
      </c>
    </row>
    <row r="2147" spans="3:9">
      <c r="C2147" s="64"/>
      <c r="D2147" s="73"/>
      <c r="E2147" s="64">
        <v>27181</v>
      </c>
      <c r="F2147" s="64" t="str">
        <f t="shared" si="185"/>
        <v>61974</v>
      </c>
      <c r="G2147" s="12">
        <v>7.8100000000000003E-2</v>
      </c>
      <c r="I2147" s="64" t="str">
        <f t="shared" si="186"/>
        <v>11900</v>
      </c>
    </row>
    <row r="2148" spans="3:9">
      <c r="C2148" s="64"/>
      <c r="D2148" s="75"/>
      <c r="E2148" s="64">
        <v>27211</v>
      </c>
      <c r="F2148" s="64" t="str">
        <f t="shared" si="185"/>
        <v>71974</v>
      </c>
      <c r="G2148" s="12">
        <v>8.0399999999999999E-2</v>
      </c>
      <c r="I2148" s="64" t="str">
        <f t="shared" si="186"/>
        <v>11900</v>
      </c>
    </row>
    <row r="2149" spans="3:9">
      <c r="C2149" s="64"/>
      <c r="D2149" s="73"/>
      <c r="E2149" s="64">
        <v>27242</v>
      </c>
      <c r="F2149" s="64" t="str">
        <f t="shared" si="185"/>
        <v>81974</v>
      </c>
      <c r="G2149" s="12">
        <v>8.0399999999999999E-2</v>
      </c>
      <c r="I2149" s="64" t="str">
        <f t="shared" si="186"/>
        <v>11900</v>
      </c>
    </row>
    <row r="2150" spans="3:9">
      <c r="C2150" s="64"/>
      <c r="D2150" s="75"/>
      <c r="E2150" s="64">
        <v>27273</v>
      </c>
      <c r="F2150" s="64" t="str">
        <f t="shared" si="185"/>
        <v>91974</v>
      </c>
      <c r="G2150" s="12">
        <v>7.9000000000000001E-2</v>
      </c>
      <c r="I2150" s="64" t="str">
        <f t="shared" si="186"/>
        <v>11900</v>
      </c>
    </row>
    <row r="2151" spans="3:9">
      <c r="C2151" s="64"/>
      <c r="D2151" s="73"/>
      <c r="E2151" s="64">
        <v>27303</v>
      </c>
      <c r="F2151" s="64" t="str">
        <f t="shared" si="185"/>
        <v>101974</v>
      </c>
      <c r="G2151" s="12">
        <v>7.6799999999999993E-2</v>
      </c>
      <c r="I2151" s="64" t="str">
        <f t="shared" si="186"/>
        <v>11900</v>
      </c>
    </row>
    <row r="2152" spans="3:9">
      <c r="C2152" s="64"/>
      <c r="D2152" s="75"/>
      <c r="E2152" s="64">
        <v>27334</v>
      </c>
      <c r="F2152" s="64" t="str">
        <f t="shared" si="185"/>
        <v>111974</v>
      </c>
      <c r="G2152" s="12">
        <v>7.4300000000000005E-2</v>
      </c>
      <c r="I2152" s="64" t="str">
        <f t="shared" si="186"/>
        <v>11900</v>
      </c>
    </row>
    <row r="2153" spans="3:9">
      <c r="C2153" s="64"/>
      <c r="D2153" s="73"/>
      <c r="E2153" s="64">
        <v>27364</v>
      </c>
      <c r="F2153" s="64" t="str">
        <f t="shared" si="185"/>
        <v>121974</v>
      </c>
      <c r="G2153" s="12">
        <v>7.4999999999999997E-2</v>
      </c>
      <c r="I2153" s="64" t="str">
        <f t="shared" si="186"/>
        <v>11900</v>
      </c>
    </row>
    <row r="2154" spans="3:9">
      <c r="C2154" s="64"/>
      <c r="D2154" s="75"/>
      <c r="E2154" s="64">
        <v>27395</v>
      </c>
      <c r="F2154" s="64" t="str">
        <f t="shared" si="185"/>
        <v>11975</v>
      </c>
      <c r="G2154" s="12">
        <v>7.3899999999999993E-2</v>
      </c>
      <c r="I2154" s="64" t="str">
        <f t="shared" si="186"/>
        <v>11900</v>
      </c>
    </row>
    <row r="2155" spans="3:9">
      <c r="C2155" s="64"/>
      <c r="D2155" s="73"/>
      <c r="E2155" s="64">
        <v>27426</v>
      </c>
      <c r="F2155" s="64" t="str">
        <f t="shared" si="185"/>
        <v>21975</v>
      </c>
      <c r="G2155" s="12">
        <v>7.7299999999999994E-2</v>
      </c>
      <c r="I2155" s="64" t="str">
        <f t="shared" si="186"/>
        <v>11900</v>
      </c>
    </row>
    <row r="2156" spans="3:9">
      <c r="C2156" s="64"/>
      <c r="D2156" s="75"/>
      <c r="E2156" s="64">
        <v>27454</v>
      </c>
      <c r="F2156" s="64" t="str">
        <f t="shared" si="185"/>
        <v>31975</v>
      </c>
      <c r="G2156" s="12">
        <v>8.2299999999999998E-2</v>
      </c>
      <c r="I2156" s="64" t="str">
        <f t="shared" si="186"/>
        <v>11900</v>
      </c>
    </row>
    <row r="2157" spans="3:9">
      <c r="C2157" s="64"/>
      <c r="D2157" s="73"/>
      <c r="E2157" s="64">
        <v>27485</v>
      </c>
      <c r="F2157" s="64" t="str">
        <f t="shared" si="185"/>
        <v>41975</v>
      </c>
      <c r="G2157" s="12">
        <v>8.0600000000000005E-2</v>
      </c>
      <c r="I2157" s="64" t="str">
        <f t="shared" si="186"/>
        <v>11900</v>
      </c>
    </row>
    <row r="2158" spans="3:9">
      <c r="C2158" s="64"/>
      <c r="D2158" s="75"/>
      <c r="E2158" s="64">
        <v>27515</v>
      </c>
      <c r="F2158" s="64" t="str">
        <f t="shared" si="185"/>
        <v>51975</v>
      </c>
      <c r="G2158" s="12">
        <v>7.8600000000000003E-2</v>
      </c>
      <c r="I2158" s="64" t="str">
        <f t="shared" si="186"/>
        <v>11900</v>
      </c>
    </row>
    <row r="2159" spans="3:9">
      <c r="C2159" s="64"/>
      <c r="D2159" s="73"/>
      <c r="E2159" s="64">
        <v>27546</v>
      </c>
      <c r="F2159" s="64" t="str">
        <f t="shared" si="185"/>
        <v>61975</v>
      </c>
      <c r="G2159" s="12">
        <v>8.0600000000000005E-2</v>
      </c>
      <c r="I2159" s="64" t="str">
        <f t="shared" si="186"/>
        <v>11900</v>
      </c>
    </row>
    <row r="2160" spans="3:9">
      <c r="C2160" s="64"/>
      <c r="D2160" s="75"/>
      <c r="E2160" s="64">
        <v>27576</v>
      </c>
      <c r="F2160" s="64" t="str">
        <f t="shared" si="185"/>
        <v>71975</v>
      </c>
      <c r="G2160" s="12">
        <v>8.4000000000000005E-2</v>
      </c>
      <c r="I2160" s="64" t="str">
        <f t="shared" si="186"/>
        <v>11900</v>
      </c>
    </row>
    <row r="2161" spans="3:9">
      <c r="C2161" s="64"/>
      <c r="D2161" s="73"/>
      <c r="E2161" s="64">
        <v>27607</v>
      </c>
      <c r="F2161" s="64" t="str">
        <f t="shared" si="185"/>
        <v>81975</v>
      </c>
      <c r="G2161" s="12">
        <v>8.43E-2</v>
      </c>
      <c r="I2161" s="64" t="str">
        <f t="shared" si="186"/>
        <v>11900</v>
      </c>
    </row>
    <row r="2162" spans="3:9">
      <c r="C2162" s="64"/>
      <c r="D2162" s="75"/>
      <c r="E2162" s="64">
        <v>27638</v>
      </c>
      <c r="F2162" s="64" t="str">
        <f t="shared" si="185"/>
        <v>91975</v>
      </c>
      <c r="G2162" s="12">
        <v>8.14E-2</v>
      </c>
      <c r="I2162" s="64" t="str">
        <f t="shared" si="186"/>
        <v>11900</v>
      </c>
    </row>
    <row r="2163" spans="3:9">
      <c r="C2163" s="64"/>
      <c r="D2163" s="73"/>
      <c r="E2163" s="64">
        <v>27668</v>
      </c>
      <c r="F2163" s="64" t="str">
        <f t="shared" si="185"/>
        <v>101975</v>
      </c>
      <c r="G2163" s="12">
        <v>8.0500000000000002E-2</v>
      </c>
      <c r="I2163" s="64" t="str">
        <f t="shared" si="186"/>
        <v>11900</v>
      </c>
    </row>
    <row r="2164" spans="3:9">
      <c r="C2164" s="64"/>
      <c r="D2164" s="75"/>
      <c r="E2164" s="64">
        <v>27699</v>
      </c>
      <c r="F2164" s="64" t="str">
        <f t="shared" si="185"/>
        <v>111975</v>
      </c>
      <c r="G2164" s="12">
        <v>0.08</v>
      </c>
      <c r="I2164" s="64" t="str">
        <f t="shared" si="186"/>
        <v>11900</v>
      </c>
    </row>
    <row r="2165" spans="3:9">
      <c r="C2165" s="64"/>
      <c r="D2165" s="73"/>
      <c r="E2165" s="64">
        <v>27729</v>
      </c>
      <c r="F2165" s="64" t="str">
        <f t="shared" si="185"/>
        <v>121975</v>
      </c>
      <c r="G2165" s="12">
        <v>7.7399999999999997E-2</v>
      </c>
      <c r="I2165" s="64" t="str">
        <f t="shared" si="186"/>
        <v>11900</v>
      </c>
    </row>
    <row r="2166" spans="3:9">
      <c r="C2166" s="64"/>
      <c r="D2166" s="75"/>
      <c r="E2166" s="64">
        <v>27760</v>
      </c>
      <c r="F2166" s="64" t="str">
        <f t="shared" si="185"/>
        <v>11976</v>
      </c>
      <c r="G2166" s="12">
        <v>7.7899999999999997E-2</v>
      </c>
      <c r="I2166" s="64" t="str">
        <f t="shared" si="186"/>
        <v>11900</v>
      </c>
    </row>
    <row r="2167" spans="3:9">
      <c r="C2167" s="64"/>
      <c r="D2167" s="73"/>
      <c r="E2167" s="64">
        <v>27791</v>
      </c>
      <c r="F2167" s="64" t="str">
        <f t="shared" si="185"/>
        <v>21976</v>
      </c>
      <c r="G2167" s="12">
        <v>7.7299999999999994E-2</v>
      </c>
      <c r="I2167" s="64" t="str">
        <f t="shared" si="186"/>
        <v>11900</v>
      </c>
    </row>
    <row r="2168" spans="3:9">
      <c r="C2168" s="64"/>
      <c r="D2168" s="75"/>
      <c r="E2168" s="64">
        <v>27820</v>
      </c>
      <c r="F2168" s="64" t="str">
        <f t="shared" si="185"/>
        <v>31976</v>
      </c>
      <c r="G2168" s="12">
        <v>7.5600000000000001E-2</v>
      </c>
      <c r="I2168" s="64" t="str">
        <f t="shared" si="186"/>
        <v>11900</v>
      </c>
    </row>
    <row r="2169" spans="3:9">
      <c r="C2169" s="64"/>
      <c r="D2169" s="73"/>
      <c r="E2169" s="64">
        <v>27851</v>
      </c>
      <c r="F2169" s="64" t="str">
        <f t="shared" si="185"/>
        <v>41976</v>
      </c>
      <c r="G2169" s="12">
        <v>7.9000000000000001E-2</v>
      </c>
      <c r="I2169" s="64" t="str">
        <f t="shared" si="186"/>
        <v>11900</v>
      </c>
    </row>
    <row r="2170" spans="3:9">
      <c r="C2170" s="64"/>
      <c r="D2170" s="75"/>
      <c r="E2170" s="64">
        <v>27881</v>
      </c>
      <c r="F2170" s="64" t="str">
        <f t="shared" si="185"/>
        <v>51976</v>
      </c>
      <c r="G2170" s="12">
        <v>7.8600000000000003E-2</v>
      </c>
      <c r="I2170" s="64" t="str">
        <f t="shared" si="186"/>
        <v>11900</v>
      </c>
    </row>
    <row r="2171" spans="3:9">
      <c r="C2171" s="64"/>
      <c r="D2171" s="73"/>
      <c r="E2171" s="64">
        <v>27912</v>
      </c>
      <c r="F2171" s="64" t="str">
        <f t="shared" si="185"/>
        <v>61976</v>
      </c>
      <c r="G2171" s="12">
        <v>7.8299999999999995E-2</v>
      </c>
      <c r="I2171" s="64" t="str">
        <f t="shared" si="186"/>
        <v>11900</v>
      </c>
    </row>
    <row r="2172" spans="3:9">
      <c r="C2172" s="64"/>
      <c r="D2172" s="75"/>
      <c r="E2172" s="64">
        <v>27942</v>
      </c>
      <c r="F2172" s="64" t="str">
        <f t="shared" si="185"/>
        <v>71976</v>
      </c>
      <c r="G2172" s="12">
        <v>7.7700000000000005E-2</v>
      </c>
      <c r="I2172" s="64" t="str">
        <f t="shared" si="186"/>
        <v>11900</v>
      </c>
    </row>
    <row r="2173" spans="3:9">
      <c r="C2173" s="64"/>
      <c r="D2173" s="73"/>
      <c r="E2173" s="64">
        <v>27973</v>
      </c>
      <c r="F2173" s="64" t="str">
        <f t="shared" si="185"/>
        <v>81976</v>
      </c>
      <c r="G2173" s="12">
        <v>7.5899999999999995E-2</v>
      </c>
      <c r="I2173" s="64" t="str">
        <f t="shared" si="186"/>
        <v>11900</v>
      </c>
    </row>
    <row r="2174" spans="3:9">
      <c r="C2174" s="64"/>
      <c r="D2174" s="75"/>
      <c r="E2174" s="64">
        <v>28004</v>
      </c>
      <c r="F2174" s="64" t="str">
        <f t="shared" si="185"/>
        <v>91976</v>
      </c>
      <c r="G2174" s="12">
        <v>7.4099999999999999E-2</v>
      </c>
      <c r="I2174" s="64" t="str">
        <f t="shared" si="186"/>
        <v>11900</v>
      </c>
    </row>
    <row r="2175" spans="3:9">
      <c r="C2175" s="64"/>
      <c r="D2175" s="73"/>
      <c r="E2175" s="64">
        <v>28034</v>
      </c>
      <c r="F2175" s="64" t="str">
        <f t="shared" si="185"/>
        <v>101976</v>
      </c>
      <c r="G2175" s="12">
        <v>7.2900000000000006E-2</v>
      </c>
      <c r="I2175" s="64" t="str">
        <f t="shared" si="186"/>
        <v>11900</v>
      </c>
    </row>
    <row r="2176" spans="3:9">
      <c r="C2176" s="64"/>
      <c r="D2176" s="75"/>
      <c r="E2176" s="64">
        <v>28065</v>
      </c>
      <c r="F2176" s="64" t="str">
        <f t="shared" si="185"/>
        <v>111976</v>
      </c>
      <c r="G2176" s="12">
        <v>6.8699999999999997E-2</v>
      </c>
      <c r="I2176" s="64" t="str">
        <f t="shared" si="186"/>
        <v>11900</v>
      </c>
    </row>
    <row r="2177" spans="3:9">
      <c r="C2177" s="64"/>
      <c r="D2177" s="73"/>
      <c r="E2177" s="64">
        <v>28095</v>
      </c>
      <c r="F2177" s="64" t="str">
        <f t="shared" si="185"/>
        <v>121976</v>
      </c>
      <c r="G2177" s="12">
        <v>7.2099999999999997E-2</v>
      </c>
      <c r="I2177" s="64" t="str">
        <f t="shared" si="186"/>
        <v>11900</v>
      </c>
    </row>
    <row r="2178" spans="3:9">
      <c r="C2178" s="64"/>
      <c r="D2178" s="75"/>
      <c r="E2178" s="64">
        <v>28126</v>
      </c>
      <c r="F2178" s="64" t="str">
        <f t="shared" si="185"/>
        <v>11977</v>
      </c>
      <c r="G2178" s="12">
        <v>7.3899999999999993E-2</v>
      </c>
      <c r="I2178" s="64" t="str">
        <f t="shared" si="186"/>
        <v>11900</v>
      </c>
    </row>
    <row r="2179" spans="3:9">
      <c r="C2179" s="64"/>
      <c r="D2179" s="73"/>
      <c r="E2179" s="64">
        <v>28157</v>
      </c>
      <c r="F2179" s="64" t="str">
        <f t="shared" si="185"/>
        <v>21977</v>
      </c>
      <c r="G2179" s="12">
        <v>7.46E-2</v>
      </c>
      <c r="I2179" s="64" t="str">
        <f t="shared" si="186"/>
        <v>11900</v>
      </c>
    </row>
    <row r="2180" spans="3:9">
      <c r="C2180" s="64"/>
      <c r="D2180" s="75"/>
      <c r="E2180" s="64">
        <v>28185</v>
      </c>
      <c r="F2180" s="64" t="str">
        <f t="shared" si="185"/>
        <v>31977</v>
      </c>
      <c r="G2180" s="12">
        <v>7.3700000000000002E-2</v>
      </c>
      <c r="I2180" s="64" t="str">
        <f t="shared" si="186"/>
        <v>11900</v>
      </c>
    </row>
    <row r="2181" spans="3:9">
      <c r="C2181" s="64"/>
      <c r="D2181" s="73"/>
      <c r="E2181" s="64">
        <v>28216</v>
      </c>
      <c r="F2181" s="64" t="str">
        <f t="shared" si="185"/>
        <v>41977</v>
      </c>
      <c r="G2181" s="12">
        <v>7.46E-2</v>
      </c>
      <c r="I2181" s="64" t="str">
        <f t="shared" si="186"/>
        <v>11900</v>
      </c>
    </row>
    <row r="2182" spans="3:9">
      <c r="C2182" s="64"/>
      <c r="D2182" s="75"/>
      <c r="E2182" s="64">
        <v>28246</v>
      </c>
      <c r="F2182" s="64" t="str">
        <f t="shared" si="185"/>
        <v>51977</v>
      </c>
      <c r="G2182" s="12">
        <v>7.2800000000000004E-2</v>
      </c>
      <c r="I2182" s="64" t="str">
        <f t="shared" si="186"/>
        <v>11900</v>
      </c>
    </row>
    <row r="2183" spans="3:9">
      <c r="C2183" s="64"/>
      <c r="D2183" s="73"/>
      <c r="E2183" s="64">
        <v>28277</v>
      </c>
      <c r="F2183" s="64" t="str">
        <f t="shared" si="185"/>
        <v>61977</v>
      </c>
      <c r="G2183" s="12">
        <v>7.3300000000000004E-2</v>
      </c>
      <c r="I2183" s="64" t="str">
        <f t="shared" si="186"/>
        <v>11900</v>
      </c>
    </row>
    <row r="2184" spans="3:9">
      <c r="C2184" s="64"/>
      <c r="D2184" s="75"/>
      <c r="E2184" s="64">
        <v>28307</v>
      </c>
      <c r="F2184" s="64" t="str">
        <f t="shared" si="185"/>
        <v>71977</v>
      </c>
      <c r="G2184" s="12">
        <v>7.3999999999999996E-2</v>
      </c>
      <c r="I2184" s="64" t="str">
        <f t="shared" si="186"/>
        <v>11900</v>
      </c>
    </row>
    <row r="2185" spans="3:9">
      <c r="C2185" s="64"/>
      <c r="D2185" s="73"/>
      <c r="E2185" s="64">
        <v>28338</v>
      </c>
      <c r="F2185" s="64" t="str">
        <f t="shared" si="185"/>
        <v>81977</v>
      </c>
      <c r="G2185" s="12">
        <v>7.3400000000000007E-2</v>
      </c>
      <c r="I2185" s="64" t="str">
        <f t="shared" si="186"/>
        <v>11900</v>
      </c>
    </row>
    <row r="2186" spans="3:9">
      <c r="C2186" s="64"/>
      <c r="D2186" s="75"/>
      <c r="E2186" s="64">
        <v>28369</v>
      </c>
      <c r="F2186" s="64" t="str">
        <f t="shared" si="185"/>
        <v>91977</v>
      </c>
      <c r="G2186" s="12">
        <v>7.5200000000000003E-2</v>
      </c>
      <c r="I2186" s="64" t="str">
        <f t="shared" si="186"/>
        <v>11900</v>
      </c>
    </row>
    <row r="2187" spans="3:9">
      <c r="C2187" s="64"/>
      <c r="D2187" s="73"/>
      <c r="E2187" s="64">
        <v>28399</v>
      </c>
      <c r="F2187" s="64" t="str">
        <f t="shared" si="185"/>
        <v>101977</v>
      </c>
      <c r="G2187" s="12">
        <v>7.5800000000000006E-2</v>
      </c>
      <c r="I2187" s="64" t="str">
        <f t="shared" si="186"/>
        <v>11900</v>
      </c>
    </row>
    <row r="2188" spans="3:9">
      <c r="C2188" s="64"/>
      <c r="D2188" s="75"/>
      <c r="E2188" s="64">
        <v>28430</v>
      </c>
      <c r="F2188" s="64" t="str">
        <f t="shared" si="185"/>
        <v>111977</v>
      </c>
      <c r="G2188" s="12">
        <v>7.6899999999999996E-2</v>
      </c>
      <c r="I2188" s="64" t="str">
        <f t="shared" si="186"/>
        <v>11900</v>
      </c>
    </row>
    <row r="2189" spans="3:9">
      <c r="C2189" s="64"/>
      <c r="D2189" s="73"/>
      <c r="E2189" s="64">
        <v>28460</v>
      </c>
      <c r="F2189" s="64" t="str">
        <f t="shared" si="185"/>
        <v>121977</v>
      </c>
      <c r="G2189" s="12">
        <v>7.9600000000000004E-2</v>
      </c>
      <c r="I2189" s="64" t="str">
        <f t="shared" si="186"/>
        <v>11900</v>
      </c>
    </row>
    <row r="2190" spans="3:9">
      <c r="C2190" s="64"/>
      <c r="D2190" s="75"/>
      <c r="E2190" s="64">
        <v>28491</v>
      </c>
      <c r="F2190" s="64" t="str">
        <f t="shared" si="185"/>
        <v>11978</v>
      </c>
      <c r="G2190" s="12">
        <v>8.0299999999999996E-2</v>
      </c>
      <c r="I2190" s="64" t="str">
        <f t="shared" si="186"/>
        <v>11900</v>
      </c>
    </row>
    <row r="2191" spans="3:9">
      <c r="C2191" s="64"/>
      <c r="D2191" s="73"/>
      <c r="E2191" s="64">
        <v>28522</v>
      </c>
      <c r="F2191" s="64" t="str">
        <f t="shared" si="185"/>
        <v>21978</v>
      </c>
      <c r="G2191" s="12">
        <v>8.0399999999999999E-2</v>
      </c>
      <c r="I2191" s="64" t="str">
        <f t="shared" si="186"/>
        <v>11900</v>
      </c>
    </row>
    <row r="2192" spans="3:9">
      <c r="C2192" s="64"/>
      <c r="D2192" s="75"/>
      <c r="E2192" s="64">
        <v>28550</v>
      </c>
      <c r="F2192" s="64" t="str">
        <f t="shared" si="185"/>
        <v>31978</v>
      </c>
      <c r="G2192" s="12">
        <v>8.1500000000000003E-2</v>
      </c>
      <c r="I2192" s="64" t="str">
        <f t="shared" si="186"/>
        <v>11900</v>
      </c>
    </row>
    <row r="2193" spans="3:9">
      <c r="C2193" s="64"/>
      <c r="D2193" s="73"/>
      <c r="E2193" s="64">
        <v>28581</v>
      </c>
      <c r="F2193" s="64" t="str">
        <f t="shared" si="185"/>
        <v>41978</v>
      </c>
      <c r="G2193" s="12">
        <v>8.3500000000000005E-2</v>
      </c>
      <c r="I2193" s="64" t="str">
        <f t="shared" si="186"/>
        <v>11900</v>
      </c>
    </row>
    <row r="2194" spans="3:9">
      <c r="C2194" s="64"/>
      <c r="D2194" s="75"/>
      <c r="E2194" s="64">
        <v>28611</v>
      </c>
      <c r="F2194" s="64" t="str">
        <f t="shared" si="185"/>
        <v>51978</v>
      </c>
      <c r="G2194" s="12">
        <v>8.4599999999999995E-2</v>
      </c>
      <c r="I2194" s="64" t="str">
        <f t="shared" si="186"/>
        <v>11900</v>
      </c>
    </row>
    <row r="2195" spans="3:9">
      <c r="C2195" s="64"/>
      <c r="D2195" s="73"/>
      <c r="E2195" s="64">
        <v>28642</v>
      </c>
      <c r="F2195" s="64" t="str">
        <f t="shared" si="185"/>
        <v>61978</v>
      </c>
      <c r="G2195" s="12">
        <v>8.6400000000000005E-2</v>
      </c>
      <c r="I2195" s="64" t="str">
        <f t="shared" si="186"/>
        <v>11900</v>
      </c>
    </row>
    <row r="2196" spans="3:9">
      <c r="C2196" s="64"/>
      <c r="D2196" s="75"/>
      <c r="E2196" s="64">
        <v>28672</v>
      </c>
      <c r="F2196" s="64" t="str">
        <f t="shared" si="185"/>
        <v>71978</v>
      </c>
      <c r="G2196" s="12">
        <v>8.4099999999999994E-2</v>
      </c>
      <c r="I2196" s="64" t="str">
        <f t="shared" si="186"/>
        <v>11900</v>
      </c>
    </row>
    <row r="2197" spans="3:9">
      <c r="C2197" s="64"/>
      <c r="D2197" s="73"/>
      <c r="E2197" s="64">
        <v>28703</v>
      </c>
      <c r="F2197" s="64" t="str">
        <f t="shared" si="185"/>
        <v>81978</v>
      </c>
      <c r="G2197" s="12">
        <v>8.4199999999999997E-2</v>
      </c>
      <c r="I2197" s="64" t="str">
        <f t="shared" si="186"/>
        <v>11900</v>
      </c>
    </row>
    <row r="2198" spans="3:9">
      <c r="C2198" s="64"/>
      <c r="D2198" s="75"/>
      <c r="E2198" s="64">
        <v>28734</v>
      </c>
      <c r="F2198" s="64" t="str">
        <f t="shared" si="185"/>
        <v>91978</v>
      </c>
      <c r="G2198" s="12">
        <v>8.6400000000000005E-2</v>
      </c>
      <c r="I2198" s="64" t="str">
        <f t="shared" si="186"/>
        <v>11900</v>
      </c>
    </row>
    <row r="2199" spans="3:9">
      <c r="C2199" s="64"/>
      <c r="D2199" s="73"/>
      <c r="E2199" s="64">
        <v>28764</v>
      </c>
      <c r="F2199" s="64" t="str">
        <f t="shared" si="185"/>
        <v>101978</v>
      </c>
      <c r="G2199" s="12">
        <v>8.8099999999999998E-2</v>
      </c>
      <c r="I2199" s="64" t="str">
        <f t="shared" si="186"/>
        <v>11900</v>
      </c>
    </row>
    <row r="2200" spans="3:9">
      <c r="C2200" s="64"/>
      <c r="D2200" s="75"/>
      <c r="E2200" s="64">
        <v>28795</v>
      </c>
      <c r="F2200" s="64" t="str">
        <f t="shared" si="185"/>
        <v>111978</v>
      </c>
      <c r="G2200" s="12">
        <v>9.01E-2</v>
      </c>
      <c r="I2200" s="64" t="str">
        <f t="shared" si="186"/>
        <v>11900</v>
      </c>
    </row>
    <row r="2201" spans="3:9">
      <c r="C2201" s="64"/>
      <c r="D2201" s="73"/>
      <c r="E2201" s="64">
        <v>28825</v>
      </c>
      <c r="F2201" s="64" t="str">
        <f t="shared" si="185"/>
        <v>121978</v>
      </c>
      <c r="G2201" s="12">
        <v>9.0999999999999998E-2</v>
      </c>
      <c r="I2201" s="64" t="str">
        <f t="shared" si="186"/>
        <v>11900</v>
      </c>
    </row>
    <row r="2202" spans="3:9">
      <c r="C2202" s="64"/>
      <c r="D2202" s="75"/>
      <c r="E2202" s="64">
        <v>28856</v>
      </c>
      <c r="F2202" s="64" t="str">
        <f t="shared" si="185"/>
        <v>11979</v>
      </c>
      <c r="G2202" s="12">
        <v>9.0999999999999998E-2</v>
      </c>
      <c r="I2202" s="64" t="str">
        <f t="shared" si="186"/>
        <v>11900</v>
      </c>
    </row>
    <row r="2203" spans="3:9">
      <c r="C2203" s="64"/>
      <c r="D2203" s="73"/>
      <c r="E2203" s="64">
        <v>28887</v>
      </c>
      <c r="F2203" s="64" t="str">
        <f t="shared" si="185"/>
        <v>21979</v>
      </c>
      <c r="G2203" s="12">
        <v>9.1200000000000003E-2</v>
      </c>
      <c r="I2203" s="64" t="str">
        <f t="shared" si="186"/>
        <v>11900</v>
      </c>
    </row>
    <row r="2204" spans="3:9">
      <c r="C2204" s="64"/>
      <c r="D2204" s="75"/>
      <c r="E2204" s="64">
        <v>28915</v>
      </c>
      <c r="F2204" s="64" t="str">
        <f t="shared" si="185"/>
        <v>31979</v>
      </c>
      <c r="G2204" s="12">
        <v>9.1800000000000007E-2</v>
      </c>
      <c r="I2204" s="64" t="str">
        <f t="shared" si="186"/>
        <v>11900</v>
      </c>
    </row>
    <row r="2205" spans="3:9">
      <c r="C2205" s="64"/>
      <c r="D2205" s="73"/>
      <c r="E2205" s="64">
        <v>28946</v>
      </c>
      <c r="F2205" s="64" t="str">
        <f t="shared" ref="F2205:F2268" si="187">MONTH(E2205)&amp;YEAR(E2205)</f>
        <v>41979</v>
      </c>
      <c r="G2205" s="12">
        <v>9.2499999999999999E-2</v>
      </c>
      <c r="I2205" s="64" t="str">
        <f t="shared" ref="I2205:I2268" si="188">MONTH(H2205)&amp;YEAR(H2205)</f>
        <v>11900</v>
      </c>
    </row>
    <row r="2206" spans="3:9">
      <c r="C2206" s="64"/>
      <c r="D2206" s="75"/>
      <c r="E2206" s="64">
        <v>28976</v>
      </c>
      <c r="F2206" s="64" t="str">
        <f t="shared" si="187"/>
        <v>51979</v>
      </c>
      <c r="G2206" s="12">
        <v>8.9099999999999999E-2</v>
      </c>
      <c r="I2206" s="64" t="str">
        <f t="shared" si="188"/>
        <v>11900</v>
      </c>
    </row>
    <row r="2207" spans="3:9">
      <c r="C2207" s="64"/>
      <c r="D2207" s="73"/>
      <c r="E2207" s="64">
        <v>29007</v>
      </c>
      <c r="F2207" s="64" t="str">
        <f t="shared" si="187"/>
        <v>61979</v>
      </c>
      <c r="G2207" s="12">
        <v>8.9499999999999996E-2</v>
      </c>
      <c r="I2207" s="64" t="str">
        <f t="shared" si="188"/>
        <v>11900</v>
      </c>
    </row>
    <row r="2208" spans="3:9">
      <c r="C2208" s="64"/>
      <c r="D2208" s="75"/>
      <c r="E2208" s="64">
        <v>29037</v>
      </c>
      <c r="F2208" s="64" t="str">
        <f t="shared" si="187"/>
        <v>71979</v>
      </c>
      <c r="G2208" s="12">
        <v>9.0300000000000005E-2</v>
      </c>
      <c r="I2208" s="64" t="str">
        <f t="shared" si="188"/>
        <v>11900</v>
      </c>
    </row>
    <row r="2209" spans="3:9">
      <c r="C2209" s="64"/>
      <c r="D2209" s="73"/>
      <c r="E2209" s="64">
        <v>29068</v>
      </c>
      <c r="F2209" s="64" t="str">
        <f t="shared" si="187"/>
        <v>81979</v>
      </c>
      <c r="G2209" s="12">
        <v>9.3299999999999994E-2</v>
      </c>
      <c r="I2209" s="64" t="str">
        <f t="shared" si="188"/>
        <v>11900</v>
      </c>
    </row>
    <row r="2210" spans="3:9">
      <c r="C2210" s="64"/>
      <c r="D2210" s="75"/>
      <c r="E2210" s="64">
        <v>29099</v>
      </c>
      <c r="F2210" s="64" t="str">
        <f t="shared" si="187"/>
        <v>91979</v>
      </c>
      <c r="G2210" s="12">
        <v>0.10299999999999999</v>
      </c>
      <c r="I2210" s="64" t="str">
        <f t="shared" si="188"/>
        <v>11900</v>
      </c>
    </row>
    <row r="2211" spans="3:9">
      <c r="C2211" s="64"/>
      <c r="D2211" s="73"/>
      <c r="E2211" s="64">
        <v>29129</v>
      </c>
      <c r="F2211" s="64" t="str">
        <f t="shared" si="187"/>
        <v>101979</v>
      </c>
      <c r="G2211" s="12">
        <v>0.1065</v>
      </c>
      <c r="I2211" s="64" t="str">
        <f t="shared" si="188"/>
        <v>11900</v>
      </c>
    </row>
    <row r="2212" spans="3:9">
      <c r="C2212" s="64"/>
      <c r="D2212" s="75"/>
      <c r="E2212" s="64">
        <v>29160</v>
      </c>
      <c r="F2212" s="64" t="str">
        <f t="shared" si="187"/>
        <v>111979</v>
      </c>
      <c r="G2212" s="12">
        <v>0.10390000000000001</v>
      </c>
      <c r="I2212" s="64" t="str">
        <f t="shared" si="188"/>
        <v>11900</v>
      </c>
    </row>
    <row r="2213" spans="3:9">
      <c r="C2213" s="64"/>
      <c r="D2213" s="73"/>
      <c r="E2213" s="64">
        <v>29190</v>
      </c>
      <c r="F2213" s="64" t="str">
        <f t="shared" si="187"/>
        <v>121979</v>
      </c>
      <c r="G2213" s="12">
        <v>0.108</v>
      </c>
      <c r="I2213" s="64" t="str">
        <f t="shared" si="188"/>
        <v>11900</v>
      </c>
    </row>
    <row r="2214" spans="3:9">
      <c r="C2214" s="64"/>
      <c r="D2214" s="75"/>
      <c r="E2214" s="64">
        <v>29221</v>
      </c>
      <c r="F2214" s="64" t="str">
        <f t="shared" si="187"/>
        <v>11980</v>
      </c>
      <c r="G2214" s="12">
        <v>0.1241</v>
      </c>
      <c r="I2214" s="64" t="str">
        <f t="shared" si="188"/>
        <v>11900</v>
      </c>
    </row>
    <row r="2215" spans="3:9">
      <c r="C2215" s="64"/>
      <c r="D2215" s="73"/>
      <c r="E2215" s="64">
        <v>29252</v>
      </c>
      <c r="F2215" s="64" t="str">
        <f t="shared" si="187"/>
        <v>21980</v>
      </c>
      <c r="G2215" s="12">
        <v>0.1275</v>
      </c>
      <c r="I2215" s="64" t="str">
        <f t="shared" si="188"/>
        <v>11900</v>
      </c>
    </row>
    <row r="2216" spans="3:9">
      <c r="C2216" s="64"/>
      <c r="D2216" s="75"/>
      <c r="E2216" s="64">
        <v>29281</v>
      </c>
      <c r="F2216" s="64" t="str">
        <f t="shared" si="187"/>
        <v>31980</v>
      </c>
      <c r="G2216" s="12">
        <v>0.1147</v>
      </c>
      <c r="I2216" s="64" t="str">
        <f t="shared" si="188"/>
        <v>11900</v>
      </c>
    </row>
    <row r="2217" spans="3:9">
      <c r="C2217" s="64"/>
      <c r="D2217" s="73"/>
      <c r="E2217" s="64">
        <v>29312</v>
      </c>
      <c r="F2217" s="64" t="str">
        <f t="shared" si="187"/>
        <v>41980</v>
      </c>
      <c r="G2217" s="12">
        <v>0.1018</v>
      </c>
      <c r="I2217" s="64" t="str">
        <f t="shared" si="188"/>
        <v>11900</v>
      </c>
    </row>
    <row r="2218" spans="3:9">
      <c r="C2218" s="64"/>
      <c r="D2218" s="75"/>
      <c r="E2218" s="64">
        <v>29342</v>
      </c>
      <c r="F2218" s="64" t="str">
        <f t="shared" si="187"/>
        <v>51980</v>
      </c>
      <c r="G2218" s="12">
        <v>9.7799999999999998E-2</v>
      </c>
      <c r="I2218" s="64" t="str">
        <f t="shared" si="188"/>
        <v>11900</v>
      </c>
    </row>
    <row r="2219" spans="3:9">
      <c r="C2219" s="64"/>
      <c r="D2219" s="73"/>
      <c r="E2219" s="64">
        <v>29373</v>
      </c>
      <c r="F2219" s="64" t="str">
        <f t="shared" si="187"/>
        <v>61980</v>
      </c>
      <c r="G2219" s="12">
        <v>0.10249999999999999</v>
      </c>
      <c r="I2219" s="64" t="str">
        <f t="shared" si="188"/>
        <v>11900</v>
      </c>
    </row>
    <row r="2220" spans="3:9">
      <c r="C2220" s="64"/>
      <c r="D2220" s="75"/>
      <c r="E2220" s="64">
        <v>29403</v>
      </c>
      <c r="F2220" s="64" t="str">
        <f t="shared" si="187"/>
        <v>71980</v>
      </c>
      <c r="G2220" s="12">
        <v>0.111</v>
      </c>
      <c r="I2220" s="64" t="str">
        <f t="shared" si="188"/>
        <v>11900</v>
      </c>
    </row>
    <row r="2221" spans="3:9">
      <c r="C2221" s="64"/>
      <c r="D2221" s="73"/>
      <c r="E2221" s="64">
        <v>29434</v>
      </c>
      <c r="F2221" s="64" t="str">
        <f t="shared" si="187"/>
        <v>81980</v>
      </c>
      <c r="G2221" s="12">
        <v>0.11509999999999999</v>
      </c>
      <c r="I2221" s="64" t="str">
        <f t="shared" si="188"/>
        <v>11900</v>
      </c>
    </row>
    <row r="2222" spans="3:9">
      <c r="C2222" s="64"/>
      <c r="D2222" s="75"/>
      <c r="E2222" s="64">
        <v>29465</v>
      </c>
      <c r="F2222" s="64" t="str">
        <f t="shared" si="187"/>
        <v>91980</v>
      </c>
      <c r="G2222" s="12">
        <v>0.11749999999999999</v>
      </c>
      <c r="I2222" s="64" t="str">
        <f t="shared" si="188"/>
        <v>11900</v>
      </c>
    </row>
    <row r="2223" spans="3:9">
      <c r="C2223" s="64"/>
      <c r="D2223" s="73"/>
      <c r="E2223" s="64">
        <v>29495</v>
      </c>
      <c r="F2223" s="64" t="str">
        <f t="shared" si="187"/>
        <v>101980</v>
      </c>
      <c r="G2223" s="12">
        <v>0.1268</v>
      </c>
      <c r="I2223" s="64" t="str">
        <f t="shared" si="188"/>
        <v>11900</v>
      </c>
    </row>
    <row r="2224" spans="3:9">
      <c r="C2224" s="64"/>
      <c r="D2224" s="75"/>
      <c r="E2224" s="64">
        <v>29526</v>
      </c>
      <c r="F2224" s="64" t="str">
        <f t="shared" si="187"/>
        <v>111980</v>
      </c>
      <c r="G2224" s="12">
        <v>0.12839999999999999</v>
      </c>
      <c r="I2224" s="64" t="str">
        <f t="shared" si="188"/>
        <v>11900</v>
      </c>
    </row>
    <row r="2225" spans="3:9">
      <c r="C2225" s="64"/>
      <c r="D2225" s="73"/>
      <c r="E2225" s="64">
        <v>29556</v>
      </c>
      <c r="F2225" s="64" t="str">
        <f t="shared" si="187"/>
        <v>121980</v>
      </c>
      <c r="G2225" s="12">
        <v>0.12570000000000001</v>
      </c>
      <c r="I2225" s="64" t="str">
        <f t="shared" si="188"/>
        <v>11900</v>
      </c>
    </row>
    <row r="2226" spans="3:9">
      <c r="C2226" s="64"/>
      <c r="D2226" s="75"/>
      <c r="E2226" s="64">
        <v>29587</v>
      </c>
      <c r="F2226" s="64" t="str">
        <f t="shared" si="187"/>
        <v>11981</v>
      </c>
      <c r="G2226" s="12">
        <v>0.13189999999999999</v>
      </c>
      <c r="I2226" s="64" t="str">
        <f t="shared" si="188"/>
        <v>11900</v>
      </c>
    </row>
    <row r="2227" spans="3:9">
      <c r="C2227" s="64"/>
      <c r="D2227" s="73"/>
      <c r="E2227" s="64">
        <v>29618</v>
      </c>
      <c r="F2227" s="64" t="str">
        <f t="shared" si="187"/>
        <v>21981</v>
      </c>
      <c r="G2227" s="12">
        <v>0.13120000000000001</v>
      </c>
      <c r="I2227" s="64" t="str">
        <f t="shared" si="188"/>
        <v>11900</v>
      </c>
    </row>
    <row r="2228" spans="3:9">
      <c r="C2228" s="64"/>
      <c r="D2228" s="75"/>
      <c r="E2228" s="64">
        <v>29646</v>
      </c>
      <c r="F2228" s="64" t="str">
        <f t="shared" si="187"/>
        <v>31981</v>
      </c>
      <c r="G2228" s="12">
        <v>0.1368</v>
      </c>
      <c r="I2228" s="64" t="str">
        <f t="shared" si="188"/>
        <v>11900</v>
      </c>
    </row>
    <row r="2229" spans="3:9">
      <c r="C2229" s="64"/>
      <c r="D2229" s="73"/>
      <c r="E2229" s="64">
        <v>29677</v>
      </c>
      <c r="F2229" s="64" t="str">
        <f t="shared" si="187"/>
        <v>41981</v>
      </c>
      <c r="G2229" s="12">
        <v>0.14099999999999999</v>
      </c>
      <c r="I2229" s="64" t="str">
        <f t="shared" si="188"/>
        <v>11900</v>
      </c>
    </row>
    <row r="2230" spans="3:9">
      <c r="C2230" s="64"/>
      <c r="D2230" s="75"/>
      <c r="E2230" s="64">
        <v>29707</v>
      </c>
      <c r="F2230" s="64" t="str">
        <f t="shared" si="187"/>
        <v>51981</v>
      </c>
      <c r="G2230" s="12">
        <v>0.13469999999999999</v>
      </c>
      <c r="I2230" s="64" t="str">
        <f t="shared" si="188"/>
        <v>11900</v>
      </c>
    </row>
    <row r="2231" spans="3:9">
      <c r="C2231" s="64"/>
      <c r="D2231" s="73"/>
      <c r="E2231" s="64">
        <v>29738</v>
      </c>
      <c r="F2231" s="64" t="str">
        <f t="shared" si="187"/>
        <v>61981</v>
      </c>
      <c r="G2231" s="12">
        <v>0.14280000000000001</v>
      </c>
      <c r="I2231" s="64" t="str">
        <f t="shared" si="188"/>
        <v>11900</v>
      </c>
    </row>
    <row r="2232" spans="3:9">
      <c r="C2232" s="64"/>
      <c r="D2232" s="75"/>
      <c r="E2232" s="64">
        <v>29768</v>
      </c>
      <c r="F2232" s="64" t="str">
        <f t="shared" si="187"/>
        <v>71981</v>
      </c>
      <c r="G2232" s="12">
        <v>0.14940000000000001</v>
      </c>
      <c r="I2232" s="64" t="str">
        <f t="shared" si="188"/>
        <v>11900</v>
      </c>
    </row>
    <row r="2233" spans="3:9">
      <c r="C2233" s="64"/>
      <c r="D2233" s="73"/>
      <c r="E2233" s="64">
        <v>29799</v>
      </c>
      <c r="F2233" s="64" t="str">
        <f t="shared" si="187"/>
        <v>81981</v>
      </c>
      <c r="G2233" s="12">
        <v>0.1532</v>
      </c>
      <c r="I2233" s="64" t="str">
        <f t="shared" si="188"/>
        <v>11900</v>
      </c>
    </row>
    <row r="2234" spans="3:9">
      <c r="C2234" s="64"/>
      <c r="D2234" s="75"/>
      <c r="E2234" s="64">
        <v>29830</v>
      </c>
      <c r="F2234" s="64" t="str">
        <f t="shared" si="187"/>
        <v>91981</v>
      </c>
      <c r="G2234" s="12">
        <v>0.1515</v>
      </c>
      <c r="I2234" s="64" t="str">
        <f t="shared" si="188"/>
        <v>11900</v>
      </c>
    </row>
    <row r="2235" spans="3:9">
      <c r="C2235" s="64"/>
      <c r="D2235" s="73"/>
      <c r="E2235" s="64">
        <v>29860</v>
      </c>
      <c r="F2235" s="64" t="str">
        <f t="shared" si="187"/>
        <v>101981</v>
      </c>
      <c r="G2235" s="12">
        <v>0.13389999999999999</v>
      </c>
      <c r="I2235" s="64" t="str">
        <f t="shared" si="188"/>
        <v>11900</v>
      </c>
    </row>
    <row r="2236" spans="3:9">
      <c r="C2236" s="64"/>
      <c r="D2236" s="75"/>
      <c r="E2236" s="64">
        <v>29891</v>
      </c>
      <c r="F2236" s="64" t="str">
        <f t="shared" si="187"/>
        <v>111981</v>
      </c>
      <c r="G2236" s="12">
        <v>0.13719999999999999</v>
      </c>
      <c r="I2236" s="64" t="str">
        <f t="shared" si="188"/>
        <v>11900</v>
      </c>
    </row>
    <row r="2237" spans="3:9">
      <c r="C2237" s="64"/>
      <c r="D2237" s="73"/>
      <c r="E2237" s="64">
        <v>29921</v>
      </c>
      <c r="F2237" s="64" t="str">
        <f t="shared" si="187"/>
        <v>121981</v>
      </c>
      <c r="G2237" s="12">
        <v>0.1459</v>
      </c>
      <c r="I2237" s="64" t="str">
        <f t="shared" si="188"/>
        <v>11900</v>
      </c>
    </row>
    <row r="2238" spans="3:9">
      <c r="C2238" s="64"/>
      <c r="D2238" s="75"/>
      <c r="E2238" s="64">
        <v>29952</v>
      </c>
      <c r="F2238" s="64" t="str">
        <f t="shared" si="187"/>
        <v>11982</v>
      </c>
      <c r="G2238" s="12">
        <v>0.14430000000000001</v>
      </c>
      <c r="I2238" s="64" t="str">
        <f t="shared" si="188"/>
        <v>11900</v>
      </c>
    </row>
    <row r="2239" spans="3:9">
      <c r="C2239" s="64"/>
      <c r="D2239" s="73"/>
      <c r="E2239" s="64">
        <v>29983</v>
      </c>
      <c r="F2239" s="64" t="str">
        <f t="shared" si="187"/>
        <v>21982</v>
      </c>
      <c r="G2239" s="12">
        <v>0.1386</v>
      </c>
      <c r="I2239" s="64" t="str">
        <f t="shared" si="188"/>
        <v>11900</v>
      </c>
    </row>
    <row r="2240" spans="3:9">
      <c r="C2240" s="64"/>
      <c r="D2240" s="75"/>
      <c r="E2240" s="64">
        <v>30011</v>
      </c>
      <c r="F2240" s="64" t="str">
        <f t="shared" si="187"/>
        <v>31982</v>
      </c>
      <c r="G2240" s="12">
        <v>0.13869999999999999</v>
      </c>
      <c r="I2240" s="64" t="str">
        <f t="shared" si="188"/>
        <v>11900</v>
      </c>
    </row>
    <row r="2241" spans="3:9">
      <c r="C2241" s="64"/>
      <c r="D2241" s="73"/>
      <c r="E2241" s="64">
        <v>30042</v>
      </c>
      <c r="F2241" s="64" t="str">
        <f t="shared" si="187"/>
        <v>41982</v>
      </c>
      <c r="G2241" s="12">
        <v>0.13619999999999999</v>
      </c>
      <c r="I2241" s="64" t="str">
        <f t="shared" si="188"/>
        <v>11900</v>
      </c>
    </row>
    <row r="2242" spans="3:9">
      <c r="C2242" s="64"/>
      <c r="D2242" s="75"/>
      <c r="E2242" s="64">
        <v>30072</v>
      </c>
      <c r="F2242" s="64" t="str">
        <f t="shared" si="187"/>
        <v>51982</v>
      </c>
      <c r="G2242" s="12">
        <v>0.14299999999999999</v>
      </c>
      <c r="I2242" s="64" t="str">
        <f t="shared" si="188"/>
        <v>11900</v>
      </c>
    </row>
    <row r="2243" spans="3:9">
      <c r="C2243" s="64"/>
      <c r="D2243" s="73"/>
      <c r="E2243" s="64">
        <v>30103</v>
      </c>
      <c r="F2243" s="64" t="str">
        <f t="shared" si="187"/>
        <v>61982</v>
      </c>
      <c r="G2243" s="12">
        <v>0.13950000000000001</v>
      </c>
      <c r="I2243" s="64" t="str">
        <f t="shared" si="188"/>
        <v>11900</v>
      </c>
    </row>
    <row r="2244" spans="3:9">
      <c r="C2244" s="64"/>
      <c r="D2244" s="75"/>
      <c r="E2244" s="64">
        <v>30133</v>
      </c>
      <c r="F2244" s="64" t="str">
        <f t="shared" si="187"/>
        <v>71982</v>
      </c>
      <c r="G2244" s="12">
        <v>0.13059999999999999</v>
      </c>
      <c r="I2244" s="64" t="str">
        <f t="shared" si="188"/>
        <v>11900</v>
      </c>
    </row>
    <row r="2245" spans="3:9">
      <c r="C2245" s="64"/>
      <c r="D2245" s="73"/>
      <c r="E2245" s="64">
        <v>30164</v>
      </c>
      <c r="F2245" s="64" t="str">
        <f t="shared" si="187"/>
        <v>81982</v>
      </c>
      <c r="G2245" s="12">
        <v>0.1234</v>
      </c>
      <c r="I2245" s="64" t="str">
        <f t="shared" si="188"/>
        <v>11900</v>
      </c>
    </row>
    <row r="2246" spans="3:9">
      <c r="C2246" s="64"/>
      <c r="D2246" s="75"/>
      <c r="E2246" s="64">
        <v>30195</v>
      </c>
      <c r="F2246" s="64" t="str">
        <f t="shared" si="187"/>
        <v>91982</v>
      </c>
      <c r="G2246" s="12">
        <v>0.1091</v>
      </c>
      <c r="I2246" s="64" t="str">
        <f t="shared" si="188"/>
        <v>11900</v>
      </c>
    </row>
    <row r="2247" spans="3:9">
      <c r="C2247" s="64"/>
      <c r="D2247" s="73"/>
      <c r="E2247" s="64">
        <v>30225</v>
      </c>
      <c r="F2247" s="64" t="str">
        <f t="shared" si="187"/>
        <v>101982</v>
      </c>
      <c r="G2247" s="12">
        <v>0.1055</v>
      </c>
      <c r="I2247" s="64" t="str">
        <f t="shared" si="188"/>
        <v>11900</v>
      </c>
    </row>
    <row r="2248" spans="3:9">
      <c r="C2248" s="64"/>
      <c r="D2248" s="75"/>
      <c r="E2248" s="64">
        <v>30256</v>
      </c>
      <c r="F2248" s="64" t="str">
        <f t="shared" si="187"/>
        <v>111982</v>
      </c>
      <c r="G2248" s="12">
        <v>0.10539999999999999</v>
      </c>
      <c r="I2248" s="64" t="str">
        <f t="shared" si="188"/>
        <v>11900</v>
      </c>
    </row>
    <row r="2249" spans="3:9">
      <c r="C2249" s="64"/>
      <c r="D2249" s="73"/>
      <c r="E2249" s="64">
        <v>30286</v>
      </c>
      <c r="F2249" s="64" t="str">
        <f t="shared" si="187"/>
        <v>121982</v>
      </c>
      <c r="G2249" s="12">
        <v>0.1046</v>
      </c>
      <c r="I2249" s="64" t="str">
        <f t="shared" si="188"/>
        <v>11900</v>
      </c>
    </row>
    <row r="2250" spans="3:9">
      <c r="C2250" s="64"/>
      <c r="D2250" s="75"/>
      <c r="E2250" s="64">
        <v>30317</v>
      </c>
      <c r="F2250" s="64" t="str">
        <f t="shared" si="187"/>
        <v>11983</v>
      </c>
      <c r="G2250" s="12">
        <v>0.1072</v>
      </c>
      <c r="I2250" s="64" t="str">
        <f t="shared" si="188"/>
        <v>11900</v>
      </c>
    </row>
    <row r="2251" spans="3:9">
      <c r="C2251" s="64"/>
      <c r="D2251" s="73"/>
      <c r="E2251" s="64">
        <v>30348</v>
      </c>
      <c r="F2251" s="64" t="str">
        <f t="shared" si="187"/>
        <v>21983</v>
      </c>
      <c r="G2251" s="12">
        <v>0.1051</v>
      </c>
      <c r="I2251" s="64" t="str">
        <f t="shared" si="188"/>
        <v>11900</v>
      </c>
    </row>
    <row r="2252" spans="3:9">
      <c r="C2252" s="64"/>
      <c r="D2252" s="75"/>
      <c r="E2252" s="64">
        <v>30376</v>
      </c>
      <c r="F2252" s="64" t="str">
        <f t="shared" si="187"/>
        <v>31983</v>
      </c>
      <c r="G2252" s="12">
        <v>0.104</v>
      </c>
      <c r="I2252" s="64" t="str">
        <f t="shared" si="188"/>
        <v>11900</v>
      </c>
    </row>
    <row r="2253" spans="3:9">
      <c r="C2253" s="64"/>
      <c r="D2253" s="73"/>
      <c r="E2253" s="64">
        <v>30407</v>
      </c>
      <c r="F2253" s="64" t="str">
        <f t="shared" si="187"/>
        <v>41983</v>
      </c>
      <c r="G2253" s="12">
        <v>0.1038</v>
      </c>
      <c r="I2253" s="64" t="str">
        <f t="shared" si="188"/>
        <v>11900</v>
      </c>
    </row>
    <row r="2254" spans="3:9">
      <c r="C2254" s="64"/>
      <c r="D2254" s="75"/>
      <c r="E2254" s="64">
        <v>30437</v>
      </c>
      <c r="F2254" s="64" t="str">
        <f t="shared" si="187"/>
        <v>51983</v>
      </c>
      <c r="G2254" s="12">
        <v>0.1085</v>
      </c>
      <c r="I2254" s="64" t="str">
        <f t="shared" si="188"/>
        <v>11900</v>
      </c>
    </row>
    <row r="2255" spans="3:9">
      <c r="C2255" s="64"/>
      <c r="D2255" s="73"/>
      <c r="E2255" s="64">
        <v>30468</v>
      </c>
      <c r="F2255" s="64" t="str">
        <f t="shared" si="187"/>
        <v>61983</v>
      </c>
      <c r="G2255" s="12">
        <v>0.1138</v>
      </c>
      <c r="I2255" s="64" t="str">
        <f t="shared" si="188"/>
        <v>11900</v>
      </c>
    </row>
    <row r="2256" spans="3:9">
      <c r="C2256" s="64"/>
      <c r="D2256" s="75"/>
      <c r="E2256" s="64">
        <v>30498</v>
      </c>
      <c r="F2256" s="64" t="str">
        <f t="shared" si="187"/>
        <v>71983</v>
      </c>
      <c r="G2256" s="12">
        <v>0.11849999999999999</v>
      </c>
      <c r="I2256" s="64" t="str">
        <f t="shared" si="188"/>
        <v>11900</v>
      </c>
    </row>
    <row r="2257" spans="3:9">
      <c r="C2257" s="64"/>
      <c r="D2257" s="73"/>
      <c r="E2257" s="64">
        <v>30529</v>
      </c>
      <c r="F2257" s="64" t="str">
        <f t="shared" si="187"/>
        <v>81983</v>
      </c>
      <c r="G2257" s="12">
        <v>0.11650000000000001</v>
      </c>
      <c r="I2257" s="64" t="str">
        <f t="shared" si="188"/>
        <v>11900</v>
      </c>
    </row>
    <row r="2258" spans="3:9">
      <c r="C2258" s="64"/>
      <c r="D2258" s="75"/>
      <c r="E2258" s="64">
        <v>30560</v>
      </c>
      <c r="F2258" s="64" t="str">
        <f t="shared" si="187"/>
        <v>91983</v>
      </c>
      <c r="G2258" s="12">
        <v>0.1154</v>
      </c>
      <c r="I2258" s="64" t="str">
        <f t="shared" si="188"/>
        <v>11900</v>
      </c>
    </row>
    <row r="2259" spans="3:9">
      <c r="C2259" s="64"/>
      <c r="D2259" s="73"/>
      <c r="E2259" s="64">
        <v>30590</v>
      </c>
      <c r="F2259" s="64" t="str">
        <f t="shared" si="187"/>
        <v>101983</v>
      </c>
      <c r="G2259" s="12">
        <v>0.1169</v>
      </c>
      <c r="I2259" s="64" t="str">
        <f t="shared" si="188"/>
        <v>11900</v>
      </c>
    </row>
    <row r="2260" spans="3:9">
      <c r="C2260" s="64"/>
      <c r="D2260" s="75"/>
      <c r="E2260" s="64">
        <v>30621</v>
      </c>
      <c r="F2260" s="64" t="str">
        <f t="shared" si="187"/>
        <v>111983</v>
      </c>
      <c r="G2260" s="12">
        <v>0.1183</v>
      </c>
      <c r="I2260" s="64" t="str">
        <f t="shared" si="188"/>
        <v>11900</v>
      </c>
    </row>
    <row r="2261" spans="3:9">
      <c r="C2261" s="64"/>
      <c r="D2261" s="73"/>
      <c r="E2261" s="64">
        <v>30651</v>
      </c>
      <c r="F2261" s="64" t="str">
        <f t="shared" si="187"/>
        <v>121983</v>
      </c>
      <c r="G2261" s="12">
        <v>0.1167</v>
      </c>
      <c r="I2261" s="64" t="str">
        <f t="shared" si="188"/>
        <v>11900</v>
      </c>
    </row>
    <row r="2262" spans="3:9">
      <c r="C2262" s="64"/>
      <c r="D2262" s="75"/>
      <c r="E2262" s="64">
        <v>30682</v>
      </c>
      <c r="F2262" s="64" t="str">
        <f t="shared" si="187"/>
        <v>11984</v>
      </c>
      <c r="G2262" s="12">
        <v>0.11840000000000001</v>
      </c>
      <c r="I2262" s="64" t="str">
        <f t="shared" si="188"/>
        <v>11900</v>
      </c>
    </row>
    <row r="2263" spans="3:9">
      <c r="C2263" s="64"/>
      <c r="D2263" s="73"/>
      <c r="E2263" s="64">
        <v>30713</v>
      </c>
      <c r="F2263" s="64" t="str">
        <f t="shared" si="187"/>
        <v>21984</v>
      </c>
      <c r="G2263" s="12">
        <v>0.1232</v>
      </c>
      <c r="I2263" s="64" t="str">
        <f t="shared" si="188"/>
        <v>11900</v>
      </c>
    </row>
    <row r="2264" spans="3:9">
      <c r="C2264" s="64"/>
      <c r="D2264" s="75"/>
      <c r="E2264" s="64">
        <v>30742</v>
      </c>
      <c r="F2264" s="64" t="str">
        <f t="shared" si="187"/>
        <v>31984</v>
      </c>
      <c r="G2264" s="12">
        <v>0.1263</v>
      </c>
      <c r="I2264" s="64" t="str">
        <f t="shared" si="188"/>
        <v>11900</v>
      </c>
    </row>
    <row r="2265" spans="3:9">
      <c r="C2265" s="64"/>
      <c r="D2265" s="73"/>
      <c r="E2265" s="64">
        <v>30773</v>
      </c>
      <c r="F2265" s="64" t="str">
        <f t="shared" si="187"/>
        <v>41984</v>
      </c>
      <c r="G2265" s="12">
        <v>0.1341</v>
      </c>
      <c r="I2265" s="64" t="str">
        <f t="shared" si="188"/>
        <v>11900</v>
      </c>
    </row>
    <row r="2266" spans="3:9">
      <c r="C2266" s="64"/>
      <c r="D2266" s="75"/>
      <c r="E2266" s="64">
        <v>30803</v>
      </c>
      <c r="F2266" s="64" t="str">
        <f t="shared" si="187"/>
        <v>51984</v>
      </c>
      <c r="G2266" s="12">
        <v>0.1356</v>
      </c>
      <c r="I2266" s="64" t="str">
        <f t="shared" si="188"/>
        <v>11900</v>
      </c>
    </row>
    <row r="2267" spans="3:9">
      <c r="C2267" s="64"/>
      <c r="D2267" s="73"/>
      <c r="E2267" s="64">
        <v>30834</v>
      </c>
      <c r="F2267" s="64" t="str">
        <f t="shared" si="187"/>
        <v>61984</v>
      </c>
      <c r="G2267" s="12">
        <v>0.1336</v>
      </c>
      <c r="I2267" s="64" t="str">
        <f t="shared" si="188"/>
        <v>11900</v>
      </c>
    </row>
    <row r="2268" spans="3:9">
      <c r="C2268" s="64"/>
      <c r="D2268" s="75"/>
      <c r="E2268" s="64">
        <v>30864</v>
      </c>
      <c r="F2268" s="64" t="str">
        <f t="shared" si="187"/>
        <v>71984</v>
      </c>
      <c r="G2268" s="12">
        <v>0.12720000000000001</v>
      </c>
      <c r="I2268" s="64" t="str">
        <f t="shared" si="188"/>
        <v>11900</v>
      </c>
    </row>
    <row r="2269" spans="3:9">
      <c r="C2269" s="64"/>
      <c r="D2269" s="73"/>
      <c r="E2269" s="64">
        <v>30895</v>
      </c>
      <c r="F2269" s="64" t="str">
        <f t="shared" ref="F2269:F2332" si="189">MONTH(E2269)&amp;YEAR(E2269)</f>
        <v>81984</v>
      </c>
      <c r="G2269" s="12">
        <v>0.12520000000000001</v>
      </c>
      <c r="I2269" s="64" t="str">
        <f t="shared" ref="I2269:I2332" si="190">MONTH(H2269)&amp;YEAR(H2269)</f>
        <v>11900</v>
      </c>
    </row>
    <row r="2270" spans="3:9">
      <c r="C2270" s="64"/>
      <c r="D2270" s="75"/>
      <c r="E2270" s="64">
        <v>30926</v>
      </c>
      <c r="F2270" s="64" t="str">
        <f t="shared" si="189"/>
        <v>91984</v>
      </c>
      <c r="G2270" s="12">
        <v>0.1216</v>
      </c>
      <c r="I2270" s="64" t="str">
        <f t="shared" si="190"/>
        <v>11900</v>
      </c>
    </row>
    <row r="2271" spans="3:9">
      <c r="C2271" s="64"/>
      <c r="D2271" s="73"/>
      <c r="E2271" s="64">
        <v>30956</v>
      </c>
      <c r="F2271" s="64" t="str">
        <f t="shared" si="189"/>
        <v>101984</v>
      </c>
      <c r="G2271" s="12">
        <v>0.1157</v>
      </c>
      <c r="I2271" s="64" t="str">
        <f t="shared" si="190"/>
        <v>11900</v>
      </c>
    </row>
    <row r="2272" spans="3:9">
      <c r="C2272" s="64"/>
      <c r="D2272" s="75"/>
      <c r="E2272" s="64">
        <v>30987</v>
      </c>
      <c r="F2272" s="64" t="str">
        <f t="shared" si="189"/>
        <v>111984</v>
      </c>
      <c r="G2272" s="12">
        <v>0.115</v>
      </c>
      <c r="I2272" s="64" t="str">
        <f t="shared" si="190"/>
        <v>11900</v>
      </c>
    </row>
    <row r="2273" spans="3:9">
      <c r="C2273" s="64"/>
      <c r="D2273" s="73"/>
      <c r="E2273" s="64">
        <v>31017</v>
      </c>
      <c r="F2273" s="64" t="str">
        <f t="shared" si="189"/>
        <v>121984</v>
      </c>
      <c r="G2273" s="12">
        <v>0.1138</v>
      </c>
      <c r="I2273" s="64" t="str">
        <f t="shared" si="190"/>
        <v>11900</v>
      </c>
    </row>
    <row r="2274" spans="3:9">
      <c r="C2274" s="64"/>
      <c r="D2274" s="75"/>
      <c r="E2274" s="64">
        <v>31048</v>
      </c>
      <c r="F2274" s="64" t="str">
        <f t="shared" si="189"/>
        <v>11985</v>
      </c>
      <c r="G2274" s="12">
        <v>0.11509999999999999</v>
      </c>
      <c r="I2274" s="64" t="str">
        <f t="shared" si="190"/>
        <v>11900</v>
      </c>
    </row>
    <row r="2275" spans="3:9">
      <c r="C2275" s="64"/>
      <c r="D2275" s="73"/>
      <c r="E2275" s="64">
        <v>31079</v>
      </c>
      <c r="F2275" s="64" t="str">
        <f t="shared" si="189"/>
        <v>21985</v>
      </c>
      <c r="G2275" s="12">
        <v>0.1186</v>
      </c>
      <c r="I2275" s="64" t="str">
        <f t="shared" si="190"/>
        <v>11900</v>
      </c>
    </row>
    <row r="2276" spans="3:9">
      <c r="C2276" s="64"/>
      <c r="D2276" s="75"/>
      <c r="E2276" s="64">
        <v>31107</v>
      </c>
      <c r="F2276" s="64" t="str">
        <f t="shared" si="189"/>
        <v>31985</v>
      </c>
      <c r="G2276" s="12">
        <v>0.1143</v>
      </c>
      <c r="I2276" s="64" t="str">
        <f t="shared" si="190"/>
        <v>11900</v>
      </c>
    </row>
    <row r="2277" spans="3:9">
      <c r="C2277" s="64"/>
      <c r="D2277" s="73"/>
      <c r="E2277" s="64">
        <v>31138</v>
      </c>
      <c r="F2277" s="64" t="str">
        <f t="shared" si="189"/>
        <v>41985</v>
      </c>
      <c r="G2277" s="12">
        <v>0.1085</v>
      </c>
      <c r="I2277" s="64" t="str">
        <f t="shared" si="190"/>
        <v>11900</v>
      </c>
    </row>
    <row r="2278" spans="3:9">
      <c r="C2278" s="64"/>
      <c r="D2278" s="75"/>
      <c r="E2278" s="64">
        <v>31168</v>
      </c>
      <c r="F2278" s="64" t="str">
        <f t="shared" si="189"/>
        <v>51985</v>
      </c>
      <c r="G2278" s="12">
        <v>0.1016</v>
      </c>
      <c r="I2278" s="64" t="str">
        <f t="shared" si="190"/>
        <v>11900</v>
      </c>
    </row>
    <row r="2279" spans="3:9">
      <c r="C2279" s="64"/>
      <c r="D2279" s="73"/>
      <c r="E2279" s="64">
        <v>31199</v>
      </c>
      <c r="F2279" s="64" t="str">
        <f t="shared" si="189"/>
        <v>61985</v>
      </c>
      <c r="G2279" s="12">
        <v>0.1031</v>
      </c>
      <c r="I2279" s="64" t="str">
        <f t="shared" si="190"/>
        <v>11900</v>
      </c>
    </row>
    <row r="2280" spans="3:9">
      <c r="C2280" s="64"/>
      <c r="D2280" s="75"/>
      <c r="E2280" s="64">
        <v>31229</v>
      </c>
      <c r="F2280" s="64" t="str">
        <f t="shared" si="189"/>
        <v>71985</v>
      </c>
      <c r="G2280" s="12">
        <v>0.1033</v>
      </c>
      <c r="I2280" s="64" t="str">
        <f t="shared" si="190"/>
        <v>11900</v>
      </c>
    </row>
    <row r="2281" spans="3:9">
      <c r="C2281" s="64"/>
      <c r="D2281" s="73"/>
      <c r="E2281" s="64">
        <v>31260</v>
      </c>
      <c r="F2281" s="64" t="str">
        <f t="shared" si="189"/>
        <v>81985</v>
      </c>
      <c r="G2281" s="12">
        <v>0.1037</v>
      </c>
      <c r="I2281" s="64" t="str">
        <f t="shared" si="190"/>
        <v>11900</v>
      </c>
    </row>
    <row r="2282" spans="3:9">
      <c r="C2282" s="64"/>
      <c r="D2282" s="75"/>
      <c r="E2282" s="64">
        <v>31291</v>
      </c>
      <c r="F2282" s="64" t="str">
        <f t="shared" si="189"/>
        <v>91985</v>
      </c>
      <c r="G2282" s="12">
        <v>0.1024</v>
      </c>
      <c r="I2282" s="64" t="str">
        <f t="shared" si="190"/>
        <v>11900</v>
      </c>
    </row>
    <row r="2283" spans="3:9">
      <c r="C2283" s="64"/>
      <c r="D2283" s="73"/>
      <c r="E2283" s="64">
        <v>31321</v>
      </c>
      <c r="F2283" s="64" t="str">
        <f t="shared" si="189"/>
        <v>101985</v>
      </c>
      <c r="G2283" s="12">
        <v>9.7799999999999998E-2</v>
      </c>
      <c r="I2283" s="64" t="str">
        <f t="shared" si="190"/>
        <v>11900</v>
      </c>
    </row>
    <row r="2284" spans="3:9">
      <c r="C2284" s="64"/>
      <c r="D2284" s="75"/>
      <c r="E2284" s="64">
        <v>31352</v>
      </c>
      <c r="F2284" s="64" t="str">
        <f t="shared" si="189"/>
        <v>111985</v>
      </c>
      <c r="G2284" s="12">
        <v>9.2600000000000002E-2</v>
      </c>
      <c r="I2284" s="64" t="str">
        <f t="shared" si="190"/>
        <v>11900</v>
      </c>
    </row>
    <row r="2285" spans="3:9">
      <c r="C2285" s="64"/>
      <c r="D2285" s="73"/>
      <c r="E2285" s="64">
        <v>31382</v>
      </c>
      <c r="F2285" s="64" t="str">
        <f t="shared" si="189"/>
        <v>121985</v>
      </c>
      <c r="G2285" s="12">
        <v>9.1899999999999996E-2</v>
      </c>
      <c r="I2285" s="64" t="str">
        <f t="shared" si="190"/>
        <v>11900</v>
      </c>
    </row>
    <row r="2286" spans="3:9">
      <c r="C2286" s="64"/>
      <c r="D2286" s="75"/>
      <c r="E2286" s="64">
        <v>31413</v>
      </c>
      <c r="F2286" s="64" t="str">
        <f t="shared" si="189"/>
        <v>11986</v>
      </c>
      <c r="G2286" s="12">
        <v>8.6999999999999994E-2</v>
      </c>
      <c r="I2286" s="64" t="str">
        <f t="shared" si="190"/>
        <v>11900</v>
      </c>
    </row>
    <row r="2287" spans="3:9">
      <c r="C2287" s="64"/>
      <c r="D2287" s="73"/>
      <c r="E2287" s="64">
        <v>31444</v>
      </c>
      <c r="F2287" s="64" t="str">
        <f t="shared" si="189"/>
        <v>21986</v>
      </c>
      <c r="G2287" s="12">
        <v>7.7799999999999994E-2</v>
      </c>
      <c r="I2287" s="64" t="str">
        <f t="shared" si="190"/>
        <v>11900</v>
      </c>
    </row>
    <row r="2288" spans="3:9">
      <c r="C2288" s="64"/>
      <c r="D2288" s="75"/>
      <c r="E2288" s="64">
        <v>31472</v>
      </c>
      <c r="F2288" s="64" t="str">
        <f t="shared" si="189"/>
        <v>31986</v>
      </c>
      <c r="G2288" s="12">
        <v>7.2999999999999995E-2</v>
      </c>
      <c r="I2288" s="64" t="str">
        <f t="shared" si="190"/>
        <v>11900</v>
      </c>
    </row>
    <row r="2289" spans="3:9">
      <c r="C2289" s="64"/>
      <c r="D2289" s="73"/>
      <c r="E2289" s="64">
        <v>31503</v>
      </c>
      <c r="F2289" s="64" t="str">
        <f t="shared" si="189"/>
        <v>41986</v>
      </c>
      <c r="G2289" s="12">
        <v>7.7100000000000002E-2</v>
      </c>
      <c r="I2289" s="64" t="str">
        <f t="shared" si="190"/>
        <v>11900</v>
      </c>
    </row>
    <row r="2290" spans="3:9">
      <c r="C2290" s="64"/>
      <c r="D2290" s="75"/>
      <c r="E2290" s="64">
        <v>31533</v>
      </c>
      <c r="F2290" s="64" t="str">
        <f t="shared" si="189"/>
        <v>51986</v>
      </c>
      <c r="G2290" s="12">
        <v>7.8E-2</v>
      </c>
      <c r="I2290" s="64" t="str">
        <f t="shared" si="190"/>
        <v>11900</v>
      </c>
    </row>
    <row r="2291" spans="3:9">
      <c r="C2291" s="64"/>
      <c r="D2291" s="73"/>
      <c r="E2291" s="64">
        <v>31564</v>
      </c>
      <c r="F2291" s="64" t="str">
        <f t="shared" si="189"/>
        <v>61986</v>
      </c>
      <c r="G2291" s="12">
        <v>7.2999999999999995E-2</v>
      </c>
      <c r="I2291" s="64" t="str">
        <f t="shared" si="190"/>
        <v>11900</v>
      </c>
    </row>
    <row r="2292" spans="3:9">
      <c r="C2292" s="64"/>
      <c r="D2292" s="75"/>
      <c r="E2292" s="64">
        <v>31594</v>
      </c>
      <c r="F2292" s="64" t="str">
        <f t="shared" si="189"/>
        <v>71986</v>
      </c>
      <c r="G2292" s="12">
        <v>7.17E-2</v>
      </c>
      <c r="I2292" s="64" t="str">
        <f t="shared" si="190"/>
        <v>11900</v>
      </c>
    </row>
    <row r="2293" spans="3:9">
      <c r="C2293" s="64"/>
      <c r="D2293" s="73"/>
      <c r="E2293" s="64">
        <v>31625</v>
      </c>
      <c r="F2293" s="64" t="str">
        <f t="shared" si="189"/>
        <v>81986</v>
      </c>
      <c r="G2293" s="12">
        <v>7.4499999999999997E-2</v>
      </c>
      <c r="I2293" s="64" t="str">
        <f t="shared" si="190"/>
        <v>11900</v>
      </c>
    </row>
    <row r="2294" spans="3:9">
      <c r="C2294" s="64"/>
      <c r="D2294" s="75"/>
      <c r="E2294" s="64">
        <v>31656</v>
      </c>
      <c r="F2294" s="64" t="str">
        <f t="shared" si="189"/>
        <v>91986</v>
      </c>
      <c r="G2294" s="12">
        <v>7.4300000000000005E-2</v>
      </c>
      <c r="I2294" s="64" t="str">
        <f t="shared" si="190"/>
        <v>11900</v>
      </c>
    </row>
    <row r="2295" spans="3:9">
      <c r="C2295" s="64"/>
      <c r="D2295" s="73"/>
      <c r="E2295" s="64">
        <v>31686</v>
      </c>
      <c r="F2295" s="64" t="str">
        <f t="shared" si="189"/>
        <v>101986</v>
      </c>
      <c r="G2295" s="12">
        <v>7.2499999999999995E-2</v>
      </c>
      <c r="I2295" s="64" t="str">
        <f t="shared" si="190"/>
        <v>11900</v>
      </c>
    </row>
    <row r="2296" spans="3:9">
      <c r="C2296" s="64"/>
      <c r="D2296" s="75"/>
      <c r="E2296" s="64">
        <v>31717</v>
      </c>
      <c r="F2296" s="64" t="str">
        <f t="shared" si="189"/>
        <v>111986</v>
      </c>
      <c r="G2296" s="12">
        <v>7.1099999999999997E-2</v>
      </c>
      <c r="I2296" s="64" t="str">
        <f t="shared" si="190"/>
        <v>11900</v>
      </c>
    </row>
    <row r="2297" spans="3:9">
      <c r="C2297" s="64"/>
      <c r="D2297" s="73"/>
      <c r="E2297" s="64">
        <v>31747</v>
      </c>
      <c r="F2297" s="64" t="str">
        <f t="shared" si="189"/>
        <v>121986</v>
      </c>
      <c r="G2297" s="12">
        <v>7.0800000000000002E-2</v>
      </c>
      <c r="I2297" s="64" t="str">
        <f t="shared" si="190"/>
        <v>11900</v>
      </c>
    </row>
    <row r="2298" spans="3:9">
      <c r="C2298" s="64"/>
      <c r="D2298" s="75"/>
      <c r="E2298" s="64">
        <v>31778</v>
      </c>
      <c r="F2298" s="64" t="str">
        <f t="shared" si="189"/>
        <v>11987</v>
      </c>
      <c r="G2298" s="12">
        <v>7.2499999999999995E-2</v>
      </c>
      <c r="I2298" s="64" t="str">
        <f t="shared" si="190"/>
        <v>11900</v>
      </c>
    </row>
    <row r="2299" spans="3:9">
      <c r="C2299" s="64"/>
      <c r="D2299" s="73"/>
      <c r="E2299" s="64">
        <v>31809</v>
      </c>
      <c r="F2299" s="64" t="str">
        <f t="shared" si="189"/>
        <v>21987</v>
      </c>
      <c r="G2299" s="12">
        <v>7.2499999999999995E-2</v>
      </c>
      <c r="I2299" s="64" t="str">
        <f t="shared" si="190"/>
        <v>11900</v>
      </c>
    </row>
    <row r="2300" spans="3:9">
      <c r="C2300" s="64"/>
      <c r="D2300" s="75"/>
      <c r="E2300" s="64">
        <v>31837</v>
      </c>
      <c r="F2300" s="64" t="str">
        <f t="shared" si="189"/>
        <v>31987</v>
      </c>
      <c r="G2300" s="12">
        <v>8.0199999999999994E-2</v>
      </c>
      <c r="I2300" s="64" t="str">
        <f t="shared" si="190"/>
        <v>11900</v>
      </c>
    </row>
    <row r="2301" spans="3:9">
      <c r="C2301" s="64"/>
      <c r="D2301" s="73"/>
      <c r="E2301" s="64">
        <v>31868</v>
      </c>
      <c r="F2301" s="64" t="str">
        <f t="shared" si="189"/>
        <v>41987</v>
      </c>
      <c r="G2301" s="12">
        <v>8.6099999999999996E-2</v>
      </c>
      <c r="I2301" s="64" t="str">
        <f t="shared" si="190"/>
        <v>11900</v>
      </c>
    </row>
    <row r="2302" spans="3:9">
      <c r="C2302" s="64"/>
      <c r="D2302" s="75"/>
      <c r="E2302" s="64">
        <v>31898</v>
      </c>
      <c r="F2302" s="64" t="str">
        <f t="shared" si="189"/>
        <v>51987</v>
      </c>
      <c r="G2302" s="12">
        <v>8.4000000000000005E-2</v>
      </c>
      <c r="I2302" s="64" t="str">
        <f t="shared" si="190"/>
        <v>11900</v>
      </c>
    </row>
    <row r="2303" spans="3:9">
      <c r="C2303" s="64"/>
      <c r="D2303" s="73"/>
      <c r="E2303" s="64">
        <v>31929</v>
      </c>
      <c r="F2303" s="64" t="str">
        <f t="shared" si="189"/>
        <v>61987</v>
      </c>
      <c r="G2303" s="12">
        <v>8.4500000000000006E-2</v>
      </c>
      <c r="I2303" s="64" t="str">
        <f t="shared" si="190"/>
        <v>11900</v>
      </c>
    </row>
    <row r="2304" spans="3:9">
      <c r="C2304" s="64"/>
      <c r="D2304" s="75"/>
      <c r="E2304" s="64">
        <v>31959</v>
      </c>
      <c r="F2304" s="64" t="str">
        <f t="shared" si="189"/>
        <v>71987</v>
      </c>
      <c r="G2304" s="12">
        <v>8.7599999999999997E-2</v>
      </c>
      <c r="I2304" s="64" t="str">
        <f t="shared" si="190"/>
        <v>11900</v>
      </c>
    </row>
    <row r="2305" spans="3:9">
      <c r="C2305" s="64"/>
      <c r="D2305" s="73"/>
      <c r="E2305" s="64">
        <v>31990</v>
      </c>
      <c r="F2305" s="64" t="str">
        <f t="shared" si="189"/>
        <v>81987</v>
      </c>
      <c r="G2305" s="12">
        <v>9.4200000000000006E-2</v>
      </c>
      <c r="I2305" s="64" t="str">
        <f t="shared" si="190"/>
        <v>11900</v>
      </c>
    </row>
    <row r="2306" spans="3:9">
      <c r="C2306" s="64"/>
      <c r="D2306" s="75"/>
      <c r="E2306" s="64">
        <v>32021</v>
      </c>
      <c r="F2306" s="64" t="str">
        <f t="shared" si="189"/>
        <v>91987</v>
      </c>
      <c r="G2306" s="12">
        <v>9.5200000000000007E-2</v>
      </c>
      <c r="I2306" s="64" t="str">
        <f t="shared" si="190"/>
        <v>11900</v>
      </c>
    </row>
    <row r="2307" spans="3:9">
      <c r="C2307" s="64"/>
      <c r="D2307" s="73"/>
      <c r="E2307" s="64">
        <v>32051</v>
      </c>
      <c r="F2307" s="64" t="str">
        <f t="shared" si="189"/>
        <v>101987</v>
      </c>
      <c r="G2307" s="12">
        <v>8.8599999999999998E-2</v>
      </c>
      <c r="I2307" s="64" t="str">
        <f t="shared" si="190"/>
        <v>11900</v>
      </c>
    </row>
    <row r="2308" spans="3:9">
      <c r="C2308" s="64"/>
      <c r="D2308" s="75"/>
      <c r="E2308" s="64">
        <v>32082</v>
      </c>
      <c r="F2308" s="64" t="str">
        <f t="shared" si="189"/>
        <v>111987</v>
      </c>
      <c r="G2308" s="12">
        <v>8.9899999999999994E-2</v>
      </c>
      <c r="I2308" s="64" t="str">
        <f t="shared" si="190"/>
        <v>11900</v>
      </c>
    </row>
    <row r="2309" spans="3:9">
      <c r="C2309" s="64"/>
      <c r="D2309" s="73"/>
      <c r="E2309" s="64">
        <v>32112</v>
      </c>
      <c r="F2309" s="64" t="str">
        <f t="shared" si="189"/>
        <v>121987</v>
      </c>
      <c r="G2309" s="12">
        <v>8.6699999999999999E-2</v>
      </c>
      <c r="I2309" s="64" t="str">
        <f t="shared" si="190"/>
        <v>11900</v>
      </c>
    </row>
    <row r="2310" spans="3:9">
      <c r="C2310" s="64"/>
      <c r="D2310" s="75"/>
      <c r="E2310" s="64">
        <v>32143</v>
      </c>
      <c r="F2310" s="64" t="str">
        <f t="shared" si="189"/>
        <v>11988</v>
      </c>
      <c r="G2310" s="12">
        <v>8.2100000000000006E-2</v>
      </c>
      <c r="I2310" s="64" t="str">
        <f t="shared" si="190"/>
        <v>11900</v>
      </c>
    </row>
    <row r="2311" spans="3:9">
      <c r="C2311" s="64"/>
      <c r="D2311" s="73"/>
      <c r="E2311" s="64">
        <v>32174</v>
      </c>
      <c r="F2311" s="64" t="str">
        <f t="shared" si="189"/>
        <v>21988</v>
      </c>
      <c r="G2311" s="12">
        <v>8.3699999999999997E-2</v>
      </c>
      <c r="I2311" s="64" t="str">
        <f t="shared" si="190"/>
        <v>11900</v>
      </c>
    </row>
    <row r="2312" spans="3:9">
      <c r="C2312" s="64"/>
      <c r="D2312" s="75"/>
      <c r="E2312" s="64">
        <v>32203</v>
      </c>
      <c r="F2312" s="64" t="str">
        <f t="shared" si="189"/>
        <v>31988</v>
      </c>
      <c r="G2312" s="12">
        <v>8.72E-2</v>
      </c>
      <c r="I2312" s="64" t="str">
        <f t="shared" si="190"/>
        <v>11900</v>
      </c>
    </row>
    <row r="2313" spans="3:9">
      <c r="C2313" s="64"/>
      <c r="D2313" s="73"/>
      <c r="E2313" s="64">
        <v>32234</v>
      </c>
      <c r="F2313" s="64" t="str">
        <f t="shared" si="189"/>
        <v>41988</v>
      </c>
      <c r="G2313" s="12">
        <v>9.0899999999999995E-2</v>
      </c>
      <c r="I2313" s="64" t="str">
        <f t="shared" si="190"/>
        <v>11900</v>
      </c>
    </row>
    <row r="2314" spans="3:9">
      <c r="C2314" s="64"/>
      <c r="D2314" s="75"/>
      <c r="E2314" s="64">
        <v>32264</v>
      </c>
      <c r="F2314" s="64" t="str">
        <f t="shared" si="189"/>
        <v>51988</v>
      </c>
      <c r="G2314" s="12">
        <v>8.9200000000000002E-2</v>
      </c>
      <c r="I2314" s="64" t="str">
        <f t="shared" si="190"/>
        <v>11900</v>
      </c>
    </row>
    <row r="2315" spans="3:9">
      <c r="C2315" s="64"/>
      <c r="D2315" s="73"/>
      <c r="E2315" s="64">
        <v>32295</v>
      </c>
      <c r="F2315" s="64" t="str">
        <f t="shared" si="189"/>
        <v>61988</v>
      </c>
      <c r="G2315" s="12">
        <v>9.06E-2</v>
      </c>
      <c r="I2315" s="64" t="str">
        <f t="shared" si="190"/>
        <v>11900</v>
      </c>
    </row>
    <row r="2316" spans="3:9">
      <c r="C2316" s="64"/>
      <c r="D2316" s="75"/>
      <c r="E2316" s="64">
        <v>32325</v>
      </c>
      <c r="F2316" s="64" t="str">
        <f t="shared" si="189"/>
        <v>71988</v>
      </c>
      <c r="G2316" s="12">
        <v>9.2600000000000002E-2</v>
      </c>
      <c r="I2316" s="64" t="str">
        <f t="shared" si="190"/>
        <v>11900</v>
      </c>
    </row>
    <row r="2317" spans="3:9">
      <c r="C2317" s="64"/>
      <c r="D2317" s="73"/>
      <c r="E2317" s="64">
        <v>32356</v>
      </c>
      <c r="F2317" s="64" t="str">
        <f t="shared" si="189"/>
        <v>81988</v>
      </c>
      <c r="G2317" s="12">
        <v>8.9800000000000005E-2</v>
      </c>
      <c r="I2317" s="64" t="str">
        <f t="shared" si="190"/>
        <v>11900</v>
      </c>
    </row>
    <row r="2318" spans="3:9">
      <c r="C2318" s="64"/>
      <c r="D2318" s="75"/>
      <c r="E2318" s="64">
        <v>32387</v>
      </c>
      <c r="F2318" s="64" t="str">
        <f t="shared" si="189"/>
        <v>91988</v>
      </c>
      <c r="G2318" s="12">
        <v>8.7999999999999995E-2</v>
      </c>
      <c r="I2318" s="64" t="str">
        <f t="shared" si="190"/>
        <v>11900</v>
      </c>
    </row>
    <row r="2319" spans="3:9">
      <c r="C2319" s="64"/>
      <c r="D2319" s="73"/>
      <c r="E2319" s="64">
        <v>32417</v>
      </c>
      <c r="F2319" s="64" t="str">
        <f t="shared" si="189"/>
        <v>101988</v>
      </c>
      <c r="G2319" s="12">
        <v>8.9599999999999999E-2</v>
      </c>
      <c r="I2319" s="64" t="str">
        <f t="shared" si="190"/>
        <v>11900</v>
      </c>
    </row>
    <row r="2320" spans="3:9">
      <c r="C2320" s="64"/>
      <c r="D2320" s="75"/>
      <c r="E2320" s="64">
        <v>32448</v>
      </c>
      <c r="F2320" s="64" t="str">
        <f t="shared" si="189"/>
        <v>111988</v>
      </c>
      <c r="G2320" s="12">
        <v>9.11E-2</v>
      </c>
      <c r="I2320" s="64" t="str">
        <f t="shared" si="190"/>
        <v>11900</v>
      </c>
    </row>
    <row r="2321" spans="3:9">
      <c r="C2321" s="64"/>
      <c r="D2321" s="73"/>
      <c r="E2321" s="64">
        <v>32478</v>
      </c>
      <c r="F2321" s="64" t="str">
        <f t="shared" si="189"/>
        <v>121988</v>
      </c>
      <c r="G2321" s="12">
        <v>9.0899999999999995E-2</v>
      </c>
      <c r="I2321" s="64" t="str">
        <f t="shared" si="190"/>
        <v>11900</v>
      </c>
    </row>
    <row r="2322" spans="3:9">
      <c r="C2322" s="64"/>
      <c r="D2322" s="75"/>
      <c r="E2322" s="64">
        <v>32509</v>
      </c>
      <c r="F2322" s="64" t="str">
        <f t="shared" si="189"/>
        <v>11989</v>
      </c>
      <c r="G2322" s="12">
        <v>9.1700000000000004E-2</v>
      </c>
      <c r="I2322" s="64" t="str">
        <f t="shared" si="190"/>
        <v>11900</v>
      </c>
    </row>
    <row r="2323" spans="3:9">
      <c r="C2323" s="64"/>
      <c r="D2323" s="73"/>
      <c r="E2323" s="64">
        <v>32540</v>
      </c>
      <c r="F2323" s="64" t="str">
        <f t="shared" si="189"/>
        <v>21989</v>
      </c>
      <c r="G2323" s="12">
        <v>9.3600000000000003E-2</v>
      </c>
      <c r="I2323" s="64" t="str">
        <f t="shared" si="190"/>
        <v>11900</v>
      </c>
    </row>
    <row r="2324" spans="3:9">
      <c r="C2324" s="64"/>
      <c r="D2324" s="75"/>
      <c r="E2324" s="64">
        <v>32568</v>
      </c>
      <c r="F2324" s="64" t="str">
        <f t="shared" si="189"/>
        <v>31989</v>
      </c>
      <c r="G2324" s="12">
        <v>9.1800000000000007E-2</v>
      </c>
      <c r="I2324" s="64" t="str">
        <f t="shared" si="190"/>
        <v>11900</v>
      </c>
    </row>
    <row r="2325" spans="3:9">
      <c r="C2325" s="64"/>
      <c r="D2325" s="73"/>
      <c r="E2325" s="64">
        <v>32599</v>
      </c>
      <c r="F2325" s="64" t="str">
        <f t="shared" si="189"/>
        <v>41989</v>
      </c>
      <c r="G2325" s="12">
        <v>8.8599999999999998E-2</v>
      </c>
      <c r="I2325" s="64" t="str">
        <f t="shared" si="190"/>
        <v>11900</v>
      </c>
    </row>
    <row r="2326" spans="3:9">
      <c r="C2326" s="64"/>
      <c r="D2326" s="75"/>
      <c r="E2326" s="64">
        <v>32629</v>
      </c>
      <c r="F2326" s="64" t="str">
        <f t="shared" si="189"/>
        <v>51989</v>
      </c>
      <c r="G2326" s="12">
        <v>8.2799999999999999E-2</v>
      </c>
      <c r="I2326" s="64" t="str">
        <f t="shared" si="190"/>
        <v>11900</v>
      </c>
    </row>
    <row r="2327" spans="3:9">
      <c r="C2327" s="64"/>
      <c r="D2327" s="73"/>
      <c r="E2327" s="64">
        <v>32660</v>
      </c>
      <c r="F2327" s="64" t="str">
        <f t="shared" si="189"/>
        <v>61989</v>
      </c>
      <c r="G2327" s="12">
        <v>8.0199999999999994E-2</v>
      </c>
      <c r="I2327" s="64" t="str">
        <f t="shared" si="190"/>
        <v>11900</v>
      </c>
    </row>
    <row r="2328" spans="3:9">
      <c r="C2328" s="64"/>
      <c r="D2328" s="75"/>
      <c r="E2328" s="64">
        <v>32690</v>
      </c>
      <c r="F2328" s="64" t="str">
        <f t="shared" si="189"/>
        <v>71989</v>
      </c>
      <c r="G2328" s="12">
        <v>8.1100000000000005E-2</v>
      </c>
      <c r="I2328" s="64" t="str">
        <f t="shared" si="190"/>
        <v>11900</v>
      </c>
    </row>
    <row r="2329" spans="3:9">
      <c r="C2329" s="64"/>
      <c r="D2329" s="73"/>
      <c r="E2329" s="64">
        <v>32721</v>
      </c>
      <c r="F2329" s="64" t="str">
        <f t="shared" si="189"/>
        <v>81989</v>
      </c>
      <c r="G2329" s="12">
        <v>8.1900000000000001E-2</v>
      </c>
      <c r="I2329" s="64" t="str">
        <f t="shared" si="190"/>
        <v>11900</v>
      </c>
    </row>
    <row r="2330" spans="3:9">
      <c r="C2330" s="64"/>
      <c r="D2330" s="75"/>
      <c r="E2330" s="64">
        <v>32752</v>
      </c>
      <c r="F2330" s="64" t="str">
        <f t="shared" si="189"/>
        <v>91989</v>
      </c>
      <c r="G2330" s="12">
        <v>8.0100000000000005E-2</v>
      </c>
      <c r="I2330" s="64" t="str">
        <f t="shared" si="190"/>
        <v>11900</v>
      </c>
    </row>
    <row r="2331" spans="3:9">
      <c r="C2331" s="64"/>
      <c r="D2331" s="73"/>
      <c r="E2331" s="64">
        <v>32782</v>
      </c>
      <c r="F2331" s="64" t="str">
        <f t="shared" si="189"/>
        <v>101989</v>
      </c>
      <c r="G2331" s="12">
        <v>7.8700000000000006E-2</v>
      </c>
      <c r="I2331" s="64" t="str">
        <f t="shared" si="190"/>
        <v>11900</v>
      </c>
    </row>
    <row r="2332" spans="3:9">
      <c r="C2332" s="64"/>
      <c r="D2332" s="75"/>
      <c r="E2332" s="64">
        <v>32813</v>
      </c>
      <c r="F2332" s="64" t="str">
        <f t="shared" si="189"/>
        <v>111989</v>
      </c>
      <c r="G2332" s="12">
        <v>7.8399999999999997E-2</v>
      </c>
      <c r="I2332" s="64" t="str">
        <f t="shared" si="190"/>
        <v>11900</v>
      </c>
    </row>
    <row r="2333" spans="3:9">
      <c r="C2333" s="64"/>
      <c r="D2333" s="73"/>
      <c r="E2333" s="64">
        <v>32843</v>
      </c>
      <c r="F2333" s="64" t="str">
        <f t="shared" ref="F2333:F2396" si="191">MONTH(E2333)&amp;YEAR(E2333)</f>
        <v>121989</v>
      </c>
      <c r="G2333" s="12">
        <v>8.2100000000000006E-2</v>
      </c>
      <c r="I2333" s="64" t="str">
        <f t="shared" ref="I2333:I2396" si="192">MONTH(H2333)&amp;YEAR(H2333)</f>
        <v>11900</v>
      </c>
    </row>
    <row r="2334" spans="3:9">
      <c r="C2334" s="64"/>
      <c r="D2334" s="75"/>
      <c r="E2334" s="64">
        <v>32874</v>
      </c>
      <c r="F2334" s="64" t="str">
        <f t="shared" si="191"/>
        <v>11990</v>
      </c>
      <c r="G2334" s="12">
        <v>8.4699999999999998E-2</v>
      </c>
      <c r="I2334" s="64" t="str">
        <f t="shared" si="192"/>
        <v>11900</v>
      </c>
    </row>
    <row r="2335" spans="3:9">
      <c r="C2335" s="64"/>
      <c r="D2335" s="73"/>
      <c r="E2335" s="64">
        <v>32905</v>
      </c>
      <c r="F2335" s="64" t="str">
        <f t="shared" si="191"/>
        <v>21990</v>
      </c>
      <c r="G2335" s="12">
        <v>8.5900000000000004E-2</v>
      </c>
      <c r="I2335" s="64" t="str">
        <f t="shared" si="192"/>
        <v>11900</v>
      </c>
    </row>
    <row r="2336" spans="3:9">
      <c r="C2336" s="64"/>
      <c r="D2336" s="75"/>
      <c r="E2336" s="64">
        <v>32933</v>
      </c>
      <c r="F2336" s="64" t="str">
        <f t="shared" si="191"/>
        <v>31990</v>
      </c>
      <c r="G2336" s="12">
        <v>8.7900000000000006E-2</v>
      </c>
      <c r="I2336" s="64" t="str">
        <f t="shared" si="192"/>
        <v>11900</v>
      </c>
    </row>
    <row r="2337" spans="3:9">
      <c r="C2337" s="64"/>
      <c r="D2337" s="73"/>
      <c r="E2337" s="64">
        <v>32964</v>
      </c>
      <c r="F2337" s="64" t="str">
        <f t="shared" si="191"/>
        <v>41990</v>
      </c>
      <c r="G2337" s="12">
        <v>8.7599999999999997E-2</v>
      </c>
      <c r="I2337" s="64" t="str">
        <f t="shared" si="192"/>
        <v>11900</v>
      </c>
    </row>
    <row r="2338" spans="3:9">
      <c r="C2338" s="64"/>
      <c r="D2338" s="75"/>
      <c r="E2338" s="64">
        <v>32994</v>
      </c>
      <c r="F2338" s="64" t="str">
        <f t="shared" si="191"/>
        <v>51990</v>
      </c>
      <c r="G2338" s="12">
        <v>8.48E-2</v>
      </c>
      <c r="I2338" s="64" t="str">
        <f t="shared" si="192"/>
        <v>11900</v>
      </c>
    </row>
    <row r="2339" spans="3:9">
      <c r="C2339" s="64"/>
      <c r="D2339" s="73"/>
      <c r="E2339" s="64">
        <v>33025</v>
      </c>
      <c r="F2339" s="64" t="str">
        <f t="shared" si="191"/>
        <v>61990</v>
      </c>
      <c r="G2339" s="12">
        <v>8.4699999999999998E-2</v>
      </c>
      <c r="I2339" s="64" t="str">
        <f t="shared" si="192"/>
        <v>11900</v>
      </c>
    </row>
    <row r="2340" spans="3:9">
      <c r="C2340" s="64"/>
      <c r="D2340" s="75"/>
      <c r="E2340" s="64">
        <v>33055</v>
      </c>
      <c r="F2340" s="64" t="str">
        <f t="shared" si="191"/>
        <v>71990</v>
      </c>
      <c r="G2340" s="12">
        <v>8.7499999999999994E-2</v>
      </c>
      <c r="I2340" s="64" t="str">
        <f t="shared" si="192"/>
        <v>11900</v>
      </c>
    </row>
    <row r="2341" spans="3:9">
      <c r="C2341" s="64"/>
      <c r="D2341" s="73"/>
      <c r="E2341" s="64">
        <v>33086</v>
      </c>
      <c r="F2341" s="64" t="str">
        <f t="shared" si="191"/>
        <v>81990</v>
      </c>
      <c r="G2341" s="12">
        <v>8.8900000000000007E-2</v>
      </c>
      <c r="I2341" s="64" t="str">
        <f t="shared" si="192"/>
        <v>11900</v>
      </c>
    </row>
    <row r="2342" spans="3:9">
      <c r="C2342" s="64"/>
      <c r="D2342" s="75"/>
      <c r="E2342" s="64">
        <v>33117</v>
      </c>
      <c r="F2342" s="64" t="str">
        <f t="shared" si="191"/>
        <v>91990</v>
      </c>
      <c r="G2342" s="12">
        <v>8.72E-2</v>
      </c>
      <c r="I2342" s="64" t="str">
        <f t="shared" si="192"/>
        <v>11900</v>
      </c>
    </row>
    <row r="2343" spans="3:9">
      <c r="C2343" s="64"/>
      <c r="D2343" s="73"/>
      <c r="E2343" s="64">
        <v>33147</v>
      </c>
      <c r="F2343" s="64" t="str">
        <f t="shared" si="191"/>
        <v>101990</v>
      </c>
      <c r="G2343" s="12">
        <v>8.3900000000000002E-2</v>
      </c>
      <c r="I2343" s="64" t="str">
        <f t="shared" si="192"/>
        <v>11900</v>
      </c>
    </row>
    <row r="2344" spans="3:9">
      <c r="C2344" s="64"/>
      <c r="D2344" s="75"/>
      <c r="E2344" s="64">
        <v>33178</v>
      </c>
      <c r="F2344" s="64" t="str">
        <f t="shared" si="191"/>
        <v>111990</v>
      </c>
      <c r="G2344" s="12">
        <v>8.0699999999999994E-2</v>
      </c>
      <c r="I2344" s="64" t="str">
        <f t="shared" si="192"/>
        <v>11900</v>
      </c>
    </row>
    <row r="2345" spans="3:9">
      <c r="C2345" s="64"/>
      <c r="D2345" s="73"/>
      <c r="E2345" s="64">
        <v>33208</v>
      </c>
      <c r="F2345" s="64" t="str">
        <f t="shared" si="191"/>
        <v>121990</v>
      </c>
      <c r="G2345" s="12">
        <v>8.09E-2</v>
      </c>
      <c r="I2345" s="64" t="str">
        <f t="shared" si="192"/>
        <v>11900</v>
      </c>
    </row>
    <row r="2346" spans="3:9">
      <c r="C2346" s="64"/>
      <c r="D2346" s="75"/>
      <c r="E2346" s="64">
        <v>33239</v>
      </c>
      <c r="F2346" s="64" t="str">
        <f t="shared" si="191"/>
        <v>11991</v>
      </c>
      <c r="G2346" s="12">
        <v>7.85E-2</v>
      </c>
      <c r="I2346" s="64" t="str">
        <f t="shared" si="192"/>
        <v>11900</v>
      </c>
    </row>
    <row r="2347" spans="3:9">
      <c r="C2347" s="64"/>
      <c r="D2347" s="73"/>
      <c r="E2347" s="64">
        <v>33270</v>
      </c>
      <c r="F2347" s="64" t="str">
        <f t="shared" si="191"/>
        <v>21991</v>
      </c>
      <c r="G2347" s="12">
        <v>8.1100000000000005E-2</v>
      </c>
      <c r="I2347" s="64" t="str">
        <f t="shared" si="192"/>
        <v>11900</v>
      </c>
    </row>
    <row r="2348" spans="3:9">
      <c r="C2348" s="64"/>
      <c r="D2348" s="75"/>
      <c r="E2348" s="64">
        <v>33298</v>
      </c>
      <c r="F2348" s="64" t="str">
        <f t="shared" si="191"/>
        <v>31991</v>
      </c>
      <c r="G2348" s="12">
        <v>8.0399999999999999E-2</v>
      </c>
      <c r="I2348" s="64" t="str">
        <f t="shared" si="192"/>
        <v>11900</v>
      </c>
    </row>
    <row r="2349" spans="3:9">
      <c r="C2349" s="64"/>
      <c r="D2349" s="73"/>
      <c r="E2349" s="64">
        <v>33329</v>
      </c>
      <c r="F2349" s="64" t="str">
        <f t="shared" si="191"/>
        <v>41991</v>
      </c>
      <c r="G2349" s="12">
        <v>8.0699999999999994E-2</v>
      </c>
      <c r="I2349" s="64" t="str">
        <f t="shared" si="192"/>
        <v>11900</v>
      </c>
    </row>
    <row r="2350" spans="3:9">
      <c r="C2350" s="64"/>
      <c r="D2350" s="75"/>
      <c r="E2350" s="64">
        <v>33359</v>
      </c>
      <c r="F2350" s="64" t="str">
        <f t="shared" si="191"/>
        <v>51991</v>
      </c>
      <c r="G2350" s="12">
        <v>8.2799999999999999E-2</v>
      </c>
      <c r="I2350" s="64" t="str">
        <f t="shared" si="192"/>
        <v>11900</v>
      </c>
    </row>
    <row r="2351" spans="3:9">
      <c r="C2351" s="64"/>
      <c r="D2351" s="73"/>
      <c r="E2351" s="64">
        <v>33390</v>
      </c>
      <c r="F2351" s="64" t="str">
        <f t="shared" si="191"/>
        <v>61991</v>
      </c>
      <c r="G2351" s="12">
        <v>8.2699999999999996E-2</v>
      </c>
      <c r="I2351" s="64" t="str">
        <f t="shared" si="192"/>
        <v>11900</v>
      </c>
    </row>
    <row r="2352" spans="3:9">
      <c r="C2352" s="64"/>
      <c r="D2352" s="75"/>
      <c r="E2352" s="64">
        <v>33420</v>
      </c>
      <c r="F2352" s="64" t="str">
        <f t="shared" si="191"/>
        <v>71991</v>
      </c>
      <c r="G2352" s="12">
        <v>7.9000000000000001E-2</v>
      </c>
      <c r="I2352" s="64" t="str">
        <f t="shared" si="192"/>
        <v>11900</v>
      </c>
    </row>
    <row r="2353" spans="3:9">
      <c r="C2353" s="64"/>
      <c r="D2353" s="73"/>
      <c r="E2353" s="64">
        <v>33451</v>
      </c>
      <c r="F2353" s="64" t="str">
        <f t="shared" si="191"/>
        <v>81991</v>
      </c>
      <c r="G2353" s="12">
        <v>7.6499999999999999E-2</v>
      </c>
      <c r="I2353" s="64" t="str">
        <f t="shared" si="192"/>
        <v>11900</v>
      </c>
    </row>
    <row r="2354" spans="3:9">
      <c r="C2354" s="64"/>
      <c r="D2354" s="75"/>
      <c r="E2354" s="64">
        <v>33482</v>
      </c>
      <c r="F2354" s="64" t="str">
        <f t="shared" si="191"/>
        <v>91991</v>
      </c>
      <c r="G2354" s="12">
        <v>7.5300000000000006E-2</v>
      </c>
      <c r="I2354" s="64" t="str">
        <f t="shared" si="192"/>
        <v>11900</v>
      </c>
    </row>
    <row r="2355" spans="3:9">
      <c r="C2355" s="64"/>
      <c r="D2355" s="73"/>
      <c r="E2355" s="64">
        <v>33512</v>
      </c>
      <c r="F2355" s="64" t="str">
        <f t="shared" si="191"/>
        <v>101991</v>
      </c>
      <c r="G2355" s="12">
        <v>7.4200000000000002E-2</v>
      </c>
      <c r="I2355" s="64" t="str">
        <f t="shared" si="192"/>
        <v>11900</v>
      </c>
    </row>
    <row r="2356" spans="3:9">
      <c r="C2356" s="64"/>
      <c r="D2356" s="75"/>
      <c r="E2356" s="64">
        <v>33543</v>
      </c>
      <c r="F2356" s="64" t="str">
        <f t="shared" si="191"/>
        <v>111991</v>
      </c>
      <c r="G2356" s="12">
        <v>7.0900000000000005E-2</v>
      </c>
      <c r="I2356" s="64" t="str">
        <f t="shared" si="192"/>
        <v>11900</v>
      </c>
    </row>
    <row r="2357" spans="3:9">
      <c r="C2357" s="64"/>
      <c r="D2357" s="73"/>
      <c r="E2357" s="64">
        <v>33573</v>
      </c>
      <c r="F2357" s="64" t="str">
        <f t="shared" si="191"/>
        <v>121991</v>
      </c>
      <c r="G2357" s="12">
        <v>7.0300000000000001E-2</v>
      </c>
      <c r="I2357" s="64" t="str">
        <f t="shared" si="192"/>
        <v>11900</v>
      </c>
    </row>
    <row r="2358" spans="3:9">
      <c r="C2358" s="64"/>
      <c r="D2358" s="75"/>
      <c r="E2358" s="64">
        <v>33604</v>
      </c>
      <c r="F2358" s="64" t="str">
        <f t="shared" si="191"/>
        <v>11992</v>
      </c>
      <c r="G2358" s="12">
        <v>7.3400000000000007E-2</v>
      </c>
      <c r="I2358" s="64" t="str">
        <f t="shared" si="192"/>
        <v>11900</v>
      </c>
    </row>
    <row r="2359" spans="3:9">
      <c r="C2359" s="64"/>
      <c r="D2359" s="73"/>
      <c r="E2359" s="64">
        <v>33635</v>
      </c>
      <c r="F2359" s="64" t="str">
        <f t="shared" si="191"/>
        <v>21992</v>
      </c>
      <c r="G2359" s="12">
        <v>7.5399999999999995E-2</v>
      </c>
      <c r="I2359" s="64" t="str">
        <f t="shared" si="192"/>
        <v>11900</v>
      </c>
    </row>
    <row r="2360" spans="3:9">
      <c r="C2360" s="64"/>
      <c r="D2360" s="75"/>
      <c r="E2360" s="64">
        <v>33664</v>
      </c>
      <c r="F2360" s="64" t="str">
        <f t="shared" si="191"/>
        <v>31992</v>
      </c>
      <c r="G2360" s="12">
        <v>7.4800000000000005E-2</v>
      </c>
      <c r="I2360" s="64" t="str">
        <f t="shared" si="192"/>
        <v>11900</v>
      </c>
    </row>
    <row r="2361" spans="3:9">
      <c r="C2361" s="64"/>
      <c r="D2361" s="73"/>
      <c r="E2361" s="64">
        <v>33695</v>
      </c>
      <c r="F2361" s="64" t="str">
        <f t="shared" si="191"/>
        <v>41992</v>
      </c>
      <c r="G2361" s="12">
        <v>7.3899999999999993E-2</v>
      </c>
      <c r="I2361" s="64" t="str">
        <f t="shared" si="192"/>
        <v>11900</v>
      </c>
    </row>
    <row r="2362" spans="3:9">
      <c r="C2362" s="64"/>
      <c r="D2362" s="75"/>
      <c r="E2362" s="64">
        <v>33725</v>
      </c>
      <c r="F2362" s="64" t="str">
        <f t="shared" si="191"/>
        <v>51992</v>
      </c>
      <c r="G2362" s="12">
        <v>7.2599999999999998E-2</v>
      </c>
      <c r="I2362" s="64" t="str">
        <f t="shared" si="192"/>
        <v>11900</v>
      </c>
    </row>
    <row r="2363" spans="3:9">
      <c r="C2363" s="64"/>
      <c r="D2363" s="73"/>
      <c r="E2363" s="64">
        <v>33756</v>
      </c>
      <c r="F2363" s="64" t="str">
        <f t="shared" si="191"/>
        <v>61992</v>
      </c>
      <c r="G2363" s="12">
        <v>6.8400000000000002E-2</v>
      </c>
      <c r="I2363" s="64" t="str">
        <f t="shared" si="192"/>
        <v>11900</v>
      </c>
    </row>
    <row r="2364" spans="3:9">
      <c r="C2364" s="64"/>
      <c r="D2364" s="75"/>
      <c r="E2364" s="64">
        <v>33786</v>
      </c>
      <c r="F2364" s="64" t="str">
        <f t="shared" si="191"/>
        <v>71992</v>
      </c>
      <c r="G2364" s="12">
        <v>6.59E-2</v>
      </c>
      <c r="I2364" s="64" t="str">
        <f t="shared" si="192"/>
        <v>11900</v>
      </c>
    </row>
    <row r="2365" spans="3:9">
      <c r="C2365" s="64"/>
      <c r="D2365" s="73"/>
      <c r="E2365" s="64">
        <v>33817</v>
      </c>
      <c r="F2365" s="64" t="str">
        <f t="shared" si="191"/>
        <v>81992</v>
      </c>
      <c r="G2365" s="12">
        <v>6.4199999999999993E-2</v>
      </c>
      <c r="I2365" s="64" t="str">
        <f t="shared" si="192"/>
        <v>11900</v>
      </c>
    </row>
    <row r="2366" spans="3:9">
      <c r="C2366" s="64"/>
      <c r="D2366" s="75"/>
      <c r="E2366" s="64">
        <v>33848</v>
      </c>
      <c r="F2366" s="64" t="str">
        <f t="shared" si="191"/>
        <v>91992</v>
      </c>
      <c r="G2366" s="12">
        <v>6.59E-2</v>
      </c>
      <c r="I2366" s="64" t="str">
        <f t="shared" si="192"/>
        <v>11900</v>
      </c>
    </row>
    <row r="2367" spans="3:9">
      <c r="C2367" s="64"/>
      <c r="D2367" s="73"/>
      <c r="E2367" s="64">
        <v>33878</v>
      </c>
      <c r="F2367" s="64" t="str">
        <f t="shared" si="191"/>
        <v>101992</v>
      </c>
      <c r="G2367" s="12">
        <v>6.8699999999999997E-2</v>
      </c>
      <c r="I2367" s="64" t="str">
        <f t="shared" si="192"/>
        <v>11900</v>
      </c>
    </row>
    <row r="2368" spans="3:9">
      <c r="C2368" s="64"/>
      <c r="D2368" s="75"/>
      <c r="E2368" s="64">
        <v>33909</v>
      </c>
      <c r="F2368" s="64" t="str">
        <f t="shared" si="191"/>
        <v>111992</v>
      </c>
      <c r="G2368" s="12">
        <v>6.7699999999999996E-2</v>
      </c>
      <c r="I2368" s="64" t="str">
        <f t="shared" si="192"/>
        <v>11900</v>
      </c>
    </row>
    <row r="2369" spans="3:9">
      <c r="C2369" s="64"/>
      <c r="D2369" s="73"/>
      <c r="E2369" s="64">
        <v>33939</v>
      </c>
      <c r="F2369" s="64" t="str">
        <f t="shared" si="191"/>
        <v>121992</v>
      </c>
      <c r="G2369" s="12">
        <v>6.6000000000000003E-2</v>
      </c>
      <c r="I2369" s="64" t="str">
        <f t="shared" si="192"/>
        <v>11900</v>
      </c>
    </row>
    <row r="2370" spans="3:9">
      <c r="C2370" s="64"/>
      <c r="D2370" s="75"/>
      <c r="E2370" s="64">
        <v>33970</v>
      </c>
      <c r="F2370" s="64" t="str">
        <f t="shared" si="191"/>
        <v>11993</v>
      </c>
      <c r="G2370" s="12">
        <v>6.2600000000000003E-2</v>
      </c>
      <c r="I2370" s="64" t="str">
        <f t="shared" si="192"/>
        <v>11900</v>
      </c>
    </row>
    <row r="2371" spans="3:9">
      <c r="C2371" s="64"/>
      <c r="D2371" s="73"/>
      <c r="E2371" s="64">
        <v>34001</v>
      </c>
      <c r="F2371" s="64" t="str">
        <f t="shared" si="191"/>
        <v>21993</v>
      </c>
      <c r="G2371" s="12">
        <v>5.9799999999999999E-2</v>
      </c>
      <c r="I2371" s="64" t="str">
        <f t="shared" si="192"/>
        <v>11900</v>
      </c>
    </row>
    <row r="2372" spans="3:9">
      <c r="C2372" s="64"/>
      <c r="D2372" s="75"/>
      <c r="E2372" s="64">
        <v>34029</v>
      </c>
      <c r="F2372" s="64" t="str">
        <f t="shared" si="191"/>
        <v>31993</v>
      </c>
      <c r="G2372" s="12">
        <v>5.9700000000000003E-2</v>
      </c>
      <c r="I2372" s="64" t="str">
        <f t="shared" si="192"/>
        <v>11900</v>
      </c>
    </row>
    <row r="2373" spans="3:9">
      <c r="C2373" s="64"/>
      <c r="D2373" s="73"/>
      <c r="E2373" s="64">
        <v>34060</v>
      </c>
      <c r="F2373" s="64" t="str">
        <f t="shared" si="191"/>
        <v>41993</v>
      </c>
      <c r="G2373" s="12">
        <v>6.0400000000000002E-2</v>
      </c>
      <c r="I2373" s="64" t="str">
        <f t="shared" si="192"/>
        <v>11900</v>
      </c>
    </row>
    <row r="2374" spans="3:9">
      <c r="C2374" s="64"/>
      <c r="D2374" s="75"/>
      <c r="E2374" s="64">
        <v>34090</v>
      </c>
      <c r="F2374" s="64" t="str">
        <f t="shared" si="191"/>
        <v>51993</v>
      </c>
      <c r="G2374" s="12">
        <v>5.96E-2</v>
      </c>
      <c r="I2374" s="64" t="str">
        <f t="shared" si="192"/>
        <v>11900</v>
      </c>
    </row>
    <row r="2375" spans="3:9">
      <c r="C2375" s="64"/>
      <c r="D2375" s="73"/>
      <c r="E2375" s="64">
        <v>34121</v>
      </c>
      <c r="F2375" s="64" t="str">
        <f t="shared" si="191"/>
        <v>61993</v>
      </c>
      <c r="G2375" s="12">
        <v>5.8099999999999999E-2</v>
      </c>
      <c r="I2375" s="64" t="str">
        <f t="shared" si="192"/>
        <v>11900</v>
      </c>
    </row>
    <row r="2376" spans="3:9">
      <c r="C2376" s="64"/>
      <c r="D2376" s="75"/>
      <c r="E2376" s="64">
        <v>34151</v>
      </c>
      <c r="F2376" s="64" t="str">
        <f t="shared" si="191"/>
        <v>71993</v>
      </c>
      <c r="G2376" s="12">
        <v>5.6800000000000003E-2</v>
      </c>
      <c r="I2376" s="64" t="str">
        <f t="shared" si="192"/>
        <v>11900</v>
      </c>
    </row>
    <row r="2377" spans="3:9">
      <c r="C2377" s="64"/>
      <c r="D2377" s="73"/>
      <c r="E2377" s="64">
        <v>34182</v>
      </c>
      <c r="F2377" s="64" t="str">
        <f t="shared" si="191"/>
        <v>81993</v>
      </c>
      <c r="G2377" s="12">
        <v>5.3600000000000002E-2</v>
      </c>
      <c r="I2377" s="64" t="str">
        <f t="shared" si="192"/>
        <v>11900</v>
      </c>
    </row>
    <row r="2378" spans="3:9">
      <c r="C2378" s="64"/>
      <c r="D2378" s="75"/>
      <c r="E2378" s="64">
        <v>34213</v>
      </c>
      <c r="F2378" s="64" t="str">
        <f t="shared" si="191"/>
        <v>91993</v>
      </c>
      <c r="G2378" s="12">
        <v>5.33E-2</v>
      </c>
      <c r="I2378" s="64" t="str">
        <f t="shared" si="192"/>
        <v>11900</v>
      </c>
    </row>
    <row r="2379" spans="3:9">
      <c r="C2379" s="64"/>
      <c r="D2379" s="73"/>
      <c r="E2379" s="64">
        <v>34243</v>
      </c>
      <c r="F2379" s="64" t="str">
        <f t="shared" si="191"/>
        <v>101993</v>
      </c>
      <c r="G2379" s="12">
        <v>5.7200000000000001E-2</v>
      </c>
      <c r="I2379" s="64" t="str">
        <f t="shared" si="192"/>
        <v>11900</v>
      </c>
    </row>
    <row r="2380" spans="3:9">
      <c r="C2380" s="64"/>
      <c r="D2380" s="75"/>
      <c r="E2380" s="64">
        <v>34274</v>
      </c>
      <c r="F2380" s="64" t="str">
        <f t="shared" si="191"/>
        <v>111993</v>
      </c>
      <c r="G2380" s="12">
        <v>5.7700000000000001E-2</v>
      </c>
      <c r="I2380" s="64" t="str">
        <f t="shared" si="192"/>
        <v>11900</v>
      </c>
    </row>
    <row r="2381" spans="3:9">
      <c r="C2381" s="64"/>
      <c r="D2381" s="73"/>
      <c r="E2381" s="64">
        <v>34304</v>
      </c>
      <c r="F2381" s="64" t="str">
        <f t="shared" si="191"/>
        <v>121993</v>
      </c>
      <c r="G2381" s="12">
        <v>5.7500000000000002E-2</v>
      </c>
      <c r="I2381" s="64" t="str">
        <f t="shared" si="192"/>
        <v>11900</v>
      </c>
    </row>
    <row r="2382" spans="3:9">
      <c r="C2382" s="64"/>
      <c r="D2382" s="75"/>
      <c r="E2382" s="64">
        <v>34335</v>
      </c>
      <c r="F2382" s="64" t="str">
        <f t="shared" si="191"/>
        <v>11994</v>
      </c>
      <c r="G2382" s="12">
        <v>5.9700000000000003E-2</v>
      </c>
      <c r="I2382" s="64" t="str">
        <f t="shared" si="192"/>
        <v>11900</v>
      </c>
    </row>
    <row r="2383" spans="3:9">
      <c r="C2383" s="64"/>
      <c r="D2383" s="73"/>
      <c r="E2383" s="64">
        <v>34366</v>
      </c>
      <c r="F2383" s="64" t="str">
        <f t="shared" si="191"/>
        <v>21994</v>
      </c>
      <c r="G2383" s="12">
        <v>6.4799999999999996E-2</v>
      </c>
      <c r="I2383" s="64" t="str">
        <f t="shared" si="192"/>
        <v>11900</v>
      </c>
    </row>
    <row r="2384" spans="3:9">
      <c r="C2384" s="64"/>
      <c r="D2384" s="75"/>
      <c r="E2384" s="64">
        <v>34394</v>
      </c>
      <c r="F2384" s="64" t="str">
        <f t="shared" si="191"/>
        <v>31994</v>
      </c>
      <c r="G2384" s="12">
        <v>6.9699999999999998E-2</v>
      </c>
      <c r="I2384" s="64" t="str">
        <f t="shared" si="192"/>
        <v>11900</v>
      </c>
    </row>
    <row r="2385" spans="3:9">
      <c r="C2385" s="64"/>
      <c r="D2385" s="73"/>
      <c r="E2385" s="64">
        <v>34425</v>
      </c>
      <c r="F2385" s="64" t="str">
        <f t="shared" si="191"/>
        <v>41994</v>
      </c>
      <c r="G2385" s="12">
        <v>7.1800000000000003E-2</v>
      </c>
      <c r="I2385" s="64" t="str">
        <f t="shared" si="192"/>
        <v>11900</v>
      </c>
    </row>
    <row r="2386" spans="3:9">
      <c r="C2386" s="64"/>
      <c r="D2386" s="75"/>
      <c r="E2386" s="64">
        <v>34455</v>
      </c>
      <c r="F2386" s="64" t="str">
        <f t="shared" si="191"/>
        <v>51994</v>
      </c>
      <c r="G2386" s="12">
        <v>7.0999999999999994E-2</v>
      </c>
      <c r="I2386" s="64" t="str">
        <f t="shared" si="192"/>
        <v>11900</v>
      </c>
    </row>
    <row r="2387" spans="3:9">
      <c r="C2387" s="64"/>
      <c r="D2387" s="73"/>
      <c r="E2387" s="64">
        <v>34486</v>
      </c>
      <c r="F2387" s="64" t="str">
        <f t="shared" si="191"/>
        <v>61994</v>
      </c>
      <c r="G2387" s="12">
        <v>7.2999999999999995E-2</v>
      </c>
      <c r="I2387" s="64" t="str">
        <f t="shared" si="192"/>
        <v>11900</v>
      </c>
    </row>
    <row r="2388" spans="3:9">
      <c r="C2388" s="64"/>
      <c r="D2388" s="75"/>
      <c r="E2388" s="64">
        <v>34516</v>
      </c>
      <c r="F2388" s="64" t="str">
        <f t="shared" si="191"/>
        <v>71994</v>
      </c>
      <c r="G2388" s="12">
        <v>7.2400000000000006E-2</v>
      </c>
      <c r="I2388" s="64" t="str">
        <f t="shared" si="192"/>
        <v>11900</v>
      </c>
    </row>
    <row r="2389" spans="3:9">
      <c r="C2389" s="64"/>
      <c r="D2389" s="73"/>
      <c r="E2389" s="64">
        <v>34547</v>
      </c>
      <c r="F2389" s="64" t="str">
        <f t="shared" si="191"/>
        <v>81994</v>
      </c>
      <c r="G2389" s="12">
        <v>7.46E-2</v>
      </c>
      <c r="I2389" s="64" t="str">
        <f t="shared" si="192"/>
        <v>11900</v>
      </c>
    </row>
    <row r="2390" spans="3:9">
      <c r="C2390" s="64"/>
      <c r="D2390" s="75"/>
      <c r="E2390" s="64">
        <v>34578</v>
      </c>
      <c r="F2390" s="64" t="str">
        <f t="shared" si="191"/>
        <v>91994</v>
      </c>
      <c r="G2390" s="12">
        <v>7.7399999999999997E-2</v>
      </c>
      <c r="I2390" s="64" t="str">
        <f t="shared" si="192"/>
        <v>11900</v>
      </c>
    </row>
    <row r="2391" spans="3:9">
      <c r="C2391" s="64"/>
      <c r="D2391" s="73"/>
      <c r="E2391" s="64">
        <v>34608</v>
      </c>
      <c r="F2391" s="64" t="str">
        <f t="shared" si="191"/>
        <v>101994</v>
      </c>
      <c r="G2391" s="12">
        <v>7.9500000000000001E-2</v>
      </c>
      <c r="I2391" s="64" t="str">
        <f t="shared" si="192"/>
        <v>11900</v>
      </c>
    </row>
    <row r="2392" spans="3:9">
      <c r="C2392" s="64"/>
      <c r="D2392" s="75"/>
      <c r="E2392" s="64">
        <v>34639</v>
      </c>
      <c r="F2392" s="64" t="str">
        <f t="shared" si="191"/>
        <v>111994</v>
      </c>
      <c r="G2392" s="12">
        <v>7.8100000000000003E-2</v>
      </c>
      <c r="I2392" s="64" t="str">
        <f t="shared" si="192"/>
        <v>11900</v>
      </c>
    </row>
    <row r="2393" spans="3:9">
      <c r="C2393" s="64"/>
      <c r="D2393" s="73"/>
      <c r="E2393" s="64">
        <v>34669</v>
      </c>
      <c r="F2393" s="64" t="str">
        <f t="shared" si="191"/>
        <v>121994</v>
      </c>
      <c r="G2393" s="12">
        <v>7.7799999999999994E-2</v>
      </c>
      <c r="I2393" s="64" t="str">
        <f t="shared" si="192"/>
        <v>11900</v>
      </c>
    </row>
    <row r="2394" spans="3:9">
      <c r="C2394" s="64"/>
      <c r="D2394" s="75"/>
      <c r="E2394" s="64">
        <v>34700</v>
      </c>
      <c r="F2394" s="64" t="str">
        <f t="shared" si="191"/>
        <v>11995</v>
      </c>
      <c r="G2394" s="12">
        <v>7.4700000000000003E-2</v>
      </c>
      <c r="I2394" s="64" t="str">
        <f t="shared" si="192"/>
        <v>11900</v>
      </c>
    </row>
    <row r="2395" spans="3:9">
      <c r="C2395" s="64"/>
      <c r="D2395" s="73"/>
      <c r="E2395" s="64">
        <v>34731</v>
      </c>
      <c r="F2395" s="64" t="str">
        <f t="shared" si="191"/>
        <v>21995</v>
      </c>
      <c r="G2395" s="12">
        <v>7.1999999999999995E-2</v>
      </c>
      <c r="I2395" s="64" t="str">
        <f t="shared" si="192"/>
        <v>11900</v>
      </c>
    </row>
    <row r="2396" spans="3:9">
      <c r="C2396" s="64"/>
      <c r="D2396" s="75"/>
      <c r="E2396" s="64">
        <v>34759</v>
      </c>
      <c r="F2396" s="64" t="str">
        <f t="shared" si="191"/>
        <v>31995</v>
      </c>
      <c r="G2396" s="12">
        <v>7.0599999999999996E-2</v>
      </c>
      <c r="I2396" s="64" t="str">
        <f t="shared" si="192"/>
        <v>11900</v>
      </c>
    </row>
    <row r="2397" spans="3:9">
      <c r="C2397" s="64"/>
      <c r="D2397" s="73"/>
      <c r="E2397" s="64">
        <v>34790</v>
      </c>
      <c r="F2397" s="64" t="str">
        <f t="shared" ref="F2397:F2460" si="193">MONTH(E2397)&amp;YEAR(E2397)</f>
        <v>41995</v>
      </c>
      <c r="G2397" s="12">
        <v>6.6299999999999998E-2</v>
      </c>
      <c r="I2397" s="64" t="str">
        <f t="shared" ref="I2397:I2460" si="194">MONTH(H2397)&amp;YEAR(H2397)</f>
        <v>11900</v>
      </c>
    </row>
    <row r="2398" spans="3:9">
      <c r="C2398" s="64"/>
      <c r="D2398" s="75"/>
      <c r="E2398" s="64">
        <v>34820</v>
      </c>
      <c r="F2398" s="64" t="str">
        <f t="shared" si="193"/>
        <v>51995</v>
      </c>
      <c r="G2398" s="12">
        <v>6.1699999999999998E-2</v>
      </c>
      <c r="I2398" s="64" t="str">
        <f t="shared" si="194"/>
        <v>11900</v>
      </c>
    </row>
    <row r="2399" spans="3:9">
      <c r="C2399" s="64"/>
      <c r="D2399" s="73"/>
      <c r="E2399" s="64">
        <v>34851</v>
      </c>
      <c r="F2399" s="64" t="str">
        <f t="shared" si="193"/>
        <v>61995</v>
      </c>
      <c r="G2399" s="12">
        <v>6.2799999999999995E-2</v>
      </c>
      <c r="I2399" s="64" t="str">
        <f t="shared" si="194"/>
        <v>11900</v>
      </c>
    </row>
    <row r="2400" spans="3:9">
      <c r="C2400" s="64"/>
      <c r="D2400" s="75"/>
      <c r="E2400" s="64">
        <v>34881</v>
      </c>
      <c r="F2400" s="64" t="str">
        <f t="shared" si="193"/>
        <v>71995</v>
      </c>
      <c r="G2400" s="12">
        <v>6.4899999999999999E-2</v>
      </c>
      <c r="I2400" s="64" t="str">
        <f t="shared" si="194"/>
        <v>11900</v>
      </c>
    </row>
    <row r="2401" spans="3:9">
      <c r="C2401" s="64"/>
      <c r="D2401" s="73"/>
      <c r="E2401" s="64">
        <v>34912</v>
      </c>
      <c r="F2401" s="64" t="str">
        <f t="shared" si="193"/>
        <v>81995</v>
      </c>
      <c r="G2401" s="12">
        <v>6.2E-2</v>
      </c>
      <c r="I2401" s="64" t="str">
        <f t="shared" si="194"/>
        <v>11900</v>
      </c>
    </row>
    <row r="2402" spans="3:9">
      <c r="C2402" s="64"/>
      <c r="D2402" s="75"/>
      <c r="E2402" s="64">
        <v>34943</v>
      </c>
      <c r="F2402" s="64" t="str">
        <f t="shared" si="193"/>
        <v>91995</v>
      </c>
      <c r="G2402" s="12">
        <v>6.0400000000000002E-2</v>
      </c>
      <c r="I2402" s="64" t="str">
        <f t="shared" si="194"/>
        <v>11900</v>
      </c>
    </row>
    <row r="2403" spans="3:9">
      <c r="C2403" s="64"/>
      <c r="D2403" s="73"/>
      <c r="E2403" s="64">
        <v>34973</v>
      </c>
      <c r="F2403" s="64" t="str">
        <f t="shared" si="193"/>
        <v>101995</v>
      </c>
      <c r="G2403" s="12">
        <v>5.9299999999999999E-2</v>
      </c>
      <c r="I2403" s="64" t="str">
        <f t="shared" si="194"/>
        <v>11900</v>
      </c>
    </row>
    <row r="2404" spans="3:9">
      <c r="C2404" s="64"/>
      <c r="D2404" s="75"/>
      <c r="E2404" s="64">
        <v>35004</v>
      </c>
      <c r="F2404" s="64" t="str">
        <f t="shared" si="193"/>
        <v>111995</v>
      </c>
      <c r="G2404" s="12">
        <v>5.7099999999999998E-2</v>
      </c>
      <c r="I2404" s="64" t="str">
        <f t="shared" si="194"/>
        <v>11900</v>
      </c>
    </row>
    <row r="2405" spans="3:9">
      <c r="C2405" s="64"/>
      <c r="D2405" s="73"/>
      <c r="E2405" s="64">
        <v>35034</v>
      </c>
      <c r="F2405" s="64" t="str">
        <f t="shared" si="193"/>
        <v>121995</v>
      </c>
      <c r="G2405" s="12">
        <v>5.6500000000000002E-2</v>
      </c>
      <c r="I2405" s="64" t="str">
        <f t="shared" si="194"/>
        <v>11900</v>
      </c>
    </row>
    <row r="2406" spans="3:9">
      <c r="C2406" s="64"/>
      <c r="D2406" s="75"/>
      <c r="E2406" s="64">
        <v>35065</v>
      </c>
      <c r="F2406" s="64" t="str">
        <f t="shared" si="193"/>
        <v>11996</v>
      </c>
      <c r="G2406" s="12">
        <v>5.8099999999999999E-2</v>
      </c>
      <c r="I2406" s="64" t="str">
        <f t="shared" si="194"/>
        <v>11900</v>
      </c>
    </row>
    <row r="2407" spans="3:9">
      <c r="C2407" s="64"/>
      <c r="D2407" s="73"/>
      <c r="E2407" s="64">
        <v>35096</v>
      </c>
      <c r="F2407" s="64" t="str">
        <f t="shared" si="193"/>
        <v>21996</v>
      </c>
      <c r="G2407" s="12">
        <v>6.2700000000000006E-2</v>
      </c>
      <c r="I2407" s="64" t="str">
        <f t="shared" si="194"/>
        <v>11900</v>
      </c>
    </row>
    <row r="2408" spans="3:9">
      <c r="C2408" s="64"/>
      <c r="D2408" s="75"/>
      <c r="E2408" s="64">
        <v>35125</v>
      </c>
      <c r="F2408" s="64" t="str">
        <f t="shared" si="193"/>
        <v>31996</v>
      </c>
      <c r="G2408" s="12">
        <v>6.5100000000000005E-2</v>
      </c>
      <c r="I2408" s="64" t="str">
        <f t="shared" si="194"/>
        <v>11900</v>
      </c>
    </row>
    <row r="2409" spans="3:9">
      <c r="C2409" s="64"/>
      <c r="D2409" s="73"/>
      <c r="E2409" s="64">
        <v>35156</v>
      </c>
      <c r="F2409" s="64" t="str">
        <f t="shared" si="193"/>
        <v>41996</v>
      </c>
      <c r="G2409" s="12">
        <v>6.7400000000000002E-2</v>
      </c>
      <c r="I2409" s="64" t="str">
        <f t="shared" si="194"/>
        <v>11900</v>
      </c>
    </row>
    <row r="2410" spans="3:9">
      <c r="C2410" s="64"/>
      <c r="D2410" s="75"/>
      <c r="E2410" s="64">
        <v>35186</v>
      </c>
      <c r="F2410" s="64" t="str">
        <f t="shared" si="193"/>
        <v>51996</v>
      </c>
      <c r="G2410" s="12">
        <v>6.9099999999999995E-2</v>
      </c>
      <c r="I2410" s="64" t="str">
        <f t="shared" si="194"/>
        <v>11900</v>
      </c>
    </row>
    <row r="2411" spans="3:9">
      <c r="C2411" s="64"/>
      <c r="D2411" s="73"/>
      <c r="E2411" s="64">
        <v>35217</v>
      </c>
      <c r="F2411" s="64" t="str">
        <f t="shared" si="193"/>
        <v>61996</v>
      </c>
      <c r="G2411" s="12">
        <v>6.8699999999999997E-2</v>
      </c>
      <c r="I2411" s="64" t="str">
        <f t="shared" si="194"/>
        <v>11900</v>
      </c>
    </row>
    <row r="2412" spans="3:9">
      <c r="C2412" s="64"/>
      <c r="D2412" s="75"/>
      <c r="E2412" s="64">
        <v>35247</v>
      </c>
      <c r="F2412" s="64" t="str">
        <f t="shared" si="193"/>
        <v>71996</v>
      </c>
      <c r="G2412" s="12">
        <v>6.6400000000000001E-2</v>
      </c>
      <c r="I2412" s="64" t="str">
        <f t="shared" si="194"/>
        <v>11900</v>
      </c>
    </row>
    <row r="2413" spans="3:9">
      <c r="C2413" s="64"/>
      <c r="D2413" s="73"/>
      <c r="E2413" s="64">
        <v>35278</v>
      </c>
      <c r="F2413" s="64" t="str">
        <f t="shared" si="193"/>
        <v>81996</v>
      </c>
      <c r="G2413" s="12">
        <v>6.83E-2</v>
      </c>
      <c r="I2413" s="64" t="str">
        <f t="shared" si="194"/>
        <v>11900</v>
      </c>
    </row>
    <row r="2414" spans="3:9">
      <c r="C2414" s="64"/>
      <c r="D2414" s="75"/>
      <c r="E2414" s="64">
        <v>35309</v>
      </c>
      <c r="F2414" s="64" t="str">
        <f t="shared" si="193"/>
        <v>91996</v>
      </c>
      <c r="G2414" s="12">
        <v>6.5299999999999997E-2</v>
      </c>
      <c r="I2414" s="64" t="str">
        <f t="shared" si="194"/>
        <v>11900</v>
      </c>
    </row>
    <row r="2415" spans="3:9">
      <c r="C2415" s="64"/>
      <c r="D2415" s="73"/>
      <c r="E2415" s="64">
        <v>35339</v>
      </c>
      <c r="F2415" s="64" t="str">
        <f t="shared" si="193"/>
        <v>101996</v>
      </c>
      <c r="G2415" s="12">
        <v>6.2E-2</v>
      </c>
      <c r="I2415" s="64" t="str">
        <f t="shared" si="194"/>
        <v>11900</v>
      </c>
    </row>
    <row r="2416" spans="3:9">
      <c r="C2416" s="64"/>
      <c r="D2416" s="75"/>
      <c r="E2416" s="64">
        <v>35370</v>
      </c>
      <c r="F2416" s="64" t="str">
        <f t="shared" si="193"/>
        <v>111996</v>
      </c>
      <c r="G2416" s="12">
        <v>6.3E-2</v>
      </c>
      <c r="I2416" s="64" t="str">
        <f t="shared" si="194"/>
        <v>11900</v>
      </c>
    </row>
    <row r="2417" spans="3:9">
      <c r="C2417" s="64"/>
      <c r="D2417" s="73"/>
      <c r="E2417" s="64">
        <v>35400</v>
      </c>
      <c r="F2417" s="64" t="str">
        <f t="shared" si="193"/>
        <v>121996</v>
      </c>
      <c r="G2417" s="12">
        <v>6.5799999999999997E-2</v>
      </c>
      <c r="I2417" s="64" t="str">
        <f t="shared" si="194"/>
        <v>11900</v>
      </c>
    </row>
    <row r="2418" spans="3:9">
      <c r="C2418" s="64"/>
      <c r="D2418" s="75"/>
      <c r="E2418" s="64">
        <v>35431</v>
      </c>
      <c r="F2418" s="64" t="str">
        <f t="shared" si="193"/>
        <v>11997</v>
      </c>
      <c r="G2418" s="12">
        <v>6.4199999999999993E-2</v>
      </c>
      <c r="I2418" s="64" t="str">
        <f t="shared" si="194"/>
        <v>11900</v>
      </c>
    </row>
    <row r="2419" spans="3:9">
      <c r="C2419" s="64"/>
      <c r="D2419" s="73"/>
      <c r="E2419" s="64">
        <v>35462</v>
      </c>
      <c r="F2419" s="64" t="str">
        <f t="shared" si="193"/>
        <v>21997</v>
      </c>
      <c r="G2419" s="12">
        <v>6.6900000000000001E-2</v>
      </c>
      <c r="I2419" s="64" t="str">
        <f t="shared" si="194"/>
        <v>11900</v>
      </c>
    </row>
    <row r="2420" spans="3:9">
      <c r="C2420" s="64"/>
      <c r="D2420" s="75"/>
      <c r="E2420" s="64">
        <v>35490</v>
      </c>
      <c r="F2420" s="64" t="str">
        <f t="shared" si="193"/>
        <v>31997</v>
      </c>
      <c r="G2420" s="12">
        <v>6.8900000000000003E-2</v>
      </c>
      <c r="I2420" s="64" t="str">
        <f t="shared" si="194"/>
        <v>11900</v>
      </c>
    </row>
    <row r="2421" spans="3:9">
      <c r="C2421" s="64"/>
      <c r="D2421" s="73"/>
      <c r="E2421" s="64">
        <v>35521</v>
      </c>
      <c r="F2421" s="64" t="str">
        <f t="shared" si="193"/>
        <v>41997</v>
      </c>
      <c r="G2421" s="12">
        <v>6.7100000000000007E-2</v>
      </c>
      <c r="I2421" s="64" t="str">
        <f t="shared" si="194"/>
        <v>11900</v>
      </c>
    </row>
    <row r="2422" spans="3:9">
      <c r="C2422" s="64"/>
      <c r="D2422" s="75"/>
      <c r="E2422" s="64">
        <v>35551</v>
      </c>
      <c r="F2422" s="64" t="str">
        <f t="shared" si="193"/>
        <v>51997</v>
      </c>
      <c r="G2422" s="12">
        <v>6.4899999999999999E-2</v>
      </c>
      <c r="I2422" s="64" t="str">
        <f t="shared" si="194"/>
        <v>11900</v>
      </c>
    </row>
    <row r="2423" spans="3:9">
      <c r="C2423" s="64"/>
      <c r="D2423" s="73"/>
      <c r="E2423" s="64">
        <v>35582</v>
      </c>
      <c r="F2423" s="64" t="str">
        <f t="shared" si="193"/>
        <v>61997</v>
      </c>
      <c r="G2423" s="12">
        <v>6.2199999999999998E-2</v>
      </c>
      <c r="I2423" s="64" t="str">
        <f t="shared" si="194"/>
        <v>11900</v>
      </c>
    </row>
    <row r="2424" spans="3:9">
      <c r="C2424" s="64"/>
      <c r="D2424" s="75"/>
      <c r="E2424" s="64">
        <v>35612</v>
      </c>
      <c r="F2424" s="64" t="str">
        <f t="shared" si="193"/>
        <v>71997</v>
      </c>
      <c r="G2424" s="12">
        <v>6.3E-2</v>
      </c>
      <c r="I2424" s="64" t="str">
        <f t="shared" si="194"/>
        <v>11900</v>
      </c>
    </row>
    <row r="2425" spans="3:9">
      <c r="C2425" s="64"/>
      <c r="D2425" s="73"/>
      <c r="E2425" s="64">
        <v>35643</v>
      </c>
      <c r="F2425" s="64" t="str">
        <f t="shared" si="193"/>
        <v>81997</v>
      </c>
      <c r="G2425" s="12">
        <v>6.2100000000000002E-2</v>
      </c>
      <c r="I2425" s="64" t="str">
        <f t="shared" si="194"/>
        <v>11900</v>
      </c>
    </row>
    <row r="2426" spans="3:9">
      <c r="C2426" s="64"/>
      <c r="D2426" s="75"/>
      <c r="E2426" s="64">
        <v>35674</v>
      </c>
      <c r="F2426" s="64" t="str">
        <f t="shared" si="193"/>
        <v>91997</v>
      </c>
      <c r="G2426" s="12">
        <v>6.0299999999999999E-2</v>
      </c>
      <c r="I2426" s="64" t="str">
        <f t="shared" si="194"/>
        <v>11900</v>
      </c>
    </row>
    <row r="2427" spans="3:9">
      <c r="C2427" s="64"/>
      <c r="D2427" s="73"/>
      <c r="E2427" s="64">
        <v>35704</v>
      </c>
      <c r="F2427" s="64" t="str">
        <f t="shared" si="193"/>
        <v>101997</v>
      </c>
      <c r="G2427" s="12">
        <v>5.8799999999999998E-2</v>
      </c>
      <c r="I2427" s="64" t="str">
        <f t="shared" si="194"/>
        <v>11900</v>
      </c>
    </row>
    <row r="2428" spans="3:9">
      <c r="C2428" s="64"/>
      <c r="D2428" s="75"/>
      <c r="E2428" s="64">
        <v>35735</v>
      </c>
      <c r="F2428" s="64" t="str">
        <f t="shared" si="193"/>
        <v>111997</v>
      </c>
      <c r="G2428" s="12">
        <v>5.8099999999999999E-2</v>
      </c>
      <c r="I2428" s="64" t="str">
        <f t="shared" si="194"/>
        <v>11900</v>
      </c>
    </row>
    <row r="2429" spans="3:9">
      <c r="C2429" s="64"/>
      <c r="D2429" s="73"/>
      <c r="E2429" s="64">
        <v>35765</v>
      </c>
      <c r="F2429" s="64" t="str">
        <f t="shared" si="193"/>
        <v>121997</v>
      </c>
      <c r="G2429" s="12">
        <v>5.5399999999999998E-2</v>
      </c>
      <c r="I2429" s="64" t="str">
        <f t="shared" si="194"/>
        <v>11900</v>
      </c>
    </row>
    <row r="2430" spans="3:9">
      <c r="C2430" s="64"/>
      <c r="D2430" s="75"/>
      <c r="E2430" s="64">
        <v>35796</v>
      </c>
      <c r="F2430" s="64" t="str">
        <f t="shared" si="193"/>
        <v>11998</v>
      </c>
      <c r="G2430" s="12">
        <v>5.57E-2</v>
      </c>
      <c r="I2430" s="64" t="str">
        <f t="shared" si="194"/>
        <v>11900</v>
      </c>
    </row>
    <row r="2431" spans="3:9">
      <c r="C2431" s="64"/>
      <c r="D2431" s="73"/>
      <c r="E2431" s="64">
        <v>35827</v>
      </c>
      <c r="F2431" s="64" t="str">
        <f t="shared" si="193"/>
        <v>21998</v>
      </c>
      <c r="G2431" s="12">
        <v>5.6500000000000002E-2</v>
      </c>
      <c r="I2431" s="64" t="str">
        <f t="shared" si="194"/>
        <v>11900</v>
      </c>
    </row>
    <row r="2432" spans="3:9">
      <c r="C2432" s="64"/>
      <c r="D2432" s="75"/>
      <c r="E2432" s="64">
        <v>35855</v>
      </c>
      <c r="F2432" s="64" t="str">
        <f t="shared" si="193"/>
        <v>31998</v>
      </c>
      <c r="G2432" s="12">
        <v>5.6399999999999999E-2</v>
      </c>
      <c r="I2432" s="64" t="str">
        <f t="shared" si="194"/>
        <v>11900</v>
      </c>
    </row>
    <row r="2433" spans="3:9">
      <c r="C2433" s="64"/>
      <c r="D2433" s="73"/>
      <c r="E2433" s="64">
        <v>35886</v>
      </c>
      <c r="F2433" s="64" t="str">
        <f t="shared" si="193"/>
        <v>41998</v>
      </c>
      <c r="G2433" s="12">
        <v>5.6500000000000002E-2</v>
      </c>
      <c r="I2433" s="64" t="str">
        <f t="shared" si="194"/>
        <v>11900</v>
      </c>
    </row>
    <row r="2434" spans="3:9">
      <c r="C2434" s="64"/>
      <c r="D2434" s="75"/>
      <c r="E2434" s="64">
        <v>35916</v>
      </c>
      <c r="F2434" s="64" t="str">
        <f t="shared" si="193"/>
        <v>51998</v>
      </c>
      <c r="G2434" s="12">
        <v>5.5E-2</v>
      </c>
      <c r="I2434" s="64" t="str">
        <f t="shared" si="194"/>
        <v>11900</v>
      </c>
    </row>
    <row r="2435" spans="3:9">
      <c r="C2435" s="64"/>
      <c r="D2435" s="73"/>
      <c r="E2435" s="64">
        <v>35947</v>
      </c>
      <c r="F2435" s="64" t="str">
        <f t="shared" si="193"/>
        <v>61998</v>
      </c>
      <c r="G2435" s="12">
        <v>5.4600000000000003E-2</v>
      </c>
      <c r="I2435" s="64" t="str">
        <f t="shared" si="194"/>
        <v>11900</v>
      </c>
    </row>
    <row r="2436" spans="3:9">
      <c r="C2436" s="64"/>
      <c r="D2436" s="75"/>
      <c r="E2436" s="64">
        <v>35977</v>
      </c>
      <c r="F2436" s="64" t="str">
        <f t="shared" si="193"/>
        <v>71998</v>
      </c>
      <c r="G2436" s="12">
        <v>5.3400000000000003E-2</v>
      </c>
      <c r="I2436" s="64" t="str">
        <f t="shared" si="194"/>
        <v>11900</v>
      </c>
    </row>
    <row r="2437" spans="3:9">
      <c r="C2437" s="64"/>
      <c r="D2437" s="73"/>
      <c r="E2437" s="64">
        <v>36008</v>
      </c>
      <c r="F2437" s="64" t="str">
        <f t="shared" si="193"/>
        <v>81998</v>
      </c>
      <c r="G2437" s="12">
        <v>4.8099999999999997E-2</v>
      </c>
      <c r="I2437" s="64" t="str">
        <f t="shared" si="194"/>
        <v>11900</v>
      </c>
    </row>
    <row r="2438" spans="3:9">
      <c r="C2438" s="64"/>
      <c r="D2438" s="75"/>
      <c r="E2438" s="64">
        <v>36039</v>
      </c>
      <c r="F2438" s="64" t="str">
        <f t="shared" si="193"/>
        <v>91998</v>
      </c>
      <c r="G2438" s="12">
        <v>4.53E-2</v>
      </c>
      <c r="I2438" s="64" t="str">
        <f t="shared" si="194"/>
        <v>11900</v>
      </c>
    </row>
    <row r="2439" spans="3:9">
      <c r="C2439" s="64"/>
      <c r="D2439" s="73"/>
      <c r="E2439" s="64">
        <v>36069</v>
      </c>
      <c r="F2439" s="64" t="str">
        <f t="shared" si="193"/>
        <v>101998</v>
      </c>
      <c r="G2439" s="12">
        <v>4.8300000000000003E-2</v>
      </c>
      <c r="I2439" s="64" t="str">
        <f t="shared" si="194"/>
        <v>11900</v>
      </c>
    </row>
    <row r="2440" spans="3:9">
      <c r="C2440" s="64"/>
      <c r="D2440" s="75"/>
      <c r="E2440" s="64">
        <v>36100</v>
      </c>
      <c r="F2440" s="64" t="str">
        <f t="shared" si="193"/>
        <v>111998</v>
      </c>
      <c r="G2440" s="12">
        <v>4.6399999999999997E-2</v>
      </c>
      <c r="I2440" s="64" t="str">
        <f t="shared" si="194"/>
        <v>11900</v>
      </c>
    </row>
    <row r="2441" spans="3:9">
      <c r="C2441" s="64"/>
      <c r="D2441" s="73"/>
      <c r="E2441" s="64">
        <v>36130</v>
      </c>
      <c r="F2441" s="64" t="str">
        <f t="shared" si="193"/>
        <v>121998</v>
      </c>
      <c r="G2441" s="12">
        <v>4.7199999999999999E-2</v>
      </c>
      <c r="I2441" s="64" t="str">
        <f t="shared" si="194"/>
        <v>11900</v>
      </c>
    </row>
    <row r="2442" spans="3:9">
      <c r="C2442" s="64"/>
      <c r="D2442" s="75"/>
      <c r="E2442" s="64">
        <v>36161</v>
      </c>
      <c r="F2442" s="64" t="str">
        <f t="shared" si="193"/>
        <v>11999</v>
      </c>
      <c r="G2442" s="12">
        <v>0.05</v>
      </c>
      <c r="I2442" s="64" t="str">
        <f t="shared" si="194"/>
        <v>11900</v>
      </c>
    </row>
    <row r="2443" spans="3:9">
      <c r="C2443" s="64"/>
      <c r="D2443" s="73"/>
      <c r="E2443" s="64">
        <v>36192</v>
      </c>
      <c r="F2443" s="64" t="str">
        <f t="shared" si="193"/>
        <v>21999</v>
      </c>
      <c r="G2443" s="12">
        <v>5.2299999999999999E-2</v>
      </c>
      <c r="I2443" s="64" t="str">
        <f t="shared" si="194"/>
        <v>11900</v>
      </c>
    </row>
    <row r="2444" spans="3:9">
      <c r="C2444" s="64"/>
      <c r="D2444" s="75"/>
      <c r="E2444" s="64">
        <v>36220</v>
      </c>
      <c r="F2444" s="64" t="str">
        <f t="shared" si="193"/>
        <v>31999</v>
      </c>
      <c r="G2444" s="12">
        <v>5.1799999999999999E-2</v>
      </c>
      <c r="I2444" s="64" t="str">
        <f t="shared" si="194"/>
        <v>11900</v>
      </c>
    </row>
    <row r="2445" spans="3:9">
      <c r="C2445" s="64"/>
      <c r="D2445" s="73"/>
      <c r="E2445" s="64">
        <v>36251</v>
      </c>
      <c r="F2445" s="64" t="str">
        <f t="shared" si="193"/>
        <v>41999</v>
      </c>
      <c r="G2445" s="12">
        <v>5.5399999999999998E-2</v>
      </c>
      <c r="I2445" s="64" t="str">
        <f t="shared" si="194"/>
        <v>11900</v>
      </c>
    </row>
    <row r="2446" spans="3:9">
      <c r="C2446" s="64"/>
      <c r="D2446" s="75"/>
      <c r="E2446" s="64">
        <v>36281</v>
      </c>
      <c r="F2446" s="64" t="str">
        <f t="shared" si="193"/>
        <v>51999</v>
      </c>
      <c r="G2446" s="12">
        <v>5.8999999999999997E-2</v>
      </c>
      <c r="I2446" s="64" t="str">
        <f t="shared" si="194"/>
        <v>11900</v>
      </c>
    </row>
    <row r="2447" spans="3:9">
      <c r="C2447" s="64"/>
      <c r="D2447" s="73"/>
      <c r="E2447" s="64">
        <v>36312</v>
      </c>
      <c r="F2447" s="64" t="str">
        <f t="shared" si="193"/>
        <v>61999</v>
      </c>
      <c r="G2447" s="12">
        <v>5.79E-2</v>
      </c>
      <c r="I2447" s="64" t="str">
        <f t="shared" si="194"/>
        <v>11900</v>
      </c>
    </row>
    <row r="2448" spans="3:9">
      <c r="C2448" s="64"/>
      <c r="D2448" s="75"/>
      <c r="E2448" s="64">
        <v>36342</v>
      </c>
      <c r="F2448" s="64" t="str">
        <f t="shared" si="193"/>
        <v>71999</v>
      </c>
      <c r="G2448" s="12">
        <v>5.9400000000000001E-2</v>
      </c>
      <c r="I2448" s="64" t="str">
        <f t="shared" si="194"/>
        <v>11900</v>
      </c>
    </row>
    <row r="2449" spans="3:9">
      <c r="C2449" s="64"/>
      <c r="D2449" s="73"/>
      <c r="E2449" s="64">
        <v>36373</v>
      </c>
      <c r="F2449" s="64" t="str">
        <f t="shared" si="193"/>
        <v>81999</v>
      </c>
      <c r="G2449" s="12">
        <v>5.9200000000000003E-2</v>
      </c>
      <c r="I2449" s="64" t="str">
        <f t="shared" si="194"/>
        <v>11900</v>
      </c>
    </row>
    <row r="2450" spans="3:9">
      <c r="C2450" s="64"/>
      <c r="D2450" s="75"/>
      <c r="E2450" s="64">
        <v>36404</v>
      </c>
      <c r="F2450" s="64" t="str">
        <f t="shared" si="193"/>
        <v>91999</v>
      </c>
      <c r="G2450" s="12">
        <v>6.1100000000000002E-2</v>
      </c>
      <c r="I2450" s="64" t="str">
        <f t="shared" si="194"/>
        <v>11900</v>
      </c>
    </row>
    <row r="2451" spans="3:9">
      <c r="C2451" s="64"/>
      <c r="D2451" s="73"/>
      <c r="E2451" s="64">
        <v>36434</v>
      </c>
      <c r="F2451" s="64" t="str">
        <f t="shared" si="193"/>
        <v>101999</v>
      </c>
      <c r="G2451" s="12">
        <v>6.0299999999999999E-2</v>
      </c>
      <c r="I2451" s="64" t="str">
        <f t="shared" si="194"/>
        <v>11900</v>
      </c>
    </row>
    <row r="2452" spans="3:9">
      <c r="C2452" s="64"/>
      <c r="D2452" s="75"/>
      <c r="E2452" s="64">
        <v>36465</v>
      </c>
      <c r="F2452" s="64" t="str">
        <f t="shared" si="193"/>
        <v>111999</v>
      </c>
      <c r="G2452" s="12">
        <v>6.2799999999999995E-2</v>
      </c>
      <c r="I2452" s="64" t="str">
        <f t="shared" si="194"/>
        <v>11900</v>
      </c>
    </row>
    <row r="2453" spans="3:9">
      <c r="C2453" s="64"/>
      <c r="D2453" s="73"/>
      <c r="E2453" s="64">
        <v>36495</v>
      </c>
      <c r="F2453" s="64" t="str">
        <f t="shared" si="193"/>
        <v>121999</v>
      </c>
      <c r="G2453" s="12">
        <v>6.6600000000000006E-2</v>
      </c>
      <c r="I2453" s="64" t="str">
        <f t="shared" si="194"/>
        <v>11900</v>
      </c>
    </row>
    <row r="2454" spans="3:9">
      <c r="C2454" s="64"/>
      <c r="D2454" s="75"/>
      <c r="E2454" s="64">
        <v>36526</v>
      </c>
      <c r="F2454" s="64" t="str">
        <f t="shared" si="193"/>
        <v>12000</v>
      </c>
      <c r="G2454" s="12">
        <v>6.5199999999999994E-2</v>
      </c>
      <c r="I2454" s="64" t="str">
        <f t="shared" si="194"/>
        <v>11900</v>
      </c>
    </row>
    <row r="2455" spans="3:9">
      <c r="C2455" s="64"/>
      <c r="D2455" s="73"/>
      <c r="E2455" s="64">
        <v>36557</v>
      </c>
      <c r="F2455" s="64" t="str">
        <f t="shared" si="193"/>
        <v>22000</v>
      </c>
      <c r="G2455" s="12">
        <v>6.2600000000000003E-2</v>
      </c>
      <c r="I2455" s="64" t="str">
        <f t="shared" si="194"/>
        <v>11900</v>
      </c>
    </row>
    <row r="2456" spans="3:9">
      <c r="C2456" s="64"/>
      <c r="D2456" s="75"/>
      <c r="E2456" s="64">
        <v>36586</v>
      </c>
      <c r="F2456" s="64" t="str">
        <f t="shared" si="193"/>
        <v>32000</v>
      </c>
      <c r="G2456" s="12">
        <v>5.9900000000000002E-2</v>
      </c>
      <c r="I2456" s="64" t="str">
        <f t="shared" si="194"/>
        <v>11900</v>
      </c>
    </row>
    <row r="2457" spans="3:9">
      <c r="C2457" s="64"/>
      <c r="D2457" s="73"/>
      <c r="E2457" s="64">
        <v>36617</v>
      </c>
      <c r="F2457" s="64" t="str">
        <f t="shared" si="193"/>
        <v>42000</v>
      </c>
      <c r="G2457" s="12">
        <v>6.4399999999999999E-2</v>
      </c>
      <c r="I2457" s="64" t="str">
        <f t="shared" si="194"/>
        <v>11900</v>
      </c>
    </row>
    <row r="2458" spans="3:9">
      <c r="C2458" s="64"/>
      <c r="D2458" s="75"/>
      <c r="E2458" s="64">
        <v>36647</v>
      </c>
      <c r="F2458" s="64" t="str">
        <f t="shared" si="193"/>
        <v>52000</v>
      </c>
      <c r="G2458" s="12">
        <v>6.0999999999999999E-2</v>
      </c>
      <c r="I2458" s="64" t="str">
        <f t="shared" si="194"/>
        <v>11900</v>
      </c>
    </row>
    <row r="2459" spans="3:9">
      <c r="C2459" s="64"/>
      <c r="D2459" s="73"/>
      <c r="E2459" s="64">
        <v>36678</v>
      </c>
      <c r="F2459" s="64" t="str">
        <f t="shared" si="193"/>
        <v>62000</v>
      </c>
      <c r="G2459" s="12">
        <v>6.0499999999999998E-2</v>
      </c>
      <c r="I2459" s="64" t="str">
        <f t="shared" si="194"/>
        <v>11900</v>
      </c>
    </row>
    <row r="2460" spans="3:9">
      <c r="C2460" s="64"/>
      <c r="D2460" s="75"/>
      <c r="E2460" s="64">
        <v>36708</v>
      </c>
      <c r="F2460" s="64" t="str">
        <f t="shared" si="193"/>
        <v>72000</v>
      </c>
      <c r="G2460" s="12">
        <v>5.8299999999999998E-2</v>
      </c>
      <c r="I2460" s="64" t="str">
        <f t="shared" si="194"/>
        <v>11900</v>
      </c>
    </row>
    <row r="2461" spans="3:9">
      <c r="C2461" s="64"/>
      <c r="D2461" s="73"/>
      <c r="E2461" s="64">
        <v>36739</v>
      </c>
      <c r="F2461" s="64" t="str">
        <f t="shared" ref="F2461:F2524" si="195">MONTH(E2461)&amp;YEAR(E2461)</f>
        <v>82000</v>
      </c>
      <c r="G2461" s="12">
        <v>5.8000000000000003E-2</v>
      </c>
      <c r="I2461" s="64" t="str">
        <f t="shared" ref="I2461:I2524" si="196">MONTH(H2461)&amp;YEAR(H2461)</f>
        <v>11900</v>
      </c>
    </row>
    <row r="2462" spans="3:9">
      <c r="C2462" s="64"/>
      <c r="D2462" s="75"/>
      <c r="E2462" s="64">
        <v>36770</v>
      </c>
      <c r="F2462" s="64" t="str">
        <f t="shared" si="195"/>
        <v>92000</v>
      </c>
      <c r="G2462" s="12">
        <v>5.74E-2</v>
      </c>
      <c r="I2462" s="64" t="str">
        <f t="shared" si="196"/>
        <v>11900</v>
      </c>
    </row>
    <row r="2463" spans="3:9">
      <c r="C2463" s="64"/>
      <c r="D2463" s="73"/>
      <c r="E2463" s="64">
        <v>36800</v>
      </c>
      <c r="F2463" s="64" t="str">
        <f t="shared" si="195"/>
        <v>102000</v>
      </c>
      <c r="G2463" s="12">
        <v>5.7200000000000001E-2</v>
      </c>
      <c r="I2463" s="64" t="str">
        <f t="shared" si="196"/>
        <v>11900</v>
      </c>
    </row>
    <row r="2464" spans="3:9">
      <c r="C2464" s="64"/>
      <c r="D2464" s="75"/>
      <c r="E2464" s="64">
        <v>36831</v>
      </c>
      <c r="F2464" s="64" t="str">
        <f t="shared" si="195"/>
        <v>112000</v>
      </c>
      <c r="G2464" s="12">
        <v>5.2400000000000002E-2</v>
      </c>
      <c r="I2464" s="64" t="str">
        <f t="shared" si="196"/>
        <v>11900</v>
      </c>
    </row>
    <row r="2465" spans="3:9">
      <c r="C2465" s="64"/>
      <c r="D2465" s="73"/>
      <c r="E2465" s="64">
        <v>36861</v>
      </c>
      <c r="F2465" s="64" t="str">
        <f t="shared" si="195"/>
        <v>122000</v>
      </c>
      <c r="G2465" s="12">
        <v>5.16E-2</v>
      </c>
      <c r="I2465" s="64" t="str">
        <f t="shared" si="196"/>
        <v>11900</v>
      </c>
    </row>
    <row r="2466" spans="3:9">
      <c r="C2466" s="64"/>
      <c r="D2466" s="75"/>
      <c r="E2466" s="64">
        <v>36892</v>
      </c>
      <c r="F2466" s="64" t="str">
        <f t="shared" si="195"/>
        <v>12001</v>
      </c>
      <c r="G2466" s="12">
        <v>5.0999999999999997E-2</v>
      </c>
      <c r="I2466" s="64" t="str">
        <f t="shared" si="196"/>
        <v>11900</v>
      </c>
    </row>
    <row r="2467" spans="3:9">
      <c r="C2467" s="64"/>
      <c r="D2467" s="73"/>
      <c r="E2467" s="64">
        <v>36923</v>
      </c>
      <c r="F2467" s="64" t="str">
        <f t="shared" si="195"/>
        <v>22001</v>
      </c>
      <c r="G2467" s="12">
        <v>4.8899999999999999E-2</v>
      </c>
      <c r="I2467" s="64" t="str">
        <f t="shared" si="196"/>
        <v>11900</v>
      </c>
    </row>
    <row r="2468" spans="3:9">
      <c r="C2468" s="64"/>
      <c r="D2468" s="75"/>
      <c r="E2468" s="64">
        <v>36951</v>
      </c>
      <c r="F2468" s="64" t="str">
        <f t="shared" si="195"/>
        <v>32001</v>
      </c>
      <c r="G2468" s="12">
        <v>5.1400000000000001E-2</v>
      </c>
      <c r="I2468" s="64" t="str">
        <f t="shared" si="196"/>
        <v>11900</v>
      </c>
    </row>
    <row r="2469" spans="3:9">
      <c r="C2469" s="64"/>
      <c r="D2469" s="73"/>
      <c r="E2469" s="64">
        <v>36982</v>
      </c>
      <c r="F2469" s="64" t="str">
        <f t="shared" si="195"/>
        <v>42001</v>
      </c>
      <c r="G2469" s="12">
        <v>5.3900000000000003E-2</v>
      </c>
      <c r="I2469" s="64" t="str">
        <f t="shared" si="196"/>
        <v>11900</v>
      </c>
    </row>
    <row r="2470" spans="3:9">
      <c r="C2470" s="64"/>
      <c r="D2470" s="75"/>
      <c r="E2470" s="64">
        <v>37012</v>
      </c>
      <c r="F2470" s="64" t="str">
        <f t="shared" si="195"/>
        <v>52001</v>
      </c>
      <c r="G2470" s="12">
        <v>5.28E-2</v>
      </c>
      <c r="I2470" s="64" t="str">
        <f t="shared" si="196"/>
        <v>11900</v>
      </c>
    </row>
    <row r="2471" spans="3:9">
      <c r="C2471" s="64"/>
      <c r="D2471" s="73"/>
      <c r="E2471" s="64">
        <v>37043</v>
      </c>
      <c r="F2471" s="64" t="str">
        <f t="shared" si="195"/>
        <v>62001</v>
      </c>
      <c r="G2471" s="12">
        <v>5.2400000000000002E-2</v>
      </c>
      <c r="I2471" s="64" t="str">
        <f t="shared" si="196"/>
        <v>11900</v>
      </c>
    </row>
    <row r="2472" spans="3:9">
      <c r="C2472" s="64"/>
      <c r="D2472" s="75"/>
      <c r="E2472" s="64">
        <v>37073</v>
      </c>
      <c r="F2472" s="64" t="str">
        <f t="shared" si="195"/>
        <v>72001</v>
      </c>
      <c r="G2472" s="12">
        <v>4.9700000000000001E-2</v>
      </c>
      <c r="I2472" s="64" t="str">
        <f t="shared" si="196"/>
        <v>11900</v>
      </c>
    </row>
    <row r="2473" spans="3:9">
      <c r="C2473" s="64"/>
      <c r="D2473" s="73"/>
      <c r="E2473" s="64">
        <v>37104</v>
      </c>
      <c r="F2473" s="64" t="str">
        <f t="shared" si="195"/>
        <v>82001</v>
      </c>
      <c r="G2473" s="12">
        <v>4.7300000000000002E-2</v>
      </c>
      <c r="I2473" s="64" t="str">
        <f t="shared" si="196"/>
        <v>11900</v>
      </c>
    </row>
    <row r="2474" spans="3:9">
      <c r="C2474" s="64"/>
      <c r="D2474" s="75"/>
      <c r="E2474" s="64">
        <v>37135</v>
      </c>
      <c r="F2474" s="64" t="str">
        <f t="shared" si="195"/>
        <v>92001</v>
      </c>
      <c r="G2474" s="12">
        <v>4.5699999999999998E-2</v>
      </c>
      <c r="I2474" s="64" t="str">
        <f t="shared" si="196"/>
        <v>11900</v>
      </c>
    </row>
    <row r="2475" spans="3:9">
      <c r="C2475" s="64"/>
      <c r="D2475" s="73"/>
      <c r="E2475" s="64">
        <v>37165</v>
      </c>
      <c r="F2475" s="64" t="str">
        <f t="shared" si="195"/>
        <v>102001</v>
      </c>
      <c r="G2475" s="12">
        <v>4.65E-2</v>
      </c>
      <c r="I2475" s="64" t="str">
        <f t="shared" si="196"/>
        <v>11900</v>
      </c>
    </row>
    <row r="2476" spans="3:9">
      <c r="C2476" s="64"/>
      <c r="D2476" s="75"/>
      <c r="E2476" s="64">
        <v>37196</v>
      </c>
      <c r="F2476" s="64" t="str">
        <f t="shared" si="195"/>
        <v>112001</v>
      </c>
      <c r="G2476" s="12">
        <v>5.0900000000000001E-2</v>
      </c>
      <c r="I2476" s="64" t="str">
        <f t="shared" si="196"/>
        <v>11900</v>
      </c>
    </row>
    <row r="2477" spans="3:9">
      <c r="C2477" s="64"/>
      <c r="D2477" s="73"/>
      <c r="E2477" s="64">
        <v>37226</v>
      </c>
      <c r="F2477" s="64" t="str">
        <f t="shared" si="195"/>
        <v>122001</v>
      </c>
      <c r="G2477" s="12">
        <v>5.04E-2</v>
      </c>
      <c r="I2477" s="64" t="str">
        <f t="shared" si="196"/>
        <v>11900</v>
      </c>
    </row>
    <row r="2478" spans="3:9">
      <c r="C2478" s="64"/>
      <c r="D2478" s="75"/>
      <c r="E2478" s="64">
        <v>37257</v>
      </c>
      <c r="F2478" s="64" t="str">
        <f t="shared" si="195"/>
        <v>12002</v>
      </c>
      <c r="G2478" s="12">
        <v>4.9099999999999998E-2</v>
      </c>
      <c r="I2478" s="64" t="str">
        <f t="shared" si="196"/>
        <v>11900</v>
      </c>
    </row>
    <row r="2479" spans="3:9">
      <c r="C2479" s="64"/>
      <c r="D2479" s="73"/>
      <c r="E2479" s="64">
        <v>37288</v>
      </c>
      <c r="F2479" s="64" t="str">
        <f t="shared" si="195"/>
        <v>22002</v>
      </c>
      <c r="G2479" s="12">
        <v>5.28E-2</v>
      </c>
      <c r="I2479" s="64" t="str">
        <f t="shared" si="196"/>
        <v>11900</v>
      </c>
    </row>
    <row r="2480" spans="3:9">
      <c r="C2480" s="64"/>
      <c r="D2480" s="75"/>
      <c r="E2480" s="64">
        <v>37316</v>
      </c>
      <c r="F2480" s="64" t="str">
        <f t="shared" si="195"/>
        <v>32002</v>
      </c>
      <c r="G2480" s="12">
        <v>5.21E-2</v>
      </c>
      <c r="I2480" s="64" t="str">
        <f t="shared" si="196"/>
        <v>11900</v>
      </c>
    </row>
    <row r="2481" spans="3:9">
      <c r="C2481" s="64"/>
      <c r="D2481" s="73"/>
      <c r="E2481" s="64">
        <v>37347</v>
      </c>
      <c r="F2481" s="64" t="str">
        <f t="shared" si="195"/>
        <v>42002</v>
      </c>
      <c r="G2481" s="12">
        <v>5.16E-2</v>
      </c>
      <c r="I2481" s="64" t="str">
        <f t="shared" si="196"/>
        <v>11900</v>
      </c>
    </row>
    <row r="2482" spans="3:9">
      <c r="C2482" s="64"/>
      <c r="D2482" s="75"/>
      <c r="E2482" s="64">
        <v>37377</v>
      </c>
      <c r="F2482" s="64" t="str">
        <f t="shared" si="195"/>
        <v>52002</v>
      </c>
      <c r="G2482" s="12">
        <v>4.9299999999999997E-2</v>
      </c>
      <c r="I2482" s="64" t="str">
        <f t="shared" si="196"/>
        <v>11900</v>
      </c>
    </row>
    <row r="2483" spans="3:9">
      <c r="C2483" s="64"/>
      <c r="D2483" s="73"/>
      <c r="E2483" s="64">
        <v>37408</v>
      </c>
      <c r="F2483" s="64" t="str">
        <f t="shared" si="195"/>
        <v>62002</v>
      </c>
      <c r="G2483" s="12">
        <v>4.65E-2</v>
      </c>
      <c r="I2483" s="64" t="str">
        <f t="shared" si="196"/>
        <v>11900</v>
      </c>
    </row>
    <row r="2484" spans="3:9">
      <c r="C2484" s="64"/>
      <c r="D2484" s="75"/>
      <c r="E2484" s="64">
        <v>37438</v>
      </c>
      <c r="F2484" s="64" t="str">
        <f t="shared" si="195"/>
        <v>72002</v>
      </c>
      <c r="G2484" s="12">
        <v>4.2599999999999999E-2</v>
      </c>
      <c r="I2484" s="64" t="str">
        <f t="shared" si="196"/>
        <v>11900</v>
      </c>
    </row>
    <row r="2485" spans="3:9">
      <c r="C2485" s="64"/>
      <c r="D2485" s="73"/>
      <c r="E2485" s="64">
        <v>37469</v>
      </c>
      <c r="F2485" s="64" t="str">
        <f t="shared" si="195"/>
        <v>82002</v>
      </c>
      <c r="G2485" s="12">
        <v>3.8699999999999998E-2</v>
      </c>
      <c r="I2485" s="64" t="str">
        <f t="shared" si="196"/>
        <v>11900</v>
      </c>
    </row>
    <row r="2486" spans="3:9">
      <c r="C2486" s="64"/>
      <c r="D2486" s="75"/>
      <c r="E2486" s="64">
        <v>37500</v>
      </c>
      <c r="F2486" s="64" t="str">
        <f t="shared" si="195"/>
        <v>92002</v>
      </c>
      <c r="G2486" s="12">
        <v>3.9399999999999998E-2</v>
      </c>
      <c r="I2486" s="64" t="str">
        <f t="shared" si="196"/>
        <v>11900</v>
      </c>
    </row>
    <row r="2487" spans="3:9">
      <c r="C2487" s="64"/>
      <c r="D2487" s="73"/>
      <c r="E2487" s="64">
        <v>37530</v>
      </c>
      <c r="F2487" s="64" t="str">
        <f t="shared" si="195"/>
        <v>102002</v>
      </c>
      <c r="G2487" s="12">
        <v>4.0500000000000001E-2</v>
      </c>
      <c r="I2487" s="64" t="str">
        <f t="shared" si="196"/>
        <v>11900</v>
      </c>
    </row>
    <row r="2488" spans="3:9">
      <c r="C2488" s="64"/>
      <c r="D2488" s="75"/>
      <c r="E2488" s="64">
        <v>37561</v>
      </c>
      <c r="F2488" s="64" t="str">
        <f t="shared" si="195"/>
        <v>112002</v>
      </c>
      <c r="G2488" s="12">
        <v>4.0300000000000002E-2</v>
      </c>
      <c r="I2488" s="64" t="str">
        <f t="shared" si="196"/>
        <v>11900</v>
      </c>
    </row>
    <row r="2489" spans="3:9">
      <c r="C2489" s="64"/>
      <c r="D2489" s="73"/>
      <c r="E2489" s="64">
        <v>37591</v>
      </c>
      <c r="F2489" s="64" t="str">
        <f t="shared" si="195"/>
        <v>122002</v>
      </c>
      <c r="G2489" s="12">
        <v>4.0500000000000001E-2</v>
      </c>
      <c r="I2489" s="64" t="str">
        <f t="shared" si="196"/>
        <v>11900</v>
      </c>
    </row>
    <row r="2490" spans="3:9">
      <c r="C2490" s="64"/>
      <c r="D2490" s="75"/>
      <c r="E2490" s="64">
        <v>37622</v>
      </c>
      <c r="F2490" s="64" t="str">
        <f t="shared" si="195"/>
        <v>12003</v>
      </c>
      <c r="G2490" s="12">
        <v>3.9E-2</v>
      </c>
      <c r="I2490" s="64" t="str">
        <f t="shared" si="196"/>
        <v>11900</v>
      </c>
    </row>
    <row r="2491" spans="3:9">
      <c r="C2491" s="64"/>
      <c r="D2491" s="73"/>
      <c r="E2491" s="64">
        <v>37653</v>
      </c>
      <c r="F2491" s="64" t="str">
        <f t="shared" si="195"/>
        <v>22003</v>
      </c>
      <c r="G2491" s="12">
        <v>3.8100000000000002E-2</v>
      </c>
      <c r="I2491" s="64" t="str">
        <f t="shared" si="196"/>
        <v>11900</v>
      </c>
    </row>
    <row r="2492" spans="3:9">
      <c r="C2492" s="64"/>
      <c r="D2492" s="75"/>
      <c r="E2492" s="64">
        <v>37681</v>
      </c>
      <c r="F2492" s="64" t="str">
        <f t="shared" si="195"/>
        <v>32003</v>
      </c>
      <c r="G2492" s="12">
        <v>3.9600000000000003E-2</v>
      </c>
      <c r="I2492" s="64" t="str">
        <f t="shared" si="196"/>
        <v>11900</v>
      </c>
    </row>
    <row r="2493" spans="3:9">
      <c r="C2493" s="64"/>
      <c r="D2493" s="73"/>
      <c r="E2493" s="64">
        <v>37712</v>
      </c>
      <c r="F2493" s="64" t="str">
        <f t="shared" si="195"/>
        <v>42003</v>
      </c>
      <c r="G2493" s="12">
        <v>3.5700000000000003E-2</v>
      </c>
      <c r="I2493" s="64" t="str">
        <f t="shared" si="196"/>
        <v>11900</v>
      </c>
    </row>
    <row r="2494" spans="3:9">
      <c r="C2494" s="64"/>
      <c r="D2494" s="75"/>
      <c r="E2494" s="64">
        <v>37742</v>
      </c>
      <c r="F2494" s="64" t="str">
        <f t="shared" si="195"/>
        <v>52003</v>
      </c>
      <c r="G2494" s="12">
        <v>3.3300000000000003E-2</v>
      </c>
      <c r="I2494" s="64" t="str">
        <f t="shared" si="196"/>
        <v>11900</v>
      </c>
    </row>
    <row r="2495" spans="3:9">
      <c r="C2495" s="64"/>
      <c r="D2495" s="73"/>
      <c r="E2495" s="64">
        <v>37773</v>
      </c>
      <c r="F2495" s="64" t="str">
        <f t="shared" si="195"/>
        <v>62003</v>
      </c>
      <c r="G2495" s="12">
        <v>3.9800000000000002E-2</v>
      </c>
      <c r="I2495" s="64" t="str">
        <f t="shared" si="196"/>
        <v>11900</v>
      </c>
    </row>
    <row r="2496" spans="3:9">
      <c r="C2496" s="64"/>
      <c r="D2496" s="75"/>
      <c r="E2496" s="64">
        <v>37803</v>
      </c>
      <c r="F2496" s="64" t="str">
        <f t="shared" si="195"/>
        <v>72003</v>
      </c>
      <c r="G2496" s="12">
        <v>4.4499999999999998E-2</v>
      </c>
      <c r="I2496" s="64" t="str">
        <f t="shared" si="196"/>
        <v>11900</v>
      </c>
    </row>
    <row r="2497" spans="3:9">
      <c r="C2497" s="64"/>
      <c r="D2497" s="73"/>
      <c r="E2497" s="64">
        <v>37834</v>
      </c>
      <c r="F2497" s="64" t="str">
        <f t="shared" si="195"/>
        <v>82003</v>
      </c>
      <c r="G2497" s="12">
        <v>4.2700000000000002E-2</v>
      </c>
      <c r="I2497" s="64" t="str">
        <f t="shared" si="196"/>
        <v>11900</v>
      </c>
    </row>
    <row r="2498" spans="3:9">
      <c r="C2498" s="64"/>
      <c r="D2498" s="75"/>
      <c r="E2498" s="64">
        <v>37865</v>
      </c>
      <c r="F2498" s="64" t="str">
        <f t="shared" si="195"/>
        <v>92003</v>
      </c>
      <c r="G2498" s="12">
        <v>4.2900000000000001E-2</v>
      </c>
      <c r="I2498" s="64" t="str">
        <f t="shared" si="196"/>
        <v>11900</v>
      </c>
    </row>
    <row r="2499" spans="3:9">
      <c r="C2499" s="64"/>
      <c r="D2499" s="73"/>
      <c r="E2499" s="64">
        <v>37895</v>
      </c>
      <c r="F2499" s="64" t="str">
        <f t="shared" si="195"/>
        <v>102003</v>
      </c>
      <c r="G2499" s="12">
        <v>4.2999999999999997E-2</v>
      </c>
      <c r="I2499" s="64" t="str">
        <f t="shared" si="196"/>
        <v>11900</v>
      </c>
    </row>
    <row r="2500" spans="3:9">
      <c r="C2500" s="64"/>
      <c r="D2500" s="75"/>
      <c r="E2500" s="64">
        <v>37926</v>
      </c>
      <c r="F2500" s="64" t="str">
        <f t="shared" si="195"/>
        <v>112003</v>
      </c>
      <c r="G2500" s="12">
        <v>4.2700000000000002E-2</v>
      </c>
      <c r="I2500" s="64" t="str">
        <f t="shared" si="196"/>
        <v>11900</v>
      </c>
    </row>
    <row r="2501" spans="3:9">
      <c r="C2501" s="64"/>
      <c r="D2501" s="73"/>
      <c r="E2501" s="64">
        <v>37956</v>
      </c>
      <c r="F2501" s="64" t="str">
        <f t="shared" si="195"/>
        <v>122003</v>
      </c>
      <c r="G2501" s="12">
        <v>4.1500000000000002E-2</v>
      </c>
      <c r="I2501" s="64" t="str">
        <f t="shared" si="196"/>
        <v>11900</v>
      </c>
    </row>
    <row r="2502" spans="3:9">
      <c r="C2502" s="64"/>
      <c r="D2502" s="75"/>
      <c r="E2502" s="64">
        <v>37987</v>
      </c>
      <c r="F2502" s="64" t="str">
        <f t="shared" si="195"/>
        <v>12004</v>
      </c>
      <c r="G2502" s="12">
        <v>4.0800000000000003E-2</v>
      </c>
      <c r="I2502" s="64" t="str">
        <f t="shared" si="196"/>
        <v>11900</v>
      </c>
    </row>
    <row r="2503" spans="3:9">
      <c r="C2503" s="64"/>
      <c r="D2503" s="73"/>
      <c r="E2503" s="64">
        <v>38018</v>
      </c>
      <c r="F2503" s="64" t="str">
        <f t="shared" si="195"/>
        <v>22004</v>
      </c>
      <c r="G2503" s="12">
        <v>3.8300000000000001E-2</v>
      </c>
      <c r="I2503" s="64" t="str">
        <f t="shared" si="196"/>
        <v>11900</v>
      </c>
    </row>
    <row r="2504" spans="3:9">
      <c r="C2504" s="64"/>
      <c r="D2504" s="75"/>
      <c r="E2504" s="64">
        <v>38047</v>
      </c>
      <c r="F2504" s="64" t="str">
        <f t="shared" si="195"/>
        <v>32004</v>
      </c>
      <c r="G2504" s="12">
        <v>4.3499999999999997E-2</v>
      </c>
      <c r="I2504" s="64" t="str">
        <f t="shared" si="196"/>
        <v>11900</v>
      </c>
    </row>
    <row r="2505" spans="3:9">
      <c r="C2505" s="64"/>
      <c r="D2505" s="73"/>
      <c r="E2505" s="64">
        <v>38078</v>
      </c>
      <c r="F2505" s="64" t="str">
        <f t="shared" si="195"/>
        <v>42004</v>
      </c>
      <c r="G2505" s="12">
        <v>4.7199999999999999E-2</v>
      </c>
      <c r="I2505" s="64" t="str">
        <f t="shared" si="196"/>
        <v>11900</v>
      </c>
    </row>
    <row r="2506" spans="3:9">
      <c r="C2506" s="64"/>
      <c r="D2506" s="75"/>
      <c r="E2506" s="64">
        <v>38108</v>
      </c>
      <c r="F2506" s="64" t="str">
        <f t="shared" si="195"/>
        <v>52004</v>
      </c>
      <c r="G2506" s="12">
        <v>4.7300000000000002E-2</v>
      </c>
      <c r="I2506" s="64" t="str">
        <f t="shared" si="196"/>
        <v>11900</v>
      </c>
    </row>
    <row r="2507" spans="3:9">
      <c r="C2507" s="64"/>
      <c r="D2507" s="73"/>
      <c r="E2507" s="64">
        <v>38139</v>
      </c>
      <c r="F2507" s="64" t="str">
        <f t="shared" si="195"/>
        <v>62004</v>
      </c>
      <c r="G2507" s="12">
        <v>4.4999999999999998E-2</v>
      </c>
      <c r="I2507" s="64" t="str">
        <f t="shared" si="196"/>
        <v>11900</v>
      </c>
    </row>
    <row r="2508" spans="3:9">
      <c r="C2508" s="64"/>
      <c r="D2508" s="75"/>
      <c r="E2508" s="64">
        <v>38169</v>
      </c>
      <c r="F2508" s="64" t="str">
        <f t="shared" si="195"/>
        <v>72004</v>
      </c>
      <c r="G2508" s="12">
        <v>4.2799999999999998E-2</v>
      </c>
      <c r="I2508" s="64" t="str">
        <f t="shared" si="196"/>
        <v>11900</v>
      </c>
    </row>
    <row r="2509" spans="3:9">
      <c r="C2509" s="64"/>
      <c r="D2509" s="73"/>
      <c r="E2509" s="64">
        <v>38200</v>
      </c>
      <c r="F2509" s="64" t="str">
        <f t="shared" si="195"/>
        <v>82004</v>
      </c>
      <c r="G2509" s="12">
        <v>4.1300000000000003E-2</v>
      </c>
      <c r="I2509" s="64" t="str">
        <f t="shared" si="196"/>
        <v>11900</v>
      </c>
    </row>
    <row r="2510" spans="3:9">
      <c r="C2510" s="64"/>
      <c r="D2510" s="75"/>
      <c r="E2510" s="64">
        <v>38231</v>
      </c>
      <c r="F2510" s="64" t="str">
        <f t="shared" si="195"/>
        <v>92004</v>
      </c>
      <c r="G2510" s="12">
        <v>4.1000000000000002E-2</v>
      </c>
      <c r="I2510" s="64" t="str">
        <f t="shared" si="196"/>
        <v>11900</v>
      </c>
    </row>
    <row r="2511" spans="3:9">
      <c r="C2511" s="64"/>
      <c r="D2511" s="73"/>
      <c r="E2511" s="64">
        <v>38261</v>
      </c>
      <c r="F2511" s="64" t="str">
        <f t="shared" si="195"/>
        <v>102004</v>
      </c>
      <c r="G2511" s="12">
        <v>4.19E-2</v>
      </c>
      <c r="I2511" s="64" t="str">
        <f t="shared" si="196"/>
        <v>11900</v>
      </c>
    </row>
    <row r="2512" spans="3:9">
      <c r="C2512" s="64"/>
      <c r="D2512" s="75"/>
      <c r="E2512" s="64">
        <v>38292</v>
      </c>
      <c r="F2512" s="64" t="str">
        <f t="shared" si="195"/>
        <v>112004</v>
      </c>
      <c r="G2512" s="12">
        <v>4.2299999999999997E-2</v>
      </c>
      <c r="I2512" s="64" t="str">
        <f t="shared" si="196"/>
        <v>11900</v>
      </c>
    </row>
    <row r="2513" spans="3:9">
      <c r="C2513" s="64"/>
      <c r="D2513" s="73"/>
      <c r="E2513" s="64">
        <v>38322</v>
      </c>
      <c r="F2513" s="64" t="str">
        <f t="shared" si="195"/>
        <v>122004</v>
      </c>
      <c r="G2513" s="12">
        <v>4.2200000000000001E-2</v>
      </c>
      <c r="I2513" s="64" t="str">
        <f t="shared" si="196"/>
        <v>11900</v>
      </c>
    </row>
    <row r="2514" spans="3:9">
      <c r="C2514" s="64"/>
      <c r="D2514" s="75"/>
      <c r="E2514" s="64">
        <v>38353</v>
      </c>
      <c r="F2514" s="64" t="str">
        <f t="shared" si="195"/>
        <v>12005</v>
      </c>
      <c r="G2514" s="12">
        <v>4.1700000000000001E-2</v>
      </c>
      <c r="I2514" s="64" t="str">
        <f t="shared" si="196"/>
        <v>11900</v>
      </c>
    </row>
    <row r="2515" spans="3:9">
      <c r="C2515" s="64"/>
      <c r="D2515" s="73"/>
      <c r="E2515" s="64">
        <v>38384</v>
      </c>
      <c r="F2515" s="64" t="str">
        <f t="shared" si="195"/>
        <v>22005</v>
      </c>
      <c r="G2515" s="12">
        <v>4.4999999999999998E-2</v>
      </c>
      <c r="I2515" s="64" t="str">
        <f t="shared" si="196"/>
        <v>11900</v>
      </c>
    </row>
    <row r="2516" spans="3:9">
      <c r="C2516" s="64"/>
      <c r="D2516" s="75"/>
      <c r="E2516" s="64">
        <v>38412</v>
      </c>
      <c r="F2516" s="64" t="str">
        <f t="shared" si="195"/>
        <v>32005</v>
      </c>
      <c r="G2516" s="12">
        <v>4.3400000000000001E-2</v>
      </c>
      <c r="I2516" s="64" t="str">
        <f t="shared" si="196"/>
        <v>11900</v>
      </c>
    </row>
    <row r="2517" spans="3:9">
      <c r="C2517" s="64"/>
      <c r="D2517" s="73"/>
      <c r="E2517" s="64">
        <v>38443</v>
      </c>
      <c r="F2517" s="64" t="str">
        <f t="shared" si="195"/>
        <v>42005</v>
      </c>
      <c r="G2517" s="12">
        <v>4.1399999999999999E-2</v>
      </c>
      <c r="I2517" s="64" t="str">
        <f t="shared" si="196"/>
        <v>11900</v>
      </c>
    </row>
    <row r="2518" spans="3:9">
      <c r="C2518" s="64"/>
      <c r="D2518" s="75"/>
      <c r="E2518" s="64">
        <v>38473</v>
      </c>
      <c r="F2518" s="64" t="str">
        <f t="shared" si="195"/>
        <v>52005</v>
      </c>
      <c r="G2518" s="12">
        <v>0.04</v>
      </c>
      <c r="I2518" s="64" t="str">
        <f t="shared" si="196"/>
        <v>11900</v>
      </c>
    </row>
    <row r="2519" spans="3:9">
      <c r="C2519" s="64"/>
      <c r="D2519" s="73"/>
      <c r="E2519" s="64">
        <v>38504</v>
      </c>
      <c r="F2519" s="64" t="str">
        <f t="shared" si="195"/>
        <v>62005</v>
      </c>
      <c r="G2519" s="12">
        <v>4.1799999999999997E-2</v>
      </c>
      <c r="I2519" s="64" t="str">
        <f t="shared" si="196"/>
        <v>11900</v>
      </c>
    </row>
    <row r="2520" spans="3:9">
      <c r="C2520" s="64"/>
      <c r="D2520" s="75"/>
      <c r="E2520" s="64">
        <v>38534</v>
      </c>
      <c r="F2520" s="64" t="str">
        <f t="shared" si="195"/>
        <v>72005</v>
      </c>
      <c r="G2520" s="12">
        <v>4.2599999999999999E-2</v>
      </c>
      <c r="I2520" s="64" t="str">
        <f t="shared" si="196"/>
        <v>11900</v>
      </c>
    </row>
    <row r="2521" spans="3:9">
      <c r="C2521" s="64"/>
      <c r="D2521" s="73"/>
      <c r="E2521" s="64">
        <v>38565</v>
      </c>
      <c r="F2521" s="64" t="str">
        <f t="shared" si="195"/>
        <v>82005</v>
      </c>
      <c r="G2521" s="12">
        <v>4.2000000000000003E-2</v>
      </c>
      <c r="I2521" s="64" t="str">
        <f t="shared" si="196"/>
        <v>11900</v>
      </c>
    </row>
    <row r="2522" spans="3:9">
      <c r="C2522" s="64"/>
      <c r="D2522" s="75"/>
      <c r="E2522" s="64">
        <v>38596</v>
      </c>
      <c r="F2522" s="64" t="str">
        <f t="shared" si="195"/>
        <v>92005</v>
      </c>
      <c r="G2522" s="12">
        <v>4.4600000000000001E-2</v>
      </c>
      <c r="I2522" s="64" t="str">
        <f t="shared" si="196"/>
        <v>11900</v>
      </c>
    </row>
    <row r="2523" spans="3:9">
      <c r="C2523" s="64"/>
      <c r="D2523" s="73"/>
      <c r="E2523" s="64">
        <v>38626</v>
      </c>
      <c r="F2523" s="64" t="str">
        <f t="shared" si="195"/>
        <v>102005</v>
      </c>
      <c r="G2523" s="12">
        <v>4.53E-2</v>
      </c>
      <c r="I2523" s="64" t="str">
        <f t="shared" si="196"/>
        <v>11900</v>
      </c>
    </row>
    <row r="2524" spans="3:9">
      <c r="C2524" s="64"/>
      <c r="D2524" s="75"/>
      <c r="E2524" s="64">
        <v>38657</v>
      </c>
      <c r="F2524" s="64" t="str">
        <f t="shared" si="195"/>
        <v>112005</v>
      </c>
      <c r="G2524" s="12">
        <v>4.4699999999999997E-2</v>
      </c>
      <c r="I2524" s="64" t="str">
        <f t="shared" si="196"/>
        <v>11900</v>
      </c>
    </row>
    <row r="2525" spans="3:9">
      <c r="C2525" s="64"/>
      <c r="D2525" s="73"/>
      <c r="E2525" s="64">
        <v>38687</v>
      </c>
      <c r="F2525" s="64" t="str">
        <f t="shared" ref="F2525:F2588" si="197">MONTH(E2525)&amp;YEAR(E2525)</f>
        <v>122005</v>
      </c>
      <c r="G2525" s="12">
        <v>4.4200000000000003E-2</v>
      </c>
      <c r="I2525" s="64" t="str">
        <f t="shared" ref="I2525:I2588" si="198">MONTH(H2525)&amp;YEAR(H2525)</f>
        <v>11900</v>
      </c>
    </row>
    <row r="2526" spans="3:9">
      <c r="C2526" s="64"/>
      <c r="D2526" s="75"/>
      <c r="E2526" s="64">
        <v>38718</v>
      </c>
      <c r="F2526" s="64" t="str">
        <f t="shared" si="197"/>
        <v>12006</v>
      </c>
      <c r="G2526" s="12">
        <v>4.5699999999999998E-2</v>
      </c>
      <c r="I2526" s="64" t="str">
        <f t="shared" si="198"/>
        <v>11900</v>
      </c>
    </row>
    <row r="2527" spans="3:9">
      <c r="C2527" s="64"/>
      <c r="D2527" s="73"/>
      <c r="E2527" s="64">
        <v>38749</v>
      </c>
      <c r="F2527" s="64" t="str">
        <f t="shared" si="197"/>
        <v>22006</v>
      </c>
      <c r="G2527" s="12">
        <v>4.7199999999999999E-2</v>
      </c>
      <c r="I2527" s="64" t="str">
        <f t="shared" si="198"/>
        <v>11900</v>
      </c>
    </row>
    <row r="2528" spans="3:9">
      <c r="C2528" s="64"/>
      <c r="D2528" s="75"/>
      <c r="E2528" s="64">
        <v>38777</v>
      </c>
      <c r="F2528" s="64" t="str">
        <f t="shared" si="197"/>
        <v>32006</v>
      </c>
      <c r="G2528" s="12">
        <v>4.99E-2</v>
      </c>
      <c r="I2528" s="64" t="str">
        <f t="shared" si="198"/>
        <v>11900</v>
      </c>
    </row>
    <row r="2529" spans="3:9">
      <c r="C2529" s="64"/>
      <c r="D2529" s="73"/>
      <c r="E2529" s="64">
        <v>38808</v>
      </c>
      <c r="F2529" s="64" t="str">
        <f t="shared" si="197"/>
        <v>42006</v>
      </c>
      <c r="G2529" s="12">
        <v>5.11E-2</v>
      </c>
      <c r="I2529" s="64" t="str">
        <f t="shared" si="198"/>
        <v>11900</v>
      </c>
    </row>
    <row r="2530" spans="3:9">
      <c r="C2530" s="64"/>
      <c r="D2530" s="75"/>
      <c r="E2530" s="64">
        <v>38838</v>
      </c>
      <c r="F2530" s="64" t="str">
        <f t="shared" si="197"/>
        <v>52006</v>
      </c>
      <c r="G2530" s="12">
        <v>5.11E-2</v>
      </c>
      <c r="I2530" s="64" t="str">
        <f t="shared" si="198"/>
        <v>11900</v>
      </c>
    </row>
    <row r="2531" spans="3:9">
      <c r="C2531" s="64"/>
      <c r="D2531" s="73"/>
      <c r="E2531" s="64">
        <v>38869</v>
      </c>
      <c r="F2531" s="64" t="str">
        <f t="shared" si="197"/>
        <v>62006</v>
      </c>
      <c r="G2531" s="12">
        <v>5.0900000000000001E-2</v>
      </c>
      <c r="I2531" s="64" t="str">
        <f t="shared" si="198"/>
        <v>11900</v>
      </c>
    </row>
    <row r="2532" spans="3:9">
      <c r="C2532" s="64"/>
      <c r="D2532" s="75"/>
      <c r="E2532" s="64">
        <v>38899</v>
      </c>
      <c r="F2532" s="64" t="str">
        <f t="shared" si="197"/>
        <v>72006</v>
      </c>
      <c r="G2532" s="12">
        <v>4.8800000000000003E-2</v>
      </c>
      <c r="I2532" s="64" t="str">
        <f t="shared" si="198"/>
        <v>11900</v>
      </c>
    </row>
    <row r="2533" spans="3:9">
      <c r="C2533" s="64"/>
      <c r="D2533" s="73"/>
      <c r="E2533" s="64">
        <v>38930</v>
      </c>
      <c r="F2533" s="64" t="str">
        <f t="shared" si="197"/>
        <v>82006</v>
      </c>
      <c r="G2533" s="12">
        <v>4.7199999999999999E-2</v>
      </c>
      <c r="I2533" s="64" t="str">
        <f t="shared" si="198"/>
        <v>11900</v>
      </c>
    </row>
    <row r="2534" spans="3:9">
      <c r="C2534" s="64"/>
      <c r="D2534" s="75"/>
      <c r="E2534" s="64">
        <v>38961</v>
      </c>
      <c r="F2534" s="64" t="str">
        <f t="shared" si="197"/>
        <v>92006</v>
      </c>
      <c r="G2534" s="12">
        <v>4.7300000000000002E-2</v>
      </c>
      <c r="I2534" s="64" t="str">
        <f t="shared" si="198"/>
        <v>11900</v>
      </c>
    </row>
    <row r="2535" spans="3:9">
      <c r="C2535" s="64"/>
      <c r="D2535" s="73"/>
      <c r="E2535" s="64">
        <v>38991</v>
      </c>
      <c r="F2535" s="64" t="str">
        <f t="shared" si="197"/>
        <v>102006</v>
      </c>
      <c r="G2535" s="12">
        <v>4.5999999999999999E-2</v>
      </c>
      <c r="I2535" s="64" t="str">
        <f t="shared" si="198"/>
        <v>11900</v>
      </c>
    </row>
    <row r="2536" spans="3:9">
      <c r="C2536" s="64"/>
      <c r="D2536" s="75"/>
      <c r="E2536" s="64">
        <v>39022</v>
      </c>
      <c r="F2536" s="64" t="str">
        <f t="shared" si="197"/>
        <v>112006</v>
      </c>
      <c r="G2536" s="12">
        <v>4.5600000000000002E-2</v>
      </c>
      <c r="I2536" s="64" t="str">
        <f t="shared" si="198"/>
        <v>11900</v>
      </c>
    </row>
    <row r="2537" spans="3:9">
      <c r="C2537" s="64"/>
      <c r="D2537" s="73"/>
      <c r="E2537" s="64">
        <v>39052</v>
      </c>
      <c r="F2537" s="64" t="str">
        <f t="shared" si="197"/>
        <v>122006</v>
      </c>
      <c r="G2537" s="12">
        <v>4.7600000000000003E-2</v>
      </c>
      <c r="I2537" s="64" t="str">
        <f t="shared" si="198"/>
        <v>11900</v>
      </c>
    </row>
    <row r="2538" spans="3:9">
      <c r="C2538" s="64"/>
      <c r="D2538" s="75"/>
      <c r="E2538" s="64">
        <v>39083</v>
      </c>
      <c r="F2538" s="64" t="str">
        <f t="shared" si="197"/>
        <v>12007</v>
      </c>
      <c r="G2538" s="12">
        <v>4.7199999999999999E-2</v>
      </c>
      <c r="I2538" s="64" t="str">
        <f t="shared" si="198"/>
        <v>11900</v>
      </c>
    </row>
    <row r="2539" spans="3:9">
      <c r="C2539" s="64"/>
      <c r="D2539" s="73"/>
      <c r="E2539" s="64">
        <v>39114</v>
      </c>
      <c r="F2539" s="64" t="str">
        <f t="shared" si="197"/>
        <v>22007</v>
      </c>
      <c r="G2539" s="12">
        <v>4.5600000000000002E-2</v>
      </c>
      <c r="I2539" s="64" t="str">
        <f t="shared" si="198"/>
        <v>11900</v>
      </c>
    </row>
    <row r="2540" spans="3:9">
      <c r="C2540" s="64"/>
      <c r="D2540" s="75"/>
      <c r="E2540" s="64">
        <v>39142</v>
      </c>
      <c r="F2540" s="64" t="str">
        <f t="shared" si="197"/>
        <v>32007</v>
      </c>
      <c r="G2540" s="12">
        <v>4.6899999999999997E-2</v>
      </c>
      <c r="I2540" s="64" t="str">
        <f t="shared" si="198"/>
        <v>11900</v>
      </c>
    </row>
    <row r="2541" spans="3:9">
      <c r="C2541" s="64"/>
      <c r="D2541" s="73"/>
      <c r="E2541" s="64">
        <v>39173</v>
      </c>
      <c r="F2541" s="64" t="str">
        <f t="shared" si="197"/>
        <v>42007</v>
      </c>
      <c r="G2541" s="12">
        <v>4.7500000000000001E-2</v>
      </c>
      <c r="I2541" s="64" t="str">
        <f t="shared" si="198"/>
        <v>11900</v>
      </c>
    </row>
    <row r="2542" spans="3:9">
      <c r="C2542" s="64"/>
      <c r="D2542" s="75"/>
      <c r="E2542" s="64">
        <v>39203</v>
      </c>
      <c r="F2542" s="64" t="str">
        <f t="shared" si="197"/>
        <v>52007</v>
      </c>
      <c r="G2542" s="12">
        <v>5.0999999999999997E-2</v>
      </c>
      <c r="I2542" s="64" t="str">
        <f t="shared" si="198"/>
        <v>11900</v>
      </c>
    </row>
    <row r="2543" spans="3:9">
      <c r="C2543" s="64"/>
      <c r="D2543" s="73"/>
      <c r="E2543" s="64">
        <v>39234</v>
      </c>
      <c r="F2543" s="64" t="str">
        <f t="shared" si="197"/>
        <v>62007</v>
      </c>
      <c r="G2543" s="12">
        <v>0.05</v>
      </c>
      <c r="I2543" s="64" t="str">
        <f t="shared" si="198"/>
        <v>11900</v>
      </c>
    </row>
    <row r="2544" spans="3:9">
      <c r="C2544" s="64"/>
      <c r="D2544" s="75"/>
      <c r="E2544" s="64">
        <v>39264</v>
      </c>
      <c r="F2544" s="64" t="str">
        <f t="shared" si="197"/>
        <v>72007</v>
      </c>
      <c r="G2544" s="12">
        <v>4.6699999999999998E-2</v>
      </c>
      <c r="I2544" s="64" t="str">
        <f t="shared" si="198"/>
        <v>11900</v>
      </c>
    </row>
    <row r="2545" spans="3:9">
      <c r="C2545" s="64"/>
      <c r="D2545" s="73"/>
      <c r="E2545" s="64">
        <v>39295</v>
      </c>
      <c r="F2545" s="64" t="str">
        <f t="shared" si="197"/>
        <v>82007</v>
      </c>
      <c r="G2545" s="12">
        <v>4.5199999999999997E-2</v>
      </c>
      <c r="I2545" s="64" t="str">
        <f t="shared" si="198"/>
        <v>11900</v>
      </c>
    </row>
    <row r="2546" spans="3:9">
      <c r="C2546" s="64"/>
      <c r="D2546" s="75"/>
      <c r="E2546" s="64">
        <v>39326</v>
      </c>
      <c r="F2546" s="64" t="str">
        <f t="shared" si="197"/>
        <v>92007</v>
      </c>
      <c r="G2546" s="12">
        <v>4.53E-2</v>
      </c>
      <c r="I2546" s="64" t="str">
        <f t="shared" si="198"/>
        <v>11900</v>
      </c>
    </row>
    <row r="2547" spans="3:9">
      <c r="C2547" s="64"/>
      <c r="D2547" s="73"/>
      <c r="E2547" s="64">
        <v>39356</v>
      </c>
      <c r="F2547" s="64" t="str">
        <f t="shared" si="197"/>
        <v>102007</v>
      </c>
      <c r="G2547" s="12">
        <v>4.1500000000000002E-2</v>
      </c>
      <c r="I2547" s="64" t="str">
        <f t="shared" si="198"/>
        <v>11900</v>
      </c>
    </row>
    <row r="2548" spans="3:9">
      <c r="C2548" s="64"/>
      <c r="D2548" s="75"/>
      <c r="E2548" s="64">
        <v>39387</v>
      </c>
      <c r="F2548" s="64" t="str">
        <f t="shared" si="197"/>
        <v>112007</v>
      </c>
      <c r="G2548" s="12">
        <v>4.1000000000000002E-2</v>
      </c>
      <c r="I2548" s="64" t="str">
        <f t="shared" si="198"/>
        <v>11900</v>
      </c>
    </row>
    <row r="2549" spans="3:9">
      <c r="C2549" s="64"/>
      <c r="D2549" s="73"/>
      <c r="E2549" s="64">
        <v>39417</v>
      </c>
      <c r="F2549" s="64" t="str">
        <f t="shared" si="197"/>
        <v>122007</v>
      </c>
      <c r="G2549" s="12">
        <v>3.7400000000000003E-2</v>
      </c>
      <c r="I2549" s="64" t="str">
        <f t="shared" si="198"/>
        <v>11900</v>
      </c>
    </row>
    <row r="2550" spans="3:9">
      <c r="C2550" s="64"/>
      <c r="D2550" s="75"/>
      <c r="E2550" s="64">
        <v>39448</v>
      </c>
      <c r="F2550" s="64" t="str">
        <f t="shared" si="197"/>
        <v>12008</v>
      </c>
      <c r="G2550" s="12">
        <v>3.7400000000000003E-2</v>
      </c>
      <c r="I2550" s="64" t="str">
        <f t="shared" si="198"/>
        <v>11900</v>
      </c>
    </row>
    <row r="2551" spans="3:9">
      <c r="C2551" s="64"/>
      <c r="D2551" s="73"/>
      <c r="E2551" s="64">
        <v>39479</v>
      </c>
      <c r="F2551" s="64" t="str">
        <f t="shared" si="197"/>
        <v>22008</v>
      </c>
      <c r="G2551" s="12">
        <v>3.5099999999999999E-2</v>
      </c>
      <c r="I2551" s="64" t="str">
        <f t="shared" si="198"/>
        <v>11900</v>
      </c>
    </row>
    <row r="2552" spans="3:9">
      <c r="C2552" s="64"/>
      <c r="D2552" s="75"/>
      <c r="E2552" s="64">
        <v>39508</v>
      </c>
      <c r="F2552" s="64" t="str">
        <f t="shared" si="197"/>
        <v>32008</v>
      </c>
      <c r="G2552" s="12">
        <v>3.6700000000000003E-2</v>
      </c>
      <c r="I2552" s="64" t="str">
        <f t="shared" si="198"/>
        <v>11900</v>
      </c>
    </row>
    <row r="2553" spans="3:9">
      <c r="C2553" s="64"/>
      <c r="D2553" s="73"/>
      <c r="E2553" s="64">
        <v>39539</v>
      </c>
      <c r="F2553" s="64" t="str">
        <f t="shared" si="197"/>
        <v>42008</v>
      </c>
      <c r="G2553" s="12">
        <v>3.8800000000000001E-2</v>
      </c>
      <c r="I2553" s="64" t="str">
        <f t="shared" si="198"/>
        <v>11900</v>
      </c>
    </row>
    <row r="2554" spans="3:9">
      <c r="C2554" s="64"/>
      <c r="D2554" s="75"/>
      <c r="E2554" s="64">
        <v>39569</v>
      </c>
      <c r="F2554" s="64" t="str">
        <f t="shared" si="197"/>
        <v>52008</v>
      </c>
      <c r="G2554" s="12">
        <v>4.1000000000000002E-2</v>
      </c>
      <c r="I2554" s="64" t="str">
        <f t="shared" si="198"/>
        <v>11900</v>
      </c>
    </row>
    <row r="2555" spans="3:9">
      <c r="C2555" s="64"/>
      <c r="D2555" s="73"/>
      <c r="E2555" s="64">
        <v>39600</v>
      </c>
      <c r="F2555" s="64" t="str">
        <f t="shared" si="197"/>
        <v>62008</v>
      </c>
      <c r="G2555" s="12">
        <v>4.0099999999999997E-2</v>
      </c>
      <c r="I2555" s="64" t="str">
        <f t="shared" si="198"/>
        <v>11900</v>
      </c>
    </row>
    <row r="2556" spans="3:9">
      <c r="C2556" s="64"/>
      <c r="D2556" s="75"/>
      <c r="E2556" s="64">
        <v>39630</v>
      </c>
      <c r="F2556" s="64" t="str">
        <f t="shared" si="197"/>
        <v>72008</v>
      </c>
      <c r="G2556" s="12">
        <v>3.8899999999999997E-2</v>
      </c>
      <c r="I2556" s="64" t="str">
        <f t="shared" si="198"/>
        <v>11900</v>
      </c>
    </row>
    <row r="2557" spans="3:9">
      <c r="C2557" s="64"/>
      <c r="D2557" s="73"/>
      <c r="E2557" s="64">
        <v>39661</v>
      </c>
      <c r="F2557" s="64" t="str">
        <f t="shared" si="197"/>
        <v>82008</v>
      </c>
      <c r="G2557" s="12">
        <v>3.6900000000000002E-2</v>
      </c>
      <c r="I2557" s="64" t="str">
        <f t="shared" si="198"/>
        <v>11900</v>
      </c>
    </row>
    <row r="2558" spans="3:9">
      <c r="C2558" s="64"/>
      <c r="D2558" s="75"/>
      <c r="E2558" s="64">
        <v>39692</v>
      </c>
      <c r="F2558" s="64" t="str">
        <f t="shared" si="197"/>
        <v>92008</v>
      </c>
      <c r="G2558" s="12">
        <v>3.8100000000000002E-2</v>
      </c>
      <c r="I2558" s="64" t="str">
        <f t="shared" si="198"/>
        <v>11900</v>
      </c>
    </row>
    <row r="2559" spans="3:9">
      <c r="C2559" s="64"/>
      <c r="D2559" s="73"/>
      <c r="E2559" s="64">
        <v>39722</v>
      </c>
      <c r="F2559" s="64" t="str">
        <f t="shared" si="197"/>
        <v>102008</v>
      </c>
      <c r="G2559" s="12">
        <v>3.5299999999999998E-2</v>
      </c>
      <c r="I2559" s="64" t="str">
        <f t="shared" si="198"/>
        <v>11900</v>
      </c>
    </row>
    <row r="2560" spans="3:9">
      <c r="C2560" s="64"/>
      <c r="D2560" s="75"/>
      <c r="E2560" s="64">
        <v>39753</v>
      </c>
      <c r="F2560" s="64" t="str">
        <f t="shared" si="197"/>
        <v>112008</v>
      </c>
      <c r="G2560" s="12">
        <v>2.4199999999999999E-2</v>
      </c>
      <c r="I2560" s="64" t="str">
        <f t="shared" si="198"/>
        <v>11900</v>
      </c>
    </row>
    <row r="2561" spans="3:9">
      <c r="C2561" s="64"/>
      <c r="D2561" s="73"/>
      <c r="E2561" s="64">
        <v>39783</v>
      </c>
      <c r="F2561" s="64" t="str">
        <f t="shared" si="197"/>
        <v>122008</v>
      </c>
      <c r="G2561" s="12">
        <v>2.52E-2</v>
      </c>
      <c r="I2561" s="64" t="str">
        <f t="shared" si="198"/>
        <v>11900</v>
      </c>
    </row>
    <row r="2562" spans="3:9">
      <c r="C2562" s="64"/>
      <c r="D2562" s="75"/>
      <c r="E2562" s="64">
        <v>39814</v>
      </c>
      <c r="F2562" s="64" t="str">
        <f t="shared" si="197"/>
        <v>12009</v>
      </c>
      <c r="G2562" s="12">
        <v>2.87E-2</v>
      </c>
      <c r="I2562" s="64" t="str">
        <f t="shared" si="198"/>
        <v>11900</v>
      </c>
    </row>
    <row r="2563" spans="3:9">
      <c r="C2563" s="64"/>
      <c r="D2563" s="73"/>
      <c r="E2563" s="64">
        <v>39845</v>
      </c>
      <c r="F2563" s="64" t="str">
        <f t="shared" si="197"/>
        <v>22009</v>
      </c>
      <c r="G2563" s="12">
        <v>2.8199999999999999E-2</v>
      </c>
      <c r="I2563" s="64" t="str">
        <f t="shared" si="198"/>
        <v>11900</v>
      </c>
    </row>
    <row r="2564" spans="3:9">
      <c r="C2564" s="64"/>
      <c r="D2564" s="75"/>
      <c r="E2564" s="64">
        <v>39873</v>
      </c>
      <c r="F2564" s="64" t="str">
        <f t="shared" si="197"/>
        <v>32009</v>
      </c>
      <c r="G2564" s="12">
        <v>2.93E-2</v>
      </c>
      <c r="I2564" s="64" t="str">
        <f t="shared" si="198"/>
        <v>11900</v>
      </c>
    </row>
    <row r="2565" spans="3:9">
      <c r="C2565" s="64"/>
      <c r="D2565" s="73"/>
      <c r="E2565" s="64">
        <v>39904</v>
      </c>
      <c r="F2565" s="64" t="str">
        <f t="shared" si="197"/>
        <v>42009</v>
      </c>
      <c r="G2565" s="12">
        <v>3.2899999999999999E-2</v>
      </c>
      <c r="I2565" s="64" t="str">
        <f t="shared" si="198"/>
        <v>11900</v>
      </c>
    </row>
    <row r="2566" spans="3:9">
      <c r="C2566" s="64"/>
      <c r="D2566" s="75"/>
      <c r="E2566" s="64">
        <v>39934</v>
      </c>
      <c r="F2566" s="64" t="str">
        <f t="shared" si="197"/>
        <v>52009</v>
      </c>
      <c r="G2566" s="12">
        <v>3.7199999999999997E-2</v>
      </c>
      <c r="I2566" s="64" t="str">
        <f t="shared" si="198"/>
        <v>11900</v>
      </c>
    </row>
    <row r="2567" spans="3:9">
      <c r="C2567" s="64"/>
      <c r="D2567" s="73"/>
      <c r="E2567" s="64">
        <v>39965</v>
      </c>
      <c r="F2567" s="64" t="str">
        <f t="shared" si="197"/>
        <v>62009</v>
      </c>
      <c r="G2567" s="12">
        <v>3.56E-2</v>
      </c>
      <c r="I2567" s="64" t="str">
        <f t="shared" si="198"/>
        <v>11900</v>
      </c>
    </row>
    <row r="2568" spans="3:9">
      <c r="C2568" s="64"/>
      <c r="D2568" s="75"/>
      <c r="E2568" s="64">
        <v>39995</v>
      </c>
      <c r="F2568" s="64" t="str">
        <f t="shared" si="197"/>
        <v>72009</v>
      </c>
      <c r="G2568" s="12">
        <v>3.5900000000000001E-2</v>
      </c>
      <c r="I2568" s="64" t="str">
        <f t="shared" si="198"/>
        <v>11900</v>
      </c>
    </row>
    <row r="2569" spans="3:9">
      <c r="C2569" s="64"/>
      <c r="D2569" s="73"/>
      <c r="E2569" s="64">
        <v>40026</v>
      </c>
      <c r="F2569" s="64" t="str">
        <f t="shared" si="197"/>
        <v>82009</v>
      </c>
      <c r="G2569" s="12">
        <v>3.4000000000000002E-2</v>
      </c>
      <c r="I2569" s="64" t="str">
        <f t="shared" si="198"/>
        <v>11900</v>
      </c>
    </row>
    <row r="2570" spans="3:9">
      <c r="C2570" s="64"/>
      <c r="D2570" s="75"/>
      <c r="E2570" s="64">
        <v>40057</v>
      </c>
      <c r="F2570" s="64" t="str">
        <f t="shared" si="197"/>
        <v>92009</v>
      </c>
      <c r="G2570" s="12">
        <v>3.39E-2</v>
      </c>
      <c r="I2570" s="64" t="str">
        <f t="shared" si="198"/>
        <v>11900</v>
      </c>
    </row>
    <row r="2571" spans="3:9">
      <c r="C2571" s="64"/>
      <c r="D2571" s="73"/>
      <c r="E2571" s="64">
        <v>40087</v>
      </c>
      <c r="F2571" s="64" t="str">
        <f t="shared" si="197"/>
        <v>102009</v>
      </c>
      <c r="G2571" s="12">
        <v>3.4000000000000002E-2</v>
      </c>
      <c r="I2571" s="64" t="str">
        <f t="shared" si="198"/>
        <v>11900</v>
      </c>
    </row>
    <row r="2572" spans="3:9">
      <c r="C2572" s="64"/>
      <c r="D2572" s="75"/>
      <c r="E2572" s="64">
        <v>40118</v>
      </c>
      <c r="F2572" s="64" t="str">
        <f t="shared" si="197"/>
        <v>112009</v>
      </c>
      <c r="G2572" s="12">
        <v>3.5900000000000001E-2</v>
      </c>
      <c r="I2572" s="64" t="str">
        <f t="shared" si="198"/>
        <v>11900</v>
      </c>
    </row>
    <row r="2573" spans="3:9">
      <c r="C2573" s="64"/>
      <c r="D2573" s="73"/>
      <c r="E2573" s="64">
        <v>40148</v>
      </c>
      <c r="F2573" s="64" t="str">
        <f t="shared" si="197"/>
        <v>122009</v>
      </c>
      <c r="G2573" s="12">
        <v>3.73E-2</v>
      </c>
      <c r="I2573" s="64" t="str">
        <f t="shared" si="198"/>
        <v>11900</v>
      </c>
    </row>
    <row r="2574" spans="3:9">
      <c r="C2574" s="64"/>
      <c r="D2574" s="75"/>
      <c r="E2574" s="64">
        <v>40179</v>
      </c>
      <c r="F2574" s="64" t="str">
        <f t="shared" si="197"/>
        <v>12010</v>
      </c>
      <c r="G2574" s="12">
        <v>3.6900000000000002E-2</v>
      </c>
      <c r="I2574" s="64" t="str">
        <f t="shared" si="198"/>
        <v>11900</v>
      </c>
    </row>
    <row r="2575" spans="3:9">
      <c r="C2575" s="64"/>
      <c r="D2575" s="73"/>
      <c r="E2575" s="64">
        <v>40210</v>
      </c>
      <c r="F2575" s="64" t="str">
        <f t="shared" si="197"/>
        <v>22010</v>
      </c>
      <c r="G2575" s="12">
        <v>3.73E-2</v>
      </c>
      <c r="I2575" s="64" t="str">
        <f t="shared" si="198"/>
        <v>11900</v>
      </c>
    </row>
    <row r="2576" spans="3:9">
      <c r="C2576" s="64"/>
      <c r="D2576" s="75"/>
      <c r="E2576" s="64">
        <v>40238</v>
      </c>
      <c r="F2576" s="64" t="str">
        <f t="shared" si="197"/>
        <v>32010</v>
      </c>
      <c r="G2576" s="12">
        <v>3.85E-2</v>
      </c>
      <c r="I2576" s="64" t="str">
        <f t="shared" si="198"/>
        <v>11900</v>
      </c>
    </row>
    <row r="2577" spans="3:9">
      <c r="C2577" s="64"/>
      <c r="D2577" s="73"/>
      <c r="E2577" s="64">
        <v>40269</v>
      </c>
      <c r="F2577" s="64" t="str">
        <f t="shared" si="197"/>
        <v>42010</v>
      </c>
      <c r="G2577" s="12">
        <v>3.4200000000000001E-2</v>
      </c>
      <c r="I2577" s="64" t="str">
        <f t="shared" si="198"/>
        <v>11900</v>
      </c>
    </row>
    <row r="2578" spans="3:9">
      <c r="C2578" s="64"/>
      <c r="D2578" s="75"/>
      <c r="E2578" s="64">
        <v>40299</v>
      </c>
      <c r="F2578" s="64" t="str">
        <f t="shared" si="197"/>
        <v>52010</v>
      </c>
      <c r="G2578" s="12">
        <v>3.2000000000000001E-2</v>
      </c>
      <c r="I2578" s="64" t="str">
        <f t="shared" si="198"/>
        <v>11900</v>
      </c>
    </row>
    <row r="2579" spans="3:9">
      <c r="C2579" s="64"/>
      <c r="D2579" s="73"/>
      <c r="E2579" s="64">
        <v>40330</v>
      </c>
      <c r="F2579" s="64" t="str">
        <f t="shared" si="197"/>
        <v>62010</v>
      </c>
      <c r="G2579" s="12">
        <v>3.0099999999999998E-2</v>
      </c>
      <c r="I2579" s="64" t="str">
        <f t="shared" si="198"/>
        <v>11900</v>
      </c>
    </row>
    <row r="2580" spans="3:9">
      <c r="C2580" s="64"/>
      <c r="D2580" s="75"/>
      <c r="E2580" s="64">
        <v>40360</v>
      </c>
      <c r="F2580" s="64" t="str">
        <f t="shared" si="197"/>
        <v>72010</v>
      </c>
      <c r="G2580" s="12">
        <v>2.7E-2</v>
      </c>
      <c r="I2580" s="64" t="str">
        <f t="shared" si="198"/>
        <v>11900</v>
      </c>
    </row>
    <row r="2581" spans="3:9">
      <c r="C2581" s="64"/>
      <c r="D2581" s="73"/>
      <c r="E2581" s="64">
        <v>40391</v>
      </c>
      <c r="F2581" s="64" t="str">
        <f t="shared" si="197"/>
        <v>82010</v>
      </c>
      <c r="G2581" s="12">
        <v>2.6499999999999999E-2</v>
      </c>
      <c r="I2581" s="64" t="str">
        <f t="shared" si="198"/>
        <v>11900</v>
      </c>
    </row>
    <row r="2582" spans="3:9">
      <c r="C2582" s="64"/>
      <c r="D2582" s="75"/>
      <c r="E2582" s="64">
        <v>40422</v>
      </c>
      <c r="F2582" s="64" t="str">
        <f t="shared" si="197"/>
        <v>92010</v>
      </c>
      <c r="G2582" s="12">
        <v>2.5399999999999999E-2</v>
      </c>
      <c r="I2582" s="64" t="str">
        <f t="shared" si="198"/>
        <v>11900</v>
      </c>
    </row>
    <row r="2583" spans="3:9">
      <c r="C2583" s="64"/>
      <c r="D2583" s="73"/>
      <c r="E2583" s="64">
        <v>40452</v>
      </c>
      <c r="F2583" s="64" t="str">
        <f t="shared" si="197"/>
        <v>102010</v>
      </c>
      <c r="G2583" s="12">
        <v>2.76E-2</v>
      </c>
      <c r="I2583" s="64" t="str">
        <f t="shared" si="198"/>
        <v>11900</v>
      </c>
    </row>
    <row r="2584" spans="3:9">
      <c r="C2584" s="64"/>
      <c r="D2584" s="75"/>
      <c r="E2584" s="64">
        <v>40483</v>
      </c>
      <c r="F2584" s="64" t="str">
        <f t="shared" si="197"/>
        <v>112010</v>
      </c>
      <c r="G2584" s="12">
        <v>3.2899999999999999E-2</v>
      </c>
      <c r="I2584" s="64" t="str">
        <f t="shared" si="198"/>
        <v>11900</v>
      </c>
    </row>
    <row r="2585" spans="3:9">
      <c r="C2585" s="64"/>
      <c r="D2585" s="73"/>
      <c r="E2585" s="64">
        <v>40513</v>
      </c>
      <c r="F2585" s="64" t="str">
        <f t="shared" si="197"/>
        <v>122010</v>
      </c>
      <c r="G2585" s="12">
        <v>3.39E-2</v>
      </c>
      <c r="I2585" s="64" t="str">
        <f t="shared" si="198"/>
        <v>11900</v>
      </c>
    </row>
    <row r="2586" spans="3:9">
      <c r="C2586" s="64"/>
      <c r="D2586" s="75"/>
      <c r="E2586" s="64">
        <v>40544</v>
      </c>
      <c r="F2586" s="64" t="str">
        <f t="shared" si="197"/>
        <v>12011</v>
      </c>
      <c r="G2586" s="12">
        <v>3.5799999999999998E-2</v>
      </c>
      <c r="I2586" s="64" t="str">
        <f t="shared" si="198"/>
        <v>11900</v>
      </c>
    </row>
    <row r="2587" spans="3:9">
      <c r="C2587" s="64"/>
      <c r="D2587" s="73"/>
      <c r="E2587" s="64">
        <v>40575</v>
      </c>
      <c r="F2587" s="64" t="str">
        <f t="shared" si="197"/>
        <v>22011</v>
      </c>
      <c r="G2587" s="12">
        <v>3.4099999999999998E-2</v>
      </c>
      <c r="I2587" s="64" t="str">
        <f t="shared" si="198"/>
        <v>11900</v>
      </c>
    </row>
    <row r="2588" spans="3:9">
      <c r="C2588" s="64"/>
      <c r="D2588" s="75"/>
      <c r="E2588" s="64">
        <v>40603</v>
      </c>
      <c r="F2588" s="64" t="str">
        <f t="shared" si="197"/>
        <v>32011</v>
      </c>
      <c r="G2588" s="12">
        <v>3.4500000000000003E-2</v>
      </c>
      <c r="I2588" s="64" t="str">
        <f t="shared" si="198"/>
        <v>11900</v>
      </c>
    </row>
    <row r="2589" spans="3:9">
      <c r="C2589" s="64"/>
      <c r="D2589" s="73"/>
      <c r="E2589" s="64">
        <v>40634</v>
      </c>
      <c r="F2589" s="64" t="str">
        <f t="shared" ref="F2589:F2652" si="199">MONTH(E2589)&amp;YEAR(E2589)</f>
        <v>42011</v>
      </c>
      <c r="G2589" s="12">
        <v>3.1699999999999999E-2</v>
      </c>
      <c r="I2589" s="64" t="str">
        <f t="shared" ref="I2589:I2652" si="200">MONTH(H2589)&amp;YEAR(H2589)</f>
        <v>11900</v>
      </c>
    </row>
    <row r="2590" spans="3:9">
      <c r="C2590" s="64"/>
      <c r="D2590" s="75"/>
      <c r="E2590" s="64">
        <v>40664</v>
      </c>
      <c r="F2590" s="64" t="str">
        <f t="shared" si="199"/>
        <v>52011</v>
      </c>
      <c r="G2590" s="12">
        <v>0.03</v>
      </c>
      <c r="I2590" s="64" t="str">
        <f t="shared" si="200"/>
        <v>11900</v>
      </c>
    </row>
    <row r="2591" spans="3:9">
      <c r="C2591" s="64"/>
      <c r="D2591" s="73"/>
      <c r="E2591" s="64">
        <v>40695</v>
      </c>
      <c r="F2591" s="64" t="str">
        <f t="shared" si="199"/>
        <v>62011</v>
      </c>
      <c r="G2591" s="12">
        <v>0.03</v>
      </c>
      <c r="I2591" s="64" t="str">
        <f t="shared" si="200"/>
        <v>11900</v>
      </c>
    </row>
    <row r="2592" spans="3:9">
      <c r="C2592" s="64"/>
      <c r="D2592" s="75"/>
      <c r="E2592" s="64">
        <v>40725</v>
      </c>
      <c r="F2592" s="64" t="str">
        <f t="shared" si="199"/>
        <v>72011</v>
      </c>
      <c r="G2592" s="12">
        <v>2.3E-2</v>
      </c>
      <c r="I2592" s="64" t="str">
        <f t="shared" si="200"/>
        <v>11900</v>
      </c>
    </row>
    <row r="2593" spans="3:9">
      <c r="C2593" s="64"/>
      <c r="D2593" s="73"/>
      <c r="E2593" s="64">
        <v>40756</v>
      </c>
      <c r="F2593" s="64" t="str">
        <f t="shared" si="199"/>
        <v>82011</v>
      </c>
      <c r="G2593" s="12">
        <v>1.9800000000000002E-2</v>
      </c>
      <c r="I2593" s="64" t="str">
        <f t="shared" si="200"/>
        <v>11900</v>
      </c>
    </row>
    <row r="2594" spans="3:9">
      <c r="C2594" s="64"/>
      <c r="D2594" s="75"/>
      <c r="E2594" s="64">
        <v>40787</v>
      </c>
      <c r="F2594" s="64" t="str">
        <f t="shared" si="199"/>
        <v>92011</v>
      </c>
      <c r="G2594" s="12">
        <v>2.1499999999999998E-2</v>
      </c>
      <c r="I2594" s="64" t="str">
        <f t="shared" si="200"/>
        <v>11900</v>
      </c>
    </row>
    <row r="2595" spans="3:9">
      <c r="C2595" s="64"/>
      <c r="D2595" s="73"/>
      <c r="E2595" s="64">
        <v>40817</v>
      </c>
      <c r="F2595" s="64" t="str">
        <f t="shared" si="199"/>
        <v>102011</v>
      </c>
      <c r="G2595" s="12">
        <v>2.01E-2</v>
      </c>
      <c r="I2595" s="64" t="str">
        <f t="shared" si="200"/>
        <v>11900</v>
      </c>
    </row>
    <row r="2596" spans="3:9">
      <c r="C2596" s="64"/>
      <c r="D2596" s="75"/>
      <c r="E2596" s="64">
        <v>40848</v>
      </c>
      <c r="F2596" s="64" t="str">
        <f t="shared" si="199"/>
        <v>112011</v>
      </c>
      <c r="G2596" s="12">
        <v>1.9800000000000002E-2</v>
      </c>
      <c r="I2596" s="64" t="str">
        <f t="shared" si="200"/>
        <v>11900</v>
      </c>
    </row>
    <row r="2597" spans="3:9">
      <c r="C2597" s="64"/>
      <c r="D2597" s="73"/>
      <c r="E2597" s="64">
        <v>40878</v>
      </c>
      <c r="F2597" s="64" t="str">
        <f t="shared" si="199"/>
        <v>122011</v>
      </c>
      <c r="G2597" s="12">
        <v>1.9699999999999999E-2</v>
      </c>
      <c r="I2597" s="64" t="str">
        <f t="shared" si="200"/>
        <v>11900</v>
      </c>
    </row>
    <row r="2598" spans="3:9">
      <c r="C2598" s="64"/>
      <c r="D2598" s="75"/>
      <c r="E2598" s="64">
        <v>40909</v>
      </c>
      <c r="F2598" s="64" t="str">
        <f t="shared" si="199"/>
        <v>12012</v>
      </c>
      <c r="G2598" s="12">
        <v>1.9699999999999999E-2</v>
      </c>
      <c r="I2598" s="64" t="str">
        <f t="shared" si="200"/>
        <v>11900</v>
      </c>
    </row>
    <row r="2599" spans="3:9">
      <c r="C2599" s="64"/>
      <c r="D2599" s="73"/>
      <c r="E2599" s="64">
        <v>40940</v>
      </c>
      <c r="F2599" s="64" t="str">
        <f t="shared" si="199"/>
        <v>22012</v>
      </c>
      <c r="G2599" s="12">
        <v>2.1700000000000001E-2</v>
      </c>
      <c r="I2599" s="64" t="str">
        <f t="shared" si="200"/>
        <v>11900</v>
      </c>
    </row>
    <row r="2600" spans="3:9">
      <c r="C2600" s="64"/>
      <c r="D2600" s="75"/>
      <c r="E2600" s="64">
        <v>40969</v>
      </c>
      <c r="F2600" s="64" t="str">
        <f t="shared" si="199"/>
        <v>32012</v>
      </c>
      <c r="G2600" s="12">
        <v>2.0500000000000001E-2</v>
      </c>
      <c r="I2600" s="64" t="str">
        <f t="shared" si="200"/>
        <v>11900</v>
      </c>
    </row>
    <row r="2601" spans="3:9">
      <c r="C2601" s="64"/>
      <c r="D2601" s="73"/>
      <c r="E2601" s="64">
        <v>41000</v>
      </c>
      <c r="F2601" s="64" t="str">
        <f t="shared" si="199"/>
        <v>42012</v>
      </c>
      <c r="G2601" s="12">
        <v>1.7999999999999999E-2</v>
      </c>
      <c r="I2601" s="64" t="str">
        <f t="shared" si="200"/>
        <v>11900</v>
      </c>
    </row>
    <row r="2602" spans="3:9">
      <c r="C2602" s="64"/>
      <c r="D2602" s="75"/>
      <c r="E2602" s="64">
        <v>41030</v>
      </c>
      <c r="F2602" s="64" t="str">
        <f t="shared" si="199"/>
        <v>52012</v>
      </c>
      <c r="G2602" s="12">
        <v>1.6199999999999999E-2</v>
      </c>
      <c r="I2602" s="64" t="str">
        <f t="shared" si="200"/>
        <v>11900</v>
      </c>
    </row>
    <row r="2603" spans="3:9">
      <c r="C2603" s="64"/>
      <c r="D2603" s="73"/>
      <c r="E2603" s="64">
        <v>41061</v>
      </c>
      <c r="F2603" s="64" t="str">
        <f t="shared" si="199"/>
        <v>62012</v>
      </c>
      <c r="G2603" s="12">
        <v>1.5299999999999999E-2</v>
      </c>
      <c r="I2603" s="64" t="str">
        <f t="shared" si="200"/>
        <v>11900</v>
      </c>
    </row>
    <row r="2604" spans="3:9">
      <c r="C2604" s="64"/>
      <c r="D2604" s="75"/>
      <c r="E2604" s="64">
        <v>41091</v>
      </c>
      <c r="F2604" s="64" t="str">
        <f t="shared" si="199"/>
        <v>72012</v>
      </c>
      <c r="G2604" s="12">
        <v>1.6799999999999999E-2</v>
      </c>
      <c r="I2604" s="64" t="str">
        <f t="shared" si="200"/>
        <v>11900</v>
      </c>
    </row>
    <row r="2605" spans="3:9">
      <c r="C2605" s="64"/>
      <c r="D2605" s="73"/>
      <c r="E2605" s="64">
        <v>41122</v>
      </c>
      <c r="F2605" s="64" t="str">
        <f t="shared" si="199"/>
        <v>82012</v>
      </c>
      <c r="G2605" s="12">
        <v>1.72E-2</v>
      </c>
      <c r="I2605" s="64" t="str">
        <f t="shared" si="200"/>
        <v>11900</v>
      </c>
    </row>
    <row r="2606" spans="3:9">
      <c r="C2606" s="64"/>
      <c r="D2606" s="75"/>
      <c r="E2606" s="64">
        <v>41153</v>
      </c>
      <c r="F2606" s="64" t="str">
        <f t="shared" si="199"/>
        <v>92012</v>
      </c>
      <c r="G2606" s="12">
        <v>1.7500000000000002E-2</v>
      </c>
      <c r="I2606" s="64" t="str">
        <f t="shared" si="200"/>
        <v>11900</v>
      </c>
    </row>
    <row r="2607" spans="3:9">
      <c r="C2607" s="64"/>
      <c r="D2607" s="73"/>
      <c r="E2607" s="64">
        <v>41183</v>
      </c>
      <c r="F2607" s="64" t="str">
        <f t="shared" si="199"/>
        <v>102012</v>
      </c>
      <c r="G2607" s="12">
        <v>1.6500000000000001E-2</v>
      </c>
      <c r="I2607" s="64" t="str">
        <f t="shared" si="200"/>
        <v>11900</v>
      </c>
    </row>
    <row r="2608" spans="3:9">
      <c r="C2608" s="64"/>
      <c r="D2608" s="75"/>
      <c r="E2608" s="64">
        <v>41214</v>
      </c>
      <c r="F2608" s="64" t="str">
        <f t="shared" si="199"/>
        <v>112012</v>
      </c>
      <c r="G2608" s="12">
        <v>1.72E-2</v>
      </c>
      <c r="I2608" s="64" t="str">
        <f t="shared" si="200"/>
        <v>11900</v>
      </c>
    </row>
    <row r="2609" spans="3:9">
      <c r="C2609" s="64"/>
      <c r="D2609" s="73"/>
      <c r="E2609" s="64">
        <v>41244</v>
      </c>
      <c r="F2609" s="64" t="str">
        <f t="shared" si="199"/>
        <v>122012</v>
      </c>
      <c r="G2609" s="12">
        <v>1.9099999999999999E-2</v>
      </c>
      <c r="I2609" s="64" t="str">
        <f t="shared" si="200"/>
        <v>11900</v>
      </c>
    </row>
    <row r="2610" spans="3:9">
      <c r="C2610" s="64"/>
      <c r="D2610" s="75"/>
      <c r="E2610" s="64">
        <v>41275</v>
      </c>
      <c r="F2610" s="64" t="str">
        <f t="shared" si="199"/>
        <v>12013</v>
      </c>
      <c r="G2610" s="12">
        <v>1.9800000000000002E-2</v>
      </c>
      <c r="I2610" s="64" t="str">
        <f t="shared" si="200"/>
        <v>11900</v>
      </c>
    </row>
    <row r="2611" spans="3:9">
      <c r="C2611" s="64"/>
      <c r="D2611" s="73"/>
      <c r="E2611" s="64">
        <v>41306</v>
      </c>
      <c r="F2611" s="64" t="str">
        <f t="shared" si="199"/>
        <v>22013</v>
      </c>
      <c r="G2611" s="12">
        <v>1.9599999999999999E-2</v>
      </c>
      <c r="I2611" s="64" t="str">
        <f t="shared" si="200"/>
        <v>11900</v>
      </c>
    </row>
    <row r="2612" spans="3:9">
      <c r="C2612" s="64"/>
      <c r="D2612" s="75"/>
      <c r="E2612" s="64">
        <v>41334</v>
      </c>
      <c r="F2612" s="64" t="str">
        <f t="shared" si="199"/>
        <v>32013</v>
      </c>
      <c r="G2612" s="12">
        <v>1.7600000000000001E-2</v>
      </c>
      <c r="I2612" s="64" t="str">
        <f t="shared" si="200"/>
        <v>11900</v>
      </c>
    </row>
    <row r="2613" spans="3:9">
      <c r="C2613" s="64"/>
      <c r="D2613" s="73"/>
      <c r="E2613" s="64">
        <v>41365</v>
      </c>
      <c r="F2613" s="64" t="str">
        <f t="shared" si="199"/>
        <v>42013</v>
      </c>
      <c r="G2613" s="12">
        <v>1.9300000000000001E-2</v>
      </c>
      <c r="I2613" s="64" t="str">
        <f t="shared" si="200"/>
        <v>11900</v>
      </c>
    </row>
    <row r="2614" spans="3:9">
      <c r="C2614" s="64"/>
      <c r="D2614" s="75"/>
      <c r="E2614" s="64">
        <v>41395</v>
      </c>
      <c r="F2614" s="64" t="str">
        <f t="shared" si="199"/>
        <v>52013</v>
      </c>
      <c r="G2614" s="12">
        <v>2.3E-2</v>
      </c>
      <c r="I2614" s="64" t="str">
        <f t="shared" si="200"/>
        <v>11900</v>
      </c>
    </row>
    <row r="2615" spans="3:9">
      <c r="C2615" s="64"/>
      <c r="D2615" s="73"/>
      <c r="E2615" s="64">
        <v>41426</v>
      </c>
      <c r="F2615" s="64" t="str">
        <f t="shared" si="199"/>
        <v>62013</v>
      </c>
      <c r="G2615" s="12">
        <v>2.58E-2</v>
      </c>
      <c r="I2615" s="64" t="str">
        <f t="shared" si="200"/>
        <v>11900</v>
      </c>
    </row>
    <row r="2616" spans="3:9">
      <c r="C2616" s="64"/>
      <c r="D2616" s="75"/>
      <c r="E2616" s="64">
        <v>41456</v>
      </c>
      <c r="F2616" s="64" t="str">
        <f t="shared" si="199"/>
        <v>72013</v>
      </c>
      <c r="G2616" s="12">
        <v>2.7400000000000001E-2</v>
      </c>
      <c r="I2616" s="64" t="str">
        <f t="shared" si="200"/>
        <v>11900</v>
      </c>
    </row>
    <row r="2617" spans="3:9">
      <c r="C2617" s="64"/>
      <c r="D2617" s="73"/>
      <c r="E2617" s="64">
        <v>41487</v>
      </c>
      <c r="F2617" s="64" t="str">
        <f t="shared" si="199"/>
        <v>82013</v>
      </c>
      <c r="G2617" s="12">
        <v>2.81E-2</v>
      </c>
      <c r="I2617" s="64" t="str">
        <f t="shared" si="200"/>
        <v>11900</v>
      </c>
    </row>
    <row r="2618" spans="3:9">
      <c r="C2618" s="64"/>
      <c r="D2618" s="75"/>
      <c r="E2618" s="64">
        <v>41518</v>
      </c>
      <c r="F2618" s="64" t="str">
        <f t="shared" si="199"/>
        <v>92013</v>
      </c>
      <c r="G2618" s="12">
        <v>2.6200000000000001E-2</v>
      </c>
      <c r="I2618" s="64" t="str">
        <f t="shared" si="200"/>
        <v>11900</v>
      </c>
    </row>
    <row r="2619" spans="3:9">
      <c r="C2619" s="64"/>
      <c r="D2619" s="73"/>
      <c r="E2619" s="64">
        <v>41548</v>
      </c>
      <c r="F2619" s="64" t="str">
        <f t="shared" si="199"/>
        <v>102013</v>
      </c>
      <c r="G2619" s="12">
        <v>2.7199999999999998E-2</v>
      </c>
      <c r="I2619" s="64" t="str">
        <f t="shared" si="200"/>
        <v>11900</v>
      </c>
    </row>
    <row r="2620" spans="3:9">
      <c r="C2620" s="64"/>
      <c r="D2620" s="75"/>
      <c r="E2620" s="64">
        <v>41579</v>
      </c>
      <c r="F2620" s="64" t="str">
        <f t="shared" si="199"/>
        <v>112013</v>
      </c>
      <c r="G2620" s="12">
        <v>2.9000000000000001E-2</v>
      </c>
      <c r="I2620" s="64" t="str">
        <f t="shared" si="200"/>
        <v>11900</v>
      </c>
    </row>
    <row r="2621" spans="3:9">
      <c r="C2621" s="64"/>
      <c r="D2621" s="73"/>
      <c r="E2621" s="64">
        <v>41609</v>
      </c>
      <c r="F2621" s="64" t="str">
        <f t="shared" si="199"/>
        <v>122013</v>
      </c>
      <c r="G2621" s="12">
        <v>2.86E-2</v>
      </c>
      <c r="I2621" s="64" t="str">
        <f t="shared" si="200"/>
        <v>11900</v>
      </c>
    </row>
    <row r="2622" spans="3:9">
      <c r="C2622" s="64"/>
      <c r="D2622" s="75"/>
      <c r="E2622" s="64">
        <v>41640</v>
      </c>
      <c r="F2622" s="64" t="str">
        <f t="shared" si="199"/>
        <v>12014</v>
      </c>
      <c r="G2622" s="12">
        <v>2.7099999999999999E-2</v>
      </c>
      <c r="I2622" s="64" t="str">
        <f t="shared" si="200"/>
        <v>11900</v>
      </c>
    </row>
    <row r="2623" spans="3:9">
      <c r="C2623" s="64"/>
      <c r="D2623" s="73"/>
      <c r="E2623" s="64">
        <v>41671</v>
      </c>
      <c r="F2623" s="64" t="str">
        <f t="shared" si="199"/>
        <v>22014</v>
      </c>
      <c r="G2623" s="12">
        <v>2.7199999999999998E-2</v>
      </c>
      <c r="I2623" s="64" t="str">
        <f t="shared" si="200"/>
        <v>11900</v>
      </c>
    </row>
    <row r="2624" spans="3:9">
      <c r="C2624" s="64"/>
      <c r="D2624" s="75"/>
      <c r="E2624" s="64">
        <v>41699</v>
      </c>
      <c r="F2624" s="64" t="str">
        <f t="shared" si="199"/>
        <v>32014</v>
      </c>
      <c r="G2624" s="12">
        <v>2.7099999999999999E-2</v>
      </c>
      <c r="I2624" s="64" t="str">
        <f t="shared" si="200"/>
        <v>11900</v>
      </c>
    </row>
    <row r="2625" spans="3:9">
      <c r="C2625" s="64"/>
      <c r="D2625" s="73"/>
      <c r="E2625" s="64">
        <v>41730</v>
      </c>
      <c r="F2625" s="64" t="str">
        <f t="shared" si="199"/>
        <v>42014</v>
      </c>
      <c r="G2625" s="12">
        <v>2.5600000000000001E-2</v>
      </c>
      <c r="I2625" s="64" t="str">
        <f t="shared" si="200"/>
        <v>11900</v>
      </c>
    </row>
    <row r="2626" spans="3:9">
      <c r="C2626" s="64"/>
      <c r="D2626" s="75"/>
      <c r="E2626" s="64">
        <v>41760</v>
      </c>
      <c r="F2626" s="64" t="str">
        <f t="shared" si="199"/>
        <v>52014</v>
      </c>
      <c r="G2626" s="12">
        <v>2.5999999999999999E-2</v>
      </c>
      <c r="I2626" s="64" t="str">
        <f t="shared" si="200"/>
        <v>11900</v>
      </c>
    </row>
    <row r="2627" spans="3:9">
      <c r="C2627" s="64"/>
      <c r="D2627" s="73"/>
      <c r="E2627" s="64">
        <v>41791</v>
      </c>
      <c r="F2627" s="64" t="str">
        <f t="shared" si="199"/>
        <v>62014</v>
      </c>
      <c r="G2627" s="12">
        <v>2.5399999999999999E-2</v>
      </c>
      <c r="I2627" s="64" t="str">
        <f t="shared" si="200"/>
        <v>11900</v>
      </c>
    </row>
    <row r="2628" spans="3:9">
      <c r="C2628" s="64"/>
      <c r="D2628" s="75"/>
      <c r="E2628" s="64">
        <v>41821</v>
      </c>
      <c r="F2628" s="64" t="str">
        <f t="shared" si="199"/>
        <v>72014</v>
      </c>
      <c r="G2628" s="12">
        <v>2.4199999999999999E-2</v>
      </c>
      <c r="I2628" s="64" t="str">
        <f t="shared" si="200"/>
        <v>11900</v>
      </c>
    </row>
    <row r="2629" spans="3:9">
      <c r="C2629" s="64"/>
      <c r="D2629" s="73"/>
      <c r="E2629" s="64">
        <v>41852</v>
      </c>
      <c r="F2629" s="64" t="str">
        <f t="shared" si="199"/>
        <v>82014</v>
      </c>
      <c r="G2629" s="12">
        <v>2.53E-2</v>
      </c>
      <c r="I2629" s="64" t="str">
        <f t="shared" si="200"/>
        <v>11900</v>
      </c>
    </row>
    <row r="2630" spans="3:9">
      <c r="C2630" s="64"/>
      <c r="D2630" s="75"/>
      <c r="E2630" s="64">
        <v>41883</v>
      </c>
      <c r="F2630" s="64" t="str">
        <f t="shared" si="199"/>
        <v>92014</v>
      </c>
      <c r="G2630" s="12">
        <v>2.3E-2</v>
      </c>
      <c r="I2630" s="64" t="str">
        <f t="shared" si="200"/>
        <v>11900</v>
      </c>
    </row>
    <row r="2631" spans="3:9">
      <c r="C2631" s="64"/>
      <c r="D2631" s="73"/>
      <c r="E2631" s="64">
        <v>41913</v>
      </c>
      <c r="F2631" s="64" t="str">
        <f t="shared" si="199"/>
        <v>102014</v>
      </c>
      <c r="G2631" s="12">
        <v>2.3300000000000001E-2</v>
      </c>
      <c r="I2631" s="64" t="str">
        <f t="shared" si="200"/>
        <v>11900</v>
      </c>
    </row>
    <row r="2632" spans="3:9">
      <c r="C2632" s="64"/>
      <c r="D2632" s="75"/>
      <c r="E2632" s="64">
        <v>41944</v>
      </c>
      <c r="F2632" s="64" t="str">
        <f t="shared" si="199"/>
        <v>112014</v>
      </c>
      <c r="G2632" s="12">
        <v>2.2100000000000002E-2</v>
      </c>
      <c r="I2632" s="64" t="str">
        <f t="shared" si="200"/>
        <v>11900</v>
      </c>
    </row>
    <row r="2633" spans="3:9">
      <c r="C2633" s="64"/>
      <c r="D2633" s="73"/>
      <c r="E2633" s="64">
        <v>41974</v>
      </c>
      <c r="F2633" s="64" t="str">
        <f t="shared" si="199"/>
        <v>122014</v>
      </c>
      <c r="G2633" s="12">
        <v>1.8800000000000001E-2</v>
      </c>
      <c r="I2633" s="64" t="str">
        <f t="shared" si="200"/>
        <v>11900</v>
      </c>
    </row>
    <row r="2634" spans="3:9">
      <c r="C2634" s="64"/>
      <c r="D2634" s="75"/>
      <c r="E2634" s="64">
        <v>42005</v>
      </c>
      <c r="F2634" s="64" t="str">
        <f t="shared" si="199"/>
        <v>12015</v>
      </c>
      <c r="G2634" s="12">
        <v>1.9800000000000002E-2</v>
      </c>
      <c r="I2634" s="64" t="str">
        <f t="shared" si="200"/>
        <v>11900</v>
      </c>
    </row>
    <row r="2635" spans="3:9">
      <c r="C2635" s="64"/>
      <c r="D2635" s="73"/>
      <c r="E2635" s="64">
        <v>42036</v>
      </c>
      <c r="F2635" s="64" t="str">
        <f t="shared" si="199"/>
        <v>22015</v>
      </c>
      <c r="G2635" s="12">
        <v>2.0400000000000001E-2</v>
      </c>
      <c r="I2635" s="64" t="str">
        <f t="shared" si="200"/>
        <v>11900</v>
      </c>
    </row>
    <row r="2636" spans="3:9">
      <c r="C2636" s="64"/>
      <c r="D2636" s="75"/>
      <c r="E2636" s="64">
        <v>42064</v>
      </c>
      <c r="F2636" s="64" t="str">
        <f t="shared" si="199"/>
        <v>32015</v>
      </c>
      <c r="G2636" s="12">
        <v>1.9300000000000001E-2</v>
      </c>
      <c r="I2636" s="64" t="str">
        <f t="shared" si="200"/>
        <v>11900</v>
      </c>
    </row>
    <row r="2637" spans="3:9">
      <c r="C2637" s="64"/>
      <c r="D2637" s="73"/>
      <c r="E2637" s="64">
        <v>42095</v>
      </c>
      <c r="F2637" s="64" t="str">
        <f t="shared" si="199"/>
        <v>42015</v>
      </c>
      <c r="G2637" s="12">
        <v>2.1999999999999999E-2</v>
      </c>
      <c r="I2637" s="64" t="str">
        <f t="shared" si="200"/>
        <v>11900</v>
      </c>
    </row>
    <row r="2638" spans="3:9">
      <c r="C2638" s="64"/>
      <c r="D2638" s="75"/>
      <c r="E2638" s="64">
        <v>42125</v>
      </c>
      <c r="F2638" s="64" t="str">
        <f t="shared" si="199"/>
        <v>52015</v>
      </c>
      <c r="G2638" s="12">
        <v>2.3599999999999999E-2</v>
      </c>
      <c r="I2638" s="64" t="str">
        <f t="shared" si="200"/>
        <v>11900</v>
      </c>
    </row>
    <row r="2639" spans="3:9">
      <c r="C2639" s="64"/>
      <c r="D2639" s="73"/>
      <c r="E2639" s="64">
        <v>42156</v>
      </c>
      <c r="F2639" s="64" t="str">
        <f t="shared" si="199"/>
        <v>62015</v>
      </c>
      <c r="G2639" s="12">
        <v>2.3199999999999998E-2</v>
      </c>
      <c r="I2639" s="64" t="str">
        <f t="shared" si="200"/>
        <v>11900</v>
      </c>
    </row>
    <row r="2640" spans="3:9">
      <c r="C2640" s="64"/>
      <c r="D2640" s="75"/>
      <c r="E2640" s="64">
        <v>42186</v>
      </c>
      <c r="F2640" s="64" t="str">
        <f t="shared" si="199"/>
        <v>72015</v>
      </c>
      <c r="G2640" s="12">
        <v>2.1700000000000001E-2</v>
      </c>
      <c r="I2640" s="64" t="str">
        <f t="shared" si="200"/>
        <v>11900</v>
      </c>
    </row>
    <row r="2641" spans="3:9">
      <c r="C2641" s="64"/>
      <c r="D2641" s="73"/>
      <c r="E2641" s="64">
        <v>42217</v>
      </c>
      <c r="F2641" s="64" t="str">
        <f t="shared" si="199"/>
        <v>82015</v>
      </c>
      <c r="G2641" s="12">
        <v>2.1700000000000001E-2</v>
      </c>
      <c r="I2641" s="64" t="str">
        <f t="shared" si="200"/>
        <v>11900</v>
      </c>
    </row>
    <row r="2642" spans="3:9">
      <c r="C2642" s="64"/>
      <c r="D2642" s="75"/>
      <c r="E2642" s="64">
        <v>42248</v>
      </c>
      <c r="F2642" s="64" t="str">
        <f t="shared" si="199"/>
        <v>92015</v>
      </c>
      <c r="G2642" s="12">
        <v>2.07E-2</v>
      </c>
      <c r="I2642" s="64" t="str">
        <f t="shared" si="200"/>
        <v>11900</v>
      </c>
    </row>
    <row r="2643" spans="3:9">
      <c r="C2643" s="64"/>
      <c r="D2643" s="73"/>
      <c r="E2643" s="64">
        <v>42278</v>
      </c>
      <c r="F2643" s="64" t="str">
        <f t="shared" si="199"/>
        <v>102015</v>
      </c>
      <c r="G2643" s="12">
        <v>2.2599999999999999E-2</v>
      </c>
      <c r="I2643" s="64" t="str">
        <f t="shared" si="200"/>
        <v>11900</v>
      </c>
    </row>
    <row r="2644" spans="3:9">
      <c r="C2644" s="64"/>
      <c r="D2644" s="75"/>
      <c r="E2644" s="64">
        <v>42309</v>
      </c>
      <c r="F2644" s="64" t="str">
        <f t="shared" si="199"/>
        <v>112015</v>
      </c>
      <c r="G2644" s="12">
        <v>2.24E-2</v>
      </c>
      <c r="I2644" s="64" t="str">
        <f t="shared" si="200"/>
        <v>11900</v>
      </c>
    </row>
    <row r="2645" spans="3:9">
      <c r="C2645" s="64"/>
      <c r="D2645" s="73"/>
      <c r="E2645" s="64">
        <v>42339</v>
      </c>
      <c r="F2645" s="64" t="str">
        <f t="shared" si="199"/>
        <v>122015</v>
      </c>
      <c r="G2645" s="12">
        <v>2.0899999999999998E-2</v>
      </c>
      <c r="I2645" s="64" t="str">
        <f t="shared" si="200"/>
        <v>11900</v>
      </c>
    </row>
    <row r="2646" spans="3:9">
      <c r="C2646" s="64"/>
      <c r="D2646" s="75"/>
      <c r="E2646" s="64">
        <v>42370</v>
      </c>
      <c r="F2646" s="64" t="str">
        <f t="shared" si="199"/>
        <v>12016</v>
      </c>
      <c r="G2646" s="12">
        <v>1.78E-2</v>
      </c>
      <c r="I2646" s="64" t="str">
        <f t="shared" si="200"/>
        <v>11900</v>
      </c>
    </row>
    <row r="2647" spans="3:9">
      <c r="C2647" s="64"/>
      <c r="D2647" s="73"/>
      <c r="E2647" s="64">
        <v>42401</v>
      </c>
      <c r="F2647" s="64" t="str">
        <f t="shared" si="199"/>
        <v>22016</v>
      </c>
      <c r="G2647" s="12">
        <v>1.89E-2</v>
      </c>
      <c r="I2647" s="64" t="str">
        <f t="shared" si="200"/>
        <v>11900</v>
      </c>
    </row>
    <row r="2648" spans="3:9">
      <c r="C2648" s="64"/>
      <c r="D2648" s="75"/>
      <c r="E2648" s="64">
        <v>42430</v>
      </c>
      <c r="F2648" s="64" t="str">
        <f t="shared" si="199"/>
        <v>32016</v>
      </c>
      <c r="G2648" s="12">
        <v>1.8100000000000002E-2</v>
      </c>
      <c r="I2648" s="64" t="str">
        <f t="shared" si="200"/>
        <v>11900</v>
      </c>
    </row>
    <row r="2649" spans="3:9">
      <c r="C2649" s="64"/>
      <c r="D2649" s="73"/>
      <c r="E2649" s="64">
        <v>42461</v>
      </c>
      <c r="F2649" s="64" t="str">
        <f t="shared" si="199"/>
        <v>42016</v>
      </c>
      <c r="G2649" s="12">
        <v>1.8100000000000002E-2</v>
      </c>
      <c r="I2649" s="64" t="str">
        <f t="shared" si="200"/>
        <v>11900</v>
      </c>
    </row>
    <row r="2650" spans="3:9">
      <c r="C2650" s="64"/>
      <c r="D2650" s="75"/>
      <c r="E2650" s="64">
        <v>42491</v>
      </c>
      <c r="F2650" s="64" t="str">
        <f t="shared" si="199"/>
        <v>52016</v>
      </c>
      <c r="G2650" s="12">
        <v>1.6400000000000001E-2</v>
      </c>
      <c r="I2650" s="64" t="str">
        <f t="shared" si="200"/>
        <v>11900</v>
      </c>
    </row>
    <row r="2651" spans="3:9">
      <c r="C2651" s="64"/>
      <c r="D2651" s="73"/>
      <c r="E2651" s="64">
        <v>42522</v>
      </c>
      <c r="F2651" s="64" t="str">
        <f t="shared" si="199"/>
        <v>62016</v>
      </c>
      <c r="G2651" s="12">
        <v>1.4999999999999999E-2</v>
      </c>
      <c r="I2651" s="64" t="str">
        <f t="shared" si="200"/>
        <v>11900</v>
      </c>
    </row>
    <row r="2652" spans="3:9">
      <c r="C2652" s="64"/>
      <c r="D2652" s="75"/>
      <c r="E2652" s="64">
        <v>42552</v>
      </c>
      <c r="F2652" s="64" t="str">
        <f t="shared" si="199"/>
        <v>72016</v>
      </c>
      <c r="G2652" s="12">
        <v>1.5599999999999999E-2</v>
      </c>
      <c r="I2652" s="64" t="str">
        <f t="shared" si="200"/>
        <v>11900</v>
      </c>
    </row>
    <row r="2653" spans="3:9">
      <c r="C2653" s="64"/>
      <c r="D2653" s="73"/>
      <c r="E2653" s="64">
        <v>42583</v>
      </c>
      <c r="F2653" s="64" t="str">
        <f t="shared" ref="F2653:F2716" si="201">MONTH(E2653)&amp;YEAR(E2653)</f>
        <v>82016</v>
      </c>
      <c r="G2653" s="12">
        <v>1.6299999999999999E-2</v>
      </c>
      <c r="I2653" s="64" t="str">
        <f t="shared" ref="I2653:I2716" si="202">MONTH(H2653)&amp;YEAR(H2653)</f>
        <v>11900</v>
      </c>
    </row>
    <row r="2654" spans="3:9">
      <c r="C2654" s="64"/>
      <c r="D2654" s="75"/>
      <c r="E2654" s="64">
        <v>42614</v>
      </c>
      <c r="F2654" s="64" t="str">
        <f t="shared" si="201"/>
        <v>92016</v>
      </c>
      <c r="G2654" s="12">
        <v>1.7600000000000001E-2</v>
      </c>
      <c r="I2654" s="64" t="str">
        <f t="shared" si="202"/>
        <v>11900</v>
      </c>
    </row>
    <row r="2655" spans="3:9">
      <c r="C2655" s="64"/>
      <c r="D2655" s="73"/>
      <c r="E2655" s="64">
        <v>42644</v>
      </c>
      <c r="F2655" s="64" t="str">
        <f t="shared" si="201"/>
        <v>102016</v>
      </c>
      <c r="G2655" s="12">
        <v>2.1399999999999999E-2</v>
      </c>
      <c r="I2655" s="64" t="str">
        <f t="shared" si="202"/>
        <v>11900</v>
      </c>
    </row>
    <row r="2656" spans="3:9">
      <c r="C2656" s="64"/>
      <c r="D2656" s="75"/>
      <c r="E2656" s="64">
        <v>42675</v>
      </c>
      <c r="F2656" s="64" t="str">
        <f t="shared" si="201"/>
        <v>112016</v>
      </c>
      <c r="G2656" s="12">
        <v>2.4899999999999999E-2</v>
      </c>
      <c r="I2656" s="64" t="str">
        <f t="shared" si="202"/>
        <v>11900</v>
      </c>
    </row>
    <row r="2657" spans="3:9">
      <c r="C2657" s="64"/>
      <c r="D2657" s="73"/>
      <c r="E2657" s="64">
        <v>42705</v>
      </c>
      <c r="F2657" s="64" t="str">
        <f t="shared" si="201"/>
        <v>122016</v>
      </c>
      <c r="G2657" s="12">
        <v>2.4299999999999999E-2</v>
      </c>
      <c r="I2657" s="64" t="str">
        <f t="shared" si="202"/>
        <v>11900</v>
      </c>
    </row>
    <row r="2658" spans="3:9">
      <c r="C2658" s="64"/>
      <c r="D2658" s="75"/>
      <c r="E2658" s="64">
        <v>42736</v>
      </c>
      <c r="F2658" s="64" t="str">
        <f t="shared" si="201"/>
        <v>12017</v>
      </c>
      <c r="G2658" s="12">
        <v>2.4199999999999999E-2</v>
      </c>
      <c r="I2658" s="64" t="str">
        <f t="shared" si="202"/>
        <v>11900</v>
      </c>
    </row>
    <row r="2659" spans="3:9">
      <c r="C2659" s="64"/>
      <c r="D2659" s="73"/>
      <c r="E2659" s="64">
        <v>42767</v>
      </c>
      <c r="F2659" s="64" t="str">
        <f t="shared" si="201"/>
        <v>22017</v>
      </c>
      <c r="G2659" s="12">
        <v>2.4799999999999999E-2</v>
      </c>
      <c r="I2659" s="64" t="str">
        <f t="shared" si="202"/>
        <v>11900</v>
      </c>
    </row>
    <row r="2660" spans="3:9">
      <c r="C2660" s="64"/>
      <c r="D2660" s="75"/>
      <c r="E2660" s="64">
        <v>42795</v>
      </c>
      <c r="F2660" s="64" t="str">
        <f t="shared" si="201"/>
        <v>32017</v>
      </c>
      <c r="G2660" s="12">
        <v>2.3E-2</v>
      </c>
      <c r="I2660" s="64" t="str">
        <f t="shared" si="202"/>
        <v>11900</v>
      </c>
    </row>
    <row r="2661" spans="3:9">
      <c r="C2661" s="64"/>
      <c r="D2661" s="73"/>
      <c r="E2661" s="64">
        <v>42826</v>
      </c>
      <c r="F2661" s="64" t="str">
        <f t="shared" si="201"/>
        <v>42017</v>
      </c>
      <c r="G2661" s="12">
        <v>2.3E-2</v>
      </c>
      <c r="I2661" s="64" t="str">
        <f t="shared" si="202"/>
        <v>11900</v>
      </c>
    </row>
    <row r="2662" spans="3:9">
      <c r="C2662" s="64"/>
      <c r="D2662" s="75"/>
      <c r="E2662" s="64">
        <v>42856</v>
      </c>
      <c r="F2662" s="64" t="str">
        <f t="shared" si="201"/>
        <v>52017</v>
      </c>
      <c r="G2662" s="12">
        <v>2.1899999999999999E-2</v>
      </c>
      <c r="I2662" s="64" t="str">
        <f t="shared" si="202"/>
        <v>11900</v>
      </c>
    </row>
    <row r="2663" spans="3:9">
      <c r="C2663" s="64"/>
      <c r="D2663" s="73"/>
      <c r="E2663" s="64">
        <v>42887</v>
      </c>
      <c r="F2663" s="64" t="str">
        <f t="shared" si="201"/>
        <v>62017</v>
      </c>
      <c r="G2663" s="12">
        <v>2.3199999999999998E-2</v>
      </c>
      <c r="I2663" s="64" t="str">
        <f t="shared" si="202"/>
        <v>11900</v>
      </c>
    </row>
    <row r="2664" spans="3:9">
      <c r="C2664" s="64"/>
      <c r="D2664" s="75"/>
      <c r="E2664" s="64">
        <v>42917</v>
      </c>
      <c r="F2664" s="64" t="str">
        <f t="shared" si="201"/>
        <v>72017</v>
      </c>
      <c r="G2664" s="12">
        <v>2.2100000000000002E-2</v>
      </c>
      <c r="I2664" s="64" t="str">
        <f t="shared" si="202"/>
        <v>11900</v>
      </c>
    </row>
    <row r="2665" spans="3:9">
      <c r="C2665" s="64"/>
      <c r="D2665" s="73"/>
      <c r="E2665" s="64">
        <v>42948</v>
      </c>
      <c r="F2665" s="64" t="str">
        <f t="shared" si="201"/>
        <v>82017</v>
      </c>
      <c r="G2665" s="12">
        <v>2.1999999999999999E-2</v>
      </c>
      <c r="I2665" s="64" t="str">
        <f t="shared" si="202"/>
        <v>11900</v>
      </c>
    </row>
    <row r="2666" spans="3:9">
      <c r="C2666" s="64"/>
      <c r="D2666" s="75"/>
      <c r="E2666" s="64">
        <v>42979</v>
      </c>
      <c r="F2666" s="64" t="str">
        <f t="shared" si="201"/>
        <v>92017</v>
      </c>
      <c r="G2666" s="12">
        <v>2.3599999999999999E-2</v>
      </c>
      <c r="I2666" s="64" t="str">
        <f t="shared" si="202"/>
        <v>11900</v>
      </c>
    </row>
    <row r="2667" spans="3:9">
      <c r="C2667" s="64"/>
      <c r="D2667" s="73"/>
      <c r="E2667" s="64">
        <v>43009</v>
      </c>
      <c r="F2667" s="64" t="str">
        <f t="shared" si="201"/>
        <v>102017</v>
      </c>
      <c r="G2667" s="12">
        <v>2.35E-2</v>
      </c>
      <c r="I2667" s="64" t="str">
        <f t="shared" si="202"/>
        <v>11900</v>
      </c>
    </row>
    <row r="2668" spans="3:9">
      <c r="C2668" s="64"/>
      <c r="D2668" s="75"/>
      <c r="E2668" s="64">
        <v>43040</v>
      </c>
      <c r="F2668" s="64" t="str">
        <f t="shared" si="201"/>
        <v>112017</v>
      </c>
      <c r="G2668" s="12">
        <v>2.4E-2</v>
      </c>
      <c r="I2668" s="64" t="str">
        <f t="shared" si="202"/>
        <v>11900</v>
      </c>
    </row>
    <row r="2669" spans="3:9">
      <c r="C2669" s="64"/>
      <c r="D2669" s="73"/>
      <c r="E2669" s="64">
        <v>43070</v>
      </c>
      <c r="F2669" s="64" t="str">
        <f t="shared" si="201"/>
        <v>122017</v>
      </c>
      <c r="G2669" s="12">
        <v>2.58E-2</v>
      </c>
      <c r="I2669" s="64" t="str">
        <f t="shared" si="202"/>
        <v>11900</v>
      </c>
    </row>
    <row r="2670" spans="3:9">
      <c r="C2670" s="64"/>
      <c r="D2670" s="75"/>
      <c r="E2670" s="64">
        <v>43101</v>
      </c>
      <c r="F2670" s="64" t="str">
        <f t="shared" si="201"/>
        <v>12018</v>
      </c>
      <c r="G2670" s="12">
        <v>2.86E-2</v>
      </c>
      <c r="I2670" s="64" t="str">
        <f t="shared" si="202"/>
        <v>11900</v>
      </c>
    </row>
    <row r="2671" spans="3:9">
      <c r="C2671" s="64"/>
      <c r="D2671" s="73"/>
      <c r="E2671" s="64">
        <v>43132</v>
      </c>
      <c r="F2671" s="64" t="str">
        <f t="shared" si="201"/>
        <v>22018</v>
      </c>
      <c r="G2671" s="12">
        <v>2.8400000000000002E-2</v>
      </c>
      <c r="I2671" s="64" t="str">
        <f t="shared" si="202"/>
        <v>11900</v>
      </c>
    </row>
    <row r="2672" spans="3:9">
      <c r="C2672" s="64"/>
      <c r="D2672" s="75"/>
      <c r="E2672" s="64">
        <v>43160</v>
      </c>
      <c r="F2672" s="64" t="str">
        <f t="shared" si="201"/>
        <v>32018</v>
      </c>
      <c r="G2672" s="12">
        <v>2.87E-2</v>
      </c>
      <c r="I2672" s="64" t="str">
        <f t="shared" si="202"/>
        <v>11900</v>
      </c>
    </row>
    <row r="2673" spans="3:9">
      <c r="C2673" s="64"/>
      <c r="D2673" s="73"/>
      <c r="E2673" s="64">
        <v>43191</v>
      </c>
      <c r="F2673" s="64" t="str">
        <f t="shared" si="201"/>
        <v>42018</v>
      </c>
      <c r="G2673" s="12">
        <v>2.98E-2</v>
      </c>
      <c r="I2673" s="64" t="str">
        <f t="shared" si="202"/>
        <v>11900</v>
      </c>
    </row>
    <row r="2674" spans="3:9">
      <c r="C2674" s="64"/>
      <c r="D2674" s="75"/>
      <c r="E2674" s="64">
        <v>43221</v>
      </c>
      <c r="F2674" s="64" t="str">
        <f t="shared" si="201"/>
        <v>52018</v>
      </c>
      <c r="G2674" s="12">
        <v>2.9100000000000001E-2</v>
      </c>
      <c r="I2674" s="64" t="str">
        <f t="shared" si="202"/>
        <v>11900</v>
      </c>
    </row>
    <row r="2675" spans="3:9">
      <c r="C2675" s="64"/>
      <c r="D2675" s="73"/>
      <c r="E2675" s="64">
        <v>43252</v>
      </c>
      <c r="F2675" s="64" t="str">
        <f t="shared" si="201"/>
        <v>62018</v>
      </c>
      <c r="G2675" s="12">
        <v>2.8899999999999999E-2</v>
      </c>
      <c r="I2675" s="64" t="str">
        <f t="shared" si="202"/>
        <v>11900</v>
      </c>
    </row>
    <row r="2676" spans="3:9">
      <c r="C2676" s="64"/>
      <c r="D2676" s="75"/>
      <c r="E2676" s="64">
        <v>43282</v>
      </c>
      <c r="F2676" s="64" t="str">
        <f t="shared" si="201"/>
        <v>72018</v>
      </c>
      <c r="G2676" s="12">
        <v>2.8899999999999999E-2</v>
      </c>
      <c r="I2676" s="64" t="str">
        <f t="shared" si="202"/>
        <v>11900</v>
      </c>
    </row>
    <row r="2677" spans="3:9">
      <c r="C2677" s="64"/>
      <c r="D2677" s="73"/>
      <c r="E2677" s="64">
        <v>43313</v>
      </c>
      <c r="F2677" s="64" t="str">
        <f t="shared" si="201"/>
        <v>82018</v>
      </c>
      <c r="G2677" s="12">
        <v>0.03</v>
      </c>
      <c r="I2677" s="64" t="str">
        <f t="shared" si="202"/>
        <v>11900</v>
      </c>
    </row>
    <row r="2678" spans="3:9">
      <c r="C2678" s="64"/>
      <c r="D2678" s="75"/>
      <c r="E2678" s="64">
        <v>43344</v>
      </c>
      <c r="F2678" s="64" t="str">
        <f t="shared" si="201"/>
        <v>92018</v>
      </c>
      <c r="G2678" s="12">
        <v>3.15E-2</v>
      </c>
      <c r="I2678" s="64" t="str">
        <f t="shared" si="202"/>
        <v>11900</v>
      </c>
    </row>
    <row r="2679" spans="3:9">
      <c r="C2679" s="64"/>
      <c r="D2679" s="73"/>
      <c r="E2679" s="64">
        <v>43374</v>
      </c>
      <c r="F2679" s="64" t="str">
        <f t="shared" si="201"/>
        <v>102018</v>
      </c>
      <c r="G2679" s="12">
        <v>3.1199999999999999E-2</v>
      </c>
      <c r="I2679" s="64" t="str">
        <f t="shared" si="202"/>
        <v>11900</v>
      </c>
    </row>
    <row r="2680" spans="3:9">
      <c r="C2680" s="64"/>
      <c r="D2680" s="75"/>
      <c r="E2680" s="64">
        <v>43405</v>
      </c>
      <c r="F2680" s="64" t="str">
        <f t="shared" si="201"/>
        <v>112018</v>
      </c>
      <c r="G2680" s="12">
        <v>2.8299999999999999E-2</v>
      </c>
      <c r="I2680" s="64" t="str">
        <f t="shared" si="202"/>
        <v>11900</v>
      </c>
    </row>
    <row r="2681" spans="3:9">
      <c r="C2681" s="64"/>
      <c r="D2681" s="73"/>
      <c r="E2681" s="64">
        <v>43435</v>
      </c>
      <c r="F2681" s="64" t="str">
        <f t="shared" si="201"/>
        <v>122018</v>
      </c>
      <c r="G2681" s="12">
        <v>2.7099999999999999E-2</v>
      </c>
      <c r="I2681" s="64" t="str">
        <f t="shared" si="202"/>
        <v>11900</v>
      </c>
    </row>
    <row r="2682" spans="3:9">
      <c r="C2682" s="64"/>
      <c r="D2682" s="75"/>
      <c r="E2682" s="64">
        <v>43466</v>
      </c>
      <c r="F2682" s="64" t="str">
        <f t="shared" si="201"/>
        <v>12019</v>
      </c>
      <c r="G2682" s="12">
        <v>2.6800000000000001E-2</v>
      </c>
      <c r="I2682" s="64" t="str">
        <f t="shared" si="202"/>
        <v>11900</v>
      </c>
    </row>
    <row r="2683" spans="3:9">
      <c r="C2683" s="64"/>
      <c r="D2683" s="73"/>
      <c r="E2683" s="64">
        <v>43497</v>
      </c>
      <c r="F2683" s="64" t="str">
        <f t="shared" si="201"/>
        <v>22019</v>
      </c>
      <c r="G2683" s="12">
        <v>2.5700000000000001E-2</v>
      </c>
      <c r="I2683" s="64" t="str">
        <f t="shared" si="202"/>
        <v>11900</v>
      </c>
    </row>
    <row r="2684" spans="3:9">
      <c r="C2684" s="64"/>
      <c r="D2684" s="75"/>
      <c r="E2684" s="64">
        <v>43525</v>
      </c>
      <c r="F2684" s="64" t="str">
        <f t="shared" si="201"/>
        <v>32019</v>
      </c>
      <c r="G2684" s="12">
        <v>2.53E-2</v>
      </c>
      <c r="I2684" s="64" t="str">
        <f t="shared" si="202"/>
        <v>11900</v>
      </c>
    </row>
    <row r="2685" spans="3:9">
      <c r="C2685" s="64"/>
      <c r="D2685" s="73"/>
      <c r="E2685" s="64">
        <v>43556</v>
      </c>
      <c r="F2685" s="64" t="str">
        <f t="shared" si="201"/>
        <v>42019</v>
      </c>
      <c r="G2685" s="12">
        <v>2.3900000000000001E-2</v>
      </c>
      <c r="I2685" s="64" t="str">
        <f t="shared" si="202"/>
        <v>11900</v>
      </c>
    </row>
    <row r="2686" spans="3:9">
      <c r="C2686" s="64"/>
      <c r="D2686" s="75"/>
      <c r="E2686" s="64">
        <v>43586</v>
      </c>
      <c r="F2686" s="64" t="str">
        <f t="shared" si="201"/>
        <v>52019</v>
      </c>
      <c r="G2686" s="12">
        <v>2.07E-2</v>
      </c>
      <c r="I2686" s="64" t="str">
        <f t="shared" si="202"/>
        <v>11900</v>
      </c>
    </row>
    <row r="2687" spans="3:9">
      <c r="C2687" s="64"/>
      <c r="D2687" s="73"/>
      <c r="E2687" s="64">
        <v>43617</v>
      </c>
      <c r="F2687" s="64" t="str">
        <f t="shared" si="201"/>
        <v>62019</v>
      </c>
      <c r="G2687" s="12">
        <v>2.06E-2</v>
      </c>
      <c r="I2687" s="64" t="str">
        <f t="shared" si="202"/>
        <v>11900</v>
      </c>
    </row>
    <row r="2688" spans="3:9">
      <c r="C2688" s="64"/>
      <c r="D2688" s="75"/>
      <c r="E2688" s="64">
        <v>43647</v>
      </c>
      <c r="F2688" s="64" t="str">
        <f t="shared" si="201"/>
        <v>72019</v>
      </c>
      <c r="G2688" s="12">
        <v>1.6299999999999999E-2</v>
      </c>
      <c r="I2688" s="64" t="str">
        <f t="shared" si="202"/>
        <v>11900</v>
      </c>
    </row>
    <row r="2689" spans="3:9">
      <c r="C2689" s="64"/>
      <c r="D2689" s="73"/>
      <c r="E2689" s="64">
        <v>43678</v>
      </c>
      <c r="F2689" s="64" t="str">
        <f t="shared" si="201"/>
        <v>82019</v>
      </c>
      <c r="G2689" s="12">
        <v>1.7000000000000001E-2</v>
      </c>
      <c r="I2689" s="64" t="str">
        <f t="shared" si="202"/>
        <v>11900</v>
      </c>
    </row>
    <row r="2690" spans="3:9">
      <c r="C2690" s="64"/>
      <c r="D2690" s="75"/>
      <c r="E2690" s="64">
        <v>43709</v>
      </c>
      <c r="F2690" s="64" t="str">
        <f t="shared" si="201"/>
        <v>92019</v>
      </c>
      <c r="G2690" s="12">
        <v>1.7100000000000001E-2</v>
      </c>
      <c r="I2690" s="64" t="str">
        <f t="shared" si="202"/>
        <v>11900</v>
      </c>
    </row>
    <row r="2691" spans="3:9">
      <c r="C2691" s="64"/>
      <c r="D2691" s="73"/>
      <c r="E2691" s="64">
        <v>43739</v>
      </c>
      <c r="F2691" s="64" t="str">
        <f t="shared" si="201"/>
        <v>102019</v>
      </c>
      <c r="G2691" s="12">
        <v>1.8100000000000002E-2</v>
      </c>
      <c r="I2691" s="64" t="str">
        <f t="shared" si="202"/>
        <v>11900</v>
      </c>
    </row>
    <row r="2692" spans="3:9">
      <c r="C2692" s="64"/>
      <c r="D2692" s="75"/>
      <c r="E2692" s="64">
        <v>43770</v>
      </c>
      <c r="F2692" s="64" t="str">
        <f t="shared" si="201"/>
        <v>112019</v>
      </c>
      <c r="G2692" s="12">
        <v>1.8599999999999998E-2</v>
      </c>
      <c r="I2692" s="64" t="str">
        <f t="shared" si="202"/>
        <v>11900</v>
      </c>
    </row>
    <row r="2693" spans="3:9">
      <c r="C2693" s="64"/>
      <c r="D2693" s="73"/>
      <c r="E2693" s="64">
        <v>43800</v>
      </c>
      <c r="F2693" s="64" t="str">
        <f t="shared" si="201"/>
        <v>122019</v>
      </c>
      <c r="G2693" s="12">
        <v>1.7600000000000001E-2</v>
      </c>
      <c r="I2693" s="64" t="str">
        <f t="shared" si="202"/>
        <v>11900</v>
      </c>
    </row>
    <row r="2694" spans="3:9">
      <c r="C2694" s="64"/>
      <c r="D2694" s="75"/>
      <c r="E2694" s="64">
        <v>43831</v>
      </c>
      <c r="F2694" s="64" t="str">
        <f t="shared" si="201"/>
        <v>12020</v>
      </c>
      <c r="G2694" s="12">
        <v>1.4999999999999999E-2</v>
      </c>
      <c r="I2694" s="64" t="str">
        <f t="shared" si="202"/>
        <v>11900</v>
      </c>
    </row>
    <row r="2695" spans="3:9">
      <c r="C2695" s="64"/>
      <c r="D2695" s="73"/>
      <c r="E2695" s="64">
        <v>43862</v>
      </c>
      <c r="F2695" s="64" t="str">
        <f t="shared" si="201"/>
        <v>22020</v>
      </c>
      <c r="G2695" s="12">
        <v>8.6999999999999994E-3</v>
      </c>
      <c r="I2695" s="64" t="str">
        <f t="shared" si="202"/>
        <v>11900</v>
      </c>
    </row>
    <row r="2696" spans="3:9">
      <c r="C2696" s="64"/>
      <c r="D2696" s="75"/>
      <c r="E2696" s="64">
        <v>43891</v>
      </c>
      <c r="F2696" s="64" t="str">
        <f t="shared" si="201"/>
        <v>32020</v>
      </c>
      <c r="G2696" s="12">
        <v>6.6E-3</v>
      </c>
      <c r="I2696" s="64" t="str">
        <f t="shared" si="202"/>
        <v>11900</v>
      </c>
    </row>
    <row r="2697" spans="3:9">
      <c r="C2697" s="64"/>
      <c r="D2697" s="73"/>
      <c r="E2697" s="64">
        <v>43922</v>
      </c>
      <c r="F2697" s="64" t="str">
        <f t="shared" si="201"/>
        <v>42020</v>
      </c>
      <c r="G2697" s="12">
        <v>6.7000000000000002E-3</v>
      </c>
      <c r="I2697" s="64" t="str">
        <f t="shared" si="202"/>
        <v>11900</v>
      </c>
    </row>
    <row r="2698" spans="3:9">
      <c r="C2698" s="64"/>
      <c r="D2698" s="75"/>
      <c r="E2698" s="64">
        <v>43952</v>
      </c>
      <c r="F2698" s="64" t="str">
        <f t="shared" si="201"/>
        <v>52020</v>
      </c>
      <c r="G2698" s="12">
        <v>7.3000000000000001E-3</v>
      </c>
      <c r="I2698" s="64" t="str">
        <f t="shared" si="202"/>
        <v>11900</v>
      </c>
    </row>
    <row r="2699" spans="3:9">
      <c r="C2699" s="64"/>
      <c r="D2699" s="73"/>
      <c r="E2699" s="64">
        <v>43983</v>
      </c>
      <c r="F2699" s="64" t="str">
        <f t="shared" si="201"/>
        <v>62020</v>
      </c>
      <c r="G2699" s="12">
        <v>6.1999999999999998E-3</v>
      </c>
      <c r="I2699" s="64" t="str">
        <f t="shared" si="202"/>
        <v>11900</v>
      </c>
    </row>
    <row r="2700" spans="3:9">
      <c r="C2700" s="64"/>
      <c r="D2700" s="75"/>
      <c r="E2700" s="64">
        <v>44013</v>
      </c>
      <c r="F2700" s="64" t="str">
        <f t="shared" si="201"/>
        <v>72020</v>
      </c>
      <c r="G2700" s="12">
        <v>6.4999999999999997E-3</v>
      </c>
      <c r="I2700" s="64" t="str">
        <f t="shared" si="202"/>
        <v>11900</v>
      </c>
    </row>
    <row r="2701" spans="3:9">
      <c r="C2701" s="64"/>
      <c r="D2701" s="73"/>
      <c r="E2701" s="64">
        <v>44044</v>
      </c>
      <c r="F2701" s="64" t="str">
        <f t="shared" si="201"/>
        <v>82020</v>
      </c>
      <c r="G2701" s="12">
        <v>6.7999999999999996E-3</v>
      </c>
      <c r="I2701" s="64" t="str">
        <f t="shared" si="202"/>
        <v>11900</v>
      </c>
    </row>
    <row r="2702" spans="3:9">
      <c r="C2702" s="64"/>
      <c r="D2702" s="75"/>
      <c r="E2702" s="64">
        <v>44075</v>
      </c>
      <c r="F2702" s="64" t="str">
        <f t="shared" si="201"/>
        <v>92020</v>
      </c>
      <c r="G2702" s="12">
        <v>7.9000000000000008E-3</v>
      </c>
      <c r="I2702" s="64" t="str">
        <f t="shared" si="202"/>
        <v>11900</v>
      </c>
    </row>
    <row r="2703" spans="3:9">
      <c r="C2703" s="64"/>
      <c r="D2703" s="73"/>
      <c r="E2703" s="64">
        <v>44105</v>
      </c>
      <c r="F2703" s="64" t="str">
        <f t="shared" si="201"/>
        <v>102020</v>
      </c>
      <c r="G2703" s="12">
        <v>8.6999999999999994E-3</v>
      </c>
      <c r="I2703" s="64" t="str">
        <f t="shared" si="202"/>
        <v>11900</v>
      </c>
    </row>
    <row r="2704" spans="3:9">
      <c r="C2704" s="64"/>
      <c r="D2704" s="75"/>
      <c r="E2704" s="64">
        <v>44136</v>
      </c>
      <c r="F2704" s="64" t="str">
        <f t="shared" si="201"/>
        <v>112020</v>
      </c>
      <c r="G2704" s="12">
        <v>9.2999999999999992E-3</v>
      </c>
      <c r="I2704" s="64" t="str">
        <f t="shared" si="202"/>
        <v>11900</v>
      </c>
    </row>
    <row r="2705" spans="3:9">
      <c r="C2705" s="64"/>
      <c r="D2705" s="73"/>
      <c r="E2705" s="64">
        <v>44166</v>
      </c>
      <c r="F2705" s="64" t="str">
        <f t="shared" si="201"/>
        <v>122020</v>
      </c>
      <c r="G2705" s="12">
        <v>1.0800000000000001E-2</v>
      </c>
      <c r="I2705" s="64" t="str">
        <f t="shared" si="202"/>
        <v>11900</v>
      </c>
    </row>
    <row r="2706" spans="3:9">
      <c r="C2706" s="64"/>
      <c r="D2706" s="75"/>
      <c r="E2706" s="64">
        <v>44197</v>
      </c>
      <c r="F2706" s="64" t="str">
        <f t="shared" si="201"/>
        <v>12021</v>
      </c>
      <c r="G2706" s="12">
        <v>1.26E-2</v>
      </c>
      <c r="I2706" s="64" t="str">
        <f t="shared" si="202"/>
        <v>11900</v>
      </c>
    </row>
    <row r="2707" spans="3:9">
      <c r="C2707" s="64"/>
      <c r="D2707" s="73"/>
      <c r="E2707" s="64">
        <v>44228</v>
      </c>
      <c r="F2707" s="64" t="str">
        <f t="shared" si="201"/>
        <v>22021</v>
      </c>
      <c r="G2707" s="12">
        <v>1.61E-2</v>
      </c>
      <c r="I2707" s="64" t="str">
        <f t="shared" si="202"/>
        <v>11900</v>
      </c>
    </row>
    <row r="2708" spans="3:9">
      <c r="C2708" s="64"/>
      <c r="D2708" s="75"/>
      <c r="E2708" s="64">
        <v>44256</v>
      </c>
      <c r="F2708" s="64" t="str">
        <f t="shared" si="201"/>
        <v>32021</v>
      </c>
      <c r="G2708" s="12">
        <v>1.6299999999999999E-2</v>
      </c>
      <c r="I2708" s="64" t="str">
        <f t="shared" si="202"/>
        <v>11900</v>
      </c>
    </row>
    <row r="2709" spans="3:9">
      <c r="C2709" s="64"/>
      <c r="D2709" s="73"/>
      <c r="E2709" s="64">
        <v>44287</v>
      </c>
      <c r="F2709" s="64" t="str">
        <f t="shared" si="201"/>
        <v>42021</v>
      </c>
      <c r="G2709" s="12">
        <v>1.6199999999999999E-2</v>
      </c>
      <c r="I2709" s="64" t="str">
        <f t="shared" si="202"/>
        <v>11900</v>
      </c>
    </row>
    <row r="2710" spans="3:9">
      <c r="C2710" s="64"/>
      <c r="D2710" s="75"/>
      <c r="E2710" s="64">
        <v>44317</v>
      </c>
      <c r="F2710" s="64" t="str">
        <f t="shared" si="201"/>
        <v>52021</v>
      </c>
      <c r="G2710" s="12">
        <v>1.52E-2</v>
      </c>
      <c r="I2710" s="64" t="str">
        <f t="shared" si="202"/>
        <v>11900</v>
      </c>
    </row>
    <row r="2711" spans="3:9">
      <c r="C2711" s="64"/>
      <c r="D2711" s="73"/>
      <c r="E2711" s="64">
        <v>44348</v>
      </c>
      <c r="F2711" s="64" t="str">
        <f t="shared" si="201"/>
        <v>62021</v>
      </c>
      <c r="G2711" s="12">
        <v>1.32E-2</v>
      </c>
      <c r="I2711" s="64" t="str">
        <f t="shared" si="202"/>
        <v>11900</v>
      </c>
    </row>
    <row r="2712" spans="3:9">
      <c r="C2712" s="64"/>
      <c r="D2712" s="75"/>
      <c r="E2712" s="64">
        <v>44378</v>
      </c>
      <c r="F2712" s="64" t="str">
        <f t="shared" si="201"/>
        <v>72021</v>
      </c>
      <c r="G2712" s="12">
        <v>1.2800000000000001E-2</v>
      </c>
      <c r="I2712" s="64" t="str">
        <f t="shared" si="202"/>
        <v>11900</v>
      </c>
    </row>
    <row r="2713" spans="3:9">
      <c r="C2713" s="64"/>
      <c r="D2713" s="73"/>
      <c r="E2713" s="64">
        <v>44409</v>
      </c>
      <c r="F2713" s="64" t="str">
        <f t="shared" si="201"/>
        <v>82021</v>
      </c>
      <c r="G2713" s="12">
        <v>1.37E-2</v>
      </c>
      <c r="I2713" s="64" t="str">
        <f t="shared" si="202"/>
        <v>11900</v>
      </c>
    </row>
    <row r="2714" spans="3:9">
      <c r="C2714" s="64"/>
      <c r="D2714" s="75"/>
      <c r="E2714" s="64">
        <v>44440</v>
      </c>
      <c r="F2714" s="64" t="str">
        <f t="shared" si="201"/>
        <v>92021</v>
      </c>
      <c r="G2714" s="12">
        <v>1.5800000000000002E-2</v>
      </c>
      <c r="I2714" s="64" t="str">
        <f t="shared" si="202"/>
        <v>11900</v>
      </c>
    </row>
    <row r="2715" spans="3:9">
      <c r="C2715" s="64"/>
      <c r="D2715" s="73"/>
      <c r="E2715" s="64">
        <v>44470</v>
      </c>
      <c r="F2715" s="64" t="str">
        <f t="shared" si="201"/>
        <v>102021</v>
      </c>
      <c r="G2715" s="12">
        <v>1.5599999999999999E-2</v>
      </c>
      <c r="I2715" s="64" t="str">
        <f t="shared" si="202"/>
        <v>11900</v>
      </c>
    </row>
    <row r="2716" spans="3:9">
      <c r="C2716" s="64"/>
      <c r="D2716" s="75"/>
      <c r="E2716" s="64">
        <v>44501</v>
      </c>
      <c r="F2716" s="64" t="str">
        <f t="shared" si="201"/>
        <v>112021</v>
      </c>
      <c r="G2716" s="12">
        <v>1.47E-2</v>
      </c>
      <c r="I2716" s="64" t="str">
        <f t="shared" si="202"/>
        <v>11900</v>
      </c>
    </row>
    <row r="2717" spans="3:9">
      <c r="C2717" s="64"/>
      <c r="D2717" s="73"/>
      <c r="E2717" s="64">
        <v>44531</v>
      </c>
      <c r="F2717" s="64" t="str">
        <f t="shared" ref="F2717:F2744" si="203">MONTH(E2717)&amp;YEAR(E2717)</f>
        <v>122021</v>
      </c>
      <c r="G2717" s="12">
        <v>1.7600000000000001E-2</v>
      </c>
      <c r="I2717" s="64" t="str">
        <f t="shared" ref="I2717:I2744" si="204">MONTH(H2717)&amp;YEAR(H2717)</f>
        <v>11900</v>
      </c>
    </row>
    <row r="2718" spans="3:9">
      <c r="C2718" s="64"/>
      <c r="D2718" s="75"/>
      <c r="E2718" s="64">
        <v>44562</v>
      </c>
      <c r="F2718" s="64" t="str">
        <f t="shared" si="203"/>
        <v>12022</v>
      </c>
      <c r="G2718" s="12">
        <v>1.9300000000000001E-2</v>
      </c>
      <c r="I2718" s="64" t="str">
        <f t="shared" si="204"/>
        <v>11900</v>
      </c>
    </row>
    <row r="2719" spans="3:9">
      <c r="C2719" s="64"/>
      <c r="D2719" s="73"/>
      <c r="E2719" s="64">
        <v>44593</v>
      </c>
      <c r="F2719" s="64" t="str">
        <f t="shared" si="203"/>
        <v>22022</v>
      </c>
      <c r="G2719" s="12">
        <v>2.1299999999999999E-2</v>
      </c>
      <c r="I2719" s="64" t="str">
        <f t="shared" si="204"/>
        <v>11900</v>
      </c>
    </row>
    <row r="2720" spans="3:9">
      <c r="C2720" s="64"/>
      <c r="D2720" s="75"/>
      <c r="E2720" s="64">
        <v>44621</v>
      </c>
      <c r="F2720" s="64" t="str">
        <f t="shared" si="203"/>
        <v>32022</v>
      </c>
      <c r="G2720" s="12">
        <v>2.75E-2</v>
      </c>
      <c r="I2720" s="64" t="str">
        <f t="shared" si="204"/>
        <v>11900</v>
      </c>
    </row>
    <row r="2721" spans="3:9">
      <c r="C2721" s="64"/>
      <c r="D2721" s="73"/>
      <c r="E2721" s="64">
        <v>44652</v>
      </c>
      <c r="F2721" s="64" t="str">
        <f t="shared" si="203"/>
        <v>42022</v>
      </c>
      <c r="G2721" s="12">
        <v>2.9000000000000001E-2</v>
      </c>
      <c r="I2721" s="64" t="str">
        <f t="shared" si="204"/>
        <v>11900</v>
      </c>
    </row>
    <row r="2722" spans="3:9">
      <c r="C2722" s="64"/>
      <c r="D2722" s="75"/>
      <c r="E2722" s="64">
        <v>44682</v>
      </c>
      <c r="F2722" s="64" t="str">
        <f t="shared" si="203"/>
        <v>52022</v>
      </c>
      <c r="G2722" s="12">
        <v>3.1399999999999997E-2</v>
      </c>
      <c r="I2722" s="64" t="str">
        <f t="shared" si="204"/>
        <v>11900</v>
      </c>
    </row>
    <row r="2723" spans="3:9">
      <c r="C2723" s="64"/>
      <c r="D2723" s="73"/>
      <c r="E2723" s="64">
        <v>44713</v>
      </c>
      <c r="F2723" s="64" t="str">
        <f t="shared" si="203"/>
        <v>62022</v>
      </c>
      <c r="G2723" s="12">
        <v>2.9000000000000001E-2</v>
      </c>
      <c r="I2723" s="64" t="str">
        <f t="shared" si="204"/>
        <v>11900</v>
      </c>
    </row>
    <row r="2724" spans="3:9">
      <c r="C2724" s="64"/>
      <c r="D2724" s="75"/>
      <c r="E2724" s="64">
        <v>44743</v>
      </c>
      <c r="F2724" s="64" t="str">
        <f t="shared" si="203"/>
        <v>72022</v>
      </c>
      <c r="G2724" s="12">
        <v>2.9000000000000001E-2</v>
      </c>
      <c r="I2724" s="64" t="str">
        <f t="shared" si="204"/>
        <v>11900</v>
      </c>
    </row>
    <row r="2725" spans="3:9">
      <c r="C2725" s="64"/>
      <c r="D2725" s="73"/>
      <c r="E2725" s="64">
        <v>44774</v>
      </c>
      <c r="F2725" s="64" t="str">
        <f t="shared" si="203"/>
        <v>82022</v>
      </c>
      <c r="G2725" s="12">
        <v>3.5200000000000002E-2</v>
      </c>
      <c r="I2725" s="64" t="str">
        <f t="shared" si="204"/>
        <v>11900</v>
      </c>
    </row>
    <row r="2726" spans="3:9">
      <c r="C2726" s="64"/>
      <c r="D2726" s="75"/>
      <c r="E2726" s="64">
        <v>44805</v>
      </c>
      <c r="F2726" s="64" t="str">
        <f t="shared" si="203"/>
        <v>92022</v>
      </c>
      <c r="G2726" s="12">
        <v>3.9800000000000002E-2</v>
      </c>
      <c r="I2726" s="64" t="str">
        <f t="shared" si="204"/>
        <v>11900</v>
      </c>
    </row>
    <row r="2727" spans="3:9">
      <c r="C2727" s="64"/>
      <c r="D2727" s="73"/>
      <c r="E2727" s="64">
        <v>44835</v>
      </c>
      <c r="F2727" s="64" t="str">
        <f t="shared" si="203"/>
        <v>102022</v>
      </c>
      <c r="G2727" s="12">
        <v>3.8899999999999997E-2</v>
      </c>
      <c r="I2727" s="64" t="str">
        <f t="shared" si="204"/>
        <v>11900</v>
      </c>
    </row>
    <row r="2728" spans="3:9">
      <c r="C2728" s="64"/>
      <c r="D2728" s="75"/>
      <c r="E2728" s="64">
        <v>44866</v>
      </c>
      <c r="F2728" s="64" t="str">
        <f t="shared" si="203"/>
        <v>112022</v>
      </c>
      <c r="G2728" s="12">
        <v>3.6200000000000003E-2</v>
      </c>
      <c r="I2728" s="64" t="str">
        <f t="shared" si="204"/>
        <v>11900</v>
      </c>
    </row>
    <row r="2729" spans="3:9">
      <c r="C2729" s="64"/>
      <c r="D2729" s="73"/>
      <c r="E2729" s="64">
        <v>44896</v>
      </c>
      <c r="F2729" s="64" t="str">
        <f t="shared" si="203"/>
        <v>122022</v>
      </c>
      <c r="G2729" s="12">
        <v>3.5299999999999998E-2</v>
      </c>
      <c r="I2729" s="64" t="str">
        <f t="shared" si="204"/>
        <v>11900</v>
      </c>
    </row>
    <row r="2730" spans="3:9">
      <c r="C2730" s="64"/>
      <c r="D2730" s="75"/>
      <c r="E2730" s="64">
        <v>44927</v>
      </c>
      <c r="F2730" s="64" t="str">
        <f t="shared" si="203"/>
        <v>12023</v>
      </c>
      <c r="G2730" s="12">
        <v>3.7499999999999999E-2</v>
      </c>
      <c r="I2730" s="64" t="str">
        <f t="shared" si="204"/>
        <v>11900</v>
      </c>
    </row>
    <row r="2731" spans="3:9">
      <c r="C2731" s="64"/>
      <c r="D2731" s="73"/>
      <c r="E2731" s="64">
        <v>44958</v>
      </c>
      <c r="F2731" s="64" t="str">
        <f t="shared" si="203"/>
        <v>22023</v>
      </c>
      <c r="G2731" s="12">
        <v>3.6600000000000001E-2</v>
      </c>
      <c r="I2731" s="64" t="str">
        <f t="shared" si="204"/>
        <v>11900</v>
      </c>
    </row>
    <row r="2732" spans="3:9">
      <c r="C2732" s="64"/>
      <c r="D2732" s="75"/>
      <c r="E2732" s="64">
        <v>44986</v>
      </c>
      <c r="F2732" s="64" t="str">
        <f t="shared" si="203"/>
        <v>32023</v>
      </c>
      <c r="G2732" s="12">
        <v>3.4599999999999999E-2</v>
      </c>
      <c r="I2732" s="64" t="str">
        <f t="shared" si="204"/>
        <v>11900</v>
      </c>
    </row>
    <row r="2733" spans="3:9">
      <c r="C2733" s="64"/>
      <c r="D2733" s="73"/>
      <c r="E2733" s="64">
        <v>45017</v>
      </c>
      <c r="F2733" s="64" t="str">
        <f t="shared" si="203"/>
        <v>42023</v>
      </c>
      <c r="G2733" s="12">
        <v>3.5700000000000003E-2</v>
      </c>
      <c r="I2733" s="64" t="str">
        <f t="shared" si="204"/>
        <v>11900</v>
      </c>
    </row>
    <row r="2734" spans="3:9">
      <c r="C2734" s="64"/>
      <c r="D2734" s="75"/>
      <c r="E2734" s="64">
        <v>45047</v>
      </c>
      <c r="F2734" s="64" t="str">
        <f t="shared" si="203"/>
        <v>52023</v>
      </c>
      <c r="G2734" s="12">
        <v>3.7499999999999999E-2</v>
      </c>
      <c r="I2734" s="64" t="str">
        <f t="shared" si="204"/>
        <v>11900</v>
      </c>
    </row>
    <row r="2735" spans="3:9">
      <c r="C2735" s="64"/>
      <c r="D2735" s="73"/>
      <c r="E2735" s="64">
        <v>45078</v>
      </c>
      <c r="F2735" s="64" t="str">
        <f t="shared" si="203"/>
        <v>62023</v>
      </c>
      <c r="G2735" s="12">
        <v>3.9E-2</v>
      </c>
      <c r="I2735" s="64" t="str">
        <f t="shared" si="204"/>
        <v>11900</v>
      </c>
    </row>
    <row r="2736" spans="3:9">
      <c r="C2736" s="64"/>
      <c r="D2736" s="75"/>
      <c r="E2736" s="64">
        <v>45108</v>
      </c>
      <c r="F2736" s="64" t="str">
        <f t="shared" si="203"/>
        <v>72023</v>
      </c>
      <c r="G2736" s="12">
        <v>4.1700000000000001E-2</v>
      </c>
      <c r="I2736" s="64" t="str">
        <f t="shared" si="204"/>
        <v>11900</v>
      </c>
    </row>
    <row r="2737" spans="3:9">
      <c r="C2737" s="64"/>
      <c r="D2737" s="73"/>
      <c r="E2737" s="64">
        <v>45139</v>
      </c>
      <c r="F2737" s="64" t="str">
        <f t="shared" si="203"/>
        <v>82023</v>
      </c>
      <c r="G2737" s="12">
        <v>4.3799999999999999E-2</v>
      </c>
      <c r="I2737" s="64" t="str">
        <f t="shared" si="204"/>
        <v>11900</v>
      </c>
    </row>
    <row r="2738" spans="3:9">
      <c r="C2738" s="64"/>
      <c r="D2738" s="75"/>
      <c r="E2738" s="64">
        <v>45170</v>
      </c>
      <c r="F2738" s="64" t="str">
        <f t="shared" si="203"/>
        <v>92023</v>
      </c>
      <c r="G2738" s="12">
        <v>4.8000000000000001E-2</v>
      </c>
      <c r="I2738" s="64" t="str">
        <f t="shared" si="204"/>
        <v>11900</v>
      </c>
    </row>
    <row r="2739" spans="3:9">
      <c r="C2739" s="64"/>
      <c r="D2739" s="73"/>
      <c r="E2739" s="64">
        <v>45200</v>
      </c>
      <c r="F2739" s="64" t="str">
        <f t="shared" si="203"/>
        <v>102023</v>
      </c>
      <c r="G2739" s="12">
        <v>4.4999999999999998E-2</v>
      </c>
      <c r="I2739" s="64" t="str">
        <f t="shared" si="204"/>
        <v>11900</v>
      </c>
    </row>
    <row r="2740" spans="3:9">
      <c r="C2740" s="64"/>
      <c r="D2740" s="75"/>
      <c r="E2740" s="64">
        <v>45231</v>
      </c>
      <c r="F2740" s="64" t="str">
        <f t="shared" si="203"/>
        <v>112023</v>
      </c>
      <c r="G2740" s="12">
        <v>4.02E-2</v>
      </c>
      <c r="I2740" s="64" t="str">
        <f t="shared" si="204"/>
        <v>11900</v>
      </c>
    </row>
    <row r="2741" spans="3:9">
      <c r="C2741" s="64"/>
      <c r="D2741" s="73"/>
      <c r="E2741" s="64">
        <v>45261</v>
      </c>
      <c r="F2741" s="64" t="str">
        <f t="shared" si="203"/>
        <v>122023</v>
      </c>
      <c r="G2741" s="12">
        <v>4.0599999999999997E-2</v>
      </c>
      <c r="I2741" s="64" t="str">
        <f t="shared" si="204"/>
        <v>11900</v>
      </c>
    </row>
    <row r="2742" spans="3:9">
      <c r="C2742" s="64"/>
      <c r="D2742" s="75"/>
      <c r="E2742" s="64">
        <v>45292</v>
      </c>
      <c r="F2742" s="64" t="str">
        <f t="shared" si="203"/>
        <v>12024</v>
      </c>
      <c r="G2742" s="12">
        <v>4.0800000000000003E-2</v>
      </c>
      <c r="I2742" s="64" t="str">
        <f t="shared" si="204"/>
        <v>11900</v>
      </c>
    </row>
    <row r="2743" spans="3:9">
      <c r="C2743" s="64"/>
      <c r="D2743" s="73"/>
      <c r="E2743" s="64">
        <v>45323</v>
      </c>
      <c r="F2743" s="64" t="str">
        <f t="shared" si="203"/>
        <v>22024</v>
      </c>
      <c r="G2743" s="12">
        <v>4.19E-2</v>
      </c>
      <c r="I2743" s="64" t="str">
        <f t="shared" si="204"/>
        <v>11900</v>
      </c>
    </row>
    <row r="2744" spans="3:9">
      <c r="C2744" s="64"/>
      <c r="D2744" s="75"/>
      <c r="E2744" s="64">
        <v>45352</v>
      </c>
      <c r="F2744" s="64" t="str">
        <f t="shared" si="203"/>
        <v>32024</v>
      </c>
      <c r="G2744" s="12">
        <v>4.19E-2</v>
      </c>
      <c r="I2744" s="64" t="str">
        <f t="shared" si="204"/>
        <v>11900</v>
      </c>
    </row>
    <row r="2745" spans="3:9">
      <c r="D2745" s="73"/>
      <c r="E2745" s="74"/>
    </row>
    <row r="2746" spans="3:9">
      <c r="D2746" s="75"/>
      <c r="E2746" s="76"/>
    </row>
    <row r="2747" spans="3:9">
      <c r="D2747" s="73"/>
      <c r="E2747" s="74"/>
    </row>
    <row r="2748" spans="3:9">
      <c r="D2748" s="75"/>
      <c r="E2748" s="76"/>
    </row>
    <row r="2749" spans="3:9">
      <c r="D2749" s="73"/>
      <c r="E2749" s="74"/>
    </row>
    <row r="2750" spans="3:9">
      <c r="D2750" s="75"/>
      <c r="E2750" s="76"/>
    </row>
    <row r="2751" spans="3:9">
      <c r="D2751" s="73"/>
      <c r="E2751" s="74"/>
    </row>
    <row r="2752" spans="3:9">
      <c r="D2752" s="75"/>
      <c r="E2752" s="76"/>
    </row>
    <row r="2753" spans="4:5">
      <c r="D2753" s="73"/>
      <c r="E2753" s="74"/>
    </row>
    <row r="2754" spans="4:5">
      <c r="D2754" s="75"/>
      <c r="E2754" s="76"/>
    </row>
    <row r="2755" spans="4:5">
      <c r="D2755" s="73"/>
      <c r="E2755" s="74"/>
    </row>
    <row r="2756" spans="4:5">
      <c r="D2756" s="75"/>
      <c r="E2756" s="76"/>
    </row>
    <row r="2757" spans="4:5">
      <c r="D2757" s="73"/>
      <c r="E2757" s="74"/>
    </row>
    <row r="2758" spans="4:5">
      <c r="D2758" s="75"/>
      <c r="E2758" s="76"/>
    </row>
    <row r="2759" spans="4:5">
      <c r="D2759" s="73"/>
      <c r="E2759" s="74"/>
    </row>
    <row r="2760" spans="4:5">
      <c r="D2760" s="75"/>
      <c r="E2760" s="76"/>
    </row>
    <row r="2761" spans="4:5">
      <c r="D2761" s="73"/>
      <c r="E2761" s="74"/>
    </row>
    <row r="2762" spans="4:5">
      <c r="D2762" s="75"/>
      <c r="E2762" s="76"/>
    </row>
    <row r="2763" spans="4:5">
      <c r="D2763" s="73"/>
      <c r="E2763" s="74"/>
    </row>
    <row r="2764" spans="4:5">
      <c r="D2764" s="75"/>
      <c r="E2764" s="76"/>
    </row>
    <row r="2765" spans="4:5">
      <c r="D2765" s="73"/>
      <c r="E2765" s="74"/>
    </row>
    <row r="2766" spans="4:5">
      <c r="D2766" s="75"/>
      <c r="E2766" s="76"/>
    </row>
    <row r="2767" spans="4:5">
      <c r="D2767" s="73"/>
      <c r="E2767" s="74"/>
    </row>
    <row r="2768" spans="4:5">
      <c r="D2768" s="75"/>
      <c r="E2768" s="76"/>
    </row>
    <row r="2769" spans="4:5">
      <c r="D2769" s="73"/>
      <c r="E2769" s="74"/>
    </row>
    <row r="2770" spans="4:5">
      <c r="D2770" s="75"/>
      <c r="E2770" s="76"/>
    </row>
    <row r="2771" spans="4:5">
      <c r="D2771" s="73"/>
      <c r="E2771" s="74"/>
    </row>
    <row r="2772" spans="4:5">
      <c r="D2772" s="75"/>
      <c r="E2772" s="76"/>
    </row>
    <row r="2773" spans="4:5">
      <c r="D2773" s="73"/>
      <c r="E2773" s="74"/>
    </row>
    <row r="2774" spans="4:5">
      <c r="D2774" s="75"/>
      <c r="E2774" s="76"/>
    </row>
    <row r="2775" spans="4:5">
      <c r="D2775" s="73"/>
      <c r="E2775" s="74"/>
    </row>
    <row r="2776" spans="4:5">
      <c r="D2776" s="75"/>
      <c r="E2776" s="76"/>
    </row>
    <row r="2777" spans="4:5">
      <c r="D2777" s="73"/>
      <c r="E2777" s="74"/>
    </row>
    <row r="2778" spans="4:5">
      <c r="D2778" s="75"/>
      <c r="E2778" s="76"/>
    </row>
    <row r="2779" spans="4:5">
      <c r="D2779" s="73"/>
      <c r="E2779" s="74"/>
    </row>
    <row r="2780" spans="4:5">
      <c r="D2780" s="75"/>
      <c r="E2780" s="76"/>
    </row>
    <row r="2781" spans="4:5">
      <c r="D2781" s="73"/>
      <c r="E2781" s="74"/>
    </row>
    <row r="2782" spans="4:5">
      <c r="D2782" s="75"/>
      <c r="E2782" s="76"/>
    </row>
    <row r="2783" spans="4:5">
      <c r="D2783" s="73"/>
      <c r="E2783" s="74"/>
    </row>
    <row r="2784" spans="4:5">
      <c r="D2784" s="75"/>
      <c r="E2784" s="76"/>
    </row>
    <row r="2785" spans="4:5">
      <c r="D2785" s="73"/>
      <c r="E2785" s="74"/>
    </row>
    <row r="2786" spans="4:5">
      <c r="D2786" s="75"/>
      <c r="E2786" s="76"/>
    </row>
    <row r="2787" spans="4:5">
      <c r="D2787" s="73"/>
      <c r="E2787" s="74"/>
    </row>
    <row r="2788" spans="4:5">
      <c r="D2788" s="75"/>
      <c r="E2788" s="76"/>
    </row>
    <row r="2789" spans="4:5">
      <c r="D2789" s="73"/>
      <c r="E2789" s="74"/>
    </row>
    <row r="2790" spans="4:5">
      <c r="D2790" s="75"/>
      <c r="E2790" s="76"/>
    </row>
    <row r="2791" spans="4:5">
      <c r="D2791" s="73"/>
      <c r="E2791" s="74"/>
    </row>
    <row r="2792" spans="4:5">
      <c r="D2792" s="75"/>
      <c r="E2792" s="76"/>
    </row>
    <row r="2793" spans="4:5">
      <c r="D2793" s="73"/>
      <c r="E2793" s="74"/>
    </row>
    <row r="2794" spans="4:5">
      <c r="D2794" s="75"/>
      <c r="E2794" s="76"/>
    </row>
    <row r="2795" spans="4:5">
      <c r="D2795" s="73"/>
      <c r="E2795" s="74"/>
    </row>
    <row r="2796" spans="4:5">
      <c r="D2796" s="75"/>
      <c r="E2796" s="76"/>
    </row>
    <row r="2797" spans="4:5">
      <c r="D2797" s="73"/>
      <c r="E2797" s="74"/>
    </row>
    <row r="2798" spans="4:5">
      <c r="D2798" s="75"/>
      <c r="E2798" s="76"/>
    </row>
    <row r="2799" spans="4:5">
      <c r="D2799" s="73"/>
      <c r="E2799" s="74"/>
    </row>
    <row r="2800" spans="4:5">
      <c r="D2800" s="75"/>
      <c r="E2800" s="76"/>
    </row>
    <row r="2801" spans="4:5">
      <c r="D2801" s="73"/>
      <c r="E2801" s="74"/>
    </row>
    <row r="2802" spans="4:5">
      <c r="D2802" s="75"/>
      <c r="E2802" s="76"/>
    </row>
    <row r="2803" spans="4:5">
      <c r="D2803" s="73"/>
      <c r="E2803" s="74"/>
    </row>
    <row r="2804" spans="4:5">
      <c r="D2804" s="75"/>
      <c r="E2804" s="76"/>
    </row>
    <row r="2805" spans="4:5">
      <c r="D2805" s="73"/>
      <c r="E2805" s="74"/>
    </row>
    <row r="2806" spans="4:5">
      <c r="D2806" s="75"/>
      <c r="E2806" s="76"/>
    </row>
    <row r="2807" spans="4:5">
      <c r="D2807" s="73"/>
      <c r="E2807" s="74"/>
    </row>
    <row r="2808" spans="4:5">
      <c r="D2808" s="75"/>
      <c r="E2808" s="76"/>
    </row>
    <row r="2809" spans="4:5">
      <c r="D2809" s="73"/>
      <c r="E2809" s="74"/>
    </row>
    <row r="2810" spans="4:5">
      <c r="D2810" s="75"/>
      <c r="E2810" s="76"/>
    </row>
    <row r="2811" spans="4:5">
      <c r="D2811" s="73"/>
      <c r="E2811" s="74"/>
    </row>
    <row r="2812" spans="4:5">
      <c r="D2812" s="75"/>
      <c r="E2812" s="76"/>
    </row>
    <row r="2813" spans="4:5">
      <c r="D2813" s="73"/>
      <c r="E2813" s="74"/>
    </row>
    <row r="2814" spans="4:5">
      <c r="D2814" s="75"/>
      <c r="E2814" s="76"/>
    </row>
    <row r="2815" spans="4:5">
      <c r="D2815" s="73"/>
      <c r="E2815" s="74"/>
    </row>
    <row r="2816" spans="4:5">
      <c r="D2816" s="75"/>
      <c r="E2816" s="76"/>
    </row>
    <row r="2817" spans="4:5">
      <c r="D2817" s="73"/>
      <c r="E2817" s="74"/>
    </row>
    <row r="2818" spans="4:5">
      <c r="D2818" s="75"/>
      <c r="E2818" s="76"/>
    </row>
    <row r="2819" spans="4:5">
      <c r="D2819" s="73"/>
      <c r="E2819" s="74"/>
    </row>
    <row r="2820" spans="4:5">
      <c r="D2820" s="75"/>
      <c r="E2820" s="76"/>
    </row>
    <row r="2821" spans="4:5">
      <c r="D2821" s="73"/>
      <c r="E2821" s="74"/>
    </row>
    <row r="2822" spans="4:5">
      <c r="D2822" s="75"/>
      <c r="E2822" s="76"/>
    </row>
    <row r="2823" spans="4:5">
      <c r="D2823" s="73"/>
      <c r="E2823" s="74"/>
    </row>
    <row r="2824" spans="4:5">
      <c r="D2824" s="75"/>
      <c r="E2824" s="76"/>
    </row>
    <row r="2825" spans="4:5">
      <c r="D2825" s="73"/>
      <c r="E2825" s="74"/>
    </row>
    <row r="2826" spans="4:5">
      <c r="D2826" s="75"/>
      <c r="E2826" s="76"/>
    </row>
    <row r="2827" spans="4:5">
      <c r="D2827" s="73"/>
      <c r="E2827" s="74"/>
    </row>
    <row r="2828" spans="4:5">
      <c r="D2828" s="75"/>
      <c r="E2828" s="76"/>
    </row>
    <row r="2829" spans="4:5">
      <c r="D2829" s="73"/>
      <c r="E2829" s="74"/>
    </row>
    <row r="2830" spans="4:5">
      <c r="D2830" s="75"/>
      <c r="E2830" s="76"/>
    </row>
    <row r="2831" spans="4:5">
      <c r="D2831" s="73"/>
      <c r="E2831" s="74"/>
    </row>
    <row r="2832" spans="4:5">
      <c r="D2832" s="75"/>
      <c r="E2832" s="76"/>
    </row>
    <row r="2833" spans="4:5">
      <c r="D2833" s="73"/>
      <c r="E2833" s="74"/>
    </row>
    <row r="2834" spans="4:5">
      <c r="D2834" s="75"/>
      <c r="E2834" s="76"/>
    </row>
    <row r="2835" spans="4:5">
      <c r="D2835" s="73"/>
      <c r="E2835" s="74"/>
    </row>
    <row r="2836" spans="4:5">
      <c r="D2836" s="75"/>
      <c r="E2836" s="76"/>
    </row>
    <row r="2837" spans="4:5">
      <c r="D2837" s="73"/>
      <c r="E2837" s="74"/>
    </row>
    <row r="2838" spans="4:5">
      <c r="D2838" s="75"/>
      <c r="E2838" s="76"/>
    </row>
    <row r="2839" spans="4:5">
      <c r="D2839" s="73"/>
      <c r="E2839" s="74"/>
    </row>
    <row r="2840" spans="4:5">
      <c r="D2840" s="75"/>
      <c r="E2840" s="76"/>
    </row>
    <row r="2841" spans="4:5">
      <c r="D2841" s="73"/>
      <c r="E2841" s="74"/>
    </row>
    <row r="2842" spans="4:5">
      <c r="D2842" s="75"/>
      <c r="E2842" s="76"/>
    </row>
    <row r="2843" spans="4:5">
      <c r="D2843" s="73"/>
      <c r="E2843" s="74"/>
    </row>
    <row r="2844" spans="4:5">
      <c r="D2844" s="75"/>
      <c r="E2844" s="76"/>
    </row>
    <row r="2845" spans="4:5">
      <c r="D2845" s="73"/>
      <c r="E2845" s="74"/>
    </row>
    <row r="2846" spans="4:5">
      <c r="D2846" s="75"/>
      <c r="E2846" s="76"/>
    </row>
    <row r="2847" spans="4:5">
      <c r="D2847" s="73"/>
      <c r="E2847" s="74"/>
    </row>
    <row r="2848" spans="4:5">
      <c r="D2848" s="75"/>
      <c r="E2848" s="76"/>
    </row>
    <row r="2849" spans="4:5">
      <c r="D2849" s="73"/>
      <c r="E2849" s="74"/>
    </row>
    <row r="2850" spans="4:5">
      <c r="D2850" s="75"/>
      <c r="E2850" s="76"/>
    </row>
    <row r="2851" spans="4:5">
      <c r="D2851" s="73"/>
      <c r="E2851" s="74"/>
    </row>
    <row r="2852" spans="4:5">
      <c r="D2852" s="75"/>
      <c r="E2852" s="76"/>
    </row>
    <row r="2853" spans="4:5">
      <c r="D2853" s="73"/>
      <c r="E2853" s="74"/>
    </row>
    <row r="2854" spans="4:5">
      <c r="D2854" s="75"/>
      <c r="E2854" s="76"/>
    </row>
    <row r="2855" spans="4:5">
      <c r="D2855" s="73"/>
      <c r="E2855" s="74"/>
    </row>
    <row r="2856" spans="4:5">
      <c r="D2856" s="75"/>
      <c r="E2856" s="76"/>
    </row>
    <row r="2857" spans="4:5">
      <c r="D2857" s="73"/>
      <c r="E2857" s="74"/>
    </row>
    <row r="2858" spans="4:5">
      <c r="D2858" s="75"/>
      <c r="E2858" s="76"/>
    </row>
    <row r="2859" spans="4:5">
      <c r="D2859" s="73"/>
      <c r="E2859" s="74"/>
    </row>
    <row r="2860" spans="4:5">
      <c r="D2860" s="75"/>
      <c r="E2860" s="76"/>
    </row>
    <row r="2861" spans="4:5">
      <c r="D2861" s="73"/>
      <c r="E2861" s="74"/>
    </row>
    <row r="2862" spans="4:5">
      <c r="D2862" s="75"/>
      <c r="E2862" s="76"/>
    </row>
    <row r="2863" spans="4:5">
      <c r="D2863" s="73"/>
      <c r="E2863" s="74"/>
    </row>
    <row r="2864" spans="4:5">
      <c r="D2864" s="75"/>
      <c r="E2864" s="76"/>
    </row>
    <row r="2865" spans="4:5">
      <c r="D2865" s="73"/>
      <c r="E2865" s="74"/>
    </row>
    <row r="2866" spans="4:5">
      <c r="D2866" s="75"/>
      <c r="E2866" s="76"/>
    </row>
    <row r="2867" spans="4:5">
      <c r="D2867" s="73"/>
      <c r="E2867" s="74"/>
    </row>
    <row r="2868" spans="4:5">
      <c r="D2868" s="75"/>
      <c r="E2868" s="76"/>
    </row>
    <row r="2869" spans="4:5">
      <c r="D2869" s="73"/>
      <c r="E2869" s="74"/>
    </row>
    <row r="2870" spans="4:5">
      <c r="D2870" s="75"/>
      <c r="E2870" s="76"/>
    </row>
    <row r="2871" spans="4:5">
      <c r="D2871" s="73"/>
      <c r="E2871" s="74"/>
    </row>
    <row r="2872" spans="4:5">
      <c r="D2872" s="75"/>
      <c r="E2872" s="76"/>
    </row>
    <row r="2873" spans="4:5">
      <c r="D2873" s="73"/>
      <c r="E2873" s="74"/>
    </row>
    <row r="2874" spans="4:5">
      <c r="D2874" s="75"/>
      <c r="E2874" s="76"/>
    </row>
    <row r="2875" spans="4:5">
      <c r="D2875" s="73"/>
      <c r="E2875" s="74"/>
    </row>
    <row r="2876" spans="4:5">
      <c r="D2876" s="75"/>
      <c r="E2876" s="76"/>
    </row>
    <row r="2877" spans="4:5">
      <c r="D2877" s="73"/>
      <c r="E2877" s="74"/>
    </row>
    <row r="2878" spans="4:5">
      <c r="D2878" s="75"/>
      <c r="E2878" s="76"/>
    </row>
    <row r="2879" spans="4:5">
      <c r="D2879" s="73"/>
      <c r="E2879" s="74"/>
    </row>
    <row r="2880" spans="4:5">
      <c r="D2880" s="75"/>
      <c r="E2880" s="76"/>
    </row>
    <row r="2881" spans="4:5">
      <c r="D2881" s="73"/>
      <c r="E2881" s="74"/>
    </row>
    <row r="2882" spans="4:5">
      <c r="D2882" s="75"/>
      <c r="E2882" s="76"/>
    </row>
    <row r="2883" spans="4:5">
      <c r="D2883" s="73"/>
      <c r="E2883" s="74"/>
    </row>
    <row r="2884" spans="4:5">
      <c r="D2884" s="75"/>
      <c r="E2884" s="76"/>
    </row>
    <row r="2885" spans="4:5">
      <c r="D2885" s="73"/>
      <c r="E2885" s="74"/>
    </row>
    <row r="2886" spans="4:5">
      <c r="D2886" s="75"/>
      <c r="E2886" s="76"/>
    </row>
    <row r="2887" spans="4:5">
      <c r="D2887" s="73"/>
      <c r="E2887" s="74"/>
    </row>
    <row r="2888" spans="4:5">
      <c r="D2888" s="75"/>
      <c r="E2888" s="76"/>
    </row>
    <row r="2889" spans="4:5">
      <c r="D2889" s="73"/>
      <c r="E2889" s="74"/>
    </row>
    <row r="2890" spans="4:5">
      <c r="D2890" s="75"/>
      <c r="E2890" s="76"/>
    </row>
    <row r="2891" spans="4:5">
      <c r="D2891" s="73"/>
      <c r="E2891" s="74"/>
    </row>
    <row r="2892" spans="4:5">
      <c r="D2892" s="75"/>
      <c r="E2892" s="76"/>
    </row>
    <row r="2893" spans="4:5">
      <c r="D2893" s="73"/>
      <c r="E2893" s="74"/>
    </row>
    <row r="2894" spans="4:5">
      <c r="D2894" s="75"/>
      <c r="E2894" s="76"/>
    </row>
    <row r="2895" spans="4:5">
      <c r="D2895" s="73"/>
      <c r="E2895" s="74"/>
    </row>
    <row r="2896" spans="4:5">
      <c r="D2896" s="75"/>
      <c r="E2896" s="76"/>
    </row>
    <row r="2897" spans="4:5">
      <c r="D2897" s="73"/>
      <c r="E2897" s="74"/>
    </row>
    <row r="2898" spans="4:5">
      <c r="D2898" s="75"/>
      <c r="E2898" s="76"/>
    </row>
    <row r="2899" spans="4:5">
      <c r="D2899" s="73"/>
      <c r="E2899" s="74"/>
    </row>
    <row r="2900" spans="4:5">
      <c r="D2900" s="75"/>
      <c r="E2900" s="76"/>
    </row>
    <row r="2901" spans="4:5">
      <c r="D2901" s="73"/>
      <c r="E2901" s="74"/>
    </row>
    <row r="2902" spans="4:5">
      <c r="D2902" s="75"/>
      <c r="E2902" s="76"/>
    </row>
    <row r="2903" spans="4:5">
      <c r="D2903" s="73"/>
      <c r="E2903" s="74"/>
    </row>
    <row r="2904" spans="4:5">
      <c r="D2904" s="75"/>
      <c r="E2904" s="76"/>
    </row>
    <row r="2905" spans="4:5">
      <c r="D2905" s="73"/>
      <c r="E2905" s="74"/>
    </row>
    <row r="2906" spans="4:5">
      <c r="D2906" s="75"/>
      <c r="E2906" s="76"/>
    </row>
    <row r="2907" spans="4:5">
      <c r="D2907" s="73"/>
      <c r="E2907" s="74"/>
    </row>
    <row r="2908" spans="4:5">
      <c r="D2908" s="75"/>
      <c r="E2908" s="76"/>
    </row>
    <row r="2909" spans="4:5">
      <c r="D2909" s="73"/>
      <c r="E2909" s="74"/>
    </row>
    <row r="2910" spans="4:5">
      <c r="D2910" s="75"/>
      <c r="E2910" s="76"/>
    </row>
    <row r="2911" spans="4:5">
      <c r="D2911" s="73"/>
      <c r="E2911" s="74"/>
    </row>
    <row r="2912" spans="4:5">
      <c r="D2912" s="75"/>
      <c r="E2912" s="76"/>
    </row>
    <row r="2913" spans="4:5">
      <c r="D2913" s="73"/>
      <c r="E2913" s="74"/>
    </row>
    <row r="2914" spans="4:5">
      <c r="D2914" s="75"/>
      <c r="E2914" s="76"/>
    </row>
    <row r="2915" spans="4:5">
      <c r="D2915" s="73"/>
      <c r="E2915" s="74"/>
    </row>
    <row r="2916" spans="4:5">
      <c r="D2916" s="75"/>
      <c r="E2916" s="76"/>
    </row>
    <row r="2917" spans="4:5">
      <c r="D2917" s="73"/>
      <c r="E2917" s="74"/>
    </row>
    <row r="2918" spans="4:5">
      <c r="D2918" s="75"/>
      <c r="E2918" s="76"/>
    </row>
    <row r="2919" spans="4:5">
      <c r="D2919" s="73"/>
      <c r="E2919" s="74"/>
    </row>
    <row r="2920" spans="4:5">
      <c r="D2920" s="75"/>
      <c r="E2920" s="76"/>
    </row>
    <row r="2921" spans="4:5">
      <c r="D2921" s="73"/>
      <c r="E2921" s="74"/>
    </row>
    <row r="2922" spans="4:5">
      <c r="D2922" s="75"/>
      <c r="E2922" s="76"/>
    </row>
    <row r="2923" spans="4:5">
      <c r="D2923" s="73"/>
      <c r="E2923" s="74"/>
    </row>
    <row r="2924" spans="4:5">
      <c r="D2924" s="75"/>
      <c r="E2924" s="76"/>
    </row>
    <row r="2925" spans="4:5">
      <c r="D2925" s="73"/>
      <c r="E2925" s="74"/>
    </row>
    <row r="2926" spans="4:5">
      <c r="D2926" s="75"/>
      <c r="E2926" s="76"/>
    </row>
    <row r="2927" spans="4:5">
      <c r="D2927" s="73"/>
      <c r="E2927" s="74"/>
    </row>
    <row r="2928" spans="4:5">
      <c r="D2928" s="75"/>
      <c r="E2928" s="76"/>
    </row>
    <row r="2929" spans="4:5">
      <c r="D2929" s="73"/>
      <c r="E2929" s="74"/>
    </row>
    <row r="2930" spans="4:5">
      <c r="D2930" s="75"/>
      <c r="E2930" s="76"/>
    </row>
    <row r="2931" spans="4:5">
      <c r="D2931" s="73"/>
      <c r="E2931" s="74"/>
    </row>
    <row r="2932" spans="4:5">
      <c r="D2932" s="75"/>
      <c r="E2932" s="76"/>
    </row>
    <row r="2933" spans="4:5">
      <c r="D2933" s="73"/>
      <c r="E2933" s="74"/>
    </row>
    <row r="2934" spans="4:5">
      <c r="D2934" s="75"/>
      <c r="E2934" s="76"/>
    </row>
    <row r="2935" spans="4:5">
      <c r="D2935" s="73"/>
      <c r="E2935" s="74"/>
    </row>
    <row r="2936" spans="4:5">
      <c r="D2936" s="75"/>
      <c r="E2936" s="76"/>
    </row>
    <row r="2937" spans="4:5">
      <c r="D2937" s="73"/>
      <c r="E2937" s="74"/>
    </row>
    <row r="2938" spans="4:5">
      <c r="D2938" s="75"/>
      <c r="E2938" s="76"/>
    </row>
    <row r="2939" spans="4:5">
      <c r="D2939" s="73"/>
      <c r="E2939" s="74"/>
    </row>
    <row r="2940" spans="4:5">
      <c r="D2940" s="75"/>
      <c r="E2940" s="76"/>
    </row>
    <row r="2941" spans="4:5">
      <c r="D2941" s="73"/>
      <c r="E2941" s="74"/>
    </row>
    <row r="2942" spans="4:5">
      <c r="D2942" s="75"/>
      <c r="E2942" s="76"/>
    </row>
    <row r="2943" spans="4:5">
      <c r="D2943" s="73"/>
      <c r="E2943" s="74"/>
    </row>
    <row r="2944" spans="4:5">
      <c r="D2944" s="75"/>
      <c r="E2944" s="76"/>
    </row>
    <row r="2945" spans="4:5">
      <c r="D2945" s="73"/>
      <c r="E2945" s="74"/>
    </row>
    <row r="2946" spans="4:5">
      <c r="D2946" s="75"/>
      <c r="E2946" s="76"/>
    </row>
    <row r="2947" spans="4:5">
      <c r="D2947" s="73"/>
      <c r="E2947" s="74"/>
    </row>
    <row r="2948" spans="4:5">
      <c r="D2948" s="75"/>
      <c r="E2948" s="76"/>
    </row>
    <row r="2949" spans="4:5">
      <c r="D2949" s="73"/>
      <c r="E2949" s="74"/>
    </row>
    <row r="2950" spans="4:5">
      <c r="D2950" s="75"/>
      <c r="E2950" s="76"/>
    </row>
    <row r="2951" spans="4:5">
      <c r="D2951" s="73"/>
      <c r="E2951" s="74"/>
    </row>
    <row r="2952" spans="4:5">
      <c r="D2952" s="75"/>
      <c r="E2952" s="76"/>
    </row>
    <row r="2953" spans="4:5">
      <c r="D2953" s="73"/>
      <c r="E2953" s="74"/>
    </row>
    <row r="2954" spans="4:5">
      <c r="D2954" s="75"/>
      <c r="E2954" s="76"/>
    </row>
    <row r="2955" spans="4:5">
      <c r="D2955" s="73"/>
      <c r="E2955" s="74"/>
    </row>
    <row r="2956" spans="4:5">
      <c r="D2956" s="75"/>
      <c r="E2956" s="76"/>
    </row>
    <row r="2957" spans="4:5">
      <c r="D2957" s="73"/>
      <c r="E2957" s="74"/>
    </row>
    <row r="2958" spans="4:5">
      <c r="D2958" s="75"/>
      <c r="E2958" s="76"/>
    </row>
    <row r="2959" spans="4:5">
      <c r="D2959" s="73"/>
      <c r="E2959" s="74"/>
    </row>
    <row r="2960" spans="4:5">
      <c r="D2960" s="75"/>
      <c r="E2960" s="76"/>
    </row>
    <row r="2961" spans="4:5">
      <c r="D2961" s="73"/>
      <c r="E2961" s="74"/>
    </row>
    <row r="2962" spans="4:5">
      <c r="D2962" s="75"/>
      <c r="E2962" s="76"/>
    </row>
    <row r="2963" spans="4:5">
      <c r="D2963" s="73"/>
      <c r="E2963" s="74"/>
    </row>
    <row r="2964" spans="4:5">
      <c r="D2964" s="75"/>
      <c r="E2964" s="76"/>
    </row>
    <row r="2965" spans="4:5">
      <c r="D2965" s="73"/>
      <c r="E2965" s="74"/>
    </row>
    <row r="2966" spans="4:5">
      <c r="D2966" s="75"/>
      <c r="E2966" s="76"/>
    </row>
    <row r="2967" spans="4:5">
      <c r="D2967" s="73"/>
      <c r="E2967" s="74"/>
    </row>
    <row r="2968" spans="4:5">
      <c r="D2968" s="75"/>
      <c r="E2968" s="76"/>
    </row>
    <row r="2969" spans="4:5">
      <c r="D2969" s="73"/>
      <c r="E2969" s="74"/>
    </row>
    <row r="2970" spans="4:5">
      <c r="D2970" s="75"/>
      <c r="E2970" s="76"/>
    </row>
    <row r="2971" spans="4:5">
      <c r="D2971" s="73"/>
      <c r="E2971" s="74"/>
    </row>
    <row r="2972" spans="4:5">
      <c r="D2972" s="75"/>
      <c r="E2972" s="76"/>
    </row>
    <row r="2973" spans="4:5">
      <c r="D2973" s="73"/>
      <c r="E2973" s="74"/>
    </row>
    <row r="2974" spans="4:5">
      <c r="D2974" s="75"/>
      <c r="E2974" s="76"/>
    </row>
    <row r="2975" spans="4:5">
      <c r="D2975" s="73"/>
      <c r="E2975" s="74"/>
    </row>
    <row r="2976" spans="4:5">
      <c r="D2976" s="75"/>
      <c r="E2976" s="76"/>
    </row>
    <row r="2977" spans="4:5">
      <c r="D2977" s="73"/>
      <c r="E2977" s="74"/>
    </row>
    <row r="2978" spans="4:5">
      <c r="D2978" s="75"/>
      <c r="E2978" s="76"/>
    </row>
    <row r="2979" spans="4:5">
      <c r="D2979" s="73"/>
      <c r="E2979" s="74"/>
    </row>
    <row r="2980" spans="4:5">
      <c r="D2980" s="75"/>
      <c r="E2980" s="76"/>
    </row>
    <row r="2981" spans="4:5">
      <c r="D2981" s="73"/>
      <c r="E2981" s="74"/>
    </row>
    <row r="2982" spans="4:5">
      <c r="D2982" s="75"/>
      <c r="E2982" s="76"/>
    </row>
    <row r="2983" spans="4:5">
      <c r="D2983" s="73"/>
      <c r="E2983" s="74"/>
    </row>
    <row r="2984" spans="4:5">
      <c r="D2984" s="75"/>
      <c r="E2984" s="76"/>
    </row>
    <row r="2985" spans="4:5">
      <c r="D2985" s="73"/>
      <c r="E2985" s="74"/>
    </row>
    <row r="2986" spans="4:5">
      <c r="D2986" s="75"/>
      <c r="E2986" s="76"/>
    </row>
    <row r="2987" spans="4:5">
      <c r="D2987" s="73"/>
      <c r="E2987" s="74"/>
    </row>
    <row r="2988" spans="4:5">
      <c r="D2988" s="75"/>
      <c r="E2988" s="76"/>
    </row>
    <row r="2989" spans="4:5">
      <c r="D2989" s="73"/>
      <c r="E2989" s="74"/>
    </row>
    <row r="2990" spans="4:5">
      <c r="D2990" s="75"/>
      <c r="E2990" s="76"/>
    </row>
    <row r="2991" spans="4:5">
      <c r="D2991" s="73"/>
      <c r="E2991" s="74"/>
    </row>
    <row r="2992" spans="4:5">
      <c r="D2992" s="75"/>
      <c r="E2992" s="76"/>
    </row>
    <row r="2993" spans="4:5">
      <c r="D2993" s="73"/>
      <c r="E2993" s="74"/>
    </row>
    <row r="2994" spans="4:5">
      <c r="D2994" s="75"/>
      <c r="E2994" s="76"/>
    </row>
    <row r="2995" spans="4:5">
      <c r="D2995" s="73"/>
      <c r="E2995" s="74"/>
    </row>
    <row r="2996" spans="4:5">
      <c r="D2996" s="75"/>
      <c r="E2996" s="76"/>
    </row>
    <row r="2997" spans="4:5">
      <c r="D2997" s="73"/>
      <c r="E2997" s="74"/>
    </row>
    <row r="2998" spans="4:5">
      <c r="D2998" s="75"/>
      <c r="E2998" s="76"/>
    </row>
    <row r="2999" spans="4:5">
      <c r="D2999" s="73"/>
      <c r="E2999" s="74"/>
    </row>
    <row r="3000" spans="4:5">
      <c r="D3000" s="75"/>
      <c r="E3000" s="76"/>
    </row>
    <row r="3001" spans="4:5">
      <c r="D3001" s="73"/>
      <c r="E3001" s="74"/>
    </row>
    <row r="3002" spans="4:5">
      <c r="D3002" s="75"/>
      <c r="E3002" s="76"/>
    </row>
    <row r="3003" spans="4:5">
      <c r="D3003" s="73"/>
      <c r="E3003" s="74"/>
    </row>
    <row r="3004" spans="4:5">
      <c r="D3004" s="75"/>
      <c r="E3004" s="76"/>
    </row>
    <row r="3005" spans="4:5">
      <c r="D3005" s="73"/>
      <c r="E3005" s="74"/>
    </row>
    <row r="3006" spans="4:5">
      <c r="D3006" s="75"/>
      <c r="E3006" s="76"/>
    </row>
    <row r="3007" spans="4:5">
      <c r="D3007" s="73"/>
      <c r="E3007" s="74"/>
    </row>
    <row r="3008" spans="4:5">
      <c r="D3008" s="75"/>
      <c r="E3008" s="76"/>
    </row>
    <row r="3009" spans="4:5">
      <c r="D3009" s="73"/>
      <c r="E3009" s="74"/>
    </row>
    <row r="3010" spans="4:5">
      <c r="D3010" s="75"/>
      <c r="E3010" s="76"/>
    </row>
    <row r="3011" spans="4:5">
      <c r="D3011" s="73"/>
      <c r="E3011" s="74"/>
    </row>
    <row r="3012" spans="4:5">
      <c r="D3012" s="75"/>
      <c r="E3012" s="76"/>
    </row>
    <row r="3013" spans="4:5">
      <c r="D3013" s="73"/>
      <c r="E3013" s="74"/>
    </row>
    <row r="3014" spans="4:5">
      <c r="D3014" s="75"/>
      <c r="E3014" s="76"/>
    </row>
    <row r="3015" spans="4:5">
      <c r="D3015" s="73"/>
      <c r="E3015" s="74"/>
    </row>
    <row r="3016" spans="4:5">
      <c r="D3016" s="75"/>
      <c r="E3016" s="76"/>
    </row>
    <row r="3017" spans="4:5">
      <c r="D3017" s="73"/>
      <c r="E3017" s="74"/>
    </row>
    <row r="3018" spans="4:5">
      <c r="D3018" s="75"/>
      <c r="E3018" s="76"/>
    </row>
    <row r="3019" spans="4:5">
      <c r="D3019" s="73"/>
      <c r="E3019" s="74"/>
    </row>
    <row r="3020" spans="4:5">
      <c r="D3020" s="75"/>
      <c r="E3020" s="76"/>
    </row>
    <row r="3021" spans="4:5">
      <c r="D3021" s="73"/>
      <c r="E3021" s="74"/>
    </row>
    <row r="3022" spans="4:5">
      <c r="D3022" s="75"/>
      <c r="E3022" s="76"/>
    </row>
    <row r="3023" spans="4:5">
      <c r="D3023" s="73"/>
      <c r="E3023" s="74"/>
    </row>
    <row r="3024" spans="4:5">
      <c r="D3024" s="75"/>
      <c r="E3024" s="76"/>
    </row>
    <row r="3025" spans="4:5">
      <c r="D3025" s="73"/>
      <c r="E3025" s="74"/>
    </row>
    <row r="3026" spans="4:5">
      <c r="D3026" s="75"/>
      <c r="E3026" s="76"/>
    </row>
    <row r="3027" spans="4:5">
      <c r="D3027" s="73"/>
      <c r="E3027" s="74"/>
    </row>
    <row r="3028" spans="4:5">
      <c r="D3028" s="75"/>
      <c r="E3028" s="76"/>
    </row>
    <row r="3029" spans="4:5">
      <c r="D3029" s="73"/>
      <c r="E3029" s="74"/>
    </row>
    <row r="3030" spans="4:5">
      <c r="D3030" s="75"/>
      <c r="E3030" s="76"/>
    </row>
    <row r="3031" spans="4:5">
      <c r="D3031" s="73"/>
      <c r="E3031" s="74"/>
    </row>
    <row r="3032" spans="4:5">
      <c r="D3032" s="75"/>
      <c r="E3032" s="76"/>
    </row>
    <row r="3033" spans="4:5">
      <c r="D3033" s="73"/>
      <c r="E3033" s="74"/>
    </row>
    <row r="3034" spans="4:5">
      <c r="D3034" s="75"/>
      <c r="E3034" s="76"/>
    </row>
    <row r="3035" spans="4:5">
      <c r="D3035" s="73"/>
      <c r="E3035" s="74"/>
    </row>
    <row r="3036" spans="4:5">
      <c r="D3036" s="75"/>
      <c r="E3036" s="76"/>
    </row>
    <row r="3037" spans="4:5">
      <c r="D3037" s="73"/>
      <c r="E3037" s="74"/>
    </row>
    <row r="3038" spans="4:5">
      <c r="D3038" s="75"/>
      <c r="E3038" s="76"/>
    </row>
    <row r="3039" spans="4:5">
      <c r="D3039" s="73"/>
      <c r="E3039" s="74"/>
    </row>
    <row r="3040" spans="4:5">
      <c r="D3040" s="75"/>
      <c r="E3040" s="76"/>
    </row>
    <row r="3041" spans="4:5">
      <c r="D3041" s="73"/>
      <c r="E3041" s="74"/>
    </row>
    <row r="3042" spans="4:5">
      <c r="D3042" s="75"/>
      <c r="E3042" s="76"/>
    </row>
    <row r="3043" spans="4:5">
      <c r="D3043" s="73"/>
      <c r="E3043" s="74"/>
    </row>
    <row r="3044" spans="4:5">
      <c r="D3044" s="75"/>
      <c r="E3044" s="76"/>
    </row>
    <row r="3045" spans="4:5">
      <c r="D3045" s="73"/>
      <c r="E3045" s="74"/>
    </row>
    <row r="3046" spans="4:5">
      <c r="D3046" s="75"/>
      <c r="E3046" s="76"/>
    </row>
    <row r="3047" spans="4:5">
      <c r="D3047" s="73"/>
      <c r="E3047" s="74"/>
    </row>
    <row r="3048" spans="4:5">
      <c r="D3048" s="75"/>
      <c r="E3048" s="76"/>
    </row>
    <row r="3049" spans="4:5">
      <c r="D3049" s="73"/>
      <c r="E3049" s="74"/>
    </row>
    <row r="3050" spans="4:5">
      <c r="D3050" s="75"/>
      <c r="E3050" s="76"/>
    </row>
    <row r="3051" spans="4:5">
      <c r="D3051" s="73"/>
      <c r="E3051" s="74"/>
    </row>
    <row r="3052" spans="4:5">
      <c r="D3052" s="75"/>
      <c r="E3052" s="76"/>
    </row>
    <row r="3053" spans="4:5">
      <c r="D3053" s="73"/>
      <c r="E3053" s="74"/>
    </row>
    <row r="3054" spans="4:5">
      <c r="D3054" s="75"/>
      <c r="E3054" s="76"/>
    </row>
    <row r="3055" spans="4:5">
      <c r="D3055" s="73"/>
      <c r="E3055" s="74"/>
    </row>
    <row r="3056" spans="4:5">
      <c r="D3056" s="75"/>
      <c r="E3056" s="76"/>
    </row>
    <row r="3057" spans="4:5">
      <c r="D3057" s="73"/>
      <c r="E3057" s="74"/>
    </row>
    <row r="3058" spans="4:5">
      <c r="D3058" s="75"/>
      <c r="E3058" s="76"/>
    </row>
    <row r="3059" spans="4:5">
      <c r="D3059" s="73"/>
      <c r="E3059" s="74"/>
    </row>
    <row r="3060" spans="4:5">
      <c r="D3060" s="75"/>
      <c r="E3060" s="76"/>
    </row>
    <row r="3061" spans="4:5">
      <c r="D3061" s="73"/>
      <c r="E3061" s="74"/>
    </row>
    <row r="3062" spans="4:5">
      <c r="D3062" s="75"/>
      <c r="E3062" s="76"/>
    </row>
    <row r="3063" spans="4:5">
      <c r="D3063" s="73"/>
      <c r="E3063" s="74"/>
    </row>
    <row r="3064" spans="4:5">
      <c r="D3064" s="75"/>
      <c r="E3064" s="76"/>
    </row>
    <row r="3065" spans="4:5">
      <c r="D3065" s="73"/>
      <c r="E3065" s="74"/>
    </row>
    <row r="3066" spans="4:5">
      <c r="D3066" s="75"/>
      <c r="E3066" s="76"/>
    </row>
    <row r="3067" spans="4:5">
      <c r="D3067" s="73"/>
      <c r="E3067" s="74"/>
    </row>
    <row r="3068" spans="4:5">
      <c r="D3068" s="75"/>
      <c r="E3068" s="76"/>
    </row>
    <row r="3069" spans="4:5">
      <c r="D3069" s="73"/>
      <c r="E3069" s="74"/>
    </row>
    <row r="3070" spans="4:5">
      <c r="D3070" s="75"/>
      <c r="E3070" s="76"/>
    </row>
    <row r="3071" spans="4:5">
      <c r="D3071" s="73"/>
      <c r="E3071" s="74"/>
    </row>
    <row r="3072" spans="4:5">
      <c r="D3072" s="75"/>
      <c r="E3072" s="76"/>
    </row>
    <row r="3073" spans="4:5">
      <c r="D3073" s="73"/>
      <c r="E3073" s="74"/>
    </row>
    <row r="3074" spans="4:5">
      <c r="D3074" s="75"/>
      <c r="E3074" s="76"/>
    </row>
    <row r="3075" spans="4:5">
      <c r="D3075" s="73"/>
      <c r="E3075" s="74"/>
    </row>
    <row r="3076" spans="4:5">
      <c r="D3076" s="75"/>
      <c r="E3076" s="76"/>
    </row>
    <row r="3077" spans="4:5">
      <c r="D3077" s="73"/>
      <c r="E3077" s="74"/>
    </row>
    <row r="3078" spans="4:5">
      <c r="D3078" s="75"/>
      <c r="E3078" s="76"/>
    </row>
    <row r="3079" spans="4:5">
      <c r="D3079" s="73"/>
      <c r="E3079" s="74"/>
    </row>
    <row r="3080" spans="4:5">
      <c r="D3080" s="75"/>
      <c r="E3080" s="76"/>
    </row>
    <row r="3081" spans="4:5">
      <c r="D3081" s="73"/>
      <c r="E3081" s="74"/>
    </row>
    <row r="3082" spans="4:5">
      <c r="D3082" s="75"/>
      <c r="E3082" s="76"/>
    </row>
    <row r="3083" spans="4:5">
      <c r="D3083" s="73"/>
      <c r="E3083" s="74"/>
    </row>
    <row r="3084" spans="4:5">
      <c r="D3084" s="75"/>
      <c r="E3084" s="76"/>
    </row>
    <row r="3085" spans="4:5">
      <c r="D3085" s="73"/>
      <c r="E3085" s="74"/>
    </row>
    <row r="3086" spans="4:5">
      <c r="D3086" s="75"/>
      <c r="E3086" s="76"/>
    </row>
    <row r="3087" spans="4:5">
      <c r="D3087" s="73"/>
      <c r="E3087" s="74"/>
    </row>
    <row r="3088" spans="4:5">
      <c r="D3088" s="75"/>
      <c r="E3088" s="76"/>
    </row>
    <row r="3089" spans="4:5">
      <c r="D3089" s="73"/>
      <c r="E3089" s="74"/>
    </row>
    <row r="3090" spans="4:5">
      <c r="D3090" s="75"/>
      <c r="E3090" s="76"/>
    </row>
    <row r="3091" spans="4:5">
      <c r="D3091" s="73"/>
      <c r="E3091" s="74"/>
    </row>
    <row r="3092" spans="4:5">
      <c r="D3092" s="75"/>
      <c r="E3092" s="76"/>
    </row>
    <row r="3093" spans="4:5">
      <c r="D3093" s="73"/>
      <c r="E3093" s="74"/>
    </row>
    <row r="3094" spans="4:5">
      <c r="D3094" s="75"/>
      <c r="E3094" s="76"/>
    </row>
    <row r="3095" spans="4:5">
      <c r="D3095" s="73"/>
      <c r="E3095" s="74"/>
    </row>
    <row r="3096" spans="4:5">
      <c r="D3096" s="75"/>
      <c r="E3096" s="76"/>
    </row>
    <row r="3097" spans="4:5">
      <c r="D3097" s="73"/>
      <c r="E3097" s="74"/>
    </row>
    <row r="3098" spans="4:5">
      <c r="D3098" s="75"/>
      <c r="E3098" s="76"/>
    </row>
    <row r="3099" spans="4:5">
      <c r="D3099" s="73"/>
      <c r="E3099" s="74"/>
    </row>
    <row r="3100" spans="4:5">
      <c r="D3100" s="75"/>
      <c r="E3100" s="76"/>
    </row>
    <row r="3101" spans="4:5">
      <c r="D3101" s="73"/>
      <c r="E3101" s="74"/>
    </row>
    <row r="3102" spans="4:5">
      <c r="D3102" s="75"/>
      <c r="E3102" s="76"/>
    </row>
    <row r="3103" spans="4:5">
      <c r="D3103" s="73"/>
      <c r="E3103" s="74"/>
    </row>
    <row r="3104" spans="4:5">
      <c r="D3104" s="75"/>
      <c r="E3104" s="76"/>
    </row>
    <row r="3105" spans="4:5">
      <c r="D3105" s="73"/>
      <c r="E3105" s="74"/>
    </row>
    <row r="3106" spans="4:5">
      <c r="D3106" s="75"/>
      <c r="E3106" s="76"/>
    </row>
    <row r="3107" spans="4:5">
      <c r="D3107" s="73"/>
      <c r="E3107" s="74"/>
    </row>
    <row r="3108" spans="4:5">
      <c r="D3108" s="75"/>
      <c r="E3108" s="76"/>
    </row>
    <row r="3109" spans="4:5">
      <c r="D3109" s="73"/>
      <c r="E3109" s="74"/>
    </row>
    <row r="3110" spans="4:5">
      <c r="D3110" s="75"/>
      <c r="E3110" s="76"/>
    </row>
    <row r="3111" spans="4:5">
      <c r="D3111" s="73"/>
      <c r="E3111" s="74"/>
    </row>
    <row r="3112" spans="4:5">
      <c r="D3112" s="75"/>
      <c r="E3112" s="76"/>
    </row>
    <row r="3113" spans="4:5">
      <c r="D3113" s="73"/>
      <c r="E3113" s="74"/>
    </row>
    <row r="3114" spans="4:5">
      <c r="D3114" s="75"/>
      <c r="E3114" s="76"/>
    </row>
    <row r="3115" spans="4:5">
      <c r="D3115" s="73"/>
      <c r="E3115" s="74"/>
    </row>
    <row r="3116" spans="4:5">
      <c r="D3116" s="75"/>
      <c r="E3116" s="76"/>
    </row>
    <row r="3117" spans="4:5">
      <c r="D3117" s="73"/>
      <c r="E3117" s="74"/>
    </row>
    <row r="3118" spans="4:5">
      <c r="D3118" s="75"/>
      <c r="E3118" s="76"/>
    </row>
    <row r="3119" spans="4:5">
      <c r="D3119" s="73"/>
      <c r="E3119" s="74"/>
    </row>
    <row r="3120" spans="4:5">
      <c r="D3120" s="75"/>
      <c r="E3120" s="76"/>
    </row>
    <row r="3121" spans="4:5">
      <c r="D3121" s="73"/>
      <c r="E3121" s="74"/>
    </row>
    <row r="3122" spans="4:5">
      <c r="D3122" s="75"/>
      <c r="E3122" s="76"/>
    </row>
    <row r="3123" spans="4:5">
      <c r="D3123" s="73"/>
      <c r="E3123" s="74"/>
    </row>
    <row r="3124" spans="4:5">
      <c r="D3124" s="75"/>
      <c r="E3124" s="76"/>
    </row>
    <row r="3125" spans="4:5">
      <c r="D3125" s="73"/>
      <c r="E3125" s="74"/>
    </row>
    <row r="3126" spans="4:5">
      <c r="D3126" s="75"/>
      <c r="E3126" s="76"/>
    </row>
    <row r="3127" spans="4:5">
      <c r="D3127" s="73"/>
      <c r="E3127" s="74"/>
    </row>
    <row r="3128" spans="4:5">
      <c r="D3128" s="75"/>
      <c r="E3128" s="76"/>
    </row>
    <row r="3129" spans="4:5">
      <c r="D3129" s="73"/>
      <c r="E3129" s="74"/>
    </row>
    <row r="3130" spans="4:5">
      <c r="D3130" s="75"/>
      <c r="E3130" s="76"/>
    </row>
    <row r="3131" spans="4:5">
      <c r="D3131" s="73"/>
      <c r="E3131" s="74"/>
    </row>
    <row r="3132" spans="4:5">
      <c r="D3132" s="75"/>
      <c r="E3132" s="76"/>
    </row>
    <row r="3133" spans="4:5">
      <c r="D3133" s="73"/>
      <c r="E3133" s="74"/>
    </row>
    <row r="3134" spans="4:5">
      <c r="D3134" s="75"/>
      <c r="E3134" s="76"/>
    </row>
    <row r="3135" spans="4:5">
      <c r="D3135" s="73"/>
      <c r="E3135" s="74"/>
    </row>
    <row r="3136" spans="4:5">
      <c r="D3136" s="75"/>
      <c r="E3136" s="76"/>
    </row>
    <row r="3137" spans="4:5">
      <c r="D3137" s="73"/>
      <c r="E3137" s="74"/>
    </row>
    <row r="3138" spans="4:5">
      <c r="D3138" s="75"/>
      <c r="E3138" s="76"/>
    </row>
    <row r="3139" spans="4:5">
      <c r="D3139" s="73"/>
      <c r="E3139" s="74"/>
    </row>
    <row r="3140" spans="4:5">
      <c r="D3140" s="75"/>
      <c r="E3140" s="76"/>
    </row>
    <row r="3141" spans="4:5">
      <c r="D3141" s="73"/>
      <c r="E3141" s="74"/>
    </row>
    <row r="3142" spans="4:5">
      <c r="D3142" s="75"/>
      <c r="E3142" s="76"/>
    </row>
    <row r="3143" spans="4:5">
      <c r="D3143" s="73"/>
      <c r="E3143" s="74"/>
    </row>
    <row r="3144" spans="4:5">
      <c r="D3144" s="75"/>
      <c r="E3144" s="76"/>
    </row>
    <row r="3145" spans="4:5">
      <c r="D3145" s="73"/>
      <c r="E3145" s="74"/>
    </row>
    <row r="3146" spans="4:5" ht="15.75" thickBot="1">
      <c r="D3146" s="77"/>
      <c r="E3146" s="78"/>
    </row>
  </sheetData>
  <mergeCells count="11">
    <mergeCell ref="AB66:AG66"/>
    <mergeCell ref="A30:A45"/>
    <mergeCell ref="A49:A64"/>
    <mergeCell ref="F66:K66"/>
    <mergeCell ref="L66:Q66"/>
    <mergeCell ref="R66:T66"/>
    <mergeCell ref="AH66:AM66"/>
    <mergeCell ref="AN66:AP66"/>
    <mergeCell ref="AW66:BB66"/>
    <mergeCell ref="BC66:BH66"/>
    <mergeCell ref="BI66:BK66"/>
  </mergeCells>
  <conditionalFormatting sqref="D68:D83 D8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8:T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8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8:AP83 AN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8:AU8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68:B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212F-601D-45D3-AD72-02E610E59443}">
  <dimension ref="A1:BO3146"/>
  <sheetViews>
    <sheetView showGridLines="0" zoomScale="85" zoomScaleNormal="85" workbookViewId="0">
      <pane xSplit="3" ySplit="2" topLeftCell="Z3" activePane="bottomRight" state="frozen"/>
      <selection pane="topRight" activeCell="D1" sqref="D1"/>
      <selection pane="bottomLeft" activeCell="A3" sqref="A3"/>
      <selection pane="bottomRight" activeCell="A3" sqref="A3:A18"/>
    </sheetView>
  </sheetViews>
  <sheetFormatPr defaultRowHeight="15"/>
  <cols>
    <col min="1" max="1" width="6.140625" customWidth="1"/>
    <col min="3" max="3" width="11.42578125" customWidth="1"/>
    <col min="4" max="4" width="12.140625" bestFit="1" customWidth="1"/>
    <col min="5" max="5" width="12.85546875" bestFit="1" customWidth="1"/>
    <col min="6" max="6" width="11.85546875" bestFit="1" customWidth="1"/>
    <col min="7" max="7" width="10.140625" bestFit="1" customWidth="1"/>
    <col min="8" max="8" width="16.140625" bestFit="1" customWidth="1"/>
    <col min="9" max="9" width="10.7109375" customWidth="1"/>
    <col min="10" max="10" width="12.5703125" customWidth="1"/>
    <col min="11" max="11" width="13.85546875" customWidth="1"/>
    <col min="13" max="13" width="10.5703125" bestFit="1" customWidth="1"/>
    <col min="14" max="14" width="12.28515625" customWidth="1"/>
    <col min="17" max="17" width="10.85546875" customWidth="1"/>
    <col min="18" max="20" width="12.85546875" customWidth="1"/>
    <col min="21" max="21" width="9.140625" customWidth="1"/>
    <col min="24" max="24" width="10.5703125" bestFit="1" customWidth="1"/>
    <col min="38" max="38" width="11" customWidth="1"/>
    <col min="39" max="39" width="10.7109375" customWidth="1"/>
    <col min="40" max="42" width="11.140625" customWidth="1"/>
    <col min="44" max="44" width="17.85546875" bestFit="1" customWidth="1"/>
  </cols>
  <sheetData>
    <row r="1" spans="1:46" ht="42" customHeight="1">
      <c r="A1" s="2" t="s">
        <v>0</v>
      </c>
      <c r="B1" s="6" t="s">
        <v>1</v>
      </c>
      <c r="C1" s="6" t="s">
        <v>2</v>
      </c>
      <c r="D1" s="46" t="s">
        <v>86</v>
      </c>
      <c r="E1" s="46" t="s">
        <v>85</v>
      </c>
      <c r="F1" s="6" t="s">
        <v>87</v>
      </c>
      <c r="G1" s="6" t="s">
        <v>88</v>
      </c>
      <c r="H1" s="46" t="s">
        <v>100</v>
      </c>
      <c r="I1" s="46" t="s">
        <v>101</v>
      </c>
      <c r="J1" s="46" t="s">
        <v>95</v>
      </c>
      <c r="K1" s="46" t="s">
        <v>96</v>
      </c>
      <c r="L1" s="46" t="s">
        <v>97</v>
      </c>
      <c r="M1" s="46" t="s">
        <v>98</v>
      </c>
      <c r="N1" s="46" t="s">
        <v>89</v>
      </c>
      <c r="O1" s="46" t="s">
        <v>93</v>
      </c>
      <c r="P1" s="46" t="s">
        <v>90</v>
      </c>
      <c r="Q1" s="46" t="s">
        <v>92</v>
      </c>
      <c r="R1" s="46" t="s">
        <v>99</v>
      </c>
      <c r="S1" s="46" t="s">
        <v>94</v>
      </c>
      <c r="T1" s="6" t="s">
        <v>3</v>
      </c>
      <c r="U1" s="6" t="s">
        <v>4</v>
      </c>
      <c r="V1" s="6" t="s">
        <v>5</v>
      </c>
      <c r="W1" s="6" t="s">
        <v>6</v>
      </c>
      <c r="X1" s="46" t="s">
        <v>102</v>
      </c>
      <c r="Y1" s="46" t="s">
        <v>91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6" t="s">
        <v>23</v>
      </c>
      <c r="AQ1" s="6" t="s">
        <v>24</v>
      </c>
      <c r="AR1" s="6" t="s">
        <v>25</v>
      </c>
      <c r="AS1" s="6" t="s">
        <v>26</v>
      </c>
      <c r="AT1" s="6" t="s">
        <v>27</v>
      </c>
    </row>
    <row r="2" spans="1:46">
      <c r="A2" s="2" t="s">
        <v>28</v>
      </c>
      <c r="B2" s="6" t="s">
        <v>29</v>
      </c>
      <c r="C2" s="6" t="s">
        <v>29</v>
      </c>
      <c r="D2" s="46" t="s">
        <v>29</v>
      </c>
      <c r="E2" s="46" t="s">
        <v>29</v>
      </c>
      <c r="F2" s="6" t="s">
        <v>29</v>
      </c>
      <c r="G2" s="6" t="s">
        <v>29</v>
      </c>
      <c r="H2" s="46" t="s">
        <v>29</v>
      </c>
      <c r="I2" s="46" t="s">
        <v>29</v>
      </c>
      <c r="J2" s="46" t="s">
        <v>29</v>
      </c>
      <c r="K2" s="46" t="s">
        <v>29</v>
      </c>
      <c r="L2" s="46" t="s">
        <v>29</v>
      </c>
      <c r="M2" s="46" t="s">
        <v>29</v>
      </c>
      <c r="N2" s="46" t="s">
        <v>29</v>
      </c>
      <c r="O2" s="46" t="s">
        <v>29</v>
      </c>
      <c r="P2" s="46" t="s">
        <v>29</v>
      </c>
      <c r="Q2" s="46" t="s">
        <v>29</v>
      </c>
      <c r="R2" s="46" t="s">
        <v>29</v>
      </c>
      <c r="S2" s="46" t="s">
        <v>29</v>
      </c>
      <c r="T2" s="6" t="s">
        <v>29</v>
      </c>
      <c r="U2" s="6" t="s">
        <v>29</v>
      </c>
      <c r="V2" s="6" t="s">
        <v>29</v>
      </c>
      <c r="W2" s="6" t="s">
        <v>29</v>
      </c>
      <c r="X2" s="46" t="s">
        <v>29</v>
      </c>
      <c r="Y2" s="46" t="s">
        <v>29</v>
      </c>
      <c r="Z2" s="6" t="s">
        <v>29</v>
      </c>
      <c r="AA2" s="6" t="s">
        <v>29</v>
      </c>
      <c r="AB2" s="6" t="s">
        <v>29</v>
      </c>
      <c r="AC2" s="6" t="s">
        <v>29</v>
      </c>
      <c r="AD2" s="6" t="s">
        <v>29</v>
      </c>
      <c r="AE2" s="6" t="s">
        <v>29</v>
      </c>
      <c r="AF2" s="6" t="s">
        <v>29</v>
      </c>
      <c r="AG2" s="6" t="s">
        <v>29</v>
      </c>
      <c r="AH2" s="6" t="s">
        <v>29</v>
      </c>
      <c r="AI2" s="6" t="s">
        <v>29</v>
      </c>
      <c r="AJ2" s="6" t="s">
        <v>29</v>
      </c>
      <c r="AK2" s="6" t="s">
        <v>29</v>
      </c>
      <c r="AL2" s="6" t="s">
        <v>29</v>
      </c>
      <c r="AM2" s="6" t="s">
        <v>29</v>
      </c>
      <c r="AN2" s="6" t="s">
        <v>29</v>
      </c>
      <c r="AO2" s="6" t="s">
        <v>29</v>
      </c>
      <c r="AP2" s="6" t="s">
        <v>29</v>
      </c>
      <c r="AQ2" s="6" t="s">
        <v>29</v>
      </c>
      <c r="AR2" s="6" t="s">
        <v>29</v>
      </c>
      <c r="AS2" s="6" t="s">
        <v>29</v>
      </c>
      <c r="AT2" s="6" t="s">
        <v>29</v>
      </c>
    </row>
    <row r="3" spans="1:46">
      <c r="A3" s="57">
        <v>39722</v>
      </c>
      <c r="B3" s="12">
        <f>(1+AA30/100)^(1/12)-1</f>
        <v>9.4818846381403699E-3</v>
      </c>
      <c r="C3" s="12">
        <f>(1+J30)^(1/12)-1</f>
        <v>1.3889068806527405E-3</v>
      </c>
      <c r="D3" s="12">
        <f>(1+E3)*(1+C3)-1</f>
        <v>5.4128482480477746E-3</v>
      </c>
      <c r="E3" s="79">
        <f>AVERAGE(AN3,O3)</f>
        <v>4.0183602392099838E-3</v>
      </c>
      <c r="N3" s="12">
        <f>(1+O3)*(1+C3)-1</f>
        <v>4.2880473682265219E-3</v>
      </c>
      <c r="O3" s="49">
        <f>((VLOOKUP(MONTH(A3)&amp;YEAR(A3),$F$1308:$G$2744,2,0)*1+VLOOKUP(MONTH(A3)&amp;YEAR(A3),$L$1308:$M$2744,2,0)*0)+1)^(1/12)-1</f>
        <v>2.8951194362685229E-3</v>
      </c>
      <c r="P3" s="49">
        <f>(VLOOKUP(MONTH(A3)&amp;YEAR(A3),$I$1308:$J$2744,2,0)+1)^(1/12)-1</f>
        <v>3.6347816898771867E-3</v>
      </c>
      <c r="Q3" s="12">
        <f>(1+P3)*(1+C3)-1</f>
        <v>5.02873694382866E-3</v>
      </c>
      <c r="Z3" s="12">
        <f>(1+AP68/100)^(1/12)-1</f>
        <v>1.0273295028338403E-2</v>
      </c>
      <c r="AC3" s="79">
        <f>AVERAGE(AD3:AG3,Z3,B3)</f>
        <v>1.100191597610134E-2</v>
      </c>
      <c r="AD3" s="12">
        <f>(1+Y49)^(1/12)-1</f>
        <v>1.121501961530913E-2</v>
      </c>
      <c r="AE3" s="12">
        <f>(1+U49)^(1/12)-1</f>
        <v>1.1599597492640612E-2</v>
      </c>
      <c r="AF3" s="12">
        <f>(1+AC49)^(1/12)-1</f>
        <v>1.121501961530913E-2</v>
      </c>
      <c r="AG3" s="12">
        <f>(1+O30/100)^(1/12)-1</f>
        <v>1.2226679466870394E-2</v>
      </c>
      <c r="AH3" s="12">
        <f>(1+AI3)*(1+C3)-1</f>
        <v>7.1810263836831201E-3</v>
      </c>
      <c r="AI3" s="12">
        <f>(1+BK68/100)^(1/12)-1</f>
        <v>5.7840859462612304E-3</v>
      </c>
      <c r="AL3" s="12">
        <f>(1+Q68/100)^(1/12)*(1+C3)-1</f>
        <v>2.9521740638482896E-3</v>
      </c>
      <c r="AM3" s="12">
        <f>(1+AN3)*(1+C3)-1</f>
        <v>6.5376491278692495E-3</v>
      </c>
      <c r="AN3" s="12">
        <f>(1+T68/100)^(1/12)-1</f>
        <v>5.1416010421514446E-3</v>
      </c>
    </row>
    <row r="4" spans="1:46">
      <c r="A4" s="57">
        <f>DATE(YEAR(A3)+1,10,1)</f>
        <v>40087</v>
      </c>
      <c r="B4" s="12">
        <f t="shared" ref="B4:B18" si="0">(1+AA31/100)^(1/12)-1</f>
        <v>7.7496660251525906E-3</v>
      </c>
      <c r="C4" s="12">
        <f t="shared" ref="C4:C18" si="1">(1+J31)^(1/12)-1</f>
        <v>1.5579586875575924E-3</v>
      </c>
      <c r="D4" s="12">
        <f t="shared" ref="D4:D18" si="2">(1+E4)*(1+C4)-1</f>
        <v>5.6899768180773691E-3</v>
      </c>
      <c r="E4" s="79">
        <f t="shared" ref="E4:E18" si="3">AVERAGE(AN4,O4)</f>
        <v>4.1255906307553492E-3</v>
      </c>
      <c r="N4" s="12">
        <f t="shared" ref="N4:N18" si="4">(1+O4)*(1+C4)-1</f>
        <v>4.3524220643154088E-3</v>
      </c>
      <c r="O4" s="49">
        <f t="shared" ref="O4:O18" si="5">((VLOOKUP(MONTH(A4)&amp;YEAR(A4),$F$1308:$G$2744,2,0)*1+VLOOKUP(MONTH(A4)&amp;YEAR(A4),$L$1308:$M$2744,2,0)*0)+1)^(1/12)-1</f>
        <v>2.7901164905321796E-3</v>
      </c>
      <c r="P4" s="49">
        <f t="shared" ref="P4:P18" si="6">(VLOOKUP(MONTH(A4)&amp;YEAR(A4),$I$1308:$J$2744,2,0)+1)^(1/12)-1</f>
        <v>3.4022740126777862E-3</v>
      </c>
      <c r="Q4" s="12">
        <f t="shared" ref="Q4:Q18" si="7">(1+P4)*(1+C4)-1</f>
        <v>4.9655333025908632E-3</v>
      </c>
      <c r="Z4" s="12">
        <f t="shared" ref="Z4:Z18" si="8">(1+AP69/100)^(1/12)-1</f>
        <v>8.8997735794220656E-3</v>
      </c>
      <c r="AC4" s="79">
        <f t="shared" ref="AC4:AC18" si="9">AVERAGE(AD4:AG4,Z4,B4)</f>
        <v>8.8472017457486753E-3</v>
      </c>
      <c r="AD4" s="12">
        <f t="shared" ref="AD4:AD18" si="10">(1+Y50)^(1/12)-1</f>
        <v>8.7611143936403568E-3</v>
      </c>
      <c r="AE4" s="12">
        <f t="shared" ref="AE4:AE18" si="11">(1+U50)^(1/12)-1</f>
        <v>8.9507668732888845E-3</v>
      </c>
      <c r="AF4" s="12">
        <f t="shared" ref="AF4:AF18" si="12">(1+AC50)^(1/12)-1</f>
        <v>8.7611143936403568E-3</v>
      </c>
      <c r="AG4" s="12">
        <f t="shared" ref="AG4:AG18" si="13">(1+O31/100)^(1/12)-1</f>
        <v>9.9607752093477941E-3</v>
      </c>
      <c r="AH4" s="12">
        <f>(1+AI4)*(1+C4)-1</f>
        <v>6.5735110887106263E-3</v>
      </c>
      <c r="AI4" s="12">
        <f t="shared" ref="AI4:AI18" si="14">(1+BK69/100)^(1/12)-1</f>
        <v>5.0077505327055238E-3</v>
      </c>
      <c r="AL4" s="12">
        <f t="shared" ref="AL4:AL18" si="15">(1+Q69/100)^(1/12)*(1+C4)-1</f>
        <v>3.1190431235965654E-3</v>
      </c>
      <c r="AM4" s="12">
        <f t="shared" ref="AM4:AM18" si="16">(1+AN4)*(1+C4)-1</f>
        <v>7.0275315718393294E-3</v>
      </c>
      <c r="AN4" s="12">
        <f t="shared" ref="AN4:AN18" si="17">(1+T69/100)^(1/12)-1</f>
        <v>5.4610647709785187E-3</v>
      </c>
    </row>
    <row r="5" spans="1:46">
      <c r="A5" s="57">
        <f t="shared" ref="A5:A18" si="18">DATE(YEAR(A4)+1,10,1)</f>
        <v>40452</v>
      </c>
      <c r="B5" s="12">
        <f t="shared" si="0"/>
        <v>8.2652890491674569E-3</v>
      </c>
      <c r="C5" s="12">
        <f t="shared" si="1"/>
        <v>2.32867975363793E-3</v>
      </c>
      <c r="D5" s="12">
        <f t="shared" si="2"/>
        <v>5.9614975296313766E-3</v>
      </c>
      <c r="E5" s="79">
        <f t="shared" si="3"/>
        <v>3.6243777608822025E-3</v>
      </c>
      <c r="N5" s="12">
        <f t="shared" si="4"/>
        <v>4.6053770704674868E-3</v>
      </c>
      <c r="O5" s="49">
        <f t="shared" si="5"/>
        <v>2.2714079351586758E-3</v>
      </c>
      <c r="P5" s="49">
        <f t="shared" si="6"/>
        <v>2.8870465787962374E-3</v>
      </c>
      <c r="Q5" s="12">
        <f t="shared" si="7"/>
        <v>5.2224493393500104E-3</v>
      </c>
      <c r="Z5" s="12">
        <f t="shared" si="8"/>
        <v>8.7280829764917467E-3</v>
      </c>
      <c r="AC5" s="79">
        <f t="shared" si="9"/>
        <v>8.4894282680654243E-3</v>
      </c>
      <c r="AD5" s="12">
        <f t="shared" si="10"/>
        <v>8.3499022537356637E-3</v>
      </c>
      <c r="AE5" s="12">
        <f t="shared" si="11"/>
        <v>8.3499022537356637E-3</v>
      </c>
      <c r="AF5" s="12">
        <f t="shared" si="12"/>
        <v>8.3499022537356637E-3</v>
      </c>
      <c r="AG5" s="12">
        <f t="shared" si="13"/>
        <v>8.8934908215263508E-3</v>
      </c>
      <c r="AH5" s="12">
        <f t="shared" ref="AH5:AH18" si="19">(1+AI5)*(1+C5)-1</f>
        <v>7.4464774603013595E-3</v>
      </c>
      <c r="AI5" s="12">
        <f t="shared" si="14"/>
        <v>5.1059076828186001E-3</v>
      </c>
      <c r="AL5" s="12">
        <f t="shared" si="15"/>
        <v>3.3844562520304322E-3</v>
      </c>
      <c r="AM5" s="12">
        <f t="shared" si="16"/>
        <v>7.3176179887954884E-3</v>
      </c>
      <c r="AN5" s="12">
        <f t="shared" si="17"/>
        <v>4.9773475866057293E-3</v>
      </c>
    </row>
    <row r="6" spans="1:46">
      <c r="A6" s="57">
        <f t="shared" si="18"/>
        <v>40817</v>
      </c>
      <c r="B6" s="12">
        <f t="shared" si="0"/>
        <v>8.1578540073670158E-3</v>
      </c>
      <c r="C6" s="12">
        <f t="shared" si="1"/>
        <v>-7.1828694464093346E-4</v>
      </c>
      <c r="D6" s="12">
        <f t="shared" si="2"/>
        <v>2.4690657353385603E-3</v>
      </c>
      <c r="E6" s="79">
        <f t="shared" si="3"/>
        <v>3.1896437594498561E-3</v>
      </c>
      <c r="N6" s="12">
        <f t="shared" si="4"/>
        <v>9.4028523046207901E-4</v>
      </c>
      <c r="O6" s="49">
        <f t="shared" si="5"/>
        <v>1.6597643621756308E-3</v>
      </c>
      <c r="P6" s="49">
        <f t="shared" si="6"/>
        <v>2.3607713389290907E-3</v>
      </c>
      <c r="Q6" s="12">
        <f t="shared" si="7"/>
        <v>1.6407886830560603E-3</v>
      </c>
      <c r="Z6" s="12">
        <f t="shared" si="8"/>
        <v>1.0018337365574226E-2</v>
      </c>
      <c r="AC6" s="79">
        <f t="shared" si="9"/>
        <v>8.6428946990612845E-3</v>
      </c>
      <c r="AD6" s="12">
        <f t="shared" si="10"/>
        <v>8.2406026183803327E-3</v>
      </c>
      <c r="AE6" s="12">
        <f t="shared" si="11"/>
        <v>8.2007021628229815E-3</v>
      </c>
      <c r="AF6" s="12">
        <f t="shared" si="12"/>
        <v>8.2406026183803327E-3</v>
      </c>
      <c r="AG6" s="12">
        <f t="shared" si="13"/>
        <v>8.9992694218428149E-3</v>
      </c>
      <c r="AH6" s="12">
        <f t="shared" si="19"/>
        <v>4.4063665326607993E-3</v>
      </c>
      <c r="AI6" s="12">
        <f t="shared" si="14"/>
        <v>5.128337094884694E-3</v>
      </c>
      <c r="AL6" s="12">
        <f t="shared" si="15"/>
        <v>1.6727051109421964E-4</v>
      </c>
      <c r="AM6" s="12">
        <f t="shared" si="16"/>
        <v>3.9978462402148196E-3</v>
      </c>
      <c r="AN6" s="12">
        <f t="shared" si="17"/>
        <v>4.7195231567240814E-3</v>
      </c>
    </row>
    <row r="7" spans="1:46">
      <c r="A7" s="57">
        <f t="shared" si="18"/>
        <v>41183</v>
      </c>
      <c r="B7" s="12">
        <f t="shared" si="0"/>
        <v>6.5895440259251536E-3</v>
      </c>
      <c r="C7" s="12">
        <f t="shared" si="1"/>
        <v>1.1148935032223584E-4</v>
      </c>
      <c r="D7" s="12">
        <f t="shared" si="2"/>
        <v>3.5125708379291076E-3</v>
      </c>
      <c r="E7" s="79">
        <f t="shared" si="3"/>
        <v>3.400702345511819E-3</v>
      </c>
      <c r="N7" s="12">
        <f t="shared" si="4"/>
        <v>1.4763513782924953E-3</v>
      </c>
      <c r="O7" s="49">
        <f t="shared" si="5"/>
        <v>1.364709877352599E-3</v>
      </c>
      <c r="P7" s="49">
        <f t="shared" si="6"/>
        <v>2.067982733513718E-3</v>
      </c>
      <c r="Q7" s="12">
        <f t="shared" si="7"/>
        <v>2.1797026418874932E-3</v>
      </c>
      <c r="Z7" s="12">
        <f t="shared" si="8"/>
        <v>9.256854557573746E-3</v>
      </c>
      <c r="AC7" s="79">
        <f t="shared" si="9"/>
        <v>7.3941679670151599E-3</v>
      </c>
      <c r="AD7" s="12">
        <f t="shared" si="10"/>
        <v>7.1502815800963404E-3</v>
      </c>
      <c r="AE7" s="12">
        <f t="shared" si="11"/>
        <v>6.8337854762792194E-3</v>
      </c>
      <c r="AF7" s="12">
        <f t="shared" si="12"/>
        <v>7.1502815800963404E-3</v>
      </c>
      <c r="AG7" s="12">
        <f t="shared" si="13"/>
        <v>7.3842605821201612E-3</v>
      </c>
      <c r="AH7" s="12">
        <f t="shared" si="19"/>
        <v>5.2560388207365527E-3</v>
      </c>
      <c r="AI7" s="12">
        <f t="shared" si="14"/>
        <v>5.1439759718752143E-3</v>
      </c>
      <c r="AL7" s="12">
        <f t="shared" si="15"/>
        <v>1.5813708341059218E-3</v>
      </c>
      <c r="AM7" s="12">
        <f t="shared" si="16"/>
        <v>5.548790297565942E-3</v>
      </c>
      <c r="AN7" s="12">
        <f t="shared" si="17"/>
        <v>5.4366948136710391E-3</v>
      </c>
    </row>
    <row r="8" spans="1:46">
      <c r="A8" s="57">
        <f t="shared" si="18"/>
        <v>41548</v>
      </c>
      <c r="B8" s="12">
        <f t="shared" si="0"/>
        <v>7.6607803028194699E-3</v>
      </c>
      <c r="C8" s="12">
        <f t="shared" si="1"/>
        <v>2.0042692218043001E-3</v>
      </c>
      <c r="D8" s="12">
        <f t="shared" si="2"/>
        <v>5.8855276601077477E-3</v>
      </c>
      <c r="E8" s="79">
        <f t="shared" si="3"/>
        <v>3.8734949116711048E-3</v>
      </c>
      <c r="N8" s="12">
        <f t="shared" si="4"/>
        <v>4.2476469709016307E-3</v>
      </c>
      <c r="O8" s="49">
        <f t="shared" si="5"/>
        <v>2.2388904099577278E-3</v>
      </c>
      <c r="P8" s="49">
        <f t="shared" si="6"/>
        <v>2.7739514514073527E-3</v>
      </c>
      <c r="Q8" s="12">
        <f t="shared" si="7"/>
        <v>4.7837804187285116E-3</v>
      </c>
      <c r="Z8" s="12">
        <f t="shared" si="8"/>
        <v>8.5928535056694066E-3</v>
      </c>
      <c r="AC8" s="79">
        <f t="shared" si="9"/>
        <v>8.8762037469360955E-3</v>
      </c>
      <c r="AD8" s="12">
        <f t="shared" si="10"/>
        <v>9.2557522755600807E-3</v>
      </c>
      <c r="AE8" s="12">
        <f t="shared" si="11"/>
        <v>9.1762087799234227E-3</v>
      </c>
      <c r="AF8" s="12">
        <f t="shared" si="12"/>
        <v>9.2557522755600807E-3</v>
      </c>
      <c r="AG8" s="12">
        <f t="shared" si="13"/>
        <v>9.3158753420841123E-3</v>
      </c>
      <c r="AH8" s="12">
        <f t="shared" si="19"/>
        <v>7.0678285068086488E-3</v>
      </c>
      <c r="AI8" s="12">
        <f t="shared" si="14"/>
        <v>5.0534308490890467E-3</v>
      </c>
      <c r="AL8" s="12">
        <f t="shared" si="15"/>
        <v>3.4427982323090855E-3</v>
      </c>
      <c r="AM8" s="12">
        <f t="shared" si="16"/>
        <v>7.5234083493136428E-3</v>
      </c>
      <c r="AN8" s="12">
        <f t="shared" si="17"/>
        <v>5.5080994133844818E-3</v>
      </c>
    </row>
    <row r="9" spans="1:46">
      <c r="A9" s="57">
        <f t="shared" si="18"/>
        <v>41913</v>
      </c>
      <c r="B9" s="12">
        <f t="shared" si="0"/>
        <v>8.4697556160204801E-3</v>
      </c>
      <c r="C9" s="12">
        <f t="shared" si="1"/>
        <v>1.455333891251076E-3</v>
      </c>
      <c r="D9" s="12">
        <f t="shared" si="2"/>
        <v>5.2716748700494254E-3</v>
      </c>
      <c r="E9" s="79">
        <f t="shared" si="3"/>
        <v>3.8107949996826207E-3</v>
      </c>
      <c r="N9" s="12">
        <f t="shared" si="4"/>
        <v>3.3793647330571108E-3</v>
      </c>
      <c r="O9" s="49">
        <f t="shared" si="5"/>
        <v>1.921234803683225E-3</v>
      </c>
      <c r="P9" s="49">
        <f t="shared" si="6"/>
        <v>2.2795355034983533E-3</v>
      </c>
      <c r="Q9" s="12">
        <f t="shared" si="7"/>
        <v>3.7381868800239193E-3</v>
      </c>
      <c r="Z9" s="12">
        <f t="shared" si="8"/>
        <v>8.4686177031363385E-3</v>
      </c>
      <c r="AC9" s="79">
        <f t="shared" si="9"/>
        <v>8.8310409384209834E-3</v>
      </c>
      <c r="AD9" s="12">
        <f t="shared" si="10"/>
        <v>9.011168125920177E-3</v>
      </c>
      <c r="AE9" s="12">
        <f t="shared" si="11"/>
        <v>8.9952447094285848E-3</v>
      </c>
      <c r="AF9" s="12">
        <f t="shared" si="12"/>
        <v>9.0270887786931819E-3</v>
      </c>
      <c r="AG9" s="12">
        <f t="shared" si="13"/>
        <v>9.0143706973271343E-3</v>
      </c>
      <c r="AH9" s="12">
        <f t="shared" si="19"/>
        <v>6.4715223269655731E-3</v>
      </c>
      <c r="AI9" s="12">
        <f t="shared" si="14"/>
        <v>5.0088988155103653E-3</v>
      </c>
      <c r="AL9" s="12">
        <f t="shared" si="15"/>
        <v>3.2383139124616545E-3</v>
      </c>
      <c r="AM9" s="12">
        <f t="shared" si="16"/>
        <v>7.1639850070415179E-3</v>
      </c>
      <c r="AN9" s="12">
        <f t="shared" si="17"/>
        <v>5.7003551956820164E-3</v>
      </c>
    </row>
    <row r="10" spans="1:46">
      <c r="A10" s="57">
        <f t="shared" si="18"/>
        <v>42278</v>
      </c>
      <c r="B10" s="12">
        <f t="shared" si="0"/>
        <v>9.0259455168786307E-3</v>
      </c>
      <c r="C10" s="12">
        <f t="shared" si="1"/>
        <v>6.7256876235077812E-4</v>
      </c>
      <c r="D10" s="12">
        <f t="shared" si="2"/>
        <v>4.2003945707460577E-3</v>
      </c>
      <c r="E10" s="79">
        <f t="shared" si="3"/>
        <v>3.5254546976924983E-3</v>
      </c>
      <c r="N10" s="12">
        <f t="shared" si="4"/>
        <v>2.5379247537233862E-3</v>
      </c>
      <c r="O10" s="49">
        <f t="shared" si="5"/>
        <v>1.8641022544263475E-3</v>
      </c>
      <c r="P10" s="49">
        <f t="shared" si="6"/>
        <v>2.0598362698427408E-3</v>
      </c>
      <c r="Q10" s="12">
        <f t="shared" si="7"/>
        <v>2.7337904137241242E-3</v>
      </c>
      <c r="Z10" s="12">
        <f t="shared" si="8"/>
        <v>6.9891848174652438E-3</v>
      </c>
      <c r="AC10" s="79">
        <f t="shared" si="9"/>
        <v>9.6944105858853824E-3</v>
      </c>
      <c r="AD10" s="12">
        <f t="shared" si="10"/>
        <v>9.9778646106845059E-3</v>
      </c>
      <c r="AE10" s="12">
        <f t="shared" si="11"/>
        <v>9.9700247806393527E-3</v>
      </c>
      <c r="AF10" s="12">
        <f t="shared" si="12"/>
        <v>9.9621842811186134E-3</v>
      </c>
      <c r="AG10" s="12">
        <f t="shared" si="13"/>
        <v>1.2241259508525948E-2</v>
      </c>
      <c r="AH10" s="12">
        <f t="shared" si="19"/>
        <v>5.3167397569342523E-3</v>
      </c>
      <c r="AI10" s="12">
        <f t="shared" si="14"/>
        <v>4.6410495696185272E-3</v>
      </c>
      <c r="AL10" s="12">
        <f t="shared" si="15"/>
        <v>2.0485939913275075E-3</v>
      </c>
      <c r="AM10" s="12">
        <f t="shared" si="16"/>
        <v>5.8628643877687292E-3</v>
      </c>
      <c r="AN10" s="12">
        <f t="shared" si="17"/>
        <v>5.1868071409586491E-3</v>
      </c>
    </row>
    <row r="11" spans="1:46">
      <c r="A11" s="57">
        <f t="shared" si="18"/>
        <v>42644</v>
      </c>
      <c r="B11" s="12">
        <f t="shared" si="0"/>
        <v>8.4406508574732531E-3</v>
      </c>
      <c r="C11" s="12">
        <f t="shared" si="1"/>
        <v>1.9640686147754938E-3</v>
      </c>
      <c r="D11" s="12">
        <f t="shared" si="2"/>
        <v>5.4771669367150722E-3</v>
      </c>
      <c r="E11" s="79">
        <f t="shared" si="3"/>
        <v>3.5062118812271281E-3</v>
      </c>
      <c r="N11" s="12">
        <f t="shared" si="4"/>
        <v>3.7336145951216704E-3</v>
      </c>
      <c r="O11" s="49">
        <f t="shared" si="5"/>
        <v>1.7660772833825167E-3</v>
      </c>
      <c r="P11" s="49">
        <f t="shared" si="6"/>
        <v>1.7905934192179451E-3</v>
      </c>
      <c r="Q11" s="12">
        <f t="shared" si="7"/>
        <v>3.7581788823299878E-3</v>
      </c>
      <c r="Z11" s="12">
        <f t="shared" si="8"/>
        <v>6.222692225571036E-3</v>
      </c>
      <c r="AC11" s="79">
        <f t="shared" si="9"/>
        <v>8.1978994280669602E-3</v>
      </c>
      <c r="AD11" s="12">
        <f t="shared" si="10"/>
        <v>8.4591483447227223E-3</v>
      </c>
      <c r="AE11" s="12">
        <f t="shared" si="11"/>
        <v>8.5544433369879602E-3</v>
      </c>
      <c r="AF11" s="12">
        <f t="shared" si="12"/>
        <v>8.4432562115079879E-3</v>
      </c>
      <c r="AG11" s="12">
        <f t="shared" si="13"/>
        <v>9.0672055921388051E-3</v>
      </c>
      <c r="AH11" s="12">
        <f t="shared" si="19"/>
        <v>6.517151715331515E-3</v>
      </c>
      <c r="AI11" s="12">
        <f t="shared" si="14"/>
        <v>4.5441580623253319E-3</v>
      </c>
      <c r="AL11" s="12">
        <f t="shared" si="15"/>
        <v>4.0261839145583345E-3</v>
      </c>
      <c r="AM11" s="12">
        <f t="shared" si="16"/>
        <v>7.220719278308918E-3</v>
      </c>
      <c r="AN11" s="12">
        <f t="shared" si="17"/>
        <v>5.2463464790717396E-3</v>
      </c>
    </row>
    <row r="12" spans="1:46">
      <c r="A12" s="57">
        <f t="shared" si="18"/>
        <v>43009</v>
      </c>
      <c r="B12" s="12">
        <f t="shared" si="0"/>
        <v>6.0323704113605103E-3</v>
      </c>
      <c r="C12" s="12">
        <f t="shared" si="1"/>
        <v>1.6914307653965732E-3</v>
      </c>
      <c r="D12" s="12">
        <f t="shared" si="2"/>
        <v>5.0482753606428954E-3</v>
      </c>
      <c r="E12" s="79">
        <f t="shared" si="3"/>
        <v>3.3511763125312344E-3</v>
      </c>
      <c r="N12" s="12">
        <f t="shared" si="4"/>
        <v>3.632259809168481E-3</v>
      </c>
      <c r="O12" s="49">
        <f t="shared" si="5"/>
        <v>1.937551809032545E-3</v>
      </c>
      <c r="P12" s="49">
        <f t="shared" si="6"/>
        <v>2.18195680041533E-3</v>
      </c>
      <c r="Q12" s="12">
        <f t="shared" si="7"/>
        <v>3.8770781946728672E-3</v>
      </c>
      <c r="Z12" s="12">
        <f t="shared" si="8"/>
        <v>6.0758285314290728E-3</v>
      </c>
      <c r="AC12" s="79">
        <f t="shared" si="9"/>
        <v>7.0951039288507474E-3</v>
      </c>
      <c r="AD12" s="12">
        <f t="shared" si="10"/>
        <v>7.5572488170603247E-3</v>
      </c>
      <c r="AE12" s="12">
        <f t="shared" si="11"/>
        <v>7.357480055563359E-3</v>
      </c>
      <c r="AF12" s="12">
        <f t="shared" si="12"/>
        <v>7.5811918147101753E-3</v>
      </c>
      <c r="AG12" s="12">
        <f t="shared" si="13"/>
        <v>7.9665039429810403E-3</v>
      </c>
      <c r="AH12" s="12">
        <f t="shared" si="19"/>
        <v>5.9745279871870061E-3</v>
      </c>
      <c r="AI12" s="12">
        <f t="shared" si="14"/>
        <v>4.2758648923628684E-3</v>
      </c>
      <c r="AL12" s="12">
        <f t="shared" si="15"/>
        <v>3.6508008939268866E-3</v>
      </c>
      <c r="AM12" s="12">
        <f t="shared" si="16"/>
        <v>6.4642909121177539E-3</v>
      </c>
      <c r="AN12" s="12">
        <f t="shared" si="17"/>
        <v>4.7648008160299238E-3</v>
      </c>
    </row>
    <row r="13" spans="1:46">
      <c r="A13" s="57">
        <f t="shared" si="18"/>
        <v>43374</v>
      </c>
      <c r="B13" s="12">
        <f t="shared" si="0"/>
        <v>6.1760015276672853E-3</v>
      </c>
      <c r="C13" s="12">
        <f t="shared" si="1"/>
        <v>-5.0116529532018284E-4</v>
      </c>
      <c r="D13" s="12">
        <f t="shared" si="2"/>
        <v>3.1188960862069681E-3</v>
      </c>
      <c r="E13" s="79">
        <f t="shared" si="3"/>
        <v>3.6218765403529529E-3</v>
      </c>
      <c r="N13" s="12">
        <f t="shared" si="4"/>
        <v>2.0610946076911052E-3</v>
      </c>
      <c r="O13" s="49">
        <f t="shared" si="5"/>
        <v>2.5635446626290914E-3</v>
      </c>
      <c r="P13" s="49">
        <f t="shared" si="6"/>
        <v>2.6849924609559928E-3</v>
      </c>
      <c r="Q13" s="12">
        <f t="shared" si="7"/>
        <v>2.1824815405961928E-3</v>
      </c>
      <c r="Z13" s="12">
        <f t="shared" si="8"/>
        <v>6.4514314535544237E-3</v>
      </c>
      <c r="AC13" s="79">
        <f t="shared" si="9"/>
        <v>7.3882394619361564E-3</v>
      </c>
      <c r="AD13" s="12">
        <f t="shared" si="10"/>
        <v>7.7990197553776675E-3</v>
      </c>
      <c r="AE13" s="12">
        <f t="shared" si="11"/>
        <v>7.6876422711045223E-3</v>
      </c>
      <c r="AF13" s="12">
        <f t="shared" si="12"/>
        <v>7.8069701111282974E-3</v>
      </c>
      <c r="AG13" s="12">
        <f t="shared" si="13"/>
        <v>8.4083716527847407E-3</v>
      </c>
      <c r="AH13" s="12">
        <f t="shared" si="19"/>
        <v>3.8777662439861693E-3</v>
      </c>
      <c r="AI13" s="12">
        <f t="shared" si="14"/>
        <v>4.3811272082174835E-3</v>
      </c>
      <c r="AL13" s="12">
        <f t="shared" si="15"/>
        <v>1.3200577062753016E-3</v>
      </c>
      <c r="AM13" s="12">
        <f t="shared" si="16"/>
        <v>4.176697564722609E-3</v>
      </c>
      <c r="AN13" s="12">
        <f t="shared" si="17"/>
        <v>4.6802084180768144E-3</v>
      </c>
    </row>
    <row r="14" spans="1:46">
      <c r="A14" s="57">
        <f t="shared" si="18"/>
        <v>43739</v>
      </c>
      <c r="B14" s="12">
        <f t="shared" si="0"/>
        <v>4.663948011748742E-3</v>
      </c>
      <c r="C14" s="12">
        <f t="shared" si="1"/>
        <v>-2.3008496906329334E-4</v>
      </c>
      <c r="D14" s="12">
        <f t="shared" si="2"/>
        <v>2.9058188228168191E-3</v>
      </c>
      <c r="E14" s="79">
        <f t="shared" si="3"/>
        <v>3.1366254822572381E-3</v>
      </c>
      <c r="N14" s="12">
        <f t="shared" si="4"/>
        <v>1.2655340982146157E-3</v>
      </c>
      <c r="O14" s="49">
        <f t="shared" si="5"/>
        <v>1.4959632659397037E-3</v>
      </c>
      <c r="P14" s="49">
        <f t="shared" si="6"/>
        <v>1.6515813019202241E-3</v>
      </c>
      <c r="Q14" s="12">
        <f t="shared" si="7"/>
        <v>1.4211163288242457E-3</v>
      </c>
      <c r="Z14" s="12">
        <f t="shared" si="8"/>
        <v>6.007471629713379E-3</v>
      </c>
      <c r="AC14" s="79">
        <f t="shared" si="9"/>
        <v>5.4637512995422037E-3</v>
      </c>
      <c r="AD14" s="12">
        <f t="shared" si="10"/>
        <v>5.6612029480218595E-3</v>
      </c>
      <c r="AE14" s="12">
        <f t="shared" si="11"/>
        <v>5.2384025282121716E-3</v>
      </c>
      <c r="AF14" s="12">
        <f t="shared" si="12"/>
        <v>5.8475889005908943E-3</v>
      </c>
      <c r="AG14" s="12">
        <f t="shared" si="13"/>
        <v>5.3638937789661778E-3</v>
      </c>
      <c r="AH14" s="12">
        <f t="shared" si="19"/>
        <v>3.9821617792290542E-3</v>
      </c>
      <c r="AI14" s="12">
        <f t="shared" si="14"/>
        <v>4.2132161459988993E-3</v>
      </c>
      <c r="AL14" s="12">
        <f t="shared" si="15"/>
        <v>1.7015602123873208E-3</v>
      </c>
      <c r="AM14" s="12">
        <f t="shared" si="16"/>
        <v>4.5461035474192446E-3</v>
      </c>
      <c r="AN14" s="12">
        <f t="shared" si="17"/>
        <v>4.7772876985747725E-3</v>
      </c>
    </row>
    <row r="15" spans="1:46">
      <c r="A15" s="57">
        <f t="shared" si="18"/>
        <v>44105</v>
      </c>
      <c r="B15" s="12">
        <f t="shared" si="0"/>
        <v>3.0783903718540895E-3</v>
      </c>
      <c r="C15" s="12">
        <f t="shared" si="1"/>
        <v>-2.0838780874560259E-3</v>
      </c>
      <c r="D15" s="12">
        <f t="shared" si="2"/>
        <v>9.1244415830038506E-4</v>
      </c>
      <c r="E15" s="79">
        <f t="shared" si="3"/>
        <v>3.0025792548715735E-3</v>
      </c>
      <c r="N15" s="12">
        <f t="shared" si="4"/>
        <v>-1.3632578779350091E-3</v>
      </c>
      <c r="O15" s="49">
        <f t="shared" si="5"/>
        <v>7.2212503004753792E-4</v>
      </c>
      <c r="P15" s="49">
        <f t="shared" si="6"/>
        <v>1.1098666182609573E-3</v>
      </c>
      <c r="Q15" s="12">
        <f t="shared" si="7"/>
        <v>-9.7632429592087178E-4</v>
      </c>
      <c r="Z15" s="12">
        <f t="shared" si="8"/>
        <v>6.4398280932724816E-3</v>
      </c>
      <c r="AC15" s="79">
        <f t="shared" si="9"/>
        <v>5.478005302232118E-3</v>
      </c>
      <c r="AD15" s="12">
        <f t="shared" si="10"/>
        <v>5.8387433273203726E-3</v>
      </c>
      <c r="AE15" s="12">
        <f t="shared" si="11"/>
        <v>5.2558150338792853E-3</v>
      </c>
      <c r="AF15" s="12">
        <f t="shared" si="12"/>
        <v>6.0000104308495228E-3</v>
      </c>
      <c r="AG15" s="12">
        <f t="shared" si="13"/>
        <v>6.2552445562169545E-3</v>
      </c>
      <c r="AH15" s="12">
        <f t="shared" si="19"/>
        <v>2.8705501435464242E-3</v>
      </c>
      <c r="AI15" s="12">
        <f t="shared" si="14"/>
        <v>4.9647742151985863E-3</v>
      </c>
      <c r="AL15" s="12">
        <f t="shared" si="15"/>
        <v>-1.8691846502061349E-4</v>
      </c>
      <c r="AM15" s="12">
        <f t="shared" si="16"/>
        <v>3.1881461945360012E-3</v>
      </c>
      <c r="AN15" s="12">
        <f t="shared" si="17"/>
        <v>5.2830334796956091E-3</v>
      </c>
    </row>
    <row r="16" spans="1:46">
      <c r="A16" s="57">
        <f t="shared" si="18"/>
        <v>44470</v>
      </c>
      <c r="B16" s="12">
        <f t="shared" si="0"/>
        <v>5.7598434447296842E-3</v>
      </c>
      <c r="C16" s="12">
        <f t="shared" si="1"/>
        <v>-1.1660505428572332E-3</v>
      </c>
      <c r="D16" s="12">
        <f t="shared" si="2"/>
        <v>2.1068091973293068E-3</v>
      </c>
      <c r="E16" s="79">
        <f t="shared" si="3"/>
        <v>3.2766805152800726E-3</v>
      </c>
      <c r="N16" s="12">
        <f t="shared" si="4"/>
        <v>1.232409221672004E-4</v>
      </c>
      <c r="O16" s="49">
        <f t="shared" si="5"/>
        <v>1.2907965990995862E-3</v>
      </c>
      <c r="P16" s="49">
        <f t="shared" si="6"/>
        <v>1.6761282769228725E-3</v>
      </c>
      <c r="Q16" s="12">
        <f t="shared" si="7"/>
        <v>5.0812328377847216E-4</v>
      </c>
      <c r="Z16" s="12">
        <f t="shared" si="8"/>
        <v>8.4053643612107543E-3</v>
      </c>
      <c r="AC16" s="79">
        <f t="shared" si="9"/>
        <v>7.0538336085925373E-3</v>
      </c>
      <c r="AD16" s="12">
        <f t="shared" si="10"/>
        <v>6.5464395161132227E-3</v>
      </c>
      <c r="AE16" s="12">
        <f t="shared" si="11"/>
        <v>6.4663138591347646E-3</v>
      </c>
      <c r="AF16" s="12">
        <f t="shared" si="12"/>
        <v>6.5544482241590707E-3</v>
      </c>
      <c r="AG16" s="12">
        <f t="shared" si="13"/>
        <v>8.5905922462077289E-3</v>
      </c>
      <c r="AH16" s="12">
        <f t="shared" si="19"/>
        <v>3.373999754726853E-3</v>
      </c>
      <c r="AI16" s="12">
        <f t="shared" si="14"/>
        <v>4.5453504058923233E-3</v>
      </c>
      <c r="AL16" s="12">
        <f t="shared" si="15"/>
        <v>1.2011608515298811E-3</v>
      </c>
      <c r="AM16" s="12">
        <f t="shared" si="16"/>
        <v>4.0903774724911912E-3</v>
      </c>
      <c r="AN16" s="12">
        <f t="shared" si="17"/>
        <v>5.2625644314605591E-3</v>
      </c>
    </row>
    <row r="17" spans="1:40">
      <c r="A17" s="57">
        <f t="shared" si="18"/>
        <v>44835</v>
      </c>
      <c r="B17" s="12">
        <f t="shared" si="0"/>
        <v>7.4090661599235386E-3</v>
      </c>
      <c r="C17" s="12">
        <f t="shared" si="1"/>
        <v>-6.7654748358103589E-4</v>
      </c>
      <c r="D17" s="12">
        <f t="shared" si="2"/>
        <v>3.2099186198437657E-3</v>
      </c>
      <c r="E17" s="79">
        <f t="shared" si="3"/>
        <v>3.8890972623910613E-3</v>
      </c>
      <c r="N17" s="12">
        <f t="shared" si="4"/>
        <v>2.5065648401174645E-3</v>
      </c>
      <c r="O17" s="49">
        <f t="shared" si="5"/>
        <v>3.1852673082803928E-3</v>
      </c>
      <c r="P17" s="49">
        <f t="shared" si="6"/>
        <v>3.4985559667248811E-3</v>
      </c>
      <c r="Q17" s="12">
        <f t="shared" si="7"/>
        <v>2.8196415439083466E-3</v>
      </c>
      <c r="Z17" s="12">
        <f t="shared" si="8"/>
        <v>9.4426856902951606E-3</v>
      </c>
      <c r="AC17" s="79">
        <f t="shared" si="9"/>
        <v>8.0352062217033948E-3</v>
      </c>
      <c r="AD17" s="12">
        <f t="shared" si="10"/>
        <v>7.3583307542457455E-3</v>
      </c>
      <c r="AE17" s="12">
        <f t="shared" si="11"/>
        <v>7.3265242928302055E-3</v>
      </c>
      <c r="AF17" s="12">
        <f t="shared" si="12"/>
        <v>7.3662806438115069E-3</v>
      </c>
      <c r="AG17" s="12">
        <f t="shared" si="13"/>
        <v>9.308349789114212E-3</v>
      </c>
      <c r="AH17" s="12">
        <f t="shared" si="19"/>
        <v>4.2500719869065229E-3</v>
      </c>
      <c r="AI17" s="12">
        <f t="shared" si="14"/>
        <v>4.9299548190144815E-3</v>
      </c>
      <c r="AL17" s="12">
        <f t="shared" si="15"/>
        <v>1.3978093835025351E-3</v>
      </c>
      <c r="AM17" s="12">
        <f t="shared" si="16"/>
        <v>3.9132723995700669E-3</v>
      </c>
      <c r="AN17" s="12">
        <f t="shared" si="17"/>
        <v>4.5929272165017299E-3</v>
      </c>
    </row>
    <row r="18" spans="1:40">
      <c r="A18" s="57">
        <f t="shared" si="18"/>
        <v>45200</v>
      </c>
      <c r="B18" s="12">
        <f t="shared" si="0"/>
        <v>7.2634542958687209E-3</v>
      </c>
      <c r="C18" s="12">
        <f t="shared" si="1"/>
        <v>5.5976779101851726E-4</v>
      </c>
      <c r="D18" s="12">
        <f t="shared" si="2"/>
        <v>4.7300022665648367E-3</v>
      </c>
      <c r="E18" s="79">
        <f t="shared" si="3"/>
        <v>4.1679014185760366E-3</v>
      </c>
      <c r="N18" s="12">
        <f t="shared" si="4"/>
        <v>4.2366342313959748E-3</v>
      </c>
      <c r="O18" s="49">
        <f t="shared" si="5"/>
        <v>3.6748094004368514E-3</v>
      </c>
      <c r="P18" s="49">
        <f t="shared" si="6"/>
        <v>4.1776599933629477E-3</v>
      </c>
      <c r="Q18" s="12">
        <f t="shared" si="7"/>
        <v>4.7397663038875049E-3</v>
      </c>
      <c r="Z18" s="12">
        <f t="shared" si="8"/>
        <v>9.1018065916741442E-3</v>
      </c>
      <c r="AC18" s="79">
        <f t="shared" si="9"/>
        <v>7.8837872746576245E-3</v>
      </c>
      <c r="AD18" s="12">
        <f t="shared" si="10"/>
        <v>7.5973821755053184E-3</v>
      </c>
      <c r="AE18" s="12">
        <f t="shared" si="11"/>
        <v>6.9758336033869384E-3</v>
      </c>
      <c r="AF18" s="12">
        <f t="shared" si="12"/>
        <v>7.1914628032119232E-3</v>
      </c>
      <c r="AG18" s="12">
        <f t="shared" si="13"/>
        <v>9.1727841782986985E-3</v>
      </c>
      <c r="AH18" s="12">
        <f t="shared" si="19"/>
        <v>5.145367478558871E-3</v>
      </c>
      <c r="AI18" s="12">
        <f t="shared" si="14"/>
        <v>4.5830342525805534E-3</v>
      </c>
      <c r="AL18" s="12">
        <f t="shared" si="15"/>
        <v>2.4546199310435668E-3</v>
      </c>
      <c r="AM18" s="12">
        <f t="shared" si="16"/>
        <v>5.2233703017336985E-3</v>
      </c>
      <c r="AN18" s="12">
        <f t="shared" si="17"/>
        <v>4.6609934367152217E-3</v>
      </c>
    </row>
    <row r="19" spans="1:40">
      <c r="A19" s="57"/>
      <c r="O19" s="49"/>
    </row>
    <row r="20" spans="1:40">
      <c r="A20" s="57"/>
    </row>
    <row r="21" spans="1:40">
      <c r="A21" s="57"/>
    </row>
    <row r="22" spans="1:40">
      <c r="A22" s="57"/>
    </row>
    <row r="23" spans="1:40">
      <c r="A23" s="57"/>
    </row>
    <row r="24" spans="1:40">
      <c r="A24" s="57"/>
    </row>
    <row r="25" spans="1:40">
      <c r="A25" s="57"/>
    </row>
    <row r="26" spans="1:40">
      <c r="A26" s="57"/>
    </row>
    <row r="27" spans="1:40">
      <c r="A27" s="57"/>
    </row>
    <row r="28" spans="1:40">
      <c r="A28" s="57"/>
      <c r="B28" t="s">
        <v>112</v>
      </c>
      <c r="M28" s="38" t="s">
        <v>14</v>
      </c>
      <c r="N28" s="59">
        <f>505/252</f>
        <v>2.003968253968254</v>
      </c>
      <c r="R28" t="s">
        <v>112</v>
      </c>
    </row>
    <row r="29" spans="1:40">
      <c r="A29" s="57"/>
      <c r="B29" s="38" t="s">
        <v>2</v>
      </c>
      <c r="C29" s="38" t="s">
        <v>103</v>
      </c>
      <c r="D29" s="38" t="s">
        <v>104</v>
      </c>
      <c r="E29" s="38" t="s">
        <v>105</v>
      </c>
      <c r="F29" s="38" t="s">
        <v>106</v>
      </c>
      <c r="H29" s="38" t="s">
        <v>107</v>
      </c>
      <c r="I29" s="38" t="s">
        <v>108</v>
      </c>
      <c r="J29" s="38" t="s">
        <v>109</v>
      </c>
      <c r="L29" s="38"/>
      <c r="M29" s="38">
        <v>720</v>
      </c>
      <c r="N29" s="38">
        <f>720+1080</f>
        <v>1800</v>
      </c>
      <c r="O29" s="38">
        <f>720+1800</f>
        <v>2520</v>
      </c>
      <c r="R29" s="38" t="s">
        <v>114</v>
      </c>
      <c r="S29" s="38" t="s">
        <v>107</v>
      </c>
      <c r="T29" s="38" t="s">
        <v>108</v>
      </c>
      <c r="U29" s="38" t="s">
        <v>109</v>
      </c>
      <c r="X29" s="38" t="s">
        <v>1</v>
      </c>
      <c r="Y29" s="38" t="s">
        <v>107</v>
      </c>
      <c r="Z29" s="38" t="s">
        <v>108</v>
      </c>
      <c r="AA29" s="38" t="s">
        <v>109</v>
      </c>
    </row>
    <row r="30" spans="1:40">
      <c r="A30" s="98" t="s">
        <v>113</v>
      </c>
      <c r="B30" s="38">
        <v>2008</v>
      </c>
      <c r="C30" s="35">
        <v>1.9045999999999998</v>
      </c>
      <c r="D30" s="58">
        <v>1.9</v>
      </c>
      <c r="E30" s="58">
        <v>2.0099999999999998</v>
      </c>
      <c r="F30" s="58">
        <v>2.0699999999999998</v>
      </c>
      <c r="H30" s="12">
        <f>D30/C30-1</f>
        <v>-2.4152052924498735E-3</v>
      </c>
      <c r="I30" s="12">
        <f>(E30/C30)^(1/3)-1</f>
        <v>1.8116382684385313E-2</v>
      </c>
      <c r="J30" s="12">
        <f>(F30/C30)^(1/5)-1</f>
        <v>1.6794791970638379E-2</v>
      </c>
      <c r="M30" s="58">
        <v>15.09</v>
      </c>
      <c r="N30" s="58">
        <v>15.71</v>
      </c>
      <c r="O30" s="58">
        <v>15.7</v>
      </c>
      <c r="S30" s="58">
        <f>GEOMEAN(14.5,13.5)</f>
        <v>13.991068579633222</v>
      </c>
      <c r="T30" s="58">
        <f>GEOMEAN(14.5,13.5,12,11)</f>
        <v>12.678530667842617</v>
      </c>
      <c r="U30" s="58">
        <f>GEOMEAN(14.5,13.5,12,11,10)</f>
        <v>12.090802868711634</v>
      </c>
      <c r="Y30" s="60">
        <f>S30-0.1</f>
        <v>13.891068579633222</v>
      </c>
      <c r="Z30" s="60">
        <f>T30-0.1</f>
        <v>12.578530667842617</v>
      </c>
      <c r="AA30" s="60">
        <f>U30-0.1</f>
        <v>11.990802868711635</v>
      </c>
    </row>
    <row r="31" spans="1:40">
      <c r="A31" s="98"/>
      <c r="B31" s="38">
        <v>2009</v>
      </c>
      <c r="C31" s="35">
        <v>1.7669999999999999</v>
      </c>
      <c r="D31" s="58">
        <v>1.75</v>
      </c>
      <c r="E31" s="58">
        <v>1.9</v>
      </c>
      <c r="F31" s="58">
        <v>1.94</v>
      </c>
      <c r="H31" s="12">
        <f t="shared" ref="H31:H45" si="20">D31/C31-1</f>
        <v>-9.6208262591963578E-3</v>
      </c>
      <c r="I31" s="12">
        <f t="shared" ref="I31:I45" si="21">(E31/C31)^(1/3)-1</f>
        <v>2.4485188140280112E-2</v>
      </c>
      <c r="J31" s="12">
        <f t="shared" ref="J31:J45" si="22">(F31/C31)^(1/5)-1</f>
        <v>1.8856536639314969E-2</v>
      </c>
      <c r="M31" s="58">
        <v>10</v>
      </c>
      <c r="N31" s="38">
        <v>12.29</v>
      </c>
      <c r="O31" s="38">
        <v>12.63</v>
      </c>
      <c r="S31" s="58">
        <f>GEOMEAN(8.75,10.5)</f>
        <v>9.5851447563404069</v>
      </c>
      <c r="T31" s="58">
        <f>GEOMEAN(8.75,10.5,10.25,10)</f>
        <v>9.8509996665862491</v>
      </c>
      <c r="U31" s="58">
        <f>GEOMEAN(8.75,10.5,10.25,10,9.63)</f>
        <v>9.8063976723038397</v>
      </c>
      <c r="X31" s="47"/>
      <c r="Y31" s="60">
        <f t="shared" ref="Y31:AA45" si="23">S31-0.1</f>
        <v>9.4851447563404072</v>
      </c>
      <c r="Z31" s="60">
        <f t="shared" si="23"/>
        <v>9.7509996665862495</v>
      </c>
      <c r="AA31" s="60">
        <f t="shared" si="23"/>
        <v>9.7063976723038401</v>
      </c>
      <c r="AH31" s="49"/>
    </row>
    <row r="32" spans="1:40">
      <c r="A32" s="98"/>
      <c r="B32" s="38">
        <f>B31+1</f>
        <v>2010</v>
      </c>
      <c r="C32" s="35">
        <v>1.6873</v>
      </c>
      <c r="D32" s="58">
        <v>1.8</v>
      </c>
      <c r="E32" s="58">
        <v>1.9</v>
      </c>
      <c r="F32" s="58">
        <v>1.94</v>
      </c>
      <c r="H32" s="12">
        <f t="shared" si="20"/>
        <v>6.6793101404611033E-2</v>
      </c>
      <c r="I32" s="12">
        <f t="shared" si="21"/>
        <v>4.0368269731119399E-2</v>
      </c>
      <c r="J32" s="12">
        <f t="shared" si="22"/>
        <v>2.8304851240460227E-2</v>
      </c>
      <c r="M32" s="38">
        <v>11.51</v>
      </c>
      <c r="N32" s="38">
        <v>11.38</v>
      </c>
      <c r="O32" s="38">
        <v>11.21</v>
      </c>
      <c r="S32" s="58">
        <f>GEOMEAN(10.75,11.75)</f>
        <v>11.238883396494511</v>
      </c>
      <c r="T32" s="58">
        <f>GEOMEAN(10.75,11.75,10.5,10,10)</f>
        <v>10.581010028052878</v>
      </c>
      <c r="U32" s="58">
        <f>GEOMEAN(10.75,11.75,10.5,10,10,10)</f>
        <v>10.481882128877466</v>
      </c>
      <c r="X32" s="47"/>
      <c r="Y32" s="60">
        <f t="shared" si="23"/>
        <v>11.138883396494512</v>
      </c>
      <c r="Z32" s="60">
        <f t="shared" si="23"/>
        <v>10.481010028052879</v>
      </c>
      <c r="AA32" s="60">
        <f t="shared" si="23"/>
        <v>10.381882128877466</v>
      </c>
      <c r="AH32" s="49"/>
    </row>
    <row r="33" spans="1:34">
      <c r="A33" s="98"/>
      <c r="B33" s="38">
        <f t="shared" ref="B33:B44" si="24">B32+1</f>
        <v>2011</v>
      </c>
      <c r="C33" s="35">
        <v>1.8793</v>
      </c>
      <c r="D33" s="58">
        <v>1.75</v>
      </c>
      <c r="E33" s="58">
        <v>1.75</v>
      </c>
      <c r="F33" s="58">
        <v>1.8</v>
      </c>
      <c r="H33" s="12">
        <f t="shared" si="20"/>
        <v>-6.8802213590166583E-2</v>
      </c>
      <c r="I33" s="12">
        <f t="shared" si="21"/>
        <v>-2.3481118587388328E-2</v>
      </c>
      <c r="J33" s="12">
        <f t="shared" si="22"/>
        <v>-8.5854729490204562E-3</v>
      </c>
      <c r="M33" s="38">
        <v>10.76</v>
      </c>
      <c r="N33" s="38">
        <v>11.32</v>
      </c>
      <c r="O33" s="38">
        <v>11.35</v>
      </c>
      <c r="S33" s="58">
        <f>GEOMEAN(11,10.5)</f>
        <v>10.747092630102339</v>
      </c>
      <c r="T33" s="58">
        <f>GEOMEAN(11,10.5,10.5,10)</f>
        <v>10.494042550793566</v>
      </c>
      <c r="U33" s="58">
        <f>GEOMEAN(11,10.5,10.5,10,9.75)</f>
        <v>10.340824792090807</v>
      </c>
      <c r="Y33" s="60">
        <f t="shared" si="23"/>
        <v>10.647092630102339</v>
      </c>
      <c r="Z33" s="60">
        <f t="shared" si="23"/>
        <v>10.394042550793566</v>
      </c>
      <c r="AA33" s="60">
        <f t="shared" si="23"/>
        <v>10.240824792090807</v>
      </c>
      <c r="AH33" s="49"/>
    </row>
    <row r="34" spans="1:34">
      <c r="A34" s="98"/>
      <c r="B34" s="38">
        <f t="shared" si="24"/>
        <v>2012</v>
      </c>
      <c r="C34" s="35">
        <v>2.0264000000000002</v>
      </c>
      <c r="D34" s="58">
        <v>2</v>
      </c>
      <c r="E34" s="58">
        <v>2</v>
      </c>
      <c r="F34" s="58">
        <v>2.04</v>
      </c>
      <c r="G34" s="38"/>
      <c r="H34" s="12">
        <f t="shared" si="20"/>
        <v>-1.3028030003948032E-2</v>
      </c>
      <c r="I34" s="12">
        <f t="shared" si="21"/>
        <v>-4.3616732019993165E-3</v>
      </c>
      <c r="J34" s="12">
        <f t="shared" si="22"/>
        <v>1.3386928805856346E-3</v>
      </c>
      <c r="M34" s="38">
        <v>7.87</v>
      </c>
      <c r="N34" s="38">
        <v>8.91</v>
      </c>
      <c r="O34" s="38">
        <v>9.23</v>
      </c>
      <c r="S34" s="58">
        <f>GEOMEAN(7.25,8)</f>
        <v>7.6157731058639087</v>
      </c>
      <c r="T34" s="58">
        <f>GEOMEAN(7.25,8,9,8.88)</f>
        <v>8.2512713064121552</v>
      </c>
      <c r="U34" s="58">
        <f>GEOMEAN(7.25,8,9,8.88,8.5)</f>
        <v>8.3004278500816486</v>
      </c>
      <c r="Y34" s="60">
        <f t="shared" si="23"/>
        <v>7.515773105863909</v>
      </c>
      <c r="Z34" s="60">
        <f t="shared" si="23"/>
        <v>8.1512713064121556</v>
      </c>
      <c r="AA34" s="60">
        <f t="shared" si="23"/>
        <v>8.200427850081649</v>
      </c>
      <c r="AH34" s="49"/>
    </row>
    <row r="35" spans="1:34">
      <c r="A35" s="98"/>
      <c r="B35" s="38">
        <f t="shared" si="24"/>
        <v>2013</v>
      </c>
      <c r="C35" s="35">
        <v>2.2170000000000001</v>
      </c>
      <c r="D35" s="58">
        <v>2.4</v>
      </c>
      <c r="E35" s="58">
        <v>2.4500000000000002</v>
      </c>
      <c r="F35" s="58">
        <v>2.5</v>
      </c>
      <c r="H35" s="12">
        <f t="shared" si="20"/>
        <v>8.2543978349120417E-2</v>
      </c>
      <c r="I35" s="12">
        <f t="shared" si="21"/>
        <v>3.3872055815147739E-2</v>
      </c>
      <c r="J35" s="12">
        <f t="shared" si="22"/>
        <v>2.431813824747775E-2</v>
      </c>
      <c r="M35" s="38">
        <v>10.92</v>
      </c>
      <c r="N35" s="38">
        <v>11.62</v>
      </c>
      <c r="O35" s="38">
        <v>11.77</v>
      </c>
      <c r="S35" s="58">
        <f>GEOMEAN(9.75,10)</f>
        <v>9.8742088290657488</v>
      </c>
      <c r="T35" s="58">
        <f>GEOMEAN(9.75,10,10.25)</f>
        <v>9.9979162324881212</v>
      </c>
      <c r="U35" s="58">
        <f>GEOMEAN(9.75,10,10.25,9.5,9)</f>
        <v>9.6903378574638648</v>
      </c>
      <c r="Y35" s="60">
        <f t="shared" si="23"/>
        <v>9.7742088290657492</v>
      </c>
      <c r="Z35" s="60">
        <f t="shared" si="23"/>
        <v>9.8979162324881216</v>
      </c>
      <c r="AA35" s="60">
        <f t="shared" si="23"/>
        <v>9.5903378574638651</v>
      </c>
      <c r="AH35" s="49"/>
    </row>
    <row r="36" spans="1:34">
      <c r="A36" s="98"/>
      <c r="B36" s="38">
        <f t="shared" si="24"/>
        <v>2014</v>
      </c>
      <c r="C36" s="35">
        <v>2.4468999999999999</v>
      </c>
      <c r="D36" s="58">
        <v>2.5</v>
      </c>
      <c r="E36" s="58">
        <v>2.65</v>
      </c>
      <c r="F36" s="58">
        <v>2.67</v>
      </c>
      <c r="H36" s="12">
        <f t="shared" si="20"/>
        <v>2.170092770444243E-2</v>
      </c>
      <c r="I36" s="12">
        <f t="shared" si="21"/>
        <v>2.6935619353925189E-2</v>
      </c>
      <c r="J36" s="12">
        <f t="shared" si="22"/>
        <v>1.7604474831564909E-2</v>
      </c>
      <c r="M36" s="38">
        <v>11.94</v>
      </c>
      <c r="N36" s="38">
        <v>11.63</v>
      </c>
      <c r="O36" s="38">
        <v>11.37</v>
      </c>
      <c r="S36" s="58">
        <f>GEOMEAN(11,12)</f>
        <v>11.489125293076057</v>
      </c>
      <c r="T36" s="58">
        <f>GEOMEAN(11,12,10.88,10)</f>
        <v>10.947140868321446</v>
      </c>
      <c r="U36" s="58">
        <f>GEOMEAN(11,12,10.88,10,10)</f>
        <v>10.750794620204868</v>
      </c>
      <c r="Y36" s="60">
        <f t="shared" si="23"/>
        <v>11.389125293076058</v>
      </c>
      <c r="Z36" s="60">
        <f t="shared" si="23"/>
        <v>10.847140868321446</v>
      </c>
      <c r="AA36" s="60">
        <f t="shared" si="23"/>
        <v>10.650794620204868</v>
      </c>
      <c r="AH36" s="49"/>
    </row>
    <row r="37" spans="1:34">
      <c r="A37" s="98"/>
      <c r="B37" s="38">
        <f t="shared" si="24"/>
        <v>2015</v>
      </c>
      <c r="C37" s="35">
        <v>3.9474999999999998</v>
      </c>
      <c r="D37" s="58">
        <v>4.13</v>
      </c>
      <c r="E37" s="58">
        <v>4</v>
      </c>
      <c r="F37" s="58">
        <v>4.1100000000000003</v>
      </c>
      <c r="H37" s="12">
        <f t="shared" si="20"/>
        <v>4.6231792273590866E-2</v>
      </c>
      <c r="I37" s="12">
        <f t="shared" si="21"/>
        <v>4.4136763611950514E-3</v>
      </c>
      <c r="J37" s="12">
        <f t="shared" si="22"/>
        <v>8.1007471982887935E-3</v>
      </c>
      <c r="M37" s="38">
        <v>15.7</v>
      </c>
      <c r="N37" s="38">
        <v>15.73</v>
      </c>
      <c r="O37" s="38">
        <v>15.72</v>
      </c>
      <c r="S37" s="58">
        <f>GEOMEAN(14.25,12.75)</f>
        <v>13.479150566708572</v>
      </c>
      <c r="T37" s="58">
        <f>GEOMEAN(14.25,12.75,11,10)</f>
        <v>11.889933717301229</v>
      </c>
      <c r="U37" s="58">
        <f>GEOMEAN(14.25,12.75,11,10,10)</f>
        <v>11.485331821144717</v>
      </c>
      <c r="Y37" s="60">
        <f t="shared" si="23"/>
        <v>13.379150566708573</v>
      </c>
      <c r="Z37" s="60">
        <f t="shared" si="23"/>
        <v>11.78993371730123</v>
      </c>
      <c r="AA37" s="60">
        <f t="shared" si="23"/>
        <v>11.385331821144717</v>
      </c>
    </row>
    <row r="38" spans="1:34">
      <c r="A38" s="98"/>
      <c r="B38" s="38">
        <f t="shared" si="24"/>
        <v>2016</v>
      </c>
      <c r="C38" s="35">
        <v>3.2624</v>
      </c>
      <c r="D38" s="58">
        <v>3.4</v>
      </c>
      <c r="E38" s="58">
        <v>3.6</v>
      </c>
      <c r="F38" s="58">
        <v>3.67</v>
      </c>
      <c r="H38" s="12">
        <f t="shared" si="20"/>
        <v>4.2177538008827842E-2</v>
      </c>
      <c r="I38" s="12">
        <f t="shared" si="21"/>
        <v>3.3368211041995721E-2</v>
      </c>
      <c r="J38" s="12">
        <f t="shared" si="22"/>
        <v>2.3825096926204381E-2</v>
      </c>
      <c r="M38" s="38">
        <v>11.49</v>
      </c>
      <c r="N38" s="38">
        <v>11.28</v>
      </c>
      <c r="O38" s="38">
        <v>11.44</v>
      </c>
      <c r="S38" s="58">
        <f>GEOMEAN(13.5,11)</f>
        <v>12.186057606953941</v>
      </c>
      <c r="T38" s="58">
        <f>GEOMEAN(13.5,11,10,10)</f>
        <v>11.039047788171741</v>
      </c>
      <c r="U38" s="58">
        <f>GEOMEAN(13.5,11,10,10,9.5)</f>
        <v>10.712479696013485</v>
      </c>
      <c r="Y38" s="60">
        <f t="shared" si="23"/>
        <v>12.086057606953942</v>
      </c>
      <c r="Z38" s="60">
        <f t="shared" si="23"/>
        <v>10.939047788171742</v>
      </c>
      <c r="AA38" s="60">
        <f t="shared" si="23"/>
        <v>10.612479696013486</v>
      </c>
    </row>
    <row r="39" spans="1:34">
      <c r="A39" s="98"/>
      <c r="B39" s="38">
        <f t="shared" si="24"/>
        <v>2017</v>
      </c>
      <c r="C39" s="35">
        <v>3.1625000000000001</v>
      </c>
      <c r="D39" s="58">
        <v>3.3</v>
      </c>
      <c r="E39" s="58">
        <v>3.4</v>
      </c>
      <c r="F39" s="58">
        <v>3.5</v>
      </c>
      <c r="H39" s="12">
        <f t="shared" si="20"/>
        <v>4.3478260869565188E-2</v>
      </c>
      <c r="I39" s="12">
        <f t="shared" si="21"/>
        <v>2.4431193980375188E-2</v>
      </c>
      <c r="J39" s="12">
        <f t="shared" si="22"/>
        <v>2.0487059754849213E-2</v>
      </c>
      <c r="M39" s="38">
        <v>8.08</v>
      </c>
      <c r="N39" s="38">
        <v>9.65</v>
      </c>
      <c r="O39" s="38">
        <v>9.99</v>
      </c>
      <c r="S39" s="58">
        <f>GEOMEAN(7,7)</f>
        <v>7</v>
      </c>
      <c r="T39" s="58">
        <f>GEOMEAN(7,7,8,8)</f>
        <v>7.4833147735478827</v>
      </c>
      <c r="U39" s="58">
        <f>GEOMEAN(7,7,8,8,8)</f>
        <v>7.5839106585589269</v>
      </c>
      <c r="Y39" s="60">
        <f t="shared" si="23"/>
        <v>6.9</v>
      </c>
      <c r="Z39" s="60">
        <f t="shared" si="23"/>
        <v>7.383314773547883</v>
      </c>
      <c r="AA39" s="60">
        <f t="shared" si="23"/>
        <v>7.4839106585589272</v>
      </c>
    </row>
    <row r="40" spans="1:34">
      <c r="A40" s="98"/>
      <c r="B40" s="38">
        <f>B39+1</f>
        <v>2018</v>
      </c>
      <c r="C40" s="35">
        <v>4.05</v>
      </c>
      <c r="D40" s="58">
        <v>3.8</v>
      </c>
      <c r="E40" s="58">
        <v>3.8</v>
      </c>
      <c r="F40" s="58">
        <v>3.93</v>
      </c>
      <c r="H40" s="12">
        <f t="shared" si="20"/>
        <v>-6.1728395061728447E-2</v>
      </c>
      <c r="I40" s="12">
        <f t="shared" si="21"/>
        <v>-2.1014653898851376E-2</v>
      </c>
      <c r="J40" s="12">
        <f t="shared" si="22"/>
        <v>-5.9974342062496522E-3</v>
      </c>
      <c r="M40" s="38">
        <v>8.36</v>
      </c>
      <c r="N40" s="38">
        <v>10.119999999999999</v>
      </c>
      <c r="O40" s="38">
        <v>10.57</v>
      </c>
      <c r="S40" s="58">
        <f>GEOMEAN(6.5,8)</f>
        <v>7.2111025509279791</v>
      </c>
      <c r="T40" s="58">
        <f>GEOMEAN(6.5,8,8.5,8)</f>
        <v>7.7113082540690865</v>
      </c>
      <c r="U40" s="58">
        <f>GEOMEAN(6.5,8,8.5,8,8)</f>
        <v>7.7682008993785896</v>
      </c>
      <c r="Y40" s="60">
        <f t="shared" si="23"/>
        <v>7.1111025509279795</v>
      </c>
      <c r="Z40" s="60">
        <f t="shared" si="23"/>
        <v>7.6113082540690868</v>
      </c>
      <c r="AA40" s="60">
        <f t="shared" si="23"/>
        <v>7.66820089937859</v>
      </c>
    </row>
    <row r="41" spans="1:34">
      <c r="A41" s="98"/>
      <c r="B41" s="38">
        <f t="shared" si="24"/>
        <v>2019</v>
      </c>
      <c r="C41" s="35">
        <v>4.157</v>
      </c>
      <c r="D41" s="58">
        <v>4</v>
      </c>
      <c r="E41" s="58">
        <v>3.95</v>
      </c>
      <c r="F41" s="58">
        <v>4.0999999999999996</v>
      </c>
      <c r="H41" s="12">
        <f t="shared" si="20"/>
        <v>-3.7767620880442609E-2</v>
      </c>
      <c r="I41" s="12">
        <f t="shared" si="21"/>
        <v>-1.6881903429925127E-2</v>
      </c>
      <c r="J41" s="12">
        <f t="shared" si="22"/>
        <v>-2.7575283269430928E-3</v>
      </c>
      <c r="M41" s="38">
        <v>4.9800000000000004</v>
      </c>
      <c r="N41" s="38">
        <v>6.26</v>
      </c>
      <c r="O41" s="38">
        <v>6.63</v>
      </c>
      <c r="S41" s="58">
        <f>GEOMEAN(4.5,4.75)</f>
        <v>4.6233105022267322</v>
      </c>
      <c r="T41" s="58">
        <f>GEOMEAN(4.5,4.75,6.5,7)</f>
        <v>5.5844367960822767</v>
      </c>
      <c r="U41" s="58">
        <f>GEOMEAN(4.5,4.75,6.5,7,7)</f>
        <v>5.8425590711059741</v>
      </c>
      <c r="Y41" s="60">
        <f t="shared" si="23"/>
        <v>4.5233105022267326</v>
      </c>
      <c r="Z41" s="60">
        <f t="shared" si="23"/>
        <v>5.4844367960822771</v>
      </c>
      <c r="AA41" s="60">
        <f t="shared" si="23"/>
        <v>5.7425590711059744</v>
      </c>
    </row>
    <row r="42" spans="1:34">
      <c r="A42" s="98"/>
      <c r="B42" s="38">
        <f t="shared" si="24"/>
        <v>2020</v>
      </c>
      <c r="C42" s="35">
        <v>5.61</v>
      </c>
      <c r="D42" s="58">
        <v>5.0999999999999996</v>
      </c>
      <c r="E42" s="58">
        <v>4.9000000000000004</v>
      </c>
      <c r="F42" s="58">
        <v>4.95</v>
      </c>
      <c r="H42" s="12">
        <f t="shared" si="20"/>
        <v>-9.090909090909105E-2</v>
      </c>
      <c r="I42" s="12">
        <f t="shared" si="21"/>
        <v>-4.4103056542960539E-2</v>
      </c>
      <c r="J42" s="12">
        <f t="shared" si="22"/>
        <v>-2.4721910440527295E-2</v>
      </c>
      <c r="M42" s="38">
        <v>4.41</v>
      </c>
      <c r="N42" s="38">
        <v>6.99</v>
      </c>
      <c r="O42" s="38">
        <v>7.77</v>
      </c>
      <c r="S42" s="58">
        <f>GEOMEAN(2,2.75)</f>
        <v>2.3452078799117149</v>
      </c>
      <c r="T42" s="58">
        <f>GEOMEAN(2,2.75,4.5,5.75)</f>
        <v>3.4539079736495801</v>
      </c>
      <c r="U42" s="58">
        <f>GEOMEAN(2,2.75,4.5,5.75,6)</f>
        <v>3.8572595207439102</v>
      </c>
      <c r="Y42" s="60">
        <f t="shared" si="23"/>
        <v>2.2452078799117148</v>
      </c>
      <c r="Z42" s="60">
        <f t="shared" si="23"/>
        <v>3.35390797364958</v>
      </c>
      <c r="AA42" s="60">
        <f t="shared" si="23"/>
        <v>3.7572595207439101</v>
      </c>
    </row>
    <row r="43" spans="1:34">
      <c r="A43" s="98"/>
      <c r="B43" s="38">
        <f>B42+1</f>
        <v>2021</v>
      </c>
      <c r="C43" s="35">
        <v>5.4429999999999996</v>
      </c>
      <c r="D43" s="58">
        <v>5.3</v>
      </c>
      <c r="E43" s="58">
        <v>5.05</v>
      </c>
      <c r="F43" s="58">
        <v>5.0750000000000002</v>
      </c>
      <c r="H43" s="12">
        <f t="shared" si="20"/>
        <v>-2.6272276318206833E-2</v>
      </c>
      <c r="I43" s="12">
        <f t="shared" si="21"/>
        <v>-2.4671276066238423E-2</v>
      </c>
      <c r="J43" s="12">
        <f t="shared" si="22"/>
        <v>-1.390321592421695E-2</v>
      </c>
      <c r="M43" s="38">
        <v>9.8000000000000007</v>
      </c>
      <c r="N43" s="38">
        <v>10.53</v>
      </c>
      <c r="O43" s="38">
        <v>10.81</v>
      </c>
      <c r="S43" s="58">
        <f>GEOMEAN(8.25,8.75)</f>
        <v>8.4963227339832148</v>
      </c>
      <c r="T43" s="58">
        <f>GEOMEAN(8.25,8.75,6.5,6.5)</f>
        <v>7.4314263618023482</v>
      </c>
      <c r="U43" s="58">
        <f>GEOMEAN(8.25,8.75,6.5,6.5,6.5)</f>
        <v>7.2350313001299886</v>
      </c>
      <c r="Y43" s="60">
        <f t="shared" si="23"/>
        <v>8.3963227339832152</v>
      </c>
      <c r="Z43" s="60">
        <f t="shared" si="23"/>
        <v>7.3314263618023485</v>
      </c>
      <c r="AA43" s="60">
        <f t="shared" si="23"/>
        <v>7.135031300129989</v>
      </c>
    </row>
    <row r="44" spans="1:34">
      <c r="A44" s="98"/>
      <c r="B44" s="38">
        <f t="shared" si="24"/>
        <v>2022</v>
      </c>
      <c r="C44" s="35">
        <v>5.4154999999999998</v>
      </c>
      <c r="D44" s="58">
        <v>5.2</v>
      </c>
      <c r="E44" s="58">
        <v>5.15</v>
      </c>
      <c r="F44" s="58">
        <v>5.2</v>
      </c>
      <c r="H44" s="12">
        <f t="shared" si="20"/>
        <v>-3.9793186224725274E-2</v>
      </c>
      <c r="I44" s="12">
        <f t="shared" si="21"/>
        <v>-1.6616562153887737E-2</v>
      </c>
      <c r="J44" s="12">
        <f t="shared" si="22"/>
        <v>-8.0884285372704312E-3</v>
      </c>
      <c r="M44" s="38">
        <v>11.99</v>
      </c>
      <c r="N44" s="38">
        <v>11.6</v>
      </c>
      <c r="O44" s="38">
        <v>11.76</v>
      </c>
      <c r="S44" s="58">
        <f>GEOMEAN(13.75,11.25)</f>
        <v>12.43734296383275</v>
      </c>
      <c r="T44" s="58">
        <f>GEOMEAN(13.75,11.25,8,7.75)</f>
        <v>9.8960465049940254</v>
      </c>
      <c r="U44" s="58">
        <f>GEOMEAN(13.75,11.25,8,7.75,7.5)</f>
        <v>9.3622801975454895</v>
      </c>
      <c r="Y44" s="60">
        <f t="shared" si="23"/>
        <v>12.33734296383275</v>
      </c>
      <c r="Z44" s="60">
        <f t="shared" si="23"/>
        <v>9.7960465049940257</v>
      </c>
      <c r="AA44" s="60">
        <f t="shared" si="23"/>
        <v>9.2622801975454898</v>
      </c>
    </row>
    <row r="45" spans="1:34">
      <c r="A45" s="98"/>
      <c r="B45" s="38">
        <v>2023</v>
      </c>
      <c r="C45" s="35">
        <v>5.0282999999999998</v>
      </c>
      <c r="D45" s="58">
        <v>5.05</v>
      </c>
      <c r="E45" s="58">
        <v>5.18</v>
      </c>
      <c r="F45" s="58">
        <v>5.2</v>
      </c>
      <c r="H45" s="12">
        <f t="shared" si="20"/>
        <v>4.3155738519977671E-3</v>
      </c>
      <c r="I45" s="12">
        <f t="shared" si="21"/>
        <v>9.9569442449576329E-3</v>
      </c>
      <c r="J45" s="12">
        <f t="shared" si="22"/>
        <v>6.7379325670151591E-3</v>
      </c>
      <c r="M45" s="38">
        <v>10.73</v>
      </c>
      <c r="N45" s="38">
        <v>11.28</v>
      </c>
      <c r="O45" s="38">
        <v>11.58</v>
      </c>
      <c r="S45" s="58">
        <f>GEOMEAN(11.75,9)</f>
        <v>10.283481900601567</v>
      </c>
      <c r="T45" s="58">
        <f>GEOMEAN(11.75,9,8.5,8.5)</f>
        <v>9.3493099293537867</v>
      </c>
      <c r="U45" s="58">
        <f>GEOMEAN(11.75,9,8.5,8.5,8.5)</f>
        <v>9.1729162981834822</v>
      </c>
      <c r="Y45" s="60">
        <f t="shared" si="23"/>
        <v>10.183481900601567</v>
      </c>
      <c r="Z45" s="60">
        <f t="shared" si="23"/>
        <v>9.249309929353787</v>
      </c>
      <c r="AA45" s="60">
        <f t="shared" si="23"/>
        <v>9.0729162981834826</v>
      </c>
    </row>
    <row r="46" spans="1:34">
      <c r="G46" t="s">
        <v>111</v>
      </c>
    </row>
    <row r="47" spans="1:34">
      <c r="B47" t="s">
        <v>112</v>
      </c>
      <c r="G47" t="s">
        <v>12</v>
      </c>
      <c r="H47" s="56">
        <f>523/252</f>
        <v>2.0753968253968256</v>
      </c>
      <c r="K47" t="s">
        <v>11</v>
      </c>
      <c r="L47" s="56">
        <f>1677/252</f>
        <v>6.6547619047619051</v>
      </c>
      <c r="O47" t="s">
        <v>13</v>
      </c>
      <c r="P47" s="56">
        <f>2730/252</f>
        <v>10.833333333333334</v>
      </c>
      <c r="S47" t="s">
        <v>12</v>
      </c>
      <c r="T47" s="56">
        <f>523/252</f>
        <v>2.0753968253968256</v>
      </c>
      <c r="W47" t="s">
        <v>11</v>
      </c>
      <c r="X47" s="56">
        <f>1677/252</f>
        <v>6.6547619047619051</v>
      </c>
      <c r="AA47" t="s">
        <v>13</v>
      </c>
      <c r="AB47" s="56">
        <f>2730/252</f>
        <v>10.833333333333334</v>
      </c>
    </row>
    <row r="48" spans="1:34">
      <c r="B48" s="38" t="s">
        <v>110</v>
      </c>
      <c r="C48" s="38" t="s">
        <v>107</v>
      </c>
      <c r="D48" s="38" t="s">
        <v>108</v>
      </c>
      <c r="E48" s="38" t="s">
        <v>109</v>
      </c>
      <c r="F48" s="38"/>
      <c r="G48" s="38">
        <v>720</v>
      </c>
      <c r="H48" s="38">
        <f>720+1080</f>
        <v>1800</v>
      </c>
      <c r="I48" s="38">
        <f>720+1800</f>
        <v>2520</v>
      </c>
      <c r="J48" s="38"/>
      <c r="K48" s="38">
        <f>7*360</f>
        <v>2520</v>
      </c>
      <c r="L48" s="38">
        <f>2520+1080</f>
        <v>3600</v>
      </c>
      <c r="M48" s="38">
        <f>2520+1800</f>
        <v>4320</v>
      </c>
      <c r="O48" s="38">
        <f>11*360</f>
        <v>3960</v>
      </c>
      <c r="P48" s="38">
        <f>O48+1080</f>
        <v>5040</v>
      </c>
      <c r="Q48" s="38">
        <f>O48+1800</f>
        <v>5760</v>
      </c>
      <c r="S48" s="38">
        <v>720</v>
      </c>
      <c r="T48" s="38">
        <f>720+1080</f>
        <v>1800</v>
      </c>
      <c r="U48" s="38">
        <f>720+1800</f>
        <v>2520</v>
      </c>
      <c r="W48" s="38">
        <f>7*360</f>
        <v>2520</v>
      </c>
      <c r="X48" s="38">
        <f>2520+1080</f>
        <v>3600</v>
      </c>
      <c r="Y48" s="38">
        <f>2520+1800</f>
        <v>4320</v>
      </c>
      <c r="AA48" s="38">
        <f>11*360</f>
        <v>3960</v>
      </c>
      <c r="AB48" s="38">
        <f>AA48+1080</f>
        <v>5040</v>
      </c>
      <c r="AC48" s="38">
        <f>AA48+1800</f>
        <v>5760</v>
      </c>
    </row>
    <row r="49" spans="1:29">
      <c r="A49" s="98" t="s">
        <v>113</v>
      </c>
      <c r="B49" s="38">
        <v>2008</v>
      </c>
      <c r="C49" s="35">
        <v>4.83</v>
      </c>
      <c r="D49" s="58">
        <f>GEOMEAN(4.83,4.5,4.5)</f>
        <v>4.607415575295617</v>
      </c>
      <c r="E49" s="58">
        <f>GEOMEAN(4.83,4.5,4.5,4.5,4.5)</f>
        <v>4.5641450414510709</v>
      </c>
      <c r="F49" s="58"/>
      <c r="G49" s="58">
        <v>9.58</v>
      </c>
      <c r="H49" s="35">
        <v>9.67</v>
      </c>
      <c r="I49" s="35">
        <v>9.83</v>
      </c>
      <c r="J49" s="35"/>
      <c r="K49" s="35">
        <v>9.83</v>
      </c>
      <c r="L49" s="35">
        <v>9.33</v>
      </c>
      <c r="M49" s="35">
        <v>9.33</v>
      </c>
      <c r="O49" s="35">
        <v>9.33</v>
      </c>
      <c r="P49" s="35">
        <v>9.33</v>
      </c>
      <c r="Q49" s="35">
        <v>9.33</v>
      </c>
      <c r="S49" s="12">
        <f>(1+C49/100)*(1+G49/100)-1</f>
        <v>0.14872714000000009</v>
      </c>
      <c r="T49" s="12">
        <f>(1+D49/100)*(1+H49/100)-1</f>
        <v>0.14722952661426714</v>
      </c>
      <c r="U49" s="12">
        <f>(1+E49/100)*(1+I49/100)-1</f>
        <v>0.1484280049902571</v>
      </c>
      <c r="W49" s="12">
        <f>(1+C49/100)*(1+K49/100)-1</f>
        <v>0.15134789000000004</v>
      </c>
      <c r="X49" s="12">
        <f>(1+D49/100)*(1+L49/100)-1</f>
        <v>0.14367287448470711</v>
      </c>
      <c r="Y49" s="12">
        <f>(1+E49/100)*(1+M49/100)-1</f>
        <v>0.14319979773818448</v>
      </c>
      <c r="AA49" s="12">
        <f>(1+C49/100)*(1+O49/100)-1</f>
        <v>0.14610638999999992</v>
      </c>
      <c r="AB49" s="12">
        <f>(1+D49/100)*(1+P49/100)-1</f>
        <v>0.14367287448470711</v>
      </c>
      <c r="AC49" s="12">
        <f>(1+E49/100)*(1+Q49/100)-1</f>
        <v>0.14319979773818448</v>
      </c>
    </row>
    <row r="50" spans="1:29">
      <c r="A50" s="98"/>
      <c r="B50" s="38">
        <v>2009</v>
      </c>
      <c r="C50" s="35">
        <v>4.42</v>
      </c>
      <c r="D50" s="58">
        <f>GEOMEAN(4.42,4.5,4.5)</f>
        <v>4.473173729162113</v>
      </c>
      <c r="E50" s="58">
        <f>GEOMEAN(4.42,4.5,4.5,4.5,4.5)</f>
        <v>4.4838849932826434</v>
      </c>
      <c r="F50" s="58"/>
      <c r="G50" s="58">
        <v>6.18</v>
      </c>
      <c r="H50" s="35">
        <v>6.37</v>
      </c>
      <c r="I50" s="35">
        <v>6.51</v>
      </c>
      <c r="J50" s="35"/>
      <c r="K50" s="58">
        <v>6.51</v>
      </c>
      <c r="L50" s="58">
        <v>6.42</v>
      </c>
      <c r="M50" s="58">
        <v>6.27</v>
      </c>
      <c r="N50" s="58"/>
      <c r="O50" s="58">
        <v>6.27</v>
      </c>
      <c r="P50" s="58">
        <v>6.27</v>
      </c>
      <c r="Q50" s="58">
        <v>6.27</v>
      </c>
      <c r="S50" s="12">
        <f t="shared" ref="S50:U64" si="25">(1+C50/100)*(1+G50/100)-1</f>
        <v>0.10873156000000006</v>
      </c>
      <c r="T50" s="12">
        <f t="shared" si="25"/>
        <v>0.11128114895709751</v>
      </c>
      <c r="U50" s="12">
        <f t="shared" si="25"/>
        <v>0.11285785906345347</v>
      </c>
      <c r="W50" s="12">
        <f t="shared" ref="W50:Y64" si="26">(1+C50/100)*(1+K50/100)-1</f>
        <v>0.11217741999999986</v>
      </c>
      <c r="X50" s="12">
        <f t="shared" si="26"/>
        <v>0.11180351482574324</v>
      </c>
      <c r="Y50" s="12">
        <f t="shared" si="26"/>
        <v>0.11035024582361475</v>
      </c>
      <c r="AA50" s="12">
        <f t="shared" ref="AA50:AC64" si="27">(1+C50/100)*(1+O50/100)-1</f>
        <v>0.10967134000000001</v>
      </c>
      <c r="AB50" s="12">
        <f t="shared" si="27"/>
        <v>0.11023641721980582</v>
      </c>
      <c r="AC50" s="12">
        <f t="shared" si="27"/>
        <v>0.11035024582361475</v>
      </c>
    </row>
    <row r="51" spans="1:29">
      <c r="A51" s="98"/>
      <c r="B51" s="38">
        <f>B50+1</f>
        <v>2010</v>
      </c>
      <c r="C51" s="35">
        <v>4.99</v>
      </c>
      <c r="D51" s="58">
        <f>GEOMEAN(4.99,4.5,4.5)</f>
        <v>4.6577394526317706</v>
      </c>
      <c r="E51" s="58">
        <f>GEOMEAN(4.99,4.5,4.5,4.5,4.5)</f>
        <v>4.5939907895298644</v>
      </c>
      <c r="F51" s="58"/>
      <c r="G51" s="58">
        <v>5.75</v>
      </c>
      <c r="H51" s="35">
        <v>5.62</v>
      </c>
      <c r="I51" s="35">
        <v>5.64</v>
      </c>
      <c r="J51" s="35"/>
      <c r="K51" s="58">
        <v>5.64</v>
      </c>
      <c r="L51" s="58">
        <v>5.64</v>
      </c>
      <c r="M51" s="58">
        <v>5.64</v>
      </c>
      <c r="N51" s="58"/>
      <c r="O51" s="58">
        <v>5.64</v>
      </c>
      <c r="P51" s="58">
        <v>5.64</v>
      </c>
      <c r="Q51" s="58">
        <v>5.64</v>
      </c>
      <c r="S51" s="12">
        <f t="shared" si="25"/>
        <v>0.11026925000000021</v>
      </c>
      <c r="T51" s="12">
        <f t="shared" si="25"/>
        <v>0.10539504409869682</v>
      </c>
      <c r="U51" s="12">
        <f t="shared" si="25"/>
        <v>0.10493091870059357</v>
      </c>
      <c r="W51" s="12">
        <f t="shared" si="26"/>
        <v>0.10911435999999997</v>
      </c>
      <c r="X51" s="12">
        <f t="shared" si="26"/>
        <v>0.10560435957760195</v>
      </c>
      <c r="Y51" s="12">
        <f t="shared" si="26"/>
        <v>0.10493091870059357</v>
      </c>
      <c r="AA51" s="12">
        <f t="shared" si="27"/>
        <v>0.10911435999999997</v>
      </c>
      <c r="AB51" s="12">
        <f t="shared" si="27"/>
        <v>0.10560435957760195</v>
      </c>
      <c r="AC51" s="12">
        <f t="shared" si="27"/>
        <v>0.10493091870059357</v>
      </c>
    </row>
    <row r="52" spans="1:29">
      <c r="A52" s="98"/>
      <c r="B52" s="38">
        <f t="shared" ref="B52:B58" si="28">B51+1</f>
        <v>2011</v>
      </c>
      <c r="C52" s="35">
        <v>5.62</v>
      </c>
      <c r="D52" s="58">
        <f>GEOMEAN(5.62,4.9,4.5)</f>
        <v>4.9855717384349685</v>
      </c>
      <c r="E52" s="58">
        <f>GEOMEAN(5.62,4.9,4.5,4.5,4.5)</f>
        <v>4.7853530836552052</v>
      </c>
      <c r="F52" s="58"/>
      <c r="G52" s="58">
        <v>4.58</v>
      </c>
      <c r="H52" s="35">
        <v>5.22</v>
      </c>
      <c r="I52" s="35">
        <v>5.26</v>
      </c>
      <c r="J52" s="35"/>
      <c r="K52" s="58">
        <v>5.26</v>
      </c>
      <c r="L52" s="58">
        <v>5.33</v>
      </c>
      <c r="M52" s="58">
        <v>5.31</v>
      </c>
      <c r="N52" s="58"/>
      <c r="O52" s="58">
        <v>5.31</v>
      </c>
      <c r="P52" s="58">
        <v>5.31</v>
      </c>
      <c r="Q52" s="58">
        <v>5.31</v>
      </c>
      <c r="S52" s="12">
        <f t="shared" si="25"/>
        <v>0.10457396000000019</v>
      </c>
      <c r="T52" s="12">
        <f t="shared" si="25"/>
        <v>0.10465818583181274</v>
      </c>
      <c r="U52" s="12">
        <f t="shared" si="25"/>
        <v>0.1029706265585546</v>
      </c>
      <c r="W52" s="12">
        <f t="shared" si="26"/>
        <v>0.1117561199999999</v>
      </c>
      <c r="X52" s="12">
        <f t="shared" si="26"/>
        <v>0.10581302712093543</v>
      </c>
      <c r="Y52" s="12">
        <f t="shared" si="26"/>
        <v>0.10349455332397284</v>
      </c>
      <c r="AA52" s="12">
        <f t="shared" si="27"/>
        <v>0.11228422000000005</v>
      </c>
      <c r="AB52" s="12">
        <f t="shared" si="27"/>
        <v>0.10560305597745856</v>
      </c>
      <c r="AC52" s="12">
        <f t="shared" si="27"/>
        <v>0.10349455332397284</v>
      </c>
    </row>
    <row r="53" spans="1:29">
      <c r="A53" s="98"/>
      <c r="B53" s="38">
        <f t="shared" si="28"/>
        <v>2012</v>
      </c>
      <c r="C53" s="35">
        <v>5.42</v>
      </c>
      <c r="D53" s="58">
        <f>GEOMEAN(5.42,5.3,5)</f>
        <v>5.2369897050311671</v>
      </c>
      <c r="E53" s="58">
        <f>GEOMEAN(5.42,5.3,5,5,5)</f>
        <v>5.1408748777517905</v>
      </c>
      <c r="F53" s="58"/>
      <c r="G53" s="58">
        <v>1.2</v>
      </c>
      <c r="H53" s="35">
        <v>2.94</v>
      </c>
      <c r="I53" s="35">
        <v>3.21</v>
      </c>
      <c r="J53" s="35"/>
      <c r="K53" s="58">
        <v>3.21</v>
      </c>
      <c r="L53" s="58">
        <v>3.46</v>
      </c>
      <c r="M53" s="58">
        <v>3.6</v>
      </c>
      <c r="N53" s="58"/>
      <c r="O53" s="58">
        <v>3.54</v>
      </c>
      <c r="P53" s="58">
        <v>3.6</v>
      </c>
      <c r="Q53" s="58">
        <v>3.6</v>
      </c>
      <c r="S53" s="12">
        <f t="shared" si="25"/>
        <v>6.6850400000000088E-2</v>
      </c>
      <c r="T53" s="12">
        <f t="shared" si="25"/>
        <v>8.3309572023591016E-2</v>
      </c>
      <c r="U53" s="12">
        <f t="shared" si="25"/>
        <v>8.5158969613276181E-2</v>
      </c>
      <c r="W53" s="12">
        <f t="shared" si="26"/>
        <v>8.8039820000000102E-2</v>
      </c>
      <c r="X53" s="12">
        <f t="shared" si="26"/>
        <v>8.8781895488252438E-2</v>
      </c>
      <c r="Y53" s="12">
        <f t="shared" si="26"/>
        <v>8.925946373350846E-2</v>
      </c>
      <c r="AA53" s="12">
        <f t="shared" si="27"/>
        <v>9.1518680000000074E-2</v>
      </c>
      <c r="AB53" s="12">
        <f t="shared" si="27"/>
        <v>9.0255213344123009E-2</v>
      </c>
      <c r="AC53" s="12">
        <f t="shared" si="27"/>
        <v>8.925946373350846E-2</v>
      </c>
    </row>
    <row r="54" spans="1:29">
      <c r="A54" s="98"/>
      <c r="B54" s="38">
        <f t="shared" si="28"/>
        <v>2013</v>
      </c>
      <c r="C54" s="35">
        <v>5.95</v>
      </c>
      <c r="D54" s="58">
        <f>GEOMEAN(5.95,5.5,5.5)</f>
        <v>5.6460854708121486</v>
      </c>
      <c r="E54" s="58">
        <f>GEOMEAN(5.95,5.5,5.5,5.5,5.5)</f>
        <v>5.5871913425238509</v>
      </c>
      <c r="F54" s="58"/>
      <c r="G54" s="58">
        <v>4.24</v>
      </c>
      <c r="H54" s="35">
        <v>5.46</v>
      </c>
      <c r="I54" s="35">
        <v>5.68</v>
      </c>
      <c r="J54" s="35"/>
      <c r="K54" s="58">
        <v>5.68</v>
      </c>
      <c r="L54" s="58">
        <v>5.76</v>
      </c>
      <c r="M54" s="58">
        <v>5.78</v>
      </c>
      <c r="N54" s="58"/>
      <c r="O54" s="58">
        <v>5.78</v>
      </c>
      <c r="P54" s="58">
        <v>5.78</v>
      </c>
      <c r="Q54" s="58">
        <v>5.78</v>
      </c>
      <c r="S54" s="12">
        <f t="shared" si="25"/>
        <v>0.10442280000000004</v>
      </c>
      <c r="T54" s="12">
        <f t="shared" si="25"/>
        <v>0.11414361737518508</v>
      </c>
      <c r="U54" s="12">
        <f t="shared" si="25"/>
        <v>0.11584543810779202</v>
      </c>
      <c r="W54" s="12">
        <f t="shared" si="26"/>
        <v>0.1196796</v>
      </c>
      <c r="X54" s="12">
        <f t="shared" si="26"/>
        <v>0.11731299993930944</v>
      </c>
      <c r="Y54" s="12">
        <f t="shared" si="26"/>
        <v>0.11690131002121751</v>
      </c>
      <c r="AA54" s="12">
        <f t="shared" si="27"/>
        <v>0.12073910000000021</v>
      </c>
      <c r="AB54" s="12">
        <f t="shared" si="27"/>
        <v>0.11752429211025106</v>
      </c>
      <c r="AC54" s="12">
        <f t="shared" si="27"/>
        <v>0.11690131002121751</v>
      </c>
    </row>
    <row r="55" spans="1:29">
      <c r="A55" s="98"/>
      <c r="B55" s="38">
        <f t="shared" si="28"/>
        <v>2014</v>
      </c>
      <c r="C55" s="35">
        <v>6.3</v>
      </c>
      <c r="D55" s="58">
        <f>GEOMEAN(6.3,5.5,5.5)</f>
        <v>5.7546905645642967</v>
      </c>
      <c r="E55" s="58">
        <f>GEOMEAN(6.3,5.5,5.5,5,5)</f>
        <v>5.4400286562582467</v>
      </c>
      <c r="F55" s="58"/>
      <c r="G55" s="58">
        <v>5.39</v>
      </c>
      <c r="H55" s="35">
        <v>5.57</v>
      </c>
      <c r="I55" s="35">
        <v>5.6</v>
      </c>
      <c r="J55" s="35"/>
      <c r="K55" s="58">
        <v>5.6</v>
      </c>
      <c r="L55" s="58">
        <v>5.6</v>
      </c>
      <c r="M55" s="58">
        <v>5.62</v>
      </c>
      <c r="N55" s="58"/>
      <c r="O55" s="58">
        <v>5.61</v>
      </c>
      <c r="P55" s="58">
        <v>5.63</v>
      </c>
      <c r="Q55" s="58">
        <v>5.64</v>
      </c>
      <c r="S55" s="12">
        <f t="shared" si="25"/>
        <v>0.12029570000000001</v>
      </c>
      <c r="T55" s="12">
        <f t="shared" si="25"/>
        <v>0.11645226829010547</v>
      </c>
      <c r="U55" s="12">
        <f t="shared" si="25"/>
        <v>0.11344670261008716</v>
      </c>
      <c r="W55" s="12">
        <f t="shared" si="26"/>
        <v>0.12252799999999997</v>
      </c>
      <c r="X55" s="12">
        <f t="shared" si="26"/>
        <v>0.11676953236179899</v>
      </c>
      <c r="Y55" s="12">
        <f t="shared" si="26"/>
        <v>0.11365758266739978</v>
      </c>
      <c r="AA55" s="12">
        <f t="shared" si="27"/>
        <v>0.12263430000000008</v>
      </c>
      <c r="AB55" s="12">
        <f t="shared" si="27"/>
        <v>0.11708679643349273</v>
      </c>
      <c r="AC55" s="12">
        <f t="shared" si="27"/>
        <v>0.11386846272471218</v>
      </c>
    </row>
    <row r="56" spans="1:29">
      <c r="A56" s="98"/>
      <c r="B56" s="38">
        <f t="shared" si="28"/>
        <v>2015</v>
      </c>
      <c r="C56" s="35">
        <v>6.12</v>
      </c>
      <c r="D56" s="58">
        <f>GEOMEAN(6.12,5,4.7)</f>
        <v>5.2392979266438449</v>
      </c>
      <c r="E56" s="58">
        <f>GEOMEAN(6.12,5,4.7,4.5,4.5)</f>
        <v>4.9300220578098939</v>
      </c>
      <c r="F56" s="58"/>
      <c r="G56" s="58">
        <v>6.56</v>
      </c>
      <c r="H56" s="35">
        <v>7.26</v>
      </c>
      <c r="I56" s="35">
        <v>7.35</v>
      </c>
      <c r="J56" s="35"/>
      <c r="K56" s="58">
        <v>7.35</v>
      </c>
      <c r="L56" s="58">
        <v>7.39</v>
      </c>
      <c r="M56" s="58">
        <v>7.36</v>
      </c>
      <c r="N56" s="58"/>
      <c r="O56" s="58">
        <v>7.37</v>
      </c>
      <c r="P56" s="58">
        <v>7.35</v>
      </c>
      <c r="Q56" s="58">
        <v>7.34</v>
      </c>
      <c r="S56" s="12">
        <f t="shared" si="25"/>
        <v>0.13081471999999983</v>
      </c>
      <c r="T56" s="12">
        <f t="shared" si="25"/>
        <v>0.12879670956118172</v>
      </c>
      <c r="U56" s="12">
        <f t="shared" si="25"/>
        <v>0.1264237867905893</v>
      </c>
      <c r="W56" s="12">
        <f t="shared" si="26"/>
        <v>0.13919819999999983</v>
      </c>
      <c r="X56" s="12">
        <f t="shared" si="26"/>
        <v>0.13016482043422828</v>
      </c>
      <c r="Y56" s="12">
        <f t="shared" si="26"/>
        <v>0.12652871681264699</v>
      </c>
      <c r="AA56" s="12">
        <f t="shared" si="27"/>
        <v>0.13941044000000002</v>
      </c>
      <c r="AB56" s="12">
        <f t="shared" si="27"/>
        <v>0.12974386324252141</v>
      </c>
      <c r="AC56" s="12">
        <f t="shared" si="27"/>
        <v>0.12631885676853138</v>
      </c>
    </row>
    <row r="57" spans="1:29">
      <c r="A57" s="98"/>
      <c r="B57" s="38">
        <f t="shared" si="28"/>
        <v>2016</v>
      </c>
      <c r="C57" s="35">
        <v>5.03</v>
      </c>
      <c r="D57" s="58">
        <f>GEOMEAN(5.03,4.5,4.5)</f>
        <v>4.6701518749507747</v>
      </c>
      <c r="E57" s="58">
        <f>GEOMEAN(5.03,4.5,4.5,4.5,4.5)</f>
        <v>4.6013324023718889</v>
      </c>
      <c r="F57" s="58"/>
      <c r="G57" s="58">
        <v>5.99</v>
      </c>
      <c r="H57" s="35">
        <v>6.02</v>
      </c>
      <c r="I57" s="35">
        <v>5.89</v>
      </c>
      <c r="J57" s="35"/>
      <c r="K57" s="58">
        <v>5.89</v>
      </c>
      <c r="L57" s="58">
        <v>5.8</v>
      </c>
      <c r="M57" s="58">
        <v>5.77</v>
      </c>
      <c r="N57" s="58"/>
      <c r="O57" s="58">
        <v>5.79</v>
      </c>
      <c r="P57" s="58">
        <v>5.75</v>
      </c>
      <c r="Q57" s="58">
        <v>5.75</v>
      </c>
      <c r="S57" s="12">
        <f t="shared" si="25"/>
        <v>0.11321297000000019</v>
      </c>
      <c r="T57" s="12">
        <f t="shared" si="25"/>
        <v>0.10971295017822813</v>
      </c>
      <c r="U57" s="12">
        <f t="shared" si="25"/>
        <v>0.10762350880871585</v>
      </c>
      <c r="W57" s="12">
        <f t="shared" si="26"/>
        <v>0.11216267000000002</v>
      </c>
      <c r="X57" s="12">
        <f t="shared" si="26"/>
        <v>0.10741020683697911</v>
      </c>
      <c r="Y57" s="12">
        <f t="shared" si="26"/>
        <v>0.10636829281988747</v>
      </c>
      <c r="AA57" s="12">
        <f t="shared" si="27"/>
        <v>0.11111237000000007</v>
      </c>
      <c r="AB57" s="12">
        <f t="shared" si="27"/>
        <v>0.1068868560776044</v>
      </c>
      <c r="AC57" s="12">
        <f t="shared" si="27"/>
        <v>0.10615909015508285</v>
      </c>
    </row>
    <row r="58" spans="1:29">
      <c r="A58" s="98"/>
      <c r="B58" s="38">
        <f t="shared" si="28"/>
        <v>2017</v>
      </c>
      <c r="C58" s="35">
        <v>4.03</v>
      </c>
      <c r="D58" s="58">
        <f>GEOMEAN(4.03,4.25,4)</f>
        <v>4.0918338350922969</v>
      </c>
      <c r="E58" s="58">
        <f>GEOMEAN(4.03,4.25,4,4,4)</f>
        <v>4.0548499713582418</v>
      </c>
      <c r="F58" s="58"/>
      <c r="G58" s="58">
        <v>3.72</v>
      </c>
      <c r="H58" s="35">
        <v>4.8099999999999996</v>
      </c>
      <c r="I58" s="35">
        <v>4.9400000000000004</v>
      </c>
      <c r="J58" s="35"/>
      <c r="K58" s="58">
        <v>4.9400000000000004</v>
      </c>
      <c r="L58" s="58">
        <v>5.13</v>
      </c>
      <c r="M58" s="58">
        <v>5.19</v>
      </c>
      <c r="N58" s="58"/>
      <c r="O58" s="58">
        <v>5.16</v>
      </c>
      <c r="P58" s="58">
        <v>5.22</v>
      </c>
      <c r="Q58" s="58">
        <v>5.22</v>
      </c>
      <c r="S58" s="12">
        <f t="shared" si="25"/>
        <v>7.8999159999999957E-2</v>
      </c>
      <c r="T58" s="12">
        <f t="shared" si="25"/>
        <v>9.0986510425602463E-2</v>
      </c>
      <c r="U58" s="12">
        <f t="shared" si="25"/>
        <v>9.1951595599433444E-2</v>
      </c>
      <c r="W58" s="12">
        <f t="shared" si="26"/>
        <v>9.1690820000000173E-2</v>
      </c>
      <c r="X58" s="12">
        <f t="shared" si="26"/>
        <v>9.4317449108325402E-2</v>
      </c>
      <c r="Y58" s="12">
        <f t="shared" si="26"/>
        <v>9.4552966848717279E-2</v>
      </c>
      <c r="AA58" s="12">
        <f t="shared" si="27"/>
        <v>9.3979480000000004E-2</v>
      </c>
      <c r="AB58" s="12">
        <f t="shared" si="27"/>
        <v>9.5254275612841166E-2</v>
      </c>
      <c r="AC58" s="12">
        <f t="shared" si="27"/>
        <v>9.4865131398631286E-2</v>
      </c>
    </row>
    <row r="59" spans="1:29">
      <c r="A59" s="98"/>
      <c r="B59" s="38">
        <f>B58+1</f>
        <v>2018</v>
      </c>
      <c r="C59" s="35">
        <v>4.21</v>
      </c>
      <c r="D59" s="58">
        <f>GEOMEAN(4.32,4,3.81)</f>
        <v>4.037906309853037</v>
      </c>
      <c r="E59" s="58">
        <f>GEOMEAN(4.32,4,3.81,3.75,3.75)</f>
        <v>3.9201821771914647</v>
      </c>
      <c r="F59" s="58"/>
      <c r="G59" s="58">
        <v>4.24</v>
      </c>
      <c r="H59" s="35">
        <v>5.39</v>
      </c>
      <c r="I59" s="35">
        <v>5.49</v>
      </c>
      <c r="J59" s="35"/>
      <c r="K59" s="58">
        <v>5.49</v>
      </c>
      <c r="L59" s="58">
        <v>5.56</v>
      </c>
      <c r="M59" s="58">
        <v>5.63</v>
      </c>
      <c r="N59" s="58"/>
      <c r="O59" s="58">
        <v>5.6</v>
      </c>
      <c r="P59" s="58">
        <v>5.64</v>
      </c>
      <c r="Q59" s="58">
        <v>5.64</v>
      </c>
      <c r="S59" s="12">
        <f t="shared" si="25"/>
        <v>8.6285039999999924E-2</v>
      </c>
      <c r="T59" s="12">
        <f t="shared" si="25"/>
        <v>9.645549459954128E-2</v>
      </c>
      <c r="U59" s="12">
        <f t="shared" si="25"/>
        <v>9.6254001787192678E-2</v>
      </c>
      <c r="W59" s="12">
        <f t="shared" si="26"/>
        <v>9.9311289999999941E-2</v>
      </c>
      <c r="X59" s="12">
        <f t="shared" si="26"/>
        <v>9.8224139006808819E-2</v>
      </c>
      <c r="Y59" s="12">
        <f t="shared" si="26"/>
        <v>9.7708884337673441E-2</v>
      </c>
      <c r="AA59" s="12">
        <f t="shared" si="27"/>
        <v>0.10045760000000015</v>
      </c>
      <c r="AB59" s="12">
        <f t="shared" si="27"/>
        <v>9.9056442257287491E-2</v>
      </c>
      <c r="AC59" s="12">
        <f t="shared" si="27"/>
        <v>9.7812804519850527E-2</v>
      </c>
    </row>
    <row r="60" spans="1:29">
      <c r="A60" s="98"/>
      <c r="B60" s="38">
        <f>B59+1</f>
        <v>2019</v>
      </c>
      <c r="C60" s="35">
        <v>3.66</v>
      </c>
      <c r="D60" s="58">
        <f>GEOMEAN(3.66,3.75,3.5)</f>
        <v>3.6351873562838746</v>
      </c>
      <c r="E60" s="58">
        <f>GEOMEAN(3.66,3.75,3.5,3.5,3.5)</f>
        <v>3.5804968603020391</v>
      </c>
      <c r="F60" s="58"/>
      <c r="G60" s="58">
        <v>1.41</v>
      </c>
      <c r="H60" s="35">
        <v>2.4300000000000002</v>
      </c>
      <c r="I60" s="35">
        <v>2.79</v>
      </c>
      <c r="J60" s="35"/>
      <c r="K60" s="58">
        <v>2.79</v>
      </c>
      <c r="L60" s="58">
        <v>3.15</v>
      </c>
      <c r="M60" s="58">
        <v>3.31</v>
      </c>
      <c r="N60" s="58"/>
      <c r="O60" s="58">
        <v>3.22</v>
      </c>
      <c r="P60" s="58">
        <v>3.45</v>
      </c>
      <c r="Q60" s="58">
        <v>3.54</v>
      </c>
      <c r="S60" s="12">
        <f t="shared" si="25"/>
        <v>5.1216060000000008E-2</v>
      </c>
      <c r="T60" s="12">
        <f t="shared" si="25"/>
        <v>6.1535224090415674E-2</v>
      </c>
      <c r="U60" s="12">
        <f t="shared" si="25"/>
        <v>6.4703927227044655E-2</v>
      </c>
      <c r="W60" s="12">
        <f t="shared" si="26"/>
        <v>6.5521139999999978E-2</v>
      </c>
      <c r="X60" s="12">
        <f t="shared" si="26"/>
        <v>6.8996957580068186E-2</v>
      </c>
      <c r="Y60" s="12">
        <f t="shared" si="26"/>
        <v>7.0090113063780324E-2</v>
      </c>
      <c r="AA60" s="12">
        <f t="shared" si="27"/>
        <v>6.9978520000000044E-2</v>
      </c>
      <c r="AB60" s="12">
        <f t="shared" si="27"/>
        <v>7.2106013200756713E-2</v>
      </c>
      <c r="AC60" s="12">
        <f t="shared" si="27"/>
        <v>7.2472464491567523E-2</v>
      </c>
    </row>
    <row r="61" spans="1:29">
      <c r="A61" s="98"/>
      <c r="B61" s="38">
        <f>B60+1</f>
        <v>2020</v>
      </c>
      <c r="C61" s="35">
        <v>3.02</v>
      </c>
      <c r="D61" s="58">
        <f>GEOMEAN(3.02,3.5,3.25)</f>
        <v>3.2507690487745635</v>
      </c>
      <c r="E61" s="58">
        <f>GEOMEAN(3.02,3.5,3.25,3.25,3.25)</f>
        <v>3.250461407429512</v>
      </c>
      <c r="F61" s="58"/>
      <c r="G61" s="58">
        <v>-0.76</v>
      </c>
      <c r="H61" s="35">
        <v>2.5099999999999998</v>
      </c>
      <c r="I61" s="35">
        <v>3.14</v>
      </c>
      <c r="J61" s="35"/>
      <c r="K61" s="58">
        <v>3.14</v>
      </c>
      <c r="L61" s="58">
        <v>3.65</v>
      </c>
      <c r="M61" s="58">
        <v>3.86</v>
      </c>
      <c r="N61" s="58"/>
      <c r="O61" s="58">
        <v>3.77</v>
      </c>
      <c r="P61" s="58">
        <v>4.01</v>
      </c>
      <c r="Q61" s="58">
        <v>4.0599999999999996</v>
      </c>
      <c r="S61" s="12">
        <f t="shared" si="25"/>
        <v>2.237047999999997E-2</v>
      </c>
      <c r="T61" s="12">
        <f t="shared" si="25"/>
        <v>5.842363351898805E-2</v>
      </c>
      <c r="U61" s="12">
        <f t="shared" si="25"/>
        <v>6.4925258956227916E-2</v>
      </c>
      <c r="W61" s="12">
        <f t="shared" si="26"/>
        <v>6.2548280000000123E-2</v>
      </c>
      <c r="X61" s="12">
        <f t="shared" si="26"/>
        <v>7.0194221190548411E-2</v>
      </c>
      <c r="Y61" s="12">
        <f t="shared" si="26"/>
        <v>7.2359292177562873E-2</v>
      </c>
      <c r="AA61" s="12">
        <f t="shared" si="27"/>
        <v>6.9038539999999982E-2</v>
      </c>
      <c r="AB61" s="12">
        <f t="shared" si="27"/>
        <v>7.3911248876304292E-2</v>
      </c>
      <c r="AC61" s="12">
        <f t="shared" si="27"/>
        <v>7.4424301405711324E-2</v>
      </c>
    </row>
    <row r="62" spans="1:29">
      <c r="A62" s="98"/>
      <c r="B62" s="38">
        <f>B61+1</f>
        <v>2021</v>
      </c>
      <c r="C62" s="35">
        <v>4.2</v>
      </c>
      <c r="D62" s="58">
        <f>GEOMEAN(4.2,3.25,3)</f>
        <v>3.4468149558684407</v>
      </c>
      <c r="E62" s="58">
        <f>GEOMEAN(4.2,3.25,3,3,3)</f>
        <v>3.2606132054686188</v>
      </c>
      <c r="F62" s="58"/>
      <c r="G62" s="58">
        <v>3.93</v>
      </c>
      <c r="H62" s="35">
        <v>4.5199999999999996</v>
      </c>
      <c r="I62" s="35">
        <v>4.63</v>
      </c>
      <c r="J62" s="35"/>
      <c r="K62" s="58">
        <v>4.63</v>
      </c>
      <c r="L62" s="58">
        <v>4.72</v>
      </c>
      <c r="M62" s="58">
        <v>4.7300000000000004</v>
      </c>
      <c r="N62" s="58"/>
      <c r="O62" s="58">
        <v>4.7300000000000004</v>
      </c>
      <c r="P62" s="58">
        <v>4.74</v>
      </c>
      <c r="Q62" s="58">
        <v>4.74</v>
      </c>
      <c r="S62" s="12">
        <f t="shared" si="25"/>
        <v>8.2950599999999985E-2</v>
      </c>
      <c r="T62" s="12">
        <f t="shared" si="25"/>
        <v>8.1226109918737022E-2</v>
      </c>
      <c r="U62" s="12">
        <f t="shared" si="25"/>
        <v>8.0415795968818093E-2</v>
      </c>
      <c r="W62" s="12">
        <f t="shared" si="26"/>
        <v>9.0244600000000119E-2</v>
      </c>
      <c r="X62" s="12">
        <f t="shared" si="26"/>
        <v>8.3295046217854329E-2</v>
      </c>
      <c r="Y62" s="12">
        <f t="shared" si="26"/>
        <v>8.1448402100872785E-2</v>
      </c>
      <c r="AA62" s="12">
        <f t="shared" si="27"/>
        <v>9.1286599999999885E-2</v>
      </c>
      <c r="AB62" s="12">
        <f t="shared" si="27"/>
        <v>8.3501939847766327E-2</v>
      </c>
      <c r="AC62" s="12">
        <f t="shared" si="27"/>
        <v>8.1551662714078432E-2</v>
      </c>
    </row>
    <row r="63" spans="1:29">
      <c r="A63" s="98"/>
      <c r="B63" s="38">
        <f>B62+1</f>
        <v>2022</v>
      </c>
      <c r="C63" s="35">
        <v>4.96</v>
      </c>
      <c r="D63" s="58">
        <f>GEOMEAN(4.96,3.47,3)</f>
        <v>3.7237238695792509</v>
      </c>
      <c r="E63" s="58">
        <f>GEOMEAN(4.96,3.47,3,3,3)</f>
        <v>3.4153481671523687</v>
      </c>
      <c r="F63" s="58"/>
      <c r="G63" s="58">
        <v>6.09</v>
      </c>
      <c r="H63" s="35">
        <v>5.56</v>
      </c>
      <c r="I63" s="35">
        <v>5.55</v>
      </c>
      <c r="J63" s="35"/>
      <c r="K63" s="58">
        <v>5.55</v>
      </c>
      <c r="L63" s="58">
        <v>5.57</v>
      </c>
      <c r="M63" s="58">
        <v>5.59</v>
      </c>
      <c r="N63" s="58"/>
      <c r="O63" s="58">
        <v>5.58</v>
      </c>
      <c r="P63" s="58">
        <v>5.6</v>
      </c>
      <c r="Q63" s="58">
        <v>5.6</v>
      </c>
      <c r="S63" s="12">
        <f t="shared" si="25"/>
        <v>0.11352063999999995</v>
      </c>
      <c r="T63" s="12">
        <f t="shared" si="25"/>
        <v>9.4907629167278573E-2</v>
      </c>
      <c r="U63" s="12">
        <f t="shared" si="25"/>
        <v>9.1548999904293327E-2</v>
      </c>
      <c r="W63" s="12">
        <f t="shared" si="26"/>
        <v>0.1078528000000003</v>
      </c>
      <c r="X63" s="12">
        <f t="shared" si="26"/>
        <v>9.501135289114826E-2</v>
      </c>
      <c r="Y63" s="12">
        <f t="shared" si="26"/>
        <v>9.1962661296961956E-2</v>
      </c>
      <c r="AA63" s="12">
        <f t="shared" si="27"/>
        <v>0.10816768000000021</v>
      </c>
      <c r="AB63" s="12">
        <f t="shared" si="27"/>
        <v>9.5322524062756875E-2</v>
      </c>
      <c r="AC63" s="12">
        <f t="shared" si="27"/>
        <v>9.2066076645129113E-2</v>
      </c>
    </row>
    <row r="64" spans="1:29">
      <c r="A64" s="98"/>
      <c r="B64" s="38">
        <v>2023</v>
      </c>
      <c r="C64" s="35">
        <v>3.88</v>
      </c>
      <c r="D64" s="58">
        <f>GEOMEAN(3.88,3.5,3.5)</f>
        <v>3.622340498784367</v>
      </c>
      <c r="E64" s="58">
        <f>GEOMEAN(3.88,3.5,3.5,3.5,3.5)</f>
        <v>3.5728993374384093</v>
      </c>
      <c r="F64" s="58"/>
      <c r="G64" s="58">
        <v>4.13</v>
      </c>
      <c r="H64" s="35">
        <v>5.54</v>
      </c>
      <c r="I64" s="35">
        <v>4.95</v>
      </c>
      <c r="J64" s="35"/>
      <c r="K64" s="58">
        <v>4.95</v>
      </c>
      <c r="L64" s="58">
        <v>5.24</v>
      </c>
      <c r="M64" s="58">
        <v>5.73</v>
      </c>
      <c r="N64" s="58"/>
      <c r="O64" s="58">
        <v>5.57</v>
      </c>
      <c r="P64" s="58">
        <v>5.43</v>
      </c>
      <c r="Q64" s="58">
        <v>5.22</v>
      </c>
      <c r="S64" s="12">
        <f t="shared" si="25"/>
        <v>8.1702439999999932E-2</v>
      </c>
      <c r="T64" s="12">
        <f t="shared" si="25"/>
        <v>9.3630181624170028E-2</v>
      </c>
      <c r="U64" s="12">
        <f t="shared" si="25"/>
        <v>8.6997578546416099E-2</v>
      </c>
      <c r="W64" s="12">
        <f t="shared" si="26"/>
        <v>9.0220600000000095E-2</v>
      </c>
      <c r="X64" s="12">
        <f t="shared" si="26"/>
        <v>9.0521511409206612E-2</v>
      </c>
      <c r="Y64" s="12">
        <f t="shared" si="26"/>
        <v>9.5076264694736068E-2</v>
      </c>
      <c r="AA64" s="12">
        <f t="shared" si="27"/>
        <v>9.6661160000000024E-2</v>
      </c>
      <c r="AB64" s="12">
        <f t="shared" si="27"/>
        <v>9.2490335878683494E-2</v>
      </c>
      <c r="AC64" s="12">
        <f t="shared" si="27"/>
        <v>8.9794046828526985E-2</v>
      </c>
    </row>
    <row r="65" spans="1:67">
      <c r="S65" s="12"/>
      <c r="T65" s="12"/>
      <c r="U65" s="12"/>
      <c r="W65" s="12"/>
      <c r="X65" s="12"/>
      <c r="Y65" s="12"/>
      <c r="AA65" s="12"/>
      <c r="AB65" s="12"/>
      <c r="AC65" s="12"/>
    </row>
    <row r="66" spans="1:67">
      <c r="A66" t="s">
        <v>20</v>
      </c>
      <c r="B66" t="s">
        <v>138</v>
      </c>
      <c r="E66" t="s">
        <v>129</v>
      </c>
      <c r="F66" s="97" t="s">
        <v>123</v>
      </c>
      <c r="G66" s="97"/>
      <c r="H66" s="97"/>
      <c r="I66" s="97"/>
      <c r="J66" s="97"/>
      <c r="K66" s="97"/>
      <c r="L66" s="97" t="s">
        <v>124</v>
      </c>
      <c r="M66" s="97"/>
      <c r="N66" s="97"/>
      <c r="O66" s="97"/>
      <c r="P66" s="97"/>
      <c r="Q66" s="97"/>
      <c r="R66" s="97" t="s">
        <v>131</v>
      </c>
      <c r="S66" s="97"/>
      <c r="T66" s="97"/>
      <c r="W66" t="s">
        <v>132</v>
      </c>
      <c r="AA66" t="s">
        <v>140</v>
      </c>
      <c r="AB66" s="97" t="s">
        <v>141</v>
      </c>
      <c r="AC66" s="97"/>
      <c r="AD66" s="97"/>
      <c r="AE66" s="97"/>
      <c r="AF66" s="97"/>
      <c r="AG66" s="97"/>
      <c r="AH66" s="97" t="s">
        <v>142</v>
      </c>
      <c r="AI66" s="97"/>
      <c r="AJ66" s="97"/>
      <c r="AK66" s="97"/>
      <c r="AL66" s="97"/>
      <c r="AM66" s="97"/>
      <c r="AN66" s="97" t="s">
        <v>131</v>
      </c>
      <c r="AO66" s="97"/>
      <c r="AP66" s="97"/>
      <c r="AR66" t="s">
        <v>180</v>
      </c>
      <c r="AS66" t="s">
        <v>182</v>
      </c>
      <c r="AW66" s="97" t="s">
        <v>141</v>
      </c>
      <c r="AX66" s="97"/>
      <c r="AY66" s="97"/>
      <c r="AZ66" s="97"/>
      <c r="BA66" s="97"/>
      <c r="BB66" s="97"/>
      <c r="BC66" s="97" t="s">
        <v>142</v>
      </c>
      <c r="BD66" s="97"/>
      <c r="BE66" s="97"/>
      <c r="BF66" s="97"/>
      <c r="BG66" s="97"/>
      <c r="BH66" s="97"/>
      <c r="BI66" s="97" t="s">
        <v>131</v>
      </c>
      <c r="BJ66" s="97"/>
      <c r="BK66" s="97"/>
    </row>
    <row r="67" spans="1:67">
      <c r="B67" s="63" t="s">
        <v>135</v>
      </c>
      <c r="C67" s="67" t="s">
        <v>115</v>
      </c>
      <c r="D67" s="67" t="s">
        <v>130</v>
      </c>
      <c r="E67" s="63" t="s">
        <v>116</v>
      </c>
      <c r="F67" s="63" t="s">
        <v>117</v>
      </c>
      <c r="G67" s="63" t="s">
        <v>118</v>
      </c>
      <c r="H67" s="63" t="s">
        <v>119</v>
      </c>
      <c r="I67" s="63" t="s">
        <v>122</v>
      </c>
      <c r="J67" s="63" t="s">
        <v>120</v>
      </c>
      <c r="K67" s="63" t="s">
        <v>121</v>
      </c>
      <c r="L67" s="63" t="s">
        <v>117</v>
      </c>
      <c r="M67" s="63" t="s">
        <v>118</v>
      </c>
      <c r="N67" s="63" t="s">
        <v>119</v>
      </c>
      <c r="O67" s="63" t="s">
        <v>122</v>
      </c>
      <c r="P67" s="63" t="s">
        <v>120</v>
      </c>
      <c r="Q67" s="63" t="s">
        <v>121</v>
      </c>
      <c r="R67" s="63">
        <v>1</v>
      </c>
      <c r="S67" s="63">
        <v>2</v>
      </c>
      <c r="T67" s="63">
        <v>3</v>
      </c>
      <c r="X67" s="63" t="s">
        <v>139</v>
      </c>
      <c r="Y67" s="67" t="s">
        <v>115</v>
      </c>
      <c r="Z67" s="67" t="s">
        <v>130</v>
      </c>
      <c r="AA67" s="63" t="s">
        <v>116</v>
      </c>
      <c r="AB67" s="63" t="s">
        <v>117</v>
      </c>
      <c r="AC67" s="63" t="s">
        <v>118</v>
      </c>
      <c r="AD67" s="63" t="s">
        <v>119</v>
      </c>
      <c r="AE67" s="63" t="s">
        <v>122</v>
      </c>
      <c r="AF67" s="63" t="s">
        <v>120</v>
      </c>
      <c r="AG67" s="63" t="s">
        <v>121</v>
      </c>
      <c r="AH67" s="63" t="s">
        <v>117</v>
      </c>
      <c r="AI67" s="63" t="s">
        <v>118</v>
      </c>
      <c r="AJ67" s="63" t="s">
        <v>119</v>
      </c>
      <c r="AK67" s="63" t="s">
        <v>122</v>
      </c>
      <c r="AL67" s="63" t="s">
        <v>120</v>
      </c>
      <c r="AM67" s="63" t="s">
        <v>121</v>
      </c>
      <c r="AN67" s="63">
        <v>1</v>
      </c>
      <c r="AO67" s="63">
        <v>2</v>
      </c>
      <c r="AP67" s="63">
        <v>3</v>
      </c>
      <c r="AS67" s="63" t="s">
        <v>139</v>
      </c>
      <c r="AT67" s="67" t="s">
        <v>115</v>
      </c>
      <c r="AU67" s="67" t="s">
        <v>130</v>
      </c>
      <c r="AV67" s="63" t="s">
        <v>116</v>
      </c>
      <c r="AW67" s="63" t="s">
        <v>117</v>
      </c>
      <c r="AX67" s="63" t="s">
        <v>118</v>
      </c>
      <c r="AY67" s="63" t="s">
        <v>119</v>
      </c>
      <c r="AZ67" s="63" t="s">
        <v>122</v>
      </c>
      <c r="BA67" s="63" t="s">
        <v>120</v>
      </c>
      <c r="BB67" s="63" t="s">
        <v>121</v>
      </c>
      <c r="BC67" s="63" t="s">
        <v>117</v>
      </c>
      <c r="BD67" s="63" t="s">
        <v>118</v>
      </c>
      <c r="BE67" s="63" t="s">
        <v>119</v>
      </c>
      <c r="BF67" s="63" t="s">
        <v>122</v>
      </c>
      <c r="BG67" s="63" t="s">
        <v>120</v>
      </c>
      <c r="BH67" s="63" t="s">
        <v>121</v>
      </c>
      <c r="BI67" s="63">
        <v>1</v>
      </c>
      <c r="BJ67" s="63">
        <v>2</v>
      </c>
      <c r="BK67" s="63">
        <v>3</v>
      </c>
    </row>
    <row r="68" spans="1:67">
      <c r="A68" s="38">
        <v>2008</v>
      </c>
      <c r="B68" s="58">
        <f>VLOOKUP(10&amp;A68,$D$102:$H$1251,5,FALSE)</f>
        <v>16.39</v>
      </c>
      <c r="C68" s="58">
        <f>VLOOKUP(10&amp;A68,$D$102:$J$1251,7,FALSE)</f>
        <v>29.600991735537189</v>
      </c>
      <c r="D68" s="35">
        <f>((C68/B68)^(1/75)-1)*100</f>
        <v>0.7912962943145363</v>
      </c>
      <c r="E68" s="58">
        <v>2.96</v>
      </c>
      <c r="F68" s="61">
        <v>5.495599627449721E-2</v>
      </c>
      <c r="G68" s="61">
        <v>2.0422434235731535</v>
      </c>
      <c r="H68" s="61">
        <v>3.1439377302263427</v>
      </c>
      <c r="I68" s="58">
        <f>F68</f>
        <v>5.495599627449721E-2</v>
      </c>
      <c r="J68" s="58">
        <f>GEOMEAN(F68:G68)</f>
        <v>0.33501271912794989</v>
      </c>
      <c r="K68" s="58">
        <f>GEOMEAN(F68:H68)</f>
        <v>0.70664101695828385</v>
      </c>
      <c r="L68" s="61">
        <v>1.8444019532755096</v>
      </c>
      <c r="M68" s="61">
        <v>1.7433762562772293</v>
      </c>
      <c r="N68" s="61">
        <v>2.0979016486533775</v>
      </c>
      <c r="O68" s="58">
        <f>L68</f>
        <v>1.8444019532755096</v>
      </c>
      <c r="P68" s="58">
        <f>GEOMEAN(L68:M68)</f>
        <v>1.7931777860468456</v>
      </c>
      <c r="Q68" s="58">
        <f>GEOMEAN(L68:N68)</f>
        <v>1.8894871448364505</v>
      </c>
      <c r="R68" s="58">
        <f>D68+E68+F68+L68</f>
        <v>5.6506542438645431</v>
      </c>
      <c r="S68" s="58">
        <f>(E68+D68+J68+P68)</f>
        <v>5.8794867994893316</v>
      </c>
      <c r="T68" s="58">
        <f>(E68+D68+K68+Q68)</f>
        <v>6.3474244561092705</v>
      </c>
      <c r="W68" s="38">
        <v>2008</v>
      </c>
      <c r="X68" s="58">
        <f t="shared" ref="X68:X83" si="29">VLOOKUP(10&amp;W68,$R$102:$S$325,2,0)</f>
        <v>5.5454294855951112</v>
      </c>
      <c r="Y68" s="58">
        <f t="shared" ref="Y68:Y83" si="30">VLOOKUP(10&amp;W68,$R$102:$U$325,4,0)</f>
        <v>7.4714217276557715</v>
      </c>
      <c r="Z68" s="35">
        <f>((Y68/X68)^(1/75)-1)*100</f>
        <v>0.39827265084253494</v>
      </c>
      <c r="AA68" s="58">
        <v>4.03</v>
      </c>
      <c r="AB68" s="61">
        <v>3.42</v>
      </c>
      <c r="AC68" s="61">
        <v>4.2</v>
      </c>
      <c r="AD68" s="61">
        <v>4.5</v>
      </c>
      <c r="AE68" s="58">
        <f>AB68</f>
        <v>3.42</v>
      </c>
      <c r="AF68" s="58">
        <f>GEOMEAN(AB68:AC68)</f>
        <v>3.7899868073649015</v>
      </c>
      <c r="AG68" s="58">
        <f>GEOMEAN(AB68:AD68)</f>
        <v>4.0132477425581454</v>
      </c>
      <c r="AH68" s="61">
        <f>C49</f>
        <v>4.83</v>
      </c>
      <c r="AI68" s="61">
        <v>4.5</v>
      </c>
      <c r="AJ68" s="61">
        <v>4.5</v>
      </c>
      <c r="AK68" s="58">
        <f>AH68</f>
        <v>4.83</v>
      </c>
      <c r="AL68" s="58">
        <f>GEOMEAN(AH68:AI68)</f>
        <v>4.6620810803760158</v>
      </c>
      <c r="AM68" s="58">
        <f>GEOMEAN(AH68:AJ68)</f>
        <v>4.607415575295617</v>
      </c>
      <c r="AN68" s="58">
        <f>Z68+AA68+AB68+AH68</f>
        <v>12.678272650842535</v>
      </c>
      <c r="AO68" s="58">
        <f>(AA68+Z68+AF68+AL68)</f>
        <v>12.880340538583452</v>
      </c>
      <c r="AP68" s="58">
        <f>(AA68+Z68+AG68+AM68)</f>
        <v>13.048935968696297</v>
      </c>
      <c r="AR68" s="38">
        <v>2008</v>
      </c>
      <c r="AS68" s="58">
        <f>VLOOKUP(10&amp;AR68,$AM$101:$AN$545,2,0)</f>
        <v>15.861736363636455</v>
      </c>
      <c r="AT68" s="58">
        <f>VLOOKUP(10&amp;AR68,$AM$101:$AO$545,3,0)</f>
        <v>33.083150937957193</v>
      </c>
      <c r="AU68" s="35">
        <f>((AT68/AS68)^(1/75)-1)*100</f>
        <v>0.98497179672021318</v>
      </c>
      <c r="AV68" s="58">
        <v>2.8382954545454546</v>
      </c>
      <c r="AW68" s="61">
        <v>0.47314793326191928</v>
      </c>
      <c r="AX68" s="61">
        <v>2.0046025619417929</v>
      </c>
      <c r="AY68" s="61">
        <v>2.8864493641274969</v>
      </c>
      <c r="AZ68" s="58">
        <f>AW68</f>
        <v>0.47314793326191928</v>
      </c>
      <c r="BA68" s="58">
        <f>GEOMEAN(AW68:AX68)</f>
        <v>0.97389607207047912</v>
      </c>
      <c r="BB68" s="58">
        <f>GEOMEAN(AW68:AY68)</f>
        <v>1.3989313105852086</v>
      </c>
      <c r="BC68" s="61">
        <v>2.0244884404978292</v>
      </c>
      <c r="BD68" s="61">
        <v>1.8201674883915331</v>
      </c>
      <c r="BE68" s="61">
        <v>1.9931723101816345</v>
      </c>
      <c r="BF68" s="58">
        <f>BC68</f>
        <v>2.0244884404978292</v>
      </c>
      <c r="BG68" s="58">
        <f>GEOMEAN(BC68:BD68)</f>
        <v>1.9196114294352973</v>
      </c>
      <c r="BH68" s="58">
        <f>GEOMEAN(BC68:BE68)</f>
        <v>1.9438250136503001</v>
      </c>
      <c r="BI68" s="58">
        <f>AU68+AV68+AW68+BC68</f>
        <v>6.3209036250254167</v>
      </c>
      <c r="BJ68" s="58">
        <f>(AV68+AU68+BA68+BG68)</f>
        <v>6.7167747527714443</v>
      </c>
      <c r="BK68" s="58">
        <f>(AV68+AU68+BB68+BH68)</f>
        <v>7.1660235755011765</v>
      </c>
      <c r="BM68" s="60"/>
      <c r="BN68" s="60"/>
      <c r="BO68" s="60"/>
    </row>
    <row r="69" spans="1:67">
      <c r="A69" s="38">
        <v>2009</v>
      </c>
      <c r="B69" s="58">
        <f t="shared" ref="B69:B82" si="31">VLOOKUP(10&amp;A69,$D$102:$H$1251,5,FALSE)</f>
        <v>19.36</v>
      </c>
      <c r="C69" s="58">
        <f t="shared" ref="C69:C82" si="32">VLOOKUP(10&amp;A69,$D$102:$J$1251,7,FALSE)</f>
        <v>27.177768595041343</v>
      </c>
      <c r="D69" s="35">
        <f t="shared" ref="D69:D83" si="33">((C69/B69)^(1/75)-1)*100</f>
        <v>0.45327784510096336</v>
      </c>
      <c r="E69" s="58">
        <v>2.19</v>
      </c>
      <c r="F69" s="61">
        <v>1.51812363978161</v>
      </c>
      <c r="G69" s="61">
        <v>2.7677588051889801</v>
      </c>
      <c r="H69" s="61">
        <v>2.6178392349241131</v>
      </c>
      <c r="I69" s="58">
        <f t="shared" ref="I69:I83" si="34">F69</f>
        <v>1.51812363978161</v>
      </c>
      <c r="J69" s="58">
        <f t="shared" ref="J69:J83" si="35">GEOMEAN(F69:G69)</f>
        <v>2.0498292785915355</v>
      </c>
      <c r="K69" s="58">
        <f t="shared" ref="K69:K83" si="36">GEOMEAN(F69:H69)</f>
        <v>2.2239556321899605</v>
      </c>
      <c r="L69" s="61">
        <v>1.7215944110088754</v>
      </c>
      <c r="M69" s="61">
        <v>1.7779596599228009</v>
      </c>
      <c r="N69" s="61">
        <v>2.19341676269873</v>
      </c>
      <c r="O69" s="58">
        <f t="shared" ref="O69:O83" si="37">L69</f>
        <v>1.7215944110088754</v>
      </c>
      <c r="P69" s="58">
        <f t="shared" ref="P69:P83" si="38">GEOMEAN(L69:M69)</f>
        <v>1.7495500603076022</v>
      </c>
      <c r="Q69" s="58">
        <f t="shared" ref="Q69:Q83" si="39">GEOMEAN(L69:N69)</f>
        <v>1.8865050340358043</v>
      </c>
      <c r="R69" s="58">
        <f>D69+E69+F69+L69</f>
        <v>5.8829958958914483</v>
      </c>
      <c r="S69" s="58">
        <f>(E69+D69+J69+P69)</f>
        <v>6.442657184000101</v>
      </c>
      <c r="T69" s="58">
        <f>(E69+D69+K69+Q69)</f>
        <v>6.7537385113267279</v>
      </c>
      <c r="W69" s="38">
        <v>2009</v>
      </c>
      <c r="X69" s="58">
        <f t="shared" si="29"/>
        <v>7.9196282471303743</v>
      </c>
      <c r="Y69" s="58">
        <f t="shared" si="30"/>
        <v>7.2182370859160523</v>
      </c>
      <c r="Z69" s="35">
        <f t="shared" ref="Z69:Z83" si="40">((Y69/X69)^(1/75)-1)*100</f>
        <v>-0.12356827687597383</v>
      </c>
      <c r="AA69" s="58">
        <v>2.34</v>
      </c>
      <c r="AB69" s="61">
        <v>4.8</v>
      </c>
      <c r="AC69" s="61">
        <v>4.5</v>
      </c>
      <c r="AD69" s="61">
        <v>4.3</v>
      </c>
      <c r="AE69" s="58">
        <f t="shared" ref="AE69:AE83" si="41">AB69</f>
        <v>4.8</v>
      </c>
      <c r="AF69" s="58">
        <f t="shared" ref="AF69:AF83" si="42">GEOMEAN(AB69:AC69)</f>
        <v>4.6475800154489004</v>
      </c>
      <c r="AG69" s="58">
        <f t="shared" ref="AG69:AG83" si="43">GEOMEAN(AB69:AD69)</f>
        <v>4.5287053885725443</v>
      </c>
      <c r="AH69" s="61">
        <f t="shared" ref="AH69:AH83" si="44">C50</f>
        <v>4.42</v>
      </c>
      <c r="AI69" s="61">
        <v>4.5</v>
      </c>
      <c r="AJ69" s="61">
        <v>4.5</v>
      </c>
      <c r="AK69" s="58">
        <f t="shared" ref="AK69:AK83" si="45">AH69</f>
        <v>4.42</v>
      </c>
      <c r="AL69" s="58">
        <f t="shared" ref="AL69:AL83" si="46">GEOMEAN(AH69:AI69)</f>
        <v>4.4598206241955518</v>
      </c>
      <c r="AM69" s="58">
        <f t="shared" ref="AM69:AM83" si="47">GEOMEAN(AH69:AJ69)</f>
        <v>4.473173729162113</v>
      </c>
      <c r="AN69" s="58">
        <f>Z69+AA69+AB69+AH69</f>
        <v>11.436431723124025</v>
      </c>
      <c r="AO69" s="58">
        <f>(AA69+Z69+AF69+AL69)</f>
        <v>11.323832362768478</v>
      </c>
      <c r="AP69" s="58">
        <f>(AA69+Z69+AG69+AM69)</f>
        <v>11.218310840858683</v>
      </c>
      <c r="AR69" s="38">
        <v>2009</v>
      </c>
      <c r="AS69" s="58">
        <f t="shared" ref="AS69:AS83" si="48">VLOOKUP(10&amp;AR69,$AM$101:$AN$545,2,0)</f>
        <v>18.027172727272848</v>
      </c>
      <c r="AT69" s="58">
        <f t="shared" ref="AT69:AT83" si="49">VLOOKUP(10&amp;AR69,$AM$101:$AO$545,3,0)</f>
        <v>30.385450153082601</v>
      </c>
      <c r="AU69" s="35">
        <f t="shared" ref="AU69:AU83" si="50">((AT69/AS69)^(1/75)-1)*100</f>
        <v>0.69854004138916181</v>
      </c>
      <c r="AV69" s="58">
        <v>2.1086113636363635</v>
      </c>
      <c r="AW69" s="61">
        <v>1.322756651946122</v>
      </c>
      <c r="AX69" s="61">
        <v>2.4529887320862809</v>
      </c>
      <c r="AY69" s="61">
        <v>2.5603774307458194</v>
      </c>
      <c r="AZ69" s="58">
        <f t="shared" ref="AZ69:AZ83" si="51">AW69</f>
        <v>1.322756651946122</v>
      </c>
      <c r="BA69" s="58">
        <f t="shared" ref="BA69:BA74" si="52">GEOMEAN(AW69:AX69)</f>
        <v>1.8013070705784762</v>
      </c>
      <c r="BB69" s="58">
        <f t="shared" ref="BB69:BB74" si="53">GEOMEAN(AW69:AY69)</f>
        <v>2.0253177361129167</v>
      </c>
      <c r="BC69" s="61">
        <v>1.1451185602402658</v>
      </c>
      <c r="BD69" s="61">
        <v>1.2996052646710332</v>
      </c>
      <c r="BE69" s="61">
        <v>1.6354536472446446</v>
      </c>
      <c r="BF69" s="58">
        <f t="shared" ref="BF69:BF83" si="54">BC69</f>
        <v>1.1451185602402658</v>
      </c>
      <c r="BG69" s="58">
        <f t="shared" ref="BG69:BG83" si="55">GEOMEAN(BC69:BD69)</f>
        <v>1.2199188946650359</v>
      </c>
      <c r="BH69" s="58">
        <f t="shared" ref="BH69:BH83" si="56">GEOMEAN(BC69:BE69)</f>
        <v>1.3451376186062167</v>
      </c>
      <c r="BI69" s="58">
        <f>AU69+AV69+AW69+BC69</f>
        <v>5.2750266172119131</v>
      </c>
      <c r="BJ69" s="58">
        <f>(AV69+AU69+BA69+BG69)</f>
        <v>5.8283773702690373</v>
      </c>
      <c r="BK69" s="58">
        <f>(AV69+AU69+BB69+BH69)</f>
        <v>6.1776067597446591</v>
      </c>
      <c r="BM69" s="60"/>
      <c r="BN69" s="60"/>
      <c r="BO69" s="60"/>
    </row>
    <row r="70" spans="1:67">
      <c r="A70" s="38">
        <f>A69+1</f>
        <v>2010</v>
      </c>
      <c r="B70" s="58">
        <f t="shared" si="31"/>
        <v>21.24</v>
      </c>
      <c r="C70" s="58">
        <f t="shared" si="32"/>
        <v>24.960909090909116</v>
      </c>
      <c r="D70" s="35">
        <f t="shared" si="33"/>
        <v>0.21546481704324272</v>
      </c>
      <c r="E70" s="58">
        <v>1.92</v>
      </c>
      <c r="F70" s="61">
        <v>2.3126029749517274</v>
      </c>
      <c r="G70" s="61">
        <v>3.039256572783855</v>
      </c>
      <c r="H70" s="61">
        <v>2.9020245598420091</v>
      </c>
      <c r="I70" s="58">
        <f t="shared" si="34"/>
        <v>2.3126029749517274</v>
      </c>
      <c r="J70" s="58">
        <f t="shared" si="35"/>
        <v>2.6511495227281192</v>
      </c>
      <c r="K70" s="58">
        <f t="shared" si="36"/>
        <v>2.7322672469121443</v>
      </c>
      <c r="L70" s="61">
        <v>0.95801617501143355</v>
      </c>
      <c r="M70" s="61">
        <v>1.3577582195221982</v>
      </c>
      <c r="N70" s="61">
        <v>1.5797434230356622</v>
      </c>
      <c r="O70" s="58">
        <f t="shared" si="37"/>
        <v>0.95801617501143355</v>
      </c>
      <c r="P70" s="58">
        <f t="shared" si="38"/>
        <v>1.1405061753699497</v>
      </c>
      <c r="Q70" s="58">
        <f t="shared" si="39"/>
        <v>1.2713367839595899</v>
      </c>
      <c r="R70" s="58">
        <f t="shared" ref="R70:R83" si="57">D70+E70+F70+L70</f>
        <v>5.4060839670064036</v>
      </c>
      <c r="S70" s="58">
        <f t="shared" ref="S70:S83" si="58">(E70+D70+J70+P70)</f>
        <v>5.9271205151413113</v>
      </c>
      <c r="T70" s="58">
        <f t="shared" ref="T70:T83" si="59">(E70+D70+K70+Q70)</f>
        <v>6.1390688479149773</v>
      </c>
      <c r="W70" s="38">
        <f>W69+1</f>
        <v>2010</v>
      </c>
      <c r="X70" s="58">
        <f t="shared" si="29"/>
        <v>8.3003620070213948</v>
      </c>
      <c r="Y70" s="58">
        <f t="shared" si="30"/>
        <v>7.3813385934533855</v>
      </c>
      <c r="Z70" s="35">
        <f t="shared" si="40"/>
        <v>-0.15633650132592658</v>
      </c>
      <c r="AA70" s="58">
        <v>1.99</v>
      </c>
      <c r="AB70" s="61">
        <v>4.5</v>
      </c>
      <c r="AC70" s="61">
        <v>4.5</v>
      </c>
      <c r="AD70" s="61">
        <v>4.5</v>
      </c>
      <c r="AE70" s="58">
        <f t="shared" si="41"/>
        <v>4.5</v>
      </c>
      <c r="AF70" s="58">
        <f t="shared" si="42"/>
        <v>4.5</v>
      </c>
      <c r="AG70" s="58">
        <f t="shared" si="43"/>
        <v>4.5</v>
      </c>
      <c r="AH70" s="61">
        <f t="shared" si="44"/>
        <v>4.99</v>
      </c>
      <c r="AI70" s="61">
        <v>4.5</v>
      </c>
      <c r="AJ70" s="61">
        <v>4.5</v>
      </c>
      <c r="AK70" s="58">
        <f t="shared" si="45"/>
        <v>4.99</v>
      </c>
      <c r="AL70" s="58">
        <f t="shared" si="46"/>
        <v>4.7386706996793944</v>
      </c>
      <c r="AM70" s="58">
        <f t="shared" si="47"/>
        <v>4.6577394526317706</v>
      </c>
      <c r="AN70" s="58">
        <f t="shared" ref="AN70:AN83" si="60">Z70+AA70+AB70+AH70</f>
        <v>11.323663498674073</v>
      </c>
      <c r="AO70" s="58">
        <f t="shared" ref="AO70:AO83" si="61">(AA70+Z70+AF70+AL70)</f>
        <v>11.072334198353467</v>
      </c>
      <c r="AP70" s="58">
        <f t="shared" ref="AP70:AP83" si="62">(AA70+Z70+AG70+AM70)</f>
        <v>10.991402951305844</v>
      </c>
      <c r="AR70" s="38">
        <f>AR69+1</f>
        <v>2010</v>
      </c>
      <c r="AS70" s="58">
        <f t="shared" si="48"/>
        <v>19.23835454545469</v>
      </c>
      <c r="AT70" s="58">
        <f t="shared" si="49"/>
        <v>27.49135164158837</v>
      </c>
      <c r="AU70" s="35">
        <f t="shared" si="50"/>
        <v>0.4770885277687098</v>
      </c>
      <c r="AV70" s="58">
        <v>1.9130045454545455</v>
      </c>
      <c r="AW70" s="61">
        <v>2.1671818233900186</v>
      </c>
      <c r="AX70" s="61">
        <v>2.6358830357075425</v>
      </c>
      <c r="AY70" s="61">
        <v>2.5845008538644354</v>
      </c>
      <c r="AZ70" s="58">
        <f t="shared" si="51"/>
        <v>2.1671818233900186</v>
      </c>
      <c r="BA70" s="58">
        <f t="shared" si="52"/>
        <v>2.3900706691576068</v>
      </c>
      <c r="BB70" s="58">
        <f t="shared" si="53"/>
        <v>2.4531986753596291</v>
      </c>
      <c r="BC70" s="61">
        <v>1.3060065732602322</v>
      </c>
      <c r="BD70" s="61">
        <v>1.4646613473946912</v>
      </c>
      <c r="BE70" s="61">
        <v>1.6230277216004563</v>
      </c>
      <c r="BF70" s="58">
        <f t="shared" si="54"/>
        <v>1.3060065732602322</v>
      </c>
      <c r="BG70" s="58">
        <f t="shared" si="55"/>
        <v>1.3830608617474702</v>
      </c>
      <c r="BH70" s="58">
        <f t="shared" si="56"/>
        <v>1.4588238012566384</v>
      </c>
      <c r="BI70" s="58">
        <f t="shared" ref="BI70:BI83" si="63">AU70+AV70+AW70+BC70</f>
        <v>5.8632814698735061</v>
      </c>
      <c r="BJ70" s="58">
        <f t="shared" ref="BJ70:BJ83" si="64">(AV70+AU70+BA70+BG70)</f>
        <v>6.1632246041283327</v>
      </c>
      <c r="BK70" s="58">
        <f t="shared" ref="BK70:BK83" si="65">(AV70+AU70+BB70+BH70)</f>
        <v>6.3021155498395229</v>
      </c>
      <c r="BM70" s="60"/>
      <c r="BN70" s="60"/>
      <c r="BO70" s="60"/>
    </row>
    <row r="71" spans="1:67">
      <c r="A71" s="38">
        <f t="shared" ref="A71:A77" si="66">A70+1</f>
        <v>2011</v>
      </c>
      <c r="B71" s="58">
        <f t="shared" si="31"/>
        <v>20.16</v>
      </c>
      <c r="C71" s="58">
        <f t="shared" si="32"/>
        <v>23.747685950413228</v>
      </c>
      <c r="D71" s="35">
        <f t="shared" si="33"/>
        <v>0.21861815358661385</v>
      </c>
      <c r="E71" s="58">
        <v>2.12</v>
      </c>
      <c r="F71" s="61">
        <v>1.7823180729690913</v>
      </c>
      <c r="G71" s="61">
        <v>2.5383797158774257</v>
      </c>
      <c r="H71" s="61">
        <v>3.0767128685522671</v>
      </c>
      <c r="I71" s="58">
        <f t="shared" si="34"/>
        <v>1.7823180729690913</v>
      </c>
      <c r="J71" s="58">
        <f t="shared" si="35"/>
        <v>2.127016700373197</v>
      </c>
      <c r="K71" s="58">
        <f t="shared" si="36"/>
        <v>2.4055234182333027</v>
      </c>
      <c r="L71" s="61">
        <v>1.2092274911095435</v>
      </c>
      <c r="M71" s="61">
        <v>0.90260167819908865</v>
      </c>
      <c r="N71" s="61">
        <v>1.1180973588999388</v>
      </c>
      <c r="O71" s="58">
        <f t="shared" si="37"/>
        <v>1.2092274911095435</v>
      </c>
      <c r="P71" s="58">
        <f t="shared" si="38"/>
        <v>1.0447252092296555</v>
      </c>
      <c r="Q71" s="58">
        <f t="shared" si="39"/>
        <v>1.0686313812306403</v>
      </c>
      <c r="R71" s="58">
        <f t="shared" si="57"/>
        <v>5.3301637176652488</v>
      </c>
      <c r="S71" s="58">
        <f t="shared" si="58"/>
        <v>5.5103600631894665</v>
      </c>
      <c r="T71" s="58">
        <f t="shared" si="59"/>
        <v>5.8127729530505565</v>
      </c>
      <c r="W71" s="38">
        <f t="shared" ref="W71:W77" si="67">W70+1</f>
        <v>2011</v>
      </c>
      <c r="X71" s="58">
        <f t="shared" si="29"/>
        <v>6.1728224008736641</v>
      </c>
      <c r="Y71" s="58">
        <f t="shared" si="30"/>
        <v>7.3074081142770213</v>
      </c>
      <c r="Z71" s="35">
        <f t="shared" si="40"/>
        <v>0.2252298904007688</v>
      </c>
      <c r="AA71" s="58">
        <v>3.35</v>
      </c>
      <c r="AB71" s="61">
        <v>3.6</v>
      </c>
      <c r="AC71" s="61">
        <v>4.4000000000000004</v>
      </c>
      <c r="AD71" s="61">
        <v>4.5</v>
      </c>
      <c r="AE71" s="58">
        <f t="shared" si="41"/>
        <v>3.6</v>
      </c>
      <c r="AF71" s="58">
        <f t="shared" si="42"/>
        <v>3.9799497484264799</v>
      </c>
      <c r="AG71" s="58">
        <f t="shared" si="43"/>
        <v>4.1462539380067103</v>
      </c>
      <c r="AH71" s="61">
        <f t="shared" si="44"/>
        <v>5.62</v>
      </c>
      <c r="AI71" s="61">
        <v>4.9000000000000004</v>
      </c>
      <c r="AJ71" s="61">
        <v>4.5</v>
      </c>
      <c r="AK71" s="58">
        <f t="shared" si="45"/>
        <v>5.62</v>
      </c>
      <c r="AL71" s="58">
        <f t="shared" si="46"/>
        <v>5.2476661479175677</v>
      </c>
      <c r="AM71" s="58">
        <f t="shared" si="47"/>
        <v>4.9855717384349685</v>
      </c>
      <c r="AN71" s="58">
        <f t="shared" si="60"/>
        <v>12.795229890400769</v>
      </c>
      <c r="AO71" s="58">
        <f t="shared" si="61"/>
        <v>12.802845786744816</v>
      </c>
      <c r="AP71" s="58">
        <f t="shared" si="62"/>
        <v>12.707055566842447</v>
      </c>
      <c r="AR71" s="38">
        <f t="shared" ref="AR71:AR77" si="68">AR70+1</f>
        <v>2011</v>
      </c>
      <c r="AS71" s="58">
        <f t="shared" si="48"/>
        <v>17.952627272727426</v>
      </c>
      <c r="AT71" s="58">
        <f t="shared" si="49"/>
        <v>25.648943693181895</v>
      </c>
      <c r="AU71" s="35">
        <f t="shared" si="50"/>
        <v>0.47682108272204538</v>
      </c>
      <c r="AV71" s="58">
        <v>2.1246090909090909</v>
      </c>
      <c r="AW71" s="61">
        <v>1.9229508863394917</v>
      </c>
      <c r="AX71" s="61">
        <v>2.3809567755533223</v>
      </c>
      <c r="AY71" s="61">
        <v>2.6264132104490301</v>
      </c>
      <c r="AZ71" s="58">
        <f t="shared" si="51"/>
        <v>1.9229508863394917</v>
      </c>
      <c r="BA71" s="58">
        <f t="shared" si="52"/>
        <v>2.1397343157238655</v>
      </c>
      <c r="BB71" s="58">
        <f t="shared" si="53"/>
        <v>2.2910131704155301</v>
      </c>
      <c r="BC71" s="61">
        <v>1.4400365449427133</v>
      </c>
      <c r="BD71" s="61">
        <v>1.3728518642274645</v>
      </c>
      <c r="BE71" s="61">
        <v>1.5045547999240627</v>
      </c>
      <c r="BF71" s="58">
        <f t="shared" si="54"/>
        <v>1.4400365449427133</v>
      </c>
      <c r="BG71" s="58">
        <f t="shared" si="55"/>
        <v>1.4060429777500689</v>
      </c>
      <c r="BH71" s="58">
        <f t="shared" si="56"/>
        <v>1.4381418815941278</v>
      </c>
      <c r="BI71" s="58">
        <f t="shared" si="63"/>
        <v>5.9644176049133408</v>
      </c>
      <c r="BJ71" s="58">
        <f t="shared" si="64"/>
        <v>6.1472074671050709</v>
      </c>
      <c r="BK71" s="58">
        <f t="shared" si="65"/>
        <v>6.3305852256407942</v>
      </c>
      <c r="BM71" s="60"/>
      <c r="BN71" s="60"/>
      <c r="BO71" s="60"/>
    </row>
    <row r="72" spans="1:67">
      <c r="A72" s="38">
        <f t="shared" si="66"/>
        <v>2012</v>
      </c>
      <c r="B72" s="58">
        <f t="shared" si="31"/>
        <v>21.58</v>
      </c>
      <c r="C72" s="58">
        <f t="shared" si="32"/>
        <v>23.11363636363637</v>
      </c>
      <c r="D72" s="35">
        <f t="shared" si="33"/>
        <v>9.1582981358784288E-2</v>
      </c>
      <c r="E72" s="58">
        <v>2.1</v>
      </c>
      <c r="F72" s="61">
        <v>2.116408639890377</v>
      </c>
      <c r="G72" s="61">
        <v>2.9371329421568504</v>
      </c>
      <c r="H72" s="61">
        <v>3.3570166415669123</v>
      </c>
      <c r="I72" s="58">
        <f t="shared" si="34"/>
        <v>2.116408639890377</v>
      </c>
      <c r="J72" s="58">
        <f t="shared" si="35"/>
        <v>2.4932255283642917</v>
      </c>
      <c r="K72" s="58">
        <f t="shared" si="36"/>
        <v>2.7531225359769489</v>
      </c>
      <c r="L72" s="61">
        <v>1.7687074139656422</v>
      </c>
      <c r="M72" s="61">
        <v>1.7497692557256972</v>
      </c>
      <c r="N72" s="61">
        <v>1.8161406095642318</v>
      </c>
      <c r="O72" s="58">
        <f t="shared" si="37"/>
        <v>1.7687074139656422</v>
      </c>
      <c r="P72" s="58">
        <f t="shared" si="38"/>
        <v>1.7592128510590139</v>
      </c>
      <c r="Q72" s="58">
        <f t="shared" si="39"/>
        <v>1.7779876871918814</v>
      </c>
      <c r="R72" s="58">
        <f t="shared" si="57"/>
        <v>6.076699035214804</v>
      </c>
      <c r="S72" s="58">
        <f t="shared" si="58"/>
        <v>6.4440213607820906</v>
      </c>
      <c r="T72" s="58">
        <f t="shared" si="59"/>
        <v>6.7226932045276149</v>
      </c>
      <c r="W72" s="38">
        <f t="shared" si="67"/>
        <v>2012</v>
      </c>
      <c r="X72" s="58">
        <f t="shared" si="29"/>
        <v>6.0940833700277679</v>
      </c>
      <c r="Y72" s="58">
        <f t="shared" si="30"/>
        <v>7.1571977773479443</v>
      </c>
      <c r="Z72" s="35">
        <f t="shared" si="40"/>
        <v>0.21463023009353766</v>
      </c>
      <c r="AA72" s="58">
        <v>2.25</v>
      </c>
      <c r="AB72" s="61">
        <v>4</v>
      </c>
      <c r="AC72" s="61">
        <v>4</v>
      </c>
      <c r="AD72" s="61">
        <v>3.97</v>
      </c>
      <c r="AE72" s="58">
        <f t="shared" si="41"/>
        <v>4</v>
      </c>
      <c r="AF72" s="58">
        <f t="shared" si="42"/>
        <v>4</v>
      </c>
      <c r="AG72" s="58">
        <f t="shared" si="43"/>
        <v>3.9899748953096186</v>
      </c>
      <c r="AH72" s="61">
        <f t="shared" si="44"/>
        <v>5.42</v>
      </c>
      <c r="AI72" s="61">
        <v>5.3</v>
      </c>
      <c r="AJ72" s="61">
        <v>5</v>
      </c>
      <c r="AK72" s="58">
        <f t="shared" si="45"/>
        <v>5.42</v>
      </c>
      <c r="AL72" s="58">
        <f t="shared" si="46"/>
        <v>5.3596641685836994</v>
      </c>
      <c r="AM72" s="58">
        <f t="shared" si="47"/>
        <v>5.2369897050311671</v>
      </c>
      <c r="AN72" s="58">
        <f t="shared" si="60"/>
        <v>11.884630230093538</v>
      </c>
      <c r="AO72" s="58">
        <f t="shared" si="61"/>
        <v>11.824294398677237</v>
      </c>
      <c r="AP72" s="58">
        <f t="shared" si="62"/>
        <v>11.691594830434322</v>
      </c>
      <c r="AR72" s="38">
        <f t="shared" si="68"/>
        <v>2012</v>
      </c>
      <c r="AS72" s="58">
        <f t="shared" si="48"/>
        <v>18.169897727272897</v>
      </c>
      <c r="AT72" s="58">
        <f t="shared" si="49"/>
        <v>24.301345160984944</v>
      </c>
      <c r="AU72" s="35">
        <f t="shared" si="50"/>
        <v>0.38843974786575419</v>
      </c>
      <c r="AV72" s="58">
        <v>2.1170795454545459</v>
      </c>
      <c r="AW72" s="61">
        <v>1.5378993464592927</v>
      </c>
      <c r="AX72" s="61">
        <v>2.2766272510940988</v>
      </c>
      <c r="AY72" s="61">
        <v>2.5971033436287483</v>
      </c>
      <c r="AZ72" s="58">
        <f t="shared" si="51"/>
        <v>1.5378993464592927</v>
      </c>
      <c r="BA72" s="58">
        <f t="shared" si="52"/>
        <v>1.8711556754019776</v>
      </c>
      <c r="BB72" s="58">
        <f t="shared" si="53"/>
        <v>2.0872270344672055</v>
      </c>
      <c r="BC72" s="61">
        <v>1.6298497400512257</v>
      </c>
      <c r="BD72" s="61">
        <v>1.8268634239735793</v>
      </c>
      <c r="BE72" s="61">
        <v>1.8237939634329514</v>
      </c>
      <c r="BF72" s="58">
        <f t="shared" si="54"/>
        <v>1.6298497400512257</v>
      </c>
      <c r="BG72" s="58">
        <f t="shared" si="55"/>
        <v>1.7255471238631619</v>
      </c>
      <c r="BH72" s="58">
        <f t="shared" si="56"/>
        <v>1.7576934759069367</v>
      </c>
      <c r="BI72" s="58">
        <f t="shared" si="63"/>
        <v>5.6732683798308186</v>
      </c>
      <c r="BJ72" s="58">
        <f t="shared" si="64"/>
        <v>6.10222209258544</v>
      </c>
      <c r="BK72" s="58">
        <f t="shared" si="65"/>
        <v>6.3504398036944423</v>
      </c>
      <c r="BM72" s="60"/>
      <c r="BN72" s="60"/>
      <c r="BO72" s="60"/>
    </row>
    <row r="73" spans="1:67">
      <c r="A73" s="38">
        <f t="shared" si="66"/>
        <v>2013</v>
      </c>
      <c r="B73" s="58">
        <f t="shared" si="31"/>
        <v>23.83</v>
      </c>
      <c r="C73" s="58">
        <f t="shared" si="32"/>
        <v>23.048677685950416</v>
      </c>
      <c r="D73" s="35">
        <f t="shared" si="33"/>
        <v>-4.4439310168797874E-2</v>
      </c>
      <c r="E73" s="58">
        <v>2.0099999999999998</v>
      </c>
      <c r="F73" s="61">
        <v>2.5875762041731587</v>
      </c>
      <c r="G73" s="61">
        <v>3.3500412904382992</v>
      </c>
      <c r="H73" s="61">
        <v>3.4756567990431586</v>
      </c>
      <c r="I73" s="58">
        <f t="shared" si="34"/>
        <v>2.5875762041731587</v>
      </c>
      <c r="J73" s="58">
        <f t="shared" si="35"/>
        <v>2.9442294622083525</v>
      </c>
      <c r="K73" s="58">
        <f t="shared" si="36"/>
        <v>3.1116690350715217</v>
      </c>
      <c r="L73" s="61">
        <v>1.5113973605360709</v>
      </c>
      <c r="M73" s="61">
        <v>1.7768270313312184</v>
      </c>
      <c r="N73" s="61">
        <v>1.9496801072090619</v>
      </c>
      <c r="O73" s="58">
        <f t="shared" si="37"/>
        <v>1.5113973605360709</v>
      </c>
      <c r="P73" s="58">
        <f t="shared" si="38"/>
        <v>1.6387469863536428</v>
      </c>
      <c r="Q73" s="58">
        <f t="shared" si="39"/>
        <v>1.7364504329711314</v>
      </c>
      <c r="R73" s="58">
        <f t="shared" si="57"/>
        <v>6.0645342545404315</v>
      </c>
      <c r="S73" s="58">
        <f t="shared" si="58"/>
        <v>6.548537138393197</v>
      </c>
      <c r="T73" s="58">
        <f t="shared" si="59"/>
        <v>6.8136801578738551</v>
      </c>
      <c r="W73" s="38">
        <f t="shared" si="67"/>
        <v>2013</v>
      </c>
      <c r="X73" s="58">
        <f t="shared" si="29"/>
        <v>6.2689082791686213</v>
      </c>
      <c r="Y73" s="58">
        <f t="shared" si="30"/>
        <v>7.0204147964854098</v>
      </c>
      <c r="Z73" s="35">
        <f t="shared" si="40"/>
        <v>0.15107411250792069</v>
      </c>
      <c r="AA73" s="58">
        <v>2.4700000000000002</v>
      </c>
      <c r="AB73" s="61">
        <v>2.2000000000000002</v>
      </c>
      <c r="AC73" s="61">
        <v>2.5</v>
      </c>
      <c r="AD73" s="61">
        <v>3</v>
      </c>
      <c r="AE73" s="58">
        <f t="shared" si="41"/>
        <v>2.2000000000000002</v>
      </c>
      <c r="AF73" s="58">
        <f t="shared" si="42"/>
        <v>2.3452078799117149</v>
      </c>
      <c r="AG73" s="58">
        <f t="shared" si="43"/>
        <v>2.5458216848297446</v>
      </c>
      <c r="AH73" s="61">
        <f t="shared" si="44"/>
        <v>5.95</v>
      </c>
      <c r="AI73" s="61">
        <v>5.5</v>
      </c>
      <c r="AJ73" s="61">
        <v>5.5</v>
      </c>
      <c r="AK73" s="58">
        <f t="shared" si="45"/>
        <v>5.95</v>
      </c>
      <c r="AL73" s="58">
        <f t="shared" si="46"/>
        <v>5.7205768939854309</v>
      </c>
      <c r="AM73" s="58">
        <f t="shared" si="47"/>
        <v>5.6460854708121486</v>
      </c>
      <c r="AN73" s="58">
        <f t="shared" si="60"/>
        <v>10.771074112507922</v>
      </c>
      <c r="AO73" s="58">
        <f t="shared" si="61"/>
        <v>10.686858886405066</v>
      </c>
      <c r="AP73" s="58">
        <f t="shared" si="62"/>
        <v>10.812981268149814</v>
      </c>
      <c r="AR73" s="38">
        <f t="shared" si="68"/>
        <v>2013</v>
      </c>
      <c r="AS73" s="58">
        <f t="shared" si="48"/>
        <v>21.98737500000022</v>
      </c>
      <c r="AT73" s="58">
        <f t="shared" si="49"/>
        <v>23.496912159091018</v>
      </c>
      <c r="AU73" s="35">
        <f t="shared" si="50"/>
        <v>8.8573323063245724E-2</v>
      </c>
      <c r="AV73" s="58">
        <v>1.9526249999999996</v>
      </c>
      <c r="AW73" s="61">
        <v>2.0331457642150053</v>
      </c>
      <c r="AX73" s="61">
        <v>2.4755024385241464</v>
      </c>
      <c r="AY73" s="61">
        <v>2.5967367370318239</v>
      </c>
      <c r="AZ73" s="58">
        <f t="shared" si="51"/>
        <v>2.0331457642150053</v>
      </c>
      <c r="BA73" s="58">
        <f t="shared" si="52"/>
        <v>2.2434476363822902</v>
      </c>
      <c r="BB73" s="58">
        <f t="shared" si="53"/>
        <v>2.3555189305572628</v>
      </c>
      <c r="BC73" s="61">
        <v>1.7922851643870308</v>
      </c>
      <c r="BD73" s="61">
        <v>1.8222782065197229</v>
      </c>
      <c r="BE73" s="61">
        <v>1.9036781368671818</v>
      </c>
      <c r="BF73" s="58">
        <f t="shared" si="54"/>
        <v>1.7922851643870308</v>
      </c>
      <c r="BG73" s="58">
        <f t="shared" si="55"/>
        <v>1.8072194650708877</v>
      </c>
      <c r="BH73" s="58">
        <f t="shared" si="56"/>
        <v>1.8388166935502126</v>
      </c>
      <c r="BI73" s="58">
        <f t="shared" si="63"/>
        <v>5.8666292516652812</v>
      </c>
      <c r="BJ73" s="58">
        <f t="shared" si="64"/>
        <v>6.0918654245164232</v>
      </c>
      <c r="BK73" s="58">
        <f t="shared" si="65"/>
        <v>6.2355339471707207</v>
      </c>
      <c r="BM73" s="60"/>
      <c r="BN73" s="60"/>
      <c r="BO73" s="60"/>
    </row>
    <row r="74" spans="1:67">
      <c r="A74" s="38">
        <f t="shared" si="66"/>
        <v>2014</v>
      </c>
      <c r="B74" s="58">
        <f t="shared" si="31"/>
        <v>25.16</v>
      </c>
      <c r="C74" s="58">
        <f t="shared" si="32"/>
        <v>22.928925619834715</v>
      </c>
      <c r="D74" s="35">
        <f t="shared" si="33"/>
        <v>-0.12373164365774292</v>
      </c>
      <c r="E74" s="58">
        <v>2</v>
      </c>
      <c r="F74" s="61">
        <v>3.0934652243874927</v>
      </c>
      <c r="G74" s="61">
        <v>3.0344614899659783</v>
      </c>
      <c r="H74" s="61">
        <v>2.9495122803402607</v>
      </c>
      <c r="I74" s="58">
        <f t="shared" si="34"/>
        <v>3.0934652243874927</v>
      </c>
      <c r="J74" s="58">
        <f t="shared" si="35"/>
        <v>3.0638213221323483</v>
      </c>
      <c r="K74" s="58">
        <f t="shared" si="36"/>
        <v>3.0252343693714074</v>
      </c>
      <c r="L74" s="61">
        <v>2.1262400449583607</v>
      </c>
      <c r="M74" s="61">
        <v>2.1380370105804625</v>
      </c>
      <c r="N74" s="61">
        <v>2.2091852771301212</v>
      </c>
      <c r="O74" s="58">
        <f t="shared" si="37"/>
        <v>2.1262400449583607</v>
      </c>
      <c r="P74" s="58">
        <f t="shared" si="38"/>
        <v>2.1321303687859334</v>
      </c>
      <c r="Q74" s="58">
        <f t="shared" si="39"/>
        <v>2.1575119876733084</v>
      </c>
      <c r="R74" s="58">
        <f t="shared" si="57"/>
        <v>7.095973625688111</v>
      </c>
      <c r="S74" s="58">
        <f t="shared" si="58"/>
        <v>7.0722200472605383</v>
      </c>
      <c r="T74" s="58">
        <f t="shared" si="59"/>
        <v>7.0590147133869721</v>
      </c>
      <c r="W74" s="38">
        <f t="shared" si="67"/>
        <v>2014</v>
      </c>
      <c r="X74" s="58">
        <f t="shared" si="29"/>
        <v>6.7182138877903528</v>
      </c>
      <c r="Y74" s="58">
        <f t="shared" si="30"/>
        <v>6.9504651682487486</v>
      </c>
      <c r="Z74" s="35">
        <f t="shared" si="40"/>
        <v>4.53252812309346E-2</v>
      </c>
      <c r="AA74" s="58">
        <v>2.94</v>
      </c>
      <c r="AB74" s="61">
        <v>1</v>
      </c>
      <c r="AC74" s="61">
        <v>2.3199999999999998</v>
      </c>
      <c r="AD74" s="61">
        <v>3</v>
      </c>
      <c r="AE74" s="58">
        <f t="shared" si="41"/>
        <v>1</v>
      </c>
      <c r="AF74" s="58">
        <f t="shared" si="42"/>
        <v>1.5231546211727816</v>
      </c>
      <c r="AG74" s="58">
        <f t="shared" si="43"/>
        <v>1.909280541872008</v>
      </c>
      <c r="AH74" s="61">
        <f t="shared" si="44"/>
        <v>6.3</v>
      </c>
      <c r="AI74" s="61">
        <v>5.5</v>
      </c>
      <c r="AJ74" s="61">
        <v>5.5</v>
      </c>
      <c r="AK74" s="58">
        <f t="shared" si="45"/>
        <v>6.3</v>
      </c>
      <c r="AL74" s="58">
        <f t="shared" si="46"/>
        <v>5.8864250611045748</v>
      </c>
      <c r="AM74" s="58">
        <f t="shared" si="47"/>
        <v>5.7546905645642967</v>
      </c>
      <c r="AN74" s="58">
        <f t="shared" si="60"/>
        <v>10.285325281230934</v>
      </c>
      <c r="AO74" s="58">
        <f t="shared" si="61"/>
        <v>10.39490496350829</v>
      </c>
      <c r="AP74" s="58">
        <f t="shared" si="62"/>
        <v>10.649296387667238</v>
      </c>
      <c r="AR74" s="38">
        <f t="shared" si="68"/>
        <v>2014</v>
      </c>
      <c r="AS74" s="58">
        <f t="shared" si="48"/>
        <v>23.444663636363892</v>
      </c>
      <c r="AT74" s="58">
        <f t="shared" si="49"/>
        <v>22.680021789772859</v>
      </c>
      <c r="AU74" s="35">
        <f t="shared" si="50"/>
        <v>-4.420151612631873E-2</v>
      </c>
      <c r="AV74" s="58">
        <v>1.9377636363636361</v>
      </c>
      <c r="AW74" s="61">
        <v>2.3494380267337078</v>
      </c>
      <c r="AX74" s="61">
        <v>2.4325635319060623</v>
      </c>
      <c r="AY74" s="61">
        <v>2.4087128214218323</v>
      </c>
      <c r="AZ74" s="58">
        <f t="shared" si="51"/>
        <v>2.3494380267337078</v>
      </c>
      <c r="BA74" s="58">
        <f t="shared" si="52"/>
        <v>2.3906395094839703</v>
      </c>
      <c r="BB74" s="58">
        <f t="shared" si="53"/>
        <v>2.396648828593269</v>
      </c>
      <c r="BC74" s="61">
        <v>1.7700201035198981</v>
      </c>
      <c r="BD74" s="61">
        <v>1.9518490755235485</v>
      </c>
      <c r="BE74" s="61">
        <v>1.9506038538545267</v>
      </c>
      <c r="BF74" s="58">
        <f t="shared" si="54"/>
        <v>1.7700201035198981</v>
      </c>
      <c r="BG74" s="58">
        <f t="shared" si="55"/>
        <v>1.8587124852201884</v>
      </c>
      <c r="BH74" s="58">
        <f t="shared" si="56"/>
        <v>1.888851592956053</v>
      </c>
      <c r="BI74" s="58">
        <f t="shared" si="63"/>
        <v>6.0130202504909231</v>
      </c>
      <c r="BJ74" s="58">
        <f t="shared" si="64"/>
        <v>6.1429141149414761</v>
      </c>
      <c r="BK74" s="58">
        <f t="shared" si="65"/>
        <v>6.1790625417866396</v>
      </c>
      <c r="BM74" s="60"/>
      <c r="BN74" s="60"/>
      <c r="BO74" s="60"/>
    </row>
    <row r="75" spans="1:67">
      <c r="A75" s="38">
        <f t="shared" si="66"/>
        <v>2015</v>
      </c>
      <c r="B75" s="58">
        <f t="shared" si="31"/>
        <v>25.49</v>
      </c>
      <c r="C75" s="58">
        <f t="shared" si="32"/>
        <v>22.944132231404961</v>
      </c>
      <c r="D75" s="35">
        <f t="shared" si="33"/>
        <v>-0.14020028180004029</v>
      </c>
      <c r="E75" s="58">
        <v>2.11</v>
      </c>
      <c r="F75" s="61">
        <v>2.8387900984569336</v>
      </c>
      <c r="G75" s="61">
        <v>2.7969064392729948</v>
      </c>
      <c r="H75" s="61">
        <v>2.6837712022610205</v>
      </c>
      <c r="I75" s="58">
        <f t="shared" si="34"/>
        <v>2.8387900984569336</v>
      </c>
      <c r="J75" s="58">
        <f t="shared" si="35"/>
        <v>2.817770449507663</v>
      </c>
      <c r="K75" s="58">
        <f t="shared" si="36"/>
        <v>2.772376675191671</v>
      </c>
      <c r="L75" s="61">
        <v>1.1493958920714586</v>
      </c>
      <c r="M75" s="61">
        <v>1.8424127276745139</v>
      </c>
      <c r="N75" s="61">
        <v>2.1704612846628724</v>
      </c>
      <c r="O75" s="58">
        <f t="shared" si="37"/>
        <v>1.1493958920714586</v>
      </c>
      <c r="P75" s="58">
        <f t="shared" si="38"/>
        <v>1.4552187535519385</v>
      </c>
      <c r="Q75" s="58">
        <f t="shared" si="39"/>
        <v>1.6626577835628431</v>
      </c>
      <c r="R75" s="58">
        <f t="shared" si="57"/>
        <v>5.9579857087283514</v>
      </c>
      <c r="S75" s="58">
        <f t="shared" si="58"/>
        <v>6.2427889212595611</v>
      </c>
      <c r="T75" s="58">
        <f t="shared" si="59"/>
        <v>6.4048341769544743</v>
      </c>
      <c r="W75" s="38">
        <f t="shared" si="67"/>
        <v>2015</v>
      </c>
      <c r="X75" s="58">
        <f t="shared" si="29"/>
        <v>6.3344115061855906</v>
      </c>
      <c r="Y75" s="58">
        <f t="shared" si="30"/>
        <v>7.0233666915680608</v>
      </c>
      <c r="Z75" s="35">
        <f t="shared" si="40"/>
        <v>0.13775582954580479</v>
      </c>
      <c r="AA75" s="58">
        <v>2.78</v>
      </c>
      <c r="AB75" s="61">
        <v>-1.22</v>
      </c>
      <c r="AC75" s="61">
        <v>1</v>
      </c>
      <c r="AD75" s="61">
        <v>1.9</v>
      </c>
      <c r="AE75" s="58">
        <f t="shared" si="41"/>
        <v>-1.22</v>
      </c>
      <c r="AF75" s="58">
        <f>AVERAGE(AB75:AC75)</f>
        <v>-0.10999999999999999</v>
      </c>
      <c r="AG75" s="58">
        <f>AVERAGE(AB75:AD75)</f>
        <v>0.55999999999999994</v>
      </c>
      <c r="AH75" s="61">
        <f t="shared" si="44"/>
        <v>6.12</v>
      </c>
      <c r="AI75" s="61">
        <v>5</v>
      </c>
      <c r="AJ75" s="61">
        <v>4.7</v>
      </c>
      <c r="AK75" s="58">
        <f t="shared" si="45"/>
        <v>6.12</v>
      </c>
      <c r="AL75" s="58">
        <f t="shared" si="46"/>
        <v>5.5317266743757321</v>
      </c>
      <c r="AM75" s="58">
        <f t="shared" si="47"/>
        <v>5.2392979266438449</v>
      </c>
      <c r="AN75" s="58">
        <f t="shared" si="60"/>
        <v>7.8177558295458045</v>
      </c>
      <c r="AO75" s="58">
        <f t="shared" si="61"/>
        <v>8.3394825039215377</v>
      </c>
      <c r="AP75" s="58">
        <f t="shared" si="62"/>
        <v>8.7170537561896495</v>
      </c>
      <c r="AR75" s="38">
        <f t="shared" si="68"/>
        <v>2015</v>
      </c>
      <c r="AS75" s="58">
        <f t="shared" si="48"/>
        <v>24.125618181818453</v>
      </c>
      <c r="AT75" s="58">
        <f t="shared" si="49"/>
        <v>22.155028797348653</v>
      </c>
      <c r="AU75" s="35">
        <f t="shared" si="50"/>
        <v>-0.11354850690807883</v>
      </c>
      <c r="AV75" s="58">
        <v>2.056211363636363</v>
      </c>
      <c r="AW75" s="61">
        <v>2.2275577371681399</v>
      </c>
      <c r="AX75" s="61">
        <v>2.2315717689451287</v>
      </c>
      <c r="AY75" s="61">
        <v>2.1917585299576103</v>
      </c>
      <c r="AZ75" s="58">
        <f t="shared" si="51"/>
        <v>2.2275577371681399</v>
      </c>
      <c r="BA75" s="58">
        <f>AVERAGE(AW75:AX75)</f>
        <v>2.2295647530566343</v>
      </c>
      <c r="BB75" s="58">
        <f>AVERAGE(AW75:AY75)</f>
        <v>2.216962678690293</v>
      </c>
      <c r="BC75" s="61">
        <v>1.1673224413456529</v>
      </c>
      <c r="BD75" s="61">
        <v>1.7243885420581861</v>
      </c>
      <c r="BE75" s="61">
        <v>1.8644059014116365</v>
      </c>
      <c r="BF75" s="58">
        <f t="shared" si="54"/>
        <v>1.1673224413456529</v>
      </c>
      <c r="BG75" s="58">
        <f t="shared" si="55"/>
        <v>1.4187732175171031</v>
      </c>
      <c r="BH75" s="58">
        <f t="shared" si="56"/>
        <v>1.554015969377694</v>
      </c>
      <c r="BI75" s="58">
        <f t="shared" si="63"/>
        <v>5.337543035242077</v>
      </c>
      <c r="BJ75" s="58">
        <f t="shared" si="64"/>
        <v>5.5910008273020217</v>
      </c>
      <c r="BK75" s="58">
        <f t="shared" si="65"/>
        <v>5.7136415047962714</v>
      </c>
      <c r="BM75" s="60"/>
      <c r="BN75" s="60"/>
      <c r="BO75" s="60"/>
    </row>
    <row r="76" spans="1:67">
      <c r="A76" s="38">
        <f t="shared" si="66"/>
        <v>2016</v>
      </c>
      <c r="B76" s="58">
        <f t="shared" si="31"/>
        <v>26.53</v>
      </c>
      <c r="C76" s="58">
        <f t="shared" si="32"/>
        <v>22.959752066115705</v>
      </c>
      <c r="D76" s="35">
        <f t="shared" si="33"/>
        <v>-0.19252562489650016</v>
      </c>
      <c r="E76" s="58">
        <v>2.11</v>
      </c>
      <c r="F76" s="61">
        <v>2.1988570757367043</v>
      </c>
      <c r="G76" s="61">
        <v>2.0814466800558984</v>
      </c>
      <c r="H76" s="61">
        <v>1.9244703527759421</v>
      </c>
      <c r="I76" s="58">
        <f t="shared" si="34"/>
        <v>2.1988570757367043</v>
      </c>
      <c r="J76" s="58">
        <f t="shared" si="35"/>
        <v>2.1393465731876131</v>
      </c>
      <c r="K76" s="58">
        <f t="shared" si="36"/>
        <v>2.065179659221569</v>
      </c>
      <c r="L76" s="61">
        <v>2.3359012205484753</v>
      </c>
      <c r="M76" s="61">
        <v>2.6459991255509241</v>
      </c>
      <c r="N76" s="61">
        <v>2.5214332698702879</v>
      </c>
      <c r="O76" s="58">
        <f t="shared" si="37"/>
        <v>2.3359012205484753</v>
      </c>
      <c r="P76" s="58">
        <f t="shared" si="38"/>
        <v>2.4861199864335997</v>
      </c>
      <c r="Q76" s="58">
        <f t="shared" si="39"/>
        <v>2.4978357836951992</v>
      </c>
      <c r="R76" s="58">
        <f t="shared" si="57"/>
        <v>6.4522326713886793</v>
      </c>
      <c r="S76" s="58">
        <f t="shared" si="58"/>
        <v>6.5429409347247134</v>
      </c>
      <c r="T76" s="58">
        <f t="shared" si="59"/>
        <v>6.4804898180202679</v>
      </c>
      <c r="W76" s="38">
        <f t="shared" si="67"/>
        <v>2016</v>
      </c>
      <c r="X76" s="58">
        <f t="shared" si="29"/>
        <v>13.82721508611162</v>
      </c>
      <c r="Y76" s="58">
        <f t="shared" si="30"/>
        <v>7.2495493621248617</v>
      </c>
      <c r="Z76" s="35">
        <f t="shared" si="40"/>
        <v>-0.85723718500880786</v>
      </c>
      <c r="AA76" s="58">
        <v>1.96</v>
      </c>
      <c r="AB76" s="61">
        <v>1.3</v>
      </c>
      <c r="AC76" s="61">
        <v>2.2999999999999998</v>
      </c>
      <c r="AD76" s="61">
        <v>2.5</v>
      </c>
      <c r="AE76" s="58">
        <f t="shared" si="41"/>
        <v>1.3</v>
      </c>
      <c r="AF76" s="58">
        <f t="shared" si="42"/>
        <v>1.7291616465790582</v>
      </c>
      <c r="AG76" s="58">
        <f t="shared" si="43"/>
        <v>1.9552564730470254</v>
      </c>
      <c r="AH76" s="61">
        <f t="shared" si="44"/>
        <v>5.03</v>
      </c>
      <c r="AI76" s="61">
        <v>4.5</v>
      </c>
      <c r="AJ76" s="61">
        <v>4.5</v>
      </c>
      <c r="AK76" s="58">
        <f t="shared" si="45"/>
        <v>5.03</v>
      </c>
      <c r="AL76" s="58">
        <f t="shared" si="46"/>
        <v>4.7576254581461122</v>
      </c>
      <c r="AM76" s="58">
        <f t="shared" si="47"/>
        <v>4.6701518749507747</v>
      </c>
      <c r="AN76" s="58">
        <f t="shared" si="60"/>
        <v>7.4327628149911922</v>
      </c>
      <c r="AO76" s="58">
        <f t="shared" si="61"/>
        <v>7.5895499197163625</v>
      </c>
      <c r="AP76" s="58">
        <f t="shared" si="62"/>
        <v>7.7281711629889926</v>
      </c>
      <c r="AR76" s="38">
        <f t="shared" si="68"/>
        <v>2016</v>
      </c>
      <c r="AS76" s="58">
        <f t="shared" si="48"/>
        <v>23.964706818182101</v>
      </c>
      <c r="AT76" s="58">
        <f t="shared" si="49"/>
        <v>21.447706695075944</v>
      </c>
      <c r="AU76" s="35">
        <f t="shared" si="50"/>
        <v>-0.14784323486782824</v>
      </c>
      <c r="AV76" s="58">
        <v>2.0828977272727274</v>
      </c>
      <c r="AW76" s="61">
        <v>1.7917038753643144</v>
      </c>
      <c r="AX76" s="61">
        <v>1.8199322155799447</v>
      </c>
      <c r="AY76" s="61">
        <v>1.7913063358208525</v>
      </c>
      <c r="AZ76" s="58">
        <f t="shared" si="51"/>
        <v>1.7917038753643144</v>
      </c>
      <c r="BA76" s="58">
        <f t="shared" ref="BA76:BA83" si="69">GEOMEAN(AW76:AX76)</f>
        <v>1.8057628868583355</v>
      </c>
      <c r="BB76" s="58">
        <f t="shared" ref="BB76:BB83" si="70">GEOMEAN(AW76:AY76)</f>
        <v>1.8009311194491369</v>
      </c>
      <c r="BC76" s="61">
        <v>1.6907084640747749</v>
      </c>
      <c r="BD76" s="61">
        <v>1.9245538830963804</v>
      </c>
      <c r="BE76" s="61">
        <v>1.9628932079905237</v>
      </c>
      <c r="BF76" s="58">
        <f t="shared" si="54"/>
        <v>1.6907084640747749</v>
      </c>
      <c r="BG76" s="58">
        <f t="shared" si="55"/>
        <v>1.8038457638387559</v>
      </c>
      <c r="BH76" s="58">
        <f t="shared" si="56"/>
        <v>1.8553755305877808</v>
      </c>
      <c r="BI76" s="58">
        <f t="shared" si="63"/>
        <v>5.4174668318439885</v>
      </c>
      <c r="BJ76" s="58">
        <f t="shared" si="64"/>
        <v>5.5446631431019906</v>
      </c>
      <c r="BK76" s="58">
        <f t="shared" si="65"/>
        <v>5.5913611424418175</v>
      </c>
      <c r="BM76" s="60"/>
      <c r="BN76" s="60"/>
      <c r="BO76" s="60"/>
    </row>
    <row r="77" spans="1:67">
      <c r="A77" s="38">
        <f t="shared" si="66"/>
        <v>2017</v>
      </c>
      <c r="B77" s="58">
        <f t="shared" si="31"/>
        <v>30.92</v>
      </c>
      <c r="C77" s="58">
        <f t="shared" si="32"/>
        <v>23.172479338842969</v>
      </c>
      <c r="D77" s="35">
        <f t="shared" si="33"/>
        <v>-0.38384526954634568</v>
      </c>
      <c r="E77" s="58">
        <v>1.89</v>
      </c>
      <c r="F77" s="61">
        <v>2.3407819920399087</v>
      </c>
      <c r="G77" s="61">
        <v>1.9068203879380352</v>
      </c>
      <c r="H77" s="61">
        <v>1.7686783984379284</v>
      </c>
      <c r="I77" s="58">
        <f t="shared" si="34"/>
        <v>2.3407819920399087</v>
      </c>
      <c r="J77" s="58">
        <f t="shared" si="35"/>
        <v>2.1126880569880413</v>
      </c>
      <c r="K77" s="58">
        <f t="shared" si="36"/>
        <v>1.9911617551371463</v>
      </c>
      <c r="L77" s="61">
        <v>2.1256594270630869</v>
      </c>
      <c r="M77" s="61">
        <v>2.6143270993383316</v>
      </c>
      <c r="N77" s="61">
        <v>2.4036460617720579</v>
      </c>
      <c r="O77" s="58">
        <f t="shared" si="37"/>
        <v>2.1256594270630869</v>
      </c>
      <c r="P77" s="58">
        <f t="shared" si="38"/>
        <v>2.3573648517221555</v>
      </c>
      <c r="Q77" s="58">
        <f t="shared" si="39"/>
        <v>2.3726920508274625</v>
      </c>
      <c r="R77" s="58">
        <f t="shared" si="57"/>
        <v>5.97259614955665</v>
      </c>
      <c r="S77" s="58">
        <f t="shared" si="58"/>
        <v>5.9762076391638512</v>
      </c>
      <c r="T77" s="58">
        <f t="shared" si="59"/>
        <v>5.870008536418263</v>
      </c>
      <c r="W77" s="38">
        <f t="shared" si="67"/>
        <v>2017</v>
      </c>
      <c r="X77" s="58">
        <f t="shared" si="29"/>
        <v>17.060522675964485</v>
      </c>
      <c r="Y77" s="58">
        <f t="shared" si="30"/>
        <v>7.8945834222859483</v>
      </c>
      <c r="Z77" s="35">
        <f t="shared" si="40"/>
        <v>-1.0221934552646417</v>
      </c>
      <c r="AA77" s="58">
        <v>1.97</v>
      </c>
      <c r="AB77" s="61">
        <v>2.5</v>
      </c>
      <c r="AC77" s="61">
        <v>2.5</v>
      </c>
      <c r="AD77" s="61">
        <v>2.5</v>
      </c>
      <c r="AE77" s="58">
        <f t="shared" si="41"/>
        <v>2.5</v>
      </c>
      <c r="AF77" s="58">
        <f t="shared" si="42"/>
        <v>2.5</v>
      </c>
      <c r="AG77" s="58">
        <f t="shared" si="43"/>
        <v>2.5</v>
      </c>
      <c r="AH77" s="61">
        <f t="shared" si="44"/>
        <v>4.03</v>
      </c>
      <c r="AI77" s="61">
        <v>4.25</v>
      </c>
      <c r="AJ77" s="61">
        <v>4</v>
      </c>
      <c r="AK77" s="58">
        <f t="shared" si="45"/>
        <v>4.03</v>
      </c>
      <c r="AL77" s="58">
        <f t="shared" si="46"/>
        <v>4.1385383893350562</v>
      </c>
      <c r="AM77" s="58">
        <f t="shared" si="47"/>
        <v>4.0918338350922969</v>
      </c>
      <c r="AN77" s="58">
        <f t="shared" si="60"/>
        <v>7.4778065447353583</v>
      </c>
      <c r="AO77" s="58">
        <f t="shared" si="61"/>
        <v>7.5863449340704143</v>
      </c>
      <c r="AP77" s="58">
        <f t="shared" si="62"/>
        <v>7.539640379827655</v>
      </c>
      <c r="AR77" s="38">
        <f t="shared" si="68"/>
        <v>2017</v>
      </c>
      <c r="AS77" s="58">
        <f t="shared" si="48"/>
        <v>28.358036363636714</v>
      </c>
      <c r="AT77" s="58">
        <f t="shared" si="49"/>
        <v>21.110083674242631</v>
      </c>
      <c r="AU77" s="35">
        <f t="shared" si="50"/>
        <v>-0.39277280061590369</v>
      </c>
      <c r="AV77" s="58">
        <v>1.8739431818181815</v>
      </c>
      <c r="AW77" s="61">
        <v>2.0307760840939437</v>
      </c>
      <c r="AX77" s="61">
        <v>1.8012184408979115</v>
      </c>
      <c r="AY77" s="61">
        <v>1.6963603865296051</v>
      </c>
      <c r="AZ77" s="58">
        <f t="shared" si="51"/>
        <v>2.0307760840939437</v>
      </c>
      <c r="BA77" s="58">
        <f t="shared" si="69"/>
        <v>1.9125562297627903</v>
      </c>
      <c r="BB77" s="58">
        <f t="shared" si="70"/>
        <v>1.8375909741075394</v>
      </c>
      <c r="BC77" s="61">
        <v>1.7111782670342857</v>
      </c>
      <c r="BD77" s="61">
        <v>2.04993682875525</v>
      </c>
      <c r="BE77" s="61">
        <v>2.0643928715313509</v>
      </c>
      <c r="BF77" s="58">
        <f t="shared" si="54"/>
        <v>1.7111782670342857</v>
      </c>
      <c r="BG77" s="58">
        <f t="shared" si="55"/>
        <v>1.8729141331516423</v>
      </c>
      <c r="BH77" s="58">
        <f t="shared" si="56"/>
        <v>1.9346809773807174</v>
      </c>
      <c r="BI77" s="58">
        <f t="shared" si="63"/>
        <v>5.2231247323305077</v>
      </c>
      <c r="BJ77" s="58">
        <f t="shared" si="64"/>
        <v>5.2666407441167102</v>
      </c>
      <c r="BK77" s="58">
        <f t="shared" si="65"/>
        <v>5.2534423326905344</v>
      </c>
      <c r="BM77" s="60"/>
      <c r="BN77" s="60"/>
      <c r="BO77" s="60"/>
    </row>
    <row r="78" spans="1:67">
      <c r="A78" s="38">
        <f>A77+1</f>
        <v>2018</v>
      </c>
      <c r="B78" s="58">
        <f t="shared" si="31"/>
        <v>31.04</v>
      </c>
      <c r="C78" s="58">
        <f t="shared" si="32"/>
        <v>24.007520661157017</v>
      </c>
      <c r="D78" s="35">
        <f t="shared" si="33"/>
        <v>-0.34196005116378103</v>
      </c>
      <c r="E78" s="58">
        <v>1.9</v>
      </c>
      <c r="F78" s="61">
        <v>2.5413799885873223</v>
      </c>
      <c r="G78" s="61">
        <v>1.8148908691804744</v>
      </c>
      <c r="H78" s="61">
        <v>1.725257106946132</v>
      </c>
      <c r="I78" s="58">
        <f t="shared" si="34"/>
        <v>2.5413799885873223</v>
      </c>
      <c r="J78" s="58">
        <f t="shared" si="35"/>
        <v>2.1476329612867069</v>
      </c>
      <c r="K78" s="58">
        <f t="shared" si="36"/>
        <v>1.9964479047691501</v>
      </c>
      <c r="L78" s="61">
        <v>2.146595157411646</v>
      </c>
      <c r="M78" s="61">
        <v>2.2953251108263961</v>
      </c>
      <c r="N78" s="61">
        <v>2.1865675858847355</v>
      </c>
      <c r="O78" s="58">
        <f t="shared" si="37"/>
        <v>2.146595157411646</v>
      </c>
      <c r="P78" s="58">
        <f t="shared" si="38"/>
        <v>2.2197147941988611</v>
      </c>
      <c r="Q78" s="58">
        <f t="shared" si="39"/>
        <v>2.20861026495938</v>
      </c>
      <c r="R78" s="58">
        <f t="shared" si="57"/>
        <v>6.2460150948351867</v>
      </c>
      <c r="S78" s="58">
        <f t="shared" si="58"/>
        <v>5.9253877043217873</v>
      </c>
      <c r="T78" s="58">
        <f t="shared" si="59"/>
        <v>5.7630981185647485</v>
      </c>
      <c r="W78" s="38">
        <f>W77+1</f>
        <v>2018</v>
      </c>
      <c r="X78" s="58">
        <f t="shared" si="29"/>
        <v>16.798506731955715</v>
      </c>
      <c r="Y78" s="58">
        <f t="shared" si="30"/>
        <v>8.62924767441638</v>
      </c>
      <c r="Z78" s="35">
        <f t="shared" si="40"/>
        <v>-0.88424425625874825</v>
      </c>
      <c r="AA78" s="58">
        <v>2.41</v>
      </c>
      <c r="AB78" s="61">
        <v>2.48</v>
      </c>
      <c r="AC78" s="61">
        <v>2.5</v>
      </c>
      <c r="AD78" s="61">
        <v>2.5</v>
      </c>
      <c r="AE78" s="58">
        <f t="shared" si="41"/>
        <v>2.48</v>
      </c>
      <c r="AF78" s="58">
        <f t="shared" si="42"/>
        <v>2.4899799195977463</v>
      </c>
      <c r="AG78" s="58">
        <f t="shared" si="43"/>
        <v>2.493315476119323</v>
      </c>
      <c r="AH78" s="61">
        <f t="shared" si="44"/>
        <v>4.21</v>
      </c>
      <c r="AI78" s="61">
        <v>4</v>
      </c>
      <c r="AJ78" s="61">
        <v>3.81</v>
      </c>
      <c r="AK78" s="58">
        <f t="shared" si="45"/>
        <v>4.21</v>
      </c>
      <c r="AL78" s="58">
        <f t="shared" si="46"/>
        <v>4.1036569057366385</v>
      </c>
      <c r="AM78" s="58">
        <f t="shared" si="47"/>
        <v>4.0033388788631887</v>
      </c>
      <c r="AN78" s="58">
        <f t="shared" si="60"/>
        <v>8.2157557437412514</v>
      </c>
      <c r="AO78" s="58">
        <f t="shared" si="61"/>
        <v>8.1193925690756359</v>
      </c>
      <c r="AP78" s="58">
        <f t="shared" si="62"/>
        <v>8.0224100987237641</v>
      </c>
      <c r="AR78" s="38">
        <f>AR77+1</f>
        <v>2018</v>
      </c>
      <c r="AS78" s="58">
        <f t="shared" si="48"/>
        <v>27.048297727273081</v>
      </c>
      <c r="AT78" s="58">
        <f t="shared" si="49"/>
        <v>21.651960984848703</v>
      </c>
      <c r="AU78" s="35">
        <f t="shared" si="50"/>
        <v>-0.29626432944015457</v>
      </c>
      <c r="AV78" s="58">
        <v>1.8947159090909091</v>
      </c>
      <c r="AW78" s="61">
        <v>2.1245980100436324</v>
      </c>
      <c r="AX78" s="61">
        <v>1.7201638179932699</v>
      </c>
      <c r="AY78" s="61">
        <v>1.6843035936140671</v>
      </c>
      <c r="AZ78" s="58">
        <f t="shared" si="51"/>
        <v>2.1245980100436324</v>
      </c>
      <c r="BA78" s="58">
        <f t="shared" si="69"/>
        <v>1.9117156233753907</v>
      </c>
      <c r="BB78" s="58">
        <f t="shared" si="70"/>
        <v>1.8326898925873076</v>
      </c>
      <c r="BC78" s="61">
        <v>1.8873139376527792</v>
      </c>
      <c r="BD78" s="61">
        <v>2.0173259471137461</v>
      </c>
      <c r="BE78" s="61">
        <v>1.9618297116954286</v>
      </c>
      <c r="BF78" s="58">
        <f t="shared" si="54"/>
        <v>1.8873139376527792</v>
      </c>
      <c r="BG78" s="58">
        <f t="shared" si="55"/>
        <v>1.9512373963145455</v>
      </c>
      <c r="BH78" s="58">
        <f t="shared" si="56"/>
        <v>1.9547617983612167</v>
      </c>
      <c r="BI78" s="58">
        <f t="shared" si="63"/>
        <v>5.6103635273471664</v>
      </c>
      <c r="BJ78" s="58">
        <f t="shared" si="64"/>
        <v>5.4614045993406908</v>
      </c>
      <c r="BK78" s="58">
        <f t="shared" si="65"/>
        <v>5.3859032705992789</v>
      </c>
      <c r="BM78" s="60"/>
      <c r="BN78" s="60"/>
      <c r="BO78" s="60"/>
    </row>
    <row r="79" spans="1:67">
      <c r="A79" s="38">
        <f>A78+1</f>
        <v>2019</v>
      </c>
      <c r="B79" s="58">
        <f t="shared" si="31"/>
        <v>28.84</v>
      </c>
      <c r="C79" s="58">
        <f t="shared" si="32"/>
        <v>25.336446280991723</v>
      </c>
      <c r="D79" s="35">
        <f t="shared" si="33"/>
        <v>-0.17254349071563757</v>
      </c>
      <c r="E79" s="58">
        <v>1.93</v>
      </c>
      <c r="F79" s="61">
        <v>2.0890416614521845</v>
      </c>
      <c r="G79" s="61">
        <v>1.7460358143633892</v>
      </c>
      <c r="H79" s="61">
        <v>1.5593423339922863</v>
      </c>
      <c r="I79" s="58">
        <f t="shared" si="34"/>
        <v>2.0890416614521845</v>
      </c>
      <c r="J79" s="58">
        <f t="shared" si="35"/>
        <v>1.9098538055549468</v>
      </c>
      <c r="K79" s="58">
        <f t="shared" si="36"/>
        <v>1.7850370694632074</v>
      </c>
      <c r="L79" s="61">
        <v>2.2658392148183104</v>
      </c>
      <c r="M79" s="61">
        <v>2.4310890902956128</v>
      </c>
      <c r="N79" s="61">
        <v>2.3359110237918035</v>
      </c>
      <c r="O79" s="58">
        <f t="shared" si="37"/>
        <v>2.2658392148183104</v>
      </c>
      <c r="P79" s="58">
        <f t="shared" si="38"/>
        <v>2.3470102248411218</v>
      </c>
      <c r="Q79" s="58">
        <f t="shared" si="39"/>
        <v>2.343304643673815</v>
      </c>
      <c r="R79" s="58">
        <f t="shared" si="57"/>
        <v>6.1123373855548575</v>
      </c>
      <c r="S79" s="58">
        <f t="shared" si="58"/>
        <v>6.0143205396804307</v>
      </c>
      <c r="T79" s="58">
        <f t="shared" si="59"/>
        <v>5.8857982224213847</v>
      </c>
      <c r="W79" s="38">
        <f>W78+1</f>
        <v>2019</v>
      </c>
      <c r="X79" s="58">
        <f t="shared" si="29"/>
        <v>17.928655840140117</v>
      </c>
      <c r="Y79" s="58">
        <f t="shared" si="30"/>
        <v>9.712468438094394</v>
      </c>
      <c r="Z79" s="35">
        <f t="shared" si="40"/>
        <v>-0.81398882499298386</v>
      </c>
      <c r="AA79" s="58">
        <v>2.31</v>
      </c>
      <c r="AB79" s="61">
        <v>2</v>
      </c>
      <c r="AC79" s="61">
        <v>2.5</v>
      </c>
      <c r="AD79" s="61">
        <v>2.5</v>
      </c>
      <c r="AE79" s="58">
        <f t="shared" si="41"/>
        <v>2</v>
      </c>
      <c r="AF79" s="58">
        <f t="shared" si="42"/>
        <v>2.2360679774997898</v>
      </c>
      <c r="AG79" s="58">
        <f t="shared" si="43"/>
        <v>2.3207944168063896</v>
      </c>
      <c r="AH79" s="61">
        <f t="shared" si="44"/>
        <v>3.66</v>
      </c>
      <c r="AI79" s="61">
        <v>3.75</v>
      </c>
      <c r="AJ79" s="61">
        <v>3.5</v>
      </c>
      <c r="AK79" s="58">
        <f t="shared" si="45"/>
        <v>3.66</v>
      </c>
      <c r="AL79" s="58">
        <f t="shared" si="46"/>
        <v>3.7047267105685409</v>
      </c>
      <c r="AM79" s="58">
        <f t="shared" si="47"/>
        <v>3.6351873562838746</v>
      </c>
      <c r="AN79" s="58">
        <f t="shared" si="60"/>
        <v>7.1560111750070163</v>
      </c>
      <c r="AO79" s="58">
        <f t="shared" si="61"/>
        <v>7.4368058630753469</v>
      </c>
      <c r="AP79" s="58">
        <f t="shared" si="62"/>
        <v>7.4519929480972804</v>
      </c>
      <c r="AR79" s="38">
        <f>AR78+1</f>
        <v>2019</v>
      </c>
      <c r="AS79" s="58">
        <f t="shared" si="48"/>
        <v>27.165659090909461</v>
      </c>
      <c r="AT79" s="58">
        <f t="shared" si="49"/>
        <v>22.730564043560857</v>
      </c>
      <c r="AU79" s="35">
        <f t="shared" si="50"/>
        <v>-0.2373754042347076</v>
      </c>
      <c r="AV79" s="58">
        <v>1.9550363636363637</v>
      </c>
      <c r="AW79" s="61">
        <v>1.672179254298678</v>
      </c>
      <c r="AX79" s="61">
        <v>1.615139797551457</v>
      </c>
      <c r="AY79" s="61">
        <v>1.5517455557542803</v>
      </c>
      <c r="AZ79" s="58">
        <f t="shared" si="51"/>
        <v>1.672179254298678</v>
      </c>
      <c r="BA79" s="58">
        <f t="shared" si="69"/>
        <v>1.6434120792600111</v>
      </c>
      <c r="BB79" s="58">
        <f t="shared" si="70"/>
        <v>1.6122701741380363</v>
      </c>
      <c r="BC79" s="61">
        <v>1.7606844592208626</v>
      </c>
      <c r="BD79" s="61">
        <v>1.8403033710705952</v>
      </c>
      <c r="BE79" s="61">
        <v>1.9374906139291159</v>
      </c>
      <c r="BF79" s="58">
        <f t="shared" si="54"/>
        <v>1.7606844592208626</v>
      </c>
      <c r="BG79" s="58">
        <f t="shared" si="55"/>
        <v>1.8000537618903945</v>
      </c>
      <c r="BH79" s="58">
        <f t="shared" si="56"/>
        <v>1.8447471721768236</v>
      </c>
      <c r="BI79" s="58">
        <f t="shared" si="63"/>
        <v>5.1505246729211969</v>
      </c>
      <c r="BJ79" s="58">
        <f t="shared" si="64"/>
        <v>5.1611268005520614</v>
      </c>
      <c r="BK79" s="58">
        <f t="shared" si="65"/>
        <v>5.1746783057165162</v>
      </c>
      <c r="BM79" s="60"/>
      <c r="BN79" s="60"/>
      <c r="BO79" s="60"/>
    </row>
    <row r="80" spans="1:67">
      <c r="A80" s="38">
        <f>A79+1</f>
        <v>2020</v>
      </c>
      <c r="B80" s="58">
        <f t="shared" si="31"/>
        <v>31.28</v>
      </c>
      <c r="C80" s="58">
        <f t="shared" si="32"/>
        <v>26.23652892561983</v>
      </c>
      <c r="D80" s="35">
        <f t="shared" si="33"/>
        <v>-0.23416040532648896</v>
      </c>
      <c r="E80" s="58">
        <v>1.72</v>
      </c>
      <c r="F80" s="61">
        <v>3.0781664703298128</v>
      </c>
      <c r="G80" s="61">
        <v>2.9405349174605577</v>
      </c>
      <c r="H80" s="61">
        <v>2.2631773189847326</v>
      </c>
      <c r="I80" s="58">
        <f t="shared" si="34"/>
        <v>3.0781664703298128</v>
      </c>
      <c r="J80" s="58">
        <f t="shared" si="35"/>
        <v>3.008563774920042</v>
      </c>
      <c r="K80" s="58">
        <f t="shared" si="36"/>
        <v>2.7361863711886687</v>
      </c>
      <c r="L80" s="61">
        <v>2.7645407249579979</v>
      </c>
      <c r="M80" s="61">
        <v>2.0972534949413646</v>
      </c>
      <c r="N80" s="61">
        <v>2.1125099438651151</v>
      </c>
      <c r="O80" s="58">
        <f t="shared" si="37"/>
        <v>2.7645407249579979</v>
      </c>
      <c r="P80" s="58">
        <f t="shared" si="38"/>
        <v>2.4078917536562758</v>
      </c>
      <c r="Q80" s="58">
        <f t="shared" si="39"/>
        <v>2.3051059596885035</v>
      </c>
      <c r="R80" s="58">
        <f t="shared" si="57"/>
        <v>7.3285467899613215</v>
      </c>
      <c r="S80" s="58">
        <f t="shared" si="58"/>
        <v>6.9022951232498286</v>
      </c>
      <c r="T80" s="58">
        <f t="shared" si="59"/>
        <v>6.5271319255506839</v>
      </c>
      <c r="W80" s="38">
        <f>W79+1</f>
        <v>2020</v>
      </c>
      <c r="X80" s="58">
        <f t="shared" si="29"/>
        <v>16.776696222728596</v>
      </c>
      <c r="Y80" s="58">
        <f t="shared" si="30"/>
        <v>10.485627169956707</v>
      </c>
      <c r="Z80" s="35">
        <f t="shared" si="40"/>
        <v>-0.62468774914399283</v>
      </c>
      <c r="AA80" s="58">
        <v>2.59</v>
      </c>
      <c r="AB80" s="61">
        <v>3.48</v>
      </c>
      <c r="AC80" s="61">
        <v>2.5</v>
      </c>
      <c r="AD80" s="61">
        <v>2.5</v>
      </c>
      <c r="AE80" s="58">
        <f t="shared" si="41"/>
        <v>3.48</v>
      </c>
      <c r="AF80" s="58">
        <f t="shared" si="42"/>
        <v>2.9495762407505253</v>
      </c>
      <c r="AG80" s="58">
        <f t="shared" si="43"/>
        <v>2.7913850858292122</v>
      </c>
      <c r="AH80" s="61">
        <f t="shared" si="44"/>
        <v>3.02</v>
      </c>
      <c r="AI80" s="61">
        <v>3.5</v>
      </c>
      <c r="AJ80" s="61">
        <v>3.25</v>
      </c>
      <c r="AK80" s="58">
        <f t="shared" si="45"/>
        <v>3.02</v>
      </c>
      <c r="AL80" s="58">
        <f t="shared" si="46"/>
        <v>3.2511536414017717</v>
      </c>
      <c r="AM80" s="58">
        <f t="shared" si="47"/>
        <v>3.2507690487745635</v>
      </c>
      <c r="AN80" s="58">
        <f t="shared" si="60"/>
        <v>8.465312250856007</v>
      </c>
      <c r="AO80" s="58">
        <f t="shared" si="61"/>
        <v>8.1660421330083039</v>
      </c>
      <c r="AP80" s="58">
        <f t="shared" si="62"/>
        <v>8.0074663854597823</v>
      </c>
      <c r="AR80" s="38">
        <f>AR79+1</f>
        <v>2020</v>
      </c>
      <c r="AS80" s="58">
        <f t="shared" si="48"/>
        <v>27.148027272727663</v>
      </c>
      <c r="AT80" s="58">
        <f t="shared" si="49"/>
        <v>23.537613570076051</v>
      </c>
      <c r="AU80" s="35">
        <f t="shared" si="50"/>
        <v>-0.1900919817586999</v>
      </c>
      <c r="AV80" s="58">
        <v>1.7457386363636367</v>
      </c>
      <c r="AW80" s="61">
        <v>3.9188068163868106</v>
      </c>
      <c r="AX80" s="61">
        <v>2.9351823265699295</v>
      </c>
      <c r="AY80" s="61">
        <v>2.2358881137392039</v>
      </c>
      <c r="AZ80" s="58">
        <f t="shared" si="51"/>
        <v>3.9188068163868106</v>
      </c>
      <c r="BA80" s="58">
        <f t="shared" si="69"/>
        <v>3.3915206779113607</v>
      </c>
      <c r="BB80" s="58">
        <f t="shared" si="70"/>
        <v>2.9517506570403964</v>
      </c>
      <c r="BC80" s="61">
        <v>1.6164896607214985</v>
      </c>
      <c r="BD80" s="61">
        <v>1.5586027479902453</v>
      </c>
      <c r="BE80" s="61">
        <v>1.6741877301229557</v>
      </c>
      <c r="BF80" s="58">
        <f t="shared" si="54"/>
        <v>1.6164896607214985</v>
      </c>
      <c r="BG80" s="58">
        <f t="shared" si="55"/>
        <v>1.58728234013308</v>
      </c>
      <c r="BH80" s="58">
        <f t="shared" si="56"/>
        <v>1.615737635546326</v>
      </c>
      <c r="BI80" s="58">
        <f t="shared" si="63"/>
        <v>7.0909431317132459</v>
      </c>
      <c r="BJ80" s="58">
        <f t="shared" si="64"/>
        <v>6.5344496726493775</v>
      </c>
      <c r="BK80" s="58">
        <f t="shared" si="65"/>
        <v>6.1231349471916587</v>
      </c>
      <c r="BM80" s="60"/>
      <c r="BN80" s="60"/>
      <c r="BO80" s="60"/>
    </row>
    <row r="81" spans="1:67">
      <c r="A81" s="38">
        <f>A80+1</f>
        <v>2021</v>
      </c>
      <c r="B81" s="58">
        <f t="shared" si="31"/>
        <v>37.25</v>
      </c>
      <c r="C81" s="58">
        <f t="shared" si="32"/>
        <v>27.606528925619827</v>
      </c>
      <c r="D81" s="35">
        <f t="shared" si="33"/>
        <v>-0.39866938821297992</v>
      </c>
      <c r="E81" s="58">
        <v>1.34</v>
      </c>
      <c r="F81" s="61">
        <v>5.1975444244476421</v>
      </c>
      <c r="G81" s="61">
        <v>2.1746977764369957</v>
      </c>
      <c r="H81" s="61">
        <v>1.699999999999946</v>
      </c>
      <c r="I81" s="58">
        <f t="shared" si="34"/>
        <v>5.1975444244476421</v>
      </c>
      <c r="J81" s="58">
        <f t="shared" si="35"/>
        <v>3.3620065887470818</v>
      </c>
      <c r="K81" s="58">
        <f t="shared" si="36"/>
        <v>2.6784405661325073</v>
      </c>
      <c r="L81" s="61">
        <v>3.456055520979584</v>
      </c>
      <c r="M81" s="61">
        <v>2.6646022930619129</v>
      </c>
      <c r="N81" s="61">
        <v>2.5975755341487439</v>
      </c>
      <c r="O81" s="58">
        <f t="shared" si="37"/>
        <v>3.456055520979584</v>
      </c>
      <c r="P81" s="58">
        <f t="shared" si="38"/>
        <v>3.0346356397682217</v>
      </c>
      <c r="Q81" s="58">
        <f t="shared" si="39"/>
        <v>2.8813350642616435</v>
      </c>
      <c r="R81" s="58">
        <f t="shared" si="57"/>
        <v>9.594930557214246</v>
      </c>
      <c r="S81" s="58">
        <f t="shared" si="58"/>
        <v>7.3379728403023243</v>
      </c>
      <c r="T81" s="58">
        <f t="shared" si="59"/>
        <v>6.5011062421811712</v>
      </c>
      <c r="W81" s="38">
        <f>W80+1</f>
        <v>2021</v>
      </c>
      <c r="X81" s="58">
        <f t="shared" si="29"/>
        <v>9.2599275670639951</v>
      </c>
      <c r="Y81" s="58">
        <f t="shared" si="30"/>
        <v>11.332771205024537</v>
      </c>
      <c r="Z81" s="35">
        <f t="shared" si="40"/>
        <v>0.26969958161591201</v>
      </c>
      <c r="AA81" s="58">
        <v>4.8600000000000003</v>
      </c>
      <c r="AB81" s="61">
        <v>1.5</v>
      </c>
      <c r="AC81" s="61">
        <v>2.1</v>
      </c>
      <c r="AD81" s="61">
        <v>2.5</v>
      </c>
      <c r="AE81" s="58">
        <f t="shared" si="41"/>
        <v>1.5</v>
      </c>
      <c r="AF81" s="58">
        <f t="shared" si="42"/>
        <v>1.7748239349298849</v>
      </c>
      <c r="AG81" s="58">
        <f t="shared" si="43"/>
        <v>1.9895286039481961</v>
      </c>
      <c r="AH81" s="61">
        <f t="shared" si="44"/>
        <v>4.2</v>
      </c>
      <c r="AI81" s="61">
        <v>3.25</v>
      </c>
      <c r="AJ81" s="61">
        <v>3</v>
      </c>
      <c r="AK81" s="58">
        <f t="shared" si="45"/>
        <v>4.2</v>
      </c>
      <c r="AL81" s="58">
        <f t="shared" si="46"/>
        <v>3.6945906403822333</v>
      </c>
      <c r="AM81" s="58">
        <f t="shared" si="47"/>
        <v>3.4468149558684407</v>
      </c>
      <c r="AN81" s="58">
        <f t="shared" si="60"/>
        <v>10.829699581615913</v>
      </c>
      <c r="AO81" s="58">
        <f t="shared" si="61"/>
        <v>10.599114156928032</v>
      </c>
      <c r="AP81" s="58">
        <f t="shared" si="62"/>
        <v>10.56604314143255</v>
      </c>
      <c r="AR81" s="38">
        <f>AR80+1</f>
        <v>2021</v>
      </c>
      <c r="AS81" s="58">
        <f t="shared" si="48"/>
        <v>34.598770454545971</v>
      </c>
      <c r="AT81" s="58">
        <f t="shared" si="49"/>
        <v>24.912494280303349</v>
      </c>
      <c r="AU81" s="35">
        <f t="shared" si="50"/>
        <v>-0.43697406388920612</v>
      </c>
      <c r="AV81" s="58">
        <v>1.399938636363637</v>
      </c>
      <c r="AW81" s="61">
        <v>4.5350075833771042</v>
      </c>
      <c r="AX81" s="61">
        <v>2.1667691865540517</v>
      </c>
      <c r="AY81" s="61">
        <v>1.7189040195343841</v>
      </c>
      <c r="AZ81" s="58">
        <f t="shared" si="51"/>
        <v>4.5350075833771042</v>
      </c>
      <c r="BA81" s="58">
        <f t="shared" si="69"/>
        <v>3.1346953109433877</v>
      </c>
      <c r="BB81" s="58">
        <f t="shared" si="70"/>
        <v>2.5657485878904081</v>
      </c>
      <c r="BC81" s="61">
        <v>2.3344759313129071</v>
      </c>
      <c r="BD81" s="61">
        <v>1.9133799757742098</v>
      </c>
      <c r="BE81" s="61">
        <v>1.9689486095578523</v>
      </c>
      <c r="BF81" s="58">
        <f t="shared" si="54"/>
        <v>2.3344759313129071</v>
      </c>
      <c r="BG81" s="58">
        <f t="shared" si="55"/>
        <v>2.1134662289473582</v>
      </c>
      <c r="BH81" s="58">
        <f t="shared" si="56"/>
        <v>2.064151971735364</v>
      </c>
      <c r="BI81" s="58">
        <f t="shared" si="63"/>
        <v>7.8324480871644422</v>
      </c>
      <c r="BJ81" s="58">
        <f t="shared" si="64"/>
        <v>6.2111261123651769</v>
      </c>
      <c r="BK81" s="58">
        <f t="shared" si="65"/>
        <v>5.5928651321002025</v>
      </c>
      <c r="BM81" s="60"/>
      <c r="BN81" s="60"/>
      <c r="BO81" s="60"/>
    </row>
    <row r="82" spans="1:67">
      <c r="A82" s="38">
        <f>A81+1</f>
        <v>2022</v>
      </c>
      <c r="B82" s="58">
        <f t="shared" si="31"/>
        <v>27.08</v>
      </c>
      <c r="C82" s="58">
        <f t="shared" si="32"/>
        <v>28.750826446280985</v>
      </c>
      <c r="D82" s="35">
        <f t="shared" si="33"/>
        <v>7.9859957421923866E-2</v>
      </c>
      <c r="E82" s="58">
        <v>1.77</v>
      </c>
      <c r="F82" s="61">
        <v>0.99530321071354955</v>
      </c>
      <c r="G82" s="61">
        <v>1.2065259243737803</v>
      </c>
      <c r="H82" s="61">
        <v>1.7606761408394567</v>
      </c>
      <c r="I82" s="58">
        <f t="shared" si="34"/>
        <v>0.99530321071354955</v>
      </c>
      <c r="J82" s="58">
        <f t="shared" si="35"/>
        <v>1.0958371805785552</v>
      </c>
      <c r="K82" s="58">
        <f t="shared" si="36"/>
        <v>1.2834841623353872</v>
      </c>
      <c r="L82" s="61">
        <v>3.5058305150000635</v>
      </c>
      <c r="M82" s="61">
        <v>2.2318241679696094</v>
      </c>
      <c r="N82" s="61">
        <v>2.0441727811652433</v>
      </c>
      <c r="O82" s="58">
        <f t="shared" si="37"/>
        <v>3.5058305150000635</v>
      </c>
      <c r="P82" s="58">
        <f t="shared" si="38"/>
        <v>2.7972124109874965</v>
      </c>
      <c r="Q82" s="58">
        <f t="shared" si="39"/>
        <v>2.5195491305581417</v>
      </c>
      <c r="R82" s="58">
        <f t="shared" si="57"/>
        <v>6.3509936831355365</v>
      </c>
      <c r="S82" s="58">
        <f t="shared" si="58"/>
        <v>5.742909548987976</v>
      </c>
      <c r="T82" s="58">
        <f t="shared" si="59"/>
        <v>5.6528932503154525</v>
      </c>
      <c r="W82" s="38">
        <f>W81+1</f>
        <v>2022</v>
      </c>
      <c r="X82" s="58">
        <f t="shared" si="29"/>
        <v>6.3585750985459786</v>
      </c>
      <c r="Y82" s="58">
        <f t="shared" si="30"/>
        <v>11.444124516920153</v>
      </c>
      <c r="Z82" s="35">
        <f t="shared" si="40"/>
        <v>0.78664074695358188</v>
      </c>
      <c r="AA82" s="58">
        <v>6.16</v>
      </c>
      <c r="AB82" s="61">
        <v>0.6</v>
      </c>
      <c r="AC82" s="61">
        <v>1.7</v>
      </c>
      <c r="AD82" s="61">
        <v>2</v>
      </c>
      <c r="AE82" s="58">
        <f t="shared" si="41"/>
        <v>0.6</v>
      </c>
      <c r="AF82" s="58">
        <f t="shared" si="42"/>
        <v>1.0099504938362078</v>
      </c>
      <c r="AG82" s="58">
        <f t="shared" si="43"/>
        <v>1.2682651410769994</v>
      </c>
      <c r="AH82" s="61">
        <f t="shared" si="44"/>
        <v>4.96</v>
      </c>
      <c r="AI82" s="61">
        <v>3.47</v>
      </c>
      <c r="AJ82" s="61">
        <v>3</v>
      </c>
      <c r="AK82" s="58">
        <f t="shared" si="45"/>
        <v>4.96</v>
      </c>
      <c r="AL82" s="58">
        <f t="shared" si="46"/>
        <v>4.1486383308261523</v>
      </c>
      <c r="AM82" s="58">
        <f t="shared" si="47"/>
        <v>3.7237238695792509</v>
      </c>
      <c r="AN82" s="58">
        <f t="shared" si="60"/>
        <v>12.506640746953583</v>
      </c>
      <c r="AO82" s="58">
        <f t="shared" si="61"/>
        <v>12.105229571615942</v>
      </c>
      <c r="AP82" s="58">
        <f t="shared" si="62"/>
        <v>11.938629757609833</v>
      </c>
      <c r="AR82" s="38">
        <f>AR81+1</f>
        <v>2022</v>
      </c>
      <c r="AS82" s="58">
        <f t="shared" si="48"/>
        <v>25.787397727273124</v>
      </c>
      <c r="AT82" s="58">
        <f t="shared" si="49"/>
        <v>26.013821685606402</v>
      </c>
      <c r="AU82" s="35">
        <f t="shared" si="50"/>
        <v>1.1656796224013277E-2</v>
      </c>
      <c r="AV82" s="58">
        <v>1.8311386363636373</v>
      </c>
      <c r="AW82" s="61">
        <v>1.1074644248362464</v>
      </c>
      <c r="AX82" s="61">
        <v>1.5945208907585773</v>
      </c>
      <c r="AY82" s="61">
        <v>1.889239317846525</v>
      </c>
      <c r="AZ82" s="58">
        <f t="shared" si="51"/>
        <v>1.1074644248362464</v>
      </c>
      <c r="BA82" s="58">
        <f t="shared" si="69"/>
        <v>1.3288623559922701</v>
      </c>
      <c r="BB82" s="58">
        <f t="shared" si="70"/>
        <v>1.4942238279822311</v>
      </c>
      <c r="BC82" s="61">
        <v>4.3774316209962416</v>
      </c>
      <c r="BD82" s="61">
        <v>2.3818122207714065</v>
      </c>
      <c r="BE82" s="61">
        <v>1.9773162763653707</v>
      </c>
      <c r="BF82" s="58">
        <f t="shared" si="54"/>
        <v>4.3774316209962416</v>
      </c>
      <c r="BG82" s="58">
        <f t="shared" si="55"/>
        <v>3.2289657989021867</v>
      </c>
      <c r="BH82" s="58">
        <f t="shared" si="56"/>
        <v>2.7420014309891094</v>
      </c>
      <c r="BI82" s="58">
        <f t="shared" si="63"/>
        <v>7.3276914784201388</v>
      </c>
      <c r="BJ82" s="58">
        <f t="shared" si="64"/>
        <v>6.4006235874821069</v>
      </c>
      <c r="BK82" s="58">
        <f t="shared" si="65"/>
        <v>6.0790206915589913</v>
      </c>
      <c r="BM82" s="60"/>
      <c r="BN82" s="60"/>
      <c r="BO82" s="60"/>
    </row>
    <row r="83" spans="1:67">
      <c r="A83" s="38">
        <v>2023</v>
      </c>
      <c r="B83" s="58">
        <f>VLOOKUP(10&amp;A83,$D$102:$H$1252,5,FALSE)</f>
        <v>28.77</v>
      </c>
      <c r="C83" s="58">
        <f>VLOOKUP(10&amp;A83,$D$102:$J$1252,7,FALSE)</f>
        <v>29.408677685950419</v>
      </c>
      <c r="D83" s="35">
        <f t="shared" si="33"/>
        <v>2.9279769176260295E-2</v>
      </c>
      <c r="E83" s="58">
        <v>1.63</v>
      </c>
      <c r="F83" s="62">
        <v>1.5</v>
      </c>
      <c r="G83" s="62">
        <v>1.8</v>
      </c>
      <c r="H83" s="62">
        <v>2.1</v>
      </c>
      <c r="I83" s="58">
        <f t="shared" si="34"/>
        <v>1.5</v>
      </c>
      <c r="J83" s="58">
        <f t="shared" si="35"/>
        <v>1.6431676725154984</v>
      </c>
      <c r="K83" s="58">
        <f t="shared" si="36"/>
        <v>1.7831765858289388</v>
      </c>
      <c r="L83" s="62">
        <v>2.6</v>
      </c>
      <c r="M83" s="62">
        <v>2.25</v>
      </c>
      <c r="N83" s="62">
        <v>2.0699999999999998</v>
      </c>
      <c r="O83" s="58">
        <f t="shared" si="37"/>
        <v>2.6</v>
      </c>
      <c r="P83" s="58">
        <f t="shared" si="38"/>
        <v>2.4186773244895652</v>
      </c>
      <c r="Q83" s="58">
        <f t="shared" si="39"/>
        <v>2.2963710889553282</v>
      </c>
      <c r="R83" s="58">
        <f t="shared" si="57"/>
        <v>5.7592797691762598</v>
      </c>
      <c r="S83" s="58">
        <f t="shared" si="58"/>
        <v>5.7211247661813243</v>
      </c>
      <c r="T83" s="58">
        <f t="shared" si="59"/>
        <v>5.7388274439605276</v>
      </c>
      <c r="W83" s="38">
        <v>2023</v>
      </c>
      <c r="X83" s="58">
        <f t="shared" si="29"/>
        <v>4.9043999999999999</v>
      </c>
      <c r="Y83" s="58">
        <f t="shared" si="30"/>
        <v>11.368077785245926</v>
      </c>
      <c r="Z83" s="35">
        <f t="shared" si="40"/>
        <v>1.127207606545988</v>
      </c>
      <c r="AA83" s="58">
        <v>4.95</v>
      </c>
      <c r="AB83" s="62">
        <v>1.5</v>
      </c>
      <c r="AC83" s="62">
        <v>1.9</v>
      </c>
      <c r="AD83" s="62">
        <v>2</v>
      </c>
      <c r="AE83" s="58">
        <f t="shared" si="41"/>
        <v>1.5</v>
      </c>
      <c r="AF83" s="58">
        <f t="shared" si="42"/>
        <v>1.6881943016134131</v>
      </c>
      <c r="AG83" s="58">
        <f t="shared" si="43"/>
        <v>1.7863159877080563</v>
      </c>
      <c r="AH83" s="61">
        <f t="shared" si="44"/>
        <v>3.88</v>
      </c>
      <c r="AI83" s="62">
        <v>3.5</v>
      </c>
      <c r="AJ83" s="62">
        <v>3.5</v>
      </c>
      <c r="AK83" s="58">
        <f t="shared" si="45"/>
        <v>3.88</v>
      </c>
      <c r="AL83" s="58">
        <f t="shared" si="46"/>
        <v>3.6851051545376561</v>
      </c>
      <c r="AM83" s="58">
        <f t="shared" si="47"/>
        <v>3.622340498784367</v>
      </c>
      <c r="AN83" s="58">
        <f t="shared" si="60"/>
        <v>11.457207606545989</v>
      </c>
      <c r="AO83" s="58">
        <f t="shared" si="61"/>
        <v>11.450507062697056</v>
      </c>
      <c r="AP83" s="58">
        <f t="shared" si="62"/>
        <v>11.485864093038412</v>
      </c>
      <c r="AR83" s="38">
        <v>2023</v>
      </c>
      <c r="AS83" s="58">
        <f t="shared" si="48"/>
        <v>25.914499999999997</v>
      </c>
      <c r="AT83" s="58">
        <f t="shared" si="49"/>
        <v>26.679788181818495</v>
      </c>
      <c r="AU83" s="35">
        <f t="shared" si="50"/>
        <v>3.8812362306916981E-2</v>
      </c>
      <c r="AV83" s="58">
        <v>1.6669999999999998</v>
      </c>
      <c r="AW83" s="62">
        <v>1.45</v>
      </c>
      <c r="AX83" s="62">
        <v>1.83</v>
      </c>
      <c r="AY83" s="62">
        <v>1.87</v>
      </c>
      <c r="AZ83" s="58">
        <f t="shared" si="51"/>
        <v>1.45</v>
      </c>
      <c r="BA83" s="58">
        <f t="shared" si="69"/>
        <v>1.6289567213403799</v>
      </c>
      <c r="BB83" s="58">
        <f t="shared" si="70"/>
        <v>1.7056381428639855</v>
      </c>
      <c r="BC83" s="61">
        <v>2.58</v>
      </c>
      <c r="BD83" s="62">
        <v>2.17</v>
      </c>
      <c r="BE83" s="62">
        <v>1.978</v>
      </c>
      <c r="BF83" s="58">
        <f t="shared" si="54"/>
        <v>2.58</v>
      </c>
      <c r="BG83" s="58">
        <f t="shared" si="55"/>
        <v>2.366136090760631</v>
      </c>
      <c r="BH83" s="58">
        <f t="shared" si="56"/>
        <v>2.2289581222944848</v>
      </c>
      <c r="BI83" s="58">
        <f t="shared" si="63"/>
        <v>5.735812362306917</v>
      </c>
      <c r="BJ83" s="58">
        <f t="shared" si="64"/>
        <v>5.7009051744079278</v>
      </c>
      <c r="BK83" s="58">
        <f t="shared" si="65"/>
        <v>5.6404086274653871</v>
      </c>
      <c r="BM83" s="60"/>
      <c r="BN83" s="60"/>
      <c r="BO83" s="60"/>
    </row>
    <row r="84" spans="1:67">
      <c r="AN84" s="58"/>
    </row>
    <row r="85" spans="1:67">
      <c r="D85" s="35"/>
      <c r="AN85" s="60"/>
    </row>
    <row r="99" spans="3:41">
      <c r="C99" t="s">
        <v>134</v>
      </c>
      <c r="L99" t="s">
        <v>133</v>
      </c>
      <c r="M99" t="s">
        <v>136</v>
      </c>
    </row>
    <row r="100" spans="3:41">
      <c r="H100" t="s">
        <v>137</v>
      </c>
      <c r="AL100" t="s">
        <v>181</v>
      </c>
      <c r="AN100" s="38" t="s">
        <v>126</v>
      </c>
      <c r="AO100" t="s">
        <v>144</v>
      </c>
    </row>
    <row r="101" spans="3:41">
      <c r="C101" t="s">
        <v>127</v>
      </c>
      <c r="E101" t="s">
        <v>126</v>
      </c>
      <c r="F101" t="s">
        <v>146</v>
      </c>
      <c r="G101" t="s">
        <v>125</v>
      </c>
      <c r="H101" t="s">
        <v>128</v>
      </c>
      <c r="I101" t="s">
        <v>143</v>
      </c>
      <c r="J101" t="s">
        <v>144</v>
      </c>
      <c r="K101" t="s">
        <v>172</v>
      </c>
      <c r="Q101" t="s">
        <v>127</v>
      </c>
      <c r="S101" t="s">
        <v>135</v>
      </c>
      <c r="T101" t="s">
        <v>145</v>
      </c>
      <c r="U101" t="s">
        <v>144</v>
      </c>
      <c r="V101" t="s">
        <v>173</v>
      </c>
      <c r="Y101" t="s">
        <v>147</v>
      </c>
      <c r="AL101" s="64">
        <v>31777</v>
      </c>
      <c r="AM101" s="64" t="str">
        <f>MONTH(AL101)&amp;YEAR(AL101)</f>
        <v>121986</v>
      </c>
      <c r="AN101">
        <v>35.206099999999999</v>
      </c>
    </row>
    <row r="102" spans="3:41" ht="15.75" thickBot="1">
      <c r="C102" s="64">
        <v>10197</v>
      </c>
      <c r="D102" s="64" t="str">
        <f>MONTH(C102)&amp;YEAR(C102)</f>
        <v>121927</v>
      </c>
      <c r="E102" s="65">
        <v>15.9099</v>
      </c>
      <c r="G102" s="65">
        <v>15.9099</v>
      </c>
      <c r="H102" s="66">
        <v>18.649999999999999</v>
      </c>
      <c r="I102" s="60">
        <f>H102</f>
        <v>18.649999999999999</v>
      </c>
      <c r="J102" s="58"/>
      <c r="Q102" s="64">
        <v>38426</v>
      </c>
      <c r="R102" s="64" t="str">
        <f>MONTH(Q102)&amp;YEAR(Q102)</f>
        <v>32005</v>
      </c>
      <c r="S102" s="58">
        <v>4.98485856805162</v>
      </c>
      <c r="T102" s="60">
        <f>S102</f>
        <v>4.98485856805162</v>
      </c>
      <c r="U102" s="60">
        <f t="shared" ref="U102:U165" si="71">T102</f>
        <v>4.98485856805162</v>
      </c>
      <c r="AL102" s="64">
        <v>31807</v>
      </c>
      <c r="AM102" s="64" t="str">
        <f t="shared" ref="AM102:AM165" si="72">MONTH(AL102)&amp;YEAR(AL102)</f>
        <v>11987</v>
      </c>
      <c r="AN102">
        <v>38.566800000000001</v>
      </c>
    </row>
    <row r="103" spans="3:41">
      <c r="C103" s="64">
        <v>10228</v>
      </c>
      <c r="D103" s="64" t="str">
        <f t="shared" ref="D103:D166" si="73">MONTH(C103)&amp;YEAR(C103)</f>
        <v>11928</v>
      </c>
      <c r="E103" s="65">
        <v>14.889799999999999</v>
      </c>
      <c r="F103" s="58">
        <f>E102</f>
        <v>15.9099</v>
      </c>
      <c r="G103" s="65">
        <v>15.399850000000001</v>
      </c>
      <c r="H103" s="66">
        <v>18.809999999999999</v>
      </c>
      <c r="I103" s="60">
        <f>AVERAGE($H$102:H103)</f>
        <v>18.729999999999997</v>
      </c>
      <c r="J103" s="58"/>
      <c r="K103">
        <f>H102</f>
        <v>18.649999999999999</v>
      </c>
      <c r="Q103" s="64">
        <v>38457</v>
      </c>
      <c r="R103" s="64" t="str">
        <f t="shared" ref="R103:R166" si="74">MONTH(Q103)&amp;YEAR(Q103)</f>
        <v>42005</v>
      </c>
      <c r="S103" s="58">
        <v>4.5715867860115411</v>
      </c>
      <c r="T103" s="60">
        <f>AVERAGE($S$102:S103)</f>
        <v>4.7782226770315805</v>
      </c>
      <c r="U103" s="60">
        <f t="shared" si="71"/>
        <v>4.7782226770315805</v>
      </c>
      <c r="V103" s="60">
        <f>S102</f>
        <v>4.98485856805162</v>
      </c>
      <c r="Y103" s="71" t="s">
        <v>148</v>
      </c>
      <c r="Z103" s="71"/>
      <c r="AL103" s="64">
        <v>31835</v>
      </c>
      <c r="AM103" s="64" t="str">
        <f t="shared" si="72"/>
        <v>21987</v>
      </c>
      <c r="AN103">
        <v>39.219300000000004</v>
      </c>
    </row>
    <row r="104" spans="3:41">
      <c r="C104" s="64">
        <v>10259</v>
      </c>
      <c r="D104" s="64" t="str">
        <f t="shared" si="73"/>
        <v>21928</v>
      </c>
      <c r="E104" s="65">
        <v>14.6271</v>
      </c>
      <c r="F104" s="58">
        <f t="shared" ref="F104:F167" si="75">E103</f>
        <v>14.889799999999999</v>
      </c>
      <c r="G104" s="65">
        <v>15.142266666666666</v>
      </c>
      <c r="H104" s="66">
        <v>18.87</v>
      </c>
      <c r="I104" s="60">
        <f>AVERAGE($H$102:H104)</f>
        <v>18.776666666666667</v>
      </c>
      <c r="J104" s="58"/>
      <c r="K104">
        <f t="shared" ref="K104:K167" si="76">H103</f>
        <v>18.809999999999999</v>
      </c>
      <c r="Q104" s="64">
        <v>38487</v>
      </c>
      <c r="R104" s="64" t="str">
        <f t="shared" si="74"/>
        <v>52005</v>
      </c>
      <c r="S104" s="58">
        <v>4.8917316012749685</v>
      </c>
      <c r="T104" s="60">
        <f>AVERAGE($S$102:S104)</f>
        <v>4.8160589851127105</v>
      </c>
      <c r="U104" s="60">
        <f t="shared" si="71"/>
        <v>4.8160589851127105</v>
      </c>
      <c r="V104" s="60">
        <f t="shared" ref="V104:V167" si="77">S103</f>
        <v>4.5715867860115411</v>
      </c>
      <c r="Y104" s="68" t="s">
        <v>149</v>
      </c>
      <c r="Z104" s="68">
        <v>0.46916607167323915</v>
      </c>
      <c r="AL104" s="64">
        <v>31867</v>
      </c>
      <c r="AM104" s="64" t="str">
        <f t="shared" si="72"/>
        <v>31987</v>
      </c>
      <c r="AN104">
        <v>41.098100000000002</v>
      </c>
    </row>
    <row r="105" spans="3:41">
      <c r="C105" s="64">
        <v>10288</v>
      </c>
      <c r="D105" s="64" t="str">
        <f t="shared" si="73"/>
        <v>31928</v>
      </c>
      <c r="E105" s="65">
        <v>16.338999999999999</v>
      </c>
      <c r="F105" s="58">
        <f t="shared" si="75"/>
        <v>14.6271</v>
      </c>
      <c r="G105" s="65">
        <v>15.44145</v>
      </c>
      <c r="H105" s="66">
        <v>19.940000000000001</v>
      </c>
      <c r="I105" s="60">
        <f>AVERAGE($H$102:H105)</f>
        <v>19.067499999999999</v>
      </c>
      <c r="J105" s="58"/>
      <c r="K105">
        <f t="shared" si="76"/>
        <v>18.87</v>
      </c>
      <c r="Q105" s="64">
        <v>38518</v>
      </c>
      <c r="R105" s="64" t="str">
        <f t="shared" si="74"/>
        <v>62005</v>
      </c>
      <c r="S105" s="58">
        <v>4.9921694903837315</v>
      </c>
      <c r="T105" s="60">
        <f>AVERAGE($S$102:S105)</f>
        <v>4.8600866114304653</v>
      </c>
      <c r="U105" s="60">
        <f t="shared" si="71"/>
        <v>4.8600866114304653</v>
      </c>
      <c r="V105" s="60">
        <f t="shared" si="77"/>
        <v>4.8917316012749685</v>
      </c>
      <c r="Y105" s="68" t="s">
        <v>150</v>
      </c>
      <c r="Z105" s="68">
        <v>0.22011680280929896</v>
      </c>
      <c r="AL105" s="64">
        <v>31897</v>
      </c>
      <c r="AM105" s="64" t="str">
        <f t="shared" si="72"/>
        <v>41987</v>
      </c>
      <c r="AN105">
        <v>44.336500000000001</v>
      </c>
    </row>
    <row r="106" spans="3:41">
      <c r="C106" s="64">
        <v>10319</v>
      </c>
      <c r="D106" s="64" t="str">
        <f t="shared" si="73"/>
        <v>41928</v>
      </c>
      <c r="E106" s="65">
        <v>15.8</v>
      </c>
      <c r="F106" s="58">
        <f t="shared" si="75"/>
        <v>16.338999999999999</v>
      </c>
      <c r="G106" s="65">
        <v>15.513159999999999</v>
      </c>
      <c r="H106" s="66">
        <v>21.26</v>
      </c>
      <c r="I106" s="60">
        <f>AVERAGE($H$102:H106)</f>
        <v>19.506</v>
      </c>
      <c r="J106" s="58"/>
      <c r="K106">
        <f t="shared" si="76"/>
        <v>19.940000000000001</v>
      </c>
      <c r="Q106" s="64">
        <v>38548</v>
      </c>
      <c r="R106" s="64" t="str">
        <f t="shared" si="74"/>
        <v>72005</v>
      </c>
      <c r="S106" s="58">
        <v>5.2463844992387232</v>
      </c>
      <c r="T106" s="60">
        <f>AVERAGE($S$102:S106)</f>
        <v>4.9373461889921169</v>
      </c>
      <c r="U106" s="60">
        <f t="shared" si="71"/>
        <v>4.9373461889921169</v>
      </c>
      <c r="V106" s="60">
        <f t="shared" si="77"/>
        <v>4.9921694903837315</v>
      </c>
      <c r="Y106" s="68" t="s">
        <v>151</v>
      </c>
      <c r="Z106" s="68">
        <v>0.21658791956409218</v>
      </c>
      <c r="AL106" s="64">
        <v>31926</v>
      </c>
      <c r="AM106" s="64" t="str">
        <f t="shared" si="72"/>
        <v>51987</v>
      </c>
      <c r="AN106">
        <v>44.781499999999994</v>
      </c>
    </row>
    <row r="107" spans="3:41">
      <c r="C107" s="64">
        <v>10349</v>
      </c>
      <c r="D107" s="64" t="str">
        <f t="shared" si="73"/>
        <v>51928</v>
      </c>
      <c r="E107" s="65">
        <v>16</v>
      </c>
      <c r="F107" s="58">
        <f t="shared" si="75"/>
        <v>15.8</v>
      </c>
      <c r="G107" s="65">
        <v>15.594299999999999</v>
      </c>
      <c r="H107" s="66">
        <v>21.83</v>
      </c>
      <c r="I107" s="60">
        <f>AVERAGE($H$102:H107)</f>
        <v>19.893333333333334</v>
      </c>
      <c r="J107" s="58"/>
      <c r="K107">
        <f t="shared" si="76"/>
        <v>21.26</v>
      </c>
      <c r="Q107" s="64">
        <v>38579</v>
      </c>
      <c r="R107" s="64" t="str">
        <f t="shared" si="74"/>
        <v>82005</v>
      </c>
      <c r="S107" s="58">
        <v>5.2430452828786569</v>
      </c>
      <c r="T107" s="60">
        <f>AVERAGE($S$102:S107)</f>
        <v>4.9882960379732069</v>
      </c>
      <c r="U107" s="60">
        <f t="shared" si="71"/>
        <v>4.9882960379732069</v>
      </c>
      <c r="V107" s="60">
        <f t="shared" si="77"/>
        <v>5.2463844992387232</v>
      </c>
      <c r="Y107" s="68" t="s">
        <v>152</v>
      </c>
      <c r="Z107" s="68">
        <v>1.0466769060463006</v>
      </c>
      <c r="AL107" s="64">
        <v>31958</v>
      </c>
      <c r="AM107" s="64" t="str">
        <f t="shared" si="72"/>
        <v>61987</v>
      </c>
      <c r="AN107">
        <v>43.208499999999994</v>
      </c>
    </row>
    <row r="108" spans="3:41" ht="15.75" thickBot="1">
      <c r="C108" s="64">
        <v>10380</v>
      </c>
      <c r="D108" s="64" t="str">
        <f t="shared" si="73"/>
        <v>61928</v>
      </c>
      <c r="E108" s="65">
        <v>15.311999999999999</v>
      </c>
      <c r="F108" s="58">
        <f t="shared" si="75"/>
        <v>16</v>
      </c>
      <c r="G108" s="65">
        <v>15.553971428571428</v>
      </c>
      <c r="H108" s="66">
        <v>20.91</v>
      </c>
      <c r="I108" s="60">
        <f>AVERAGE($H$102:H108)</f>
        <v>20.03857142857143</v>
      </c>
      <c r="J108" s="58"/>
      <c r="K108">
        <f t="shared" si="76"/>
        <v>21.83</v>
      </c>
      <c r="Q108" s="64">
        <v>38610</v>
      </c>
      <c r="R108" s="64" t="str">
        <f t="shared" si="74"/>
        <v>92005</v>
      </c>
      <c r="S108" s="58">
        <v>6.2088028302732212</v>
      </c>
      <c r="T108" s="60">
        <f>AVERAGE($S$102:S108)</f>
        <v>5.1626541511589235</v>
      </c>
      <c r="U108" s="60">
        <f t="shared" si="71"/>
        <v>5.1626541511589235</v>
      </c>
      <c r="V108" s="60">
        <f t="shared" si="77"/>
        <v>5.2430452828786569</v>
      </c>
      <c r="Y108" s="69" t="s">
        <v>153</v>
      </c>
      <c r="Z108" s="69">
        <v>223</v>
      </c>
      <c r="AL108" s="64">
        <v>31989</v>
      </c>
      <c r="AM108" s="64" t="str">
        <f t="shared" si="72"/>
        <v>71987</v>
      </c>
      <c r="AN108">
        <v>43.052299999999995</v>
      </c>
    </row>
    <row r="109" spans="3:41">
      <c r="C109" s="64">
        <v>10410</v>
      </c>
      <c r="D109" s="64" t="str">
        <f t="shared" si="73"/>
        <v>71928</v>
      </c>
      <c r="E109" s="65">
        <v>14.832100000000001</v>
      </c>
      <c r="F109" s="58">
        <f t="shared" si="75"/>
        <v>15.311999999999999</v>
      </c>
      <c r="G109" s="65">
        <v>15.463737499999999</v>
      </c>
      <c r="H109" s="66">
        <v>21.08</v>
      </c>
      <c r="I109" s="60">
        <f>AVERAGE($H$102:H109)</f>
        <v>20.168750000000003</v>
      </c>
      <c r="J109" s="58"/>
      <c r="K109">
        <f t="shared" si="76"/>
        <v>20.91</v>
      </c>
      <c r="Q109" s="64">
        <v>38640</v>
      </c>
      <c r="R109" s="64" t="str">
        <f t="shared" si="74"/>
        <v>102005</v>
      </c>
      <c r="S109" s="58">
        <v>6.093079325919649</v>
      </c>
      <c r="T109" s="60">
        <f>AVERAGE($S$102:S109)</f>
        <v>5.2789572980040136</v>
      </c>
      <c r="U109" s="60">
        <f t="shared" si="71"/>
        <v>5.2789572980040136</v>
      </c>
      <c r="V109" s="60">
        <f t="shared" si="77"/>
        <v>6.2088028302732212</v>
      </c>
      <c r="AL109" s="64">
        <v>32020</v>
      </c>
      <c r="AM109" s="64" t="str">
        <f t="shared" si="72"/>
        <v>81987</v>
      </c>
      <c r="AN109">
        <v>45.403700000000001</v>
      </c>
    </row>
    <row r="110" spans="3:41" ht="15.75" thickBot="1">
      <c r="C110" s="64">
        <v>10441</v>
      </c>
      <c r="D110" s="64" t="str">
        <f t="shared" si="73"/>
        <v>81928</v>
      </c>
      <c r="E110" s="65">
        <v>15.9313</v>
      </c>
      <c r="F110" s="58">
        <f t="shared" si="75"/>
        <v>14.832100000000001</v>
      </c>
      <c r="G110" s="65">
        <v>15.515688888888889</v>
      </c>
      <c r="H110" s="66">
        <v>21.76</v>
      </c>
      <c r="I110" s="60">
        <f>AVERAGE($H$102:H110)</f>
        <v>20.345555555555556</v>
      </c>
      <c r="J110" s="58"/>
      <c r="K110">
        <f t="shared" si="76"/>
        <v>21.08</v>
      </c>
      <c r="Q110" s="64">
        <v>38671</v>
      </c>
      <c r="R110" s="64" t="str">
        <f t="shared" si="74"/>
        <v>112005</v>
      </c>
      <c r="S110" s="58">
        <v>6.304947408416119</v>
      </c>
      <c r="T110" s="60">
        <f>AVERAGE($S$102:S110)</f>
        <v>5.3929561991609143</v>
      </c>
      <c r="U110" s="60">
        <f t="shared" si="71"/>
        <v>5.3929561991609143</v>
      </c>
      <c r="V110" s="60">
        <f t="shared" si="77"/>
        <v>6.093079325919649</v>
      </c>
      <c r="Y110" t="s">
        <v>154</v>
      </c>
      <c r="AL110" s="64">
        <v>32050</v>
      </c>
      <c r="AM110" s="64" t="str">
        <f t="shared" si="72"/>
        <v>91987</v>
      </c>
      <c r="AN110">
        <v>44.675699999999999</v>
      </c>
    </row>
    <row r="111" spans="3:41">
      <c r="C111" s="64">
        <v>10472</v>
      </c>
      <c r="D111" s="64" t="str">
        <f t="shared" si="73"/>
        <v>91928</v>
      </c>
      <c r="E111" s="65">
        <v>16.1374</v>
      </c>
      <c r="F111" s="58">
        <f t="shared" si="75"/>
        <v>15.9313</v>
      </c>
      <c r="G111" s="65">
        <v>15.577859999999998</v>
      </c>
      <c r="H111" s="66">
        <v>23</v>
      </c>
      <c r="I111" s="60">
        <f>AVERAGE($H$102:H111)</f>
        <v>20.611000000000001</v>
      </c>
      <c r="J111" s="58"/>
      <c r="K111">
        <f t="shared" si="76"/>
        <v>21.76</v>
      </c>
      <c r="Q111" s="64">
        <v>38701</v>
      </c>
      <c r="R111" s="64" t="str">
        <f t="shared" si="74"/>
        <v>122005</v>
      </c>
      <c r="S111" s="58">
        <v>6.6643616379947535</v>
      </c>
      <c r="T111" s="60">
        <f>AVERAGE($S$102:S111)</f>
        <v>5.5200967430442978</v>
      </c>
      <c r="U111" s="60">
        <f t="shared" si="71"/>
        <v>5.5200967430442978</v>
      </c>
      <c r="V111" s="60">
        <f t="shared" si="77"/>
        <v>6.304947408416119</v>
      </c>
      <c r="Y111" s="70"/>
      <c r="Z111" s="70" t="s">
        <v>159</v>
      </c>
      <c r="AA111" s="70" t="s">
        <v>160</v>
      </c>
      <c r="AB111" s="70" t="s">
        <v>161</v>
      </c>
      <c r="AC111" s="70" t="s">
        <v>162</v>
      </c>
      <c r="AD111" s="70" t="s">
        <v>163</v>
      </c>
      <c r="AL111" s="64">
        <v>32080</v>
      </c>
      <c r="AM111" s="64" t="str">
        <f t="shared" si="72"/>
        <v>101987</v>
      </c>
      <c r="AN111">
        <v>38.036200000000001</v>
      </c>
    </row>
    <row r="112" spans="3:41">
      <c r="C112" s="64">
        <v>10502</v>
      </c>
      <c r="D112" s="64" t="str">
        <f t="shared" si="73"/>
        <v>101928</v>
      </c>
      <c r="E112" s="65">
        <v>15.710100000000001</v>
      </c>
      <c r="F112" s="58">
        <f t="shared" si="75"/>
        <v>16.1374</v>
      </c>
      <c r="G112" s="65">
        <v>15.589881818181818</v>
      </c>
      <c r="H112" s="66">
        <v>23.58</v>
      </c>
      <c r="I112" s="60">
        <f>AVERAGE($H$102:H112)</f>
        <v>20.880909090909089</v>
      </c>
      <c r="J112" s="58"/>
      <c r="K112">
        <f t="shared" si="76"/>
        <v>23</v>
      </c>
      <c r="Q112" s="64">
        <v>38732</v>
      </c>
      <c r="R112" s="64" t="str">
        <f t="shared" si="74"/>
        <v>12006</v>
      </c>
      <c r="S112" s="58">
        <v>7.2419085652944375</v>
      </c>
      <c r="T112" s="60">
        <f>AVERAGE($S$102:S112)</f>
        <v>5.6766250905215836</v>
      </c>
      <c r="U112" s="60">
        <f t="shared" si="71"/>
        <v>5.6766250905215836</v>
      </c>
      <c r="V112" s="60">
        <f t="shared" si="77"/>
        <v>6.6643616379947535</v>
      </c>
      <c r="Y112" s="68" t="s">
        <v>155</v>
      </c>
      <c r="Z112" s="68">
        <v>1</v>
      </c>
      <c r="AA112" s="68">
        <v>68.334683968277261</v>
      </c>
      <c r="AB112" s="68">
        <v>68.334683968277261</v>
      </c>
      <c r="AC112" s="68">
        <v>62.375768058713476</v>
      </c>
      <c r="AD112" s="68">
        <v>1.3199121683796641E-13</v>
      </c>
      <c r="AL112" s="64">
        <v>32111</v>
      </c>
      <c r="AM112" s="64" t="str">
        <f t="shared" si="72"/>
        <v>111987</v>
      </c>
      <c r="AN112">
        <v>36.914699999999996</v>
      </c>
    </row>
    <row r="113" spans="3:40">
      <c r="C113" s="64">
        <v>10533</v>
      </c>
      <c r="D113" s="64" t="str">
        <f t="shared" si="73"/>
        <v>111928</v>
      </c>
      <c r="E113" s="65">
        <v>17.594200000000001</v>
      </c>
      <c r="F113" s="58">
        <f t="shared" si="75"/>
        <v>15.710100000000001</v>
      </c>
      <c r="G113" s="65">
        <v>15.756908333333334</v>
      </c>
      <c r="H113" s="66">
        <v>25.12</v>
      </c>
      <c r="I113" s="60">
        <f>AVERAGE($H$102:H113)</f>
        <v>21.234166666666667</v>
      </c>
      <c r="J113" s="58"/>
      <c r="K113">
        <f t="shared" si="76"/>
        <v>23.58</v>
      </c>
      <c r="Q113" s="64">
        <v>38763</v>
      </c>
      <c r="R113" s="64" t="str">
        <f t="shared" si="74"/>
        <v>22006</v>
      </c>
      <c r="S113" s="58">
        <v>7.2192287086793403</v>
      </c>
      <c r="T113" s="60">
        <f>AVERAGE($S$102:S113)</f>
        <v>5.8051753920347302</v>
      </c>
      <c r="U113" s="60">
        <f t="shared" si="71"/>
        <v>5.8051753920347302</v>
      </c>
      <c r="V113" s="60">
        <f t="shared" si="77"/>
        <v>7.2419085652944375</v>
      </c>
      <c r="Y113" s="68" t="s">
        <v>156</v>
      </c>
      <c r="Z113" s="68">
        <v>221</v>
      </c>
      <c r="AA113" s="68">
        <v>242.11269258879503</v>
      </c>
      <c r="AB113" s="68">
        <v>1.0955325456506562</v>
      </c>
      <c r="AC113" s="68"/>
      <c r="AD113" s="68"/>
      <c r="AL113" s="64">
        <v>32142</v>
      </c>
      <c r="AM113" s="64" t="str">
        <f t="shared" si="72"/>
        <v>121987</v>
      </c>
      <c r="AN113">
        <v>35.175299999999993</v>
      </c>
    </row>
    <row r="114" spans="3:40" ht="15.75" thickBot="1">
      <c r="C114" s="64">
        <v>10563</v>
      </c>
      <c r="D114" s="64" t="str">
        <f t="shared" si="73"/>
        <v>121928</v>
      </c>
      <c r="E114" s="65">
        <v>17.6449</v>
      </c>
      <c r="F114" s="58">
        <f t="shared" si="75"/>
        <v>17.594200000000001</v>
      </c>
      <c r="G114" s="65">
        <v>15.902138461538462</v>
      </c>
      <c r="H114" s="66">
        <v>25.3</v>
      </c>
      <c r="I114" s="60">
        <f>AVERAGE($H$102:H114)</f>
        <v>21.546923076923079</v>
      </c>
      <c r="J114" s="58"/>
      <c r="K114">
        <f t="shared" si="76"/>
        <v>25.12</v>
      </c>
      <c r="Q114" s="64">
        <v>38791</v>
      </c>
      <c r="R114" s="64" t="str">
        <f t="shared" si="74"/>
        <v>32006</v>
      </c>
      <c r="S114" s="58">
        <v>7.0903219795068475</v>
      </c>
      <c r="T114" s="60">
        <f>AVERAGE($S$102:S114)</f>
        <v>5.9040328218402784</v>
      </c>
      <c r="U114" s="60">
        <f t="shared" si="71"/>
        <v>5.9040328218402784</v>
      </c>
      <c r="V114" s="60">
        <f t="shared" si="77"/>
        <v>7.2192287086793403</v>
      </c>
      <c r="Y114" s="69" t="s">
        <v>157</v>
      </c>
      <c r="Z114" s="69">
        <v>222</v>
      </c>
      <c r="AA114" s="69">
        <v>310.44737655707229</v>
      </c>
      <c r="AB114" s="69"/>
      <c r="AC114" s="69"/>
      <c r="AD114" s="69"/>
      <c r="AL114" s="64">
        <v>32171</v>
      </c>
      <c r="AM114" s="64" t="str">
        <f t="shared" si="72"/>
        <v>11988</v>
      </c>
      <c r="AN114">
        <v>37.769499999999994</v>
      </c>
    </row>
    <row r="115" spans="3:40" ht="15.75" thickBot="1">
      <c r="C115" s="64">
        <v>10594</v>
      </c>
      <c r="D115" s="64" t="str">
        <f t="shared" si="73"/>
        <v>11929</v>
      </c>
      <c r="E115" s="65">
        <v>17.875</v>
      </c>
      <c r="F115" s="58">
        <f t="shared" si="75"/>
        <v>17.6449</v>
      </c>
      <c r="G115" s="65">
        <v>16.043057142857144</v>
      </c>
      <c r="H115" s="66">
        <v>27.08</v>
      </c>
      <c r="I115" s="60">
        <f>AVERAGE($H$102:H115)</f>
        <v>21.942142857142859</v>
      </c>
      <c r="J115" s="58"/>
      <c r="K115">
        <f t="shared" si="76"/>
        <v>25.3</v>
      </c>
      <c r="Q115" s="64">
        <v>38822</v>
      </c>
      <c r="R115" s="64" t="str">
        <f t="shared" si="74"/>
        <v>42006</v>
      </c>
      <c r="S115" s="58">
        <v>7.065331249049045</v>
      </c>
      <c r="T115" s="60">
        <f>AVERAGE($S$102:S115)</f>
        <v>5.9869827094980463</v>
      </c>
      <c r="U115" s="60">
        <f t="shared" si="71"/>
        <v>5.9869827094980463</v>
      </c>
      <c r="V115" s="60">
        <f t="shared" si="77"/>
        <v>7.0903219795068475</v>
      </c>
      <c r="AL115" s="64">
        <v>32202</v>
      </c>
      <c r="AM115" s="64" t="str">
        <f t="shared" si="72"/>
        <v>21988</v>
      </c>
      <c r="AN115">
        <v>40.527199999999993</v>
      </c>
    </row>
    <row r="116" spans="3:40">
      <c r="C116" s="64">
        <v>10625</v>
      </c>
      <c r="D116" s="64" t="str">
        <f t="shared" si="73"/>
        <v>21929</v>
      </c>
      <c r="E116" s="65">
        <v>17.770800000000001</v>
      </c>
      <c r="F116" s="58">
        <f t="shared" si="75"/>
        <v>17.875</v>
      </c>
      <c r="G116" s="65">
        <v>16.158239999999999</v>
      </c>
      <c r="H116" s="66">
        <v>27.13</v>
      </c>
      <c r="I116" s="60">
        <f>AVERAGE($H$102:H116)</f>
        <v>22.288</v>
      </c>
      <c r="J116" s="58"/>
      <c r="K116">
        <f t="shared" si="76"/>
        <v>27.08</v>
      </c>
      <c r="Q116" s="64">
        <v>38852</v>
      </c>
      <c r="R116" s="64" t="str">
        <f t="shared" si="74"/>
        <v>52006</v>
      </c>
      <c r="S116" s="58">
        <v>6.4333046261147846</v>
      </c>
      <c r="T116" s="60">
        <f>AVERAGE($S$102:S116)</f>
        <v>6.0167375039391633</v>
      </c>
      <c r="U116" s="60">
        <f t="shared" si="71"/>
        <v>6.0167375039391633</v>
      </c>
      <c r="V116" s="60">
        <f t="shared" si="77"/>
        <v>7.065331249049045</v>
      </c>
      <c r="Y116" s="70"/>
      <c r="Z116" s="70" t="s">
        <v>164</v>
      </c>
      <c r="AA116" s="70" t="s">
        <v>152</v>
      </c>
      <c r="AB116" s="70" t="s">
        <v>165</v>
      </c>
      <c r="AC116" s="70" t="s">
        <v>166</v>
      </c>
      <c r="AD116" s="70" t="s">
        <v>167</v>
      </c>
      <c r="AE116" s="70" t="s">
        <v>168</v>
      </c>
      <c r="AF116" s="70" t="s">
        <v>169</v>
      </c>
      <c r="AG116" s="70" t="s">
        <v>170</v>
      </c>
      <c r="AL116" s="64">
        <v>32233</v>
      </c>
      <c r="AM116" s="64" t="str">
        <f t="shared" si="72"/>
        <v>31988</v>
      </c>
      <c r="AN116">
        <v>41.584399999999988</v>
      </c>
    </row>
    <row r="117" spans="3:40">
      <c r="C117" s="64">
        <v>10653</v>
      </c>
      <c r="D117" s="64" t="str">
        <f t="shared" si="73"/>
        <v>31929</v>
      </c>
      <c r="E117" s="65">
        <v>17.729199999999999</v>
      </c>
      <c r="F117" s="58">
        <f t="shared" si="75"/>
        <v>17.770800000000001</v>
      </c>
      <c r="G117" s="65">
        <v>16.256425</v>
      </c>
      <c r="H117" s="66">
        <v>27.68</v>
      </c>
      <c r="I117" s="60">
        <f>AVERAGE($H$102:H117)</f>
        <v>22.625</v>
      </c>
      <c r="J117" s="58"/>
      <c r="K117">
        <f t="shared" si="76"/>
        <v>27.13</v>
      </c>
      <c r="Q117" s="64">
        <v>38883</v>
      </c>
      <c r="R117" s="64" t="str">
        <f t="shared" si="74"/>
        <v>62006</v>
      </c>
      <c r="S117" s="58">
        <v>6.6613927555332326</v>
      </c>
      <c r="T117" s="60">
        <f>AVERAGE($S$102:S117)</f>
        <v>6.057028457163792</v>
      </c>
      <c r="U117" s="60">
        <f t="shared" si="71"/>
        <v>6.057028457163792</v>
      </c>
      <c r="V117" s="60">
        <f t="shared" si="77"/>
        <v>6.4333046261147846</v>
      </c>
      <c r="Y117" s="68" t="s">
        <v>158</v>
      </c>
      <c r="Z117" s="68">
        <v>6.4334059237984675</v>
      </c>
      <c r="AA117" s="68">
        <v>0.16720245754358931</v>
      </c>
      <c r="AB117" s="68">
        <v>38.476742616784165</v>
      </c>
      <c r="AC117" s="68">
        <v>6.4376348887340743E-100</v>
      </c>
      <c r="AD117" s="68">
        <v>6.1038906321531892</v>
      </c>
      <c r="AE117" s="68">
        <v>6.7629212154437459</v>
      </c>
      <c r="AF117" s="68">
        <v>6.1038906321531892</v>
      </c>
      <c r="AG117" s="68">
        <v>6.7629212154437459</v>
      </c>
      <c r="AL117" s="64">
        <v>32262</v>
      </c>
      <c r="AM117" s="64" t="str">
        <f t="shared" si="72"/>
        <v>41988</v>
      </c>
      <c r="AN117">
        <v>41.874299999999998</v>
      </c>
    </row>
    <row r="118" spans="3:40" ht="15.75" thickBot="1">
      <c r="C118" s="64">
        <v>10684</v>
      </c>
      <c r="D118" s="64" t="str">
        <f t="shared" si="73"/>
        <v>41929</v>
      </c>
      <c r="E118" s="65">
        <v>17.293299999999999</v>
      </c>
      <c r="F118" s="58">
        <f t="shared" si="75"/>
        <v>17.729199999999999</v>
      </c>
      <c r="G118" s="65">
        <v>16.317417647058821</v>
      </c>
      <c r="H118" s="66">
        <v>27.57</v>
      </c>
      <c r="I118" s="60">
        <f>AVERAGE($H$102:H118)</f>
        <v>22.915882352941175</v>
      </c>
      <c r="J118" s="58"/>
      <c r="K118">
        <f t="shared" si="76"/>
        <v>27.68</v>
      </c>
      <c r="Q118" s="64">
        <v>38913</v>
      </c>
      <c r="R118" s="64" t="str">
        <f t="shared" si="74"/>
        <v>72006</v>
      </c>
      <c r="S118" s="58">
        <v>6.6838370878911872</v>
      </c>
      <c r="T118" s="60">
        <f>AVERAGE($S$102:S118)</f>
        <v>6.0938995530889333</v>
      </c>
      <c r="U118" s="60">
        <f t="shared" si="71"/>
        <v>6.0938995530889333</v>
      </c>
      <c r="V118" s="60">
        <f t="shared" si="77"/>
        <v>6.6613927555332326</v>
      </c>
      <c r="Y118" s="69" t="s">
        <v>171</v>
      </c>
      <c r="Z118" s="69">
        <v>0.12795941899657143</v>
      </c>
      <c r="AA118" s="69">
        <v>1.620183878074841E-2</v>
      </c>
      <c r="AB118" s="69">
        <v>7.8978331242634798</v>
      </c>
      <c r="AC118" s="69">
        <v>1.3199121683796878E-13</v>
      </c>
      <c r="AD118" s="69">
        <v>9.602954362595198E-2</v>
      </c>
      <c r="AE118" s="69">
        <v>0.15988929436719088</v>
      </c>
      <c r="AF118" s="69">
        <v>9.602954362595198E-2</v>
      </c>
      <c r="AG118" s="69">
        <v>0.15988929436719088</v>
      </c>
      <c r="AL118" s="64">
        <v>32294</v>
      </c>
      <c r="AM118" s="64" t="str">
        <f t="shared" si="72"/>
        <v>51988</v>
      </c>
      <c r="AN118">
        <v>40.119399999999999</v>
      </c>
    </row>
    <row r="119" spans="3:40">
      <c r="C119" s="64">
        <v>10714</v>
      </c>
      <c r="D119" s="64" t="str">
        <f t="shared" si="73"/>
        <v>51929</v>
      </c>
      <c r="E119" s="65">
        <v>16.5533</v>
      </c>
      <c r="F119" s="58">
        <f t="shared" si="75"/>
        <v>17.293299999999999</v>
      </c>
      <c r="G119" s="65">
        <v>16.330522222222221</v>
      </c>
      <c r="H119" s="66">
        <v>27.7</v>
      </c>
      <c r="I119" s="60">
        <f>AVERAGE($H$102:H119)</f>
        <v>23.181666666666665</v>
      </c>
      <c r="J119" s="58"/>
      <c r="K119">
        <f t="shared" si="76"/>
        <v>27.57</v>
      </c>
      <c r="Q119" s="64">
        <v>38944</v>
      </c>
      <c r="R119" s="64" t="str">
        <f t="shared" si="74"/>
        <v>82006</v>
      </c>
      <c r="S119" s="58">
        <v>6.2015880831479961</v>
      </c>
      <c r="T119" s="60">
        <f>AVERAGE($S$102:S119)</f>
        <v>6.0998822492033256</v>
      </c>
      <c r="U119" s="60">
        <f t="shared" si="71"/>
        <v>6.0998822492033256</v>
      </c>
      <c r="V119" s="60">
        <f t="shared" si="77"/>
        <v>6.6838370878911872</v>
      </c>
      <c r="AL119" s="64">
        <v>32324</v>
      </c>
      <c r="AM119" s="64" t="str">
        <f t="shared" si="72"/>
        <v>61988</v>
      </c>
      <c r="AN119">
        <v>41.260099999999994</v>
      </c>
    </row>
    <row r="120" spans="3:40">
      <c r="C120" s="64">
        <v>10745</v>
      </c>
      <c r="D120" s="64" t="str">
        <f t="shared" si="73"/>
        <v>61929</v>
      </c>
      <c r="E120" s="65">
        <v>18.273299999999999</v>
      </c>
      <c r="F120" s="58">
        <f t="shared" si="75"/>
        <v>16.5533</v>
      </c>
      <c r="G120" s="65">
        <v>16.432773684210524</v>
      </c>
      <c r="H120" s="66">
        <v>27.94</v>
      </c>
      <c r="I120" s="60">
        <f>AVERAGE($H$102:H120)</f>
        <v>23.432105263157894</v>
      </c>
      <c r="J120" s="58"/>
      <c r="K120">
        <f t="shared" si="76"/>
        <v>27.7</v>
      </c>
      <c r="Q120" s="64">
        <v>38975</v>
      </c>
      <c r="R120" s="64" t="str">
        <f t="shared" si="74"/>
        <v>92006</v>
      </c>
      <c r="S120" s="58">
        <v>6.5473663517386109</v>
      </c>
      <c r="T120" s="60">
        <f>AVERAGE($S$102:S120)</f>
        <v>6.1234340440736039</v>
      </c>
      <c r="U120" s="60">
        <f t="shared" si="71"/>
        <v>6.1234340440736039</v>
      </c>
      <c r="V120" s="60">
        <f t="shared" si="77"/>
        <v>6.2015880831479961</v>
      </c>
      <c r="AL120" s="64">
        <v>32353</v>
      </c>
      <c r="AM120" s="64" t="str">
        <f t="shared" si="72"/>
        <v>71988</v>
      </c>
      <c r="AN120">
        <v>41.885800000000003</v>
      </c>
    </row>
    <row r="121" spans="3:40">
      <c r="C121" s="64">
        <v>10775</v>
      </c>
      <c r="D121" s="64" t="str">
        <f t="shared" si="73"/>
        <v>71929</v>
      </c>
      <c r="E121" s="65">
        <v>18.632300000000001</v>
      </c>
      <c r="F121" s="58">
        <f t="shared" si="75"/>
        <v>18.273299999999999</v>
      </c>
      <c r="G121" s="65">
        <v>16.542749999999998</v>
      </c>
      <c r="H121" s="66">
        <v>29.93</v>
      </c>
      <c r="I121" s="60">
        <f>AVERAGE($H$102:H121)</f>
        <v>23.756999999999998</v>
      </c>
      <c r="J121" s="58"/>
      <c r="K121">
        <f t="shared" si="76"/>
        <v>27.94</v>
      </c>
      <c r="Q121" s="64">
        <v>39005</v>
      </c>
      <c r="R121" s="64" t="str">
        <f t="shared" si="74"/>
        <v>102006</v>
      </c>
      <c r="S121" s="58">
        <v>7.211638371009367</v>
      </c>
      <c r="T121" s="60">
        <f>AVERAGE($S$102:S121)</f>
        <v>6.1778442604203923</v>
      </c>
      <c r="U121" s="60">
        <f t="shared" si="71"/>
        <v>6.1778442604203923</v>
      </c>
      <c r="V121" s="60">
        <f t="shared" si="77"/>
        <v>6.5473663517386109</v>
      </c>
      <c r="AL121" s="64">
        <v>32386</v>
      </c>
      <c r="AM121" s="64" t="str">
        <f t="shared" si="72"/>
        <v>81988</v>
      </c>
      <c r="AN121">
        <v>39.883199999999995</v>
      </c>
    </row>
    <row r="122" spans="3:40">
      <c r="C122" s="64">
        <v>10806</v>
      </c>
      <c r="D122" s="64" t="str">
        <f t="shared" si="73"/>
        <v>81929</v>
      </c>
      <c r="E122" s="65">
        <v>20.458100000000002</v>
      </c>
      <c r="F122" s="58">
        <f t="shared" si="75"/>
        <v>18.632300000000001</v>
      </c>
      <c r="G122" s="65">
        <v>16.729195238095237</v>
      </c>
      <c r="H122" s="66">
        <v>31.48</v>
      </c>
      <c r="I122" s="60">
        <f>AVERAGE($H$102:H122)</f>
        <v>24.124761904761904</v>
      </c>
      <c r="J122" s="58"/>
      <c r="K122">
        <f t="shared" si="76"/>
        <v>29.93</v>
      </c>
      <c r="Q122" s="64">
        <v>39036</v>
      </c>
      <c r="R122" s="64" t="str">
        <f t="shared" si="74"/>
        <v>112006</v>
      </c>
      <c r="S122" s="58">
        <v>7.214957305582133</v>
      </c>
      <c r="T122" s="60">
        <f>AVERAGE($S$102:S122)</f>
        <v>6.2272305959042846</v>
      </c>
      <c r="U122" s="60">
        <f t="shared" si="71"/>
        <v>6.2272305959042846</v>
      </c>
      <c r="V122" s="60">
        <f t="shared" si="77"/>
        <v>7.211638371009367</v>
      </c>
      <c r="AL122" s="64">
        <v>32416</v>
      </c>
      <c r="AM122" s="64" t="str">
        <f t="shared" si="72"/>
        <v>91988</v>
      </c>
      <c r="AN122">
        <v>40.656599999999997</v>
      </c>
    </row>
    <row r="123" spans="3:40">
      <c r="C123" s="64">
        <v>10837</v>
      </c>
      <c r="D123" s="64" t="str">
        <f t="shared" si="73"/>
        <v>91929</v>
      </c>
      <c r="E123" s="65">
        <v>19.458100000000002</v>
      </c>
      <c r="F123" s="58">
        <f t="shared" si="75"/>
        <v>20.458100000000002</v>
      </c>
      <c r="G123" s="65">
        <v>16.853236363636363</v>
      </c>
      <c r="H123" s="66">
        <v>32.56</v>
      </c>
      <c r="I123" s="60">
        <f>AVERAGE($H$102:H123)</f>
        <v>24.508181818181821</v>
      </c>
      <c r="J123" s="58"/>
      <c r="K123">
        <f t="shared" si="76"/>
        <v>31.48</v>
      </c>
      <c r="Q123" s="64">
        <v>39066</v>
      </c>
      <c r="R123" s="64" t="str">
        <f t="shared" si="74"/>
        <v>122006</v>
      </c>
      <c r="S123" s="58">
        <v>7.6343138758588793</v>
      </c>
      <c r="T123" s="60">
        <f>AVERAGE($S$102:S123)</f>
        <v>6.2911889268113121</v>
      </c>
      <c r="U123" s="60">
        <f t="shared" si="71"/>
        <v>6.2911889268113121</v>
      </c>
      <c r="V123" s="60">
        <f t="shared" si="77"/>
        <v>7.214957305582133</v>
      </c>
      <c r="AL123" s="64">
        <v>32447</v>
      </c>
      <c r="AM123" s="64" t="str">
        <f t="shared" si="72"/>
        <v>101988</v>
      </c>
      <c r="AN123">
        <v>41.264299999999999</v>
      </c>
    </row>
    <row r="124" spans="3:40">
      <c r="C124" s="64">
        <v>10867</v>
      </c>
      <c r="D124" s="64" t="str">
        <f t="shared" si="73"/>
        <v>101929</v>
      </c>
      <c r="E124" s="65">
        <v>15</v>
      </c>
      <c r="F124" s="58">
        <f t="shared" si="75"/>
        <v>19.458100000000002</v>
      </c>
      <c r="G124" s="65">
        <v>16.772660869565215</v>
      </c>
      <c r="H124" s="66">
        <v>28.96</v>
      </c>
      <c r="I124" s="60">
        <f>AVERAGE($H$102:H124)</f>
        <v>24.701739130434788</v>
      </c>
      <c r="J124" s="58"/>
      <c r="K124">
        <f t="shared" si="76"/>
        <v>32.56</v>
      </c>
      <c r="Q124" s="64">
        <v>39097</v>
      </c>
      <c r="R124" s="64" t="str">
        <f t="shared" si="74"/>
        <v>12007</v>
      </c>
      <c r="S124" s="58">
        <v>7.4504960325256882</v>
      </c>
      <c r="T124" s="60">
        <f>AVERAGE($S$102:S124)</f>
        <v>6.3415935835815018</v>
      </c>
      <c r="U124" s="60">
        <f t="shared" si="71"/>
        <v>6.3415935835815018</v>
      </c>
      <c r="V124" s="60">
        <f t="shared" si="77"/>
        <v>7.6343138758588793</v>
      </c>
      <c r="AL124" s="64">
        <v>32477</v>
      </c>
      <c r="AM124" s="64" t="str">
        <f t="shared" si="72"/>
        <v>111988</v>
      </c>
      <c r="AN124">
        <v>42.705099999999995</v>
      </c>
    </row>
    <row r="125" spans="3:40">
      <c r="C125" s="64">
        <v>10898</v>
      </c>
      <c r="D125" s="64" t="str">
        <f t="shared" si="73"/>
        <v>111929</v>
      </c>
      <c r="E125" s="65">
        <v>12.9938</v>
      </c>
      <c r="F125" s="58">
        <f t="shared" si="75"/>
        <v>15</v>
      </c>
      <c r="G125" s="65">
        <v>16.615208333333332</v>
      </c>
      <c r="H125" s="66">
        <v>21.17</v>
      </c>
      <c r="I125" s="60">
        <f>AVERAGE($H$102:H125)</f>
        <v>24.554583333333337</v>
      </c>
      <c r="J125" s="58"/>
      <c r="K125">
        <f t="shared" si="76"/>
        <v>28.96</v>
      </c>
      <c r="Q125" s="64">
        <v>39128</v>
      </c>
      <c r="R125" s="64" t="str">
        <f t="shared" si="74"/>
        <v>22007</v>
      </c>
      <c r="S125" s="58">
        <v>7.3420579754472168</v>
      </c>
      <c r="T125" s="60">
        <f>AVERAGE($S$102:S125)</f>
        <v>6.3832795999092395</v>
      </c>
      <c r="U125" s="60">
        <f t="shared" si="71"/>
        <v>6.3832795999092395</v>
      </c>
      <c r="V125" s="60">
        <f t="shared" si="77"/>
        <v>7.4504960325256882</v>
      </c>
      <c r="AL125" s="64">
        <v>32507</v>
      </c>
      <c r="AM125" s="64" t="str">
        <f t="shared" si="72"/>
        <v>121988</v>
      </c>
      <c r="AN125">
        <v>43.597200000000001</v>
      </c>
    </row>
    <row r="126" spans="3:40">
      <c r="C126" s="64">
        <v>10928</v>
      </c>
      <c r="D126" s="64" t="str">
        <f t="shared" si="73"/>
        <v>121929</v>
      </c>
      <c r="E126" s="65">
        <v>13.323</v>
      </c>
      <c r="F126" s="58">
        <f t="shared" si="75"/>
        <v>12.9938</v>
      </c>
      <c r="G126" s="65">
        <v>16.483519999999999</v>
      </c>
      <c r="H126" s="66">
        <v>22.01</v>
      </c>
      <c r="I126" s="60">
        <f>AVERAGE($H$102:H126)</f>
        <v>24.452800000000003</v>
      </c>
      <c r="J126" s="58"/>
      <c r="K126">
        <f t="shared" si="76"/>
        <v>21.17</v>
      </c>
      <c r="Q126" s="64">
        <v>39156</v>
      </c>
      <c r="R126" s="64" t="str">
        <f t="shared" si="74"/>
        <v>32007</v>
      </c>
      <c r="S126" s="58">
        <v>7.7611235395710905</v>
      </c>
      <c r="T126" s="60">
        <f>AVERAGE($S$102:S126)</f>
        <v>6.4383933574957135</v>
      </c>
      <c r="U126" s="60">
        <f t="shared" si="71"/>
        <v>6.4383933574957135</v>
      </c>
      <c r="V126" s="60">
        <f t="shared" si="77"/>
        <v>7.3420579754472168</v>
      </c>
      <c r="AL126" s="64">
        <v>32539</v>
      </c>
      <c r="AM126" s="64" t="str">
        <f t="shared" si="72"/>
        <v>11989</v>
      </c>
      <c r="AN126">
        <v>45.030470344827577</v>
      </c>
    </row>
    <row r="127" spans="3:40">
      <c r="C127" s="64">
        <v>10959</v>
      </c>
      <c r="D127" s="64" t="str">
        <f t="shared" si="73"/>
        <v>11930</v>
      </c>
      <c r="E127" s="65">
        <v>15.7172</v>
      </c>
      <c r="F127" s="58">
        <f t="shared" si="75"/>
        <v>13.323</v>
      </c>
      <c r="G127" s="65">
        <v>16.454046153846154</v>
      </c>
      <c r="H127" s="66">
        <v>22.31</v>
      </c>
      <c r="I127" s="60">
        <f>AVERAGE($H$102:H127)</f>
        <v>24.370384615384616</v>
      </c>
      <c r="J127" s="58"/>
      <c r="K127">
        <f t="shared" si="76"/>
        <v>22.01</v>
      </c>
      <c r="Q127" s="64">
        <v>39187</v>
      </c>
      <c r="R127" s="64" t="str">
        <f t="shared" si="74"/>
        <v>42007</v>
      </c>
      <c r="S127" s="58">
        <v>7.8070016935147724</v>
      </c>
      <c r="T127" s="60">
        <f>AVERAGE($S$102:S127)</f>
        <v>6.4910321396502919</v>
      </c>
      <c r="U127" s="60">
        <f t="shared" si="71"/>
        <v>6.4910321396502919</v>
      </c>
      <c r="V127" s="60">
        <f t="shared" si="77"/>
        <v>7.7611235395710905</v>
      </c>
      <c r="AL127" s="64">
        <v>32567</v>
      </c>
      <c r="AM127" s="64" t="str">
        <f t="shared" si="72"/>
        <v>21989</v>
      </c>
      <c r="AN127">
        <v>44.447064827586203</v>
      </c>
    </row>
    <row r="128" spans="3:40">
      <c r="C128" s="64">
        <v>10990</v>
      </c>
      <c r="D128" s="64" t="str">
        <f t="shared" si="73"/>
        <v>21930</v>
      </c>
      <c r="E128" s="65">
        <v>16.055199999999999</v>
      </c>
      <c r="F128" s="58">
        <f t="shared" si="75"/>
        <v>15.7172</v>
      </c>
      <c r="G128" s="65">
        <v>16.439274074074074</v>
      </c>
      <c r="H128" s="66">
        <v>23.7</v>
      </c>
      <c r="I128" s="60">
        <f>AVERAGE($H$102:H128)</f>
        <v>24.345555555555556</v>
      </c>
      <c r="J128" s="58"/>
      <c r="K128">
        <f t="shared" si="76"/>
        <v>22.31</v>
      </c>
      <c r="Q128" s="64">
        <v>39217</v>
      </c>
      <c r="R128" s="64" t="str">
        <f t="shared" si="74"/>
        <v>52007</v>
      </c>
      <c r="S128" s="58">
        <v>8.1510477507532428</v>
      </c>
      <c r="T128" s="60">
        <f>AVERAGE($S$102:S128)</f>
        <v>6.5525141993207718</v>
      </c>
      <c r="U128" s="60">
        <f t="shared" si="71"/>
        <v>6.5525141993207718</v>
      </c>
      <c r="V128" s="60">
        <f t="shared" si="77"/>
        <v>7.8070016935147724</v>
      </c>
      <c r="AL128" s="64">
        <v>32598</v>
      </c>
      <c r="AM128" s="64" t="str">
        <f t="shared" si="72"/>
        <v>31989</v>
      </c>
      <c r="AN128">
        <v>44.868137241379301</v>
      </c>
    </row>
    <row r="129" spans="3:40">
      <c r="C129" s="64">
        <v>11018</v>
      </c>
      <c r="D129" s="64" t="str">
        <f t="shared" si="73"/>
        <v>31930</v>
      </c>
      <c r="E129" s="65">
        <v>16.655200000000001</v>
      </c>
      <c r="F129" s="58">
        <f t="shared" si="75"/>
        <v>16.055199999999999</v>
      </c>
      <c r="G129" s="65">
        <v>16.446985714285713</v>
      </c>
      <c r="H129" s="66">
        <v>24.59</v>
      </c>
      <c r="I129" s="60">
        <f>AVERAGE($H$102:H129)</f>
        <v>24.354285714285716</v>
      </c>
      <c r="J129" s="58"/>
      <c r="K129">
        <f t="shared" si="76"/>
        <v>23.7</v>
      </c>
      <c r="Q129" s="64">
        <v>39248</v>
      </c>
      <c r="R129" s="64" t="str">
        <f t="shared" si="74"/>
        <v>62007</v>
      </c>
      <c r="S129" s="58">
        <v>8.6901154252565895</v>
      </c>
      <c r="T129" s="60">
        <f>AVERAGE($S$102:S129)</f>
        <v>6.6288571002470507</v>
      </c>
      <c r="U129" s="60">
        <f t="shared" si="71"/>
        <v>6.6288571002470507</v>
      </c>
      <c r="V129" s="60">
        <f t="shared" si="77"/>
        <v>8.1510477507532428</v>
      </c>
      <c r="AL129" s="64">
        <v>32626</v>
      </c>
      <c r="AM129" s="64" t="str">
        <f t="shared" si="72"/>
        <v>41989</v>
      </c>
      <c r="AN129">
        <v>44.701122758620684</v>
      </c>
    </row>
    <row r="130" spans="3:40">
      <c r="C130" s="64">
        <v>11049</v>
      </c>
      <c r="D130" s="64" t="str">
        <f t="shared" si="73"/>
        <v>41930</v>
      </c>
      <c r="E130" s="65">
        <v>19.302299999999999</v>
      </c>
      <c r="F130" s="58">
        <f t="shared" si="75"/>
        <v>16.655200000000001</v>
      </c>
      <c r="G130" s="65">
        <v>16.545444827586206</v>
      </c>
      <c r="H130" s="66">
        <v>25.84</v>
      </c>
      <c r="I130" s="60">
        <f>AVERAGE($H$102:H130)</f>
        <v>24.405517241379314</v>
      </c>
      <c r="J130" s="58"/>
      <c r="K130">
        <f t="shared" si="76"/>
        <v>24.59</v>
      </c>
      <c r="Q130" s="64">
        <v>39278</v>
      </c>
      <c r="R130" s="64" t="str">
        <f t="shared" si="74"/>
        <v>72007</v>
      </c>
      <c r="S130" s="58">
        <v>8.6422954693639706</v>
      </c>
      <c r="T130" s="60">
        <f>AVERAGE($S$102:S130)</f>
        <v>6.6982860095269441</v>
      </c>
      <c r="U130" s="60">
        <f t="shared" si="71"/>
        <v>6.6982860095269441</v>
      </c>
      <c r="V130" s="60">
        <f t="shared" si="77"/>
        <v>8.6901154252565895</v>
      </c>
      <c r="AL130" s="64">
        <v>32659</v>
      </c>
      <c r="AM130" s="64" t="str">
        <f t="shared" si="72"/>
        <v>51989</v>
      </c>
      <c r="AN130">
        <v>44.467120689655161</v>
      </c>
    </row>
    <row r="131" spans="3:40">
      <c r="C131" s="64">
        <v>11079</v>
      </c>
      <c r="D131" s="64" t="str">
        <f t="shared" si="73"/>
        <v>51930</v>
      </c>
      <c r="E131" s="65">
        <v>18.984500000000001</v>
      </c>
      <c r="F131" s="58">
        <f t="shared" si="75"/>
        <v>19.302299999999999</v>
      </c>
      <c r="G131" s="65">
        <v>16.626746666666666</v>
      </c>
      <c r="H131" s="66">
        <v>24.31</v>
      </c>
      <c r="I131" s="60">
        <f>AVERAGE($H$102:H131)</f>
        <v>24.402333333333335</v>
      </c>
      <c r="J131" s="58"/>
      <c r="K131">
        <f t="shared" si="76"/>
        <v>25.84</v>
      </c>
      <c r="Q131" s="64">
        <v>39309</v>
      </c>
      <c r="R131" s="64" t="str">
        <f t="shared" si="74"/>
        <v>82007</v>
      </c>
      <c r="S131" s="58">
        <v>8.185126159403886</v>
      </c>
      <c r="T131" s="60">
        <f>AVERAGE($S$102:S131)</f>
        <v>6.747847347856176</v>
      </c>
      <c r="U131" s="60">
        <f t="shared" si="71"/>
        <v>6.747847347856176</v>
      </c>
      <c r="V131" s="60">
        <f t="shared" si="77"/>
        <v>8.6422954693639706</v>
      </c>
      <c r="AL131" s="64">
        <v>32689</v>
      </c>
      <c r="AM131" s="64" t="str">
        <f t="shared" si="72"/>
        <v>61989</v>
      </c>
      <c r="AN131">
        <v>42.102344827586201</v>
      </c>
    </row>
    <row r="132" spans="3:40">
      <c r="C132" s="64">
        <v>11110</v>
      </c>
      <c r="D132" s="64" t="str">
        <f t="shared" si="73"/>
        <v>61930</v>
      </c>
      <c r="E132" s="65">
        <v>15.8605</v>
      </c>
      <c r="F132" s="58">
        <f t="shared" si="75"/>
        <v>18.984500000000001</v>
      </c>
      <c r="G132" s="65">
        <v>16.602029032258063</v>
      </c>
      <c r="H132" s="66">
        <v>21.87</v>
      </c>
      <c r="I132" s="60">
        <f>AVERAGE($H$102:H132)</f>
        <v>24.320645161290326</v>
      </c>
      <c r="J132" s="58"/>
      <c r="K132">
        <f t="shared" si="76"/>
        <v>24.31</v>
      </c>
      <c r="Q132" s="64">
        <v>39340</v>
      </c>
      <c r="R132" s="64" t="str">
        <f t="shared" si="74"/>
        <v>92007</v>
      </c>
      <c r="S132" s="58">
        <v>9.5961897426123901</v>
      </c>
      <c r="T132" s="60">
        <f>AVERAGE($S$102:S132)</f>
        <v>6.8397293605902467</v>
      </c>
      <c r="U132" s="60">
        <f t="shared" si="71"/>
        <v>6.8397293605902467</v>
      </c>
      <c r="V132" s="60">
        <f t="shared" si="77"/>
        <v>8.185126159403886</v>
      </c>
      <c r="AL132" s="64">
        <v>32720</v>
      </c>
      <c r="AM132" s="64" t="str">
        <f t="shared" si="72"/>
        <v>71989</v>
      </c>
      <c r="AN132">
        <v>44.656436551724134</v>
      </c>
    </row>
    <row r="133" spans="3:40">
      <c r="C133" s="64">
        <v>11140</v>
      </c>
      <c r="D133" s="64" t="str">
        <f t="shared" si="73"/>
        <v>71930</v>
      </c>
      <c r="E133" s="65">
        <v>18.7699</v>
      </c>
      <c r="F133" s="58">
        <f t="shared" si="75"/>
        <v>15.8605</v>
      </c>
      <c r="G133" s="65">
        <v>16.669774999999998</v>
      </c>
      <c r="H133" s="66">
        <v>21.55</v>
      </c>
      <c r="I133" s="60">
        <f>AVERAGE($H$102:H133)</f>
        <v>24.2340625</v>
      </c>
      <c r="J133" s="58"/>
      <c r="K133">
        <f t="shared" si="76"/>
        <v>21.87</v>
      </c>
      <c r="Q133" s="64">
        <v>39370</v>
      </c>
      <c r="R133" s="64" t="str">
        <f t="shared" si="74"/>
        <v>102007</v>
      </c>
      <c r="S133" s="58">
        <v>10.327049527358673</v>
      </c>
      <c r="T133" s="60">
        <f>AVERAGE($S$102:S133)</f>
        <v>6.9487081158017601</v>
      </c>
      <c r="U133" s="60">
        <f t="shared" si="71"/>
        <v>6.9487081158017601</v>
      </c>
      <c r="V133" s="60">
        <f t="shared" si="77"/>
        <v>9.5961897426123901</v>
      </c>
      <c r="AL133" s="64">
        <v>32751</v>
      </c>
      <c r="AM133" s="64" t="str">
        <f t="shared" si="72"/>
        <v>81989</v>
      </c>
      <c r="AN133">
        <v>44.030815862068962</v>
      </c>
    </row>
    <row r="134" spans="3:40">
      <c r="C134" s="64">
        <v>11171</v>
      </c>
      <c r="D134" s="64" t="str">
        <f t="shared" si="73"/>
        <v>81930</v>
      </c>
      <c r="E134" s="65">
        <v>18.9115</v>
      </c>
      <c r="F134" s="58">
        <f t="shared" si="75"/>
        <v>18.7699</v>
      </c>
      <c r="G134" s="65">
        <v>16.737706060606058</v>
      </c>
      <c r="H134" s="66">
        <v>21.3</v>
      </c>
      <c r="I134" s="60">
        <f>AVERAGE($H$102:H134)</f>
        <v>24.145151515151515</v>
      </c>
      <c r="J134" s="58"/>
      <c r="K134">
        <f t="shared" si="76"/>
        <v>21.55</v>
      </c>
      <c r="Q134" s="64">
        <v>39401</v>
      </c>
      <c r="R134" s="64" t="str">
        <f t="shared" si="74"/>
        <v>112007</v>
      </c>
      <c r="S134" s="58">
        <v>9.3845258968676113</v>
      </c>
      <c r="T134" s="60">
        <f>AVERAGE($S$102:S134)</f>
        <v>7.0225207758340584</v>
      </c>
      <c r="U134" s="60">
        <f t="shared" si="71"/>
        <v>7.0225207758340584</v>
      </c>
      <c r="V134" s="60">
        <f t="shared" si="77"/>
        <v>10.327049527358673</v>
      </c>
      <c r="AL134" s="64">
        <v>32780</v>
      </c>
      <c r="AM134" s="64" t="str">
        <f t="shared" si="72"/>
        <v>91989</v>
      </c>
      <c r="AN134">
        <v>44.445798620689644</v>
      </c>
    </row>
    <row r="135" spans="3:40">
      <c r="C135" s="64">
        <v>11202</v>
      </c>
      <c r="D135" s="64" t="str">
        <f t="shared" si="73"/>
        <v>91930</v>
      </c>
      <c r="E135" s="65">
        <v>16.4513</v>
      </c>
      <c r="F135" s="58">
        <f t="shared" si="75"/>
        <v>18.9115</v>
      </c>
      <c r="G135" s="65">
        <v>16.729282352941173</v>
      </c>
      <c r="H135" s="66">
        <v>21.07</v>
      </c>
      <c r="I135" s="60">
        <f>AVERAGE($H$102:H135)</f>
        <v>24.054705882352941</v>
      </c>
      <c r="J135" s="58"/>
      <c r="K135">
        <f t="shared" si="76"/>
        <v>21.3</v>
      </c>
      <c r="Q135" s="64">
        <v>39431</v>
      </c>
      <c r="R135" s="64" t="str">
        <f t="shared" si="74"/>
        <v>122007</v>
      </c>
      <c r="S135" s="58">
        <v>9.4020511725963569</v>
      </c>
      <c r="T135" s="60">
        <f>AVERAGE($S$102:S135)</f>
        <v>7.0925069639741256</v>
      </c>
      <c r="U135" s="60">
        <f t="shared" si="71"/>
        <v>7.0925069639741256</v>
      </c>
      <c r="V135" s="60">
        <f t="shared" si="77"/>
        <v>9.3845258968676113</v>
      </c>
      <c r="AL135" s="64">
        <v>32812</v>
      </c>
      <c r="AM135" s="64" t="str">
        <f t="shared" si="72"/>
        <v>101989</v>
      </c>
      <c r="AN135">
        <v>43.749672413793093</v>
      </c>
    </row>
    <row r="136" spans="3:40">
      <c r="C136" s="64">
        <v>11232</v>
      </c>
      <c r="D136" s="64" t="str">
        <f t="shared" si="73"/>
        <v>101930</v>
      </c>
      <c r="E136" s="65">
        <v>17.463899999999999</v>
      </c>
      <c r="F136" s="58">
        <f t="shared" si="75"/>
        <v>16.4513</v>
      </c>
      <c r="G136" s="65">
        <v>16.750271428571427</v>
      </c>
      <c r="H136" s="66">
        <v>18.21</v>
      </c>
      <c r="I136" s="60">
        <f>AVERAGE($H$102:H136)</f>
        <v>23.887714285714289</v>
      </c>
      <c r="J136" s="58"/>
      <c r="K136">
        <f t="shared" si="76"/>
        <v>21.07</v>
      </c>
      <c r="Q136" s="64">
        <v>39462</v>
      </c>
      <c r="R136" s="64" t="str">
        <f t="shared" si="74"/>
        <v>12008</v>
      </c>
      <c r="S136" s="58">
        <v>8.9486949879462472</v>
      </c>
      <c r="T136" s="60">
        <f>AVERAGE($S$102:S136)</f>
        <v>7.1455409075161871</v>
      </c>
      <c r="U136" s="60">
        <f t="shared" si="71"/>
        <v>7.1455409075161871</v>
      </c>
      <c r="V136" s="60">
        <f t="shared" si="77"/>
        <v>9.4020511725963569</v>
      </c>
      <c r="AL136" s="64">
        <v>32842</v>
      </c>
      <c r="AM136" s="64" t="str">
        <f t="shared" si="72"/>
        <v>111989</v>
      </c>
      <c r="AN136">
        <v>45.068853793103429</v>
      </c>
    </row>
    <row r="137" spans="3:40">
      <c r="C137" s="64">
        <v>11263</v>
      </c>
      <c r="D137" s="64" t="str">
        <f t="shared" si="73"/>
        <v>111930</v>
      </c>
      <c r="E137" s="65">
        <v>17.0825</v>
      </c>
      <c r="F137" s="58">
        <f t="shared" si="75"/>
        <v>17.463899999999999</v>
      </c>
      <c r="G137" s="65">
        <v>16.759499999999996</v>
      </c>
      <c r="H137" s="66">
        <v>16.940000000000001</v>
      </c>
      <c r="I137" s="60">
        <f>AVERAGE($H$102:H137)</f>
        <v>23.694722222222225</v>
      </c>
      <c r="J137" s="58"/>
      <c r="K137">
        <f t="shared" si="76"/>
        <v>18.21</v>
      </c>
      <c r="Q137" s="64">
        <v>39493</v>
      </c>
      <c r="R137" s="64" t="str">
        <f t="shared" si="74"/>
        <v>22008</v>
      </c>
      <c r="S137" s="58">
        <v>9.5289374306562742</v>
      </c>
      <c r="T137" s="60">
        <f>AVERAGE($S$102:S137)</f>
        <v>7.2117463664923003</v>
      </c>
      <c r="U137" s="60">
        <f t="shared" si="71"/>
        <v>7.2117463664923003</v>
      </c>
      <c r="V137" s="60">
        <f t="shared" si="77"/>
        <v>8.9486949879462472</v>
      </c>
      <c r="AL137" s="64">
        <v>32871</v>
      </c>
      <c r="AM137" s="64" t="str">
        <f t="shared" si="72"/>
        <v>121989</v>
      </c>
      <c r="AN137">
        <v>45.413317241379303</v>
      </c>
    </row>
    <row r="138" spans="3:40">
      <c r="C138" s="64">
        <v>11293</v>
      </c>
      <c r="D138" s="64" t="str">
        <f t="shared" si="73"/>
        <v>121930</v>
      </c>
      <c r="E138" s="65">
        <v>15.814399999999999</v>
      </c>
      <c r="F138" s="58">
        <f t="shared" si="75"/>
        <v>17.0825</v>
      </c>
      <c r="G138" s="65">
        <v>16.733956756756754</v>
      </c>
      <c r="H138" s="66">
        <v>16.059999999999999</v>
      </c>
      <c r="I138" s="60">
        <f>AVERAGE($H$102:H138)</f>
        <v>23.488378378378378</v>
      </c>
      <c r="J138" s="58"/>
      <c r="K138">
        <f t="shared" si="76"/>
        <v>16.940000000000001</v>
      </c>
      <c r="Q138" s="64">
        <v>39522</v>
      </c>
      <c r="R138" s="64" t="str">
        <f t="shared" si="74"/>
        <v>32008</v>
      </c>
      <c r="S138" s="58">
        <v>9.3218025668990396</v>
      </c>
      <c r="T138" s="60">
        <f>AVERAGE($S$102:S138)</f>
        <v>7.2687749124492402</v>
      </c>
      <c r="U138" s="60">
        <f t="shared" si="71"/>
        <v>7.2687749124492402</v>
      </c>
      <c r="V138" s="60">
        <f t="shared" si="77"/>
        <v>9.5289374306562742</v>
      </c>
      <c r="AL138" s="64">
        <v>32904</v>
      </c>
      <c r="AM138" s="64" t="str">
        <f t="shared" si="72"/>
        <v>11990</v>
      </c>
      <c r="AN138">
        <v>42.247625517241367</v>
      </c>
    </row>
    <row r="139" spans="3:40">
      <c r="C139" s="64">
        <v>11324</v>
      </c>
      <c r="D139" s="64" t="str">
        <f t="shared" si="73"/>
        <v>11931</v>
      </c>
      <c r="E139" s="65">
        <v>18.284099999999999</v>
      </c>
      <c r="F139" s="58">
        <f t="shared" si="75"/>
        <v>15.814399999999999</v>
      </c>
      <c r="G139" s="65">
        <v>16.774749999999994</v>
      </c>
      <c r="H139" s="66">
        <v>16.71</v>
      </c>
      <c r="I139" s="60">
        <f>AVERAGE($H$102:H139)</f>
        <v>23.310000000000002</v>
      </c>
      <c r="J139" s="58"/>
      <c r="K139">
        <f t="shared" si="76"/>
        <v>16.059999999999999</v>
      </c>
      <c r="Q139" s="64">
        <v>39553</v>
      </c>
      <c r="R139" s="64" t="str">
        <f t="shared" si="74"/>
        <v>42008</v>
      </c>
      <c r="S139" s="58">
        <v>9.7074402501073305</v>
      </c>
      <c r="T139" s="60">
        <f>AVERAGE($S$102:S139)</f>
        <v>7.3329503160718206</v>
      </c>
      <c r="U139" s="60">
        <f t="shared" si="71"/>
        <v>7.3329503160718206</v>
      </c>
      <c r="V139" s="60">
        <f t="shared" si="77"/>
        <v>9.3218025668990396</v>
      </c>
      <c r="AL139" s="64">
        <v>32932</v>
      </c>
      <c r="AM139" s="64" t="str">
        <f t="shared" si="72"/>
        <v>21990</v>
      </c>
      <c r="AN139">
        <v>39.539165517241365</v>
      </c>
    </row>
    <row r="140" spans="3:40">
      <c r="C140" s="64">
        <v>11355</v>
      </c>
      <c r="D140" s="64" t="str">
        <f t="shared" si="73"/>
        <v>21931</v>
      </c>
      <c r="E140" s="65">
        <v>20.375</v>
      </c>
      <c r="F140" s="58">
        <f t="shared" si="75"/>
        <v>18.284099999999999</v>
      </c>
      <c r="G140" s="65">
        <v>16.867064102564097</v>
      </c>
      <c r="H140" s="66">
        <v>18.16</v>
      </c>
      <c r="I140" s="60">
        <f>AVERAGE($H$102:H140)</f>
        <v>23.17794871794872</v>
      </c>
      <c r="J140" s="58"/>
      <c r="K140">
        <f t="shared" si="76"/>
        <v>16.71</v>
      </c>
      <c r="Q140" s="64">
        <v>39583</v>
      </c>
      <c r="R140" s="64" t="str">
        <f t="shared" si="74"/>
        <v>52008</v>
      </c>
      <c r="S140" s="58">
        <v>10.548732569663702</v>
      </c>
      <c r="T140" s="60">
        <f>AVERAGE($S$102:S140)</f>
        <v>7.4154062712921247</v>
      </c>
      <c r="U140" s="60">
        <f t="shared" si="71"/>
        <v>7.4154062712921247</v>
      </c>
      <c r="V140" s="60">
        <f t="shared" si="77"/>
        <v>9.7074402501073305</v>
      </c>
      <c r="AL140" s="64">
        <v>32962</v>
      </c>
      <c r="AM140" s="64" t="str">
        <f t="shared" si="72"/>
        <v>31990</v>
      </c>
      <c r="AN140">
        <v>35.307427586206884</v>
      </c>
    </row>
    <row r="141" spans="3:40">
      <c r="C141" s="64">
        <v>11383</v>
      </c>
      <c r="D141" s="64" t="str">
        <f t="shared" si="73"/>
        <v>31931</v>
      </c>
      <c r="E141" s="65">
        <v>18.965900000000001</v>
      </c>
      <c r="F141" s="58">
        <f t="shared" si="75"/>
        <v>20.375</v>
      </c>
      <c r="G141" s="65">
        <v>16.919534999999996</v>
      </c>
      <c r="H141" s="66">
        <v>18.579999999999998</v>
      </c>
      <c r="I141" s="60">
        <f>AVERAGE($H$102:H141)</f>
        <v>23.063000000000002</v>
      </c>
      <c r="J141" s="58"/>
      <c r="K141">
        <f t="shared" si="76"/>
        <v>18.16</v>
      </c>
      <c r="Q141" s="64">
        <v>39614</v>
      </c>
      <c r="R141" s="64" t="str">
        <f t="shared" si="74"/>
        <v>62008</v>
      </c>
      <c r="S141" s="58">
        <v>9.6351995076547681</v>
      </c>
      <c r="T141" s="60">
        <f>AVERAGE($S$102:S141)</f>
        <v>7.4709011022011911</v>
      </c>
      <c r="U141" s="60">
        <f t="shared" si="71"/>
        <v>7.4709011022011911</v>
      </c>
      <c r="V141" s="60">
        <f t="shared" si="77"/>
        <v>10.548732569663702</v>
      </c>
      <c r="AL141" s="64">
        <v>32990</v>
      </c>
      <c r="AM141" s="64" t="str">
        <f t="shared" si="72"/>
        <v>41990</v>
      </c>
      <c r="AN141">
        <v>34.937628965517234</v>
      </c>
    </row>
    <row r="142" spans="3:40">
      <c r="C142" s="64">
        <v>11414</v>
      </c>
      <c r="D142" s="64" t="str">
        <f t="shared" si="73"/>
        <v>41931</v>
      </c>
      <c r="E142" s="65">
        <v>19.101299999999998</v>
      </c>
      <c r="F142" s="58">
        <f t="shared" si="75"/>
        <v>18.965900000000001</v>
      </c>
      <c r="G142" s="65">
        <v>16.972748780487802</v>
      </c>
      <c r="H142" s="66">
        <v>16.87</v>
      </c>
      <c r="I142" s="60">
        <f>AVERAGE($H$102:H142)</f>
        <v>22.911951219512197</v>
      </c>
      <c r="J142" s="58"/>
      <c r="K142">
        <f t="shared" si="76"/>
        <v>18.579999999999998</v>
      </c>
      <c r="Q142" s="64">
        <v>39644</v>
      </c>
      <c r="R142" s="64" t="str">
        <f t="shared" si="74"/>
        <v>72008</v>
      </c>
      <c r="S142" s="58">
        <v>8.8929031991625216</v>
      </c>
      <c r="T142" s="60">
        <f>AVERAGE($S$102:S142)</f>
        <v>7.5055840801758569</v>
      </c>
      <c r="U142" s="60">
        <f t="shared" si="71"/>
        <v>7.5055840801758569</v>
      </c>
      <c r="V142" s="60">
        <f t="shared" si="77"/>
        <v>9.6351995076547681</v>
      </c>
      <c r="AL142" s="64">
        <v>33024</v>
      </c>
      <c r="AM142" s="64" t="str">
        <f t="shared" si="72"/>
        <v>51990</v>
      </c>
      <c r="AN142">
        <v>37.908344827586198</v>
      </c>
    </row>
    <row r="143" spans="3:40">
      <c r="C143" s="64">
        <v>11444</v>
      </c>
      <c r="D143" s="64" t="str">
        <f t="shared" si="73"/>
        <v>51931</v>
      </c>
      <c r="E143" s="65">
        <v>16.481000000000002</v>
      </c>
      <c r="F143" s="58">
        <f t="shared" si="75"/>
        <v>19.101299999999998</v>
      </c>
      <c r="G143" s="65">
        <v>16.961040476190473</v>
      </c>
      <c r="H143" s="66">
        <v>15.4</v>
      </c>
      <c r="I143" s="60">
        <f>AVERAGE($H$102:H143)</f>
        <v>22.733095238095238</v>
      </c>
      <c r="J143" s="58"/>
      <c r="K143">
        <f t="shared" si="76"/>
        <v>16.87</v>
      </c>
      <c r="Q143" s="64">
        <v>39675</v>
      </c>
      <c r="R143" s="64" t="str">
        <f t="shared" si="74"/>
        <v>82008</v>
      </c>
      <c r="S143" s="58">
        <v>8.0835085858928739</v>
      </c>
      <c r="T143" s="60">
        <f>AVERAGE($S$102:S143)</f>
        <v>7.5193441874548341</v>
      </c>
      <c r="U143" s="60">
        <f t="shared" si="71"/>
        <v>7.5193441874548341</v>
      </c>
      <c r="V143" s="60">
        <f t="shared" si="77"/>
        <v>8.8929031991625216</v>
      </c>
      <c r="AL143" s="64">
        <v>33053</v>
      </c>
      <c r="AM143" s="64" t="str">
        <f t="shared" si="72"/>
        <v>61990</v>
      </c>
      <c r="AN143">
        <v>35.732740689655159</v>
      </c>
    </row>
    <row r="144" spans="3:40">
      <c r="C144" s="64">
        <v>11475</v>
      </c>
      <c r="D144" s="64" t="str">
        <f t="shared" si="73"/>
        <v>61931</v>
      </c>
      <c r="E144" s="65">
        <v>18.772200000000002</v>
      </c>
      <c r="F144" s="58">
        <f t="shared" si="75"/>
        <v>16.481000000000002</v>
      </c>
      <c r="G144" s="65">
        <v>17.003160465116277</v>
      </c>
      <c r="H144" s="66">
        <v>15.06</v>
      </c>
      <c r="I144" s="60">
        <f>AVERAGE($H$102:H144)</f>
        <v>22.554651162790698</v>
      </c>
      <c r="J144" s="58"/>
      <c r="K144">
        <f t="shared" si="76"/>
        <v>15.4</v>
      </c>
      <c r="Q144" s="64">
        <v>39706</v>
      </c>
      <c r="R144" s="64" t="str">
        <f t="shared" si="74"/>
        <v>92008</v>
      </c>
      <c r="S144" s="58">
        <v>7.384670658155807</v>
      </c>
      <c r="T144" s="60">
        <f>AVERAGE($S$102:S144)</f>
        <v>7.516212244912996</v>
      </c>
      <c r="U144" s="60">
        <f t="shared" si="71"/>
        <v>7.516212244912996</v>
      </c>
      <c r="V144" s="60">
        <f t="shared" si="77"/>
        <v>8.0835085858928739</v>
      </c>
      <c r="AL144" s="64">
        <v>33085</v>
      </c>
      <c r="AM144" s="64" t="str">
        <f t="shared" si="72"/>
        <v>71990</v>
      </c>
      <c r="AN144">
        <v>34.200508275862056</v>
      </c>
    </row>
    <row r="145" spans="3:40">
      <c r="C145" s="64">
        <v>11505</v>
      </c>
      <c r="D145" s="64" t="str">
        <f t="shared" si="73"/>
        <v>71931</v>
      </c>
      <c r="E145" s="65">
        <v>19.6143</v>
      </c>
      <c r="F145" s="58">
        <f t="shared" si="75"/>
        <v>18.772200000000002</v>
      </c>
      <c r="G145" s="65">
        <v>17.062504545454541</v>
      </c>
      <c r="H145" s="66">
        <v>15.52</v>
      </c>
      <c r="I145" s="60">
        <f>AVERAGE($H$102:H145)</f>
        <v>22.394772727272727</v>
      </c>
      <c r="J145" s="58"/>
      <c r="K145">
        <f t="shared" si="76"/>
        <v>15.06</v>
      </c>
      <c r="Q145" s="64">
        <v>39736</v>
      </c>
      <c r="R145" s="64" t="str">
        <f t="shared" si="74"/>
        <v>102008</v>
      </c>
      <c r="S145" s="58">
        <v>5.5454294855951112</v>
      </c>
      <c r="T145" s="60">
        <f>AVERAGE($S$102:S145)</f>
        <v>7.4714217276557715</v>
      </c>
      <c r="U145" s="60">
        <f t="shared" si="71"/>
        <v>7.4714217276557715</v>
      </c>
      <c r="V145" s="60">
        <f t="shared" si="77"/>
        <v>7.384670658155807</v>
      </c>
      <c r="AL145" s="64">
        <v>33116</v>
      </c>
      <c r="AM145" s="64" t="str">
        <f t="shared" si="72"/>
        <v>81990</v>
      </c>
      <c r="AN145">
        <v>30.277893103448267</v>
      </c>
    </row>
    <row r="146" spans="3:40">
      <c r="C146" s="64">
        <v>11536</v>
      </c>
      <c r="D146" s="64" t="str">
        <f t="shared" si="73"/>
        <v>81931</v>
      </c>
      <c r="E146" s="65">
        <v>19.8</v>
      </c>
      <c r="F146" s="58">
        <f t="shared" si="75"/>
        <v>19.6143</v>
      </c>
      <c r="G146" s="65">
        <v>17.123337777777774</v>
      </c>
      <c r="H146" s="66">
        <v>15.01</v>
      </c>
      <c r="I146" s="60">
        <f>AVERAGE($H$102:H146)</f>
        <v>22.230666666666668</v>
      </c>
      <c r="J146" s="58"/>
      <c r="K146">
        <f t="shared" si="76"/>
        <v>15.52</v>
      </c>
      <c r="Q146" s="64">
        <v>39767</v>
      </c>
      <c r="R146" s="64" t="str">
        <f t="shared" si="74"/>
        <v>112008</v>
      </c>
      <c r="S146" s="58">
        <v>5.0096184517062277</v>
      </c>
      <c r="T146" s="60">
        <f>AVERAGE($S$102:S146)</f>
        <v>7.4167149881902255</v>
      </c>
      <c r="U146" s="60">
        <f t="shared" si="71"/>
        <v>7.4167149881902255</v>
      </c>
      <c r="V146" s="60">
        <f t="shared" si="77"/>
        <v>5.5454294855951112</v>
      </c>
      <c r="AL146" s="64">
        <v>33144</v>
      </c>
      <c r="AM146" s="64" t="str">
        <f t="shared" si="72"/>
        <v>91990</v>
      </c>
      <c r="AN146">
        <v>25.254317241379304</v>
      </c>
    </row>
    <row r="147" spans="3:40">
      <c r="C147" s="64">
        <v>11567</v>
      </c>
      <c r="D147" s="64" t="str">
        <f t="shared" si="73"/>
        <v>91931</v>
      </c>
      <c r="E147" s="65">
        <v>13.8714</v>
      </c>
      <c r="F147" s="58">
        <f t="shared" si="75"/>
        <v>19.8</v>
      </c>
      <c r="G147" s="65">
        <v>17.052643478260865</v>
      </c>
      <c r="H147" s="66">
        <v>12.82</v>
      </c>
      <c r="I147" s="60">
        <f>AVERAGE($H$102:H147)</f>
        <v>22.026086956521741</v>
      </c>
      <c r="J147" s="58"/>
      <c r="K147">
        <f t="shared" si="76"/>
        <v>15.01</v>
      </c>
      <c r="Q147" s="64">
        <v>39797</v>
      </c>
      <c r="R147" s="64" t="str">
        <f t="shared" si="74"/>
        <v>122008</v>
      </c>
      <c r="S147" s="58">
        <v>5.0778451721235278</v>
      </c>
      <c r="T147" s="60">
        <f>AVERAGE($S$102:S147)</f>
        <v>7.3658699921887765</v>
      </c>
      <c r="U147" s="60">
        <f t="shared" si="71"/>
        <v>7.3658699921887765</v>
      </c>
      <c r="V147" s="60">
        <f t="shared" si="77"/>
        <v>5.0096184517062277</v>
      </c>
      <c r="AL147" s="64">
        <v>33177</v>
      </c>
      <c r="AM147" s="64" t="str">
        <f t="shared" si="72"/>
        <v>101990</v>
      </c>
      <c r="AN147">
        <v>27.99404827586206</v>
      </c>
    </row>
    <row r="148" spans="3:40">
      <c r="C148" s="64">
        <v>11597</v>
      </c>
      <c r="D148" s="64" t="str">
        <f t="shared" si="73"/>
        <v>101931</v>
      </c>
      <c r="E148" s="65">
        <v>17.2623</v>
      </c>
      <c r="F148" s="58">
        <f t="shared" si="75"/>
        <v>13.8714</v>
      </c>
      <c r="G148" s="65">
        <v>17.057104255319143</v>
      </c>
      <c r="H148" s="66">
        <v>11.15</v>
      </c>
      <c r="I148" s="60">
        <f>AVERAGE($H$102:H148)</f>
        <v>21.794680851063834</v>
      </c>
      <c r="J148" s="58"/>
      <c r="K148">
        <f t="shared" si="76"/>
        <v>12.82</v>
      </c>
      <c r="Q148" s="64">
        <v>39828</v>
      </c>
      <c r="R148" s="64" t="str">
        <f t="shared" si="74"/>
        <v>12009</v>
      </c>
      <c r="S148" s="58">
        <v>5.3886348974886129</v>
      </c>
      <c r="T148" s="60">
        <f>AVERAGE($S$102:S148)</f>
        <v>7.3238011603866449</v>
      </c>
      <c r="U148" s="60">
        <f t="shared" si="71"/>
        <v>7.3238011603866449</v>
      </c>
      <c r="V148" s="60">
        <f t="shared" si="77"/>
        <v>5.0778451721235278</v>
      </c>
      <c r="AL148" s="64">
        <v>33207</v>
      </c>
      <c r="AM148" s="64" t="str">
        <f t="shared" si="72"/>
        <v>111990</v>
      </c>
      <c r="AN148">
        <v>26.257593793103439</v>
      </c>
    </row>
    <row r="149" spans="3:40">
      <c r="C149" s="64">
        <v>11628</v>
      </c>
      <c r="D149" s="64" t="str">
        <f t="shared" si="73"/>
        <v>111931</v>
      </c>
      <c r="E149" s="65">
        <v>15.5738</v>
      </c>
      <c r="F149" s="58">
        <f t="shared" si="75"/>
        <v>17.2623</v>
      </c>
      <c r="G149" s="65">
        <v>17.026202083333327</v>
      </c>
      <c r="H149" s="66">
        <v>11.42</v>
      </c>
      <c r="I149" s="60">
        <f>AVERAGE($H$102:H149)</f>
        <v>21.57854166666667</v>
      </c>
      <c r="J149" s="58"/>
      <c r="K149">
        <f t="shared" si="76"/>
        <v>11.15</v>
      </c>
      <c r="Q149" s="64">
        <v>39859</v>
      </c>
      <c r="R149" s="64" t="str">
        <f t="shared" si="74"/>
        <v>22009</v>
      </c>
      <c r="S149" s="58">
        <v>5.1135621200043246</v>
      </c>
      <c r="T149" s="60">
        <f>AVERAGE($S$102:S149)</f>
        <v>7.2777545137120123</v>
      </c>
      <c r="U149" s="60">
        <f t="shared" si="71"/>
        <v>7.2777545137120123</v>
      </c>
      <c r="V149" s="60">
        <f t="shared" si="77"/>
        <v>5.3886348974886129</v>
      </c>
      <c r="AL149" s="64">
        <v>33235</v>
      </c>
      <c r="AM149" s="64" t="str">
        <f t="shared" si="72"/>
        <v>121990</v>
      </c>
      <c r="AN149">
        <v>26.056735172413788</v>
      </c>
    </row>
    <row r="150" spans="3:40">
      <c r="C150" s="64">
        <v>11658</v>
      </c>
      <c r="D150" s="64" t="str">
        <f t="shared" si="73"/>
        <v>121931</v>
      </c>
      <c r="E150" s="65">
        <v>13.311500000000001</v>
      </c>
      <c r="F150" s="58">
        <f t="shared" si="75"/>
        <v>15.5738</v>
      </c>
      <c r="G150" s="65">
        <v>16.950391836734688</v>
      </c>
      <c r="H150" s="66">
        <v>9.31</v>
      </c>
      <c r="I150" s="60">
        <f>AVERAGE($H$102:H150)</f>
        <v>21.328163265306127</v>
      </c>
      <c r="J150" s="58"/>
      <c r="K150">
        <f t="shared" si="76"/>
        <v>11.42</v>
      </c>
      <c r="Q150" s="64">
        <v>39887</v>
      </c>
      <c r="R150" s="64" t="str">
        <f t="shared" si="74"/>
        <v>32009</v>
      </c>
      <c r="S150" s="58">
        <v>5.5049988026303076</v>
      </c>
      <c r="T150" s="60">
        <f>AVERAGE($S$102:S150)</f>
        <v>7.2415758257307541</v>
      </c>
      <c r="U150" s="60">
        <f t="shared" si="71"/>
        <v>7.2415758257307541</v>
      </c>
      <c r="V150" s="60">
        <f t="shared" si="77"/>
        <v>5.1135621200043246</v>
      </c>
      <c r="AL150" s="64">
        <v>33269</v>
      </c>
      <c r="AM150" s="64" t="str">
        <f t="shared" si="72"/>
        <v>11991</v>
      </c>
      <c r="AN150">
        <v>27.372010344827579</v>
      </c>
    </row>
    <row r="151" spans="3:40">
      <c r="C151" s="64">
        <v>11689</v>
      </c>
      <c r="D151" s="64" t="str">
        <f t="shared" si="73"/>
        <v>11932</v>
      </c>
      <c r="E151" s="65">
        <v>14.0893</v>
      </c>
      <c r="F151" s="58">
        <f t="shared" si="75"/>
        <v>13.311500000000001</v>
      </c>
      <c r="G151" s="65">
        <v>16.893169999999994</v>
      </c>
      <c r="H151" s="66">
        <v>9.31</v>
      </c>
      <c r="I151" s="60">
        <f>AVERAGE($H$102:H151)</f>
        <v>21.087800000000001</v>
      </c>
      <c r="J151" s="58"/>
      <c r="K151">
        <f t="shared" si="76"/>
        <v>9.31</v>
      </c>
      <c r="Q151" s="64">
        <v>39918</v>
      </c>
      <c r="R151" s="64" t="str">
        <f t="shared" si="74"/>
        <v>42009</v>
      </c>
      <c r="S151" s="58">
        <v>5.9925314884472511</v>
      </c>
      <c r="T151" s="60">
        <f>AVERAGE($S$102:S151)</f>
        <v>7.2165949389850832</v>
      </c>
      <c r="U151" s="60">
        <f t="shared" si="71"/>
        <v>7.2165949389850832</v>
      </c>
      <c r="V151" s="60">
        <f t="shared" si="77"/>
        <v>5.5049988026303076</v>
      </c>
      <c r="AL151" s="64">
        <v>33297</v>
      </c>
      <c r="AM151" s="64" t="str">
        <f t="shared" si="72"/>
        <v>21991</v>
      </c>
      <c r="AN151">
        <v>30.334882068965506</v>
      </c>
    </row>
    <row r="152" spans="3:40">
      <c r="C152" s="64">
        <v>11720</v>
      </c>
      <c r="D152" s="64" t="str">
        <f t="shared" si="73"/>
        <v>21932</v>
      </c>
      <c r="E152" s="65">
        <v>14.803599999999999</v>
      </c>
      <c r="F152" s="58">
        <f t="shared" si="75"/>
        <v>14.0893</v>
      </c>
      <c r="G152" s="65">
        <v>16.852198039215683</v>
      </c>
      <c r="H152" s="66">
        <v>9.34</v>
      </c>
      <c r="I152" s="60">
        <f>AVERAGE($H$102:H152)</f>
        <v>20.857450980392159</v>
      </c>
      <c r="J152" s="58"/>
      <c r="K152">
        <f t="shared" si="76"/>
        <v>9.31</v>
      </c>
      <c r="Q152" s="64">
        <v>39948</v>
      </c>
      <c r="R152" s="64" t="str">
        <f t="shared" si="74"/>
        <v>52009</v>
      </c>
      <c r="S152" s="58">
        <v>6.7220166696402819</v>
      </c>
      <c r="T152" s="60">
        <f>AVERAGE($S$102:S152)</f>
        <v>7.206897325860675</v>
      </c>
      <c r="U152" s="60">
        <f t="shared" si="71"/>
        <v>7.206897325860675</v>
      </c>
      <c r="V152" s="60">
        <f t="shared" si="77"/>
        <v>5.9925314884472511</v>
      </c>
      <c r="AL152" s="64">
        <v>33325</v>
      </c>
      <c r="AM152" s="64" t="str">
        <f t="shared" si="72"/>
        <v>31991</v>
      </c>
      <c r="AN152">
        <v>30.145211724137919</v>
      </c>
    </row>
    <row r="153" spans="3:40">
      <c r="C153" s="64">
        <v>11749</v>
      </c>
      <c r="D153" s="64" t="str">
        <f t="shared" si="73"/>
        <v>31932</v>
      </c>
      <c r="E153" s="65">
        <v>13.053599999999999</v>
      </c>
      <c r="F153" s="58">
        <f t="shared" si="75"/>
        <v>14.803599999999999</v>
      </c>
      <c r="G153" s="65">
        <v>16.779148076923072</v>
      </c>
      <c r="H153" s="66">
        <v>9.41</v>
      </c>
      <c r="I153" s="60">
        <f>AVERAGE($H$102:H153)</f>
        <v>20.637307692307694</v>
      </c>
      <c r="J153" s="58"/>
      <c r="K153">
        <f t="shared" si="76"/>
        <v>9.34</v>
      </c>
      <c r="Q153" s="64">
        <v>39979</v>
      </c>
      <c r="R153" s="64" t="str">
        <f t="shared" si="74"/>
        <v>62009</v>
      </c>
      <c r="S153" s="58">
        <v>6.5282403066105967</v>
      </c>
      <c r="T153" s="60">
        <f>AVERAGE($S$102:S153)</f>
        <v>7.1938462293366348</v>
      </c>
      <c r="U153" s="60">
        <f t="shared" si="71"/>
        <v>7.1938462293366348</v>
      </c>
      <c r="V153" s="60">
        <f t="shared" si="77"/>
        <v>6.7220166696402819</v>
      </c>
      <c r="AL153" s="64">
        <v>33358</v>
      </c>
      <c r="AM153" s="64" t="str">
        <f t="shared" si="72"/>
        <v>41991</v>
      </c>
      <c r="AN153">
        <v>30.11702620689654</v>
      </c>
    </row>
    <row r="154" spans="3:40">
      <c r="C154" s="64">
        <v>11780</v>
      </c>
      <c r="D154" s="64" t="str">
        <f t="shared" si="73"/>
        <v>41932</v>
      </c>
      <c r="E154" s="65">
        <v>11.4314</v>
      </c>
      <c r="F154" s="58">
        <f t="shared" si="75"/>
        <v>13.053599999999999</v>
      </c>
      <c r="G154" s="65">
        <v>16.678247169811318</v>
      </c>
      <c r="H154" s="66">
        <v>7.19</v>
      </c>
      <c r="I154" s="60">
        <f>AVERAGE($H$102:H154)</f>
        <v>20.383584905660381</v>
      </c>
      <c r="J154" s="58"/>
      <c r="K154">
        <f t="shared" si="76"/>
        <v>9.41</v>
      </c>
      <c r="Q154" s="64">
        <v>40009</v>
      </c>
      <c r="R154" s="64" t="str">
        <f t="shared" si="74"/>
        <v>72009</v>
      </c>
      <c r="S154" s="58">
        <v>7.0730286664076232</v>
      </c>
      <c r="T154" s="60">
        <f>AVERAGE($S$102:S154)</f>
        <v>7.1915666526775963</v>
      </c>
      <c r="U154" s="60">
        <f t="shared" si="71"/>
        <v>7.1915666526775963</v>
      </c>
      <c r="V154" s="60">
        <f t="shared" si="77"/>
        <v>6.5282403066105967</v>
      </c>
      <c r="AL154" s="64">
        <v>33389</v>
      </c>
      <c r="AM154" s="64" t="str">
        <f t="shared" si="72"/>
        <v>51991</v>
      </c>
      <c r="AN154">
        <v>30.590059999999987</v>
      </c>
    </row>
    <row r="155" spans="3:40">
      <c r="C155" s="64">
        <v>11810</v>
      </c>
      <c r="D155" s="64" t="str">
        <f t="shared" si="73"/>
        <v>51932</v>
      </c>
      <c r="E155" s="65">
        <v>8.7646999999999995</v>
      </c>
      <c r="F155" s="58">
        <f t="shared" si="75"/>
        <v>11.4314</v>
      </c>
      <c r="G155" s="65">
        <v>16.531699999999994</v>
      </c>
      <c r="H155" s="66">
        <v>6.39</v>
      </c>
      <c r="I155" s="60">
        <f>AVERAGE($H$102:H155)</f>
        <v>20.12444444444445</v>
      </c>
      <c r="J155" s="58"/>
      <c r="K155">
        <f t="shared" si="76"/>
        <v>7.19</v>
      </c>
      <c r="Q155" s="64">
        <v>40040</v>
      </c>
      <c r="R155" s="64" t="str">
        <f t="shared" si="74"/>
        <v>82009</v>
      </c>
      <c r="S155" s="58">
        <v>7.2966197710130265</v>
      </c>
      <c r="T155" s="60">
        <f>AVERAGE($S$102:S155)</f>
        <v>7.1935120807949193</v>
      </c>
      <c r="U155" s="60">
        <f t="shared" si="71"/>
        <v>7.1935120807949193</v>
      </c>
      <c r="V155" s="60">
        <f t="shared" si="77"/>
        <v>7.0730286664076232</v>
      </c>
      <c r="AL155" s="64">
        <v>33417</v>
      </c>
      <c r="AM155" s="64" t="str">
        <f t="shared" si="72"/>
        <v>61991</v>
      </c>
      <c r="AN155">
        <v>28.203258620689642</v>
      </c>
    </row>
    <row r="156" spans="3:40">
      <c r="C156" s="64">
        <v>11841</v>
      </c>
      <c r="D156" s="64" t="str">
        <f t="shared" si="73"/>
        <v>61932</v>
      </c>
      <c r="E156" s="65">
        <v>8.6862999999999992</v>
      </c>
      <c r="F156" s="58">
        <f t="shared" si="75"/>
        <v>8.7646999999999995</v>
      </c>
      <c r="G156" s="65">
        <v>16.389056363636357</v>
      </c>
      <c r="H156" s="66">
        <v>5.57</v>
      </c>
      <c r="I156" s="60">
        <f>AVERAGE($H$102:H156)</f>
        <v>19.859818181818184</v>
      </c>
      <c r="J156" s="58"/>
      <c r="K156">
        <f t="shared" si="76"/>
        <v>6.39</v>
      </c>
      <c r="Q156" s="64">
        <v>40071</v>
      </c>
      <c r="R156" s="64" t="str">
        <f t="shared" si="74"/>
        <v>92009</v>
      </c>
      <c r="S156" s="58">
        <v>7.8519962012429367</v>
      </c>
      <c r="T156" s="60">
        <f>AVERAGE($S$102:S156)</f>
        <v>7.2054845193485191</v>
      </c>
      <c r="U156" s="60">
        <f t="shared" si="71"/>
        <v>7.2054845193485191</v>
      </c>
      <c r="V156" s="60">
        <f t="shared" si="77"/>
        <v>7.2966197710130265</v>
      </c>
      <c r="AL156" s="64">
        <v>33450</v>
      </c>
      <c r="AM156" s="64" t="str">
        <f t="shared" si="72"/>
        <v>71991</v>
      </c>
      <c r="AN156">
        <v>28.973485517241365</v>
      </c>
    </row>
    <row r="157" spans="3:40">
      <c r="C157" s="64">
        <v>11871</v>
      </c>
      <c r="D157" s="64" t="str">
        <f t="shared" si="73"/>
        <v>71932</v>
      </c>
      <c r="E157" s="65">
        <v>13.260899999999999</v>
      </c>
      <c r="F157" s="58">
        <f t="shared" si="75"/>
        <v>8.6862999999999992</v>
      </c>
      <c r="G157" s="65">
        <v>16.333196428571423</v>
      </c>
      <c r="H157" s="66">
        <v>5.84</v>
      </c>
      <c r="I157" s="60">
        <f>AVERAGE($H$102:H157)</f>
        <v>19.609464285714289</v>
      </c>
      <c r="J157" s="58"/>
      <c r="K157">
        <f t="shared" si="76"/>
        <v>5.57</v>
      </c>
      <c r="Q157" s="64">
        <v>40101</v>
      </c>
      <c r="R157" s="64" t="str">
        <f t="shared" si="74"/>
        <v>102009</v>
      </c>
      <c r="S157" s="58">
        <v>7.9196282471303743</v>
      </c>
      <c r="T157" s="60">
        <f>AVERAGE($S$102:S157)</f>
        <v>7.2182370859160523</v>
      </c>
      <c r="U157" s="60">
        <f t="shared" si="71"/>
        <v>7.2182370859160523</v>
      </c>
      <c r="V157" s="60">
        <f t="shared" si="77"/>
        <v>7.8519962012429367</v>
      </c>
      <c r="AL157" s="64">
        <v>33480</v>
      </c>
      <c r="AM157" s="64" t="str">
        <f t="shared" si="72"/>
        <v>81991</v>
      </c>
      <c r="AN157">
        <v>28.026474482758609</v>
      </c>
    </row>
    <row r="158" spans="3:40">
      <c r="C158" s="64">
        <v>11902</v>
      </c>
      <c r="D158" s="64" t="str">
        <f t="shared" si="73"/>
        <v>81932</v>
      </c>
      <c r="E158" s="65">
        <v>18.239100000000001</v>
      </c>
      <c r="F158" s="58">
        <f t="shared" si="75"/>
        <v>13.260899999999999</v>
      </c>
      <c r="G158" s="65">
        <v>16.366633333333326</v>
      </c>
      <c r="H158" s="66">
        <v>8.83</v>
      </c>
      <c r="I158" s="60">
        <f>AVERAGE($H$102:H158)</f>
        <v>19.420350877192984</v>
      </c>
      <c r="J158" s="58"/>
      <c r="K158">
        <f t="shared" si="76"/>
        <v>5.84</v>
      </c>
      <c r="Q158" s="64">
        <v>40132</v>
      </c>
      <c r="R158" s="64" t="str">
        <f t="shared" si="74"/>
        <v>112009</v>
      </c>
      <c r="S158" s="58">
        <v>8.4007074074486834</v>
      </c>
      <c r="T158" s="60">
        <f>AVERAGE($S$102:S158)</f>
        <v>7.2389821792762739</v>
      </c>
      <c r="U158" s="60">
        <f t="shared" si="71"/>
        <v>7.2389821792762739</v>
      </c>
      <c r="V158" s="60">
        <f t="shared" si="77"/>
        <v>7.9196282471303743</v>
      </c>
      <c r="AL158" s="64">
        <v>33511</v>
      </c>
      <c r="AM158" s="64" t="str">
        <f t="shared" si="72"/>
        <v>91991</v>
      </c>
      <c r="AN158">
        <v>28.519307586206882</v>
      </c>
    </row>
    <row r="159" spans="3:40">
      <c r="C159" s="64">
        <v>11933</v>
      </c>
      <c r="D159" s="64" t="str">
        <f t="shared" si="73"/>
        <v>91932</v>
      </c>
      <c r="E159" s="65">
        <v>17.565200000000001</v>
      </c>
      <c r="F159" s="58">
        <f t="shared" si="75"/>
        <v>18.239100000000001</v>
      </c>
      <c r="G159" s="65">
        <v>16.387298275862062</v>
      </c>
      <c r="H159" s="66">
        <v>9.76</v>
      </c>
      <c r="I159" s="60">
        <f>AVERAGE($H$102:H159)</f>
        <v>19.253793103448277</v>
      </c>
      <c r="J159" s="58"/>
      <c r="K159">
        <f t="shared" si="76"/>
        <v>8.83</v>
      </c>
      <c r="Q159" s="64">
        <v>40162</v>
      </c>
      <c r="R159" s="64" t="str">
        <f t="shared" si="74"/>
        <v>122009</v>
      </c>
      <c r="S159" s="58">
        <v>8.4838791323846685</v>
      </c>
      <c r="T159" s="60">
        <f>AVERAGE($S$102:S159)</f>
        <v>7.2604459198471085</v>
      </c>
      <c r="U159" s="60">
        <f t="shared" si="71"/>
        <v>7.2604459198471085</v>
      </c>
      <c r="V159" s="60">
        <f t="shared" si="77"/>
        <v>8.4007074074486834</v>
      </c>
      <c r="AL159" s="64">
        <v>33542</v>
      </c>
      <c r="AM159" s="64" t="str">
        <f t="shared" si="72"/>
        <v>101991</v>
      </c>
      <c r="AN159">
        <v>29.122270344827573</v>
      </c>
    </row>
    <row r="160" spans="3:40">
      <c r="C160" s="64">
        <v>11963</v>
      </c>
      <c r="D160" s="64" t="str">
        <f t="shared" si="73"/>
        <v>101932</v>
      </c>
      <c r="E160" s="65">
        <v>16.9756</v>
      </c>
      <c r="F160" s="58">
        <f t="shared" si="75"/>
        <v>17.565200000000001</v>
      </c>
      <c r="G160" s="65">
        <v>16.397269491525417</v>
      </c>
      <c r="H160" s="66">
        <v>8.48</v>
      </c>
      <c r="I160" s="60">
        <f>AVERAGE($H$102:H160)</f>
        <v>19.071186440677966</v>
      </c>
      <c r="J160" s="58"/>
      <c r="K160">
        <f t="shared" si="76"/>
        <v>9.76</v>
      </c>
      <c r="Q160" s="64">
        <v>40193</v>
      </c>
      <c r="R160" s="64" t="str">
        <f t="shared" si="74"/>
        <v>12010</v>
      </c>
      <c r="S160" s="58">
        <v>8.3677711282020795</v>
      </c>
      <c r="T160" s="60">
        <f>AVERAGE($S$102:S160)</f>
        <v>7.2792141437175326</v>
      </c>
      <c r="U160" s="60">
        <f t="shared" si="71"/>
        <v>7.2792141437175326</v>
      </c>
      <c r="V160" s="60">
        <f t="shared" si="77"/>
        <v>8.4838791323846685</v>
      </c>
      <c r="AL160" s="64">
        <v>33571</v>
      </c>
      <c r="AM160" s="64" t="str">
        <f t="shared" si="72"/>
        <v>111991</v>
      </c>
      <c r="AN160">
        <v>27.014051724137918</v>
      </c>
    </row>
    <row r="161" spans="3:40">
      <c r="C161" s="64">
        <v>11994</v>
      </c>
      <c r="D161" s="64" t="str">
        <f t="shared" si="73"/>
        <v>111932</v>
      </c>
      <c r="E161" s="65">
        <v>15.9756</v>
      </c>
      <c r="F161" s="58">
        <f t="shared" si="75"/>
        <v>16.9756</v>
      </c>
      <c r="G161" s="65">
        <v>16.390241666666661</v>
      </c>
      <c r="H161" s="66">
        <v>8.4600000000000009</v>
      </c>
      <c r="I161" s="60">
        <f>AVERAGE($H$102:H161)</f>
        <v>18.894333333333336</v>
      </c>
      <c r="J161" s="58"/>
      <c r="K161">
        <f t="shared" si="76"/>
        <v>8.48</v>
      </c>
      <c r="Q161" s="64">
        <v>40224</v>
      </c>
      <c r="R161" s="64" t="str">
        <f t="shared" si="74"/>
        <v>22010</v>
      </c>
      <c r="S161" s="58">
        <v>8.3599638941186107</v>
      </c>
      <c r="T161" s="60">
        <f>AVERAGE($S$102:S161)</f>
        <v>7.2972266395575502</v>
      </c>
      <c r="U161" s="60">
        <f t="shared" si="71"/>
        <v>7.2972266395575502</v>
      </c>
      <c r="V161" s="60">
        <f t="shared" si="77"/>
        <v>8.3677711282020795</v>
      </c>
      <c r="AL161" s="64">
        <v>33602</v>
      </c>
      <c r="AM161" s="64" t="str">
        <f t="shared" si="72"/>
        <v>121991</v>
      </c>
      <c r="AN161">
        <v>26.713197241379298</v>
      </c>
    </row>
    <row r="162" spans="3:40">
      <c r="C162" s="64">
        <v>12024</v>
      </c>
      <c r="D162" s="64" t="str">
        <f t="shared" si="73"/>
        <v>121932</v>
      </c>
      <c r="E162" s="65">
        <v>16.8049</v>
      </c>
      <c r="F162" s="58">
        <f t="shared" si="75"/>
        <v>15.9756</v>
      </c>
      <c r="G162" s="65">
        <v>16.397039344262289</v>
      </c>
      <c r="H162" s="66">
        <v>8.26</v>
      </c>
      <c r="I162" s="60">
        <f>AVERAGE($H$102:H162)</f>
        <v>18.720000000000002</v>
      </c>
      <c r="J162" s="58"/>
      <c r="K162">
        <f t="shared" si="76"/>
        <v>8.4600000000000009</v>
      </c>
      <c r="Q162" s="64">
        <v>40252</v>
      </c>
      <c r="R162" s="64" t="str">
        <f t="shared" si="74"/>
        <v>32010</v>
      </c>
      <c r="S162" s="58">
        <v>8.8186720037595769</v>
      </c>
      <c r="T162" s="60">
        <f>AVERAGE($S$102:S162)</f>
        <v>7.3221683668395503</v>
      </c>
      <c r="U162" s="60">
        <f t="shared" si="71"/>
        <v>7.3221683668395503</v>
      </c>
      <c r="V162" s="60">
        <f t="shared" si="77"/>
        <v>8.3599638941186107</v>
      </c>
      <c r="AL162" s="64">
        <v>33634</v>
      </c>
      <c r="AM162" s="64" t="str">
        <f t="shared" si="72"/>
        <v>11992</v>
      </c>
      <c r="AN162">
        <v>26.730986896551713</v>
      </c>
    </row>
    <row r="163" spans="3:40">
      <c r="C163" s="64">
        <v>12055</v>
      </c>
      <c r="D163" s="64" t="str">
        <f t="shared" si="73"/>
        <v>11933</v>
      </c>
      <c r="E163" s="65">
        <v>16.523800000000001</v>
      </c>
      <c r="F163" s="58">
        <f t="shared" si="75"/>
        <v>16.8049</v>
      </c>
      <c r="G163" s="65">
        <v>16.399083870967736</v>
      </c>
      <c r="H163" s="66">
        <v>8.73</v>
      </c>
      <c r="I163" s="60">
        <f>AVERAGE($H$102:H163)</f>
        <v>18.558870967741935</v>
      </c>
      <c r="J163" s="58"/>
      <c r="K163">
        <f t="shared" si="76"/>
        <v>8.26</v>
      </c>
      <c r="Q163" s="64">
        <v>40283</v>
      </c>
      <c r="R163" s="64" t="str">
        <f t="shared" si="74"/>
        <v>42010</v>
      </c>
      <c r="S163" s="58">
        <v>8.0582654787467813</v>
      </c>
      <c r="T163" s="60">
        <f>AVERAGE($S$102:S163)</f>
        <v>7.3340409009025702</v>
      </c>
      <c r="U163" s="60">
        <f t="shared" si="71"/>
        <v>7.3340409009025702</v>
      </c>
      <c r="V163" s="60">
        <f t="shared" si="77"/>
        <v>8.8186720037595769</v>
      </c>
      <c r="AL163" s="64">
        <v>33662</v>
      </c>
      <c r="AM163" s="64" t="str">
        <f t="shared" si="72"/>
        <v>21992</v>
      </c>
      <c r="AN163">
        <v>26.158271724137919</v>
      </c>
    </row>
    <row r="164" spans="3:40">
      <c r="C164" s="64">
        <v>12086</v>
      </c>
      <c r="D164" s="64" t="str">
        <f t="shared" si="73"/>
        <v>21933</v>
      </c>
      <c r="E164" s="65">
        <v>13.4762</v>
      </c>
      <c r="F164" s="58">
        <f t="shared" si="75"/>
        <v>16.523800000000001</v>
      </c>
      <c r="G164" s="65">
        <v>16.352688888888885</v>
      </c>
      <c r="H164" s="66">
        <v>7.83</v>
      </c>
      <c r="I164" s="60">
        <f>AVERAGE($H$102:H164)</f>
        <v>18.388571428571428</v>
      </c>
      <c r="J164" s="58"/>
      <c r="K164">
        <f t="shared" si="76"/>
        <v>8.73</v>
      </c>
      <c r="Q164" s="64">
        <v>40313</v>
      </c>
      <c r="R164" s="64" t="str">
        <f t="shared" si="74"/>
        <v>52010</v>
      </c>
      <c r="S164" s="58">
        <v>7.4175592964085082</v>
      </c>
      <c r="T164" s="60">
        <f>AVERAGE($S$102:S164)</f>
        <v>7.3353665897201248</v>
      </c>
      <c r="U164" s="60">
        <f t="shared" si="71"/>
        <v>7.3353665897201248</v>
      </c>
      <c r="V164" s="60">
        <f t="shared" si="77"/>
        <v>8.0582654787467813</v>
      </c>
      <c r="AL164" s="64">
        <v>33694</v>
      </c>
      <c r="AM164" s="64" t="str">
        <f t="shared" si="72"/>
        <v>31992</v>
      </c>
      <c r="AN164">
        <v>24.650815172413786</v>
      </c>
    </row>
    <row r="165" spans="3:40">
      <c r="C165" s="64">
        <v>12114</v>
      </c>
      <c r="D165" s="64" t="str">
        <f t="shared" si="73"/>
        <v>31933</v>
      </c>
      <c r="E165" s="65">
        <v>13.928599999999999</v>
      </c>
      <c r="F165" s="58">
        <f t="shared" si="75"/>
        <v>13.4762</v>
      </c>
      <c r="G165" s="65">
        <v>16.314812499999995</v>
      </c>
      <c r="H165" s="66">
        <v>7.87</v>
      </c>
      <c r="I165" s="60">
        <f>AVERAGE($H$102:H165)</f>
        <v>18.224218749999999</v>
      </c>
      <c r="J165" s="58"/>
      <c r="K165">
        <f t="shared" si="76"/>
        <v>7.83</v>
      </c>
      <c r="Q165" s="64">
        <v>40344</v>
      </c>
      <c r="R165" s="64" t="str">
        <f t="shared" si="74"/>
        <v>62010</v>
      </c>
      <c r="S165" s="58">
        <v>7.2471986582250629</v>
      </c>
      <c r="T165" s="60">
        <f>AVERAGE($S$102:S165)</f>
        <v>7.333988965790514</v>
      </c>
      <c r="U165" s="60">
        <f t="shared" si="71"/>
        <v>7.333988965790514</v>
      </c>
      <c r="V165" s="60">
        <f t="shared" si="77"/>
        <v>7.4175592964085082</v>
      </c>
      <c r="AL165" s="64">
        <v>33724</v>
      </c>
      <c r="AM165" s="64" t="str">
        <f t="shared" si="72"/>
        <v>41992</v>
      </c>
      <c r="AN165">
        <v>24.08862758620689</v>
      </c>
    </row>
    <row r="166" spans="3:40">
      <c r="C166" s="64">
        <v>12145</v>
      </c>
      <c r="D166" s="64" t="str">
        <f t="shared" si="73"/>
        <v>41933</v>
      </c>
      <c r="E166" s="65">
        <v>19.348800000000001</v>
      </c>
      <c r="F166" s="58">
        <f t="shared" si="75"/>
        <v>13.928599999999999</v>
      </c>
      <c r="G166" s="65">
        <v>16.361489230769227</v>
      </c>
      <c r="H166" s="66">
        <v>8.7200000000000006</v>
      </c>
      <c r="I166" s="60">
        <f>AVERAGE($H$102:H166)</f>
        <v>18.077999999999999</v>
      </c>
      <c r="J166" s="58"/>
      <c r="K166">
        <f t="shared" si="76"/>
        <v>7.87</v>
      </c>
      <c r="Q166" s="64">
        <v>40374</v>
      </c>
      <c r="R166" s="64" t="str">
        <f t="shared" si="74"/>
        <v>72010</v>
      </c>
      <c r="S166" s="58">
        <v>8.2269651506301962</v>
      </c>
      <c r="T166" s="60">
        <f>AVERAGE($S$102:S166)</f>
        <v>7.3477270609418932</v>
      </c>
      <c r="U166" s="60">
        <f t="shared" ref="U166:U219" si="78">T166</f>
        <v>7.3477270609418932</v>
      </c>
      <c r="V166" s="60">
        <f t="shared" si="77"/>
        <v>7.2471986582250629</v>
      </c>
      <c r="AL166" s="64">
        <v>33753</v>
      </c>
      <c r="AM166" s="64" t="str">
        <f t="shared" ref="AM166:AM229" si="79">MONTH(AL166)&amp;YEAR(AL166)</f>
        <v>51992</v>
      </c>
      <c r="AN166">
        <v>24.632671034482755</v>
      </c>
    </row>
    <row r="167" spans="3:40">
      <c r="C167" s="64">
        <v>12175</v>
      </c>
      <c r="D167" s="64" t="str">
        <f t="shared" ref="D167:D230" si="80">MONTH(C167)&amp;YEAR(C167)</f>
        <v>51933</v>
      </c>
      <c r="E167" s="65">
        <v>22.418600000000001</v>
      </c>
      <c r="F167" s="58">
        <f t="shared" si="75"/>
        <v>19.348800000000001</v>
      </c>
      <c r="G167" s="65">
        <v>16.45326363636363</v>
      </c>
      <c r="H167" s="66">
        <v>11.25</v>
      </c>
      <c r="I167" s="60">
        <f>AVERAGE($H$102:H167)</f>
        <v>17.974545454545453</v>
      </c>
      <c r="J167" s="58"/>
      <c r="K167">
        <f t="shared" si="76"/>
        <v>8.7200000000000006</v>
      </c>
      <c r="Q167" s="64">
        <v>40405</v>
      </c>
      <c r="R167" s="64" t="str">
        <f t="shared" ref="R167:R230" si="81">MONTH(Q167)&amp;YEAR(Q167)</f>
        <v>82010</v>
      </c>
      <c r="S167" s="58">
        <v>7.8821725997787144</v>
      </c>
      <c r="T167" s="60">
        <f>AVERAGE($S$102:S167)</f>
        <v>7.3558247206212393</v>
      </c>
      <c r="U167" s="60">
        <f t="shared" si="78"/>
        <v>7.3558247206212393</v>
      </c>
      <c r="V167" s="60">
        <f t="shared" si="77"/>
        <v>8.2269651506301962</v>
      </c>
      <c r="AL167" s="64">
        <v>33785</v>
      </c>
      <c r="AM167" s="64" t="str">
        <f t="shared" si="79"/>
        <v>61992</v>
      </c>
      <c r="AN167">
        <v>22.77783862068965</v>
      </c>
    </row>
    <row r="168" spans="3:40">
      <c r="C168" s="64">
        <v>12206</v>
      </c>
      <c r="D168" s="64" t="str">
        <f t="shared" si="80"/>
        <v>61933</v>
      </c>
      <c r="E168" s="65">
        <v>25.3721</v>
      </c>
      <c r="F168" s="58">
        <f t="shared" ref="F168:F231" si="82">E167</f>
        <v>22.418600000000001</v>
      </c>
      <c r="G168" s="65">
        <v>16.586380597014919</v>
      </c>
      <c r="H168" s="66">
        <v>13.1</v>
      </c>
      <c r="I168" s="60">
        <f>AVERAGE($H$102:H168)</f>
        <v>17.901791044776118</v>
      </c>
      <c r="J168" s="58"/>
      <c r="K168">
        <f t="shared" ref="K168:K231" si="83">H167</f>
        <v>11.25</v>
      </c>
      <c r="Q168" s="64">
        <v>40436</v>
      </c>
      <c r="R168" s="64" t="str">
        <f t="shared" si="81"/>
        <v>92010</v>
      </c>
      <c r="S168" s="58">
        <v>8.1462307868070223</v>
      </c>
      <c r="T168" s="60">
        <f>AVERAGE($S$102:S168)</f>
        <v>7.3676218260866984</v>
      </c>
      <c r="U168" s="60">
        <f t="shared" si="78"/>
        <v>7.3676218260866984</v>
      </c>
      <c r="V168" s="60">
        <f t="shared" ref="V168:V231" si="84">S167</f>
        <v>7.8821725997787144</v>
      </c>
      <c r="AL168" s="64">
        <v>33816</v>
      </c>
      <c r="AM168" s="64" t="str">
        <f t="shared" si="79"/>
        <v>71992</v>
      </c>
      <c r="AN168">
        <v>22.668788275862063</v>
      </c>
    </row>
    <row r="169" spans="3:40">
      <c r="C169" s="64">
        <v>12236</v>
      </c>
      <c r="D169" s="64" t="str">
        <f t="shared" si="80"/>
        <v>71933</v>
      </c>
      <c r="E169" s="65">
        <v>23.139500000000002</v>
      </c>
      <c r="F169" s="58">
        <f t="shared" si="82"/>
        <v>25.3721</v>
      </c>
      <c r="G169" s="65">
        <v>16.682749999999995</v>
      </c>
      <c r="H169" s="66">
        <v>13.75</v>
      </c>
      <c r="I169" s="60">
        <f>AVERAGE($H$102:H169)</f>
        <v>17.840735294117646</v>
      </c>
      <c r="J169" s="58"/>
      <c r="K169">
        <f t="shared" si="83"/>
        <v>13.1</v>
      </c>
      <c r="Q169" s="64">
        <v>40466</v>
      </c>
      <c r="R169" s="64" t="str">
        <f t="shared" si="81"/>
        <v>102010</v>
      </c>
      <c r="S169" s="58">
        <v>8.3003620070213948</v>
      </c>
      <c r="T169" s="60">
        <f>AVERAGE($S$102:S169)</f>
        <v>7.3813385934533855</v>
      </c>
      <c r="U169" s="60">
        <f t="shared" si="78"/>
        <v>7.3813385934533855</v>
      </c>
      <c r="V169" s="60">
        <f t="shared" si="84"/>
        <v>8.1462307868070223</v>
      </c>
      <c r="AL169" s="64">
        <v>33844</v>
      </c>
      <c r="AM169" s="64" t="str">
        <f t="shared" si="79"/>
        <v>81992</v>
      </c>
      <c r="AN169">
        <v>22.642895862068958</v>
      </c>
    </row>
    <row r="170" spans="3:40">
      <c r="C170" s="64">
        <v>12267</v>
      </c>
      <c r="D170" s="64" t="str">
        <f t="shared" si="80"/>
        <v>81933</v>
      </c>
      <c r="E170" s="65">
        <v>25.790700000000001</v>
      </c>
      <c r="F170" s="58">
        <f t="shared" si="82"/>
        <v>23.139500000000002</v>
      </c>
      <c r="G170" s="65">
        <v>16.814749275362313</v>
      </c>
      <c r="H170" s="66">
        <v>13</v>
      </c>
      <c r="I170" s="60">
        <f>AVERAGE($H$102:H170)</f>
        <v>17.770579710144926</v>
      </c>
      <c r="J170" s="58"/>
      <c r="K170">
        <f t="shared" si="83"/>
        <v>13.75</v>
      </c>
      <c r="Q170" s="64">
        <v>40497</v>
      </c>
      <c r="R170" s="64" t="str">
        <f t="shared" si="81"/>
        <v>112010</v>
      </c>
      <c r="S170" s="58">
        <v>7.5144502200910068</v>
      </c>
      <c r="T170" s="60">
        <f>AVERAGE($S$102:S170)</f>
        <v>7.383267747462626</v>
      </c>
      <c r="U170" s="60">
        <f t="shared" si="78"/>
        <v>7.383267747462626</v>
      </c>
      <c r="V170" s="60">
        <f t="shared" si="84"/>
        <v>8.3003620070213948</v>
      </c>
      <c r="AL170" s="64">
        <v>33877</v>
      </c>
      <c r="AM170" s="64" t="str">
        <f t="shared" si="79"/>
        <v>91992</v>
      </c>
      <c r="AN170">
        <v>23.2531172413793</v>
      </c>
    </row>
    <row r="171" spans="3:40">
      <c r="C171" s="64">
        <v>12298</v>
      </c>
      <c r="D171" s="64" t="str">
        <f t="shared" si="80"/>
        <v>91933</v>
      </c>
      <c r="E171" s="65">
        <v>22.860499999999998</v>
      </c>
      <c r="F171" s="58">
        <f t="shared" si="82"/>
        <v>25.790700000000001</v>
      </c>
      <c r="G171" s="65">
        <v>16.901117142857139</v>
      </c>
      <c r="H171" s="66">
        <v>12.92</v>
      </c>
      <c r="I171" s="60">
        <f>AVERAGE($H$102:H171)</f>
        <v>17.701285714285714</v>
      </c>
      <c r="J171" s="58"/>
      <c r="K171">
        <f t="shared" si="83"/>
        <v>13</v>
      </c>
      <c r="Q171" s="64">
        <v>40527</v>
      </c>
      <c r="R171" s="64" t="str">
        <f t="shared" si="81"/>
        <v>122010</v>
      </c>
      <c r="S171" s="58">
        <v>7.5758254653986068</v>
      </c>
      <c r="T171" s="60">
        <f>AVERAGE($S$102:S171)</f>
        <v>7.386018572004569</v>
      </c>
      <c r="U171" s="60">
        <f t="shared" si="78"/>
        <v>7.386018572004569</v>
      </c>
      <c r="V171" s="60">
        <f t="shared" si="84"/>
        <v>7.5144502200910068</v>
      </c>
      <c r="AL171" s="64">
        <v>33907</v>
      </c>
      <c r="AM171" s="64" t="str">
        <f t="shared" si="79"/>
        <v>101992</v>
      </c>
      <c r="AN171">
        <v>23.104564137931025</v>
      </c>
    </row>
    <row r="172" spans="3:40">
      <c r="C172" s="64">
        <v>12328</v>
      </c>
      <c r="D172" s="64" t="str">
        <f t="shared" si="80"/>
        <v>101933</v>
      </c>
      <c r="E172" s="65">
        <v>20.363600000000002</v>
      </c>
      <c r="F172" s="58">
        <f t="shared" si="82"/>
        <v>22.860499999999998</v>
      </c>
      <c r="G172" s="65">
        <v>16.949884507042249</v>
      </c>
      <c r="H172" s="66">
        <v>11.7</v>
      </c>
      <c r="I172" s="60">
        <f>AVERAGE($H$102:H172)</f>
        <v>17.616760563380282</v>
      </c>
      <c r="J172" s="58"/>
      <c r="K172">
        <f t="shared" si="83"/>
        <v>12.92</v>
      </c>
      <c r="Q172" s="64">
        <v>40558</v>
      </c>
      <c r="R172" s="64" t="str">
        <f t="shared" si="81"/>
        <v>12011</v>
      </c>
      <c r="S172" s="58">
        <v>7.5688065480485331</v>
      </c>
      <c r="T172" s="60">
        <f>AVERAGE($S$102:S172)</f>
        <v>7.3885930505403996</v>
      </c>
      <c r="U172" s="60">
        <f t="shared" si="78"/>
        <v>7.3885930505403996</v>
      </c>
      <c r="V172" s="60">
        <f t="shared" si="84"/>
        <v>7.5758254653986068</v>
      </c>
      <c r="AL172" s="64">
        <v>33938</v>
      </c>
      <c r="AM172" s="64" t="str">
        <f t="shared" si="79"/>
        <v>111992</v>
      </c>
      <c r="AN172">
        <v>23.890719999999991</v>
      </c>
    </row>
    <row r="173" spans="3:40">
      <c r="C173" s="64">
        <v>12359</v>
      </c>
      <c r="D173" s="64" t="str">
        <f t="shared" si="80"/>
        <v>111933</v>
      </c>
      <c r="E173" s="65">
        <v>22.454499999999999</v>
      </c>
      <c r="F173" s="58">
        <f t="shared" si="82"/>
        <v>20.363600000000002</v>
      </c>
      <c r="G173" s="65">
        <v>17.026337499999997</v>
      </c>
      <c r="H173" s="66">
        <v>12.01</v>
      </c>
      <c r="I173" s="60">
        <f>AVERAGE($H$102:H173)</f>
        <v>17.538888888888888</v>
      </c>
      <c r="J173" s="58"/>
      <c r="K173">
        <f t="shared" si="83"/>
        <v>11.7</v>
      </c>
      <c r="Q173" s="64">
        <v>40589</v>
      </c>
      <c r="R173" s="64" t="str">
        <f t="shared" si="81"/>
        <v>22011</v>
      </c>
      <c r="S173" s="58">
        <v>7.4956451041080818</v>
      </c>
      <c r="T173" s="60">
        <f>AVERAGE($S$102:S173)</f>
        <v>7.3900798846177294</v>
      </c>
      <c r="U173" s="60">
        <f t="shared" si="78"/>
        <v>7.3900798846177294</v>
      </c>
      <c r="V173" s="60">
        <f t="shared" si="84"/>
        <v>7.5688065480485331</v>
      </c>
      <c r="AL173" s="64">
        <v>33968</v>
      </c>
      <c r="AM173" s="64" t="str">
        <f t="shared" si="79"/>
        <v>121992</v>
      </c>
      <c r="AN173">
        <v>23.735966896551716</v>
      </c>
    </row>
    <row r="174" spans="3:40">
      <c r="C174" s="64">
        <v>12389</v>
      </c>
      <c r="D174" s="64" t="str">
        <f t="shared" si="80"/>
        <v>121933</v>
      </c>
      <c r="E174" s="65">
        <v>22.954499999999999</v>
      </c>
      <c r="F174" s="58">
        <f t="shared" si="82"/>
        <v>22.454499999999999</v>
      </c>
      <c r="G174" s="65">
        <v>17.107545205479447</v>
      </c>
      <c r="H174" s="66">
        <v>12.28</v>
      </c>
      <c r="I174" s="60">
        <f>AVERAGE($H$102:H174)</f>
        <v>17.466849315068494</v>
      </c>
      <c r="J174" s="58"/>
      <c r="K174">
        <f t="shared" si="83"/>
        <v>12.01</v>
      </c>
      <c r="Q174" s="64">
        <v>40617</v>
      </c>
      <c r="R174" s="64" t="str">
        <f t="shared" si="81"/>
        <v>32011</v>
      </c>
      <c r="S174" s="58">
        <v>7.6459822554496668</v>
      </c>
      <c r="T174" s="60">
        <f>AVERAGE($S$102:S174)</f>
        <v>7.3935853965469338</v>
      </c>
      <c r="U174" s="60">
        <f t="shared" si="78"/>
        <v>7.3935853965469338</v>
      </c>
      <c r="V174" s="60">
        <f t="shared" si="84"/>
        <v>7.4956451041080818</v>
      </c>
      <c r="AL174" s="64">
        <v>33998</v>
      </c>
      <c r="AM174" s="64" t="str">
        <f t="shared" si="79"/>
        <v>11993</v>
      </c>
      <c r="AN174">
        <v>23.749534482758612</v>
      </c>
    </row>
    <row r="175" spans="3:40">
      <c r="C175" s="64">
        <v>12420</v>
      </c>
      <c r="D175" s="64" t="str">
        <f t="shared" si="80"/>
        <v>11934</v>
      </c>
      <c r="E175" s="65">
        <v>24.822199999999999</v>
      </c>
      <c r="F175" s="58">
        <f t="shared" si="82"/>
        <v>22.954499999999999</v>
      </c>
      <c r="G175" s="65">
        <v>17.211797297297295</v>
      </c>
      <c r="H175" s="66">
        <v>13.03</v>
      </c>
      <c r="I175" s="60">
        <f>AVERAGE($H$102:H175)</f>
        <v>17.406891891891892</v>
      </c>
      <c r="J175" s="58"/>
      <c r="K175">
        <f t="shared" si="83"/>
        <v>12.28</v>
      </c>
      <c r="Q175" s="64">
        <v>40648</v>
      </c>
      <c r="R175" s="64" t="str">
        <f t="shared" si="81"/>
        <v>42011</v>
      </c>
      <c r="S175" s="58">
        <v>7.1562325122891615</v>
      </c>
      <c r="T175" s="60">
        <f>AVERAGE($S$102:S175)</f>
        <v>7.3903779251380453</v>
      </c>
      <c r="U175" s="60">
        <f t="shared" si="78"/>
        <v>7.3903779251380453</v>
      </c>
      <c r="V175" s="60">
        <f t="shared" si="84"/>
        <v>7.6459822554496668</v>
      </c>
      <c r="AL175" s="64">
        <v>34026</v>
      </c>
      <c r="AM175" s="64" t="str">
        <f t="shared" si="79"/>
        <v>21993</v>
      </c>
      <c r="AN175">
        <v>23.975186206896545</v>
      </c>
    </row>
    <row r="176" spans="3:40">
      <c r="C176" s="64">
        <v>12451</v>
      </c>
      <c r="D176" s="64" t="str">
        <f t="shared" si="80"/>
        <v>21934</v>
      </c>
      <c r="E176" s="65">
        <v>23.911100000000001</v>
      </c>
      <c r="F176" s="58">
        <f t="shared" si="82"/>
        <v>24.822199999999999</v>
      </c>
      <c r="G176" s="65">
        <v>17.301121333333331</v>
      </c>
      <c r="H176" s="66">
        <v>13.93</v>
      </c>
      <c r="I176" s="60">
        <f>AVERAGE($H$102:H176)</f>
        <v>17.360533333333333</v>
      </c>
      <c r="J176" s="58"/>
      <c r="K176">
        <f t="shared" si="83"/>
        <v>13.03</v>
      </c>
      <c r="Q176" s="64">
        <v>40678</v>
      </c>
      <c r="R176" s="64" t="str">
        <f t="shared" si="81"/>
        <v>52011</v>
      </c>
      <c r="S176" s="58">
        <v>6.8935426385822138</v>
      </c>
      <c r="T176" s="60">
        <f>AVERAGE($S$102:S176)</f>
        <v>7.383753454650634</v>
      </c>
      <c r="U176" s="60">
        <f t="shared" si="78"/>
        <v>7.383753454650634</v>
      </c>
      <c r="V176" s="60">
        <f t="shared" si="84"/>
        <v>7.1562325122891615</v>
      </c>
      <c r="AL176" s="64">
        <v>34059</v>
      </c>
      <c r="AM176" s="64" t="str">
        <f t="shared" si="79"/>
        <v>31993</v>
      </c>
      <c r="AN176">
        <v>25.265359310344813</v>
      </c>
    </row>
    <row r="177" spans="3:40">
      <c r="C177" s="64">
        <v>12479</v>
      </c>
      <c r="D177" s="64" t="str">
        <f t="shared" si="80"/>
        <v>31934</v>
      </c>
      <c r="E177" s="65">
        <v>23.8889</v>
      </c>
      <c r="F177" s="58">
        <f t="shared" si="82"/>
        <v>23.911100000000001</v>
      </c>
      <c r="G177" s="65">
        <v>17.387802631578943</v>
      </c>
      <c r="H177" s="66">
        <v>13.25</v>
      </c>
      <c r="I177" s="60">
        <f>AVERAGE($H$102:H177)</f>
        <v>17.30644736842105</v>
      </c>
      <c r="J177" s="58"/>
      <c r="K177">
        <f t="shared" si="83"/>
        <v>13.93</v>
      </c>
      <c r="Q177" s="64">
        <v>40709</v>
      </c>
      <c r="R177" s="64" t="str">
        <f t="shared" si="81"/>
        <v>62011</v>
      </c>
      <c r="S177" s="58">
        <v>6.6788186258606244</v>
      </c>
      <c r="T177" s="60">
        <f>AVERAGE($S$102:S177)</f>
        <v>7.3744779963770801</v>
      </c>
      <c r="U177" s="60">
        <f t="shared" si="78"/>
        <v>7.3744779963770801</v>
      </c>
      <c r="V177" s="60">
        <f t="shared" si="84"/>
        <v>6.8935426385822138</v>
      </c>
      <c r="AL177" s="64">
        <v>34087</v>
      </c>
      <c r="AM177" s="64" t="str">
        <f t="shared" si="79"/>
        <v>41993</v>
      </c>
      <c r="AN177">
        <v>25.054411034482747</v>
      </c>
    </row>
    <row r="178" spans="3:40">
      <c r="C178" s="64">
        <v>12510</v>
      </c>
      <c r="D178" s="64" t="str">
        <f t="shared" si="80"/>
        <v>41934</v>
      </c>
      <c r="E178" s="65">
        <v>22.255299999999998</v>
      </c>
      <c r="F178" s="58">
        <f t="shared" si="82"/>
        <v>23.8889</v>
      </c>
      <c r="G178" s="65">
        <v>17.451016883116878</v>
      </c>
      <c r="H178" s="66">
        <v>13.52</v>
      </c>
      <c r="I178" s="60">
        <f>AVERAGE($H$102:H178)</f>
        <v>17.257272727272728</v>
      </c>
      <c r="J178" s="58"/>
      <c r="K178">
        <f t="shared" si="83"/>
        <v>13.25</v>
      </c>
      <c r="Q178" s="64">
        <v>40739</v>
      </c>
      <c r="R178" s="64" t="str">
        <f t="shared" si="81"/>
        <v>72011</v>
      </c>
      <c r="S178" s="58">
        <v>6.3859128860971586</v>
      </c>
      <c r="T178" s="60">
        <f>AVERAGE($S$102:S178)</f>
        <v>7.3616394884513667</v>
      </c>
      <c r="U178" s="60">
        <f t="shared" si="78"/>
        <v>7.3616394884513667</v>
      </c>
      <c r="V178" s="60">
        <f t="shared" si="84"/>
        <v>6.6788186258606244</v>
      </c>
      <c r="AL178" s="64">
        <v>34117</v>
      </c>
      <c r="AM178" s="64" t="str">
        <f t="shared" si="79"/>
        <v>51993</v>
      </c>
      <c r="AN178">
        <v>26.757398620689639</v>
      </c>
    </row>
    <row r="179" spans="3:40">
      <c r="C179" s="64">
        <v>12540</v>
      </c>
      <c r="D179" s="64" t="str">
        <f t="shared" si="80"/>
        <v>51934</v>
      </c>
      <c r="E179" s="65">
        <v>20.4468</v>
      </c>
      <c r="F179" s="58">
        <f t="shared" si="82"/>
        <v>22.255299999999998</v>
      </c>
      <c r="G179" s="65">
        <v>17.489424358974354</v>
      </c>
      <c r="H179" s="66">
        <v>12.18</v>
      </c>
      <c r="I179" s="60">
        <f>AVERAGE($H$102:H179)</f>
        <v>17.192179487179487</v>
      </c>
      <c r="J179" s="58"/>
      <c r="K179">
        <f t="shared" si="83"/>
        <v>13.52</v>
      </c>
      <c r="Q179" s="64">
        <v>40770</v>
      </c>
      <c r="R179" s="64" t="str">
        <f t="shared" si="81"/>
        <v>82011</v>
      </c>
      <c r="S179" s="58">
        <v>6.0411294530538342</v>
      </c>
      <c r="T179" s="60">
        <f>AVERAGE($S$102:S179)</f>
        <v>7.3447098726129365</v>
      </c>
      <c r="U179" s="60">
        <f t="shared" si="78"/>
        <v>7.3447098726129365</v>
      </c>
      <c r="V179" s="60">
        <f t="shared" si="84"/>
        <v>6.3859128860971586</v>
      </c>
      <c r="AL179" s="64">
        <v>34150</v>
      </c>
      <c r="AM179" s="64" t="str">
        <f t="shared" si="79"/>
        <v>61993</v>
      </c>
      <c r="AN179">
        <v>26.396287586206881</v>
      </c>
    </row>
    <row r="180" spans="3:40">
      <c r="C180" s="64">
        <v>12571</v>
      </c>
      <c r="D180" s="64" t="str">
        <f t="shared" si="80"/>
        <v>61934</v>
      </c>
      <c r="E180" s="65">
        <v>20.872299999999999</v>
      </c>
      <c r="F180" s="58">
        <f t="shared" si="82"/>
        <v>20.4468</v>
      </c>
      <c r="G180" s="65">
        <v>17.532245569620251</v>
      </c>
      <c r="H180" s="66">
        <v>12.29</v>
      </c>
      <c r="I180" s="60">
        <f>AVERAGE($H$102:H180)</f>
        <v>17.130126582278482</v>
      </c>
      <c r="J180" s="58"/>
      <c r="K180">
        <f t="shared" si="83"/>
        <v>12.18</v>
      </c>
      <c r="Q180" s="64">
        <v>40801</v>
      </c>
      <c r="R180" s="64" t="str">
        <f t="shared" si="81"/>
        <v>92011</v>
      </c>
      <c r="S180" s="58">
        <v>5.5324566774790407</v>
      </c>
      <c r="T180" s="60">
        <f>AVERAGE($S$102:S180)</f>
        <v>7.3217699587504814</v>
      </c>
      <c r="U180" s="60">
        <f t="shared" si="78"/>
        <v>7.3217699587504814</v>
      </c>
      <c r="V180" s="60">
        <f t="shared" si="84"/>
        <v>6.0411294530538342</v>
      </c>
      <c r="AL180" s="64">
        <v>34180</v>
      </c>
      <c r="AM180" s="64" t="str">
        <f t="shared" si="79"/>
        <v>71993</v>
      </c>
      <c r="AN180">
        <v>27.0191620689655</v>
      </c>
    </row>
    <row r="181" spans="3:40">
      <c r="C181" s="64">
        <v>12601</v>
      </c>
      <c r="D181" s="64" t="str">
        <f t="shared" si="80"/>
        <v>71934</v>
      </c>
      <c r="E181" s="65">
        <v>18.083300000000001</v>
      </c>
      <c r="F181" s="58">
        <f t="shared" si="82"/>
        <v>20.872299999999999</v>
      </c>
      <c r="G181" s="65">
        <v>17.539133749999998</v>
      </c>
      <c r="H181" s="66">
        <v>11.74</v>
      </c>
      <c r="I181" s="60">
        <f>AVERAGE($H$102:H181)</f>
        <v>17.062750000000001</v>
      </c>
      <c r="J181" s="58"/>
      <c r="K181">
        <f t="shared" si="83"/>
        <v>12.29</v>
      </c>
      <c r="Q181" s="64">
        <v>40831</v>
      </c>
      <c r="R181" s="64" t="str">
        <f t="shared" si="81"/>
        <v>102011</v>
      </c>
      <c r="S181" s="58">
        <v>6.1728224008736641</v>
      </c>
      <c r="T181" s="60">
        <f>AVERAGE($S$102:S181)</f>
        <v>7.3074081142770213</v>
      </c>
      <c r="U181" s="60">
        <f t="shared" si="78"/>
        <v>7.3074081142770213</v>
      </c>
      <c r="V181" s="60">
        <f t="shared" si="84"/>
        <v>5.5324566774790407</v>
      </c>
      <c r="AL181" s="64">
        <v>34212</v>
      </c>
      <c r="AM181" s="64" t="str">
        <f t="shared" si="79"/>
        <v>81993</v>
      </c>
      <c r="AN181">
        <v>27.787103448275847</v>
      </c>
    </row>
    <row r="182" spans="3:40">
      <c r="C182" s="64">
        <v>12632</v>
      </c>
      <c r="D182" s="64" t="str">
        <f t="shared" si="80"/>
        <v>81934</v>
      </c>
      <c r="E182" s="65">
        <v>19.0625</v>
      </c>
      <c r="F182" s="58">
        <f t="shared" si="82"/>
        <v>18.083300000000001</v>
      </c>
      <c r="G182" s="65">
        <v>17.557940740740737</v>
      </c>
      <c r="H182" s="66">
        <v>11.32</v>
      </c>
      <c r="I182" s="60">
        <f>AVERAGE($H$102:H182)</f>
        <v>16.991851851851852</v>
      </c>
      <c r="J182" s="58"/>
      <c r="K182">
        <f t="shared" si="83"/>
        <v>11.74</v>
      </c>
      <c r="Q182" s="64">
        <v>40862</v>
      </c>
      <c r="R182" s="64" t="str">
        <f t="shared" si="81"/>
        <v>112011</v>
      </c>
      <c r="S182" s="58">
        <v>5.8031679280693176</v>
      </c>
      <c r="T182" s="60">
        <f>AVERAGE($S$102:S182)</f>
        <v>7.2888372477806298</v>
      </c>
      <c r="U182" s="60">
        <f t="shared" si="78"/>
        <v>7.2888372477806298</v>
      </c>
      <c r="V182" s="60">
        <f t="shared" si="84"/>
        <v>6.1728224008736641</v>
      </c>
      <c r="AL182" s="64">
        <v>34242</v>
      </c>
      <c r="AM182" s="64" t="str">
        <f t="shared" si="79"/>
        <v>91993</v>
      </c>
      <c r="AN182">
        <v>27.010501379310327</v>
      </c>
    </row>
    <row r="183" spans="3:40">
      <c r="C183" s="64">
        <v>12663</v>
      </c>
      <c r="D183" s="64" t="str">
        <f t="shared" si="80"/>
        <v>91934</v>
      </c>
      <c r="E183" s="65">
        <v>18.958300000000001</v>
      </c>
      <c r="F183" s="58">
        <f t="shared" si="82"/>
        <v>19.0625</v>
      </c>
      <c r="G183" s="65">
        <v>17.575018292682923</v>
      </c>
      <c r="H183" s="66">
        <v>10.91</v>
      </c>
      <c r="I183" s="60">
        <f>AVERAGE($H$102:H183)</f>
        <v>16.917682926829269</v>
      </c>
      <c r="J183" s="58"/>
      <c r="K183">
        <f t="shared" si="83"/>
        <v>11.32</v>
      </c>
      <c r="Q183" s="64">
        <v>40892</v>
      </c>
      <c r="R183" s="64" t="str">
        <f t="shared" si="81"/>
        <v>122011</v>
      </c>
      <c r="S183" s="58">
        <v>5.7768123867715211</v>
      </c>
      <c r="T183" s="60">
        <f>AVERAGE($S$102:S183)</f>
        <v>7.2703979202073485</v>
      </c>
      <c r="U183" s="60">
        <f t="shared" si="78"/>
        <v>7.2703979202073485</v>
      </c>
      <c r="V183" s="60">
        <f t="shared" si="84"/>
        <v>5.8031679280693176</v>
      </c>
      <c r="AL183" s="64">
        <v>34271</v>
      </c>
      <c r="AM183" s="64" t="str">
        <f t="shared" si="79"/>
        <v>101993</v>
      </c>
      <c r="AN183">
        <v>27.637599999999985</v>
      </c>
    </row>
    <row r="184" spans="3:40">
      <c r="C184" s="64">
        <v>12693</v>
      </c>
      <c r="D184" s="64" t="str">
        <f t="shared" si="80"/>
        <v>101934</v>
      </c>
      <c r="E184" s="65">
        <v>17.979600000000001</v>
      </c>
      <c r="F184" s="58">
        <f t="shared" si="82"/>
        <v>18.958300000000001</v>
      </c>
      <c r="G184" s="65">
        <v>17.579892771084332</v>
      </c>
      <c r="H184" s="66">
        <v>11.11</v>
      </c>
      <c r="I184" s="60">
        <f>AVERAGE($H$102:H184)</f>
        <v>16.847710843373491</v>
      </c>
      <c r="J184" s="58"/>
      <c r="K184">
        <f t="shared" si="83"/>
        <v>10.91</v>
      </c>
      <c r="Q184" s="64">
        <v>40923</v>
      </c>
      <c r="R184" s="64" t="str">
        <f t="shared" si="81"/>
        <v>12012</v>
      </c>
      <c r="S184" s="58">
        <v>6.7088104860881446</v>
      </c>
      <c r="T184" s="60">
        <f>AVERAGE($S$102:S184)</f>
        <v>7.2636318065432617</v>
      </c>
      <c r="U184" s="60">
        <f t="shared" si="78"/>
        <v>7.2636318065432617</v>
      </c>
      <c r="V184" s="60">
        <f t="shared" si="84"/>
        <v>5.7768123867715211</v>
      </c>
      <c r="AL184" s="64">
        <v>34303</v>
      </c>
      <c r="AM184" s="64" t="str">
        <f t="shared" si="79"/>
        <v>111993</v>
      </c>
      <c r="AN184">
        <v>25.422392413793091</v>
      </c>
    </row>
    <row r="185" spans="3:40">
      <c r="C185" s="64">
        <v>12724</v>
      </c>
      <c r="D185" s="64" t="str">
        <f t="shared" si="80"/>
        <v>111934</v>
      </c>
      <c r="E185" s="65">
        <v>19.4694</v>
      </c>
      <c r="F185" s="58">
        <f t="shared" si="82"/>
        <v>17.979600000000001</v>
      </c>
      <c r="G185" s="65">
        <v>17.6023869047619</v>
      </c>
      <c r="H185" s="66">
        <v>11.45</v>
      </c>
      <c r="I185" s="60">
        <f>AVERAGE($H$102:H185)</f>
        <v>16.783452380952379</v>
      </c>
      <c r="J185" s="58"/>
      <c r="K185">
        <f t="shared" si="83"/>
        <v>11.11</v>
      </c>
      <c r="Q185" s="64">
        <v>40954</v>
      </c>
      <c r="R185" s="64" t="str">
        <f t="shared" si="81"/>
        <v>22012</v>
      </c>
      <c r="S185" s="58">
        <v>6.9143389152802079</v>
      </c>
      <c r="T185" s="60">
        <f>AVERAGE($S$102:S185)</f>
        <v>7.2594735578377492</v>
      </c>
      <c r="U185" s="60">
        <f t="shared" si="78"/>
        <v>7.2594735578377492</v>
      </c>
      <c r="V185" s="60">
        <f t="shared" si="84"/>
        <v>6.7088104860881446</v>
      </c>
      <c r="AL185" s="64">
        <v>34333</v>
      </c>
      <c r="AM185" s="64" t="str">
        <f t="shared" si="79"/>
        <v>121993</v>
      </c>
      <c r="AN185">
        <v>25.332017241379297</v>
      </c>
    </row>
    <row r="186" spans="3:40">
      <c r="C186" s="64">
        <v>12754</v>
      </c>
      <c r="D186" s="64" t="str">
        <f t="shared" si="80"/>
        <v>121934</v>
      </c>
      <c r="E186" s="65">
        <v>19.387799999999999</v>
      </c>
      <c r="F186" s="58">
        <f t="shared" si="82"/>
        <v>19.4694</v>
      </c>
      <c r="G186" s="65">
        <v>17.623391764705875</v>
      </c>
      <c r="H186" s="66">
        <v>11.64</v>
      </c>
      <c r="I186" s="60">
        <f>AVERAGE($H$102:H186)</f>
        <v>16.722941176470588</v>
      </c>
      <c r="J186" s="58"/>
      <c r="K186">
        <f t="shared" si="83"/>
        <v>11.45</v>
      </c>
      <c r="Q186" s="64">
        <v>40983</v>
      </c>
      <c r="R186" s="64" t="str">
        <f t="shared" si="81"/>
        <v>32012</v>
      </c>
      <c r="S186" s="58">
        <v>6.8099967928211678</v>
      </c>
      <c r="T186" s="60">
        <f>AVERAGE($S$102:S186)</f>
        <v>7.2541855958963772</v>
      </c>
      <c r="U186" s="60">
        <f t="shared" si="78"/>
        <v>7.2541855958963772</v>
      </c>
      <c r="V186" s="60">
        <f t="shared" si="84"/>
        <v>6.9143389152802079</v>
      </c>
      <c r="AL186" s="64">
        <v>34365</v>
      </c>
      <c r="AM186" s="64" t="str">
        <f t="shared" si="79"/>
        <v>11994</v>
      </c>
      <c r="AN186">
        <v>28.450248275862052</v>
      </c>
    </row>
    <row r="187" spans="3:40">
      <c r="C187" s="64">
        <v>12785</v>
      </c>
      <c r="D187" s="64" t="str">
        <f t="shared" si="80"/>
        <v>11935</v>
      </c>
      <c r="E187" s="65">
        <v>12.4658</v>
      </c>
      <c r="F187" s="58">
        <f t="shared" si="82"/>
        <v>19.387799999999999</v>
      </c>
      <c r="G187" s="65">
        <v>17.563419767441854</v>
      </c>
      <c r="H187" s="66">
        <v>11.5</v>
      </c>
      <c r="I187" s="60">
        <f>AVERAGE($H$102:H187)</f>
        <v>16.662209302325582</v>
      </c>
      <c r="J187" s="58"/>
      <c r="K187">
        <f t="shared" si="83"/>
        <v>11.64</v>
      </c>
      <c r="Q187" s="64">
        <v>41014</v>
      </c>
      <c r="R187" s="64" t="str">
        <f t="shared" si="81"/>
        <v>42012</v>
      </c>
      <c r="S187" s="58">
        <v>6.4131284300045177</v>
      </c>
      <c r="T187" s="60">
        <f>AVERAGE($S$102:S187)</f>
        <v>7.2444058614092617</v>
      </c>
      <c r="U187" s="60">
        <f t="shared" si="78"/>
        <v>7.2444058614092617</v>
      </c>
      <c r="V187" s="60">
        <f t="shared" si="84"/>
        <v>6.8099967928211678</v>
      </c>
      <c r="AL187" s="64">
        <v>34393</v>
      </c>
      <c r="AM187" s="64" t="str">
        <f t="shared" si="79"/>
        <v>21994</v>
      </c>
      <c r="AN187">
        <v>27.955715862068949</v>
      </c>
    </row>
    <row r="188" spans="3:40">
      <c r="C188" s="64">
        <v>12816</v>
      </c>
      <c r="D188" s="64" t="str">
        <f t="shared" si="80"/>
        <v>21935</v>
      </c>
      <c r="E188" s="65">
        <v>11.9726</v>
      </c>
      <c r="F188" s="58">
        <f t="shared" si="82"/>
        <v>12.4658</v>
      </c>
      <c r="G188" s="65">
        <v>17.499157471264361</v>
      </c>
      <c r="H188" s="66">
        <v>11.09</v>
      </c>
      <c r="I188" s="60">
        <f>AVERAGE($H$102:H188)</f>
        <v>16.598160919540231</v>
      </c>
      <c r="J188" s="58"/>
      <c r="K188">
        <f t="shared" si="83"/>
        <v>11.5</v>
      </c>
      <c r="Q188" s="64">
        <v>41044</v>
      </c>
      <c r="R188" s="64" t="str">
        <f t="shared" si="81"/>
        <v>52012</v>
      </c>
      <c r="S188" s="58">
        <v>5.6067657687011705</v>
      </c>
      <c r="T188" s="60">
        <f>AVERAGE($S$102:S188)</f>
        <v>7.2255824120677898</v>
      </c>
      <c r="U188" s="60">
        <f t="shared" si="78"/>
        <v>7.2255824120677898</v>
      </c>
      <c r="V188" s="60">
        <f t="shared" si="84"/>
        <v>6.4131284300045177</v>
      </c>
      <c r="AL188" s="64">
        <v>34423</v>
      </c>
      <c r="AM188" s="64" t="str">
        <f t="shared" si="79"/>
        <v>31994</v>
      </c>
      <c r="AN188">
        <v>27.794239999999981</v>
      </c>
    </row>
    <row r="189" spans="3:40">
      <c r="C189" s="64">
        <v>12844</v>
      </c>
      <c r="D189" s="64" t="str">
        <f t="shared" si="80"/>
        <v>31935</v>
      </c>
      <c r="E189" s="65">
        <v>11.6027</v>
      </c>
      <c r="F189" s="58">
        <f t="shared" si="82"/>
        <v>11.9726</v>
      </c>
      <c r="G189" s="65">
        <v>17.432152272727265</v>
      </c>
      <c r="H189" s="66">
        <v>10.4</v>
      </c>
      <c r="I189" s="60">
        <f>AVERAGE($H$102:H189)</f>
        <v>16.527727272727272</v>
      </c>
      <c r="J189" s="58"/>
      <c r="K189">
        <f t="shared" si="83"/>
        <v>11.09</v>
      </c>
      <c r="Q189" s="64">
        <v>41075</v>
      </c>
      <c r="R189" s="64" t="str">
        <f t="shared" si="81"/>
        <v>62012</v>
      </c>
      <c r="S189" s="58">
        <v>5.5747645657307681</v>
      </c>
      <c r="T189" s="60">
        <f>AVERAGE($S$102:S189)</f>
        <v>7.2068231183594147</v>
      </c>
      <c r="U189" s="60">
        <f t="shared" si="78"/>
        <v>7.2068231183594147</v>
      </c>
      <c r="V189" s="60">
        <f t="shared" si="84"/>
        <v>5.6067657687011705</v>
      </c>
      <c r="AL189" s="64">
        <v>34452</v>
      </c>
      <c r="AM189" s="64" t="str">
        <f t="shared" si="79"/>
        <v>41994</v>
      </c>
      <c r="AN189">
        <v>26.271362758620675</v>
      </c>
    </row>
    <row r="190" spans="3:40">
      <c r="C190" s="64">
        <v>12875</v>
      </c>
      <c r="D190" s="64" t="str">
        <f t="shared" si="80"/>
        <v>41935</v>
      </c>
      <c r="E190" s="65">
        <v>11.456799999999999</v>
      </c>
      <c r="F190" s="58">
        <f t="shared" si="82"/>
        <v>11.6027</v>
      </c>
      <c r="G190" s="65">
        <v>17.365013483146061</v>
      </c>
      <c r="H190" s="66">
        <v>11.1</v>
      </c>
      <c r="I190" s="60">
        <f>AVERAGE($H$102:H190)</f>
        <v>16.466741573033708</v>
      </c>
      <c r="J190" s="58"/>
      <c r="K190">
        <f t="shared" si="83"/>
        <v>10.4</v>
      </c>
      <c r="Q190" s="64">
        <v>41105</v>
      </c>
      <c r="R190" s="64" t="str">
        <f t="shared" si="81"/>
        <v>72012</v>
      </c>
      <c r="S190" s="58">
        <v>5.7656326003033991</v>
      </c>
      <c r="T190" s="60">
        <f>AVERAGE($S$102:S190)</f>
        <v>7.1906299664711453</v>
      </c>
      <c r="U190" s="60">
        <f t="shared" si="78"/>
        <v>7.1906299664711453</v>
      </c>
      <c r="V190" s="60">
        <f t="shared" si="84"/>
        <v>5.5747645657307681</v>
      </c>
      <c r="AL190" s="64">
        <v>34485</v>
      </c>
      <c r="AM190" s="64" t="str">
        <f t="shared" si="79"/>
        <v>51994</v>
      </c>
      <c r="AN190">
        <v>27.796710344827567</v>
      </c>
    </row>
    <row r="191" spans="3:40">
      <c r="C191" s="64">
        <v>12905</v>
      </c>
      <c r="D191" s="64" t="str">
        <f t="shared" si="80"/>
        <v>51935</v>
      </c>
      <c r="E191" s="65">
        <v>11.827199999999999</v>
      </c>
      <c r="F191" s="58">
        <f t="shared" si="82"/>
        <v>11.456799999999999</v>
      </c>
      <c r="G191" s="65">
        <v>17.303482222222215</v>
      </c>
      <c r="H191" s="66">
        <v>11.99</v>
      </c>
      <c r="I191" s="60">
        <f>AVERAGE($H$102:H191)</f>
        <v>16.416999999999998</v>
      </c>
      <c r="J191" s="58"/>
      <c r="K191">
        <f t="shared" si="83"/>
        <v>11.1</v>
      </c>
      <c r="Q191" s="64">
        <v>41136</v>
      </c>
      <c r="R191" s="64" t="str">
        <f t="shared" si="81"/>
        <v>82012</v>
      </c>
      <c r="S191" s="58">
        <v>6.1400479467707711</v>
      </c>
      <c r="T191" s="60">
        <f>AVERAGE($S$102:S191)</f>
        <v>7.1789568329189191</v>
      </c>
      <c r="U191" s="60">
        <f t="shared" si="78"/>
        <v>7.1789568329189191</v>
      </c>
      <c r="V191" s="60">
        <f t="shared" si="84"/>
        <v>5.7656326003033991</v>
      </c>
      <c r="AL191" s="64">
        <v>34515</v>
      </c>
      <c r="AM191" s="64" t="str">
        <f t="shared" si="79"/>
        <v>61994</v>
      </c>
      <c r="AN191">
        <v>27.046104137931014</v>
      </c>
    </row>
    <row r="192" spans="3:40">
      <c r="C192" s="64">
        <v>12936</v>
      </c>
      <c r="D192" s="64" t="str">
        <f t="shared" si="80"/>
        <v>61935</v>
      </c>
      <c r="E192" s="65">
        <v>12.6296</v>
      </c>
      <c r="F192" s="58">
        <f t="shared" si="82"/>
        <v>11.827199999999999</v>
      </c>
      <c r="G192" s="65">
        <v>17.25212087912087</v>
      </c>
      <c r="H192" s="66">
        <v>12.54</v>
      </c>
      <c r="I192" s="60">
        <f>AVERAGE($H$102:H192)</f>
        <v>16.374395604395605</v>
      </c>
      <c r="J192" s="58"/>
      <c r="K192">
        <f t="shared" si="83"/>
        <v>11.99</v>
      </c>
      <c r="Q192" s="64">
        <v>41167</v>
      </c>
      <c r="R192" s="64" t="str">
        <f t="shared" si="81"/>
        <v>92012</v>
      </c>
      <c r="S192" s="58">
        <v>6.2619971832804646</v>
      </c>
      <c r="T192" s="60">
        <f>AVERAGE($S$102:S192)</f>
        <v>7.168880353252562</v>
      </c>
      <c r="U192" s="60">
        <f t="shared" si="78"/>
        <v>7.168880353252562</v>
      </c>
      <c r="V192" s="60">
        <f t="shared" si="84"/>
        <v>6.1400479467707711</v>
      </c>
      <c r="AL192" s="64">
        <v>34544</v>
      </c>
      <c r="AM192" s="64" t="str">
        <f t="shared" si="79"/>
        <v>71994</v>
      </c>
      <c r="AN192">
        <v>27.1961744827586</v>
      </c>
    </row>
    <row r="193" spans="3:40">
      <c r="C193" s="64">
        <v>12966</v>
      </c>
      <c r="D193" s="64" t="str">
        <f t="shared" si="80"/>
        <v>71935</v>
      </c>
      <c r="E193" s="65">
        <v>14.578900000000001</v>
      </c>
      <c r="F193" s="58">
        <f t="shared" si="82"/>
        <v>12.6296</v>
      </c>
      <c r="G193" s="65">
        <v>17.223064130434775</v>
      </c>
      <c r="H193" s="66">
        <v>13.2</v>
      </c>
      <c r="I193" s="60">
        <f>AVERAGE($H$102:H193)</f>
        <v>16.339891304347827</v>
      </c>
      <c r="J193" s="58"/>
      <c r="K193">
        <f t="shared" si="83"/>
        <v>12.54</v>
      </c>
      <c r="Q193" s="64">
        <v>41197</v>
      </c>
      <c r="R193" s="64" t="str">
        <f t="shared" si="81"/>
        <v>102012</v>
      </c>
      <c r="S193" s="58">
        <v>6.0940833700277679</v>
      </c>
      <c r="T193" s="60">
        <f>AVERAGE($S$102:S193)</f>
        <v>7.1571977773479443</v>
      </c>
      <c r="U193" s="60">
        <f t="shared" si="78"/>
        <v>7.1571977773479443</v>
      </c>
      <c r="V193" s="60">
        <f t="shared" si="84"/>
        <v>6.2619971832804646</v>
      </c>
      <c r="AL193" s="64">
        <v>34577</v>
      </c>
      <c r="AM193" s="64" t="str">
        <f t="shared" si="79"/>
        <v>81994</v>
      </c>
      <c r="AN193">
        <v>27.686607586206875</v>
      </c>
    </row>
    <row r="194" spans="3:40">
      <c r="C194" s="64">
        <v>12997</v>
      </c>
      <c r="D194" s="64" t="str">
        <f t="shared" si="80"/>
        <v>81935</v>
      </c>
      <c r="E194" s="65">
        <v>14.8947</v>
      </c>
      <c r="F194" s="58">
        <f t="shared" si="82"/>
        <v>14.578900000000001</v>
      </c>
      <c r="G194" s="65">
        <v>17.19802795698924</v>
      </c>
      <c r="H194" s="66">
        <v>14.11</v>
      </c>
      <c r="I194" s="60">
        <f>AVERAGE($H$102:H194)</f>
        <v>16.315913978494624</v>
      </c>
      <c r="J194" s="58"/>
      <c r="K194">
        <f t="shared" si="83"/>
        <v>13.2</v>
      </c>
      <c r="Q194" s="64">
        <v>41228</v>
      </c>
      <c r="R194" s="64" t="str">
        <f t="shared" si="81"/>
        <v>112012</v>
      </c>
      <c r="S194" s="58">
        <v>6.0520292163085694</v>
      </c>
      <c r="T194" s="60">
        <f>AVERAGE($S$102:S194)</f>
        <v>7.1453142444335427</v>
      </c>
      <c r="U194" s="60">
        <f t="shared" si="78"/>
        <v>7.1453142444335427</v>
      </c>
      <c r="V194" s="60">
        <f t="shared" si="84"/>
        <v>6.0940833700277679</v>
      </c>
      <c r="AL194" s="64">
        <v>34607</v>
      </c>
      <c r="AM194" s="64" t="str">
        <f t="shared" si="79"/>
        <v>91994</v>
      </c>
      <c r="AN194">
        <v>26.616306896551706</v>
      </c>
    </row>
    <row r="195" spans="3:40">
      <c r="C195" s="64">
        <v>13028</v>
      </c>
      <c r="D195" s="64" t="str">
        <f t="shared" si="80"/>
        <v>91935</v>
      </c>
      <c r="E195" s="65">
        <v>15.25</v>
      </c>
      <c r="F195" s="58">
        <f t="shared" si="82"/>
        <v>14.8947</v>
      </c>
      <c r="G195" s="65">
        <v>17.177304255319143</v>
      </c>
      <c r="H195" s="66">
        <v>14.42</v>
      </c>
      <c r="I195" s="60">
        <f>AVERAGE($H$102:H195)</f>
        <v>16.295744680851062</v>
      </c>
      <c r="J195" s="58"/>
      <c r="K195">
        <f t="shared" si="83"/>
        <v>14.11</v>
      </c>
      <c r="Q195" s="64">
        <v>41258</v>
      </c>
      <c r="R195" s="64" t="str">
        <f t="shared" si="81"/>
        <v>122012</v>
      </c>
      <c r="S195" s="58">
        <v>6.4042834014183159</v>
      </c>
      <c r="T195" s="60">
        <f>AVERAGE($S$102:S195)</f>
        <v>7.1374309375929545</v>
      </c>
      <c r="U195" s="60">
        <f t="shared" si="78"/>
        <v>7.1374309375929545</v>
      </c>
      <c r="V195" s="60">
        <f t="shared" si="84"/>
        <v>6.0520292163085694</v>
      </c>
      <c r="AL195" s="64">
        <v>34635</v>
      </c>
      <c r="AM195" s="64" t="str">
        <f t="shared" si="79"/>
        <v>101994</v>
      </c>
      <c r="AN195">
        <v>26.496106896551701</v>
      </c>
    </row>
    <row r="196" spans="3:40">
      <c r="C196" s="64">
        <v>13058</v>
      </c>
      <c r="D196" s="64" t="str">
        <f t="shared" si="80"/>
        <v>101935</v>
      </c>
      <c r="E196" s="65">
        <v>16.3947</v>
      </c>
      <c r="F196" s="58">
        <f t="shared" si="82"/>
        <v>15.25</v>
      </c>
      <c r="G196" s="65">
        <v>17.169066315789468</v>
      </c>
      <c r="H196" s="66">
        <v>14.83</v>
      </c>
      <c r="I196" s="60">
        <f>AVERAGE($H$102:H196)</f>
        <v>16.280315789473683</v>
      </c>
      <c r="J196" s="58"/>
      <c r="K196">
        <f t="shared" si="83"/>
        <v>14.42</v>
      </c>
      <c r="Q196" s="64">
        <v>41289</v>
      </c>
      <c r="R196" s="64" t="str">
        <f t="shared" si="81"/>
        <v>12013</v>
      </c>
      <c r="S196" s="58">
        <v>6.4521883722499869</v>
      </c>
      <c r="T196" s="60">
        <f>AVERAGE($S$102:S196)</f>
        <v>7.1302178579577662</v>
      </c>
      <c r="U196" s="60">
        <f t="shared" si="78"/>
        <v>7.1302178579577662</v>
      </c>
      <c r="V196" s="60">
        <f t="shared" si="84"/>
        <v>6.4042834014183159</v>
      </c>
      <c r="AL196" s="64">
        <v>34668</v>
      </c>
      <c r="AM196" s="64" t="str">
        <f t="shared" si="79"/>
        <v>111994</v>
      </c>
      <c r="AN196">
        <v>26.093967586206876</v>
      </c>
    </row>
    <row r="197" spans="3:40">
      <c r="C197" s="64">
        <v>13089</v>
      </c>
      <c r="D197" s="64" t="str">
        <f t="shared" si="80"/>
        <v>111935</v>
      </c>
      <c r="E197" s="65">
        <v>17.0395</v>
      </c>
      <c r="F197" s="58">
        <f t="shared" si="82"/>
        <v>16.3947</v>
      </c>
      <c r="G197" s="65">
        <v>17.16771666666666</v>
      </c>
      <c r="H197" s="66">
        <v>16.13</v>
      </c>
      <c r="I197" s="60">
        <f>AVERAGE($H$102:H197)</f>
        <v>16.278749999999999</v>
      </c>
      <c r="J197" s="58"/>
      <c r="K197">
        <f t="shared" si="83"/>
        <v>14.83</v>
      </c>
      <c r="Q197" s="64">
        <v>41320</v>
      </c>
      <c r="R197" s="64" t="str">
        <f t="shared" si="81"/>
        <v>22013</v>
      </c>
      <c r="S197" s="58">
        <v>6.1562244898147789</v>
      </c>
      <c r="T197" s="60">
        <f>AVERAGE($S$102:S197)</f>
        <v>7.1200720937062769</v>
      </c>
      <c r="U197" s="60">
        <f t="shared" si="78"/>
        <v>7.1200720937062769</v>
      </c>
      <c r="V197" s="60">
        <f t="shared" si="84"/>
        <v>6.4521883722499869</v>
      </c>
      <c r="AL197" s="64">
        <v>34697</v>
      </c>
      <c r="AM197" s="64" t="str">
        <f t="shared" si="79"/>
        <v>121994</v>
      </c>
      <c r="AN197">
        <v>25.984497931034461</v>
      </c>
    </row>
    <row r="198" spans="3:40">
      <c r="C198" s="64">
        <v>13119</v>
      </c>
      <c r="D198" s="64" t="str">
        <f t="shared" si="80"/>
        <v>121935</v>
      </c>
      <c r="E198" s="65">
        <v>17.671099999999999</v>
      </c>
      <c r="F198" s="58">
        <f t="shared" si="82"/>
        <v>17.0395</v>
      </c>
      <c r="G198" s="65">
        <v>17.172906185567005</v>
      </c>
      <c r="H198" s="66">
        <v>16.16</v>
      </c>
      <c r="I198" s="60">
        <f>AVERAGE($H$102:H198)</f>
        <v>16.277525773195876</v>
      </c>
      <c r="J198" s="58"/>
      <c r="K198">
        <f t="shared" si="83"/>
        <v>16.13</v>
      </c>
      <c r="Q198" s="64">
        <v>41348</v>
      </c>
      <c r="R198" s="64" t="str">
        <f t="shared" si="81"/>
        <v>32013</v>
      </c>
      <c r="S198" s="58">
        <v>6.0264741371906956</v>
      </c>
      <c r="T198" s="60">
        <f>AVERAGE($S$102:S198)</f>
        <v>7.1087978879690032</v>
      </c>
      <c r="U198" s="60">
        <f t="shared" si="78"/>
        <v>7.1087978879690032</v>
      </c>
      <c r="V198" s="60">
        <f t="shared" si="84"/>
        <v>6.1562244898147789</v>
      </c>
      <c r="AL198" s="64">
        <v>34729</v>
      </c>
      <c r="AM198" s="64" t="str">
        <f t="shared" si="79"/>
        <v>11995</v>
      </c>
      <c r="AN198">
        <v>26.250502758620669</v>
      </c>
    </row>
    <row r="199" spans="3:40">
      <c r="C199" s="64">
        <v>13150</v>
      </c>
      <c r="D199" s="64" t="str">
        <f t="shared" si="80"/>
        <v>11936</v>
      </c>
      <c r="E199" s="65">
        <v>18.113900000000001</v>
      </c>
      <c r="F199" s="58">
        <f t="shared" si="82"/>
        <v>17.671099999999999</v>
      </c>
      <c r="G199" s="65">
        <v>17.1825081632653</v>
      </c>
      <c r="H199" s="66">
        <v>17.09</v>
      </c>
      <c r="I199" s="60">
        <f>AVERAGE($H$102:H199)</f>
        <v>16.285816326530611</v>
      </c>
      <c r="J199" s="58"/>
      <c r="K199">
        <f t="shared" si="83"/>
        <v>16.16</v>
      </c>
      <c r="Q199" s="64">
        <v>41379</v>
      </c>
      <c r="R199" s="64" t="str">
        <f t="shared" si="81"/>
        <v>42013</v>
      </c>
      <c r="S199" s="58">
        <v>6.1042224698101037</v>
      </c>
      <c r="T199" s="60">
        <f>AVERAGE($S$102:S199)</f>
        <v>7.0985471183959525</v>
      </c>
      <c r="U199" s="60">
        <f t="shared" si="78"/>
        <v>7.0985471183959525</v>
      </c>
      <c r="V199" s="60">
        <f t="shared" si="84"/>
        <v>6.0264741371906956</v>
      </c>
      <c r="AL199" s="64">
        <v>34758</v>
      </c>
      <c r="AM199" s="64" t="str">
        <f t="shared" si="79"/>
        <v>21995</v>
      </c>
      <c r="AN199">
        <v>25.110379310344811</v>
      </c>
    </row>
    <row r="200" spans="3:40">
      <c r="C200" s="64">
        <v>13181</v>
      </c>
      <c r="D200" s="64" t="str">
        <f t="shared" si="80"/>
        <v>21936</v>
      </c>
      <c r="E200" s="65">
        <v>18.4177</v>
      </c>
      <c r="F200" s="58">
        <f t="shared" si="82"/>
        <v>18.113900000000001</v>
      </c>
      <c r="G200" s="65">
        <v>17.194984848484843</v>
      </c>
      <c r="H200" s="66">
        <v>18.100000000000001</v>
      </c>
      <c r="I200" s="60">
        <f>AVERAGE($H$102:H200)</f>
        <v>16.304141414141412</v>
      </c>
      <c r="J200" s="58"/>
      <c r="K200">
        <f t="shared" si="83"/>
        <v>17.09</v>
      </c>
      <c r="Q200" s="64">
        <v>41409</v>
      </c>
      <c r="R200" s="64" t="str">
        <f t="shared" si="81"/>
        <v>52013</v>
      </c>
      <c r="S200" s="58">
        <v>5.9591146147041298</v>
      </c>
      <c r="T200" s="60">
        <f>AVERAGE($S$102:S200)</f>
        <v>7.0870376991667428</v>
      </c>
      <c r="U200" s="60">
        <f t="shared" si="78"/>
        <v>7.0870376991667428</v>
      </c>
      <c r="V200" s="60">
        <f t="shared" si="84"/>
        <v>6.1042224698101037</v>
      </c>
      <c r="AL200" s="64">
        <v>34789</v>
      </c>
      <c r="AM200" s="64" t="str">
        <f t="shared" si="79"/>
        <v>31995</v>
      </c>
      <c r="AN200">
        <v>24.992017241379294</v>
      </c>
    </row>
    <row r="201" spans="3:40">
      <c r="C201" s="64">
        <v>13210</v>
      </c>
      <c r="D201" s="64" t="str">
        <f t="shared" si="80"/>
        <v>31936</v>
      </c>
      <c r="E201" s="65">
        <v>18.886099999999999</v>
      </c>
      <c r="F201" s="58">
        <f t="shared" si="82"/>
        <v>18.4177</v>
      </c>
      <c r="G201" s="65">
        <v>17.211895999999996</v>
      </c>
      <c r="H201" s="66">
        <v>18.66</v>
      </c>
      <c r="I201" s="60">
        <f>AVERAGE($H$102:H201)</f>
        <v>16.3277</v>
      </c>
      <c r="J201" s="58"/>
      <c r="K201">
        <f t="shared" si="83"/>
        <v>18.100000000000001</v>
      </c>
      <c r="Q201" s="64">
        <v>41440</v>
      </c>
      <c r="R201" s="64" t="str">
        <f t="shared" si="81"/>
        <v>62013</v>
      </c>
      <c r="S201" s="58">
        <v>5.2205067941168606</v>
      </c>
      <c r="T201" s="60">
        <f>AVERAGE($S$102:S201)</f>
        <v>7.0683723901162443</v>
      </c>
      <c r="U201" s="60">
        <f t="shared" si="78"/>
        <v>7.0683723901162443</v>
      </c>
      <c r="V201" s="60">
        <f t="shared" si="84"/>
        <v>5.9591146147041298</v>
      </c>
      <c r="AL201" s="64">
        <v>34817</v>
      </c>
      <c r="AM201" s="64" t="str">
        <f t="shared" si="79"/>
        <v>41995</v>
      </c>
      <c r="AN201">
        <v>25.527435862068948</v>
      </c>
    </row>
    <row r="202" spans="3:40">
      <c r="C202" s="64">
        <v>13241</v>
      </c>
      <c r="D202" s="64" t="str">
        <f t="shared" si="80"/>
        <v>41936</v>
      </c>
      <c r="E202" s="65">
        <v>15.6477</v>
      </c>
      <c r="F202" s="58">
        <f t="shared" si="82"/>
        <v>18.886099999999999</v>
      </c>
      <c r="G202" s="65">
        <v>17.196408910891083</v>
      </c>
      <c r="H202" s="66">
        <v>18.72</v>
      </c>
      <c r="I202" s="60">
        <f>AVERAGE($H$102:H202)</f>
        <v>16.351386138613861</v>
      </c>
      <c r="J202" s="58"/>
      <c r="K202">
        <f t="shared" si="83"/>
        <v>18.66</v>
      </c>
      <c r="Q202" s="64">
        <v>41470</v>
      </c>
      <c r="R202" s="64" t="str">
        <f t="shared" si="81"/>
        <v>72013</v>
      </c>
      <c r="S202" s="58">
        <v>5.2883289257974093</v>
      </c>
      <c r="T202" s="60">
        <f>AVERAGE($S$102:S202)</f>
        <v>7.0507481974002157</v>
      </c>
      <c r="U202" s="60">
        <f t="shared" si="78"/>
        <v>7.0507481974002157</v>
      </c>
      <c r="V202" s="60">
        <f t="shared" si="84"/>
        <v>5.2205067941168606</v>
      </c>
      <c r="AL202" s="64">
        <v>34850</v>
      </c>
      <c r="AM202" s="64" t="str">
        <f t="shared" si="79"/>
        <v>51995</v>
      </c>
      <c r="AN202">
        <v>25.747372413793087</v>
      </c>
    </row>
    <row r="203" spans="3:40">
      <c r="C203" s="64">
        <v>13271</v>
      </c>
      <c r="D203" s="64" t="str">
        <f t="shared" si="80"/>
        <v>51936</v>
      </c>
      <c r="E203" s="65">
        <v>16.363600000000002</v>
      </c>
      <c r="F203" s="58">
        <f t="shared" si="82"/>
        <v>15.6477</v>
      </c>
      <c r="G203" s="65">
        <v>17.188244117647052</v>
      </c>
      <c r="H203" s="66">
        <v>17.75</v>
      </c>
      <c r="I203" s="60">
        <f>AVERAGE($H$102:H203)</f>
        <v>16.365098039215685</v>
      </c>
      <c r="J203" s="58"/>
      <c r="K203">
        <f t="shared" si="83"/>
        <v>18.72</v>
      </c>
      <c r="Q203" s="64">
        <v>41501</v>
      </c>
      <c r="R203" s="64" t="str">
        <f t="shared" si="81"/>
        <v>82013</v>
      </c>
      <c r="S203" s="58">
        <v>5.7047000775382477</v>
      </c>
      <c r="T203" s="60">
        <f>AVERAGE($S$102:S203)</f>
        <v>7.0375516472054915</v>
      </c>
      <c r="U203" s="60">
        <f t="shared" si="78"/>
        <v>7.0375516472054915</v>
      </c>
      <c r="V203" s="60">
        <f t="shared" si="84"/>
        <v>5.2883289257974093</v>
      </c>
      <c r="AL203" s="64">
        <v>34880</v>
      </c>
      <c r="AM203" s="64" t="str">
        <f t="shared" si="79"/>
        <v>61995</v>
      </c>
      <c r="AN203">
        <v>25.482159310344812</v>
      </c>
    </row>
    <row r="204" spans="3:40">
      <c r="C204" s="64">
        <v>13302</v>
      </c>
      <c r="D204" s="64" t="str">
        <f t="shared" si="80"/>
        <v>61936</v>
      </c>
      <c r="E204" s="65">
        <v>16.863600000000002</v>
      </c>
      <c r="F204" s="58">
        <f t="shared" si="82"/>
        <v>16.363600000000002</v>
      </c>
      <c r="G204" s="65">
        <v>17.185092233009701</v>
      </c>
      <c r="H204" s="66">
        <v>18.39</v>
      </c>
      <c r="I204" s="60">
        <f>AVERAGE($H$102:H204)</f>
        <v>16.384757281553398</v>
      </c>
      <c r="J204" s="58"/>
      <c r="K204">
        <f t="shared" si="83"/>
        <v>17.75</v>
      </c>
      <c r="Q204" s="64">
        <v>41532</v>
      </c>
      <c r="R204" s="64" t="str">
        <f t="shared" si="81"/>
        <v>92013</v>
      </c>
      <c r="S204" s="58">
        <v>6.023962540353808</v>
      </c>
      <c r="T204" s="60">
        <f>AVERAGE($S$102:S204)</f>
        <v>7.0277109762651842</v>
      </c>
      <c r="U204" s="60">
        <f t="shared" si="78"/>
        <v>7.0277109762651842</v>
      </c>
      <c r="V204" s="60">
        <f t="shared" si="84"/>
        <v>5.7047000775382477</v>
      </c>
      <c r="AL204" s="64">
        <v>34911</v>
      </c>
      <c r="AM204" s="64" t="str">
        <f t="shared" si="79"/>
        <v>71995</v>
      </c>
      <c r="AN204">
        <v>26.977531034482741</v>
      </c>
    </row>
    <row r="205" spans="3:40">
      <c r="C205" s="64">
        <v>13332</v>
      </c>
      <c r="D205" s="64" t="str">
        <f t="shared" si="80"/>
        <v>71936</v>
      </c>
      <c r="E205" s="65">
        <v>16.861699999999999</v>
      </c>
      <c r="F205" s="58">
        <f t="shared" si="82"/>
        <v>16.863600000000002</v>
      </c>
      <c r="G205" s="65">
        <v>17.181982692307685</v>
      </c>
      <c r="H205" s="66">
        <v>19.36</v>
      </c>
      <c r="I205" s="60">
        <f>AVERAGE($H$102:H205)</f>
        <v>16.413365384615386</v>
      </c>
      <c r="J205" s="58"/>
      <c r="K205">
        <f t="shared" si="83"/>
        <v>18.39</v>
      </c>
      <c r="Q205" s="64">
        <v>41562</v>
      </c>
      <c r="R205" s="64" t="str">
        <f t="shared" si="81"/>
        <v>102013</v>
      </c>
      <c r="S205" s="58">
        <v>6.2689082791686213</v>
      </c>
      <c r="T205" s="60">
        <f>AVERAGE($S$102:S205)</f>
        <v>7.0204147964854098</v>
      </c>
      <c r="U205" s="60">
        <f t="shared" si="78"/>
        <v>7.0204147964854098</v>
      </c>
      <c r="V205" s="60">
        <f t="shared" si="84"/>
        <v>6.023962540353808</v>
      </c>
      <c r="AL205" s="64">
        <v>34942</v>
      </c>
      <c r="AM205" s="64" t="str">
        <f t="shared" si="79"/>
        <v>81995</v>
      </c>
      <c r="AN205">
        <v>27.622844827586185</v>
      </c>
    </row>
    <row r="206" spans="3:40">
      <c r="C206" s="64">
        <v>13363</v>
      </c>
      <c r="D206" s="64" t="str">
        <f t="shared" si="80"/>
        <v>81936</v>
      </c>
      <c r="E206" s="65">
        <v>17.0106</v>
      </c>
      <c r="F206" s="58">
        <f t="shared" si="82"/>
        <v>16.861699999999999</v>
      </c>
      <c r="G206" s="65">
        <v>17.180350476190469</v>
      </c>
      <c r="H206" s="66">
        <v>19.62</v>
      </c>
      <c r="I206" s="60">
        <f>AVERAGE($H$102:H206)</f>
        <v>16.443904761904761</v>
      </c>
      <c r="J206" s="58"/>
      <c r="K206">
        <f t="shared" si="83"/>
        <v>19.36</v>
      </c>
      <c r="Q206" s="64">
        <v>41593</v>
      </c>
      <c r="R206" s="64" t="str">
        <f t="shared" si="81"/>
        <v>112013</v>
      </c>
      <c r="S206" s="58">
        <v>6.067251071912259</v>
      </c>
      <c r="T206" s="60">
        <f>AVERAGE($S$102:S206)</f>
        <v>7.0113370467275695</v>
      </c>
      <c r="U206" s="60">
        <f t="shared" si="78"/>
        <v>7.0113370467275695</v>
      </c>
      <c r="V206" s="60">
        <f t="shared" si="84"/>
        <v>6.2689082791686213</v>
      </c>
      <c r="AL206" s="64">
        <v>34971</v>
      </c>
      <c r="AM206" s="64" t="str">
        <f t="shared" si="79"/>
        <v>91995</v>
      </c>
      <c r="AN206">
        <v>28.327551724137908</v>
      </c>
    </row>
    <row r="207" spans="3:40">
      <c r="C207" s="64">
        <v>13394</v>
      </c>
      <c r="D207" s="64" t="str">
        <f t="shared" si="80"/>
        <v>91936</v>
      </c>
      <c r="E207" s="65">
        <v>17.0319</v>
      </c>
      <c r="F207" s="58">
        <f t="shared" si="82"/>
        <v>17.0106</v>
      </c>
      <c r="G207" s="65">
        <v>17.178949999999993</v>
      </c>
      <c r="H207" s="66">
        <v>19.86</v>
      </c>
      <c r="I207" s="60">
        <f>AVERAGE($H$102:H207)</f>
        <v>16.476132075471696</v>
      </c>
      <c r="J207" s="58"/>
      <c r="K207">
        <f t="shared" si="83"/>
        <v>19.62</v>
      </c>
      <c r="Q207" s="64">
        <v>41623</v>
      </c>
      <c r="R207" s="64" t="str">
        <f t="shared" si="81"/>
        <v>122013</v>
      </c>
      <c r="S207" s="58">
        <v>6.0059649716486394</v>
      </c>
      <c r="T207" s="60">
        <f>AVERAGE($S$102:S207)</f>
        <v>7.0018524045098429</v>
      </c>
      <c r="U207" s="60">
        <f t="shared" si="78"/>
        <v>7.0018524045098429</v>
      </c>
      <c r="V207" s="60">
        <f t="shared" si="84"/>
        <v>6.067251071912259</v>
      </c>
      <c r="AL207" s="64">
        <v>35003</v>
      </c>
      <c r="AM207" s="64" t="str">
        <f t="shared" si="79"/>
        <v>101995</v>
      </c>
      <c r="AN207">
        <v>27.816799999999979</v>
      </c>
    </row>
    <row r="208" spans="3:40">
      <c r="C208" s="64">
        <v>13424</v>
      </c>
      <c r="D208" s="64" t="str">
        <f t="shared" si="80"/>
        <v>101936</v>
      </c>
      <c r="E208" s="65">
        <v>16.872499999999999</v>
      </c>
      <c r="F208" s="58">
        <f t="shared" si="82"/>
        <v>17.0319</v>
      </c>
      <c r="G208" s="65">
        <v>17.176085981308404</v>
      </c>
      <c r="H208" s="66">
        <v>20.91</v>
      </c>
      <c r="I208" s="60">
        <f>AVERAGE($H$102:H208)</f>
        <v>16.517570093457945</v>
      </c>
      <c r="J208" s="58"/>
      <c r="K208">
        <f t="shared" si="83"/>
        <v>19.86</v>
      </c>
      <c r="Q208" s="64">
        <v>41654</v>
      </c>
      <c r="R208" s="64" t="str">
        <f t="shared" si="81"/>
        <v>12014</v>
      </c>
      <c r="S208" s="58">
        <v>5.6874862947457379</v>
      </c>
      <c r="T208" s="60">
        <f>AVERAGE($S$102:S208)</f>
        <v>6.9895686090914877</v>
      </c>
      <c r="U208" s="60">
        <f t="shared" si="78"/>
        <v>6.9895686090914877</v>
      </c>
      <c r="V208" s="60">
        <f t="shared" si="84"/>
        <v>6.0059649716486394</v>
      </c>
      <c r="AL208" s="64">
        <v>35033</v>
      </c>
      <c r="AM208" s="64" t="str">
        <f t="shared" si="79"/>
        <v>111995</v>
      </c>
      <c r="AN208">
        <v>28.87305793103446</v>
      </c>
    </row>
    <row r="209" spans="3:41">
      <c r="C209" s="64">
        <v>13455</v>
      </c>
      <c r="D209" s="64" t="str">
        <f t="shared" si="80"/>
        <v>111936</v>
      </c>
      <c r="E209" s="65">
        <v>16.941199999999998</v>
      </c>
      <c r="F209" s="58">
        <f t="shared" si="82"/>
        <v>16.872499999999999</v>
      </c>
      <c r="G209" s="65">
        <v>17.173911111111103</v>
      </c>
      <c r="H209" s="66">
        <v>21.5</v>
      </c>
      <c r="I209" s="60">
        <f>AVERAGE($H$102:H209)</f>
        <v>16.563703703703702</v>
      </c>
      <c r="J209" s="58"/>
      <c r="K209">
        <f t="shared" si="83"/>
        <v>20.91</v>
      </c>
      <c r="Q209" s="64">
        <v>41685</v>
      </c>
      <c r="R209" s="64" t="str">
        <f t="shared" si="81"/>
        <v>22014</v>
      </c>
      <c r="S209" s="58">
        <v>5.6900292090933648</v>
      </c>
      <c r="T209" s="60">
        <f>AVERAGE($S$102:S209)</f>
        <v>6.9775358368692828</v>
      </c>
      <c r="U209" s="60">
        <f t="shared" si="78"/>
        <v>6.9775358368692828</v>
      </c>
      <c r="V209" s="60">
        <f t="shared" si="84"/>
        <v>5.6874862947457379</v>
      </c>
      <c r="AL209" s="64">
        <v>35061</v>
      </c>
      <c r="AM209" s="64" t="str">
        <f t="shared" si="79"/>
        <v>121995</v>
      </c>
      <c r="AN209">
        <v>28.780504827586185</v>
      </c>
    </row>
    <row r="210" spans="3:41">
      <c r="C210" s="64">
        <v>13485</v>
      </c>
      <c r="D210" s="64" t="str">
        <f t="shared" si="80"/>
        <v>121936</v>
      </c>
      <c r="E210" s="65">
        <v>16.8431</v>
      </c>
      <c r="F210" s="58">
        <f t="shared" si="82"/>
        <v>16.941199999999998</v>
      </c>
      <c r="G210" s="65">
        <v>17.170876146788984</v>
      </c>
      <c r="H210" s="66">
        <v>21.13</v>
      </c>
      <c r="I210" s="60">
        <f>AVERAGE($H$102:H210)</f>
        <v>16.60559633027523</v>
      </c>
      <c r="J210" s="58"/>
      <c r="K210">
        <f t="shared" si="83"/>
        <v>21.5</v>
      </c>
      <c r="Q210" s="64">
        <v>41713</v>
      </c>
      <c r="R210" s="64" t="str">
        <f t="shared" si="81"/>
        <v>32014</v>
      </c>
      <c r="S210" s="58">
        <v>6.1210031241007998</v>
      </c>
      <c r="T210" s="60">
        <f>AVERAGE($S$102:S210)</f>
        <v>6.969677738587003</v>
      </c>
      <c r="U210" s="60">
        <f t="shared" si="78"/>
        <v>6.969677738587003</v>
      </c>
      <c r="V210" s="60">
        <f t="shared" si="84"/>
        <v>5.6900292090933648</v>
      </c>
      <c r="AL210" s="64">
        <v>35095</v>
      </c>
      <c r="AM210" s="64" t="str">
        <f t="shared" si="79"/>
        <v>11996</v>
      </c>
      <c r="AN210">
        <v>30.616379310344797</v>
      </c>
    </row>
    <row r="211" spans="3:41">
      <c r="C211" s="64">
        <v>13516</v>
      </c>
      <c r="D211" s="64" t="str">
        <f t="shared" si="80"/>
        <v>11937</v>
      </c>
      <c r="E211" s="65">
        <v>16.063099999999999</v>
      </c>
      <c r="F211" s="58">
        <f t="shared" si="82"/>
        <v>16.8431</v>
      </c>
      <c r="G211" s="65">
        <v>17.160805454545446</v>
      </c>
      <c r="H211" s="66">
        <v>21.62</v>
      </c>
      <c r="I211" s="60">
        <f>AVERAGE($H$102:H211)</f>
        <v>16.651181818181819</v>
      </c>
      <c r="J211" s="58"/>
      <c r="K211">
        <f t="shared" si="83"/>
        <v>21.13</v>
      </c>
      <c r="Q211" s="64">
        <v>41744</v>
      </c>
      <c r="R211" s="64" t="str">
        <f t="shared" si="81"/>
        <v>42014</v>
      </c>
      <c r="S211" s="58">
        <v>6.4573762133362838</v>
      </c>
      <c r="T211" s="60">
        <f>AVERAGE($S$102:S211)</f>
        <v>6.9650204519938139</v>
      </c>
      <c r="U211" s="60">
        <f t="shared" si="78"/>
        <v>6.9650204519938139</v>
      </c>
      <c r="V211" s="60">
        <f t="shared" si="84"/>
        <v>6.1210031241007998</v>
      </c>
      <c r="AL211" s="64">
        <v>35124</v>
      </c>
      <c r="AM211" s="64" t="str">
        <f t="shared" si="79"/>
        <v>21996</v>
      </c>
      <c r="AN211">
        <v>30.154552413793077</v>
      </c>
    </row>
    <row r="212" spans="3:41">
      <c r="C212" s="64">
        <v>13547</v>
      </c>
      <c r="D212" s="64" t="str">
        <f t="shared" si="80"/>
        <v>21937</v>
      </c>
      <c r="E212" s="65">
        <v>16.2973</v>
      </c>
      <c r="F212" s="58">
        <f t="shared" si="82"/>
        <v>16.063099999999999</v>
      </c>
      <c r="G212" s="65">
        <v>17.153026126126118</v>
      </c>
      <c r="H212" s="66">
        <v>22.24</v>
      </c>
      <c r="I212" s="60">
        <f>AVERAGE($H$102:H212)</f>
        <v>16.701531531531529</v>
      </c>
      <c r="J212" s="58"/>
      <c r="K212">
        <f t="shared" si="83"/>
        <v>21.62</v>
      </c>
      <c r="Q212" s="64">
        <v>41774</v>
      </c>
      <c r="R212" s="64" t="str">
        <f t="shared" si="81"/>
        <v>52014</v>
      </c>
      <c r="S212" s="58">
        <v>6.3007984050412764</v>
      </c>
      <c r="T212" s="60">
        <f>AVERAGE($S$102:S212)</f>
        <v>6.9590364695888365</v>
      </c>
      <c r="U212" s="60">
        <f t="shared" si="78"/>
        <v>6.9590364695888365</v>
      </c>
      <c r="V212" s="60">
        <f t="shared" si="84"/>
        <v>6.4573762133362838</v>
      </c>
      <c r="AL212" s="64">
        <v>35153</v>
      </c>
      <c r="AM212" s="64" t="str">
        <f t="shared" si="79"/>
        <v>31996</v>
      </c>
      <c r="AN212">
        <v>30.85439999999997</v>
      </c>
    </row>
    <row r="213" spans="3:41">
      <c r="C213" s="64">
        <v>13575</v>
      </c>
      <c r="D213" s="64" t="str">
        <f t="shared" si="80"/>
        <v>31937</v>
      </c>
      <c r="E213" s="65">
        <v>16.144100000000002</v>
      </c>
      <c r="F213" s="58">
        <f t="shared" si="82"/>
        <v>16.2973</v>
      </c>
      <c r="G213" s="65">
        <v>17.144017857142849</v>
      </c>
      <c r="H213" s="66">
        <v>22.04</v>
      </c>
      <c r="I213" s="60">
        <f>AVERAGE($H$102:H213)</f>
        <v>16.749196428571427</v>
      </c>
      <c r="J213" s="58"/>
      <c r="K213">
        <f t="shared" si="83"/>
        <v>22.24</v>
      </c>
      <c r="Q213" s="64">
        <v>41805</v>
      </c>
      <c r="R213" s="64" t="str">
        <f t="shared" si="81"/>
        <v>62014</v>
      </c>
      <c r="S213" s="58">
        <v>6.4359338202903507</v>
      </c>
      <c r="T213" s="60">
        <f>AVERAGE($S$102:S213)</f>
        <v>6.9543659102200994</v>
      </c>
      <c r="U213" s="60">
        <f t="shared" si="78"/>
        <v>6.9543659102200994</v>
      </c>
      <c r="V213" s="60">
        <f t="shared" si="84"/>
        <v>6.3007984050412764</v>
      </c>
      <c r="AL213" s="64">
        <v>35181</v>
      </c>
      <c r="AM213" s="64" t="str">
        <f t="shared" si="79"/>
        <v>41996</v>
      </c>
      <c r="AN213">
        <v>30.603411034482725</v>
      </c>
    </row>
    <row r="214" spans="3:41">
      <c r="C214" s="64">
        <v>13606</v>
      </c>
      <c r="D214" s="64" t="str">
        <f t="shared" si="80"/>
        <v>41937</v>
      </c>
      <c r="E214" s="65">
        <v>14.0427</v>
      </c>
      <c r="F214" s="58">
        <f t="shared" si="82"/>
        <v>16.144100000000002</v>
      </c>
      <c r="G214" s="65">
        <v>17.116572566371673</v>
      </c>
      <c r="H214" s="66">
        <v>20.56</v>
      </c>
      <c r="I214" s="60">
        <f>AVERAGE($H$102:H214)</f>
        <v>16.782920353982298</v>
      </c>
      <c r="J214" s="58"/>
      <c r="K214">
        <f t="shared" si="83"/>
        <v>22.04</v>
      </c>
      <c r="Q214" s="64">
        <v>41835</v>
      </c>
      <c r="R214" s="64" t="str">
        <f t="shared" si="81"/>
        <v>72014</v>
      </c>
      <c r="S214" s="58">
        <v>6.649403028545656</v>
      </c>
      <c r="T214" s="60">
        <f>AVERAGE($S$102:S214)</f>
        <v>6.951667123656609</v>
      </c>
      <c r="U214" s="60">
        <f t="shared" si="78"/>
        <v>6.951667123656609</v>
      </c>
      <c r="V214" s="60">
        <f t="shared" si="84"/>
        <v>6.4359338202903507</v>
      </c>
      <c r="AL214" s="64">
        <v>35215</v>
      </c>
      <c r="AM214" s="64" t="str">
        <f t="shared" si="79"/>
        <v>51996</v>
      </c>
      <c r="AN214">
        <v>31.692620689655136</v>
      </c>
    </row>
    <row r="215" spans="3:41">
      <c r="C215" s="64">
        <v>13636</v>
      </c>
      <c r="D215" s="64" t="str">
        <f t="shared" si="80"/>
        <v>51937</v>
      </c>
      <c r="E215" s="65">
        <v>13.897399999999999</v>
      </c>
      <c r="F215" s="58">
        <f t="shared" si="82"/>
        <v>14.0427</v>
      </c>
      <c r="G215" s="65">
        <v>17.088334210526309</v>
      </c>
      <c r="H215" s="66">
        <v>19.47</v>
      </c>
      <c r="I215" s="60">
        <f>AVERAGE($H$102:H215)</f>
        <v>16.806491228070175</v>
      </c>
      <c r="J215" s="58"/>
      <c r="K215">
        <f t="shared" si="83"/>
        <v>20.56</v>
      </c>
      <c r="Q215" s="64">
        <v>41866</v>
      </c>
      <c r="R215" s="64" t="str">
        <f t="shared" si="81"/>
        <v>82014</v>
      </c>
      <c r="S215" s="58">
        <v>7.3865390312794759</v>
      </c>
      <c r="T215" s="60">
        <f>AVERAGE($S$102:S215)</f>
        <v>6.955481789512949</v>
      </c>
      <c r="U215" s="60">
        <f t="shared" si="78"/>
        <v>6.955481789512949</v>
      </c>
      <c r="V215" s="60">
        <f t="shared" si="84"/>
        <v>6.649403028545656</v>
      </c>
      <c r="AL215" s="64">
        <v>35244</v>
      </c>
      <c r="AM215" s="64" t="str">
        <f t="shared" si="79"/>
        <v>61996</v>
      </c>
      <c r="AN215">
        <v>32.001810344827547</v>
      </c>
    </row>
    <row r="216" spans="3:41">
      <c r="C216" s="64">
        <v>13667</v>
      </c>
      <c r="D216" s="64" t="str">
        <f t="shared" si="80"/>
        <v>61937</v>
      </c>
      <c r="E216" s="65">
        <v>13.1624</v>
      </c>
      <c r="F216" s="58">
        <f t="shared" si="82"/>
        <v>13.897399999999999</v>
      </c>
      <c r="G216" s="65">
        <v>17.054195652173906</v>
      </c>
      <c r="H216" s="66">
        <v>18.71</v>
      </c>
      <c r="I216" s="60">
        <f>AVERAGE($H$102:H216)</f>
        <v>16.823043478260868</v>
      </c>
      <c r="J216" s="58"/>
      <c r="K216">
        <f t="shared" si="83"/>
        <v>19.47</v>
      </c>
      <c r="Q216" s="64">
        <v>41897</v>
      </c>
      <c r="R216" s="64" t="str">
        <f t="shared" si="81"/>
        <v>92014</v>
      </c>
      <c r="S216" s="58">
        <v>6.6108216245882021</v>
      </c>
      <c r="T216" s="60">
        <f>AVERAGE($S$102:S216)</f>
        <v>6.95248474460056</v>
      </c>
      <c r="U216" s="60">
        <f t="shared" si="78"/>
        <v>6.95248474460056</v>
      </c>
      <c r="V216" s="60">
        <f t="shared" si="84"/>
        <v>7.3865390312794759</v>
      </c>
      <c r="AL216" s="64">
        <v>35277</v>
      </c>
      <c r="AM216" s="64" t="str">
        <f t="shared" si="79"/>
        <v>71996</v>
      </c>
      <c r="AN216">
        <v>30.007225517241348</v>
      </c>
    </row>
    <row r="217" spans="3:41">
      <c r="C217" s="64">
        <v>13697</v>
      </c>
      <c r="D217" s="64" t="str">
        <f t="shared" si="80"/>
        <v>71937</v>
      </c>
      <c r="E217" s="65">
        <v>13.917999999999999</v>
      </c>
      <c r="F217" s="58">
        <f t="shared" si="82"/>
        <v>13.1624</v>
      </c>
      <c r="G217" s="65">
        <v>17.027159482758613</v>
      </c>
      <c r="H217" s="66">
        <v>19.649999999999999</v>
      </c>
      <c r="I217" s="60">
        <f>AVERAGE($H$102:H217)</f>
        <v>16.847413793103449</v>
      </c>
      <c r="J217" s="58"/>
      <c r="K217">
        <f t="shared" si="83"/>
        <v>18.71</v>
      </c>
      <c r="Q217" s="64">
        <v>41927</v>
      </c>
      <c r="R217" s="64" t="str">
        <f t="shared" si="81"/>
        <v>102014</v>
      </c>
      <c r="S217" s="58">
        <v>6.7182138877903528</v>
      </c>
      <c r="T217" s="60">
        <f>AVERAGE($S$102:S217)</f>
        <v>6.9504651682487486</v>
      </c>
      <c r="U217" s="60">
        <f t="shared" si="78"/>
        <v>6.9504651682487486</v>
      </c>
      <c r="V217" s="60">
        <f t="shared" si="84"/>
        <v>6.6108216245882021</v>
      </c>
      <c r="AL217" s="64">
        <v>35307</v>
      </c>
      <c r="AM217" s="64" t="str">
        <f t="shared" si="79"/>
        <v>81996</v>
      </c>
      <c r="AN217">
        <v>29.913291034482732</v>
      </c>
    </row>
    <row r="218" spans="3:41">
      <c r="C218" s="64">
        <v>13728</v>
      </c>
      <c r="D218" s="64" t="str">
        <f t="shared" si="80"/>
        <v>81937</v>
      </c>
      <c r="E218" s="65">
        <v>13.147500000000001</v>
      </c>
      <c r="F218" s="58">
        <f t="shared" si="82"/>
        <v>13.917999999999999</v>
      </c>
      <c r="G218" s="65">
        <v>16.993999999999993</v>
      </c>
      <c r="H218" s="66">
        <v>19.809999999999999</v>
      </c>
      <c r="I218" s="60">
        <f>AVERAGE($H$102:H218)</f>
        <v>16.872735042735041</v>
      </c>
      <c r="J218" s="58"/>
      <c r="K218">
        <f t="shared" si="83"/>
        <v>19.649999999999999</v>
      </c>
      <c r="Q218" s="64">
        <v>41958</v>
      </c>
      <c r="R218" s="64" t="str">
        <f t="shared" si="81"/>
        <v>112014</v>
      </c>
      <c r="S218" s="58">
        <v>6.7148555617830539</v>
      </c>
      <c r="T218" s="60">
        <f>AVERAGE($S$102:S218)</f>
        <v>6.948451410928528</v>
      </c>
      <c r="U218" s="60">
        <f t="shared" si="78"/>
        <v>6.948451410928528</v>
      </c>
      <c r="V218" s="60">
        <f t="shared" si="84"/>
        <v>6.7182138877903528</v>
      </c>
      <c r="AL218" s="64">
        <v>35338</v>
      </c>
      <c r="AM218" s="64" t="str">
        <f t="shared" si="79"/>
        <v>91996</v>
      </c>
      <c r="AN218">
        <v>31.601164137931001</v>
      </c>
    </row>
    <row r="219" spans="3:41">
      <c r="C219" s="64">
        <v>13759</v>
      </c>
      <c r="D219" s="64" t="str">
        <f t="shared" si="80"/>
        <v>91937</v>
      </c>
      <c r="E219" s="65">
        <v>11.278700000000001</v>
      </c>
      <c r="F219" s="58">
        <f t="shared" si="82"/>
        <v>13.147500000000001</v>
      </c>
      <c r="G219" s="65">
        <v>16.94556525423728</v>
      </c>
      <c r="H219" s="66">
        <v>16.850000000000001</v>
      </c>
      <c r="I219" s="60">
        <f>AVERAGE($H$102:H219)</f>
        <v>16.872542372881355</v>
      </c>
      <c r="J219" s="58"/>
      <c r="K219">
        <f t="shared" si="83"/>
        <v>19.809999999999999</v>
      </c>
      <c r="Q219" s="64">
        <v>41988</v>
      </c>
      <c r="R219" s="64" t="str">
        <f t="shared" si="81"/>
        <v>122014</v>
      </c>
      <c r="S219" s="58">
        <v>6.1685520215132401</v>
      </c>
      <c r="T219" s="60">
        <f>AVERAGE($S$102:S219)</f>
        <v>6.9418420940690773</v>
      </c>
      <c r="U219" s="60">
        <f t="shared" si="78"/>
        <v>6.9418420940690773</v>
      </c>
      <c r="V219" s="60">
        <f t="shared" si="84"/>
        <v>6.7148555617830539</v>
      </c>
      <c r="AL219" s="64">
        <v>35369</v>
      </c>
      <c r="AM219" s="64" t="str">
        <f t="shared" si="79"/>
        <v>101996</v>
      </c>
      <c r="AN219">
        <v>31.174042068965484</v>
      </c>
    </row>
    <row r="220" spans="3:41">
      <c r="C220" s="64">
        <v>13789</v>
      </c>
      <c r="D220" s="64" t="str">
        <f t="shared" si="80"/>
        <v>101937</v>
      </c>
      <c r="E220" s="65">
        <v>10.9381</v>
      </c>
      <c r="F220" s="58">
        <f t="shared" si="82"/>
        <v>11.278700000000001</v>
      </c>
      <c r="G220" s="65">
        <v>16.89508235294117</v>
      </c>
      <c r="H220" s="66">
        <v>14.36</v>
      </c>
      <c r="I220" s="60">
        <f>AVERAGE($H$102:H220)</f>
        <v>16.851428571428571</v>
      </c>
      <c r="J220" s="58"/>
      <c r="K220">
        <f t="shared" si="83"/>
        <v>16.850000000000001</v>
      </c>
      <c r="Q220" s="64">
        <v>42019</v>
      </c>
      <c r="R220" s="64" t="str">
        <f t="shared" si="81"/>
        <v>12015</v>
      </c>
      <c r="S220" s="58">
        <v>5.7981741647567029</v>
      </c>
      <c r="T220" s="60">
        <f>AVERAGE($S$102:S220)</f>
        <v>6.9322314392009057</v>
      </c>
      <c r="U220" s="60">
        <f>T220</f>
        <v>6.9322314392009057</v>
      </c>
      <c r="V220" s="60">
        <f t="shared" si="84"/>
        <v>6.1685520215132401</v>
      </c>
      <c r="AL220" s="64">
        <v>35398</v>
      </c>
      <c r="AM220" s="64" t="str">
        <f t="shared" si="79"/>
        <v>111996</v>
      </c>
      <c r="AN220">
        <v>32.529527586206868</v>
      </c>
      <c r="AO220">
        <f>AVERAGE(AN101:AN220)</f>
        <v>32.370125511494251</v>
      </c>
    </row>
    <row r="221" spans="3:41">
      <c r="C221" s="64">
        <v>13820</v>
      </c>
      <c r="D221" s="64" t="str">
        <f t="shared" si="80"/>
        <v>111937</v>
      </c>
      <c r="E221" s="65">
        <v>9.8318999999999992</v>
      </c>
      <c r="F221" s="58">
        <f t="shared" si="82"/>
        <v>10.9381</v>
      </c>
      <c r="G221" s="65">
        <v>16.836222499999995</v>
      </c>
      <c r="H221" s="66">
        <v>13.16</v>
      </c>
      <c r="I221" s="60">
        <f>AVERAGE($H$102:H221)</f>
        <v>16.820666666666664</v>
      </c>
      <c r="J221" s="58"/>
      <c r="K221">
        <f t="shared" si="83"/>
        <v>14.36</v>
      </c>
      <c r="Q221" s="64">
        <v>42050</v>
      </c>
      <c r="R221" s="64" t="str">
        <f t="shared" si="81"/>
        <v>22015</v>
      </c>
      <c r="S221" s="58">
        <v>6.4178452095990872</v>
      </c>
      <c r="T221" s="60">
        <f>AVERAGE($S$102:S221)</f>
        <v>6.9279448872875573</v>
      </c>
      <c r="U221" s="60">
        <f>AVERAGE(S102:S221)</f>
        <v>6.9279448872875573</v>
      </c>
      <c r="V221" s="60">
        <f t="shared" si="84"/>
        <v>5.7981741647567029</v>
      </c>
      <c r="AL221" s="64">
        <v>35429</v>
      </c>
      <c r="AM221" s="64" t="str">
        <f t="shared" si="79"/>
        <v>121996</v>
      </c>
      <c r="AN221">
        <v>32.401846206896522</v>
      </c>
      <c r="AO221">
        <f t="shared" ref="AO221:AO284" si="85">AVERAGE(AN102:AN221)</f>
        <v>32.346756729885051</v>
      </c>
    </row>
    <row r="222" spans="3:41">
      <c r="C222" s="64">
        <v>13850</v>
      </c>
      <c r="D222" s="64" t="str">
        <f t="shared" si="80"/>
        <v>121937</v>
      </c>
      <c r="E222" s="65">
        <v>9.3362999999999996</v>
      </c>
      <c r="F222" s="58">
        <f t="shared" si="82"/>
        <v>9.8318999999999992</v>
      </c>
      <c r="G222" s="65">
        <v>16.77423966942148</v>
      </c>
      <c r="H222" s="66">
        <v>13.01</v>
      </c>
      <c r="I222" s="60">
        <f>AVERAGE($H$102:H222)</f>
        <v>16.789173553719007</v>
      </c>
      <c r="J222" s="58">
        <f>AVERAGE(H102:H222)</f>
        <v>16.789173553719007</v>
      </c>
      <c r="K222">
        <f t="shared" si="83"/>
        <v>13.16</v>
      </c>
      <c r="Q222" s="64">
        <v>42078</v>
      </c>
      <c r="R222" s="64" t="str">
        <f t="shared" si="81"/>
        <v>32015</v>
      </c>
      <c r="S222" s="58">
        <v>6.4367817159055702</v>
      </c>
      <c r="T222" s="60">
        <f>AVERAGE($S$102:S222)</f>
        <v>6.92388568752407</v>
      </c>
      <c r="U222" s="60">
        <f t="shared" ref="U222:U285" si="86">AVERAGE(S103:S222)</f>
        <v>6.9400442468530077</v>
      </c>
      <c r="V222" s="60">
        <f t="shared" si="84"/>
        <v>6.4178452095990872</v>
      </c>
      <c r="AL222" s="64">
        <v>35461</v>
      </c>
      <c r="AM222" s="64" t="str">
        <f t="shared" si="79"/>
        <v>11997</v>
      </c>
      <c r="AN222">
        <v>32.077069655172394</v>
      </c>
      <c r="AO222">
        <f t="shared" si="85"/>
        <v>32.292675643678159</v>
      </c>
    </row>
    <row r="223" spans="3:41">
      <c r="C223" s="64">
        <v>13881</v>
      </c>
      <c r="D223" s="64" t="str">
        <f t="shared" si="80"/>
        <v>11938</v>
      </c>
      <c r="E223" s="65">
        <v>11.0206</v>
      </c>
      <c r="F223" s="58">
        <f t="shared" si="82"/>
        <v>9.3362999999999996</v>
      </c>
      <c r="G223" s="65">
        <v>16.727078688524582</v>
      </c>
      <c r="H223" s="66">
        <v>13.51</v>
      </c>
      <c r="I223" s="60">
        <f>AVERAGE($H$102:H223)</f>
        <v>16.76229508196721</v>
      </c>
      <c r="J223" s="58">
        <f t="shared" ref="J223:J286" si="87">AVERAGE(H103:H223)</f>
        <v>16.74669421487603</v>
      </c>
      <c r="K223">
        <f t="shared" si="83"/>
        <v>13.01</v>
      </c>
      <c r="Q223" s="64">
        <v>42109</v>
      </c>
      <c r="R223" s="64" t="str">
        <f t="shared" si="81"/>
        <v>42015</v>
      </c>
      <c r="S223" s="58">
        <v>7.71643480986498</v>
      </c>
      <c r="T223" s="60">
        <f>AVERAGE($S$102:S223)</f>
        <v>6.9303819918055529</v>
      </c>
      <c r="U223" s="60">
        <f t="shared" si="86"/>
        <v>6.9662513137184536</v>
      </c>
      <c r="V223" s="60">
        <f t="shared" si="84"/>
        <v>6.4367817159055702</v>
      </c>
      <c r="AL223" s="64">
        <v>35489</v>
      </c>
      <c r="AM223" s="64" t="str">
        <f t="shared" si="79"/>
        <v>21997</v>
      </c>
      <c r="AN223">
        <v>32.302931724137906</v>
      </c>
      <c r="AO223">
        <f t="shared" si="85"/>
        <v>32.235039241379312</v>
      </c>
    </row>
    <row r="224" spans="3:41">
      <c r="C224" s="64">
        <v>13912</v>
      </c>
      <c r="D224" s="64" t="str">
        <f t="shared" si="80"/>
        <v>21938</v>
      </c>
      <c r="E224" s="65">
        <v>11.6907</v>
      </c>
      <c r="F224" s="58">
        <f t="shared" si="82"/>
        <v>11.0206</v>
      </c>
      <c r="G224" s="65">
        <v>16.686132520325195</v>
      </c>
      <c r="H224" s="66">
        <v>13.26</v>
      </c>
      <c r="I224" s="60">
        <f>AVERAGE($H$102:H224)</f>
        <v>16.733821138211379</v>
      </c>
      <c r="J224" s="58">
        <f t="shared" si="87"/>
        <v>16.700826446280988</v>
      </c>
      <c r="K224">
        <f t="shared" si="83"/>
        <v>13.51</v>
      </c>
      <c r="Q224" s="64">
        <v>42139</v>
      </c>
      <c r="R224" s="64" t="str">
        <f t="shared" si="81"/>
        <v>52015</v>
      </c>
      <c r="S224" s="58">
        <v>7.1697790175548013</v>
      </c>
      <c r="T224" s="60">
        <f>AVERAGE($S$102:S224)</f>
        <v>6.9323283090880672</v>
      </c>
      <c r="U224" s="60">
        <f t="shared" si="86"/>
        <v>6.9852350421874512</v>
      </c>
      <c r="V224" s="60">
        <f t="shared" si="84"/>
        <v>7.71643480986498</v>
      </c>
      <c r="AL224" s="64">
        <v>35515</v>
      </c>
      <c r="AM224" s="64" t="str">
        <f t="shared" si="79"/>
        <v>31997</v>
      </c>
      <c r="AN224">
        <v>32.167551724137908</v>
      </c>
      <c r="AO224">
        <f t="shared" si="85"/>
        <v>32.160618005747125</v>
      </c>
    </row>
    <row r="225" spans="3:41">
      <c r="C225" s="64">
        <v>13940</v>
      </c>
      <c r="D225" s="64" t="str">
        <f t="shared" si="80"/>
        <v>31938</v>
      </c>
      <c r="E225" s="65">
        <v>8.7629000000000001</v>
      </c>
      <c r="F225" s="58">
        <f t="shared" si="82"/>
        <v>11.6907</v>
      </c>
      <c r="G225" s="65">
        <v>16.622235483870963</v>
      </c>
      <c r="H225" s="66">
        <v>12.38</v>
      </c>
      <c r="I225" s="60">
        <f>AVERAGE($H$102:H225)</f>
        <v>16.698709677419355</v>
      </c>
      <c r="J225" s="58">
        <f t="shared" si="87"/>
        <v>16.647190082644624</v>
      </c>
      <c r="K225">
        <f t="shared" si="83"/>
        <v>13.26</v>
      </c>
      <c r="Q225" s="64">
        <v>42170</v>
      </c>
      <c r="R225" s="64" t="str">
        <f t="shared" si="81"/>
        <v>62015</v>
      </c>
      <c r="S225" s="58">
        <v>7.1126752458425235</v>
      </c>
      <c r="T225" s="60">
        <f>AVERAGE($S$102:S225)</f>
        <v>6.9337827198683444</v>
      </c>
      <c r="U225" s="60">
        <f t="shared" si="86"/>
        <v>7.0029059234829409</v>
      </c>
      <c r="V225" s="60">
        <f t="shared" si="84"/>
        <v>7.1697790175548013</v>
      </c>
      <c r="AL225" s="64">
        <v>35548</v>
      </c>
      <c r="AM225" s="64" t="str">
        <f t="shared" si="79"/>
        <v>41997</v>
      </c>
      <c r="AN225">
        <v>31.399872413793084</v>
      </c>
      <c r="AO225">
        <f t="shared" si="85"/>
        <v>32.052812775862066</v>
      </c>
    </row>
    <row r="226" spans="3:41">
      <c r="C226" s="64">
        <v>13971</v>
      </c>
      <c r="D226" s="64" t="str">
        <f t="shared" si="80"/>
        <v>41938</v>
      </c>
      <c r="E226" s="65">
        <v>12.5974</v>
      </c>
      <c r="F226" s="58">
        <f t="shared" si="82"/>
        <v>8.7629000000000001</v>
      </c>
      <c r="G226" s="65">
        <v>16.590036799999993</v>
      </c>
      <c r="H226" s="66">
        <v>11.79</v>
      </c>
      <c r="I226" s="60">
        <f>AVERAGE($H$102:H226)</f>
        <v>16.65944</v>
      </c>
      <c r="J226" s="58">
        <f t="shared" si="87"/>
        <v>16.5798347107438</v>
      </c>
      <c r="K226">
        <f t="shared" si="83"/>
        <v>12.38</v>
      </c>
      <c r="Q226" s="64">
        <v>42200</v>
      </c>
      <c r="R226" s="64" t="str">
        <f t="shared" si="81"/>
        <v>72015</v>
      </c>
      <c r="S226" s="58">
        <v>6.5661446775357355</v>
      </c>
      <c r="T226" s="60">
        <f>AVERAGE($S$102:S226)</f>
        <v>6.9308416155296833</v>
      </c>
      <c r="U226" s="60">
        <f t="shared" si="86"/>
        <v>7.0139039249687487</v>
      </c>
      <c r="V226" s="60">
        <f t="shared" si="84"/>
        <v>7.1126752458425235</v>
      </c>
      <c r="AL226" s="64">
        <v>35580</v>
      </c>
      <c r="AM226" s="64" t="str">
        <f t="shared" si="79"/>
        <v>51997</v>
      </c>
      <c r="AN226">
        <v>34.071263448275836</v>
      </c>
      <c r="AO226">
        <f t="shared" si="85"/>
        <v>31.963560804597694</v>
      </c>
    </row>
    <row r="227" spans="3:41">
      <c r="C227" s="64">
        <v>14001</v>
      </c>
      <c r="D227" s="64" t="str">
        <f t="shared" si="80"/>
        <v>51938</v>
      </c>
      <c r="E227" s="65">
        <v>12.039</v>
      </c>
      <c r="F227" s="58">
        <f t="shared" si="82"/>
        <v>12.5974</v>
      </c>
      <c r="G227" s="65">
        <v>16.553917460317457</v>
      </c>
      <c r="H227" s="66">
        <v>11.99</v>
      </c>
      <c r="I227" s="60">
        <f>AVERAGE($H$102:H227)</f>
        <v>16.622380952380951</v>
      </c>
      <c r="J227" s="58">
        <f t="shared" si="87"/>
        <v>16.503223140495866</v>
      </c>
      <c r="K227">
        <f t="shared" si="83"/>
        <v>11.79</v>
      </c>
      <c r="Q227" s="64">
        <v>42231</v>
      </c>
      <c r="R227" s="64" t="str">
        <f t="shared" si="81"/>
        <v>82015</v>
      </c>
      <c r="S227" s="58">
        <v>6.2289883085728821</v>
      </c>
      <c r="T227" s="60">
        <f>AVERAGE($S$102:S227)</f>
        <v>6.9252713511887567</v>
      </c>
      <c r="U227" s="60">
        <f t="shared" si="86"/>
        <v>7.0221201168495337</v>
      </c>
      <c r="V227" s="60">
        <f t="shared" si="84"/>
        <v>6.5661446775357355</v>
      </c>
      <c r="AL227" s="64">
        <v>35608</v>
      </c>
      <c r="AM227" s="64" t="str">
        <f t="shared" si="79"/>
        <v>61997</v>
      </c>
      <c r="AN227">
        <v>33.98878965517239</v>
      </c>
      <c r="AO227">
        <f t="shared" si="85"/>
        <v>31.886729885057466</v>
      </c>
    </row>
    <row r="228" spans="3:41">
      <c r="C228" s="64">
        <v>14032</v>
      </c>
      <c r="D228" s="64" t="str">
        <f t="shared" si="80"/>
        <v>61938</v>
      </c>
      <c r="E228" s="65">
        <v>15.013</v>
      </c>
      <c r="F228" s="58">
        <f t="shared" si="82"/>
        <v>12.039</v>
      </c>
      <c r="G228" s="65">
        <v>16.541784251968501</v>
      </c>
      <c r="H228" s="66">
        <v>12.29</v>
      </c>
      <c r="I228" s="60">
        <f>AVERAGE($H$102:H228)</f>
        <v>16.58826771653543</v>
      </c>
      <c r="J228" s="58">
        <f t="shared" si="87"/>
        <v>16.424380165289254</v>
      </c>
      <c r="K228">
        <f t="shared" si="83"/>
        <v>11.99</v>
      </c>
      <c r="Q228" s="64">
        <v>42262</v>
      </c>
      <c r="R228" s="64" t="str">
        <f t="shared" si="81"/>
        <v>92015</v>
      </c>
      <c r="S228" s="58">
        <v>6.1170596162304651</v>
      </c>
      <c r="T228" s="60">
        <f>AVERAGE($S$102:S228)</f>
        <v>6.9189074792599508</v>
      </c>
      <c r="U228" s="60">
        <f t="shared" si="86"/>
        <v>7.0213555900658458</v>
      </c>
      <c r="V228" s="60">
        <f t="shared" si="84"/>
        <v>6.2289883085728821</v>
      </c>
      <c r="AL228" s="64">
        <v>35642</v>
      </c>
      <c r="AM228" s="64" t="str">
        <f t="shared" si="79"/>
        <v>71997</v>
      </c>
      <c r="AN228">
        <v>37.174471034482735</v>
      </c>
      <c r="AO228">
        <f t="shared" si="85"/>
        <v>31.837747977011485</v>
      </c>
    </row>
    <row r="229" spans="3:41">
      <c r="C229" s="64">
        <v>14062</v>
      </c>
      <c r="D229" s="64" t="str">
        <f t="shared" si="80"/>
        <v>71938</v>
      </c>
      <c r="E229" s="65">
        <v>20</v>
      </c>
      <c r="F229" s="58">
        <f t="shared" si="82"/>
        <v>15.013</v>
      </c>
      <c r="G229" s="65">
        <v>16.568801562499996</v>
      </c>
      <c r="H229" s="66">
        <v>14.77</v>
      </c>
      <c r="I229" s="60">
        <f>AVERAGE($H$102:H229)</f>
        <v>16.574062499999997</v>
      </c>
      <c r="J229" s="58">
        <f t="shared" si="87"/>
        <v>16.373636363636365</v>
      </c>
      <c r="K229">
        <f t="shared" si="83"/>
        <v>12.29</v>
      </c>
      <c r="Q229" s="64">
        <v>42292</v>
      </c>
      <c r="R229" s="64" t="str">
        <f t="shared" si="81"/>
        <v>102015</v>
      </c>
      <c r="S229" s="58">
        <v>6.3344115061855906</v>
      </c>
      <c r="T229" s="60">
        <f>AVERAGE($S$102:S229)</f>
        <v>6.9143411044703074</v>
      </c>
      <c r="U229" s="60">
        <f t="shared" si="86"/>
        <v>7.0233666915680608</v>
      </c>
      <c r="V229" s="60">
        <f t="shared" si="84"/>
        <v>6.1170596162304651</v>
      </c>
      <c r="AL229" s="64">
        <v>35671</v>
      </c>
      <c r="AM229" s="64" t="str">
        <f t="shared" si="79"/>
        <v>81997</v>
      </c>
      <c r="AN229">
        <v>34.473719310344805</v>
      </c>
      <c r="AO229">
        <f t="shared" si="85"/>
        <v>31.746664804597692</v>
      </c>
    </row>
    <row r="230" spans="3:41">
      <c r="C230" s="64">
        <v>14093</v>
      </c>
      <c r="D230" s="64" t="str">
        <f t="shared" si="80"/>
        <v>81938</v>
      </c>
      <c r="E230" s="65">
        <v>19.451599999999999</v>
      </c>
      <c r="F230" s="58">
        <f t="shared" si="82"/>
        <v>20</v>
      </c>
      <c r="G230" s="65">
        <v>16.591148837209296</v>
      </c>
      <c r="H230" s="66">
        <v>14.9</v>
      </c>
      <c r="I230" s="60">
        <f>AVERAGE($H$102:H230)</f>
        <v>16.561085271317825</v>
      </c>
      <c r="J230" s="58">
        <f t="shared" si="87"/>
        <v>16.322561983471076</v>
      </c>
      <c r="K230">
        <f t="shared" si="83"/>
        <v>14.77</v>
      </c>
      <c r="Q230" s="64">
        <v>42323</v>
      </c>
      <c r="R230" s="64" t="str">
        <f t="shared" si="81"/>
        <v>112015</v>
      </c>
      <c r="S230" s="58">
        <v>6.3862125881697622</v>
      </c>
      <c r="T230" s="60">
        <f>AVERAGE($S$102:S230)</f>
        <v>6.9102470849641016</v>
      </c>
      <c r="U230" s="60">
        <f t="shared" si="86"/>
        <v>7.0240439013993425</v>
      </c>
      <c r="V230" s="60">
        <f t="shared" si="84"/>
        <v>6.3344115061855906</v>
      </c>
      <c r="AL230" s="64">
        <v>35703</v>
      </c>
      <c r="AM230" s="64" t="str">
        <f t="shared" ref="AM230:AM293" si="88">MONTH(AL230)&amp;YEAR(AL230)</f>
        <v>91997</v>
      </c>
      <c r="AN230">
        <v>35.820517241379292</v>
      </c>
      <c r="AO230">
        <f t="shared" si="85"/>
        <v>31.672871614942519</v>
      </c>
    </row>
    <row r="231" spans="3:41">
      <c r="C231" s="64">
        <v>14124</v>
      </c>
      <c r="D231" s="64" t="str">
        <f t="shared" ref="D231:D294" si="89">MONTH(C231)&amp;YEAR(C231)</f>
        <v>91938</v>
      </c>
      <c r="E231" s="65">
        <v>19.741900000000001</v>
      </c>
      <c r="F231" s="58">
        <f t="shared" si="82"/>
        <v>19.451599999999999</v>
      </c>
      <c r="G231" s="65">
        <v>16.615385384615379</v>
      </c>
      <c r="H231" s="66">
        <v>14.28</v>
      </c>
      <c r="I231" s="60">
        <f>AVERAGE($H$102:H231)</f>
        <v>16.543538461538461</v>
      </c>
      <c r="J231" s="58">
        <f t="shared" si="87"/>
        <v>16.260743801652893</v>
      </c>
      <c r="K231">
        <f t="shared" si="83"/>
        <v>14.9</v>
      </c>
      <c r="Q231" s="64">
        <v>42353</v>
      </c>
      <c r="R231" s="64" t="str">
        <f t="shared" ref="R231:R294" si="90">MONTH(Q231)&amp;YEAR(Q231)</f>
        <v>122015</v>
      </c>
      <c r="S231" s="58">
        <v>6.1815308664349562</v>
      </c>
      <c r="T231" s="60">
        <f>AVERAGE($S$102:S231)</f>
        <v>6.9046415755908006</v>
      </c>
      <c r="U231" s="60">
        <f t="shared" si="86"/>
        <v>7.0200203116363449</v>
      </c>
      <c r="V231" s="60">
        <f t="shared" si="84"/>
        <v>6.3862125881697622</v>
      </c>
      <c r="AL231" s="64">
        <v>35734</v>
      </c>
      <c r="AM231" s="64" t="str">
        <f t="shared" si="88"/>
        <v>101997</v>
      </c>
      <c r="AN231">
        <v>33.398457931034464</v>
      </c>
      <c r="AO231">
        <f t="shared" si="85"/>
        <v>31.634223764367803</v>
      </c>
    </row>
    <row r="232" spans="3:41">
      <c r="C232" s="64">
        <v>14154</v>
      </c>
      <c r="D232" s="64" t="str">
        <f t="shared" si="89"/>
        <v>101938</v>
      </c>
      <c r="E232" s="65">
        <v>20.578099999999999</v>
      </c>
      <c r="F232" s="58">
        <f t="shared" ref="F232:F295" si="91">E231</f>
        <v>19.741900000000001</v>
      </c>
      <c r="G232" s="65">
        <v>16.645635114503811</v>
      </c>
      <c r="H232" s="66">
        <v>16.059999999999999</v>
      </c>
      <c r="I232" s="60">
        <f>AVERAGE($H$102:H232)</f>
        <v>16.539847328244274</v>
      </c>
      <c r="J232" s="58">
        <f t="shared" si="87"/>
        <v>16.203388429752064</v>
      </c>
      <c r="K232">
        <f t="shared" ref="K232:K295" si="92">H231</f>
        <v>14.28</v>
      </c>
      <c r="Q232" s="64">
        <v>42384</v>
      </c>
      <c r="R232" s="64" t="str">
        <f t="shared" si="90"/>
        <v>12016</v>
      </c>
      <c r="S232" s="58">
        <v>5.6834843662309673</v>
      </c>
      <c r="T232" s="60">
        <f>AVERAGE($S$102:S232)</f>
        <v>6.8953197648323279</v>
      </c>
      <c r="U232" s="60">
        <f t="shared" si="86"/>
        <v>7.0070334433108146</v>
      </c>
      <c r="V232" s="60">
        <f t="shared" ref="V232:V295" si="93">S231</f>
        <v>6.1815308664349562</v>
      </c>
      <c r="AL232" s="64">
        <v>35762</v>
      </c>
      <c r="AM232" s="64" t="str">
        <f t="shared" si="88"/>
        <v>111997</v>
      </c>
      <c r="AN232">
        <v>34.166777241379293</v>
      </c>
      <c r="AO232">
        <f t="shared" si="85"/>
        <v>31.611324408045963</v>
      </c>
    </row>
    <row r="233" spans="3:41">
      <c r="C233" s="64">
        <v>14185</v>
      </c>
      <c r="D233" s="64" t="str">
        <f t="shared" si="89"/>
        <v>111938</v>
      </c>
      <c r="E233" s="65">
        <v>19.890599999999999</v>
      </c>
      <c r="F233" s="58">
        <f t="shared" si="91"/>
        <v>20.578099999999999</v>
      </c>
      <c r="G233" s="65">
        <v>16.670218181818178</v>
      </c>
      <c r="H233" s="66">
        <v>16.149999999999999</v>
      </c>
      <c r="I233" s="60">
        <f>AVERAGE($H$102:H233)</f>
        <v>16.536893939393938</v>
      </c>
      <c r="J233" s="58">
        <f t="shared" si="87"/>
        <v>16.141983471074379</v>
      </c>
      <c r="K233">
        <f t="shared" si="92"/>
        <v>16.059999999999999</v>
      </c>
      <c r="Q233" s="64">
        <v>42415</v>
      </c>
      <c r="R233" s="64" t="str">
        <f t="shared" si="90"/>
        <v>22016</v>
      </c>
      <c r="S233" s="58">
        <v>6.0818999321705158</v>
      </c>
      <c r="T233" s="60">
        <f>AVERAGE($S$102:S233)</f>
        <v>6.8891574933727684</v>
      </c>
      <c r="U233" s="60">
        <f t="shared" si="86"/>
        <v>6.9975557035065759</v>
      </c>
      <c r="V233" s="60">
        <f t="shared" si="93"/>
        <v>5.6834843662309673</v>
      </c>
      <c r="AL233" s="64">
        <v>35794</v>
      </c>
      <c r="AM233" s="64" t="str">
        <f t="shared" si="88"/>
        <v>121997</v>
      </c>
      <c r="AN233">
        <v>34.149476551724121</v>
      </c>
      <c r="AO233">
        <f t="shared" si="85"/>
        <v>31.602775879310332</v>
      </c>
    </row>
    <row r="234" spans="3:41">
      <c r="C234" s="64">
        <v>14215</v>
      </c>
      <c r="D234" s="64" t="str">
        <f t="shared" si="89"/>
        <v>121938</v>
      </c>
      <c r="E234" s="65">
        <v>20.640599999999999</v>
      </c>
      <c r="F234" s="58">
        <f t="shared" si="91"/>
        <v>19.890599999999999</v>
      </c>
      <c r="G234" s="65">
        <v>16.700070676691727</v>
      </c>
      <c r="H234" s="66">
        <v>15.76</v>
      </c>
      <c r="I234" s="60">
        <f>AVERAGE($H$102:H234)</f>
        <v>16.531052631578948</v>
      </c>
      <c r="J234" s="58">
        <f t="shared" si="87"/>
        <v>16.064628099173554</v>
      </c>
      <c r="K234">
        <f t="shared" si="92"/>
        <v>16.149999999999999</v>
      </c>
      <c r="Q234" s="64">
        <v>42444</v>
      </c>
      <c r="R234" s="64" t="str">
        <f t="shared" si="90"/>
        <v>32016</v>
      </c>
      <c r="S234" s="58">
        <v>7.2796748600161756</v>
      </c>
      <c r="T234" s="60">
        <f>AVERAGE($S$102:S234)</f>
        <v>6.8920937141745986</v>
      </c>
      <c r="U234" s="60">
        <f t="shared" si="86"/>
        <v>6.999133644177487</v>
      </c>
      <c r="V234" s="60">
        <f t="shared" si="93"/>
        <v>6.0818999321705158</v>
      </c>
      <c r="AL234" s="64">
        <v>35822</v>
      </c>
      <c r="AM234" s="64" t="str">
        <f t="shared" si="88"/>
        <v>11998</v>
      </c>
      <c r="AN234">
        <v>34.47539448275861</v>
      </c>
      <c r="AO234">
        <f t="shared" si="85"/>
        <v>31.575324999999989</v>
      </c>
    </row>
    <row r="235" spans="3:41">
      <c r="C235" s="64">
        <v>14246</v>
      </c>
      <c r="D235" s="64" t="str">
        <f t="shared" si="89"/>
        <v>11939</v>
      </c>
      <c r="E235" s="65">
        <v>17.323899999999998</v>
      </c>
      <c r="F235" s="58">
        <f t="shared" si="91"/>
        <v>20.640599999999999</v>
      </c>
      <c r="G235" s="65">
        <v>16.704726119402984</v>
      </c>
      <c r="H235" s="66">
        <v>15.6</v>
      </c>
      <c r="I235" s="60">
        <f>AVERAGE($H$102:H235)</f>
        <v>16.524104477611939</v>
      </c>
      <c r="J235" s="58">
        <f t="shared" si="87"/>
        <v>15.984462809917353</v>
      </c>
      <c r="K235">
        <f t="shared" si="92"/>
        <v>15.76</v>
      </c>
      <c r="Q235" s="64">
        <v>42475</v>
      </c>
      <c r="R235" s="64" t="str">
        <f t="shared" si="90"/>
        <v>42016</v>
      </c>
      <c r="S235" s="58">
        <v>10.078594208569983</v>
      </c>
      <c r="T235" s="60">
        <f>AVERAGE($S$102:S235)</f>
        <v>6.9158735686103849</v>
      </c>
      <c r="U235" s="60">
        <f t="shared" si="86"/>
        <v>7.0242441688401591</v>
      </c>
      <c r="V235" s="60">
        <f t="shared" si="93"/>
        <v>7.2796748600161756</v>
      </c>
      <c r="AL235" s="64">
        <v>35853</v>
      </c>
      <c r="AM235" s="64" t="str">
        <f t="shared" si="88"/>
        <v>21998</v>
      </c>
      <c r="AN235">
        <v>37.440879310344819</v>
      </c>
      <c r="AO235">
        <f t="shared" si="85"/>
        <v>31.549605660919529</v>
      </c>
    </row>
    <row r="236" spans="3:41">
      <c r="C236" s="64">
        <v>14277</v>
      </c>
      <c r="D236" s="64" t="str">
        <f t="shared" si="89"/>
        <v>21939</v>
      </c>
      <c r="E236" s="65">
        <v>17.8873</v>
      </c>
      <c r="F236" s="58">
        <f t="shared" si="91"/>
        <v>17.323899999999998</v>
      </c>
      <c r="G236" s="65">
        <v>16.713485925925923</v>
      </c>
      <c r="H236" s="66">
        <v>15.66</v>
      </c>
      <c r="I236" s="60">
        <f>AVERAGE($H$102:H236)</f>
        <v>16.517703703703702</v>
      </c>
      <c r="J236" s="58">
        <f t="shared" si="87"/>
        <v>15.890082644628098</v>
      </c>
      <c r="K236">
        <f t="shared" si="92"/>
        <v>15.6</v>
      </c>
      <c r="Q236" s="64">
        <v>42505</v>
      </c>
      <c r="R236" s="64" t="str">
        <f t="shared" si="90"/>
        <v>52016</v>
      </c>
      <c r="S236" s="58">
        <v>9.1977414097222514</v>
      </c>
      <c r="T236" s="60">
        <f>AVERAGE($S$102:S236)</f>
        <v>6.9327762933593613</v>
      </c>
      <c r="U236" s="60">
        <f t="shared" si="86"/>
        <v>7.0472811420368862</v>
      </c>
      <c r="V236" s="60">
        <f t="shared" si="93"/>
        <v>10.078594208569983</v>
      </c>
      <c r="AL236" s="64">
        <v>35885</v>
      </c>
      <c r="AM236" s="64" t="str">
        <f t="shared" si="88"/>
        <v>31998</v>
      </c>
      <c r="AN236">
        <v>38.929800689655167</v>
      </c>
      <c r="AO236">
        <f t="shared" si="85"/>
        <v>31.527483999999991</v>
      </c>
    </row>
    <row r="237" spans="3:41">
      <c r="C237" s="64">
        <v>14305</v>
      </c>
      <c r="D237" s="64" t="str">
        <f t="shared" si="89"/>
        <v>31939</v>
      </c>
      <c r="E237" s="65">
        <v>15.4648</v>
      </c>
      <c r="F237" s="58">
        <f t="shared" si="91"/>
        <v>17.8873</v>
      </c>
      <c r="G237" s="65">
        <v>16.704304411764703</v>
      </c>
      <c r="H237" s="66">
        <v>15.73</v>
      </c>
      <c r="I237" s="60">
        <f>AVERAGE($H$102:H237)</f>
        <v>16.511911764705882</v>
      </c>
      <c r="J237" s="58">
        <f t="shared" si="87"/>
        <v>15.795867768595039</v>
      </c>
      <c r="K237">
        <f t="shared" si="92"/>
        <v>15.66</v>
      </c>
      <c r="Q237" s="64">
        <v>42536</v>
      </c>
      <c r="R237" s="64" t="str">
        <f t="shared" si="90"/>
        <v>62016</v>
      </c>
      <c r="S237" s="58">
        <v>9.6264865017099162</v>
      </c>
      <c r="T237" s="60">
        <f>AVERAGE($S$102:S237)</f>
        <v>6.9525829860678208</v>
      </c>
      <c r="U237" s="60">
        <f t="shared" si="86"/>
        <v>7.0719902565883599</v>
      </c>
      <c r="V237" s="60">
        <f t="shared" si="93"/>
        <v>9.1977414097222514</v>
      </c>
      <c r="AL237" s="64">
        <v>35913</v>
      </c>
      <c r="AM237" s="64" t="str">
        <f t="shared" si="88"/>
        <v>41998</v>
      </c>
      <c r="AN237">
        <v>38.785193793103446</v>
      </c>
      <c r="AO237">
        <f t="shared" si="85"/>
        <v>31.501741448275855</v>
      </c>
    </row>
    <row r="238" spans="3:41">
      <c r="C238" s="64">
        <v>14336</v>
      </c>
      <c r="D238" s="64" t="str">
        <f t="shared" si="89"/>
        <v>41939</v>
      </c>
      <c r="E238" s="65">
        <v>14.368399999999999</v>
      </c>
      <c r="F238" s="58">
        <f t="shared" si="91"/>
        <v>15.4648</v>
      </c>
      <c r="G238" s="65">
        <v>16.687254014598537</v>
      </c>
      <c r="H238" s="66">
        <v>13.92</v>
      </c>
      <c r="I238" s="60">
        <f>AVERAGE($H$102:H238)</f>
        <v>16.492992700729928</v>
      </c>
      <c r="J238" s="58">
        <f t="shared" si="87"/>
        <v>15.682148760330579</v>
      </c>
      <c r="K238">
        <f t="shared" si="92"/>
        <v>15.73</v>
      </c>
      <c r="Q238" s="64">
        <v>42566</v>
      </c>
      <c r="R238" s="64" t="str">
        <f t="shared" si="90"/>
        <v>72016</v>
      </c>
      <c r="S238" s="58">
        <v>10.555262380365667</v>
      </c>
      <c r="T238" s="60">
        <f>AVERAGE($S$102:S238)</f>
        <v>6.9788799159532067</v>
      </c>
      <c r="U238" s="60">
        <f t="shared" si="86"/>
        <v>7.1042521340256473</v>
      </c>
      <c r="V238" s="60">
        <f t="shared" si="93"/>
        <v>9.6264865017099162</v>
      </c>
      <c r="AL238" s="64">
        <v>35944</v>
      </c>
      <c r="AM238" s="64" t="str">
        <f t="shared" si="88"/>
        <v>51998</v>
      </c>
      <c r="AN238">
        <v>38.969212413793095</v>
      </c>
      <c r="AO238">
        <f t="shared" si="85"/>
        <v>31.492156551724126</v>
      </c>
    </row>
    <row r="239" spans="3:41">
      <c r="C239" s="64">
        <v>14366</v>
      </c>
      <c r="D239" s="64" t="str">
        <f t="shared" si="89"/>
        <v>51939</v>
      </c>
      <c r="E239" s="65">
        <v>15.263199999999999</v>
      </c>
      <c r="F239" s="58">
        <f t="shared" si="91"/>
        <v>14.368399999999999</v>
      </c>
      <c r="G239" s="65">
        <v>16.67693478260869</v>
      </c>
      <c r="H239" s="66">
        <v>14.5</v>
      </c>
      <c r="I239" s="60">
        <f>AVERAGE($H$102:H239)</f>
        <v>16.478550724637682</v>
      </c>
      <c r="J239" s="58">
        <f t="shared" si="87"/>
        <v>15.574132231404956</v>
      </c>
      <c r="K239">
        <f t="shared" si="92"/>
        <v>13.92</v>
      </c>
      <c r="Q239" s="64">
        <v>42597</v>
      </c>
      <c r="R239" s="64" t="str">
        <f t="shared" si="90"/>
        <v>82016</v>
      </c>
      <c r="S239" s="58">
        <v>11.749251069378063</v>
      </c>
      <c r="T239" s="60">
        <f>AVERAGE($S$102:S239)</f>
        <v>7.0134478228620818</v>
      </c>
      <c r="U239" s="60">
        <f t="shared" si="86"/>
        <v>7.1504826589108985</v>
      </c>
      <c r="V239" s="60">
        <f t="shared" si="93"/>
        <v>10.555262380365667</v>
      </c>
      <c r="AL239" s="64">
        <v>35976</v>
      </c>
      <c r="AM239" s="64" t="str">
        <f t="shared" si="88"/>
        <v>61998</v>
      </c>
      <c r="AN239">
        <v>40.028591034482744</v>
      </c>
      <c r="AO239">
        <f t="shared" si="85"/>
        <v>31.481893977011485</v>
      </c>
    </row>
    <row r="240" spans="3:41">
      <c r="C240" s="64">
        <v>14397</v>
      </c>
      <c r="D240" s="64" t="str">
        <f t="shared" si="89"/>
        <v>61939</v>
      </c>
      <c r="E240" s="65">
        <v>14.2895</v>
      </c>
      <c r="F240" s="58">
        <f t="shared" si="91"/>
        <v>15.263199999999999</v>
      </c>
      <c r="G240" s="65">
        <v>16.659758992805749</v>
      </c>
      <c r="H240" s="66">
        <v>14.83</v>
      </c>
      <c r="I240" s="60">
        <f>AVERAGE($H$102:H240)</f>
        <v>16.466690647482014</v>
      </c>
      <c r="J240" s="58">
        <f t="shared" si="87"/>
        <v>15.467768595041319</v>
      </c>
      <c r="K240">
        <f t="shared" si="92"/>
        <v>14.5</v>
      </c>
      <c r="Q240" s="64">
        <v>42628</v>
      </c>
      <c r="R240" s="64" t="str">
        <f t="shared" si="90"/>
        <v>92016</v>
      </c>
      <c r="S240" s="58">
        <v>11.819794022311813</v>
      </c>
      <c r="T240" s="60">
        <f>AVERAGE($S$102:S240)</f>
        <v>7.048025853073951</v>
      </c>
      <c r="U240" s="60">
        <f t="shared" si="86"/>
        <v>7.1944195561656761</v>
      </c>
      <c r="V240" s="60">
        <f t="shared" si="93"/>
        <v>11.749251069378063</v>
      </c>
      <c r="AL240" s="64">
        <v>36007</v>
      </c>
      <c r="AM240" s="64" t="str">
        <f t="shared" si="88"/>
        <v>71998</v>
      </c>
      <c r="AN240">
        <v>40.094931034482741</v>
      </c>
      <c r="AO240">
        <f t="shared" si="85"/>
        <v>31.466970068965502</v>
      </c>
    </row>
    <row r="241" spans="3:41">
      <c r="C241" s="64">
        <v>14427</v>
      </c>
      <c r="D241" s="64" t="str">
        <f t="shared" si="89"/>
        <v>71939</v>
      </c>
      <c r="E241" s="65">
        <v>14.8642</v>
      </c>
      <c r="F241" s="58">
        <f t="shared" si="91"/>
        <v>14.2895</v>
      </c>
      <c r="G241" s="65">
        <v>16.646933571428566</v>
      </c>
      <c r="H241" s="66">
        <v>15.27</v>
      </c>
      <c r="I241" s="60">
        <f>AVERAGE($H$102:H241)</f>
        <v>16.458142857142857</v>
      </c>
      <c r="J241" s="58">
        <f t="shared" si="87"/>
        <v>15.363057851239668</v>
      </c>
      <c r="K241">
        <f t="shared" si="92"/>
        <v>14.83</v>
      </c>
      <c r="Q241" s="64">
        <v>42658</v>
      </c>
      <c r="R241" s="64" t="str">
        <f t="shared" si="90"/>
        <v>102016</v>
      </c>
      <c r="S241" s="58">
        <v>13.82721508611162</v>
      </c>
      <c r="T241" s="60">
        <f>AVERAGE($S$102:S241)</f>
        <v>7.0964486333099348</v>
      </c>
      <c r="U241" s="60">
        <f t="shared" si="86"/>
        <v>7.2495493621248617</v>
      </c>
      <c r="V241" s="60">
        <f t="shared" si="93"/>
        <v>11.819794022311813</v>
      </c>
      <c r="AL241" s="64">
        <v>36035</v>
      </c>
      <c r="AM241" s="64" t="str">
        <f t="shared" si="88"/>
        <v>81998</v>
      </c>
      <c r="AN241">
        <v>39.800179999999983</v>
      </c>
      <c r="AO241">
        <f t="shared" si="85"/>
        <v>31.466278235632171</v>
      </c>
    </row>
    <row r="242" spans="3:41">
      <c r="C242" s="64">
        <v>14458</v>
      </c>
      <c r="D242" s="64" t="str">
        <f t="shared" si="89"/>
        <v>81939</v>
      </c>
      <c r="E242" s="65">
        <v>13.8025</v>
      </c>
      <c r="F242" s="58">
        <f t="shared" si="91"/>
        <v>14.8642</v>
      </c>
      <c r="G242" s="65">
        <v>16.626760283687936</v>
      </c>
      <c r="H242" s="66">
        <v>15.12</v>
      </c>
      <c r="I242" s="60">
        <f>AVERAGE($H$102:H242)</f>
        <v>16.448652482269502</v>
      </c>
      <c r="J242" s="58">
        <f t="shared" si="87"/>
        <v>15.240661157024793</v>
      </c>
      <c r="K242">
        <f t="shared" si="92"/>
        <v>15.27</v>
      </c>
      <c r="Q242" s="64">
        <v>42689</v>
      </c>
      <c r="R242" s="64" t="str">
        <f t="shared" si="90"/>
        <v>112016</v>
      </c>
      <c r="S242" s="58">
        <v>14.343618150817647</v>
      </c>
      <c r="T242" s="60">
        <f>AVERAGE($S$102:S242)</f>
        <v>7.1478469986823301</v>
      </c>
      <c r="U242" s="60">
        <f t="shared" si="86"/>
        <v>7.30895486916849</v>
      </c>
      <c r="V242" s="60">
        <f t="shared" si="93"/>
        <v>13.82721508611162</v>
      </c>
      <c r="AL242" s="64">
        <v>36068</v>
      </c>
      <c r="AM242" s="64" t="str">
        <f t="shared" si="88"/>
        <v>91998</v>
      </c>
      <c r="AN242">
        <v>34.049242068965505</v>
      </c>
      <c r="AO242">
        <f t="shared" si="85"/>
        <v>31.411216919540216</v>
      </c>
    </row>
    <row r="243" spans="3:41">
      <c r="C243" s="64">
        <v>14489</v>
      </c>
      <c r="D243" s="64" t="str">
        <f t="shared" si="89"/>
        <v>91939</v>
      </c>
      <c r="E243" s="65">
        <v>16.074100000000001</v>
      </c>
      <c r="F243" s="58">
        <f t="shared" si="91"/>
        <v>13.8025</v>
      </c>
      <c r="G243" s="65">
        <v>16.622868309859147</v>
      </c>
      <c r="H243" s="66">
        <v>16.45</v>
      </c>
      <c r="I243" s="60">
        <f>AVERAGE($H$102:H243)</f>
        <v>16.448661971830983</v>
      </c>
      <c r="J243" s="58">
        <f t="shared" si="87"/>
        <v>15.116446280991735</v>
      </c>
      <c r="K243">
        <f t="shared" si="92"/>
        <v>15.12</v>
      </c>
      <c r="Q243" s="64">
        <v>42719</v>
      </c>
      <c r="R243" s="64" t="str">
        <f t="shared" si="90"/>
        <v>122016</v>
      </c>
      <c r="S243" s="58">
        <v>14.425988098847451</v>
      </c>
      <c r="T243" s="60">
        <f>AVERAGE($S$102:S243)</f>
        <v>7.1991015134722254</v>
      </c>
      <c r="U243" s="60">
        <f t="shared" si="86"/>
        <v>7.3655521543600617</v>
      </c>
      <c r="V243" s="60">
        <f t="shared" si="93"/>
        <v>14.343618150817647</v>
      </c>
      <c r="AL243" s="64">
        <v>36098</v>
      </c>
      <c r="AM243" s="64" t="str">
        <f t="shared" si="88"/>
        <v>101998</v>
      </c>
      <c r="AN243">
        <v>36.005710344827577</v>
      </c>
      <c r="AO243">
        <f t="shared" si="85"/>
        <v>31.367395339080442</v>
      </c>
    </row>
    <row r="244" spans="3:41">
      <c r="C244" s="64">
        <v>14519</v>
      </c>
      <c r="D244" s="64" t="str">
        <f t="shared" si="89"/>
        <v>101939</v>
      </c>
      <c r="E244" s="65">
        <v>14.255599999999999</v>
      </c>
      <c r="F244" s="58">
        <f t="shared" si="91"/>
        <v>16.074100000000001</v>
      </c>
      <c r="G244" s="65">
        <v>16.606313986013976</v>
      </c>
      <c r="H244" s="66">
        <v>16.82</v>
      </c>
      <c r="I244" s="60">
        <f>AVERAGE($H$102:H244)</f>
        <v>16.451258741258741</v>
      </c>
      <c r="J244" s="58">
        <f t="shared" si="87"/>
        <v>14.986363636363636</v>
      </c>
      <c r="K244">
        <f t="shared" si="92"/>
        <v>16.45</v>
      </c>
      <c r="Q244" s="64">
        <v>42750</v>
      </c>
      <c r="R244" s="64" t="str">
        <f t="shared" si="90"/>
        <v>12017</v>
      </c>
      <c r="S244" s="58">
        <v>14.664981301986327</v>
      </c>
      <c r="T244" s="60">
        <f>AVERAGE($S$102:S244)</f>
        <v>7.2513104630422545</v>
      </c>
      <c r="U244" s="60">
        <f t="shared" si="86"/>
        <v>7.4256728649389023</v>
      </c>
      <c r="V244" s="60">
        <f t="shared" si="93"/>
        <v>14.425988098847451</v>
      </c>
      <c r="AL244" s="64">
        <v>36129</v>
      </c>
      <c r="AM244" s="64" t="str">
        <f t="shared" si="88"/>
        <v>111998</v>
      </c>
      <c r="AN244">
        <v>38.592516551724131</v>
      </c>
      <c r="AO244">
        <f t="shared" si="85"/>
        <v>31.333123810344812</v>
      </c>
    </row>
    <row r="245" spans="3:41">
      <c r="C245" s="64">
        <v>14550</v>
      </c>
      <c r="D245" s="64" t="str">
        <f t="shared" si="89"/>
        <v>111939</v>
      </c>
      <c r="E245" s="65">
        <v>13.5556</v>
      </c>
      <c r="F245" s="58">
        <f t="shared" si="91"/>
        <v>14.255599999999999</v>
      </c>
      <c r="G245" s="65">
        <v>16.585128472222216</v>
      </c>
      <c r="H245" s="66">
        <v>16.600000000000001</v>
      </c>
      <c r="I245" s="60">
        <f>AVERAGE($H$102:H245)</f>
        <v>16.452291666666664</v>
      </c>
      <c r="J245" s="58">
        <f t="shared" si="87"/>
        <v>14.884214876033056</v>
      </c>
      <c r="K245">
        <f t="shared" si="92"/>
        <v>16.82</v>
      </c>
      <c r="Q245" s="64">
        <v>42781</v>
      </c>
      <c r="R245" s="64" t="str">
        <f t="shared" si="90"/>
        <v>22017</v>
      </c>
      <c r="S245" s="58">
        <v>14.542553817972941</v>
      </c>
      <c r="T245" s="60">
        <f>AVERAGE($S$102:S245)</f>
        <v>7.3019440974514946</v>
      </c>
      <c r="U245" s="60">
        <f t="shared" si="86"/>
        <v>7.4856769969599481</v>
      </c>
      <c r="V245" s="60">
        <f t="shared" si="93"/>
        <v>14.664981301986327</v>
      </c>
      <c r="AL245" s="64">
        <v>36159</v>
      </c>
      <c r="AM245" s="64" t="str">
        <f t="shared" si="88"/>
        <v>121998</v>
      </c>
      <c r="AN245">
        <v>38.605493103448268</v>
      </c>
      <c r="AO245">
        <f t="shared" si="85"/>
        <v>31.291526252873545</v>
      </c>
    </row>
    <row r="246" spans="3:41">
      <c r="C246" s="64">
        <v>14580</v>
      </c>
      <c r="D246" s="64" t="str">
        <f t="shared" si="89"/>
        <v>121939</v>
      </c>
      <c r="E246" s="65">
        <v>13.877800000000001</v>
      </c>
      <c r="F246" s="58">
        <f t="shared" si="91"/>
        <v>13.5556</v>
      </c>
      <c r="G246" s="65">
        <v>16.566457241379304</v>
      </c>
      <c r="H246" s="66">
        <v>16.28</v>
      </c>
      <c r="I246" s="60">
        <f>AVERAGE($H$102:H246)</f>
        <v>16.451103448275862</v>
      </c>
      <c r="J246" s="58">
        <f t="shared" si="87"/>
        <v>14.843801652892559</v>
      </c>
      <c r="K246">
        <f t="shared" si="92"/>
        <v>16.600000000000001</v>
      </c>
      <c r="Q246" s="64">
        <v>42809</v>
      </c>
      <c r="R246" s="64" t="str">
        <f t="shared" si="90"/>
        <v>32017</v>
      </c>
      <c r="S246" s="58">
        <v>14.171974242297649</v>
      </c>
      <c r="T246" s="60">
        <f>AVERAGE($S$102:S246)</f>
        <v>7.3493236156918131</v>
      </c>
      <c r="U246" s="60">
        <f t="shared" si="86"/>
        <v>7.5391007528160019</v>
      </c>
      <c r="V246" s="60">
        <f t="shared" si="93"/>
        <v>14.542553817972941</v>
      </c>
      <c r="AL246" s="64">
        <v>36189</v>
      </c>
      <c r="AM246" s="64" t="str">
        <f t="shared" si="88"/>
        <v>11999</v>
      </c>
      <c r="AN246">
        <v>41.063608965517233</v>
      </c>
      <c r="AO246">
        <f t="shared" si="85"/>
        <v>31.258469074712625</v>
      </c>
    </row>
    <row r="247" spans="3:41">
      <c r="C247" s="64">
        <v>14611</v>
      </c>
      <c r="D247" s="64" t="str">
        <f t="shared" si="89"/>
        <v>11940</v>
      </c>
      <c r="E247" s="65">
        <v>12.1717</v>
      </c>
      <c r="F247" s="58">
        <f t="shared" si="91"/>
        <v>13.877800000000001</v>
      </c>
      <c r="G247" s="65">
        <v>16.536356164383555</v>
      </c>
      <c r="H247" s="66">
        <v>16.38</v>
      </c>
      <c r="I247" s="60">
        <f>AVERAGE($H$102:H247)</f>
        <v>16.450616438356164</v>
      </c>
      <c r="J247" s="58">
        <f t="shared" si="87"/>
        <v>14.797272727272723</v>
      </c>
      <c r="K247">
        <f t="shared" si="92"/>
        <v>16.28</v>
      </c>
      <c r="Q247" s="64">
        <v>42840</v>
      </c>
      <c r="R247" s="64" t="str">
        <f t="shared" si="90"/>
        <v>42017</v>
      </c>
      <c r="S247" s="58">
        <v>14.518876489441951</v>
      </c>
      <c r="T247" s="60">
        <f>AVERAGE($S$102:S247)</f>
        <v>7.3984301422243481</v>
      </c>
      <c r="U247" s="60">
        <f t="shared" si="86"/>
        <v>7.5950330427820614</v>
      </c>
      <c r="V247" s="60">
        <f t="shared" si="93"/>
        <v>14.171974242297649</v>
      </c>
      <c r="AL247" s="64">
        <v>36217</v>
      </c>
      <c r="AM247" s="64" t="str">
        <f t="shared" si="88"/>
        <v>21999</v>
      </c>
      <c r="AN247">
        <v>40.370819310344821</v>
      </c>
      <c r="AO247">
        <f t="shared" si="85"/>
        <v>31.224500362068952</v>
      </c>
    </row>
    <row r="248" spans="3:41">
      <c r="C248" s="64">
        <v>14642</v>
      </c>
      <c r="D248" s="64" t="str">
        <f t="shared" si="89"/>
        <v>21940</v>
      </c>
      <c r="E248" s="65">
        <v>12.2525</v>
      </c>
      <c r="F248" s="58">
        <f t="shared" si="91"/>
        <v>12.1717</v>
      </c>
      <c r="G248" s="65">
        <v>16.50721428571428</v>
      </c>
      <c r="H248" s="66">
        <v>16.22</v>
      </c>
      <c r="I248" s="60">
        <f>AVERAGE($H$102:H248)</f>
        <v>16.449047619047619</v>
      </c>
      <c r="J248" s="58">
        <f t="shared" si="87"/>
        <v>14.746942148760327</v>
      </c>
      <c r="K248">
        <f t="shared" si="92"/>
        <v>16.38</v>
      </c>
      <c r="Q248" s="64">
        <v>42870</v>
      </c>
      <c r="R248" s="64" t="str">
        <f t="shared" si="90"/>
        <v>52017</v>
      </c>
      <c r="S248" s="58">
        <v>13.524329934008408</v>
      </c>
      <c r="T248" s="60">
        <f>AVERAGE($S$102:S248)</f>
        <v>7.4401029299235599</v>
      </c>
      <c r="U248" s="60">
        <f t="shared" si="86"/>
        <v>7.6398103943091886</v>
      </c>
      <c r="V248" s="60">
        <f t="shared" si="93"/>
        <v>14.518876489441951</v>
      </c>
      <c r="AL248" s="64">
        <v>36250</v>
      </c>
      <c r="AM248" s="64" t="str">
        <f t="shared" si="88"/>
        <v>31999</v>
      </c>
      <c r="AN248">
        <v>42.434820689655162</v>
      </c>
      <c r="AO248">
        <f t="shared" si="85"/>
        <v>31.204222724137917</v>
      </c>
    </row>
    <row r="249" spans="3:41">
      <c r="C249" s="64">
        <v>14671</v>
      </c>
      <c r="D249" s="64" t="str">
        <f t="shared" si="89"/>
        <v>31940</v>
      </c>
      <c r="E249" s="65">
        <v>12.373699999999999</v>
      </c>
      <c r="F249" s="58">
        <f t="shared" si="91"/>
        <v>12.2525</v>
      </c>
      <c r="G249" s="65">
        <v>16.479285135135129</v>
      </c>
      <c r="H249" s="66">
        <v>16.170000000000002</v>
      </c>
      <c r="I249" s="60">
        <f>AVERAGE($H$102:H249)</f>
        <v>16.447162162162162</v>
      </c>
      <c r="J249" s="58">
        <f t="shared" si="87"/>
        <v>14.68471074380165</v>
      </c>
      <c r="K249">
        <f t="shared" si="92"/>
        <v>16.22</v>
      </c>
      <c r="Q249" s="64">
        <v>42901</v>
      </c>
      <c r="R249" s="64" t="str">
        <f t="shared" si="90"/>
        <v>62017</v>
      </c>
      <c r="S249" s="58">
        <v>13.463840558868869</v>
      </c>
      <c r="T249" s="60">
        <f>AVERAGE($S$102:S249)</f>
        <v>7.4808038598488658</v>
      </c>
      <c r="U249" s="60">
        <f t="shared" si="86"/>
        <v>7.6795914370892904</v>
      </c>
      <c r="V249" s="60">
        <f t="shared" si="93"/>
        <v>13.524329934008408</v>
      </c>
      <c r="AL249" s="64">
        <v>36278</v>
      </c>
      <c r="AM249" s="64" t="str">
        <f t="shared" si="88"/>
        <v>41999</v>
      </c>
      <c r="AN249">
        <v>42.3251144827586</v>
      </c>
      <c r="AO249">
        <f t="shared" si="85"/>
        <v>31.184422655172401</v>
      </c>
    </row>
    <row r="250" spans="3:41">
      <c r="C250" s="64">
        <v>14702</v>
      </c>
      <c r="D250" s="64" t="str">
        <f t="shared" si="89"/>
        <v>41940</v>
      </c>
      <c r="E250" s="65">
        <v>11.7212</v>
      </c>
      <c r="F250" s="58">
        <f t="shared" si="91"/>
        <v>12.373699999999999</v>
      </c>
      <c r="G250" s="65">
        <v>16.447351677852343</v>
      </c>
      <c r="H250" s="66">
        <v>16.37</v>
      </c>
      <c r="I250" s="60">
        <f>AVERAGE($H$102:H250)</f>
        <v>16.446644295302011</v>
      </c>
      <c r="J250" s="58">
        <f t="shared" si="87"/>
        <v>14.616776859504128</v>
      </c>
      <c r="K250">
        <f t="shared" si="92"/>
        <v>16.170000000000002</v>
      </c>
      <c r="Q250" s="64">
        <v>42931</v>
      </c>
      <c r="R250" s="64" t="str">
        <f t="shared" si="90"/>
        <v>72017</v>
      </c>
      <c r="S250" s="58">
        <v>14.154388849662745</v>
      </c>
      <c r="T250" s="60">
        <f>AVERAGE($S$102:S250)</f>
        <v>7.5255930208543287</v>
      </c>
      <c r="U250" s="60">
        <f t="shared" si="86"/>
        <v>7.7255255485917802</v>
      </c>
      <c r="V250" s="60">
        <f t="shared" si="93"/>
        <v>13.463840558868869</v>
      </c>
      <c r="AL250" s="64">
        <v>36308</v>
      </c>
      <c r="AM250" s="64" t="str">
        <f t="shared" si="88"/>
        <v>51999</v>
      </c>
      <c r="AN250">
        <v>43.089113793103422</v>
      </c>
      <c r="AO250">
        <f t="shared" si="85"/>
        <v>31.172939264367802</v>
      </c>
    </row>
    <row r="251" spans="3:41">
      <c r="C251" s="64">
        <v>14732</v>
      </c>
      <c r="D251" s="64" t="str">
        <f t="shared" si="89"/>
        <v>51940</v>
      </c>
      <c r="E251" s="65">
        <v>8.9135000000000009</v>
      </c>
      <c r="F251" s="58">
        <f t="shared" si="91"/>
        <v>11.7212</v>
      </c>
      <c r="G251" s="65">
        <v>16.397125999999997</v>
      </c>
      <c r="H251" s="66">
        <v>14.14</v>
      </c>
      <c r="I251" s="60">
        <f>AVERAGE($H$102:H251)</f>
        <v>16.431266666666662</v>
      </c>
      <c r="J251" s="58">
        <f t="shared" si="87"/>
        <v>14.520082644628097</v>
      </c>
      <c r="K251">
        <f t="shared" si="92"/>
        <v>16.37</v>
      </c>
      <c r="Q251" s="64">
        <v>42962</v>
      </c>
      <c r="R251" s="64" t="str">
        <f t="shared" si="90"/>
        <v>82017</v>
      </c>
      <c r="S251" s="58">
        <v>15.240177188088978</v>
      </c>
      <c r="T251" s="60">
        <f>AVERAGE($S$102:S251)</f>
        <v>7.5770235819692271</v>
      </c>
      <c r="U251" s="60">
        <f t="shared" si="86"/>
        <v>7.7843176404974903</v>
      </c>
      <c r="V251" s="60">
        <f t="shared" si="93"/>
        <v>14.154388849662745</v>
      </c>
      <c r="AL251" s="64">
        <v>36341</v>
      </c>
      <c r="AM251" s="64" t="str">
        <f t="shared" si="88"/>
        <v>61999</v>
      </c>
      <c r="AN251">
        <v>46.353377931034437</v>
      </c>
      <c r="AO251">
        <f t="shared" si="85"/>
        <v>31.208364540229869</v>
      </c>
    </row>
    <row r="252" spans="3:41">
      <c r="C252" s="64">
        <v>14763</v>
      </c>
      <c r="D252" s="64" t="str">
        <f t="shared" si="89"/>
        <v>61940</v>
      </c>
      <c r="E252" s="65">
        <v>9.5961999999999996</v>
      </c>
      <c r="F252" s="58">
        <f t="shared" si="91"/>
        <v>8.9135000000000009</v>
      </c>
      <c r="G252" s="65">
        <v>16.352086754966884</v>
      </c>
      <c r="H252" s="66">
        <v>12.84</v>
      </c>
      <c r="I252" s="60">
        <f>AVERAGE($H$102:H252)</f>
        <v>16.407483443708607</v>
      </c>
      <c r="J252" s="58">
        <f t="shared" si="87"/>
        <v>14.425289256198345</v>
      </c>
      <c r="K252">
        <f t="shared" si="92"/>
        <v>14.14</v>
      </c>
      <c r="Q252" s="64">
        <v>42993</v>
      </c>
      <c r="R252" s="64" t="str">
        <f t="shared" si="90"/>
        <v>92017</v>
      </c>
      <c r="S252" s="58">
        <v>16.094610408621389</v>
      </c>
      <c r="T252" s="60">
        <f>AVERAGE($S$102:S252)</f>
        <v>7.63343144174838</v>
      </c>
      <c r="U252" s="60">
        <f t="shared" si="86"/>
        <v>7.8384711460475645</v>
      </c>
      <c r="V252" s="60">
        <f t="shared" si="93"/>
        <v>15.240177188088978</v>
      </c>
      <c r="AL252" s="64">
        <v>36371</v>
      </c>
      <c r="AM252" s="64" t="str">
        <f t="shared" si="88"/>
        <v>71999</v>
      </c>
      <c r="AN252">
        <v>45.605855172413733</v>
      </c>
      <c r="AO252">
        <f t="shared" si="85"/>
        <v>31.216276362068946</v>
      </c>
    </row>
    <row r="253" spans="3:41">
      <c r="C253" s="64">
        <v>14793</v>
      </c>
      <c r="D253" s="64" t="str">
        <f t="shared" si="89"/>
        <v>71940</v>
      </c>
      <c r="E253" s="65">
        <v>9.5277999999999992</v>
      </c>
      <c r="F253" s="58">
        <f t="shared" si="91"/>
        <v>9.5961999999999996</v>
      </c>
      <c r="G253" s="65">
        <v>16.307190131578942</v>
      </c>
      <c r="H253" s="66">
        <v>13.37</v>
      </c>
      <c r="I253" s="60">
        <f>AVERAGE($H$102:H253)</f>
        <v>16.387499999999999</v>
      </c>
      <c r="J253" s="58">
        <f t="shared" si="87"/>
        <v>14.355041322314047</v>
      </c>
      <c r="K253">
        <f t="shared" si="92"/>
        <v>12.84</v>
      </c>
      <c r="Q253" s="64">
        <v>43023</v>
      </c>
      <c r="R253" s="64" t="str">
        <f t="shared" si="90"/>
        <v>102017</v>
      </c>
      <c r="S253" s="58">
        <v>17.060522675964485</v>
      </c>
      <c r="T253" s="60">
        <f>AVERAGE($S$102:S253)</f>
        <v>7.6954517788155909</v>
      </c>
      <c r="U253" s="60">
        <f t="shared" si="86"/>
        <v>7.8945834222859483</v>
      </c>
      <c r="V253" s="60">
        <f t="shared" si="93"/>
        <v>16.094610408621389</v>
      </c>
      <c r="AL253" s="64">
        <v>36403</v>
      </c>
      <c r="AM253" s="64" t="str">
        <f t="shared" si="88"/>
        <v>81999</v>
      </c>
      <c r="AN253">
        <v>44.619442068965469</v>
      </c>
      <c r="AO253">
        <f t="shared" si="85"/>
        <v>31.221181580459753</v>
      </c>
    </row>
    <row r="254" spans="3:41">
      <c r="C254" s="64">
        <v>14824</v>
      </c>
      <c r="D254" s="64" t="str">
        <f t="shared" si="89"/>
        <v>81940</v>
      </c>
      <c r="E254" s="65">
        <v>9.7777999999999992</v>
      </c>
      <c r="F254" s="58">
        <f t="shared" si="91"/>
        <v>9.5277999999999992</v>
      </c>
      <c r="G254" s="65">
        <v>16.264514379084961</v>
      </c>
      <c r="H254" s="66">
        <v>13.65</v>
      </c>
      <c r="I254" s="60">
        <f>AVERAGE($H$102:H254)</f>
        <v>16.369607843137253</v>
      </c>
      <c r="J254" s="58">
        <f t="shared" si="87"/>
        <v>14.2897520661157</v>
      </c>
      <c r="K254">
        <f t="shared" si="92"/>
        <v>13.37</v>
      </c>
      <c r="Q254" s="64">
        <v>43054</v>
      </c>
      <c r="R254" s="64" t="str">
        <f t="shared" si="90"/>
        <v>112017</v>
      </c>
      <c r="S254" s="58">
        <v>16.112433934412415</v>
      </c>
      <c r="T254" s="60">
        <f>AVERAGE($S$102:S254)</f>
        <v>7.7504647340809294</v>
      </c>
      <c r="U254" s="60">
        <f t="shared" si="86"/>
        <v>7.9506493225988226</v>
      </c>
      <c r="V254" s="60">
        <f t="shared" si="93"/>
        <v>17.060522675964485</v>
      </c>
      <c r="AL254" s="64">
        <v>36433</v>
      </c>
      <c r="AM254" s="64" t="str">
        <f t="shared" si="88"/>
        <v>91999</v>
      </c>
      <c r="AN254">
        <v>43.669262758620633</v>
      </c>
      <c r="AO254">
        <f t="shared" si="85"/>
        <v>31.214710448275852</v>
      </c>
    </row>
    <row r="255" spans="3:41">
      <c r="C255" s="64">
        <v>14855</v>
      </c>
      <c r="D255" s="64" t="str">
        <f t="shared" si="89"/>
        <v>91940</v>
      </c>
      <c r="E255" s="65">
        <v>9.8704000000000001</v>
      </c>
      <c r="F255" s="58">
        <f t="shared" si="91"/>
        <v>9.7777999999999992</v>
      </c>
      <c r="G255" s="65">
        <v>16.222994155844148</v>
      </c>
      <c r="H255" s="66">
        <v>14.21</v>
      </c>
      <c r="I255" s="60">
        <f>AVERAGE($H$102:H255)</f>
        <v>16.355584415584413</v>
      </c>
      <c r="J255" s="58">
        <f t="shared" si="87"/>
        <v>14.231157024793387</v>
      </c>
      <c r="K255">
        <f t="shared" si="92"/>
        <v>13.65</v>
      </c>
      <c r="Q255" s="64">
        <v>43084</v>
      </c>
      <c r="R255" s="64" t="str">
        <f t="shared" si="90"/>
        <v>122017</v>
      </c>
      <c r="S255" s="58">
        <v>17.702123716543831</v>
      </c>
      <c r="T255" s="60">
        <f>AVERAGE($S$102:S255)</f>
        <v>7.8150858963047147</v>
      </c>
      <c r="U255" s="60">
        <f t="shared" si="86"/>
        <v>8.0198165937983852</v>
      </c>
      <c r="V255" s="60">
        <f t="shared" si="93"/>
        <v>16.112433934412415</v>
      </c>
      <c r="AL255" s="64">
        <v>36462</v>
      </c>
      <c r="AM255" s="64" t="str">
        <f t="shared" si="88"/>
        <v>101999</v>
      </c>
      <c r="AN255">
        <v>45.36530344827581</v>
      </c>
      <c r="AO255">
        <f t="shared" si="85"/>
        <v>31.228174040229874</v>
      </c>
    </row>
    <row r="256" spans="3:41">
      <c r="C256" s="64">
        <v>14885</v>
      </c>
      <c r="D256" s="64" t="str">
        <f t="shared" si="89"/>
        <v>101940</v>
      </c>
      <c r="E256" s="65">
        <v>10.5524</v>
      </c>
      <c r="F256" s="58">
        <f t="shared" si="91"/>
        <v>9.8704000000000001</v>
      </c>
      <c r="G256" s="65">
        <v>16.186409677419348</v>
      </c>
      <c r="H256" s="66">
        <v>14.33</v>
      </c>
      <c r="I256" s="60">
        <f>AVERAGE($H$102:H256)</f>
        <v>16.342516129032255</v>
      </c>
      <c r="J256" s="58">
        <f t="shared" si="87"/>
        <v>14.175454545454544</v>
      </c>
      <c r="K256">
        <f t="shared" si="92"/>
        <v>14.21</v>
      </c>
      <c r="Q256" s="64">
        <v>43115</v>
      </c>
      <c r="R256" s="64" t="str">
        <f t="shared" si="90"/>
        <v>12018</v>
      </c>
      <c r="S256" s="58">
        <v>18.151199785925819</v>
      </c>
      <c r="T256" s="60">
        <f>AVERAGE($S$102:S256)</f>
        <v>7.8817705020442057</v>
      </c>
      <c r="U256" s="60">
        <f t="shared" si="86"/>
        <v>8.0965041337815471</v>
      </c>
      <c r="V256" s="60">
        <f t="shared" si="93"/>
        <v>17.702123716543831</v>
      </c>
      <c r="AL256" s="64">
        <v>36494</v>
      </c>
      <c r="AM256" s="64" t="str">
        <f t="shared" si="88"/>
        <v>111999</v>
      </c>
      <c r="AN256">
        <v>46.683645517241324</v>
      </c>
      <c r="AO256">
        <f t="shared" si="85"/>
        <v>31.241630637931028</v>
      </c>
    </row>
    <row r="257" spans="3:41">
      <c r="C257" s="64">
        <v>14916</v>
      </c>
      <c r="D257" s="64" t="str">
        <f t="shared" si="89"/>
        <v>111940</v>
      </c>
      <c r="E257" s="65">
        <v>10.104799999999999</v>
      </c>
      <c r="F257" s="58">
        <f t="shared" si="91"/>
        <v>10.5524</v>
      </c>
      <c r="G257" s="65">
        <v>16.147424999999991</v>
      </c>
      <c r="H257" s="66">
        <v>14.64</v>
      </c>
      <c r="I257" s="60">
        <f>AVERAGE($H$102:H257)</f>
        <v>16.33160256410256</v>
      </c>
      <c r="J257" s="58">
        <f t="shared" si="87"/>
        <v>14.145950413223142</v>
      </c>
      <c r="K257">
        <f t="shared" si="92"/>
        <v>14.33</v>
      </c>
      <c r="Q257" s="64">
        <v>43146</v>
      </c>
      <c r="R257" s="64" t="str">
        <f t="shared" si="90"/>
        <v>22018</v>
      </c>
      <c r="S257" s="58">
        <v>17.38118006775656</v>
      </c>
      <c r="T257" s="60">
        <f>AVERAGE($S$102:S257)</f>
        <v>7.9426641531064641</v>
      </c>
      <c r="U257" s="60">
        <f t="shared" si="86"/>
        <v>8.1619394890907166</v>
      </c>
      <c r="V257" s="60">
        <f t="shared" si="93"/>
        <v>18.151199785925819</v>
      </c>
      <c r="AL257" s="64">
        <v>36524</v>
      </c>
      <c r="AM257" s="64" t="str">
        <f t="shared" si="88"/>
        <v>121999</v>
      </c>
      <c r="AN257">
        <v>46.670605517241327</v>
      </c>
      <c r="AO257">
        <f t="shared" si="85"/>
        <v>31.252108040229874</v>
      </c>
    </row>
    <row r="258" spans="3:41">
      <c r="C258" s="64">
        <v>14946</v>
      </c>
      <c r="D258" s="64" t="str">
        <f t="shared" si="89"/>
        <v>121940</v>
      </c>
      <c r="E258" s="65">
        <v>10.0762</v>
      </c>
      <c r="F258" s="58">
        <f t="shared" si="91"/>
        <v>10.104799999999999</v>
      </c>
      <c r="G258" s="65">
        <v>16.108754777070057</v>
      </c>
      <c r="H258" s="66">
        <v>13.91</v>
      </c>
      <c r="I258" s="60">
        <f>AVERAGE($H$102:H258)</f>
        <v>16.316178343949041</v>
      </c>
      <c r="J258" s="58">
        <f t="shared" si="87"/>
        <v>14.120909090909091</v>
      </c>
      <c r="K258">
        <f t="shared" si="92"/>
        <v>14.64</v>
      </c>
      <c r="Q258" s="64">
        <v>43174</v>
      </c>
      <c r="R258" s="64" t="str">
        <f t="shared" si="90"/>
        <v>32018</v>
      </c>
      <c r="S258" s="58">
        <v>17.443507246477605</v>
      </c>
      <c r="T258" s="60">
        <f>AVERAGE($S$102:S258)</f>
        <v>8.0031790772680633</v>
      </c>
      <c r="U258" s="60">
        <f t="shared" si="86"/>
        <v>8.2296203614205385</v>
      </c>
      <c r="V258" s="60">
        <f t="shared" si="93"/>
        <v>17.38118006775656</v>
      </c>
      <c r="AL258" s="64">
        <v>36556</v>
      </c>
      <c r="AM258" s="64" t="str">
        <f t="shared" si="88"/>
        <v>12000</v>
      </c>
      <c r="AN258">
        <v>47.815019999999933</v>
      </c>
      <c r="AO258">
        <f t="shared" si="85"/>
        <v>31.298502994252861</v>
      </c>
    </row>
    <row r="259" spans="3:41">
      <c r="C259" s="64">
        <v>14977</v>
      </c>
      <c r="D259" s="64" t="str">
        <f t="shared" si="89"/>
        <v>11941</v>
      </c>
      <c r="E259" s="65">
        <v>9.5</v>
      </c>
      <c r="F259" s="58">
        <f t="shared" si="91"/>
        <v>10.0762</v>
      </c>
      <c r="G259" s="65">
        <v>16.066927215189867</v>
      </c>
      <c r="H259" s="66">
        <v>13.9</v>
      </c>
      <c r="I259" s="60">
        <f>AVERAGE($H$102:H259)</f>
        <v>16.300886075949364</v>
      </c>
      <c r="J259" s="58">
        <f t="shared" si="87"/>
        <v>14.103057851239672</v>
      </c>
      <c r="K259">
        <f t="shared" si="92"/>
        <v>13.91</v>
      </c>
      <c r="Q259" s="64">
        <v>43205</v>
      </c>
      <c r="R259" s="64" t="str">
        <f t="shared" si="90"/>
        <v>42018</v>
      </c>
      <c r="S259" s="58">
        <v>17.448262462813112</v>
      </c>
      <c r="T259" s="60">
        <f>AVERAGE($S$102:S259)</f>
        <v>8.0629580860373355</v>
      </c>
      <c r="U259" s="60">
        <f t="shared" si="86"/>
        <v>8.2941272131930859</v>
      </c>
      <c r="V259" s="60">
        <f t="shared" si="93"/>
        <v>17.443507246477605</v>
      </c>
      <c r="AL259" s="64">
        <v>36585</v>
      </c>
      <c r="AM259" s="64" t="str">
        <f t="shared" si="88"/>
        <v>22000</v>
      </c>
      <c r="AN259">
        <v>47.694400689655112</v>
      </c>
      <c r="AO259">
        <f t="shared" si="85"/>
        <v>31.366463287356304</v>
      </c>
    </row>
    <row r="260" spans="3:41">
      <c r="C260" s="64">
        <v>15008</v>
      </c>
      <c r="D260" s="64" t="str">
        <f t="shared" si="89"/>
        <v>21941</v>
      </c>
      <c r="E260" s="65">
        <v>9.3584999999999994</v>
      </c>
      <c r="F260" s="58">
        <f t="shared" si="91"/>
        <v>9.5</v>
      </c>
      <c r="G260" s="65">
        <v>16.024735849056594</v>
      </c>
      <c r="H260" s="66">
        <v>13</v>
      </c>
      <c r="I260" s="60">
        <f>AVERAGE($H$102:H260)</f>
        <v>16.28012578616352</v>
      </c>
      <c r="J260" s="58">
        <f t="shared" si="87"/>
        <v>14.072396694214877</v>
      </c>
      <c r="K260">
        <f t="shared" si="92"/>
        <v>13.9</v>
      </c>
      <c r="Q260" s="64">
        <v>43235</v>
      </c>
      <c r="R260" s="64" t="str">
        <f t="shared" si="90"/>
        <v>52018</v>
      </c>
      <c r="S260" s="58">
        <v>14.904545401414541</v>
      </c>
      <c r="T260" s="60">
        <f>AVERAGE($S$102:S260)</f>
        <v>8.1059869370774429</v>
      </c>
      <c r="U260" s="60">
        <f t="shared" si="86"/>
        <v>8.3304256534576755</v>
      </c>
      <c r="V260" s="60">
        <f t="shared" si="93"/>
        <v>17.448262462813112</v>
      </c>
      <c r="AL260" s="64">
        <v>36616</v>
      </c>
      <c r="AM260" s="64" t="str">
        <f t="shared" si="88"/>
        <v>32000</v>
      </c>
      <c r="AN260">
        <v>50.086293103448213</v>
      </c>
      <c r="AO260">
        <f t="shared" si="85"/>
        <v>31.489620499999987</v>
      </c>
    </row>
    <row r="261" spans="3:41">
      <c r="C261" s="64">
        <v>15036</v>
      </c>
      <c r="D261" s="64" t="str">
        <f t="shared" si="89"/>
        <v>31941</v>
      </c>
      <c r="E261" s="65">
        <v>9.3962000000000003</v>
      </c>
      <c r="F261" s="58">
        <f t="shared" si="91"/>
        <v>9.3584999999999994</v>
      </c>
      <c r="G261" s="65">
        <v>15.983307499999992</v>
      </c>
      <c r="H261" s="66">
        <v>12.96</v>
      </c>
      <c r="I261" s="60">
        <f>AVERAGE($H$102:H261)</f>
        <v>16.259374999999999</v>
      </c>
      <c r="J261" s="58">
        <f t="shared" si="87"/>
        <v>14.029421487603308</v>
      </c>
      <c r="K261">
        <f t="shared" si="92"/>
        <v>13</v>
      </c>
      <c r="Q261" s="64">
        <v>43266</v>
      </c>
      <c r="R261" s="64" t="str">
        <f t="shared" si="90"/>
        <v>62018</v>
      </c>
      <c r="S261" s="58">
        <v>14.15051457752393</v>
      </c>
      <c r="T261" s="60">
        <f>AVERAGE($S$102:S261)</f>
        <v>8.1437652348302336</v>
      </c>
      <c r="U261" s="60">
        <f t="shared" si="86"/>
        <v>8.3680532790399198</v>
      </c>
      <c r="V261" s="60">
        <f t="shared" si="93"/>
        <v>14.904545401414541</v>
      </c>
      <c r="AL261" s="64">
        <v>36644</v>
      </c>
      <c r="AM261" s="64" t="str">
        <f t="shared" si="88"/>
        <v>42000</v>
      </c>
      <c r="AN261">
        <v>48.503893793103387</v>
      </c>
      <c r="AO261">
        <f t="shared" si="85"/>
        <v>31.602672706896541</v>
      </c>
    </row>
    <row r="262" spans="3:41">
      <c r="C262" s="64">
        <v>15067</v>
      </c>
      <c r="D262" s="64" t="str">
        <f t="shared" si="89"/>
        <v>41941</v>
      </c>
      <c r="E262" s="65">
        <v>8.5412999999999997</v>
      </c>
      <c r="F262" s="58">
        <f t="shared" si="91"/>
        <v>9.3962000000000003</v>
      </c>
      <c r="G262" s="65">
        <v>15.937083850931668</v>
      </c>
      <c r="H262" s="66">
        <v>12.43</v>
      </c>
      <c r="I262" s="60">
        <f>AVERAGE($H$102:H262)</f>
        <v>16.235590062111797</v>
      </c>
      <c r="J262" s="58">
        <f t="shared" si="87"/>
        <v>13.978595041322315</v>
      </c>
      <c r="K262">
        <f t="shared" si="92"/>
        <v>12.96</v>
      </c>
      <c r="Q262" s="64">
        <v>43296</v>
      </c>
      <c r="R262" s="64" t="str">
        <f t="shared" si="90"/>
        <v>72018</v>
      </c>
      <c r="S262" s="58">
        <v>15.328890861648597</v>
      </c>
      <c r="T262" s="60">
        <f>AVERAGE($S$102:S262)</f>
        <v>8.1883933443135781</v>
      </c>
      <c r="U262" s="60">
        <f t="shared" si="86"/>
        <v>8.4216865095606366</v>
      </c>
      <c r="V262" s="60">
        <f t="shared" si="93"/>
        <v>14.15051457752393</v>
      </c>
      <c r="AL262" s="64">
        <v>36677</v>
      </c>
      <c r="AM262" s="64" t="str">
        <f t="shared" si="88"/>
        <v>52000</v>
      </c>
      <c r="AN262">
        <v>46.972795862068907</v>
      </c>
      <c r="AO262">
        <f t="shared" si="85"/>
        <v>31.67820979885056</v>
      </c>
    </row>
    <row r="263" spans="3:41">
      <c r="C263" s="64">
        <v>15097</v>
      </c>
      <c r="D263" s="64" t="str">
        <f t="shared" si="89"/>
        <v>51941</v>
      </c>
      <c r="E263" s="65">
        <v>8.5779999999999994</v>
      </c>
      <c r="F263" s="58">
        <f t="shared" si="91"/>
        <v>8.5412999999999997</v>
      </c>
      <c r="G263" s="65">
        <v>15.891657407407399</v>
      </c>
      <c r="H263" s="66">
        <v>12.04</v>
      </c>
      <c r="I263" s="60">
        <f>AVERAGE($H$102:H263)</f>
        <v>16.209691358024688</v>
      </c>
      <c r="J263" s="58">
        <f t="shared" si="87"/>
        <v>13.938677685950415</v>
      </c>
      <c r="K263">
        <f t="shared" si="92"/>
        <v>12.43</v>
      </c>
      <c r="Q263" s="64">
        <v>43327</v>
      </c>
      <c r="R263" s="64" t="str">
        <f t="shared" si="90"/>
        <v>82018</v>
      </c>
      <c r="S263" s="58">
        <v>14.349846848950028</v>
      </c>
      <c r="T263" s="60">
        <f>AVERAGE($S$102:S263)</f>
        <v>8.2264270079224442</v>
      </c>
      <c r="U263" s="60">
        <f t="shared" si="86"/>
        <v>8.4739059950861115</v>
      </c>
      <c r="V263" s="60">
        <f t="shared" si="93"/>
        <v>15.328890861648597</v>
      </c>
      <c r="AL263" s="64">
        <v>36707</v>
      </c>
      <c r="AM263" s="64" t="str">
        <f t="shared" si="88"/>
        <v>62000</v>
      </c>
      <c r="AN263">
        <v>49.010314482758531</v>
      </c>
      <c r="AO263">
        <f t="shared" si="85"/>
        <v>31.788856247126418</v>
      </c>
    </row>
    <row r="264" spans="3:41">
      <c r="C264" s="64">
        <v>15128</v>
      </c>
      <c r="D264" s="64" t="str">
        <f t="shared" si="89"/>
        <v>61941</v>
      </c>
      <c r="E264" s="65">
        <v>9.0366999999999997</v>
      </c>
      <c r="F264" s="58">
        <f t="shared" si="91"/>
        <v>8.5779999999999994</v>
      </c>
      <c r="G264" s="65">
        <v>15.849602453987723</v>
      </c>
      <c r="H264" s="66">
        <v>12.16</v>
      </c>
      <c r="I264" s="60">
        <f>AVERAGE($H$102:H264)</f>
        <v>16.184846625766866</v>
      </c>
      <c r="J264" s="58">
        <f t="shared" si="87"/>
        <v>13.911900826446281</v>
      </c>
      <c r="K264">
        <f t="shared" si="92"/>
        <v>12.04</v>
      </c>
      <c r="Q264" s="64">
        <v>43358</v>
      </c>
      <c r="R264" s="64" t="str">
        <f t="shared" si="90"/>
        <v>92018</v>
      </c>
      <c r="S264" s="58">
        <v>14.772594931427552</v>
      </c>
      <c r="T264" s="60">
        <f>AVERAGE($S$102:S264)</f>
        <v>8.2665875473304524</v>
      </c>
      <c r="U264" s="60">
        <f t="shared" si="86"/>
        <v>8.5354720306967113</v>
      </c>
      <c r="V264" s="60">
        <f t="shared" si="93"/>
        <v>14.349846848950028</v>
      </c>
      <c r="AL264" s="64">
        <v>36738</v>
      </c>
      <c r="AM264" s="64" t="str">
        <f t="shared" si="88"/>
        <v>72000</v>
      </c>
      <c r="AN264">
        <v>47.182336551724063</v>
      </c>
      <c r="AO264">
        <f t="shared" si="85"/>
        <v>31.897038149425271</v>
      </c>
    </row>
    <row r="265" spans="3:41">
      <c r="C265" s="64">
        <v>15158</v>
      </c>
      <c r="D265" s="64" t="str">
        <f t="shared" si="89"/>
        <v>71941</v>
      </c>
      <c r="E265" s="65">
        <v>8.7310999999999996</v>
      </c>
      <c r="F265" s="58">
        <f t="shared" si="91"/>
        <v>9.0366999999999997</v>
      </c>
      <c r="G265" s="65">
        <v>15.806196951219505</v>
      </c>
      <c r="H265" s="66">
        <v>12.74</v>
      </c>
      <c r="I265" s="60">
        <f>AVERAGE($H$102:H265)</f>
        <v>16.163841463414627</v>
      </c>
      <c r="J265" s="58">
        <f t="shared" si="87"/>
        <v>13.892727272727274</v>
      </c>
      <c r="K265">
        <f t="shared" si="92"/>
        <v>12.16</v>
      </c>
      <c r="Q265" s="64">
        <v>43388</v>
      </c>
      <c r="R265" s="64" t="str">
        <f t="shared" si="90"/>
        <v>102018</v>
      </c>
      <c r="S265" s="58">
        <v>16.798506731955715</v>
      </c>
      <c r="T265" s="60">
        <f>AVERAGE($S$102:S265)</f>
        <v>8.3186114447976784</v>
      </c>
      <c r="U265" s="60">
        <f t="shared" si="86"/>
        <v>8.62924767441638</v>
      </c>
      <c r="V265" s="60">
        <f t="shared" si="93"/>
        <v>14.772594931427552</v>
      </c>
      <c r="AL265" s="64">
        <v>36769</v>
      </c>
      <c r="AM265" s="64" t="str">
        <f t="shared" si="88"/>
        <v>82000</v>
      </c>
      <c r="AN265">
        <v>48.614665517241292</v>
      </c>
      <c r="AO265">
        <f t="shared" si="85"/>
        <v>32.049844586206873</v>
      </c>
    </row>
    <row r="266" spans="3:41">
      <c r="C266" s="64">
        <v>15189</v>
      </c>
      <c r="D266" s="64" t="str">
        <f t="shared" si="89"/>
        <v>81941</v>
      </c>
      <c r="E266" s="65">
        <v>8.6555</v>
      </c>
      <c r="F266" s="58">
        <f t="shared" si="91"/>
        <v>8.7310999999999996</v>
      </c>
      <c r="G266" s="65">
        <v>15.762859393939385</v>
      </c>
      <c r="H266" s="66">
        <v>12.46</v>
      </c>
      <c r="I266" s="60">
        <f>AVERAGE($H$102:H266)</f>
        <v>16.141393939393932</v>
      </c>
      <c r="J266" s="58">
        <f t="shared" si="87"/>
        <v>13.867438016528927</v>
      </c>
      <c r="K266">
        <f t="shared" si="92"/>
        <v>12.74</v>
      </c>
      <c r="Q266" s="64">
        <v>43419</v>
      </c>
      <c r="R266" s="64" t="str">
        <f t="shared" si="90"/>
        <v>112018</v>
      </c>
      <c r="S266" s="58">
        <v>17.133696300226532</v>
      </c>
      <c r="T266" s="60">
        <f>AVERAGE($S$102:S266)</f>
        <v>8.3720362014972487</v>
      </c>
      <c r="U266" s="60">
        <f t="shared" si="86"/>
        <v>8.7302816564873833</v>
      </c>
      <c r="V266" s="60">
        <f t="shared" si="93"/>
        <v>16.798506731955715</v>
      </c>
      <c r="AL266" s="64">
        <v>36798</v>
      </c>
      <c r="AM266" s="64" t="str">
        <f t="shared" si="88"/>
        <v>92000</v>
      </c>
      <c r="AN266">
        <v>46.104805517241303</v>
      </c>
      <c r="AO266">
        <f t="shared" si="85"/>
        <v>32.223598655172395</v>
      </c>
    </row>
    <row r="267" spans="3:41">
      <c r="C267" s="64">
        <v>15220</v>
      </c>
      <c r="D267" s="64" t="str">
        <f t="shared" si="89"/>
        <v>91941</v>
      </c>
      <c r="E267" s="65">
        <v>8.5714000000000006</v>
      </c>
      <c r="F267" s="58">
        <f t="shared" si="91"/>
        <v>8.6555</v>
      </c>
      <c r="G267" s="65">
        <v>15.71953734939758</v>
      </c>
      <c r="H267" s="66">
        <v>12.28</v>
      </c>
      <c r="I267" s="60">
        <f>AVERAGE($H$102:H267)</f>
        <v>16.118132530120477</v>
      </c>
      <c r="J267" s="58">
        <f t="shared" si="87"/>
        <v>13.844876033057853</v>
      </c>
      <c r="K267">
        <f t="shared" si="92"/>
        <v>12.46</v>
      </c>
      <c r="Q267" s="64">
        <v>43449</v>
      </c>
      <c r="R267" s="64" t="str">
        <f t="shared" si="90"/>
        <v>122018</v>
      </c>
      <c r="S267" s="58">
        <v>17.12290875924888</v>
      </c>
      <c r="T267" s="60">
        <f>AVERAGE($S$102:S267)</f>
        <v>8.4247523012427408</v>
      </c>
      <c r="U267" s="60">
        <f t="shared" si="86"/>
        <v>8.8306571863800958</v>
      </c>
      <c r="V267" s="60">
        <f t="shared" si="93"/>
        <v>17.133696300226532</v>
      </c>
      <c r="AL267" s="64">
        <v>36830</v>
      </c>
      <c r="AM267" s="64" t="str">
        <f t="shared" si="88"/>
        <v>102000</v>
      </c>
      <c r="AN267">
        <v>45.249744827586142</v>
      </c>
      <c r="AO267">
        <f t="shared" si="85"/>
        <v>32.367396126436766</v>
      </c>
    </row>
    <row r="268" spans="3:41">
      <c r="C268" s="64">
        <v>15250</v>
      </c>
      <c r="D268" s="64" t="str">
        <f t="shared" si="89"/>
        <v>101941</v>
      </c>
      <c r="E268" s="65">
        <v>8.1897000000000002</v>
      </c>
      <c r="F268" s="58">
        <f t="shared" si="91"/>
        <v>8.5714000000000006</v>
      </c>
      <c r="G268" s="65">
        <v>15.674448502994002</v>
      </c>
      <c r="H268" s="66">
        <v>11.58</v>
      </c>
      <c r="I268" s="60">
        <f>AVERAGE($H$102:H268)</f>
        <v>16.09095808383233</v>
      </c>
      <c r="J268" s="58">
        <f t="shared" si="87"/>
        <v>13.834628099173555</v>
      </c>
      <c r="K268">
        <f t="shared" si="92"/>
        <v>12.28</v>
      </c>
      <c r="Q268" s="64">
        <v>43480</v>
      </c>
      <c r="R268" s="64" t="str">
        <f t="shared" si="90"/>
        <v>12019</v>
      </c>
      <c r="S268" s="58">
        <v>18.527624068239344</v>
      </c>
      <c r="T268" s="60">
        <f>AVERAGE($S$102:S268)</f>
        <v>8.4852485393684685</v>
      </c>
      <c r="U268" s="60">
        <f t="shared" si="86"/>
        <v>8.9401487628030178</v>
      </c>
      <c r="V268" s="60">
        <f t="shared" si="93"/>
        <v>17.12290875924888</v>
      </c>
      <c r="AL268" s="64">
        <v>36860</v>
      </c>
      <c r="AM268" s="64" t="str">
        <f t="shared" si="88"/>
        <v>112000</v>
      </c>
      <c r="AN268">
        <v>42.366815172413716</v>
      </c>
      <c r="AO268">
        <f t="shared" si="85"/>
        <v>32.501639637931014</v>
      </c>
    </row>
    <row r="269" spans="3:41">
      <c r="C269" s="64">
        <v>15281</v>
      </c>
      <c r="D269" s="64" t="str">
        <f t="shared" si="89"/>
        <v>111941</v>
      </c>
      <c r="E269" s="65">
        <v>7.8448000000000002</v>
      </c>
      <c r="F269" s="58">
        <f t="shared" si="91"/>
        <v>8.1897000000000002</v>
      </c>
      <c r="G269" s="65">
        <v>15.62784345238094</v>
      </c>
      <c r="H269" s="66">
        <v>10.91</v>
      </c>
      <c r="I269" s="60">
        <f>AVERAGE($H$102:H269)</f>
        <v>16.060119047619043</v>
      </c>
      <c r="J269" s="58">
        <f t="shared" si="87"/>
        <v>13.832644628099178</v>
      </c>
      <c r="K269">
        <f t="shared" si="92"/>
        <v>11.58</v>
      </c>
      <c r="Q269" s="64">
        <v>43511</v>
      </c>
      <c r="R269" s="64" t="str">
        <f t="shared" si="90"/>
        <v>22019</v>
      </c>
      <c r="S269" s="58">
        <v>17.483839566155794</v>
      </c>
      <c r="T269" s="60">
        <f>AVERAGE($S$102:S269)</f>
        <v>8.5388115811945848</v>
      </c>
      <c r="U269" s="60">
        <f t="shared" si="86"/>
        <v>9.043234408187617</v>
      </c>
      <c r="V269" s="60">
        <f t="shared" si="93"/>
        <v>18.527624068239344</v>
      </c>
      <c r="AL269" s="64">
        <v>36889</v>
      </c>
      <c r="AM269" s="64" t="str">
        <f t="shared" si="88"/>
        <v>122000</v>
      </c>
      <c r="AN269">
        <v>41.590299999999999</v>
      </c>
      <c r="AO269">
        <f t="shared" si="85"/>
        <v>32.631086011494233</v>
      </c>
    </row>
    <row r="270" spans="3:41">
      <c r="C270" s="64">
        <v>15311</v>
      </c>
      <c r="D270" s="64" t="str">
        <f t="shared" si="89"/>
        <v>121941</v>
      </c>
      <c r="E270" s="65">
        <v>7.4913999999999996</v>
      </c>
      <c r="F270" s="58">
        <f t="shared" si="91"/>
        <v>7.8448000000000002</v>
      </c>
      <c r="G270" s="65">
        <v>15.579698816568035</v>
      </c>
      <c r="H270" s="66">
        <v>10.09</v>
      </c>
      <c r="I270" s="60">
        <f>AVERAGE($H$102:H270)</f>
        <v>16.024792899408279</v>
      </c>
      <c r="J270" s="58">
        <f t="shared" si="87"/>
        <v>13.821652892561984</v>
      </c>
      <c r="K270">
        <f t="shared" si="92"/>
        <v>10.91</v>
      </c>
      <c r="Q270" s="64">
        <v>43539</v>
      </c>
      <c r="R270" s="64" t="str">
        <f t="shared" si="90"/>
        <v>32019</v>
      </c>
      <c r="S270" s="58">
        <v>17.371545001538774</v>
      </c>
      <c r="T270" s="60">
        <f>AVERAGE($S$102:S270)</f>
        <v>8.5910762759895221</v>
      </c>
      <c r="U270" s="60">
        <f t="shared" si="86"/>
        <v>9.1421222931785202</v>
      </c>
      <c r="V270" s="60">
        <f t="shared" si="93"/>
        <v>17.483839566155794</v>
      </c>
      <c r="AL270" s="64">
        <v>36922</v>
      </c>
      <c r="AM270" s="64" t="str">
        <f t="shared" si="88"/>
        <v>12001</v>
      </c>
      <c r="AN270">
        <v>42.208971590909087</v>
      </c>
      <c r="AO270">
        <f t="shared" si="85"/>
        <v>32.754727355211578</v>
      </c>
    </row>
    <row r="271" spans="3:41">
      <c r="C271" s="64">
        <v>15342</v>
      </c>
      <c r="D271" s="64" t="str">
        <f t="shared" si="89"/>
        <v>11942</v>
      </c>
      <c r="E271" s="65">
        <v>8.4711999999999996</v>
      </c>
      <c r="F271" s="58">
        <f t="shared" si="91"/>
        <v>7.4913999999999996</v>
      </c>
      <c r="G271" s="65">
        <v>15.537884117647046</v>
      </c>
      <c r="H271" s="66">
        <v>10.1</v>
      </c>
      <c r="I271" s="60">
        <f>AVERAGE($H$102:H271)</f>
        <v>15.989941176470582</v>
      </c>
      <c r="J271" s="58">
        <f t="shared" si="87"/>
        <v>13.828181818181818</v>
      </c>
      <c r="K271">
        <f t="shared" si="92"/>
        <v>10.09</v>
      </c>
      <c r="Q271" s="64">
        <v>43570</v>
      </c>
      <c r="R271" s="64" t="str">
        <f t="shared" si="90"/>
        <v>42019</v>
      </c>
      <c r="S271" s="58">
        <v>15.553346914115027</v>
      </c>
      <c r="T271" s="60">
        <f>AVERAGE($S$102:S271)</f>
        <v>8.6320308091549656</v>
      </c>
      <c r="U271" s="60">
        <f t="shared" si="86"/>
        <v>9.2217957550590857</v>
      </c>
      <c r="V271" s="60">
        <f t="shared" si="93"/>
        <v>17.371545001538774</v>
      </c>
      <c r="AL271" s="64">
        <v>36950</v>
      </c>
      <c r="AM271" s="64" t="str">
        <f t="shared" si="88"/>
        <v>22001</v>
      </c>
      <c r="AN271">
        <v>38.665465909090912</v>
      </c>
      <c r="AO271">
        <f t="shared" si="85"/>
        <v>32.824148887212615</v>
      </c>
    </row>
    <row r="272" spans="3:41">
      <c r="C272" s="64">
        <v>15373</v>
      </c>
      <c r="D272" s="64" t="str">
        <f t="shared" si="89"/>
        <v>21942</v>
      </c>
      <c r="E272" s="65">
        <v>8.2596000000000007</v>
      </c>
      <c r="F272" s="58">
        <f t="shared" si="91"/>
        <v>8.4711999999999996</v>
      </c>
      <c r="G272" s="65">
        <v>15.495321052631565</v>
      </c>
      <c r="H272" s="66">
        <v>9.68</v>
      </c>
      <c r="I272" s="60">
        <f>AVERAGE($H$102:H272)</f>
        <v>15.953040935672508</v>
      </c>
      <c r="J272" s="58">
        <f t="shared" si="87"/>
        <v>13.831239669421489</v>
      </c>
      <c r="K272">
        <f t="shared" si="92"/>
        <v>10.1</v>
      </c>
      <c r="Q272" s="64">
        <v>43600</v>
      </c>
      <c r="R272" s="64" t="str">
        <f t="shared" si="90"/>
        <v>52019</v>
      </c>
      <c r="S272" s="58">
        <v>16.438856405177592</v>
      </c>
      <c r="T272" s="60">
        <f>AVERAGE($S$102:S272)</f>
        <v>8.6776847600088995</v>
      </c>
      <c r="U272" s="60">
        <f t="shared" si="86"/>
        <v>9.302769419521896</v>
      </c>
      <c r="V272" s="60">
        <f t="shared" si="93"/>
        <v>15.553346914115027</v>
      </c>
      <c r="AL272" s="64">
        <v>36980</v>
      </c>
      <c r="AM272" s="64" t="str">
        <f t="shared" si="88"/>
        <v>32001</v>
      </c>
      <c r="AN272">
        <v>37.231618181818192</v>
      </c>
      <c r="AO272">
        <f t="shared" si="85"/>
        <v>32.883202274359959</v>
      </c>
    </row>
    <row r="273" spans="3:41">
      <c r="C273" s="64">
        <v>15401</v>
      </c>
      <c r="D273" s="64" t="str">
        <f t="shared" si="89"/>
        <v>31942</v>
      </c>
      <c r="E273" s="65">
        <v>7.7019000000000002</v>
      </c>
      <c r="F273" s="58">
        <f t="shared" si="91"/>
        <v>8.2596000000000007</v>
      </c>
      <c r="G273" s="65">
        <v>15.450010465116266</v>
      </c>
      <c r="H273" s="66">
        <v>9</v>
      </c>
      <c r="I273" s="60">
        <f>AVERAGE($H$102:H273)</f>
        <v>15.912616279069761</v>
      </c>
      <c r="J273" s="58">
        <f t="shared" si="87"/>
        <v>13.828429752066116</v>
      </c>
      <c r="K273">
        <f t="shared" si="92"/>
        <v>9.68</v>
      </c>
      <c r="Q273" s="64">
        <v>43631</v>
      </c>
      <c r="R273" s="64" t="str">
        <f t="shared" si="90"/>
        <v>62019</v>
      </c>
      <c r="S273" s="58">
        <v>17.141906618877872</v>
      </c>
      <c r="T273" s="60">
        <f>AVERAGE($S$102:S273)</f>
        <v>8.7268953522116259</v>
      </c>
      <c r="U273" s="60">
        <f t="shared" si="86"/>
        <v>9.3912166387907892</v>
      </c>
      <c r="V273" s="60">
        <f t="shared" si="93"/>
        <v>16.438856405177592</v>
      </c>
      <c r="AL273" s="64">
        <v>37008</v>
      </c>
      <c r="AM273" s="64" t="str">
        <f t="shared" si="88"/>
        <v>42001</v>
      </c>
      <c r="AN273">
        <v>36.984772727272734</v>
      </c>
      <c r="AO273">
        <f t="shared" si="85"/>
        <v>32.940433495363088</v>
      </c>
    </row>
    <row r="274" spans="3:41">
      <c r="C274" s="64">
        <v>15432</v>
      </c>
      <c r="D274" s="64" t="str">
        <f t="shared" si="89"/>
        <v>41942</v>
      </c>
      <c r="E274" s="65">
        <v>7.8163</v>
      </c>
      <c r="F274" s="58">
        <f t="shared" si="91"/>
        <v>7.7019000000000002</v>
      </c>
      <c r="G274" s="65">
        <v>15.405884971098253</v>
      </c>
      <c r="H274" s="66">
        <v>8.5399999999999991</v>
      </c>
      <c r="I274" s="60">
        <f>AVERAGE($H$102:H274)</f>
        <v>15.869999999999994</v>
      </c>
      <c r="J274" s="58">
        <f t="shared" si="87"/>
        <v>13.821239669421489</v>
      </c>
      <c r="K274">
        <f t="shared" si="92"/>
        <v>9</v>
      </c>
      <c r="Q274" s="64">
        <v>43661</v>
      </c>
      <c r="R274" s="64" t="str">
        <f t="shared" si="90"/>
        <v>72019</v>
      </c>
      <c r="S274" s="58">
        <v>17.224491453111881</v>
      </c>
      <c r="T274" s="60">
        <f>AVERAGE($S$102:S274)</f>
        <v>8.7760144048179853</v>
      </c>
      <c r="U274" s="60">
        <f t="shared" si="86"/>
        <v>9.4758121620133231</v>
      </c>
      <c r="V274" s="60">
        <f t="shared" si="93"/>
        <v>17.141906618877872</v>
      </c>
      <c r="AL274" s="64">
        <v>37042</v>
      </c>
      <c r="AM274" s="64" t="str">
        <f t="shared" si="88"/>
        <v>52001</v>
      </c>
      <c r="AN274">
        <v>38.536572727272741</v>
      </c>
      <c r="AO274">
        <f t="shared" si="85"/>
        <v>33.006654434757039</v>
      </c>
    </row>
    <row r="275" spans="3:41">
      <c r="C275" s="64">
        <v>15462</v>
      </c>
      <c r="D275" s="64" t="str">
        <f t="shared" si="89"/>
        <v>51942</v>
      </c>
      <c r="E275" s="65">
        <v>8.3163</v>
      </c>
      <c r="F275" s="58">
        <f t="shared" si="91"/>
        <v>7.8163</v>
      </c>
      <c r="G275" s="65">
        <v>15.365140229885045</v>
      </c>
      <c r="H275" s="66">
        <v>8.51</v>
      </c>
      <c r="I275" s="60">
        <f>AVERAGE($H$102:H275)</f>
        <v>15.827701149425282</v>
      </c>
      <c r="J275" s="58">
        <f t="shared" si="87"/>
        <v>13.832148760330579</v>
      </c>
      <c r="K275">
        <f t="shared" si="92"/>
        <v>8.5399999999999991</v>
      </c>
      <c r="Q275" s="64">
        <v>43692</v>
      </c>
      <c r="R275" s="64" t="str">
        <f t="shared" si="90"/>
        <v>82019</v>
      </c>
      <c r="S275" s="58">
        <v>16.500179089401815</v>
      </c>
      <c r="T275" s="60">
        <f>AVERAGE($S$102:S275)</f>
        <v>8.8204061558788123</v>
      </c>
      <c r="U275" s="60">
        <f t="shared" si="86"/>
        <v>9.5525084896665646</v>
      </c>
      <c r="V275" s="60">
        <f t="shared" si="93"/>
        <v>17.224491453111881</v>
      </c>
      <c r="AL275" s="64">
        <v>37071</v>
      </c>
      <c r="AM275" s="64" t="str">
        <f t="shared" si="88"/>
        <v>62001</v>
      </c>
      <c r="AN275">
        <v>38.195288636363642</v>
      </c>
      <c r="AO275">
        <f t="shared" si="85"/>
        <v>33.089921351554317</v>
      </c>
    </row>
    <row r="276" spans="3:41">
      <c r="C276" s="64">
        <v>15493</v>
      </c>
      <c r="D276" s="64" t="str">
        <f t="shared" si="89"/>
        <v>61942</v>
      </c>
      <c r="E276" s="65">
        <v>8.4694000000000003</v>
      </c>
      <c r="F276" s="58">
        <f t="shared" si="91"/>
        <v>8.3163</v>
      </c>
      <c r="G276" s="65">
        <v>15.325735999999987</v>
      </c>
      <c r="H276" s="66">
        <v>8.91</v>
      </c>
      <c r="I276" s="60">
        <f>AVERAGE($H$102:H276)</f>
        <v>15.788171428571422</v>
      </c>
      <c r="J276" s="58">
        <f t="shared" si="87"/>
        <v>13.852975206611571</v>
      </c>
      <c r="K276">
        <f t="shared" si="92"/>
        <v>8.51</v>
      </c>
      <c r="Q276" s="64">
        <v>43723</v>
      </c>
      <c r="R276" s="64" t="str">
        <f t="shared" si="90"/>
        <v>92019</v>
      </c>
      <c r="S276" s="58">
        <v>17.038162419572767</v>
      </c>
      <c r="T276" s="60">
        <f>AVERAGE($S$102:S276)</f>
        <v>8.8673647630999195</v>
      </c>
      <c r="U276" s="60">
        <f t="shared" si="86"/>
        <v>9.6290598748193119</v>
      </c>
      <c r="V276" s="60">
        <f t="shared" si="93"/>
        <v>16.500179089401815</v>
      </c>
      <c r="AL276" s="64">
        <v>37103</v>
      </c>
      <c r="AM276" s="64" t="str">
        <f t="shared" si="88"/>
        <v>72001</v>
      </c>
      <c r="AN276">
        <v>36.95521704545456</v>
      </c>
      <c r="AO276">
        <f t="shared" si="85"/>
        <v>33.156435780956102</v>
      </c>
    </row>
    <row r="277" spans="3:41">
      <c r="C277" s="64">
        <v>15523</v>
      </c>
      <c r="D277" s="64" t="str">
        <f t="shared" si="89"/>
        <v>71942</v>
      </c>
      <c r="E277" s="65">
        <v>9.1064000000000007</v>
      </c>
      <c r="F277" s="58">
        <f t="shared" si="91"/>
        <v>8.4694000000000003</v>
      </c>
      <c r="G277" s="65">
        <v>15.290398863636351</v>
      </c>
      <c r="H277" s="66">
        <v>9.15</v>
      </c>
      <c r="I277" s="60">
        <f>AVERAGE($H$102:H277)</f>
        <v>15.75045454545454</v>
      </c>
      <c r="J277" s="58">
        <f t="shared" si="87"/>
        <v>13.882561983471076</v>
      </c>
      <c r="K277">
        <f t="shared" si="92"/>
        <v>8.91</v>
      </c>
      <c r="Q277" s="64">
        <v>43753</v>
      </c>
      <c r="R277" s="64" t="str">
        <f t="shared" si="90"/>
        <v>102019</v>
      </c>
      <c r="S277" s="58">
        <v>17.928655840140117</v>
      </c>
      <c r="T277" s="60">
        <f>AVERAGE($S$102:S277)</f>
        <v>8.9188493714921933</v>
      </c>
      <c r="U277" s="60">
        <f t="shared" si="86"/>
        <v>9.712468438094394</v>
      </c>
      <c r="V277" s="60">
        <f t="shared" si="93"/>
        <v>17.038162419572767</v>
      </c>
      <c r="AL277" s="64">
        <v>37134</v>
      </c>
      <c r="AM277" s="64" t="str">
        <f t="shared" si="88"/>
        <v>82001</v>
      </c>
      <c r="AN277">
        <v>34.403345454545473</v>
      </c>
      <c r="AO277">
        <f t="shared" si="85"/>
        <v>33.209576372387652</v>
      </c>
    </row>
    <row r="278" spans="3:41">
      <c r="C278" s="64">
        <v>15554</v>
      </c>
      <c r="D278" s="64" t="str">
        <f t="shared" si="89"/>
        <v>81942</v>
      </c>
      <c r="E278" s="65">
        <v>9.1701999999999995</v>
      </c>
      <c r="F278" s="58">
        <f t="shared" si="91"/>
        <v>9.1064000000000007</v>
      </c>
      <c r="G278" s="65">
        <v>15.255821468926541</v>
      </c>
      <c r="H278" s="66">
        <v>9.01</v>
      </c>
      <c r="I278" s="60">
        <f>AVERAGE($H$102:H278)</f>
        <v>15.712372881355927</v>
      </c>
      <c r="J278" s="58">
        <f t="shared" si="87"/>
        <v>13.908760330578513</v>
      </c>
      <c r="K278">
        <f t="shared" si="92"/>
        <v>9.15</v>
      </c>
      <c r="Q278" s="64">
        <v>43784</v>
      </c>
      <c r="R278" s="64" t="str">
        <f t="shared" si="90"/>
        <v>112019</v>
      </c>
      <c r="S278" s="58">
        <v>16.765990746911363</v>
      </c>
      <c r="T278" s="60">
        <f>AVERAGE($S$102:S278)</f>
        <v>8.9631835035567082</v>
      </c>
      <c r="U278" s="60">
        <f t="shared" si="86"/>
        <v>9.7821791325899135</v>
      </c>
      <c r="V278" s="60">
        <f t="shared" si="93"/>
        <v>17.928655840140117</v>
      </c>
      <c r="AL278" s="64">
        <v>37162</v>
      </c>
      <c r="AM278" s="64" t="str">
        <f t="shared" si="88"/>
        <v>92001</v>
      </c>
      <c r="AN278">
        <v>31.275506818181832</v>
      </c>
      <c r="AO278">
        <f t="shared" si="85"/>
        <v>33.232544699320783</v>
      </c>
    </row>
    <row r="279" spans="3:41">
      <c r="C279" s="64">
        <v>15585</v>
      </c>
      <c r="D279" s="64" t="str">
        <f t="shared" si="89"/>
        <v>91942</v>
      </c>
      <c r="E279" s="65">
        <v>9.4148999999999994</v>
      </c>
      <c r="F279" s="58">
        <f t="shared" si="91"/>
        <v>9.1701999999999995</v>
      </c>
      <c r="G279" s="65">
        <v>15.223007303370775</v>
      </c>
      <c r="H279" s="66">
        <v>9.08</v>
      </c>
      <c r="I279" s="60">
        <f>AVERAGE($H$102:H279)</f>
        <v>15.675112359550557</v>
      </c>
      <c r="J279" s="58">
        <f t="shared" si="87"/>
        <v>13.910826446280993</v>
      </c>
      <c r="K279">
        <f t="shared" si="92"/>
        <v>9.01</v>
      </c>
      <c r="Q279" s="64">
        <v>43814</v>
      </c>
      <c r="R279" s="64" t="str">
        <f t="shared" si="90"/>
        <v>122019</v>
      </c>
      <c r="S279" s="58">
        <v>18.326676369946892</v>
      </c>
      <c r="T279" s="60">
        <f>AVERAGE($S$102:S279)</f>
        <v>9.0157873960645176</v>
      </c>
      <c r="U279" s="60">
        <f t="shared" si="86"/>
        <v>9.8642024429029327</v>
      </c>
      <c r="V279" s="60">
        <f t="shared" si="93"/>
        <v>16.765990746911363</v>
      </c>
      <c r="AL279" s="64">
        <v>37195</v>
      </c>
      <c r="AM279" s="64" t="str">
        <f t="shared" si="88"/>
        <v>102001</v>
      </c>
      <c r="AN279">
        <v>31.893490909090922</v>
      </c>
      <c r="AO279">
        <f t="shared" si="85"/>
        <v>33.255638204022972</v>
      </c>
    </row>
    <row r="280" spans="3:41">
      <c r="C280" s="64">
        <v>15615</v>
      </c>
      <c r="D280" s="64" t="str">
        <f t="shared" si="89"/>
        <v>101942</v>
      </c>
      <c r="E280" s="65">
        <v>9.1456</v>
      </c>
      <c r="F280" s="58">
        <f t="shared" si="91"/>
        <v>9.4148999999999994</v>
      </c>
      <c r="G280" s="65">
        <v>15.189055307262558</v>
      </c>
      <c r="H280" s="66">
        <v>9.6</v>
      </c>
      <c r="I280" s="60">
        <f>AVERAGE($H$102:H280)</f>
        <v>15.641173184357537</v>
      </c>
      <c r="J280" s="58">
        <f t="shared" si="87"/>
        <v>13.909504132231405</v>
      </c>
      <c r="K280">
        <f t="shared" si="92"/>
        <v>9.08</v>
      </c>
      <c r="Q280" s="64">
        <v>43845</v>
      </c>
      <c r="R280" s="64" t="str">
        <f t="shared" si="90"/>
        <v>12020</v>
      </c>
      <c r="S280" s="58">
        <v>18.139105723828141</v>
      </c>
      <c r="T280" s="60">
        <f>AVERAGE($S$102:S280)</f>
        <v>9.0667556548788397</v>
      </c>
      <c r="U280" s="60">
        <f t="shared" si="86"/>
        <v>9.9456302311998179</v>
      </c>
      <c r="V280" s="60">
        <f t="shared" si="93"/>
        <v>18.326676369946892</v>
      </c>
      <c r="AL280" s="64">
        <v>37225</v>
      </c>
      <c r="AM280" s="64" t="str">
        <f t="shared" si="88"/>
        <v>112001</v>
      </c>
      <c r="AN280">
        <v>33.799087500000013</v>
      </c>
      <c r="AO280">
        <f t="shared" si="85"/>
        <v>33.312180168821818</v>
      </c>
    </row>
    <row r="281" spans="3:41">
      <c r="C281" s="64">
        <v>15646</v>
      </c>
      <c r="D281" s="64" t="str">
        <f t="shared" si="89"/>
        <v>111942</v>
      </c>
      <c r="E281" s="65">
        <v>9.0193999999999992</v>
      </c>
      <c r="F281" s="58">
        <f t="shared" si="91"/>
        <v>9.1456</v>
      </c>
      <c r="G281" s="65">
        <v>15.154779444444433</v>
      </c>
      <c r="H281" s="66">
        <v>9.66</v>
      </c>
      <c r="I281" s="60">
        <f>AVERAGE($H$102:H281)</f>
        <v>15.607944444444438</v>
      </c>
      <c r="J281" s="58">
        <f t="shared" si="87"/>
        <v>13.919256198347108</v>
      </c>
      <c r="K281">
        <f t="shared" si="92"/>
        <v>9.6</v>
      </c>
      <c r="Q281" s="64">
        <v>43876</v>
      </c>
      <c r="R281" s="64" t="str">
        <f t="shared" si="90"/>
        <v>22020</v>
      </c>
      <c r="S281" s="58">
        <v>16.162229892491229</v>
      </c>
      <c r="T281" s="60">
        <f>AVERAGE($S$102:S281)</f>
        <v>9.1061749561989096</v>
      </c>
      <c r="U281" s="60">
        <f t="shared" si="86"/>
        <v>10.010649114519589</v>
      </c>
      <c r="V281" s="60">
        <f t="shared" si="93"/>
        <v>18.139105723828141</v>
      </c>
      <c r="AL281" s="64">
        <v>37253</v>
      </c>
      <c r="AM281" s="64" t="str">
        <f t="shared" si="88"/>
        <v>122001</v>
      </c>
      <c r="AN281">
        <v>33.614990909090928</v>
      </c>
      <c r="AO281">
        <f t="shared" si="85"/>
        <v>33.369695116052753</v>
      </c>
    </row>
    <row r="282" spans="3:41">
      <c r="C282" s="64">
        <v>15676</v>
      </c>
      <c r="D282" s="64" t="str">
        <f t="shared" si="89"/>
        <v>121942</v>
      </c>
      <c r="E282" s="65">
        <v>9.4854000000000003</v>
      </c>
      <c r="F282" s="58">
        <f t="shared" si="91"/>
        <v>9.0193999999999992</v>
      </c>
      <c r="G282" s="65">
        <v>15.123456906077337</v>
      </c>
      <c r="H282" s="66">
        <v>9.6199999999999992</v>
      </c>
      <c r="I282" s="60">
        <f>AVERAGE($H$102:H282)</f>
        <v>15.574861878453031</v>
      </c>
      <c r="J282" s="58">
        <f t="shared" si="87"/>
        <v>13.92884297520661</v>
      </c>
      <c r="K282">
        <f t="shared" si="92"/>
        <v>9.66</v>
      </c>
      <c r="Q282" s="64">
        <v>43905</v>
      </c>
      <c r="R282" s="64" t="str">
        <f t="shared" si="90"/>
        <v>32020</v>
      </c>
      <c r="S282" s="58">
        <v>11.445462722025356</v>
      </c>
      <c r="T282" s="60">
        <f>AVERAGE($S$102:S282)</f>
        <v>9.1190991979990557</v>
      </c>
      <c r="U282" s="60">
        <f t="shared" si="86"/>
        <v>10.032539037171805</v>
      </c>
      <c r="V282" s="60">
        <f t="shared" si="93"/>
        <v>16.162229892491229</v>
      </c>
      <c r="AL282" s="64">
        <v>37287</v>
      </c>
      <c r="AM282" s="64" t="str">
        <f t="shared" si="88"/>
        <v>12002</v>
      </c>
      <c r="AN282">
        <v>32.98654204545457</v>
      </c>
      <c r="AO282">
        <f t="shared" si="85"/>
        <v>33.421824742293616</v>
      </c>
    </row>
    <row r="283" spans="3:41">
      <c r="C283" s="64">
        <v>15707</v>
      </c>
      <c r="D283" s="64" t="str">
        <f t="shared" si="89"/>
        <v>11943</v>
      </c>
      <c r="E283" s="65">
        <v>9.7850000000000001</v>
      </c>
      <c r="F283" s="58">
        <f t="shared" si="91"/>
        <v>9.4854000000000003</v>
      </c>
      <c r="G283" s="65">
        <v>15.094124725274714</v>
      </c>
      <c r="H283" s="66">
        <v>10.15</v>
      </c>
      <c r="I283" s="60">
        <f>AVERAGE($H$102:H283)</f>
        <v>15.54505494505494</v>
      </c>
      <c r="J283" s="58">
        <f t="shared" si="87"/>
        <v>13.944462809917356</v>
      </c>
      <c r="K283">
        <f t="shared" si="92"/>
        <v>9.6199999999999992</v>
      </c>
      <c r="Q283" s="64">
        <v>43936</v>
      </c>
      <c r="R283" s="64" t="str">
        <f t="shared" si="90"/>
        <v>42020</v>
      </c>
      <c r="S283" s="58">
        <v>11.127742410214497</v>
      </c>
      <c r="T283" s="60">
        <f>AVERAGE($S$102:S283)</f>
        <v>9.1301356991650753</v>
      </c>
      <c r="U283" s="60">
        <f t="shared" si="86"/>
        <v>10.058118011600703</v>
      </c>
      <c r="V283" s="60">
        <f t="shared" si="93"/>
        <v>11.445462722025356</v>
      </c>
      <c r="AL283" s="64">
        <v>37315</v>
      </c>
      <c r="AM283" s="64" t="str">
        <f t="shared" si="88"/>
        <v>22002</v>
      </c>
      <c r="AN283">
        <v>32.705206818181836</v>
      </c>
      <c r="AO283">
        <f t="shared" si="85"/>
        <v>33.476382534743976</v>
      </c>
    </row>
    <row r="284" spans="3:41">
      <c r="C284" s="64">
        <v>15738</v>
      </c>
      <c r="D284" s="64" t="str">
        <f t="shared" si="89"/>
        <v>21943</v>
      </c>
      <c r="E284" s="65">
        <v>10.2804</v>
      </c>
      <c r="F284" s="58">
        <f t="shared" si="91"/>
        <v>9.7850000000000001</v>
      </c>
      <c r="G284" s="65">
        <v>15.067820218579223</v>
      </c>
      <c r="H284" s="66">
        <v>10.71</v>
      </c>
      <c r="I284" s="60">
        <f>AVERAGE($H$102:H284)</f>
        <v>15.518633879781415</v>
      </c>
      <c r="J284" s="58">
        <f t="shared" si="87"/>
        <v>13.960826446280992</v>
      </c>
      <c r="K284">
        <f t="shared" si="92"/>
        <v>10.15</v>
      </c>
      <c r="Q284" s="64">
        <v>43966</v>
      </c>
      <c r="R284" s="64" t="str">
        <f t="shared" si="90"/>
        <v>52020</v>
      </c>
      <c r="S284" s="58">
        <v>14.613936487152371</v>
      </c>
      <c r="T284" s="60">
        <f>AVERAGE($S$102:S284)</f>
        <v>9.1601018236895957</v>
      </c>
      <c r="U284" s="60">
        <f t="shared" si="86"/>
        <v>10.11808782152357</v>
      </c>
      <c r="V284" s="60">
        <f t="shared" si="93"/>
        <v>11.127742410214497</v>
      </c>
      <c r="AL284" s="64">
        <v>37343</v>
      </c>
      <c r="AM284" s="64" t="str">
        <f t="shared" si="88"/>
        <v>32002</v>
      </c>
      <c r="AN284">
        <v>32.698231818181839</v>
      </c>
      <c r="AO284">
        <f t="shared" si="85"/>
        <v>33.543444340125376</v>
      </c>
    </row>
    <row r="285" spans="3:41">
      <c r="C285" s="64">
        <v>15766</v>
      </c>
      <c r="D285" s="64" t="str">
        <f t="shared" si="89"/>
        <v>31943</v>
      </c>
      <c r="E285" s="65">
        <v>10.8224</v>
      </c>
      <c r="F285" s="58">
        <f t="shared" si="91"/>
        <v>10.2804</v>
      </c>
      <c r="G285" s="65">
        <v>15.044747282608684</v>
      </c>
      <c r="H285" s="66">
        <v>10.85</v>
      </c>
      <c r="I285" s="60">
        <f>AVERAGE($H$102:H285)</f>
        <v>15.49326086956521</v>
      </c>
      <c r="J285" s="58">
        <f t="shared" si="87"/>
        <v>13.98578512396694</v>
      </c>
      <c r="K285">
        <f t="shared" si="92"/>
        <v>10.71</v>
      </c>
      <c r="Q285" s="64">
        <v>43997</v>
      </c>
      <c r="R285" s="64" t="str">
        <f t="shared" si="90"/>
        <v>62020</v>
      </c>
      <c r="S285" s="58">
        <v>15.703593649619702</v>
      </c>
      <c r="T285" s="60">
        <f>AVERAGE($S$102:S285)</f>
        <v>9.1956642792653032</v>
      </c>
      <c r="U285" s="60">
        <f t="shared" si="86"/>
        <v>10.188557779785192</v>
      </c>
      <c r="V285" s="60">
        <f t="shared" si="93"/>
        <v>14.613936487152371</v>
      </c>
      <c r="AL285" s="64">
        <v>37372</v>
      </c>
      <c r="AM285" s="64" t="str">
        <f t="shared" si="88"/>
        <v>42002</v>
      </c>
      <c r="AN285">
        <v>33.837818181818207</v>
      </c>
      <c r="AO285">
        <f t="shared" ref="AO285:AO348" si="94">AVERAGE(AN166:AN285)</f>
        <v>33.624687595088808</v>
      </c>
    </row>
    <row r="286" spans="3:41">
      <c r="C286" s="64">
        <v>15797</v>
      </c>
      <c r="D286" s="64" t="str">
        <f t="shared" si="89"/>
        <v>41943</v>
      </c>
      <c r="E286" s="65">
        <v>10.5364</v>
      </c>
      <c r="F286" s="58">
        <f t="shared" si="91"/>
        <v>10.8224</v>
      </c>
      <c r="G286" s="65">
        <v>15.020377837837827</v>
      </c>
      <c r="H286" s="66">
        <v>11.04</v>
      </c>
      <c r="I286" s="60">
        <f>AVERAGE($H$102:H286)</f>
        <v>15.469189189189184</v>
      </c>
      <c r="J286" s="58">
        <f t="shared" si="87"/>
        <v>14.011983471074378</v>
      </c>
      <c r="K286">
        <f t="shared" si="92"/>
        <v>10.85</v>
      </c>
      <c r="Q286" s="64">
        <v>44027</v>
      </c>
      <c r="R286" s="64" t="str">
        <f t="shared" si="90"/>
        <v>72020</v>
      </c>
      <c r="S286" s="58">
        <v>17.2740080629579</v>
      </c>
      <c r="T286" s="60">
        <f>AVERAGE($S$102:S286)</f>
        <v>9.2393310024203981</v>
      </c>
      <c r="U286" s="60">
        <f t="shared" ref="U286:U325" si="95">AVERAGE(S167:S286)</f>
        <v>10.26394980405459</v>
      </c>
      <c r="V286" s="60">
        <f t="shared" si="93"/>
        <v>15.703593649619702</v>
      </c>
      <c r="AL286" s="64">
        <v>37407</v>
      </c>
      <c r="AM286" s="64" t="str">
        <f t="shared" si="88"/>
        <v>52002</v>
      </c>
      <c r="AN286">
        <v>32.516096590909115</v>
      </c>
      <c r="AO286">
        <f t="shared" si="94"/>
        <v>33.690382808059027</v>
      </c>
    </row>
    <row r="287" spans="3:41">
      <c r="C287" s="64">
        <v>15827</v>
      </c>
      <c r="D287" s="64" t="str">
        <f t="shared" si="89"/>
        <v>51943</v>
      </c>
      <c r="E287" s="65">
        <v>11.0091</v>
      </c>
      <c r="F287" s="58">
        <f t="shared" si="91"/>
        <v>10.5364</v>
      </c>
      <c r="G287" s="65">
        <v>14.998811827956979</v>
      </c>
      <c r="H287" s="66">
        <v>11.36</v>
      </c>
      <c r="I287" s="60">
        <f>AVERAGE($H$102:H287)</f>
        <v>15.447096774193543</v>
      </c>
      <c r="J287" s="58">
        <f t="shared" ref="J287:J350" si="96">AVERAGE(H167:H287)</f>
        <v>14.03380165289256</v>
      </c>
      <c r="K287">
        <f t="shared" si="92"/>
        <v>11.04</v>
      </c>
      <c r="Q287" s="64">
        <v>44058</v>
      </c>
      <c r="R287" s="64" t="str">
        <f t="shared" si="90"/>
        <v>82020</v>
      </c>
      <c r="S287" s="58">
        <v>17.400942309716687</v>
      </c>
      <c r="T287" s="60">
        <f>AVERAGE($S$102:S287)</f>
        <v>9.2832106331047868</v>
      </c>
      <c r="U287" s="60">
        <f t="shared" si="95"/>
        <v>10.343272884970737</v>
      </c>
      <c r="V287" s="60">
        <f t="shared" si="93"/>
        <v>17.2740080629579</v>
      </c>
      <c r="AL287" s="64">
        <v>37435</v>
      </c>
      <c r="AM287" s="64" t="str">
        <f t="shared" si="88"/>
        <v>62002</v>
      </c>
      <c r="AN287">
        <v>32.795986363636381</v>
      </c>
      <c r="AO287">
        <f t="shared" si="94"/>
        <v>33.773867372583581</v>
      </c>
    </row>
    <row r="288" spans="3:41">
      <c r="C288" s="64">
        <v>15858</v>
      </c>
      <c r="D288" s="64" t="str">
        <f t="shared" si="89"/>
        <v>61943</v>
      </c>
      <c r="E288" s="65">
        <v>11.2273</v>
      </c>
      <c r="F288" s="58">
        <f t="shared" si="91"/>
        <v>11.0091</v>
      </c>
      <c r="G288" s="65">
        <v>14.978643315508013</v>
      </c>
      <c r="H288" s="66">
        <v>11.52</v>
      </c>
      <c r="I288" s="60">
        <f>AVERAGE($H$102:H288)</f>
        <v>15.426096256684486</v>
      </c>
      <c r="J288" s="58">
        <f t="shared" si="96"/>
        <v>14.036033057851236</v>
      </c>
      <c r="K288">
        <f t="shared" si="92"/>
        <v>11.36</v>
      </c>
      <c r="Q288" s="64">
        <v>44089</v>
      </c>
      <c r="R288" s="64" t="str">
        <f t="shared" si="90"/>
        <v>92020</v>
      </c>
      <c r="S288" s="58">
        <v>16.752410769416258</v>
      </c>
      <c r="T288" s="60">
        <f>AVERAGE($S$102:S288)</f>
        <v>9.323152879823029</v>
      </c>
      <c r="U288" s="60">
        <f t="shared" si="95"/>
        <v>10.414991051492482</v>
      </c>
      <c r="V288" s="60">
        <f t="shared" si="93"/>
        <v>17.400942309716687</v>
      </c>
      <c r="AL288" s="64">
        <v>37468</v>
      </c>
      <c r="AM288" s="64" t="str">
        <f t="shared" si="88"/>
        <v>72002</v>
      </c>
      <c r="AN288">
        <v>30.039247727272745</v>
      </c>
      <c r="AO288">
        <f t="shared" si="94"/>
        <v>33.835287868011996</v>
      </c>
    </row>
    <row r="289" spans="3:41">
      <c r="C289" s="64">
        <v>15888</v>
      </c>
      <c r="D289" s="64" t="str">
        <f t="shared" si="89"/>
        <v>71943</v>
      </c>
      <c r="E289" s="65">
        <v>10.8148</v>
      </c>
      <c r="F289" s="58">
        <f t="shared" si="91"/>
        <v>11.2273</v>
      </c>
      <c r="G289" s="65">
        <v>14.956495212765949</v>
      </c>
      <c r="H289" s="66">
        <v>11.77</v>
      </c>
      <c r="I289" s="60">
        <f>AVERAGE($H$102:H289)</f>
        <v>15.406648936170207</v>
      </c>
      <c r="J289" s="58">
        <f t="shared" si="96"/>
        <v>14.025041322314047</v>
      </c>
      <c r="K289">
        <f t="shared" si="92"/>
        <v>11.52</v>
      </c>
      <c r="Q289" s="64">
        <v>44119</v>
      </c>
      <c r="R289" s="64" t="str">
        <f t="shared" si="90"/>
        <v>102020</v>
      </c>
      <c r="S289" s="58">
        <v>16.776696222728596</v>
      </c>
      <c r="T289" s="60">
        <f>AVERAGE($S$102:S289)</f>
        <v>9.3627993869661434</v>
      </c>
      <c r="U289" s="60">
        <f t="shared" si="95"/>
        <v>10.485627169956707</v>
      </c>
      <c r="V289" s="60">
        <f t="shared" si="93"/>
        <v>16.752410769416258</v>
      </c>
      <c r="AL289" s="64">
        <v>37498</v>
      </c>
      <c r="AM289" s="64" t="str">
        <f t="shared" si="88"/>
        <v>82002</v>
      </c>
      <c r="AN289">
        <v>29.763395454545474</v>
      </c>
      <c r="AO289">
        <f t="shared" si="94"/>
        <v>33.894625364615969</v>
      </c>
    </row>
    <row r="290" spans="3:41">
      <c r="C290" s="64">
        <v>15919</v>
      </c>
      <c r="D290" s="64" t="str">
        <f t="shared" si="89"/>
        <v>81943</v>
      </c>
      <c r="E290" s="65">
        <v>10.9259</v>
      </c>
      <c r="F290" s="58">
        <f t="shared" si="91"/>
        <v>10.8148</v>
      </c>
      <c r="G290" s="65">
        <v>14.935169312169304</v>
      </c>
      <c r="H290" s="66">
        <v>11.21</v>
      </c>
      <c r="I290" s="60">
        <f>AVERAGE($H$102:H290)</f>
        <v>15.384444444444439</v>
      </c>
      <c r="J290" s="58">
        <f t="shared" si="96"/>
        <v>14.004049586776857</v>
      </c>
      <c r="K290">
        <f t="shared" si="92"/>
        <v>11.77</v>
      </c>
      <c r="Q290" s="64">
        <v>44150</v>
      </c>
      <c r="R290" s="64" t="str">
        <f t="shared" si="90"/>
        <v>112020</v>
      </c>
      <c r="S290" s="58">
        <v>18.329437570317324</v>
      </c>
      <c r="T290" s="60">
        <f>AVERAGE($S$102:S290)</f>
        <v>9.4102419170367853</v>
      </c>
      <c r="U290" s="60">
        <f t="shared" si="95"/>
        <v>10.575752064541927</v>
      </c>
      <c r="V290" s="60">
        <f t="shared" si="93"/>
        <v>16.776696222728596</v>
      </c>
      <c r="AL290" s="64">
        <v>37529</v>
      </c>
      <c r="AM290" s="64" t="str">
        <f t="shared" si="88"/>
        <v>92002</v>
      </c>
      <c r="AN290">
        <v>26.843001136363654</v>
      </c>
      <c r="AO290">
        <f t="shared" si="94"/>
        <v>33.924541063740847</v>
      </c>
    </row>
    <row r="291" spans="3:41">
      <c r="C291" s="64">
        <v>15950</v>
      </c>
      <c r="D291" s="64" t="str">
        <f t="shared" si="89"/>
        <v>91943</v>
      </c>
      <c r="E291" s="65">
        <v>11.1852</v>
      </c>
      <c r="F291" s="58">
        <f t="shared" si="91"/>
        <v>10.9259</v>
      </c>
      <c r="G291" s="65">
        <v>14.915432631578939</v>
      </c>
      <c r="H291" s="66">
        <v>11.34</v>
      </c>
      <c r="I291" s="60">
        <f>AVERAGE($H$102:H291)</f>
        <v>15.363157894736837</v>
      </c>
      <c r="J291" s="58">
        <f t="shared" si="96"/>
        <v>13.990330578512392</v>
      </c>
      <c r="K291">
        <f t="shared" si="92"/>
        <v>11.21</v>
      </c>
      <c r="Q291" s="64">
        <v>44180</v>
      </c>
      <c r="R291" s="64" t="str">
        <f t="shared" si="90"/>
        <v>122020</v>
      </c>
      <c r="S291" s="58">
        <v>20.806442018340952</v>
      </c>
      <c r="T291" s="60">
        <f>AVERAGE($S$102:S291)</f>
        <v>9.4702219175699653</v>
      </c>
      <c r="U291" s="60">
        <f t="shared" si="95"/>
        <v>10.686007202483115</v>
      </c>
      <c r="V291" s="60">
        <f t="shared" si="93"/>
        <v>18.329437570317324</v>
      </c>
      <c r="AL291" s="64">
        <v>37560</v>
      </c>
      <c r="AM291" s="64" t="str">
        <f t="shared" si="88"/>
        <v>102002</v>
      </c>
      <c r="AN291">
        <v>27.730450000000019</v>
      </c>
      <c r="AO291">
        <f t="shared" si="94"/>
        <v>33.963090112591416</v>
      </c>
    </row>
    <row r="292" spans="3:41">
      <c r="C292" s="64">
        <v>15980</v>
      </c>
      <c r="D292" s="64" t="str">
        <f t="shared" si="89"/>
        <v>101943</v>
      </c>
      <c r="E292" s="65">
        <v>12.680899999999999</v>
      </c>
      <c r="F292" s="58">
        <f t="shared" si="91"/>
        <v>11.1852</v>
      </c>
      <c r="G292" s="65">
        <v>14.903733507853394</v>
      </c>
      <c r="H292" s="66">
        <v>11.19</v>
      </c>
      <c r="I292" s="60">
        <f>AVERAGE($H$102:H292)</f>
        <v>15.341308900523556</v>
      </c>
      <c r="J292" s="58">
        <f t="shared" si="96"/>
        <v>13.976033057851236</v>
      </c>
      <c r="K292">
        <f t="shared" si="92"/>
        <v>11.34</v>
      </c>
      <c r="Q292" s="64">
        <v>44211</v>
      </c>
      <c r="R292" s="64" t="str">
        <f t="shared" si="90"/>
        <v>12021</v>
      </c>
      <c r="S292" s="58">
        <v>20.771759646734999</v>
      </c>
      <c r="T292" s="60">
        <f>AVERAGE($S$102:S292)</f>
        <v>9.5293922721729238</v>
      </c>
      <c r="U292" s="60">
        <f t="shared" si="95"/>
        <v>10.796031811638835</v>
      </c>
      <c r="V292" s="60">
        <f t="shared" si="93"/>
        <v>20.806442018340952</v>
      </c>
      <c r="AL292" s="64">
        <v>37589</v>
      </c>
      <c r="AM292" s="64" t="str">
        <f t="shared" si="88"/>
        <v>112002</v>
      </c>
      <c r="AN292">
        <v>28.458459090909113</v>
      </c>
      <c r="AO292">
        <f t="shared" si="94"/>
        <v>34.001154605015657</v>
      </c>
    </row>
    <row r="293" spans="3:41">
      <c r="C293" s="64">
        <v>16011</v>
      </c>
      <c r="D293" s="64" t="str">
        <f t="shared" si="89"/>
        <v>111943</v>
      </c>
      <c r="E293" s="65">
        <v>11.7234</v>
      </c>
      <c r="F293" s="58">
        <f t="shared" si="91"/>
        <v>12.680899999999999</v>
      </c>
      <c r="G293" s="65">
        <v>14.887169270833324</v>
      </c>
      <c r="H293" s="66">
        <v>10.63</v>
      </c>
      <c r="I293" s="60">
        <f>AVERAGE($H$102:H293)</f>
        <v>15.316770833333329</v>
      </c>
      <c r="J293" s="58">
        <f t="shared" si="96"/>
        <v>13.967190082644626</v>
      </c>
      <c r="K293">
        <f t="shared" si="92"/>
        <v>11.19</v>
      </c>
      <c r="Q293" s="64">
        <v>44242</v>
      </c>
      <c r="R293" s="64" t="str">
        <f t="shared" si="90"/>
        <v>22021</v>
      </c>
      <c r="S293" s="58">
        <v>19.554230080494033</v>
      </c>
      <c r="T293" s="60">
        <f>AVERAGE($S$102:S293)</f>
        <v>9.5816049690912628</v>
      </c>
      <c r="U293" s="60">
        <f t="shared" si="95"/>
        <v>10.896520019775386</v>
      </c>
      <c r="V293" s="60">
        <f t="shared" si="93"/>
        <v>20.771759646734999</v>
      </c>
      <c r="AL293" s="64">
        <v>37620</v>
      </c>
      <c r="AM293" s="64" t="str">
        <f t="shared" si="88"/>
        <v>122002</v>
      </c>
      <c r="AN293">
        <v>28.100445454545479</v>
      </c>
      <c r="AO293">
        <f t="shared" si="94"/>
        <v>34.0375252596656</v>
      </c>
    </row>
    <row r="294" spans="3:41">
      <c r="C294" s="64">
        <v>16041</v>
      </c>
      <c r="D294" s="64" t="str">
        <f t="shared" si="89"/>
        <v>121943</v>
      </c>
      <c r="E294" s="65">
        <v>12.414899999999999</v>
      </c>
      <c r="F294" s="58">
        <f t="shared" si="91"/>
        <v>11.7234</v>
      </c>
      <c r="G294" s="65">
        <v>14.874359585492218</v>
      </c>
      <c r="H294" s="66">
        <v>10.74</v>
      </c>
      <c r="I294" s="60">
        <f>AVERAGE($H$102:H294)</f>
        <v>15.293056994818647</v>
      </c>
      <c r="J294" s="58">
        <f t="shared" si="96"/>
        <v>13.95669421487603</v>
      </c>
      <c r="K294">
        <f t="shared" si="92"/>
        <v>10.63</v>
      </c>
      <c r="Q294" s="64">
        <v>44270</v>
      </c>
      <c r="R294" s="64" t="str">
        <f t="shared" si="90"/>
        <v>32021</v>
      </c>
      <c r="S294" s="58">
        <v>20.038803499972158</v>
      </c>
      <c r="T294" s="60">
        <f>AVERAGE($S$102:S294)</f>
        <v>9.6357873448989348</v>
      </c>
      <c r="U294" s="60">
        <f t="shared" si="95"/>
        <v>10.999793530146405</v>
      </c>
      <c r="V294" s="60">
        <f t="shared" si="93"/>
        <v>19.554230080494033</v>
      </c>
      <c r="AL294" s="64">
        <v>37651</v>
      </c>
      <c r="AM294" s="64" t="str">
        <f t="shared" ref="AM294:AM357" si="97">MONTH(AL294)&amp;YEAR(AL294)</f>
        <v>12003</v>
      </c>
      <c r="AN294">
        <v>26.378577272727291</v>
      </c>
      <c r="AO294">
        <f t="shared" si="94"/>
        <v>34.059433949582008</v>
      </c>
    </row>
    <row r="295" spans="3:41">
      <c r="C295" s="64">
        <v>16072</v>
      </c>
      <c r="D295" s="64" t="str">
        <f t="shared" ref="D295:D358" si="98">MONTH(C295)&amp;YEAR(C295)</f>
        <v>11944</v>
      </c>
      <c r="E295" s="65">
        <v>12.741899999999999</v>
      </c>
      <c r="F295" s="58">
        <f t="shared" si="91"/>
        <v>12.414899999999999</v>
      </c>
      <c r="G295" s="65">
        <v>14.863367525773187</v>
      </c>
      <c r="H295" s="66">
        <v>11.05</v>
      </c>
      <c r="I295" s="60">
        <f>AVERAGE($H$102:H295)</f>
        <v>15.271185567010304</v>
      </c>
      <c r="J295" s="58">
        <f t="shared" si="96"/>
        <v>13.946528925619834</v>
      </c>
      <c r="K295">
        <f t="shared" si="92"/>
        <v>10.74</v>
      </c>
      <c r="Q295" s="64">
        <v>44301</v>
      </c>
      <c r="R295" s="64" t="str">
        <f t="shared" ref="R295:R325" si="99">MONTH(Q295)&amp;YEAR(Q295)</f>
        <v>42021</v>
      </c>
      <c r="S295" s="58">
        <v>13.791344615326116</v>
      </c>
      <c r="T295" s="60">
        <f>AVERAGE($S$102:S295)</f>
        <v>9.6572077432001073</v>
      </c>
      <c r="U295" s="60">
        <f t="shared" si="95"/>
        <v>11.055086131005046</v>
      </c>
      <c r="V295" s="60">
        <f t="shared" si="93"/>
        <v>20.038803499972158</v>
      </c>
      <c r="AL295" s="64">
        <v>37680</v>
      </c>
      <c r="AM295" s="64" t="str">
        <f t="shared" si="97"/>
        <v>22003</v>
      </c>
      <c r="AN295">
        <v>24.764059090909115</v>
      </c>
      <c r="AO295">
        <f t="shared" si="94"/>
        <v>34.066007890282116</v>
      </c>
    </row>
    <row r="296" spans="3:41">
      <c r="C296" s="64">
        <v>16103</v>
      </c>
      <c r="D296" s="64" t="str">
        <f t="shared" si="98"/>
        <v>21944</v>
      </c>
      <c r="E296" s="65">
        <v>12.7097</v>
      </c>
      <c r="F296" s="58">
        <f t="shared" ref="F296:F359" si="100">E295</f>
        <v>12.741899999999999</v>
      </c>
      <c r="G296" s="65">
        <v>14.852323076923067</v>
      </c>
      <c r="H296" s="66">
        <v>10.95</v>
      </c>
      <c r="I296" s="60">
        <f>AVERAGE($H$102:H296)</f>
        <v>15.249025641025636</v>
      </c>
      <c r="J296" s="58">
        <f t="shared" si="96"/>
        <v>13.929338842975206</v>
      </c>
      <c r="K296">
        <f t="shared" ref="K296:K359" si="101">H295</f>
        <v>11.05</v>
      </c>
      <c r="Q296" s="64">
        <v>44331</v>
      </c>
      <c r="R296" s="64" t="str">
        <f t="shared" si="99"/>
        <v>52021</v>
      </c>
      <c r="S296" s="58">
        <v>13.873140354321725</v>
      </c>
      <c r="T296" s="60">
        <f>AVERAGE($S$102:S296)</f>
        <v>9.6788279104366275</v>
      </c>
      <c r="U296" s="60">
        <f t="shared" si="95"/>
        <v>11.113249445302877</v>
      </c>
      <c r="V296" s="60">
        <f t="shared" ref="V296:V325" si="102">S295</f>
        <v>13.791344615326116</v>
      </c>
      <c r="AL296" s="64">
        <v>37711</v>
      </c>
      <c r="AM296" s="64" t="str">
        <f t="shared" si="97"/>
        <v>32003</v>
      </c>
      <c r="AN296">
        <v>24.44041704545457</v>
      </c>
      <c r="AO296">
        <f t="shared" si="94"/>
        <v>34.059133371408031</v>
      </c>
    </row>
    <row r="297" spans="3:41">
      <c r="C297" s="64">
        <v>16132</v>
      </c>
      <c r="D297" s="64" t="str">
        <f t="shared" si="98"/>
        <v>31944</v>
      </c>
      <c r="E297" s="65">
        <v>12.9247</v>
      </c>
      <c r="F297" s="58">
        <f t="shared" si="100"/>
        <v>12.7097</v>
      </c>
      <c r="G297" s="65">
        <v>14.842488265306113</v>
      </c>
      <c r="H297" s="66">
        <v>11.22</v>
      </c>
      <c r="I297" s="60">
        <f>AVERAGE($H$102:H297)</f>
        <v>15.228469387755096</v>
      </c>
      <c r="J297" s="58">
        <f t="shared" si="96"/>
        <v>13.906942148760329</v>
      </c>
      <c r="K297">
        <f t="shared" si="101"/>
        <v>10.95</v>
      </c>
      <c r="Q297" s="64">
        <v>44362</v>
      </c>
      <c r="R297" s="64" t="str">
        <f t="shared" si="99"/>
        <v>62021</v>
      </c>
      <c r="S297" s="58">
        <v>13.883221327979822</v>
      </c>
      <c r="T297" s="60">
        <f>AVERAGE($S$102:S297)</f>
        <v>9.7002788972608283</v>
      </c>
      <c r="U297" s="60">
        <f t="shared" si="95"/>
        <v>11.173286134487203</v>
      </c>
      <c r="V297" s="60">
        <f t="shared" si="102"/>
        <v>13.873140354321725</v>
      </c>
      <c r="AL297" s="64">
        <v>37741</v>
      </c>
      <c r="AM297" s="64" t="str">
        <f t="shared" si="97"/>
        <v>42003</v>
      </c>
      <c r="AN297">
        <v>25.835204545454573</v>
      </c>
      <c r="AO297">
        <f t="shared" si="94"/>
        <v>34.065639983999453</v>
      </c>
    </row>
    <row r="298" spans="3:41">
      <c r="C298" s="64">
        <v>16163</v>
      </c>
      <c r="D298" s="64" t="str">
        <f t="shared" si="98"/>
        <v>41944</v>
      </c>
      <c r="E298" s="65">
        <v>12.902200000000001</v>
      </c>
      <c r="F298" s="58">
        <f t="shared" si="100"/>
        <v>12.9247</v>
      </c>
      <c r="G298" s="65">
        <v>14.832639086294407</v>
      </c>
      <c r="H298" s="66">
        <v>10.94</v>
      </c>
      <c r="I298" s="60">
        <f>AVERAGE($H$102:H298)</f>
        <v>15.206700507614208</v>
      </c>
      <c r="J298" s="58">
        <f t="shared" si="96"/>
        <v>13.887851239669422</v>
      </c>
      <c r="K298">
        <f t="shared" si="101"/>
        <v>11.22</v>
      </c>
      <c r="Q298" s="64">
        <v>44392</v>
      </c>
      <c r="R298" s="64" t="str">
        <f t="shared" si="99"/>
        <v>72021</v>
      </c>
      <c r="S298" s="58">
        <v>13.359647478377727</v>
      </c>
      <c r="T298" s="60">
        <f>AVERAGE($S$102:S298)</f>
        <v>9.7188543722918777</v>
      </c>
      <c r="U298" s="60">
        <f t="shared" si="95"/>
        <v>11.231400589422877</v>
      </c>
      <c r="V298" s="60">
        <f t="shared" si="102"/>
        <v>13.883221327979822</v>
      </c>
      <c r="AL298" s="64">
        <v>37771</v>
      </c>
      <c r="AM298" s="64" t="str">
        <f t="shared" si="97"/>
        <v>52003</v>
      </c>
      <c r="AN298">
        <v>26.010380681818212</v>
      </c>
      <c r="AO298">
        <f t="shared" si="94"/>
        <v>34.059414834508864</v>
      </c>
    </row>
    <row r="299" spans="3:41">
      <c r="C299" s="64">
        <v>16193</v>
      </c>
      <c r="D299" s="64" t="str">
        <f t="shared" si="98"/>
        <v>51944</v>
      </c>
      <c r="E299" s="65">
        <v>13.4239</v>
      </c>
      <c r="F299" s="58">
        <f t="shared" si="100"/>
        <v>12.902200000000001</v>
      </c>
      <c r="G299" s="65">
        <v>14.825524242424232</v>
      </c>
      <c r="H299" s="66">
        <v>11.1</v>
      </c>
      <c r="I299" s="60">
        <f>AVERAGE($H$102:H299)</f>
        <v>15.18595959595959</v>
      </c>
      <c r="J299" s="58">
        <f t="shared" si="96"/>
        <v>13.867851239669422</v>
      </c>
      <c r="K299">
        <f t="shared" si="101"/>
        <v>10.94</v>
      </c>
      <c r="Q299" s="64">
        <v>44423</v>
      </c>
      <c r="R299" s="64" t="str">
        <f t="shared" si="99"/>
        <v>82021</v>
      </c>
      <c r="S299" s="58">
        <v>10.603504359823063</v>
      </c>
      <c r="T299" s="60">
        <f>AVERAGE($S$102:S299)</f>
        <v>9.7233223015218346</v>
      </c>
      <c r="U299" s="60">
        <f t="shared" si="95"/>
        <v>11.269420380312621</v>
      </c>
      <c r="V299" s="60">
        <f t="shared" si="102"/>
        <v>13.359647478377727</v>
      </c>
      <c r="AL299" s="64">
        <v>37802</v>
      </c>
      <c r="AM299" s="64" t="str">
        <f t="shared" si="97"/>
        <v>62003</v>
      </c>
      <c r="AN299">
        <v>29.729688636363662</v>
      </c>
      <c r="AO299">
        <f t="shared" si="94"/>
        <v>34.087193176593502</v>
      </c>
    </row>
    <row r="300" spans="3:41">
      <c r="C300" s="64">
        <v>16224</v>
      </c>
      <c r="D300" s="64" t="str">
        <f t="shared" si="98"/>
        <v>61944</v>
      </c>
      <c r="E300" s="65">
        <v>14.108700000000001</v>
      </c>
      <c r="F300" s="58">
        <f t="shared" si="100"/>
        <v>13.4239</v>
      </c>
      <c r="G300" s="65">
        <v>14.821922110552755</v>
      </c>
      <c r="H300" s="66">
        <v>11.53</v>
      </c>
      <c r="I300" s="60">
        <f>AVERAGE($H$102:H300)</f>
        <v>15.167587939698487</v>
      </c>
      <c r="J300" s="58">
        <f t="shared" si="96"/>
        <v>13.862479338842974</v>
      </c>
      <c r="K300">
        <f t="shared" si="101"/>
        <v>11.1</v>
      </c>
      <c r="Q300" s="64">
        <v>44454</v>
      </c>
      <c r="R300" s="64" t="str">
        <f t="shared" si="99"/>
        <v>92021</v>
      </c>
      <c r="S300" s="58">
        <v>10.047450476718966</v>
      </c>
      <c r="T300" s="60">
        <f>AVERAGE($S$102:S300)</f>
        <v>9.7249510863218198</v>
      </c>
      <c r="U300" s="60">
        <f t="shared" si="95"/>
        <v>11.307045328639619</v>
      </c>
      <c r="V300" s="60">
        <f t="shared" si="102"/>
        <v>10.603504359823063</v>
      </c>
      <c r="AL300" s="64">
        <v>37833</v>
      </c>
      <c r="AM300" s="64" t="str">
        <f t="shared" si="97"/>
        <v>72003</v>
      </c>
      <c r="AN300">
        <v>30.639452272727301</v>
      </c>
      <c r="AO300">
        <f t="shared" si="94"/>
        <v>34.117362261624848</v>
      </c>
    </row>
    <row r="301" spans="3:41">
      <c r="C301" s="64">
        <v>16254</v>
      </c>
      <c r="D301" s="64" t="str">
        <f t="shared" si="98"/>
        <v>71944</v>
      </c>
      <c r="E301" s="65">
        <v>14.122199999999999</v>
      </c>
      <c r="F301" s="58">
        <f t="shared" si="100"/>
        <v>14.108700000000001</v>
      </c>
      <c r="G301" s="65">
        <v>14.818423499999989</v>
      </c>
      <c r="H301" s="66">
        <v>11.74</v>
      </c>
      <c r="I301" s="60">
        <f>AVERAGE($H$102:H301)</f>
        <v>15.150449999999994</v>
      </c>
      <c r="J301" s="58">
        <f t="shared" si="96"/>
        <v>13.857933884297521</v>
      </c>
      <c r="K301">
        <f t="shared" si="101"/>
        <v>11.53</v>
      </c>
      <c r="Q301" s="64">
        <v>44484</v>
      </c>
      <c r="R301" s="64" t="str">
        <f t="shared" si="99"/>
        <v>102021</v>
      </c>
      <c r="S301" s="58">
        <v>9.2599275670639951</v>
      </c>
      <c r="T301" s="60">
        <f>AVERAGE($S$102:S301)</f>
        <v>9.7226259687255308</v>
      </c>
      <c r="U301" s="60">
        <f t="shared" si="95"/>
        <v>11.332771205024537</v>
      </c>
      <c r="V301" s="60">
        <f t="shared" si="102"/>
        <v>10.047450476718966</v>
      </c>
      <c r="AL301" s="64">
        <v>37862</v>
      </c>
      <c r="AM301" s="64" t="str">
        <f t="shared" si="97"/>
        <v>82003</v>
      </c>
      <c r="AN301">
        <v>31.316136363636389</v>
      </c>
      <c r="AO301">
        <f t="shared" si="94"/>
        <v>34.146770869252869</v>
      </c>
    </row>
    <row r="302" spans="3:41">
      <c r="C302" s="64">
        <v>16285</v>
      </c>
      <c r="D302" s="64" t="str">
        <f t="shared" si="98"/>
        <v>81944</v>
      </c>
      <c r="E302" s="65">
        <v>14.244400000000001</v>
      </c>
      <c r="F302" s="58">
        <f t="shared" si="100"/>
        <v>14.122199999999999</v>
      </c>
      <c r="G302" s="65">
        <v>14.815567661691533</v>
      </c>
      <c r="H302" s="66">
        <v>11.54</v>
      </c>
      <c r="I302" s="60">
        <f>AVERAGE($H$102:H302)</f>
        <v>15.132487562189048</v>
      </c>
      <c r="J302" s="58">
        <f t="shared" si="96"/>
        <v>13.856280991735538</v>
      </c>
      <c r="K302">
        <f t="shared" si="101"/>
        <v>11.74</v>
      </c>
      <c r="Q302" s="64">
        <v>44515</v>
      </c>
      <c r="R302" s="64" t="str">
        <f t="shared" si="99"/>
        <v>112021</v>
      </c>
      <c r="S302" s="58">
        <v>8.1295870663645839</v>
      </c>
      <c r="T302" s="60">
        <f>AVERAGE($S$102:S302)</f>
        <v>9.7147004020471179</v>
      </c>
      <c r="U302" s="60">
        <f t="shared" si="95"/>
        <v>11.352158031176998</v>
      </c>
      <c r="V302" s="60">
        <f t="shared" si="102"/>
        <v>9.2599275670639951</v>
      </c>
      <c r="AL302" s="64">
        <v>37894</v>
      </c>
      <c r="AM302" s="64" t="str">
        <f t="shared" si="97"/>
        <v>92003</v>
      </c>
      <c r="AN302">
        <v>30.544425000000025</v>
      </c>
      <c r="AO302">
        <f t="shared" si="94"/>
        <v>34.176220232758602</v>
      </c>
    </row>
    <row r="303" spans="3:41">
      <c r="C303" s="64">
        <v>16316</v>
      </c>
      <c r="D303" s="64" t="str">
        <f t="shared" si="98"/>
        <v>91944</v>
      </c>
      <c r="E303" s="65">
        <v>14.2</v>
      </c>
      <c r="F303" s="58">
        <f t="shared" si="100"/>
        <v>14.244400000000001</v>
      </c>
      <c r="G303" s="65">
        <v>14.812520297029693</v>
      </c>
      <c r="H303" s="66">
        <v>11.33</v>
      </c>
      <c r="I303" s="60">
        <f>AVERAGE($H$102:H303)</f>
        <v>15.113663366336628</v>
      </c>
      <c r="J303" s="58">
        <f t="shared" si="96"/>
        <v>13.856363636363636</v>
      </c>
      <c r="K303">
        <f t="shared" si="101"/>
        <v>11.54</v>
      </c>
      <c r="Q303" s="64">
        <v>44545</v>
      </c>
      <c r="R303" s="64" t="str">
        <f t="shared" si="99"/>
        <v>122021</v>
      </c>
      <c r="S303" s="58">
        <v>8.0263696011805425</v>
      </c>
      <c r="T303" s="60">
        <f>AVERAGE($S$102:S303)</f>
        <v>9.7063423287755022</v>
      </c>
      <c r="U303" s="60">
        <f t="shared" si="95"/>
        <v>11.370904341297074</v>
      </c>
      <c r="V303" s="60">
        <f t="shared" si="102"/>
        <v>8.1295870663645839</v>
      </c>
      <c r="AL303" s="64">
        <v>37925</v>
      </c>
      <c r="AM303" s="64" t="str">
        <f t="shared" si="97"/>
        <v>102003</v>
      </c>
      <c r="AN303">
        <v>31.788431818181849</v>
      </c>
      <c r="AO303">
        <f t="shared" si="94"/>
        <v>34.210810497910117</v>
      </c>
    </row>
    <row r="304" spans="3:41">
      <c r="C304" s="64">
        <v>16346</v>
      </c>
      <c r="D304" s="64" t="str">
        <f t="shared" si="98"/>
        <v>101944</v>
      </c>
      <c r="E304" s="65">
        <v>13.741899999999999</v>
      </c>
      <c r="F304" s="58">
        <f t="shared" si="100"/>
        <v>14.2</v>
      </c>
      <c r="G304" s="65">
        <v>14.807246305418708</v>
      </c>
      <c r="H304" s="66">
        <v>11.58</v>
      </c>
      <c r="I304" s="60">
        <f>AVERAGE($H$102:H304)</f>
        <v>15.096256157635461</v>
      </c>
      <c r="J304" s="58">
        <f t="shared" si="96"/>
        <v>13.861900826446279</v>
      </c>
      <c r="K304">
        <f t="shared" si="101"/>
        <v>11.33</v>
      </c>
      <c r="Q304" s="64">
        <v>44576</v>
      </c>
      <c r="R304" s="64" t="str">
        <f t="shared" si="99"/>
        <v>12022</v>
      </c>
      <c r="S304" s="58">
        <v>8.3600681580160821</v>
      </c>
      <c r="T304" s="60">
        <f>AVERAGE($S$102:S304)</f>
        <v>9.6997104363087061</v>
      </c>
      <c r="U304" s="60">
        <f t="shared" si="95"/>
        <v>11.384664821896473</v>
      </c>
      <c r="V304" s="60">
        <f t="shared" si="102"/>
        <v>8.0263696011805425</v>
      </c>
      <c r="AL304" s="64">
        <v>37953</v>
      </c>
      <c r="AM304" s="64" t="str">
        <f t="shared" si="97"/>
        <v>112003</v>
      </c>
      <c r="AN304">
        <v>30.435568181818219</v>
      </c>
      <c r="AO304">
        <f t="shared" si="94"/>
        <v>34.252586962643662</v>
      </c>
    </row>
    <row r="305" spans="3:41">
      <c r="C305" s="64">
        <v>16377</v>
      </c>
      <c r="D305" s="64" t="str">
        <f t="shared" si="98"/>
        <v>111944</v>
      </c>
      <c r="E305" s="65">
        <v>13.7957</v>
      </c>
      <c r="F305" s="58">
        <f t="shared" si="100"/>
        <v>13.741899999999999</v>
      </c>
      <c r="G305" s="65">
        <v>14.802287745098029</v>
      </c>
      <c r="H305" s="66">
        <v>11.48</v>
      </c>
      <c r="I305" s="60">
        <f>AVERAGE($H$102:H305)</f>
        <v>15.078529411764698</v>
      </c>
      <c r="J305" s="58">
        <f t="shared" si="96"/>
        <v>13.86495867768595</v>
      </c>
      <c r="K305">
        <f t="shared" si="101"/>
        <v>11.58</v>
      </c>
      <c r="Q305" s="64">
        <v>44607</v>
      </c>
      <c r="R305" s="64" t="str">
        <f t="shared" si="99"/>
        <v>22022</v>
      </c>
      <c r="S305" s="58">
        <v>8.5886404302085815</v>
      </c>
      <c r="T305" s="60">
        <f>AVERAGE($S$102:S305)</f>
        <v>9.6942640147101766</v>
      </c>
      <c r="U305" s="60">
        <f t="shared" si="95"/>
        <v>11.398617334520877</v>
      </c>
      <c r="V305" s="60">
        <f t="shared" si="102"/>
        <v>8.3600681580160821</v>
      </c>
      <c r="AL305" s="64">
        <v>37985</v>
      </c>
      <c r="AM305" s="64" t="str">
        <f t="shared" si="97"/>
        <v>122003</v>
      </c>
      <c r="AN305">
        <v>30.06192727272731</v>
      </c>
      <c r="AO305">
        <f t="shared" si="94"/>
        <v>34.292002879571562</v>
      </c>
    </row>
    <row r="306" spans="3:41">
      <c r="C306" s="64">
        <v>16407</v>
      </c>
      <c r="D306" s="64" t="str">
        <f t="shared" si="98"/>
        <v>121944</v>
      </c>
      <c r="E306" s="65">
        <v>14.2796</v>
      </c>
      <c r="F306" s="58">
        <f t="shared" si="100"/>
        <v>13.7957</v>
      </c>
      <c r="G306" s="65">
        <v>14.799738048780476</v>
      </c>
      <c r="H306" s="66">
        <v>11.64</v>
      </c>
      <c r="I306" s="60">
        <f>AVERAGE($H$102:H306)</f>
        <v>15.061756097560968</v>
      </c>
      <c r="J306" s="58">
        <f t="shared" si="96"/>
        <v>13.866528925619834</v>
      </c>
      <c r="K306">
        <f t="shared" si="101"/>
        <v>11.48</v>
      </c>
      <c r="Q306" s="64">
        <v>44635</v>
      </c>
      <c r="R306" s="64" t="str">
        <f t="shared" si="99"/>
        <v>32022</v>
      </c>
      <c r="S306" s="58">
        <v>8.9138854330442392</v>
      </c>
      <c r="T306" s="60">
        <f>AVERAGE($S$102:S306)</f>
        <v>9.6904572899215626</v>
      </c>
      <c r="U306" s="60">
        <f t="shared" si="95"/>
        <v>11.416149739856069</v>
      </c>
      <c r="V306" s="60">
        <f t="shared" si="102"/>
        <v>8.5886404302085815</v>
      </c>
      <c r="AL306" s="64">
        <v>38016</v>
      </c>
      <c r="AM306" s="64" t="str">
        <f t="shared" si="97"/>
        <v>12004</v>
      </c>
      <c r="AN306">
        <v>31.654204545454583</v>
      </c>
      <c r="AO306">
        <f t="shared" si="94"/>
        <v>34.3187025151515</v>
      </c>
    </row>
    <row r="307" spans="3:41">
      <c r="C307" s="64">
        <v>16438</v>
      </c>
      <c r="D307" s="64" t="str">
        <f t="shared" si="98"/>
        <v>11945</v>
      </c>
      <c r="E307" s="65">
        <v>14.0313</v>
      </c>
      <c r="F307" s="58">
        <f t="shared" si="100"/>
        <v>14.2796</v>
      </c>
      <c r="G307" s="65">
        <v>14.796007766990281</v>
      </c>
      <c r="H307" s="66">
        <v>11.96</v>
      </c>
      <c r="I307" s="60">
        <f>AVERAGE($H$102:H307)</f>
        <v>15.046699029126206</v>
      </c>
      <c r="J307" s="58">
        <f t="shared" si="96"/>
        <v>13.869173553719008</v>
      </c>
      <c r="K307">
        <f t="shared" si="101"/>
        <v>11.64</v>
      </c>
      <c r="Q307" s="64">
        <v>44666</v>
      </c>
      <c r="R307" s="64" t="str">
        <f t="shared" si="99"/>
        <v>42022</v>
      </c>
      <c r="S307" s="58">
        <v>7.2265264581575019</v>
      </c>
      <c r="T307" s="60">
        <f>AVERAGE($S$102:S307)</f>
        <v>9.6784964606411528</v>
      </c>
      <c r="U307" s="60">
        <f t="shared" si="95"/>
        <v>11.422928056757343</v>
      </c>
      <c r="V307" s="60">
        <f t="shared" si="102"/>
        <v>8.9138854330442392</v>
      </c>
      <c r="AL307" s="64">
        <v>38044</v>
      </c>
      <c r="AM307" s="64" t="str">
        <f t="shared" si="97"/>
        <v>22004</v>
      </c>
      <c r="AN307">
        <v>31.827520454545493</v>
      </c>
      <c r="AO307">
        <f t="shared" si="94"/>
        <v>34.350967553422137</v>
      </c>
    </row>
    <row r="308" spans="3:41">
      <c r="C308" s="64">
        <v>16469</v>
      </c>
      <c r="D308" s="64" t="str">
        <f t="shared" si="98"/>
        <v>21945</v>
      </c>
      <c r="E308" s="65">
        <v>14.895799999999999</v>
      </c>
      <c r="F308" s="58">
        <f t="shared" si="100"/>
        <v>14.0313</v>
      </c>
      <c r="G308" s="65">
        <v>14.796489855072453</v>
      </c>
      <c r="H308" s="66">
        <v>12.34</v>
      </c>
      <c r="I308" s="60">
        <f>AVERAGE($H$102:H308)</f>
        <v>15.033623188405791</v>
      </c>
      <c r="J308" s="58">
        <f t="shared" si="96"/>
        <v>13.876115702479339</v>
      </c>
      <c r="K308">
        <f t="shared" si="101"/>
        <v>11.96</v>
      </c>
      <c r="Q308" s="64">
        <v>44696</v>
      </c>
      <c r="R308" s="64" t="str">
        <f t="shared" si="99"/>
        <v>52022</v>
      </c>
      <c r="S308" s="58">
        <v>6.8061431685521097</v>
      </c>
      <c r="T308" s="60">
        <f>AVERAGE($S$102:S308)</f>
        <v>9.6646203577808194</v>
      </c>
      <c r="U308" s="60">
        <f t="shared" si="95"/>
        <v>11.432922868422766</v>
      </c>
      <c r="V308" s="60">
        <f t="shared" si="102"/>
        <v>7.2265264581575019</v>
      </c>
      <c r="AL308" s="64">
        <v>38077</v>
      </c>
      <c r="AM308" s="64" t="str">
        <f t="shared" si="97"/>
        <v>32004</v>
      </c>
      <c r="AN308">
        <v>32.262890909090942</v>
      </c>
      <c r="AO308">
        <f t="shared" si="94"/>
        <v>34.388206310997901</v>
      </c>
    </row>
    <row r="309" spans="3:41">
      <c r="C309" s="64">
        <v>16497</v>
      </c>
      <c r="D309" s="64" t="str">
        <f t="shared" si="98"/>
        <v>31945</v>
      </c>
      <c r="E309" s="65">
        <v>14.208299999999999</v>
      </c>
      <c r="F309" s="58">
        <f t="shared" si="100"/>
        <v>14.895799999999999</v>
      </c>
      <c r="G309" s="65">
        <v>14.793662019230757</v>
      </c>
      <c r="H309" s="66">
        <v>12.32</v>
      </c>
      <c r="I309" s="60">
        <f>AVERAGE($H$102:H309)</f>
        <v>15.020576923076918</v>
      </c>
      <c r="J309" s="58">
        <f t="shared" si="96"/>
        <v>13.886280991735536</v>
      </c>
      <c r="K309">
        <f t="shared" si="101"/>
        <v>12.34</v>
      </c>
      <c r="Q309" s="64">
        <v>44727</v>
      </c>
      <c r="R309" s="64" t="str">
        <f t="shared" si="99"/>
        <v>62022</v>
      </c>
      <c r="S309" s="58">
        <v>6.0035486343030202</v>
      </c>
      <c r="T309" s="60">
        <f>AVERAGE($S$102:S309)</f>
        <v>9.6470190514179457</v>
      </c>
      <c r="U309" s="60">
        <f t="shared" si="95"/>
        <v>11.436496068994204</v>
      </c>
      <c r="V309" s="60">
        <f t="shared" si="102"/>
        <v>6.8061431685521097</v>
      </c>
      <c r="AL309" s="64">
        <v>38107</v>
      </c>
      <c r="AM309" s="64" t="str">
        <f t="shared" si="97"/>
        <v>42004</v>
      </c>
      <c r="AN309">
        <v>31.997981818181852</v>
      </c>
      <c r="AO309">
        <f t="shared" si="94"/>
        <v>34.43592813649424</v>
      </c>
    </row>
    <row r="310" spans="3:41">
      <c r="C310" s="64">
        <v>16528</v>
      </c>
      <c r="D310" s="64" t="str">
        <f t="shared" si="98"/>
        <v>41945</v>
      </c>
      <c r="E310" s="65">
        <v>14.84</v>
      </c>
      <c r="F310" s="58">
        <f t="shared" si="100"/>
        <v>14.208299999999999</v>
      </c>
      <c r="G310" s="65">
        <v>14.793883732057404</v>
      </c>
      <c r="H310" s="66">
        <v>12.63</v>
      </c>
      <c r="I310" s="60">
        <f>AVERAGE($H$102:H310)</f>
        <v>15.009138755980857</v>
      </c>
      <c r="J310" s="58">
        <f t="shared" si="96"/>
        <v>13.904710743801653</v>
      </c>
      <c r="K310">
        <f t="shared" si="101"/>
        <v>12.32</v>
      </c>
      <c r="Q310" s="64">
        <v>44757</v>
      </c>
      <c r="R310" s="64" t="str">
        <f t="shared" si="99"/>
        <v>72022</v>
      </c>
      <c r="S310" s="58">
        <v>6.4739373949247963</v>
      </c>
      <c r="T310" s="60">
        <f>AVERAGE($S$102:S310)</f>
        <v>9.6318368425352041</v>
      </c>
      <c r="U310" s="60">
        <f t="shared" si="95"/>
        <v>11.442398608949382</v>
      </c>
      <c r="V310" s="60">
        <f t="shared" si="102"/>
        <v>6.0035486343030202</v>
      </c>
      <c r="AL310" s="64">
        <v>38135</v>
      </c>
      <c r="AM310" s="64" t="str">
        <f t="shared" si="97"/>
        <v>52004</v>
      </c>
      <c r="AN310">
        <v>30.391584090909131</v>
      </c>
      <c r="AO310">
        <f t="shared" si="94"/>
        <v>34.457552084378257</v>
      </c>
    </row>
    <row r="311" spans="3:41">
      <c r="C311" s="64">
        <v>16558</v>
      </c>
      <c r="D311" s="64" t="str">
        <f t="shared" si="98"/>
        <v>51945</v>
      </c>
      <c r="E311" s="65">
        <v>15.01</v>
      </c>
      <c r="F311" s="58">
        <f t="shared" si="100"/>
        <v>14.84</v>
      </c>
      <c r="G311" s="65">
        <v>14.794912857142847</v>
      </c>
      <c r="H311" s="66">
        <v>13.04</v>
      </c>
      <c r="I311" s="60">
        <f>AVERAGE($H$102:H311)</f>
        <v>14.9997619047619</v>
      </c>
      <c r="J311" s="58">
        <f t="shared" si="96"/>
        <v>13.920743801652893</v>
      </c>
      <c r="K311">
        <f t="shared" si="101"/>
        <v>12.63</v>
      </c>
      <c r="Q311" s="64">
        <v>44788</v>
      </c>
      <c r="R311" s="64" t="str">
        <f t="shared" si="99"/>
        <v>82022</v>
      </c>
      <c r="S311" s="58">
        <v>6.1917926814820348</v>
      </c>
      <c r="T311" s="60">
        <f>AVERAGE($S$102:S311)</f>
        <v>9.6154556798635227</v>
      </c>
      <c r="U311" s="60">
        <f t="shared" si="95"/>
        <v>11.442829815071974</v>
      </c>
      <c r="V311" s="60">
        <f t="shared" si="102"/>
        <v>6.4739373949247963</v>
      </c>
      <c r="AL311" s="64">
        <v>38168</v>
      </c>
      <c r="AM311" s="64" t="str">
        <f t="shared" si="97"/>
        <v>62004</v>
      </c>
      <c r="AN311">
        <v>32.031906818181859</v>
      </c>
      <c r="AO311">
        <f t="shared" si="94"/>
        <v>34.499100440047009</v>
      </c>
    </row>
    <row r="312" spans="3:41">
      <c r="C312" s="64">
        <v>16589</v>
      </c>
      <c r="D312" s="64" t="str">
        <f t="shared" si="98"/>
        <v>61945</v>
      </c>
      <c r="E312" s="65">
        <v>14.96</v>
      </c>
      <c r="F312" s="58">
        <f t="shared" si="100"/>
        <v>15.01</v>
      </c>
      <c r="G312" s="65">
        <v>14.795695260663496</v>
      </c>
      <c r="H312" s="66">
        <v>13.13</v>
      </c>
      <c r="I312" s="60">
        <f>AVERAGE($H$102:H312)</f>
        <v>14.990900473933644</v>
      </c>
      <c r="J312" s="58">
        <f t="shared" si="96"/>
        <v>13.9301652892562</v>
      </c>
      <c r="K312">
        <f t="shared" si="101"/>
        <v>13.04</v>
      </c>
      <c r="Q312" s="64">
        <v>44819</v>
      </c>
      <c r="R312" s="64" t="str">
        <f t="shared" si="99"/>
        <v>92022</v>
      </c>
      <c r="S312" s="58">
        <v>6.1528696765436814</v>
      </c>
      <c r="T312" s="60">
        <f>AVERAGE($S$102:S312)</f>
        <v>9.5990453196582148</v>
      </c>
      <c r="U312" s="60">
        <f t="shared" si="95"/>
        <v>11.441920419182502</v>
      </c>
      <c r="V312" s="60">
        <f t="shared" si="102"/>
        <v>6.1917926814820348</v>
      </c>
      <c r="AL312" s="64">
        <v>38198</v>
      </c>
      <c r="AM312" s="64" t="str">
        <f t="shared" si="97"/>
        <v>72004</v>
      </c>
      <c r="AN312">
        <v>30.556170454545494</v>
      </c>
      <c r="AO312">
        <f t="shared" si="94"/>
        <v>34.527100406478567</v>
      </c>
    </row>
    <row r="313" spans="3:41">
      <c r="C313" s="64">
        <v>16619</v>
      </c>
      <c r="D313" s="64" t="str">
        <f t="shared" si="98"/>
        <v>71945</v>
      </c>
      <c r="E313" s="65">
        <v>14.8081</v>
      </c>
      <c r="F313" s="58">
        <f t="shared" si="100"/>
        <v>14.96</v>
      </c>
      <c r="G313" s="65">
        <v>14.795753773584897</v>
      </c>
      <c r="H313" s="66">
        <v>12.87</v>
      </c>
      <c r="I313" s="60">
        <f>AVERAGE($H$102:H313)</f>
        <v>14.980896226415089</v>
      </c>
      <c r="J313" s="58">
        <f t="shared" si="96"/>
        <v>13.93289256198347</v>
      </c>
      <c r="K313">
        <f t="shared" si="101"/>
        <v>13.13</v>
      </c>
      <c r="Q313" s="64">
        <v>44849</v>
      </c>
      <c r="R313" s="64" t="str">
        <f t="shared" si="99"/>
        <v>102022</v>
      </c>
      <c r="S313" s="58">
        <v>6.3585750985459786</v>
      </c>
      <c r="T313" s="60">
        <f>AVERAGE($S$102:S313)</f>
        <v>9.583760082766176</v>
      </c>
      <c r="U313" s="60">
        <f t="shared" si="95"/>
        <v>11.444124516920153</v>
      </c>
      <c r="V313" s="60">
        <f t="shared" si="102"/>
        <v>6.1528696765436814</v>
      </c>
      <c r="AL313" s="64">
        <v>38230</v>
      </c>
      <c r="AM313" s="64" t="str">
        <f t="shared" si="97"/>
        <v>82004</v>
      </c>
      <c r="AN313">
        <v>30.06605000000004</v>
      </c>
      <c r="AO313">
        <f t="shared" si="94"/>
        <v>34.546929093260175</v>
      </c>
    </row>
    <row r="314" spans="3:41">
      <c r="C314" s="64">
        <v>16650</v>
      </c>
      <c r="D314" s="64" t="str">
        <f t="shared" si="98"/>
        <v>81945</v>
      </c>
      <c r="E314" s="65">
        <v>15.666700000000001</v>
      </c>
      <c r="F314" s="58">
        <f t="shared" si="100"/>
        <v>14.8081</v>
      </c>
      <c r="G314" s="65">
        <v>14.799842723004687</v>
      </c>
      <c r="H314" s="66">
        <v>12.92</v>
      </c>
      <c r="I314" s="60">
        <f>AVERAGE($H$102:H314)</f>
        <v>14.971220657276991</v>
      </c>
      <c r="J314" s="58">
        <f t="shared" si="96"/>
        <v>13.930578512396695</v>
      </c>
      <c r="K314">
        <f t="shared" si="101"/>
        <v>12.87</v>
      </c>
      <c r="Q314" s="64">
        <v>44880</v>
      </c>
      <c r="R314" s="64" t="str">
        <f t="shared" si="99"/>
        <v>112022</v>
      </c>
      <c r="S314" s="58">
        <v>5.7636636711793461</v>
      </c>
      <c r="T314" s="60">
        <f>AVERAGE($S$102:S314)</f>
        <v>9.5658253578291497</v>
      </c>
      <c r="U314" s="60">
        <f t="shared" si="95"/>
        <v>11.441721470710743</v>
      </c>
      <c r="V314" s="60">
        <f t="shared" si="102"/>
        <v>6.3585750985459786</v>
      </c>
      <c r="AL314" s="64">
        <v>38260</v>
      </c>
      <c r="AM314" s="64" t="str">
        <f t="shared" si="97"/>
        <v>92004</v>
      </c>
      <c r="AN314">
        <v>29.583668181818226</v>
      </c>
      <c r="AO314">
        <f t="shared" si="94"/>
        <v>34.571657103970736</v>
      </c>
    </row>
    <row r="315" spans="3:41">
      <c r="C315" s="64">
        <v>16681</v>
      </c>
      <c r="D315" s="64" t="str">
        <f t="shared" si="98"/>
        <v>91945</v>
      </c>
      <c r="E315" s="65">
        <v>16.3232</v>
      </c>
      <c r="F315" s="58">
        <f t="shared" si="100"/>
        <v>15.666700000000001</v>
      </c>
      <c r="G315" s="65">
        <v>14.806961214953262</v>
      </c>
      <c r="H315" s="66">
        <v>13.8</v>
      </c>
      <c r="I315" s="60">
        <f>AVERAGE($H$102:H315)</f>
        <v>14.965747663551397</v>
      </c>
      <c r="J315" s="58">
        <f t="shared" si="96"/>
        <v>13.928016528925621</v>
      </c>
      <c r="K315">
        <f t="shared" si="101"/>
        <v>12.92</v>
      </c>
      <c r="Q315" s="64">
        <v>44910</v>
      </c>
      <c r="R315" s="64" t="str">
        <f t="shared" si="99"/>
        <v>122022</v>
      </c>
      <c r="S315" s="58">
        <v>5.438341717546777</v>
      </c>
      <c r="T315" s="60">
        <f>AVERAGE($S$102:S315)</f>
        <v>9.5465380510988584</v>
      </c>
      <c r="U315" s="60">
        <f t="shared" si="95"/>
        <v>11.433671956678483</v>
      </c>
      <c r="V315" s="60">
        <f t="shared" si="102"/>
        <v>5.7636636711793461</v>
      </c>
      <c r="AL315" s="64">
        <v>38289</v>
      </c>
      <c r="AM315" s="64" t="str">
        <f t="shared" si="97"/>
        <v>102004</v>
      </c>
      <c r="AN315">
        <v>29.570988636363683</v>
      </c>
      <c r="AO315">
        <f t="shared" si="94"/>
        <v>34.597281118469162</v>
      </c>
    </row>
    <row r="316" spans="3:41">
      <c r="C316" s="64">
        <v>16711</v>
      </c>
      <c r="D316" s="64" t="str">
        <f t="shared" si="98"/>
        <v>101945</v>
      </c>
      <c r="E316" s="65">
        <v>17.343800000000002</v>
      </c>
      <c r="F316" s="58">
        <f t="shared" si="100"/>
        <v>16.3232</v>
      </c>
      <c r="G316" s="65">
        <v>14.81876046511627</v>
      </c>
      <c r="H316" s="66">
        <v>14.37</v>
      </c>
      <c r="I316" s="60">
        <f>AVERAGE($H$102:H316)</f>
        <v>14.962976744186042</v>
      </c>
      <c r="J316" s="58">
        <f t="shared" si="96"/>
        <v>13.927603305785125</v>
      </c>
      <c r="K316">
        <f t="shared" si="101"/>
        <v>13.8</v>
      </c>
      <c r="Q316" s="64">
        <v>44941</v>
      </c>
      <c r="R316" s="64" t="str">
        <f t="shared" si="99"/>
        <v>12023</v>
      </c>
      <c r="S316" s="58">
        <v>5.578998558816993</v>
      </c>
      <c r="T316" s="60">
        <f>AVERAGE($S$102:S316)</f>
        <v>9.5280843790417329</v>
      </c>
      <c r="U316" s="60">
        <f t="shared" si="95"/>
        <v>11.426395374899872</v>
      </c>
      <c r="V316" s="60">
        <f t="shared" si="102"/>
        <v>5.438341717546777</v>
      </c>
      <c r="AL316" s="64">
        <v>38321</v>
      </c>
      <c r="AM316" s="64" t="str">
        <f t="shared" si="97"/>
        <v>112004</v>
      </c>
      <c r="AN316">
        <v>29.209312500000053</v>
      </c>
      <c r="AO316">
        <f t="shared" si="94"/>
        <v>34.62324232608411</v>
      </c>
    </row>
    <row r="317" spans="3:41">
      <c r="C317" s="64">
        <v>16742</v>
      </c>
      <c r="D317" s="64" t="str">
        <f t="shared" si="98"/>
        <v>111945</v>
      </c>
      <c r="E317" s="65">
        <v>17.906300000000002</v>
      </c>
      <c r="F317" s="58">
        <f t="shared" si="100"/>
        <v>17.343800000000002</v>
      </c>
      <c r="G317" s="65">
        <v>14.833054629629622</v>
      </c>
      <c r="H317" s="66">
        <v>14.85</v>
      </c>
      <c r="I317" s="60">
        <f>AVERAGE($H$102:H317)</f>
        <v>14.9624537037037</v>
      </c>
      <c r="J317" s="58">
        <f t="shared" si="96"/>
        <v>13.92776859504132</v>
      </c>
      <c r="K317">
        <f t="shared" si="101"/>
        <v>14.37</v>
      </c>
      <c r="Q317" s="64">
        <v>44972</v>
      </c>
      <c r="R317" s="64" t="str">
        <f t="shared" si="99"/>
        <v>22023</v>
      </c>
      <c r="S317" s="58">
        <v>5.1685904334285562</v>
      </c>
      <c r="T317" s="60">
        <f>AVERAGE($S$102:S317)</f>
        <v>9.5079015367009312</v>
      </c>
      <c r="U317" s="60">
        <f t="shared" si="95"/>
        <v>11.418165091096654</v>
      </c>
      <c r="V317" s="60">
        <f t="shared" si="102"/>
        <v>5.578998558816993</v>
      </c>
      <c r="AL317" s="64">
        <v>38351</v>
      </c>
      <c r="AM317" s="64" t="str">
        <f t="shared" si="97"/>
        <v>122004</v>
      </c>
      <c r="AN317">
        <v>28.89863636363642</v>
      </c>
      <c r="AO317">
        <f t="shared" si="94"/>
        <v>34.647526813022452</v>
      </c>
    </row>
    <row r="318" spans="3:41">
      <c r="C318" s="64">
        <v>16772</v>
      </c>
      <c r="D318" s="64" t="str">
        <f t="shared" si="98"/>
        <v>121945</v>
      </c>
      <c r="E318" s="65">
        <v>18.083300000000001</v>
      </c>
      <c r="F318" s="58">
        <f t="shared" si="100"/>
        <v>17.906300000000002</v>
      </c>
      <c r="G318" s="65">
        <v>14.848032718894</v>
      </c>
      <c r="H318" s="66">
        <v>15.02</v>
      </c>
      <c r="I318" s="60">
        <f>AVERAGE($H$102:H318)</f>
        <v>14.962718894009212</v>
      </c>
      <c r="J318" s="58">
        <f t="shared" si="96"/>
        <v>13.918595041322311</v>
      </c>
      <c r="K318">
        <f t="shared" si="101"/>
        <v>14.85</v>
      </c>
      <c r="Q318" s="64">
        <v>45000</v>
      </c>
      <c r="R318" s="64" t="str">
        <f t="shared" si="99"/>
        <v>32023</v>
      </c>
      <c r="S318" s="58">
        <v>5.0270806933198111</v>
      </c>
      <c r="T318" s="60">
        <f>AVERAGE($S$102:S318)</f>
        <v>9.487252592722216</v>
      </c>
      <c r="U318" s="60">
        <f t="shared" si="95"/>
        <v>11.409836812397732</v>
      </c>
      <c r="V318" s="60">
        <f t="shared" si="102"/>
        <v>5.1685904334285562</v>
      </c>
      <c r="AL318" s="64">
        <v>38383</v>
      </c>
      <c r="AM318" s="64" t="str">
        <f t="shared" si="97"/>
        <v>12005</v>
      </c>
      <c r="AN318">
        <v>29.407764772727329</v>
      </c>
      <c r="AO318">
        <f t="shared" si="94"/>
        <v>34.67383732980668</v>
      </c>
    </row>
    <row r="319" spans="3:41">
      <c r="C319" s="64">
        <v>16803</v>
      </c>
      <c r="D319" s="64" t="str">
        <f t="shared" si="98"/>
        <v>11946</v>
      </c>
      <c r="E319" s="65">
        <v>20.633299999999998</v>
      </c>
      <c r="F319" s="58">
        <f t="shared" si="100"/>
        <v>18.083300000000001</v>
      </c>
      <c r="G319" s="65">
        <v>14.874570642201826</v>
      </c>
      <c r="H319" s="66">
        <v>15.62</v>
      </c>
      <c r="I319" s="60">
        <f>AVERAGE($H$102:H319)</f>
        <v>14.965733944954122</v>
      </c>
      <c r="J319" s="58">
        <f t="shared" si="96"/>
        <v>13.914132231404954</v>
      </c>
      <c r="K319">
        <f t="shared" si="101"/>
        <v>15.02</v>
      </c>
      <c r="Q319" s="64">
        <v>45031</v>
      </c>
      <c r="R319" s="64" t="str">
        <f t="shared" si="99"/>
        <v>42023</v>
      </c>
      <c r="S319" s="58">
        <v>4.7452233377914981</v>
      </c>
      <c r="T319" s="60">
        <f>AVERAGE($S$102:S319)</f>
        <v>9.4655001649473061</v>
      </c>
      <c r="U319" s="60">
        <f t="shared" si="95"/>
        <v>11.398511819630908</v>
      </c>
      <c r="V319" s="60">
        <f t="shared" si="102"/>
        <v>5.0270806933198111</v>
      </c>
      <c r="AL319" s="64">
        <v>38411</v>
      </c>
      <c r="AM319" s="64" t="str">
        <f t="shared" si="97"/>
        <v>22005</v>
      </c>
      <c r="AN319">
        <v>29.941754545454607</v>
      </c>
      <c r="AO319">
        <f t="shared" si="94"/>
        <v>34.714098790099257</v>
      </c>
    </row>
    <row r="320" spans="3:41">
      <c r="C320" s="64">
        <v>16834</v>
      </c>
      <c r="D320" s="64" t="str">
        <f t="shared" si="98"/>
        <v>21946</v>
      </c>
      <c r="E320" s="65">
        <v>19.2</v>
      </c>
      <c r="F320" s="58">
        <f t="shared" si="100"/>
        <v>20.633299999999998</v>
      </c>
      <c r="G320" s="65">
        <v>14.894321461187205</v>
      </c>
      <c r="H320" s="66">
        <v>15.76</v>
      </c>
      <c r="I320" s="60">
        <f>AVERAGE($H$102:H320)</f>
        <v>14.969360730593603</v>
      </c>
      <c r="J320" s="58">
        <f t="shared" si="96"/>
        <v>13.903140495867765</v>
      </c>
      <c r="K320">
        <f t="shared" si="101"/>
        <v>15.62</v>
      </c>
      <c r="Q320" s="64">
        <v>45062</v>
      </c>
      <c r="R320" s="64" t="str">
        <f t="shared" si="99"/>
        <v>52023</v>
      </c>
      <c r="S320" s="58">
        <v>4.8178164407133108</v>
      </c>
      <c r="T320" s="60">
        <f>AVERAGE($S$102:S320)</f>
        <v>9.4442778648366481</v>
      </c>
      <c r="U320" s="60">
        <f t="shared" si="95"/>
        <v>11.38900100151432</v>
      </c>
      <c r="V320" s="60">
        <f t="shared" si="102"/>
        <v>4.7452233377914981</v>
      </c>
      <c r="AL320" s="64">
        <v>38442</v>
      </c>
      <c r="AM320" s="64" t="str">
        <f t="shared" si="97"/>
        <v>32005</v>
      </c>
      <c r="AN320">
        <v>29.389525000000063</v>
      </c>
      <c r="AO320">
        <f t="shared" si="94"/>
        <v>34.750744688087771</v>
      </c>
    </row>
    <row r="321" spans="3:41">
      <c r="C321" s="64">
        <v>16862</v>
      </c>
      <c r="D321" s="64" t="str">
        <f t="shared" si="98"/>
        <v>31946</v>
      </c>
      <c r="E321" s="65">
        <v>20.088899999999999</v>
      </c>
      <c r="F321" s="58">
        <f t="shared" si="100"/>
        <v>19.2</v>
      </c>
      <c r="G321" s="65">
        <v>14.917933181818173</v>
      </c>
      <c r="H321" s="66">
        <v>15.13</v>
      </c>
      <c r="I321" s="60">
        <f>AVERAGE($H$102:H321)</f>
        <v>14.970090909090905</v>
      </c>
      <c r="J321" s="58">
        <f t="shared" si="96"/>
        <v>13.87859504132231</v>
      </c>
      <c r="K321">
        <f t="shared" si="101"/>
        <v>15.76</v>
      </c>
      <c r="Q321" s="64">
        <v>45092</v>
      </c>
      <c r="R321" s="64" t="str">
        <f t="shared" si="99"/>
        <v>62023</v>
      </c>
      <c r="S321" s="58">
        <v>5.2470805963969172</v>
      </c>
      <c r="T321" s="60">
        <f>AVERAGE($S$102:S321)</f>
        <v>9.4251996954346478</v>
      </c>
      <c r="U321" s="60">
        <f t="shared" si="95"/>
        <v>11.389222449866654</v>
      </c>
      <c r="V321" s="60">
        <f t="shared" si="102"/>
        <v>4.8178164407133108</v>
      </c>
      <c r="AL321" s="64">
        <v>38470</v>
      </c>
      <c r="AM321" s="64" t="str">
        <f t="shared" si="97"/>
        <v>42005</v>
      </c>
      <c r="AN321">
        <v>29.206509090909154</v>
      </c>
      <c r="AO321">
        <f t="shared" si="94"/>
        <v>34.781403631661433</v>
      </c>
    </row>
    <row r="322" spans="3:41">
      <c r="C322" s="64">
        <v>16893</v>
      </c>
      <c r="D322" s="64" t="str">
        <f t="shared" si="98"/>
        <v>41946</v>
      </c>
      <c r="E322" s="65">
        <v>22.333300000000001</v>
      </c>
      <c r="F322" s="58">
        <f t="shared" si="100"/>
        <v>20.088899999999999</v>
      </c>
      <c r="G322" s="65">
        <v>14.951486877828044</v>
      </c>
      <c r="H322" s="66">
        <v>16.04</v>
      </c>
      <c r="I322" s="60">
        <f>AVERAGE($H$102:H322)</f>
        <v>14.974932126696828</v>
      </c>
      <c r="J322" s="58">
        <f t="shared" si="96"/>
        <v>13.856942148760325</v>
      </c>
      <c r="K322">
        <f t="shared" si="101"/>
        <v>15.13</v>
      </c>
      <c r="Q322" s="64">
        <v>45122</v>
      </c>
      <c r="R322" s="64" t="str">
        <f t="shared" si="99"/>
        <v>72023</v>
      </c>
      <c r="S322" s="58">
        <v>5.5404223089020244</v>
      </c>
      <c r="T322" s="60">
        <f>AVERAGE($S$102:S322)</f>
        <v>9.4076215172150448</v>
      </c>
      <c r="U322" s="60">
        <f t="shared" si="95"/>
        <v>11.391323228059191</v>
      </c>
      <c r="V322" s="60">
        <f t="shared" si="102"/>
        <v>5.2470805963969172</v>
      </c>
      <c r="AL322" s="64">
        <v>38503</v>
      </c>
      <c r="AM322" s="64" t="str">
        <f t="shared" si="97"/>
        <v>52005</v>
      </c>
      <c r="AN322">
        <v>28.371401136363701</v>
      </c>
      <c r="AO322">
        <f t="shared" si="94"/>
        <v>34.803270537682849</v>
      </c>
    </row>
    <row r="323" spans="3:41">
      <c r="C323" s="64">
        <v>16923</v>
      </c>
      <c r="D323" s="64" t="str">
        <f t="shared" si="98"/>
        <v>51946</v>
      </c>
      <c r="E323" s="65">
        <v>22.833300000000001</v>
      </c>
      <c r="F323" s="58">
        <f t="shared" si="100"/>
        <v>22.333300000000001</v>
      </c>
      <c r="G323" s="65">
        <v>14.98699054054053</v>
      </c>
      <c r="H323" s="66">
        <v>16.010000000000002</v>
      </c>
      <c r="I323" s="60">
        <f>AVERAGE($H$102:H323)</f>
        <v>14.979594594594591</v>
      </c>
      <c r="J323" s="58">
        <f t="shared" si="96"/>
        <v>13.834545454545449</v>
      </c>
      <c r="K323">
        <f t="shared" si="101"/>
        <v>16.04</v>
      </c>
      <c r="Q323" s="64">
        <v>45153</v>
      </c>
      <c r="R323" s="64" t="str">
        <f t="shared" si="99"/>
        <v>82023</v>
      </c>
      <c r="S323" s="58">
        <v>5.1837311419285133</v>
      </c>
      <c r="T323" s="60">
        <f>AVERAGE($S$102:S323)</f>
        <v>9.3885949839930323</v>
      </c>
      <c r="U323" s="60">
        <f t="shared" si="95"/>
        <v>11.386981820262443</v>
      </c>
      <c r="V323" s="60">
        <f t="shared" si="102"/>
        <v>5.5404223089020244</v>
      </c>
      <c r="AL323" s="64">
        <v>38533</v>
      </c>
      <c r="AM323" s="64" t="str">
        <f t="shared" si="97"/>
        <v>62005</v>
      </c>
      <c r="AN323">
        <v>29.099706818181886</v>
      </c>
      <c r="AO323">
        <f t="shared" si="94"/>
        <v>34.833416766914837</v>
      </c>
    </row>
    <row r="324" spans="3:41">
      <c r="C324" s="64">
        <v>16954</v>
      </c>
      <c r="D324" s="64" t="str">
        <f t="shared" si="98"/>
        <v>61946</v>
      </c>
      <c r="E324" s="65">
        <v>21.9405</v>
      </c>
      <c r="F324" s="58">
        <f t="shared" si="100"/>
        <v>22.833300000000001</v>
      </c>
      <c r="G324" s="65">
        <v>15.018172197309408</v>
      </c>
      <c r="H324" s="66">
        <v>15.77</v>
      </c>
      <c r="I324" s="60">
        <f>AVERAGE($H$102:H324)</f>
        <v>14.983139013452911</v>
      </c>
      <c r="J324" s="58">
        <f t="shared" si="96"/>
        <v>13.818181818181815</v>
      </c>
      <c r="K324">
        <f t="shared" si="101"/>
        <v>16.010000000000002</v>
      </c>
      <c r="Q324" s="64">
        <v>45184</v>
      </c>
      <c r="R324" s="64" t="str">
        <f t="shared" si="99"/>
        <v>92023</v>
      </c>
      <c r="S324" s="58">
        <v>5.1199866175401727</v>
      </c>
      <c r="T324" s="60">
        <f>AVERAGE($S$102:S324)</f>
        <v>9.3694532424394321</v>
      </c>
      <c r="U324" s="60">
        <f t="shared" si="95"/>
        <v>11.379448687572332</v>
      </c>
      <c r="V324" s="60">
        <f t="shared" si="102"/>
        <v>5.1837311419285133</v>
      </c>
      <c r="AL324" s="64">
        <v>38562</v>
      </c>
      <c r="AM324" s="64" t="str">
        <f t="shared" si="97"/>
        <v>72005</v>
      </c>
      <c r="AN324">
        <v>29.78668750000007</v>
      </c>
      <c r="AO324">
        <f t="shared" si="94"/>
        <v>34.856826404127474</v>
      </c>
    </row>
    <row r="325" spans="3:41">
      <c r="C325" s="64">
        <v>16984</v>
      </c>
      <c r="D325" s="64" t="str">
        <f t="shared" si="98"/>
        <v>71946</v>
      </c>
      <c r="E325" s="65">
        <v>20.1798</v>
      </c>
      <c r="F325" s="58">
        <f t="shared" si="100"/>
        <v>21.9405</v>
      </c>
      <c r="G325" s="65">
        <v>15.041215178571418</v>
      </c>
      <c r="H325" s="66">
        <v>14.51</v>
      </c>
      <c r="I325" s="60">
        <f>AVERAGE($H$102:H325)</f>
        <v>14.981026785714283</v>
      </c>
      <c r="J325" s="58">
        <f t="shared" si="96"/>
        <v>13.786115702479336</v>
      </c>
      <c r="K325">
        <f t="shared" si="101"/>
        <v>15.77</v>
      </c>
      <c r="Q325" s="64">
        <v>45214</v>
      </c>
      <c r="R325" s="64" t="str">
        <f t="shared" si="99"/>
        <v>102023</v>
      </c>
      <c r="S325" s="58">
        <v>4.9043999999999999</v>
      </c>
      <c r="T325" s="60">
        <f>AVERAGE($S$102:S325)</f>
        <v>9.3495199690356845</v>
      </c>
      <c r="U325" s="60">
        <f t="shared" si="95"/>
        <v>11.368077785245926</v>
      </c>
      <c r="V325" s="60">
        <f t="shared" si="102"/>
        <v>5.1199866175401727</v>
      </c>
      <c r="AL325" s="64">
        <v>38595</v>
      </c>
      <c r="AM325" s="64" t="str">
        <f t="shared" si="97"/>
        <v>82005</v>
      </c>
      <c r="AN325">
        <v>29.591327272727344</v>
      </c>
      <c r="AO325">
        <f t="shared" si="94"/>
        <v>34.873230424503653</v>
      </c>
    </row>
    <row r="326" spans="3:41">
      <c r="C326" s="64">
        <v>17015</v>
      </c>
      <c r="D326" s="64" t="str">
        <f t="shared" si="98"/>
        <v>81946</v>
      </c>
      <c r="E326" s="65">
        <v>18.707899999999999</v>
      </c>
      <c r="F326" s="58">
        <f t="shared" si="100"/>
        <v>20.1798</v>
      </c>
      <c r="G326" s="65">
        <v>15.057511555555545</v>
      </c>
      <c r="H326" s="66">
        <v>13.98</v>
      </c>
      <c r="I326" s="60">
        <f>AVERAGE($H$102:H326)</f>
        <v>14.976577777777775</v>
      </c>
      <c r="J326" s="58">
        <f t="shared" si="96"/>
        <v>13.74165289256198</v>
      </c>
      <c r="K326">
        <f t="shared" si="101"/>
        <v>14.51</v>
      </c>
      <c r="N326" s="12"/>
      <c r="AL326" s="64">
        <v>38625</v>
      </c>
      <c r="AM326" s="64" t="str">
        <f t="shared" si="97"/>
        <v>92005</v>
      </c>
      <c r="AN326">
        <v>30.288945454545527</v>
      </c>
      <c r="AO326">
        <f t="shared" si="94"/>
        <v>34.889575372257042</v>
      </c>
    </row>
    <row r="327" spans="3:41">
      <c r="C327" s="64">
        <v>17046</v>
      </c>
      <c r="D327" s="64" t="str">
        <f t="shared" si="98"/>
        <v>91946</v>
      </c>
      <c r="E327" s="65">
        <v>16.809000000000001</v>
      </c>
      <c r="F327" s="58">
        <f t="shared" si="100"/>
        <v>18.707899999999999</v>
      </c>
      <c r="G327" s="65">
        <v>15.065261504424768</v>
      </c>
      <c r="H327" s="66">
        <v>11.84</v>
      </c>
      <c r="I327" s="60">
        <f>AVERAGE($H$102:H327)</f>
        <v>14.962699115044247</v>
      </c>
      <c r="J327" s="58">
        <f t="shared" si="96"/>
        <v>13.677355371900823</v>
      </c>
      <c r="K327">
        <f t="shared" si="101"/>
        <v>13.98</v>
      </c>
      <c r="N327" s="12"/>
      <c r="AL327" s="64">
        <v>38656</v>
      </c>
      <c r="AM327" s="64" t="str">
        <f t="shared" si="97"/>
        <v>102005</v>
      </c>
      <c r="AN327">
        <v>29.671372727272797</v>
      </c>
      <c r="AO327">
        <f t="shared" si="94"/>
        <v>34.905030144984316</v>
      </c>
    </row>
    <row r="328" spans="3:41">
      <c r="C328" s="64">
        <v>17076</v>
      </c>
      <c r="D328" s="64" t="str">
        <f t="shared" si="98"/>
        <v>101946</v>
      </c>
      <c r="E328" s="65">
        <v>14</v>
      </c>
      <c r="F328" s="58">
        <f t="shared" si="100"/>
        <v>16.809000000000001</v>
      </c>
      <c r="G328" s="65">
        <v>15.06056872246695</v>
      </c>
      <c r="H328" s="66">
        <v>11.39</v>
      </c>
      <c r="I328" s="60">
        <f>AVERAGE($H$102:H328)</f>
        <v>14.946960352422906</v>
      </c>
      <c r="J328" s="58">
        <f t="shared" si="96"/>
        <v>13.607355371900823</v>
      </c>
      <c r="K328">
        <f t="shared" si="101"/>
        <v>11.84</v>
      </c>
      <c r="N328" s="12"/>
      <c r="AL328" s="64">
        <v>38686</v>
      </c>
      <c r="AM328" s="64" t="str">
        <f t="shared" si="97"/>
        <v>112005</v>
      </c>
      <c r="AN328">
        <v>30.326468181818257</v>
      </c>
      <c r="AO328">
        <f t="shared" si="94"/>
        <v>34.917141897074188</v>
      </c>
    </row>
    <row r="329" spans="3:41">
      <c r="C329" s="64">
        <v>17107</v>
      </c>
      <c r="D329" s="64" t="str">
        <f t="shared" si="98"/>
        <v>111946</v>
      </c>
      <c r="E329" s="65">
        <v>13.839600000000001</v>
      </c>
      <c r="F329" s="58">
        <f t="shared" si="100"/>
        <v>14</v>
      </c>
      <c r="G329" s="65">
        <v>15.055213596491217</v>
      </c>
      <c r="H329" s="66">
        <v>11.11</v>
      </c>
      <c r="I329" s="60">
        <f>AVERAGE($H$102:H329)</f>
        <v>14.930131578947368</v>
      </c>
      <c r="J329" s="58">
        <f t="shared" si="96"/>
        <v>13.526363636363632</v>
      </c>
      <c r="K329">
        <f t="shared" si="101"/>
        <v>11.39</v>
      </c>
      <c r="N329" s="12"/>
      <c r="AL329" s="64">
        <v>38716</v>
      </c>
      <c r="AM329" s="64" t="str">
        <f t="shared" si="97"/>
        <v>122005</v>
      </c>
      <c r="AN329">
        <v>30.904622727272809</v>
      </c>
      <c r="AO329">
        <f t="shared" si="94"/>
        <v>34.934842879571576</v>
      </c>
    </row>
    <row r="330" spans="3:41">
      <c r="C330" s="64">
        <v>17137</v>
      </c>
      <c r="D330" s="64" t="str">
        <f t="shared" si="98"/>
        <v>121946</v>
      </c>
      <c r="E330" s="65">
        <v>14.433999999999999</v>
      </c>
      <c r="F330" s="58">
        <f t="shared" si="100"/>
        <v>13.839600000000001</v>
      </c>
      <c r="G330" s="65">
        <v>15.052500873362435</v>
      </c>
      <c r="H330" s="66">
        <v>11.37</v>
      </c>
      <c r="I330" s="60">
        <f>AVERAGE($H$102:H330)</f>
        <v>14.914585152838427</v>
      </c>
      <c r="J330" s="58">
        <f t="shared" si="96"/>
        <v>13.442644628099167</v>
      </c>
      <c r="K330">
        <f t="shared" si="101"/>
        <v>11.11</v>
      </c>
      <c r="N330" s="12"/>
      <c r="AL330" s="64">
        <v>38748</v>
      </c>
      <c r="AM330" s="64" t="str">
        <f t="shared" si="97"/>
        <v>12006</v>
      </c>
      <c r="AN330">
        <v>30.731079545454627</v>
      </c>
      <c r="AO330">
        <f t="shared" si="94"/>
        <v>34.935798714864163</v>
      </c>
    </row>
    <row r="331" spans="3:41">
      <c r="C331" s="64">
        <v>17168</v>
      </c>
      <c r="D331" s="64" t="str">
        <f t="shared" si="98"/>
        <v>11947</v>
      </c>
      <c r="E331" s="65">
        <v>12.3307</v>
      </c>
      <c r="F331" s="58">
        <f t="shared" si="100"/>
        <v>14.433999999999999</v>
      </c>
      <c r="G331" s="65">
        <v>15.040666956521729</v>
      </c>
      <c r="H331" s="66">
        <v>11.47</v>
      </c>
      <c r="I331" s="60">
        <f>AVERAGE($H$102:H331)</f>
        <v>14.899608695652171</v>
      </c>
      <c r="J331" s="58">
        <f t="shared" si="96"/>
        <v>13.362809917355365</v>
      </c>
      <c r="K331">
        <f t="shared" si="101"/>
        <v>11.37</v>
      </c>
      <c r="N331" s="12"/>
      <c r="AL331" s="64">
        <v>38776</v>
      </c>
      <c r="AM331" s="64" t="str">
        <f t="shared" si="97"/>
        <v>22006</v>
      </c>
      <c r="AN331">
        <v>31.310865909090992</v>
      </c>
      <c r="AO331">
        <f t="shared" si="94"/>
        <v>34.945434660658314</v>
      </c>
    </row>
    <row r="332" spans="3:41">
      <c r="C332" s="64">
        <v>17199</v>
      </c>
      <c r="D332" s="64" t="str">
        <f t="shared" si="98"/>
        <v>21947</v>
      </c>
      <c r="E332" s="65">
        <v>12.1496</v>
      </c>
      <c r="F332" s="58">
        <f t="shared" si="100"/>
        <v>12.3307</v>
      </c>
      <c r="G332" s="65">
        <v>15.028151515151507</v>
      </c>
      <c r="H332" s="66">
        <v>11.95</v>
      </c>
      <c r="I332" s="60">
        <f>AVERAGE($H$102:H332)</f>
        <v>14.886839826839823</v>
      </c>
      <c r="J332" s="58">
        <f t="shared" si="96"/>
        <v>13.282892561983466</v>
      </c>
      <c r="K332">
        <f t="shared" si="101"/>
        <v>11.47</v>
      </c>
      <c r="N332" s="12"/>
      <c r="AL332" s="64">
        <v>38807</v>
      </c>
      <c r="AM332" s="64" t="str">
        <f t="shared" si="97"/>
        <v>32006</v>
      </c>
      <c r="AN332">
        <v>31.737063636363722</v>
      </c>
      <c r="AO332">
        <f t="shared" si="94"/>
        <v>34.952790190961345</v>
      </c>
    </row>
    <row r="333" spans="3:41">
      <c r="C333" s="64">
        <v>17227</v>
      </c>
      <c r="D333" s="64" t="str">
        <f t="shared" si="98"/>
        <v>31947</v>
      </c>
      <c r="E333" s="65">
        <v>11.944900000000001</v>
      </c>
      <c r="F333" s="58">
        <f t="shared" si="100"/>
        <v>12.1496</v>
      </c>
      <c r="G333" s="65">
        <v>15.014861637931025</v>
      </c>
      <c r="H333" s="66">
        <v>11.29</v>
      </c>
      <c r="I333" s="60">
        <f>AVERAGE($H$102:H333)</f>
        <v>14.871336206896547</v>
      </c>
      <c r="J333" s="58">
        <f t="shared" si="96"/>
        <v>13.192396694214871</v>
      </c>
      <c r="K333">
        <f t="shared" si="101"/>
        <v>11.95</v>
      </c>
      <c r="N333" s="12"/>
      <c r="AL333" s="64">
        <v>38835</v>
      </c>
      <c r="AM333" s="64" t="str">
        <f t="shared" si="97"/>
        <v>42006</v>
      </c>
      <c r="AN333">
        <v>31.783036363636455</v>
      </c>
      <c r="AO333">
        <f t="shared" si="94"/>
        <v>34.962620402037629</v>
      </c>
    </row>
    <row r="334" spans="3:41">
      <c r="C334" s="64">
        <v>17258</v>
      </c>
      <c r="D334" s="64" t="str">
        <f t="shared" si="98"/>
        <v>41947</v>
      </c>
      <c r="E334" s="65">
        <v>10.125</v>
      </c>
      <c r="F334" s="58">
        <f t="shared" si="100"/>
        <v>11.944900000000001</v>
      </c>
      <c r="G334" s="65">
        <v>14.993875107296128</v>
      </c>
      <c r="H334" s="66">
        <v>10.9</v>
      </c>
      <c r="I334" s="60">
        <f>AVERAGE($H$102:H334)</f>
        <v>14.85429184549356</v>
      </c>
      <c r="J334" s="58">
        <f t="shared" si="96"/>
        <v>13.100330578512391</v>
      </c>
      <c r="K334">
        <f t="shared" si="101"/>
        <v>11.29</v>
      </c>
      <c r="N334" s="12"/>
      <c r="AL334" s="64">
        <v>38867</v>
      </c>
      <c r="AM334" s="64" t="str">
        <f t="shared" si="97"/>
        <v>52006</v>
      </c>
      <c r="AN334">
        <v>30.893701136363727</v>
      </c>
      <c r="AO334">
        <f t="shared" si="94"/>
        <v>34.955962739093522</v>
      </c>
    </row>
    <row r="335" spans="3:41">
      <c r="C335" s="64">
        <v>17288</v>
      </c>
      <c r="D335" s="64" t="str">
        <f t="shared" si="98"/>
        <v>51947</v>
      </c>
      <c r="E335" s="65">
        <v>10.034700000000001</v>
      </c>
      <c r="F335" s="58">
        <f t="shared" si="100"/>
        <v>10.125</v>
      </c>
      <c r="G335" s="65">
        <v>14.972682051282042</v>
      </c>
      <c r="H335" s="66">
        <v>10.73</v>
      </c>
      <c r="I335" s="60">
        <f>AVERAGE($H$102:H335)</f>
        <v>14.836666666666664</v>
      </c>
      <c r="J335" s="58">
        <f t="shared" si="96"/>
        <v>13.019090909090906</v>
      </c>
      <c r="K335">
        <f t="shared" si="101"/>
        <v>10.9</v>
      </c>
      <c r="N335" s="12"/>
      <c r="AL335" s="64">
        <v>38898</v>
      </c>
      <c r="AM335" s="64" t="str">
        <f t="shared" si="97"/>
        <v>62006</v>
      </c>
      <c r="AN335">
        <v>29.669475000000091</v>
      </c>
      <c r="AO335">
        <f t="shared" si="94"/>
        <v>34.936526611219961</v>
      </c>
    </row>
    <row r="336" spans="3:41">
      <c r="C336" s="64">
        <v>17319</v>
      </c>
      <c r="D336" s="64" t="str">
        <f t="shared" si="98"/>
        <v>61947</v>
      </c>
      <c r="E336" s="65">
        <v>10.5625</v>
      </c>
      <c r="F336" s="58">
        <f t="shared" si="100"/>
        <v>10.034700000000001</v>
      </c>
      <c r="G336" s="65">
        <v>14.953915319148928</v>
      </c>
      <c r="H336" s="66">
        <v>11.08</v>
      </c>
      <c r="I336" s="60">
        <f>AVERAGE($H$102:H336)</f>
        <v>14.820680851063827</v>
      </c>
      <c r="J336" s="58">
        <f t="shared" si="96"/>
        <v>12.9497520661157</v>
      </c>
      <c r="K336">
        <f t="shared" si="101"/>
        <v>10.73</v>
      </c>
      <c r="N336" s="12"/>
      <c r="AL336" s="64">
        <v>38929</v>
      </c>
      <c r="AM336" s="64" t="str">
        <f t="shared" si="97"/>
        <v>72006</v>
      </c>
      <c r="AN336">
        <v>29.102114772727365</v>
      </c>
      <c r="AO336">
        <f t="shared" si="94"/>
        <v>34.928984021682346</v>
      </c>
    </row>
    <row r="337" spans="3:41">
      <c r="C337" s="64">
        <v>17349</v>
      </c>
      <c r="D337" s="64" t="str">
        <f t="shared" si="98"/>
        <v>71947</v>
      </c>
      <c r="E337" s="65">
        <v>10.1677</v>
      </c>
      <c r="F337" s="58">
        <f t="shared" si="100"/>
        <v>10.5625</v>
      </c>
      <c r="G337" s="65">
        <v>14.933634745762703</v>
      </c>
      <c r="H337" s="66">
        <v>11.7</v>
      </c>
      <c r="I337" s="60">
        <f>AVERAGE($H$102:H337)</f>
        <v>14.807457627118639</v>
      </c>
      <c r="J337" s="58">
        <f t="shared" si="96"/>
        <v>12.891818181818179</v>
      </c>
      <c r="K337">
        <f t="shared" si="101"/>
        <v>11.08</v>
      </c>
      <c r="N337" s="12"/>
      <c r="AL337" s="64">
        <v>38960</v>
      </c>
      <c r="AM337" s="64" t="str">
        <f t="shared" si="97"/>
        <v>82006</v>
      </c>
      <c r="AN337">
        <v>29.374136363636456</v>
      </c>
      <c r="AO337">
        <f t="shared" si="94"/>
        <v>34.924491066091946</v>
      </c>
    </row>
    <row r="338" spans="3:41">
      <c r="C338" s="64">
        <v>17380</v>
      </c>
      <c r="D338" s="64" t="str">
        <f t="shared" si="98"/>
        <v>81947</v>
      </c>
      <c r="E338" s="65">
        <v>9.8839000000000006</v>
      </c>
      <c r="F338" s="58">
        <f t="shared" si="100"/>
        <v>10.1677</v>
      </c>
      <c r="G338" s="65">
        <v>14.912327848101256</v>
      </c>
      <c r="H338" s="66">
        <v>11.34</v>
      </c>
      <c r="I338" s="60">
        <f>AVERAGE($H$102:H338)</f>
        <v>14.792827004219406</v>
      </c>
      <c r="J338" s="58">
        <f t="shared" si="96"/>
        <v>12.823140495867763</v>
      </c>
      <c r="K338">
        <f t="shared" si="101"/>
        <v>11.7</v>
      </c>
      <c r="N338" s="12"/>
      <c r="AL338" s="64">
        <v>38989</v>
      </c>
      <c r="AM338" s="64" t="str">
        <f t="shared" si="97"/>
        <v>92006</v>
      </c>
      <c r="AN338">
        <v>29.174297727272826</v>
      </c>
      <c r="AO338">
        <f t="shared" si="94"/>
        <v>34.904267179336458</v>
      </c>
    </row>
    <row r="339" spans="3:41">
      <c r="C339" s="64">
        <v>17411</v>
      </c>
      <c r="D339" s="64" t="str">
        <f t="shared" si="98"/>
        <v>91947</v>
      </c>
      <c r="E339" s="65">
        <v>9.7484000000000002</v>
      </c>
      <c r="F339" s="58">
        <f t="shared" si="100"/>
        <v>9.8839000000000006</v>
      </c>
      <c r="G339" s="65">
        <v>14.890630672268898</v>
      </c>
      <c r="H339" s="66">
        <v>10.83</v>
      </c>
      <c r="I339" s="60">
        <f>AVERAGE($H$102:H339)</f>
        <v>14.776176470588231</v>
      </c>
      <c r="J339" s="58">
        <f t="shared" si="96"/>
        <v>12.748925619834706</v>
      </c>
      <c r="K339">
        <f t="shared" si="101"/>
        <v>11.34</v>
      </c>
      <c r="N339" s="12"/>
      <c r="AL339" s="64">
        <v>39021</v>
      </c>
      <c r="AM339" s="64" t="str">
        <f t="shared" si="97"/>
        <v>102006</v>
      </c>
      <c r="AN339">
        <v>29.927536363636467</v>
      </c>
      <c r="AO339">
        <f t="shared" si="94"/>
        <v>34.893879631792053</v>
      </c>
    </row>
    <row r="340" spans="3:41">
      <c r="C340" s="64">
        <v>17441</v>
      </c>
      <c r="D340" s="64" t="str">
        <f t="shared" si="98"/>
        <v>101947</v>
      </c>
      <c r="E340" s="65">
        <v>9.5838999999999999</v>
      </c>
      <c r="F340" s="58">
        <f t="shared" si="100"/>
        <v>9.7484000000000002</v>
      </c>
      <c r="G340" s="65">
        <v>14.868426778242668</v>
      </c>
      <c r="H340" s="66">
        <v>11.13</v>
      </c>
      <c r="I340" s="60">
        <f>AVERAGE($H$102:H340)</f>
        <v>14.760920502092047</v>
      </c>
      <c r="J340" s="58">
        <f t="shared" si="96"/>
        <v>12.701652892561981</v>
      </c>
      <c r="K340">
        <f t="shared" si="101"/>
        <v>10.83</v>
      </c>
      <c r="N340" s="12"/>
      <c r="AL340" s="64">
        <v>39051</v>
      </c>
      <c r="AM340" s="64" t="str">
        <f t="shared" si="97"/>
        <v>112006</v>
      </c>
      <c r="AN340">
        <v>29.601501136363744</v>
      </c>
      <c r="AO340">
        <f t="shared" si="94"/>
        <v>34.869479411376695</v>
      </c>
    </row>
    <row r="341" spans="3:41">
      <c r="C341" s="64">
        <v>17472</v>
      </c>
      <c r="D341" s="64" t="str">
        <f t="shared" si="98"/>
        <v>111947</v>
      </c>
      <c r="E341" s="65">
        <v>9.3106000000000009</v>
      </c>
      <c r="F341" s="58">
        <f t="shared" si="100"/>
        <v>9.5838999999999999</v>
      </c>
      <c r="G341" s="65">
        <v>14.845269166666657</v>
      </c>
      <c r="H341" s="66">
        <v>10.98</v>
      </c>
      <c r="I341" s="60">
        <f>AVERAGE($H$102:H341)</f>
        <v>14.745166666666664</v>
      </c>
      <c r="J341" s="58">
        <f t="shared" si="96"/>
        <v>12.67371900826446</v>
      </c>
      <c r="K341">
        <f t="shared" si="101"/>
        <v>11.13</v>
      </c>
      <c r="N341" s="12"/>
      <c r="AL341" s="64">
        <v>39080</v>
      </c>
      <c r="AM341" s="64" t="str">
        <f t="shared" si="97"/>
        <v>122006</v>
      </c>
      <c r="AN341">
        <v>30.180609090909201</v>
      </c>
      <c r="AO341">
        <f t="shared" si="94"/>
        <v>34.850969102076803</v>
      </c>
    </row>
    <row r="342" spans="3:41">
      <c r="C342" s="64">
        <v>17502</v>
      </c>
      <c r="D342" s="64" t="str">
        <f t="shared" si="98"/>
        <v>121947</v>
      </c>
      <c r="E342" s="65">
        <v>9.5030999999999999</v>
      </c>
      <c r="F342" s="58">
        <f t="shared" si="100"/>
        <v>9.3106000000000009</v>
      </c>
      <c r="G342" s="65">
        <v>14.823102489626546</v>
      </c>
      <c r="H342" s="66">
        <v>10.68</v>
      </c>
      <c r="I342" s="60">
        <f>AVERAGE($H$102:H342)</f>
        <v>14.728298755186717</v>
      </c>
      <c r="J342" s="58">
        <f t="shared" si="96"/>
        <v>12.653223140495864</v>
      </c>
      <c r="K342">
        <f t="shared" si="101"/>
        <v>10.98</v>
      </c>
      <c r="N342" s="12"/>
      <c r="AL342" s="64">
        <v>39113</v>
      </c>
      <c r="AM342" s="64" t="str">
        <f t="shared" si="97"/>
        <v>12007</v>
      </c>
      <c r="AN342">
        <v>30.42024204545466</v>
      </c>
      <c r="AO342">
        <f t="shared" si="94"/>
        <v>34.837162205329165</v>
      </c>
    </row>
    <row r="343" spans="3:41">
      <c r="C343" s="64">
        <v>17533</v>
      </c>
      <c r="D343" s="64" t="str">
        <f t="shared" si="98"/>
        <v>11948</v>
      </c>
      <c r="E343" s="65">
        <v>8.5906000000000002</v>
      </c>
      <c r="F343" s="58">
        <f t="shared" si="100"/>
        <v>9.5030999999999999</v>
      </c>
      <c r="G343" s="65">
        <v>14.797348347107429</v>
      </c>
      <c r="H343" s="66">
        <v>10.42</v>
      </c>
      <c r="I343" s="60">
        <f>AVERAGE($H$102:H343)</f>
        <v>14.710495867768591</v>
      </c>
      <c r="J343" s="58">
        <f t="shared" si="96"/>
        <v>12.631818181818181</v>
      </c>
      <c r="K343">
        <f t="shared" si="101"/>
        <v>10.68</v>
      </c>
      <c r="N343" s="12"/>
      <c r="AL343" s="64">
        <v>39141</v>
      </c>
      <c r="AM343" s="64" t="str">
        <f t="shared" si="97"/>
        <v>22007</v>
      </c>
      <c r="AN343">
        <v>29.893802272727385</v>
      </c>
      <c r="AO343">
        <f t="shared" si="94"/>
        <v>34.817086126567411</v>
      </c>
    </row>
    <row r="344" spans="3:41">
      <c r="C344" s="64">
        <v>17564</v>
      </c>
      <c r="D344" s="64" t="str">
        <f t="shared" si="98"/>
        <v>21948</v>
      </c>
      <c r="E344" s="65">
        <v>8.1870999999999992</v>
      </c>
      <c r="F344" s="58">
        <f t="shared" si="100"/>
        <v>8.5906000000000002</v>
      </c>
      <c r="G344" s="65">
        <v>14.770145679012336</v>
      </c>
      <c r="H344" s="66">
        <v>10</v>
      </c>
      <c r="I344" s="60">
        <f>AVERAGE($H$102:H344)</f>
        <v>14.691111111111107</v>
      </c>
      <c r="J344" s="58">
        <f t="shared" si="96"/>
        <v>12.602809917355371</v>
      </c>
      <c r="K344">
        <f t="shared" si="101"/>
        <v>10.42</v>
      </c>
      <c r="N344" s="12"/>
      <c r="AL344" s="64">
        <v>39171</v>
      </c>
      <c r="AM344" s="64" t="str">
        <f t="shared" si="97"/>
        <v>32007</v>
      </c>
      <c r="AN344">
        <v>29.631417045454661</v>
      </c>
      <c r="AO344">
        <f t="shared" si="94"/>
        <v>34.795951670911705</v>
      </c>
    </row>
    <row r="345" spans="3:41">
      <c r="C345" s="64">
        <v>17593</v>
      </c>
      <c r="D345" s="64" t="str">
        <f t="shared" si="98"/>
        <v>31948</v>
      </c>
      <c r="E345" s="65">
        <v>8.8186999999999998</v>
      </c>
      <c r="F345" s="58">
        <f t="shared" si="100"/>
        <v>8.1870999999999992</v>
      </c>
      <c r="G345" s="65">
        <v>14.745754508196711</v>
      </c>
      <c r="H345" s="66">
        <v>10.19</v>
      </c>
      <c r="I345" s="60">
        <f>AVERAGE($H$102:H345)</f>
        <v>14.672663934426227</v>
      </c>
      <c r="J345" s="58">
        <f t="shared" si="96"/>
        <v>12.577438016528925</v>
      </c>
      <c r="K345">
        <f t="shared" si="101"/>
        <v>10</v>
      </c>
      <c r="N345" s="12"/>
      <c r="AL345" s="64">
        <v>39199</v>
      </c>
      <c r="AM345" s="64" t="str">
        <f t="shared" si="97"/>
        <v>42007</v>
      </c>
      <c r="AN345">
        <v>29.465036363636479</v>
      </c>
      <c r="AO345">
        <f t="shared" si="94"/>
        <v>34.779828037160406</v>
      </c>
    </row>
    <row r="346" spans="3:41">
      <c r="C346" s="64">
        <v>17624</v>
      </c>
      <c r="D346" s="64" t="str">
        <f t="shared" si="98"/>
        <v>41948</v>
      </c>
      <c r="E346" s="65">
        <v>8.3225999999999996</v>
      </c>
      <c r="F346" s="58">
        <f t="shared" si="100"/>
        <v>8.8186999999999998</v>
      </c>
      <c r="G346" s="65">
        <v>14.719537551020398</v>
      </c>
      <c r="H346" s="66">
        <v>10.78</v>
      </c>
      <c r="I346" s="60">
        <f>AVERAGE($H$102:H346)</f>
        <v>14.65677551020408</v>
      </c>
      <c r="J346" s="58">
        <f t="shared" si="96"/>
        <v>12.564214876033057</v>
      </c>
      <c r="K346">
        <f t="shared" si="101"/>
        <v>10.19</v>
      </c>
      <c r="N346" s="12"/>
      <c r="AL346" s="64">
        <v>39232</v>
      </c>
      <c r="AM346" s="64" t="str">
        <f t="shared" si="97"/>
        <v>52007</v>
      </c>
      <c r="AN346">
        <v>30.035112500000125</v>
      </c>
      <c r="AO346">
        <f t="shared" si="94"/>
        <v>34.746193445924774</v>
      </c>
    </row>
    <row r="347" spans="3:41">
      <c r="C347" s="64">
        <v>17654</v>
      </c>
      <c r="D347" s="64" t="str">
        <f t="shared" si="98"/>
        <v>51948</v>
      </c>
      <c r="E347" s="65">
        <v>8.9731000000000005</v>
      </c>
      <c r="F347" s="58">
        <f t="shared" si="100"/>
        <v>8.3225999999999996</v>
      </c>
      <c r="G347" s="65">
        <v>14.696178048780478</v>
      </c>
      <c r="H347" s="66">
        <v>11.24</v>
      </c>
      <c r="I347" s="60">
        <f>AVERAGE($H$102:H347)</f>
        <v>14.642886178861785</v>
      </c>
      <c r="J347" s="58">
        <f t="shared" si="96"/>
        <v>12.559669421487602</v>
      </c>
      <c r="K347">
        <f t="shared" si="101"/>
        <v>10.78</v>
      </c>
      <c r="N347" s="12"/>
      <c r="AL347" s="64">
        <v>39262</v>
      </c>
      <c r="AM347" s="64" t="str">
        <f t="shared" si="97"/>
        <v>62007</v>
      </c>
      <c r="AN347">
        <v>30.72972500000013</v>
      </c>
      <c r="AO347">
        <f t="shared" si="94"/>
        <v>34.719034573798339</v>
      </c>
    </row>
    <row r="348" spans="3:41">
      <c r="C348" s="64">
        <v>17685</v>
      </c>
      <c r="D348" s="64" t="str">
        <f t="shared" si="98"/>
        <v>61948</v>
      </c>
      <c r="E348" s="65">
        <v>9</v>
      </c>
      <c r="F348" s="58">
        <f t="shared" si="100"/>
        <v>8.9731000000000005</v>
      </c>
      <c r="G348" s="65">
        <v>14.673116599190273</v>
      </c>
      <c r="H348" s="66">
        <v>11.58</v>
      </c>
      <c r="I348" s="60">
        <f>AVERAGE($H$102:H348)</f>
        <v>14.630485829959511</v>
      </c>
      <c r="J348" s="58">
        <f t="shared" si="96"/>
        <v>12.556280991735537</v>
      </c>
      <c r="K348">
        <f t="shared" si="101"/>
        <v>11.24</v>
      </c>
      <c r="N348" s="12"/>
      <c r="AL348" s="64">
        <v>39294</v>
      </c>
      <c r="AM348" s="64" t="str">
        <f t="shared" si="97"/>
        <v>72007</v>
      </c>
      <c r="AN348">
        <v>29.32602272727285</v>
      </c>
      <c r="AO348">
        <f t="shared" si="94"/>
        <v>34.65363083790492</v>
      </c>
    </row>
    <row r="349" spans="3:41">
      <c r="C349" s="64">
        <v>17715</v>
      </c>
      <c r="D349" s="64" t="str">
        <f t="shared" si="98"/>
        <v>71948</v>
      </c>
      <c r="E349" s="65">
        <v>7.657</v>
      </c>
      <c r="F349" s="58">
        <f t="shared" si="100"/>
        <v>9</v>
      </c>
      <c r="G349" s="65">
        <v>14.644825806451603</v>
      </c>
      <c r="H349" s="66">
        <v>11.13</v>
      </c>
      <c r="I349" s="60">
        <f>AVERAGE($H$102:H349)</f>
        <v>14.616370967741933</v>
      </c>
      <c r="J349" s="58">
        <f t="shared" si="96"/>
        <v>12.546694214876034</v>
      </c>
      <c r="K349">
        <f t="shared" si="101"/>
        <v>11.58</v>
      </c>
      <c r="N349" s="12"/>
      <c r="AL349" s="64">
        <v>39325</v>
      </c>
      <c r="AM349" s="64" t="str">
        <f t="shared" si="97"/>
        <v>82007</v>
      </c>
      <c r="AN349">
        <v>28.720600000000125</v>
      </c>
      <c r="AO349">
        <f t="shared" ref="AO349:AO412" si="103">AVERAGE(AN230:AN349)</f>
        <v>34.605688176985389</v>
      </c>
    </row>
    <row r="350" spans="3:41">
      <c r="C350" s="64">
        <v>17746</v>
      </c>
      <c r="D350" s="64" t="str">
        <f t="shared" si="98"/>
        <v>81948</v>
      </c>
      <c r="E350" s="65">
        <v>7.7149999999999999</v>
      </c>
      <c r="F350" s="58">
        <f t="shared" si="100"/>
        <v>7.657</v>
      </c>
      <c r="G350" s="65">
        <v>14.616995180722883</v>
      </c>
      <c r="H350" s="66">
        <v>10.72</v>
      </c>
      <c r="I350" s="60">
        <f>AVERAGE($H$102:H350)</f>
        <v>14.600722891566262</v>
      </c>
      <c r="J350" s="58">
        <f t="shared" si="96"/>
        <v>12.513223140495869</v>
      </c>
      <c r="K350">
        <f t="shared" si="101"/>
        <v>11.13</v>
      </c>
      <c r="N350" s="12"/>
      <c r="AL350" s="64">
        <v>39353</v>
      </c>
      <c r="AM350" s="64" t="str">
        <f t="shared" si="97"/>
        <v>92007</v>
      </c>
      <c r="AN350">
        <v>28.968226136363764</v>
      </c>
      <c r="AO350">
        <f t="shared" si="103"/>
        <v>34.548585751110267</v>
      </c>
    </row>
    <row r="351" spans="3:41">
      <c r="C351" s="64">
        <v>17777</v>
      </c>
      <c r="D351" s="64" t="str">
        <f t="shared" si="98"/>
        <v>91948</v>
      </c>
      <c r="E351" s="65">
        <v>7.4831000000000003</v>
      </c>
      <c r="F351" s="58">
        <f t="shared" si="100"/>
        <v>7.7149999999999999</v>
      </c>
      <c r="G351" s="65">
        <v>14.588459599999991</v>
      </c>
      <c r="H351" s="66">
        <v>10.55</v>
      </c>
      <c r="I351" s="60">
        <f>AVERAGE($H$102:H351)</f>
        <v>14.584519999999996</v>
      </c>
      <c r="J351" s="58">
        <f t="shared" ref="J351:J414" si="104">AVERAGE(H231:H351)</f>
        <v>12.477272727272727</v>
      </c>
      <c r="K351">
        <f t="shared" si="101"/>
        <v>10.72</v>
      </c>
      <c r="AL351" s="64">
        <v>39386</v>
      </c>
      <c r="AM351" s="64" t="str">
        <f t="shared" si="97"/>
        <v>102007</v>
      </c>
      <c r="AN351">
        <v>29.30122500000013</v>
      </c>
      <c r="AO351">
        <f t="shared" si="103"/>
        <v>34.514442143351637</v>
      </c>
    </row>
    <row r="352" spans="3:41">
      <c r="C352" s="64">
        <v>17807</v>
      </c>
      <c r="D352" s="64" t="str">
        <f t="shared" si="98"/>
        <v>101948</v>
      </c>
      <c r="E352" s="65">
        <v>7.2226999999999997</v>
      </c>
      <c r="F352" s="58">
        <f t="shared" si="100"/>
        <v>7.4831000000000003</v>
      </c>
      <c r="G352" s="65">
        <v>14.559113944223098</v>
      </c>
      <c r="H352" s="66">
        <v>10.83</v>
      </c>
      <c r="I352" s="60">
        <f>AVERAGE($H$102:H352)</f>
        <v>14.569561752988044</v>
      </c>
      <c r="J352" s="58">
        <f t="shared" si="104"/>
        <v>12.448760330578512</v>
      </c>
      <c r="K352">
        <f t="shared" si="101"/>
        <v>10.55</v>
      </c>
      <c r="AL352" s="64">
        <v>39416</v>
      </c>
      <c r="AM352" s="64" t="str">
        <f t="shared" si="97"/>
        <v>112007</v>
      </c>
      <c r="AN352">
        <v>27.45273636363649</v>
      </c>
      <c r="AO352">
        <f t="shared" si="103"/>
        <v>34.458491802703776</v>
      </c>
    </row>
    <row r="353" spans="3:41">
      <c r="C353" s="64">
        <v>17838</v>
      </c>
      <c r="D353" s="64" t="str">
        <f t="shared" si="98"/>
        <v>111948</v>
      </c>
      <c r="E353" s="65">
        <v>6.4409999999999998</v>
      </c>
      <c r="F353" s="58">
        <f t="shared" si="100"/>
        <v>7.2226999999999997</v>
      </c>
      <c r="G353" s="65">
        <v>14.526899206349196</v>
      </c>
      <c r="H353" s="66">
        <v>10.25</v>
      </c>
      <c r="I353" s="60">
        <f>AVERAGE($H$102:H353)</f>
        <v>14.552420634920631</v>
      </c>
      <c r="J353" s="58">
        <f t="shared" si="104"/>
        <v>12.40074380165289</v>
      </c>
      <c r="K353">
        <f t="shared" si="101"/>
        <v>10.83</v>
      </c>
      <c r="AL353" s="64">
        <v>39444</v>
      </c>
      <c r="AM353" s="64" t="str">
        <f t="shared" si="97"/>
        <v>122007</v>
      </c>
      <c r="AN353">
        <v>27.130522727272858</v>
      </c>
      <c r="AO353">
        <f t="shared" si="103"/>
        <v>34.400000520833359</v>
      </c>
    </row>
    <row r="354" spans="3:41">
      <c r="C354" s="64">
        <v>17868</v>
      </c>
      <c r="D354" s="64" t="str">
        <f t="shared" si="98"/>
        <v>121948</v>
      </c>
      <c r="E354" s="65">
        <v>6.6375999999999999</v>
      </c>
      <c r="F354" s="58">
        <f t="shared" si="100"/>
        <v>6.4409999999999998</v>
      </c>
      <c r="G354" s="65">
        <v>14.495716205533586</v>
      </c>
      <c r="H354" s="66">
        <v>10.16</v>
      </c>
      <c r="I354" s="60">
        <f>AVERAGE($H$102:H354)</f>
        <v>14.535059288537546</v>
      </c>
      <c r="J354" s="58">
        <f t="shared" si="104"/>
        <v>12.351239669421485</v>
      </c>
      <c r="K354">
        <f t="shared" si="101"/>
        <v>10.25</v>
      </c>
      <c r="AL354" s="64">
        <v>39478</v>
      </c>
      <c r="AM354" s="64" t="str">
        <f t="shared" si="97"/>
        <v>12008</v>
      </c>
      <c r="AN354">
        <v>24.494485227272847</v>
      </c>
      <c r="AO354">
        <f t="shared" si="103"/>
        <v>34.316826277037634</v>
      </c>
    </row>
    <row r="355" spans="3:41">
      <c r="C355" s="64">
        <v>17899</v>
      </c>
      <c r="D355" s="64" t="str">
        <f t="shared" si="98"/>
        <v>11949</v>
      </c>
      <c r="E355" s="65">
        <v>6.3949999999999996</v>
      </c>
      <c r="F355" s="58">
        <f t="shared" si="100"/>
        <v>6.6375999999999999</v>
      </c>
      <c r="G355" s="65">
        <v>14.463823622047233</v>
      </c>
      <c r="H355" s="66">
        <v>10.25</v>
      </c>
      <c r="I355" s="60">
        <f>AVERAGE($H$102:H355)</f>
        <v>14.518188976377949</v>
      </c>
      <c r="J355" s="58">
        <f t="shared" si="104"/>
        <v>12.305702479338843</v>
      </c>
      <c r="K355">
        <f t="shared" si="101"/>
        <v>10.16</v>
      </c>
      <c r="AL355" s="64">
        <v>39507</v>
      </c>
      <c r="AM355" s="64" t="str">
        <f t="shared" si="97"/>
        <v>22008</v>
      </c>
      <c r="AN355">
        <v>23.721852272727389</v>
      </c>
      <c r="AO355">
        <f t="shared" si="103"/>
        <v>34.202501051724155</v>
      </c>
    </row>
    <row r="356" spans="3:41">
      <c r="C356" s="64">
        <v>17930</v>
      </c>
      <c r="D356" s="64" t="str">
        <f t="shared" si="98"/>
        <v>21949</v>
      </c>
      <c r="E356" s="65">
        <v>6.1429</v>
      </c>
      <c r="F356" s="58">
        <f t="shared" si="100"/>
        <v>6.3949999999999996</v>
      </c>
      <c r="G356" s="65">
        <v>14.431192549019597</v>
      </c>
      <c r="H356" s="66">
        <v>9.8699999999999992</v>
      </c>
      <c r="I356" s="60">
        <f>AVERAGE($H$102:H356)</f>
        <v>14.499960784313721</v>
      </c>
      <c r="J356" s="58">
        <f t="shared" si="104"/>
        <v>12.258347107438016</v>
      </c>
      <c r="K356">
        <f t="shared" si="101"/>
        <v>10.25</v>
      </c>
      <c r="AL356" s="64">
        <v>39538</v>
      </c>
      <c r="AM356" s="64" t="str">
        <f t="shared" si="97"/>
        <v>32008</v>
      </c>
      <c r="AN356">
        <v>22.934910227272844</v>
      </c>
      <c r="AO356">
        <f t="shared" si="103"/>
        <v>34.069210297870967</v>
      </c>
    </row>
    <row r="357" spans="3:41">
      <c r="C357" s="64">
        <v>17958</v>
      </c>
      <c r="D357" s="64" t="str">
        <f t="shared" si="98"/>
        <v>31949</v>
      </c>
      <c r="E357" s="65">
        <v>6.3277000000000001</v>
      </c>
      <c r="F357" s="58">
        <f t="shared" si="100"/>
        <v>6.1429</v>
      </c>
      <c r="G357" s="65">
        <v>14.399538281249988</v>
      </c>
      <c r="H357" s="66">
        <v>9.9</v>
      </c>
      <c r="I357" s="60">
        <f>AVERAGE($H$102:H357)</f>
        <v>14.481992187499996</v>
      </c>
      <c r="J357" s="58">
        <f t="shared" si="104"/>
        <v>12.210743801652894</v>
      </c>
      <c r="K357">
        <f t="shared" si="101"/>
        <v>9.8699999999999992</v>
      </c>
      <c r="AL357" s="64">
        <v>39568</v>
      </c>
      <c r="AM357" s="64" t="str">
        <f t="shared" si="97"/>
        <v>42008</v>
      </c>
      <c r="AN357">
        <v>24.348300000000123</v>
      </c>
      <c r="AO357">
        <f t="shared" si="103"/>
        <v>33.948902849595115</v>
      </c>
    </row>
    <row r="358" spans="3:41">
      <c r="C358" s="64">
        <v>17989</v>
      </c>
      <c r="D358" s="64" t="str">
        <f t="shared" si="98"/>
        <v>41949</v>
      </c>
      <c r="E358" s="65">
        <v>6.1417000000000002</v>
      </c>
      <c r="F358" s="58">
        <f t="shared" si="100"/>
        <v>6.3277000000000001</v>
      </c>
      <c r="G358" s="65">
        <v>14.367406614785981</v>
      </c>
      <c r="H358" s="66">
        <v>9.7799999999999994</v>
      </c>
      <c r="I358" s="60">
        <f>AVERAGE($H$102:H358)</f>
        <v>14.463696498054471</v>
      </c>
      <c r="J358" s="58">
        <f t="shared" si="104"/>
        <v>12.161570247933888</v>
      </c>
      <c r="K358">
        <f t="shared" si="101"/>
        <v>9.9</v>
      </c>
      <c r="AL358" s="64">
        <v>39598</v>
      </c>
      <c r="AM358" s="64" t="str">
        <f t="shared" ref="AM358:AM421" si="105">MONTH(AL358)&amp;YEAR(AL358)</f>
        <v>52008</v>
      </c>
      <c r="AN358">
        <v>24.482236363636492</v>
      </c>
      <c r="AO358">
        <f t="shared" si="103"/>
        <v>33.828178049177133</v>
      </c>
    </row>
    <row r="359" spans="3:41">
      <c r="C359" s="64">
        <v>18019</v>
      </c>
      <c r="D359" s="64" t="str">
        <f t="shared" ref="D359:D422" si="106">MONTH(C359)&amp;YEAR(C359)</f>
        <v>51949</v>
      </c>
      <c r="E359" s="65">
        <v>5.9124999999999996</v>
      </c>
      <c r="F359" s="58">
        <f t="shared" si="100"/>
        <v>6.1417000000000002</v>
      </c>
      <c r="G359" s="65">
        <v>14.334635658914717</v>
      </c>
      <c r="H359" s="66">
        <v>9.69</v>
      </c>
      <c r="I359" s="60">
        <f>AVERAGE($H$102:H359)</f>
        <v>14.44519379844961</v>
      </c>
      <c r="J359" s="58">
        <f t="shared" si="104"/>
        <v>12.126611570247936</v>
      </c>
      <c r="K359">
        <f t="shared" si="101"/>
        <v>9.7799999999999994</v>
      </c>
      <c r="AL359" s="64">
        <v>39629</v>
      </c>
      <c r="AM359" s="64" t="str">
        <f t="shared" si="105"/>
        <v>62008</v>
      </c>
      <c r="AN359">
        <v>22.387659090909207</v>
      </c>
      <c r="AO359">
        <f t="shared" si="103"/>
        <v>33.681170282980695</v>
      </c>
    </row>
    <row r="360" spans="3:41">
      <c r="C360" s="64">
        <v>18050</v>
      </c>
      <c r="D360" s="64" t="str">
        <f t="shared" si="106"/>
        <v>61949</v>
      </c>
      <c r="E360" s="65">
        <v>5.9</v>
      </c>
      <c r="F360" s="58">
        <f t="shared" ref="F360:F423" si="107">E359</f>
        <v>5.9124999999999996</v>
      </c>
      <c r="G360" s="65">
        <v>14.302069498069487</v>
      </c>
      <c r="H360" s="66">
        <v>9.07</v>
      </c>
      <c r="I360" s="60">
        <f>AVERAGE($H$102:H360)</f>
        <v>14.424440154440152</v>
      </c>
      <c r="J360" s="58">
        <f t="shared" si="104"/>
        <v>12.081735537190085</v>
      </c>
      <c r="K360">
        <f t="shared" ref="K360:K423" si="108">H359</f>
        <v>9.69</v>
      </c>
      <c r="AL360" s="64">
        <v>39660</v>
      </c>
      <c r="AM360" s="64" t="str">
        <f t="shared" si="105"/>
        <v>72008</v>
      </c>
      <c r="AN360">
        <v>21.703438636363749</v>
      </c>
      <c r="AO360">
        <f t="shared" si="103"/>
        <v>33.527907846329704</v>
      </c>
    </row>
    <row r="361" spans="3:41">
      <c r="C361" s="64">
        <v>18080</v>
      </c>
      <c r="D361" s="64" t="str">
        <f t="shared" si="106"/>
        <v>71949</v>
      </c>
      <c r="E361" s="65">
        <v>6.2929000000000004</v>
      </c>
      <c r="F361" s="58">
        <f t="shared" si="107"/>
        <v>5.9</v>
      </c>
      <c r="G361" s="65">
        <v>14.271264999999989</v>
      </c>
      <c r="H361" s="66">
        <v>9.61</v>
      </c>
      <c r="I361" s="60">
        <f>AVERAGE($H$102:H361)</f>
        <v>14.405923076923075</v>
      </c>
      <c r="J361" s="58">
        <f t="shared" si="104"/>
        <v>12.038595041322317</v>
      </c>
      <c r="K361">
        <f t="shared" si="108"/>
        <v>9.07</v>
      </c>
      <c r="AL361" s="64">
        <v>39689</v>
      </c>
      <c r="AM361" s="64" t="str">
        <f t="shared" si="105"/>
        <v>82008</v>
      </c>
      <c r="AN361">
        <v>21.478963636363751</v>
      </c>
      <c r="AO361">
        <f t="shared" si="103"/>
        <v>33.375231043299408</v>
      </c>
    </row>
    <row r="362" spans="3:41">
      <c r="C362" s="64">
        <v>18111</v>
      </c>
      <c r="D362" s="64" t="str">
        <f t="shared" si="106"/>
        <v>81949</v>
      </c>
      <c r="E362" s="65">
        <v>6.3681999999999999</v>
      </c>
      <c r="F362" s="58">
        <f t="shared" si="107"/>
        <v>6.2929000000000004</v>
      </c>
      <c r="G362" s="65">
        <v>14.240985057471253</v>
      </c>
      <c r="H362" s="66">
        <v>9.85</v>
      </c>
      <c r="I362" s="60">
        <f>AVERAGE($H$102:H362)</f>
        <v>14.38846743295019</v>
      </c>
      <c r="J362" s="58">
        <f t="shared" si="104"/>
        <v>11.993801652892564</v>
      </c>
      <c r="K362">
        <f t="shared" si="108"/>
        <v>9.61</v>
      </c>
      <c r="AL362" s="64">
        <v>39721</v>
      </c>
      <c r="AM362" s="64" t="str">
        <f t="shared" si="105"/>
        <v>92008</v>
      </c>
      <c r="AN362">
        <v>19.143603409091014</v>
      </c>
      <c r="AO362">
        <f t="shared" si="103"/>
        <v>33.251017387800445</v>
      </c>
    </row>
    <row r="363" spans="3:41">
      <c r="C363" s="64">
        <v>18142</v>
      </c>
      <c r="D363" s="64" t="str">
        <f t="shared" si="106"/>
        <v>91949</v>
      </c>
      <c r="E363" s="65">
        <v>6.5187999999999997</v>
      </c>
      <c r="F363" s="58">
        <f t="shared" si="107"/>
        <v>6.3681999999999999</v>
      </c>
      <c r="G363" s="65">
        <v>14.211511068702277</v>
      </c>
      <c r="H363" s="66">
        <v>9.8800000000000008</v>
      </c>
      <c r="I363" s="60">
        <f>AVERAGE($H$102:H363)</f>
        <v>14.371259541984731</v>
      </c>
      <c r="J363" s="58">
        <f t="shared" si="104"/>
        <v>11.950495867768597</v>
      </c>
      <c r="K363">
        <f t="shared" si="108"/>
        <v>9.85</v>
      </c>
      <c r="AL363" s="64">
        <v>39752</v>
      </c>
      <c r="AM363" s="64" t="str">
        <f t="shared" si="105"/>
        <v>102008</v>
      </c>
      <c r="AN363">
        <v>15.861736363636455</v>
      </c>
      <c r="AO363">
        <f t="shared" si="103"/>
        <v>33.083150937957193</v>
      </c>
    </row>
    <row r="364" spans="3:41">
      <c r="C364" s="64">
        <v>18172</v>
      </c>
      <c r="D364" s="64" t="str">
        <f t="shared" si="106"/>
        <v>101949</v>
      </c>
      <c r="E364" s="65">
        <v>6.9138000000000002</v>
      </c>
      <c r="F364" s="58">
        <f t="shared" si="107"/>
        <v>6.5187999999999997</v>
      </c>
      <c r="G364" s="65">
        <v>14.18376311787071</v>
      </c>
      <c r="H364" s="66">
        <v>10.17</v>
      </c>
      <c r="I364" s="60">
        <f>AVERAGE($H$102:H364)</f>
        <v>14.355285171102659</v>
      </c>
      <c r="J364" s="58">
        <f t="shared" si="104"/>
        <v>11.898595041322316</v>
      </c>
      <c r="K364">
        <f t="shared" si="108"/>
        <v>9.8800000000000008</v>
      </c>
      <c r="AL364" s="64">
        <v>39780</v>
      </c>
      <c r="AM364" s="64" t="str">
        <f t="shared" si="105"/>
        <v>112008</v>
      </c>
      <c r="AN364">
        <v>14.748125000000085</v>
      </c>
      <c r="AO364">
        <f t="shared" si="103"/>
        <v>32.884447675026152</v>
      </c>
    </row>
    <row r="365" spans="3:41">
      <c r="C365" s="64">
        <v>18203</v>
      </c>
      <c r="D365" s="64" t="str">
        <f t="shared" si="106"/>
        <v>111949</v>
      </c>
      <c r="E365" s="65">
        <v>6.9223999999999997</v>
      </c>
      <c r="F365" s="58">
        <f t="shared" si="107"/>
        <v>6.9138000000000002</v>
      </c>
      <c r="G365" s="65">
        <v>14.156257954545442</v>
      </c>
      <c r="H365" s="66">
        <v>10.220000000000001</v>
      </c>
      <c r="I365" s="60">
        <f>AVERAGE($H$102:H365)</f>
        <v>14.339621212121211</v>
      </c>
      <c r="J365" s="58">
        <f t="shared" si="104"/>
        <v>11.844049586776862</v>
      </c>
      <c r="K365">
        <f t="shared" si="108"/>
        <v>10.17</v>
      </c>
      <c r="AL365" s="64">
        <v>39812</v>
      </c>
      <c r="AM365" s="64" t="str">
        <f t="shared" si="105"/>
        <v>122008</v>
      </c>
      <c r="AN365">
        <v>14.857772727272815</v>
      </c>
      <c r="AO365">
        <f t="shared" si="103"/>
        <v>32.686550005224689</v>
      </c>
    </row>
    <row r="366" spans="3:41">
      <c r="C366" s="64">
        <v>18233</v>
      </c>
      <c r="D366" s="64" t="str">
        <f t="shared" si="106"/>
        <v>121949</v>
      </c>
      <c r="E366" s="65">
        <v>7.2241</v>
      </c>
      <c r="F366" s="58">
        <f t="shared" si="107"/>
        <v>6.9223999999999997</v>
      </c>
      <c r="G366" s="65">
        <v>14.130098867924515</v>
      </c>
      <c r="H366" s="66">
        <v>10.53</v>
      </c>
      <c r="I366" s="60">
        <f>AVERAGE($H$102:H366)</f>
        <v>14.325245283018866</v>
      </c>
      <c r="J366" s="58">
        <f t="shared" si="104"/>
        <v>11.793884297520664</v>
      </c>
      <c r="K366">
        <f t="shared" si="108"/>
        <v>10.220000000000001</v>
      </c>
      <c r="AL366" s="64">
        <v>39843</v>
      </c>
      <c r="AM366" s="64" t="str">
        <f t="shared" si="105"/>
        <v>12009</v>
      </c>
      <c r="AN366">
        <v>13.928603409090991</v>
      </c>
      <c r="AO366">
        <f t="shared" si="103"/>
        <v>32.460424958921138</v>
      </c>
    </row>
    <row r="367" spans="3:41">
      <c r="C367" s="64">
        <v>18264</v>
      </c>
      <c r="D367" s="64" t="str">
        <f t="shared" si="106"/>
        <v>11950</v>
      </c>
      <c r="E367" s="65">
        <v>7.1940999999999997</v>
      </c>
      <c r="F367" s="58">
        <f t="shared" si="107"/>
        <v>7.2241</v>
      </c>
      <c r="G367" s="65">
        <v>14.104023684210514</v>
      </c>
      <c r="H367" s="66">
        <v>10.75</v>
      </c>
      <c r="I367" s="60">
        <f>AVERAGE($H$102:H367)</f>
        <v>14.311804511278194</v>
      </c>
      <c r="J367" s="58">
        <f t="shared" si="104"/>
        <v>11.748181818181822</v>
      </c>
      <c r="K367">
        <f t="shared" si="108"/>
        <v>10.53</v>
      </c>
      <c r="AL367" s="64">
        <v>39871</v>
      </c>
      <c r="AM367" s="64" t="str">
        <f t="shared" si="105"/>
        <v>22009</v>
      </c>
      <c r="AN367">
        <v>12.675036363636437</v>
      </c>
      <c r="AO367">
        <f t="shared" si="103"/>
        <v>32.229626767698569</v>
      </c>
    </row>
    <row r="368" spans="3:41">
      <c r="C368" s="64">
        <v>18295</v>
      </c>
      <c r="D368" s="64" t="str">
        <f t="shared" si="106"/>
        <v>21950</v>
      </c>
      <c r="E368" s="65">
        <v>7.2657999999999996</v>
      </c>
      <c r="F368" s="58">
        <f t="shared" si="107"/>
        <v>7.1940999999999997</v>
      </c>
      <c r="G368" s="65">
        <v>14.078412359550549</v>
      </c>
      <c r="H368" s="66">
        <v>10.91</v>
      </c>
      <c r="I368" s="60">
        <f>AVERAGE($H$102:H368)</f>
        <v>14.299063670411982</v>
      </c>
      <c r="J368" s="58">
        <f t="shared" si="104"/>
        <v>11.702975206611574</v>
      </c>
      <c r="K368">
        <f t="shared" si="108"/>
        <v>10.75</v>
      </c>
      <c r="AL368" s="64">
        <v>39903</v>
      </c>
      <c r="AM368" s="64" t="str">
        <f t="shared" si="105"/>
        <v>32009</v>
      </c>
      <c r="AN368">
        <v>13.775425000000082</v>
      </c>
      <c r="AO368">
        <f t="shared" si="103"/>
        <v>31.99079847028478</v>
      </c>
    </row>
    <row r="369" spans="3:41">
      <c r="C369" s="64">
        <v>18323</v>
      </c>
      <c r="D369" s="64" t="str">
        <f t="shared" si="106"/>
        <v>31950</v>
      </c>
      <c r="E369" s="65">
        <v>7.2953999999999999</v>
      </c>
      <c r="F369" s="58">
        <f t="shared" si="107"/>
        <v>7.2657999999999996</v>
      </c>
      <c r="G369" s="65">
        <v>14.053102611940286</v>
      </c>
      <c r="H369" s="66">
        <v>10.91</v>
      </c>
      <c r="I369" s="60">
        <f>AVERAGE($H$102:H369)</f>
        <v>14.286417910447758</v>
      </c>
      <c r="J369" s="58">
        <f t="shared" si="104"/>
        <v>11.659090909090915</v>
      </c>
      <c r="K369">
        <f t="shared" si="108"/>
        <v>10.91</v>
      </c>
      <c r="AL369" s="64">
        <v>39933</v>
      </c>
      <c r="AM369" s="64" t="str">
        <f t="shared" si="105"/>
        <v>42009</v>
      </c>
      <c r="AN369">
        <v>15.232359090909183</v>
      </c>
      <c r="AO369">
        <f t="shared" si="103"/>
        <v>31.76502550868603</v>
      </c>
    </row>
    <row r="370" spans="3:41">
      <c r="C370" s="64">
        <v>18354</v>
      </c>
      <c r="D370" s="64" t="str">
        <f t="shared" si="106"/>
        <v>41950</v>
      </c>
      <c r="E370" s="65">
        <v>7.1142000000000003</v>
      </c>
      <c r="F370" s="58">
        <f t="shared" si="107"/>
        <v>7.2953999999999999</v>
      </c>
      <c r="G370" s="65">
        <v>14.027307434944225</v>
      </c>
      <c r="H370" s="66">
        <v>11.18</v>
      </c>
      <c r="I370" s="60">
        <f>AVERAGE($H$102:H370)</f>
        <v>14.274869888475834</v>
      </c>
      <c r="J370" s="58">
        <f t="shared" si="104"/>
        <v>11.617851239669426</v>
      </c>
      <c r="K370">
        <f t="shared" si="108"/>
        <v>10.91</v>
      </c>
      <c r="AL370" s="64">
        <v>39962</v>
      </c>
      <c r="AM370" s="64" t="str">
        <f t="shared" si="105"/>
        <v>52009</v>
      </c>
      <c r="AN370">
        <v>15.992954545454644</v>
      </c>
      <c r="AO370">
        <f t="shared" si="103"/>
        <v>31.539224181622291</v>
      </c>
    </row>
    <row r="371" spans="3:41">
      <c r="C371" s="64">
        <v>18384</v>
      </c>
      <c r="D371" s="64" t="str">
        <f t="shared" si="106"/>
        <v>51950</v>
      </c>
      <c r="E371" s="65">
        <v>7.3936999999999999</v>
      </c>
      <c r="F371" s="58">
        <f t="shared" si="107"/>
        <v>7.1142000000000003</v>
      </c>
      <c r="G371" s="65">
        <v>14.002738518518507</v>
      </c>
      <c r="H371" s="66">
        <v>11.46</v>
      </c>
      <c r="I371" s="60">
        <f>AVERAGE($H$102:H371)</f>
        <v>14.264444444444441</v>
      </c>
      <c r="J371" s="58">
        <f t="shared" si="104"/>
        <v>11.577272727272732</v>
      </c>
      <c r="K371">
        <f t="shared" si="108"/>
        <v>11.18</v>
      </c>
      <c r="AL371" s="64">
        <v>39994</v>
      </c>
      <c r="AM371" s="64" t="str">
        <f t="shared" si="105"/>
        <v>62009</v>
      </c>
      <c r="AN371">
        <v>16.29908409090919</v>
      </c>
      <c r="AO371">
        <f t="shared" si="103"/>
        <v>31.288771732954583</v>
      </c>
    </row>
    <row r="372" spans="3:41">
      <c r="C372" s="64">
        <v>18415</v>
      </c>
      <c r="D372" s="64" t="str">
        <f t="shared" si="106"/>
        <v>61950</v>
      </c>
      <c r="E372" s="65">
        <v>6.9645999999999999</v>
      </c>
      <c r="F372" s="58">
        <f t="shared" si="107"/>
        <v>7.3936999999999999</v>
      </c>
      <c r="G372" s="65">
        <v>13.976767527675264</v>
      </c>
      <c r="H372" s="66">
        <v>11.55</v>
      </c>
      <c r="I372" s="60">
        <f>AVERAGE($H$102:H372)</f>
        <v>14.25442804428044</v>
      </c>
      <c r="J372" s="58">
        <f t="shared" si="104"/>
        <v>11.555867768595045</v>
      </c>
      <c r="K372">
        <f t="shared" si="108"/>
        <v>11.46</v>
      </c>
      <c r="AL372" s="64">
        <v>40025</v>
      </c>
      <c r="AM372" s="64" t="str">
        <f t="shared" si="105"/>
        <v>72009</v>
      </c>
      <c r="AN372">
        <v>17.308047727272836</v>
      </c>
      <c r="AO372">
        <f t="shared" si="103"/>
        <v>31.052956670911744</v>
      </c>
    </row>
    <row r="373" spans="3:41">
      <c r="C373" s="64">
        <v>18445</v>
      </c>
      <c r="D373" s="64" t="str">
        <f t="shared" si="106"/>
        <v>71950</v>
      </c>
      <c r="E373" s="65">
        <v>6.5587999999999997</v>
      </c>
      <c r="F373" s="58">
        <f t="shared" si="107"/>
        <v>6.9645999999999999</v>
      </c>
      <c r="G373" s="65">
        <v>13.94949558823528</v>
      </c>
      <c r="H373" s="66">
        <v>10.54</v>
      </c>
      <c r="I373" s="60">
        <f>AVERAGE($H$102:H373)</f>
        <v>14.240772058823527</v>
      </c>
      <c r="J373" s="58">
        <f t="shared" si="104"/>
        <v>11.536859504132236</v>
      </c>
      <c r="K373">
        <f t="shared" si="108"/>
        <v>11.55</v>
      </c>
      <c r="AL373" s="64">
        <v>40053</v>
      </c>
      <c r="AM373" s="64" t="str">
        <f t="shared" si="105"/>
        <v>82009</v>
      </c>
      <c r="AN373">
        <v>17.144272727272835</v>
      </c>
      <c r="AO373">
        <f t="shared" si="103"/>
        <v>30.823996926397641</v>
      </c>
    </row>
    <row r="374" spans="3:41">
      <c r="C374" s="64">
        <v>18476</v>
      </c>
      <c r="D374" s="64" t="str">
        <f t="shared" si="106"/>
        <v>81950</v>
      </c>
      <c r="E374" s="65">
        <v>6.7721</v>
      </c>
      <c r="F374" s="58">
        <f t="shared" si="107"/>
        <v>6.5587999999999997</v>
      </c>
      <c r="G374" s="65">
        <v>13.923204761904749</v>
      </c>
      <c r="H374" s="66">
        <v>11.04</v>
      </c>
      <c r="I374" s="60">
        <f>AVERAGE($H$102:H374)</f>
        <v>14.229047619047616</v>
      </c>
      <c r="J374" s="58">
        <f t="shared" si="104"/>
        <v>11.517603305785128</v>
      </c>
      <c r="K374">
        <f t="shared" si="108"/>
        <v>10.54</v>
      </c>
      <c r="AL374" s="64">
        <v>40086</v>
      </c>
      <c r="AM374" s="64" t="str">
        <f t="shared" si="105"/>
        <v>92009</v>
      </c>
      <c r="AN374">
        <v>18.381780681818299</v>
      </c>
      <c r="AO374">
        <f t="shared" si="103"/>
        <v>30.613267909090954</v>
      </c>
    </row>
    <row r="375" spans="3:41">
      <c r="C375" s="64">
        <v>18507</v>
      </c>
      <c r="D375" s="64" t="str">
        <f t="shared" si="106"/>
        <v>91950</v>
      </c>
      <c r="E375" s="65">
        <v>7.1506999999999996</v>
      </c>
      <c r="F375" s="58">
        <f t="shared" si="107"/>
        <v>6.7721</v>
      </c>
      <c r="G375" s="65">
        <v>13.898487591240864</v>
      </c>
      <c r="H375" s="66">
        <v>11.34</v>
      </c>
      <c r="I375" s="60">
        <f>AVERAGE($H$102:H375)</f>
        <v>14.218503649635034</v>
      </c>
      <c r="J375" s="58">
        <f t="shared" si="104"/>
        <v>11.498512396694219</v>
      </c>
      <c r="K375">
        <f t="shared" si="108"/>
        <v>11.04</v>
      </c>
      <c r="AL375" s="64">
        <v>40116</v>
      </c>
      <c r="AM375" s="64" t="str">
        <f t="shared" si="105"/>
        <v>102009</v>
      </c>
      <c r="AN375">
        <v>18.027172727272848</v>
      </c>
      <c r="AO375">
        <f t="shared" si="103"/>
        <v>30.385450153082601</v>
      </c>
    </row>
    <row r="376" spans="3:41">
      <c r="C376" s="64">
        <v>18537</v>
      </c>
      <c r="D376" s="64" t="str">
        <f t="shared" si="106"/>
        <v>101950</v>
      </c>
      <c r="E376" s="65">
        <v>6.8768000000000002</v>
      </c>
      <c r="F376" s="58">
        <f t="shared" si="107"/>
        <v>7.1506999999999996</v>
      </c>
      <c r="G376" s="65">
        <v>13.872954181818169</v>
      </c>
      <c r="H376" s="66">
        <v>11.66</v>
      </c>
      <c r="I376" s="60">
        <f>AVERAGE($H$102:H376)</f>
        <v>14.209199999999997</v>
      </c>
      <c r="J376" s="58">
        <f t="shared" si="104"/>
        <v>11.477438016528929</v>
      </c>
      <c r="K376">
        <f t="shared" si="108"/>
        <v>11.34</v>
      </c>
      <c r="AL376" s="64">
        <v>40147</v>
      </c>
      <c r="AM376" s="64" t="str">
        <f t="shared" si="105"/>
        <v>112009</v>
      </c>
      <c r="AN376">
        <v>18.351320454545579</v>
      </c>
      <c r="AO376">
        <f t="shared" si="103"/>
        <v>30.149347444226805</v>
      </c>
    </row>
    <row r="377" spans="3:41">
      <c r="C377" s="64">
        <v>18568</v>
      </c>
      <c r="D377" s="64" t="str">
        <f t="shared" si="106"/>
        <v>111950</v>
      </c>
      <c r="E377" s="65">
        <v>6.8696999999999999</v>
      </c>
      <c r="F377" s="58">
        <f t="shared" si="107"/>
        <v>6.8768000000000002</v>
      </c>
      <c r="G377" s="65">
        <v>13.847580072463757</v>
      </c>
      <c r="H377" s="66">
        <v>11.54</v>
      </c>
      <c r="I377" s="60">
        <f>AVERAGE($H$102:H377)</f>
        <v>14.199528985507243</v>
      </c>
      <c r="J377" s="58">
        <f t="shared" si="104"/>
        <v>11.454380165289258</v>
      </c>
      <c r="K377">
        <f t="shared" si="108"/>
        <v>11.66</v>
      </c>
      <c r="AL377" s="64">
        <v>40177</v>
      </c>
      <c r="AM377" s="64" t="str">
        <f t="shared" si="105"/>
        <v>122009</v>
      </c>
      <c r="AN377">
        <v>18.21209545454558</v>
      </c>
      <c r="AO377">
        <f t="shared" si="103"/>
        <v>29.912193193704343</v>
      </c>
    </row>
    <row r="378" spans="3:41">
      <c r="C378" s="64">
        <v>18598</v>
      </c>
      <c r="D378" s="64" t="str">
        <f t="shared" si="106"/>
        <v>121950</v>
      </c>
      <c r="E378" s="65">
        <v>7.1866000000000003</v>
      </c>
      <c r="F378" s="58">
        <f t="shared" si="107"/>
        <v>6.8696999999999999</v>
      </c>
      <c r="G378" s="65">
        <v>13.823533212996379</v>
      </c>
      <c r="H378" s="66">
        <v>11.31</v>
      </c>
      <c r="I378" s="60">
        <f>AVERAGE($H$102:H378)</f>
        <v>14.189097472924185</v>
      </c>
      <c r="J378" s="58">
        <f t="shared" si="104"/>
        <v>11.426859504132231</v>
      </c>
      <c r="K378">
        <f t="shared" si="108"/>
        <v>11.54</v>
      </c>
      <c r="AL378" s="64">
        <v>40207</v>
      </c>
      <c r="AM378" s="64" t="str">
        <f t="shared" si="105"/>
        <v>12010</v>
      </c>
      <c r="AN378">
        <v>18.226925000000126</v>
      </c>
      <c r="AO378">
        <f t="shared" si="103"/>
        <v>29.665625735371009</v>
      </c>
    </row>
    <row r="379" spans="3:41">
      <c r="C379" s="64">
        <v>18629</v>
      </c>
      <c r="D379" s="64" t="str">
        <f t="shared" si="106"/>
        <v>11951</v>
      </c>
      <c r="E379" s="65">
        <v>7.6536999999999997</v>
      </c>
      <c r="F379" s="58">
        <f t="shared" si="107"/>
        <v>7.1866000000000003</v>
      </c>
      <c r="G379" s="65">
        <v>13.801339568345311</v>
      </c>
      <c r="H379" s="66">
        <v>11.9</v>
      </c>
      <c r="I379" s="60">
        <f>AVERAGE($H$102:H379)</f>
        <v>14.180863309352516</v>
      </c>
      <c r="J379" s="58">
        <f t="shared" si="104"/>
        <v>11.410247933884298</v>
      </c>
      <c r="K379">
        <f t="shared" si="108"/>
        <v>11.31</v>
      </c>
      <c r="AL379" s="64">
        <v>40235</v>
      </c>
      <c r="AM379" s="64" t="str">
        <f t="shared" si="105"/>
        <v>22010</v>
      </c>
      <c r="AN379">
        <v>18.340975000000128</v>
      </c>
      <c r="AO379">
        <f t="shared" si="103"/>
        <v>29.42101385462389</v>
      </c>
    </row>
    <row r="380" spans="3:41">
      <c r="C380" s="64">
        <v>18660</v>
      </c>
      <c r="D380" s="64" t="str">
        <f t="shared" si="106"/>
        <v>21951</v>
      </c>
      <c r="E380" s="65">
        <v>7.7031999999999998</v>
      </c>
      <c r="F380" s="58">
        <f t="shared" si="107"/>
        <v>7.6536999999999997</v>
      </c>
      <c r="G380" s="65">
        <v>13.779482437275973</v>
      </c>
      <c r="H380" s="66">
        <v>12.14</v>
      </c>
      <c r="I380" s="60">
        <f>AVERAGE($H$102:H380)</f>
        <v>14.173548387096771</v>
      </c>
      <c r="J380" s="58">
        <f t="shared" si="104"/>
        <v>11.395702479338846</v>
      </c>
      <c r="K380">
        <f t="shared" si="108"/>
        <v>11.9</v>
      </c>
      <c r="AL380" s="64">
        <v>40268</v>
      </c>
      <c r="AM380" s="64" t="str">
        <f t="shared" si="105"/>
        <v>32010</v>
      </c>
      <c r="AN380">
        <v>19.652448863636497</v>
      </c>
      <c r="AO380">
        <f t="shared" si="103"/>
        <v>29.167398485958792</v>
      </c>
    </row>
    <row r="381" spans="3:41">
      <c r="C381" s="64">
        <v>18688</v>
      </c>
      <c r="D381" s="64" t="str">
        <f t="shared" si="106"/>
        <v>31951</v>
      </c>
      <c r="E381" s="65">
        <v>7.5617999999999999</v>
      </c>
      <c r="F381" s="58">
        <f t="shared" si="107"/>
        <v>7.7031999999999998</v>
      </c>
      <c r="G381" s="65">
        <v>13.757276428571416</v>
      </c>
      <c r="H381" s="66">
        <v>11.84</v>
      </c>
      <c r="I381" s="60">
        <f>AVERAGE($H$102:H381)</f>
        <v>14.165214285714283</v>
      </c>
      <c r="J381" s="58">
        <f t="shared" si="104"/>
        <v>11.386115702479341</v>
      </c>
      <c r="K381">
        <f t="shared" si="108"/>
        <v>12.14</v>
      </c>
      <c r="AL381" s="64">
        <v>40298</v>
      </c>
      <c r="AM381" s="64" t="str">
        <f t="shared" si="105"/>
        <v>42010</v>
      </c>
      <c r="AN381">
        <v>19.784527272727409</v>
      </c>
      <c r="AO381">
        <f t="shared" si="103"/>
        <v>28.928070431622324</v>
      </c>
    </row>
    <row r="382" spans="3:41">
      <c r="C382" s="64">
        <v>18719</v>
      </c>
      <c r="D382" s="64" t="str">
        <f t="shared" si="106"/>
        <v>41951</v>
      </c>
      <c r="E382" s="65">
        <v>8.2462999999999997</v>
      </c>
      <c r="F382" s="58">
        <f t="shared" si="107"/>
        <v>7.5617999999999999</v>
      </c>
      <c r="G382" s="65">
        <v>13.737664412811375</v>
      </c>
      <c r="H382" s="66">
        <v>11.95</v>
      </c>
      <c r="I382" s="60">
        <f>AVERAGE($H$102:H382)</f>
        <v>14.15733096085409</v>
      </c>
      <c r="J382" s="58">
        <f t="shared" si="104"/>
        <v>11.377768595041323</v>
      </c>
      <c r="K382">
        <f t="shared" si="108"/>
        <v>11.84</v>
      </c>
      <c r="AL382" s="64">
        <v>40325</v>
      </c>
      <c r="AM382" s="64" t="str">
        <f t="shared" si="105"/>
        <v>52010</v>
      </c>
      <c r="AN382">
        <v>19.877220454545593</v>
      </c>
      <c r="AO382">
        <f t="shared" si="103"/>
        <v>28.702273969892964</v>
      </c>
    </row>
    <row r="383" spans="3:41">
      <c r="C383" s="64">
        <v>18749</v>
      </c>
      <c r="D383" s="64" t="str">
        <f t="shared" si="106"/>
        <v>51951</v>
      </c>
      <c r="E383" s="65">
        <v>7.9118000000000004</v>
      </c>
      <c r="F383" s="58">
        <f t="shared" si="107"/>
        <v>8.2462999999999997</v>
      </c>
      <c r="G383" s="65">
        <v>13.717005319148923</v>
      </c>
      <c r="H383" s="66">
        <v>11.86</v>
      </c>
      <c r="I383" s="60">
        <f>AVERAGE($H$102:H383)</f>
        <v>14.149184397163118</v>
      </c>
      <c r="J383" s="58">
        <f t="shared" si="104"/>
        <v>11.37305785123967</v>
      </c>
      <c r="K383">
        <f t="shared" si="108"/>
        <v>11.95</v>
      </c>
      <c r="AL383" s="64">
        <v>40359</v>
      </c>
      <c r="AM383" s="64" t="str">
        <f t="shared" si="105"/>
        <v>62010</v>
      </c>
      <c r="AN383">
        <v>17.351270454545578</v>
      </c>
      <c r="AO383">
        <f t="shared" si="103"/>
        <v>28.438448602991183</v>
      </c>
    </row>
    <row r="384" spans="3:41">
      <c r="C384" s="64">
        <v>18780</v>
      </c>
      <c r="D384" s="64" t="str">
        <f t="shared" si="106"/>
        <v>61951</v>
      </c>
      <c r="E384" s="65">
        <v>7.7058999999999997</v>
      </c>
      <c r="F384" s="58">
        <f t="shared" si="107"/>
        <v>7.9118000000000004</v>
      </c>
      <c r="G384" s="65">
        <v>13.695764664310941</v>
      </c>
      <c r="H384" s="66">
        <v>11.62</v>
      </c>
      <c r="I384" s="60">
        <f>AVERAGE($H$102:H384)</f>
        <v>14.140247349823319</v>
      </c>
      <c r="J384" s="58">
        <f t="shared" si="104"/>
        <v>11.369586776859505</v>
      </c>
      <c r="K384">
        <f t="shared" si="108"/>
        <v>11.86</v>
      </c>
      <c r="AL384" s="64">
        <v>40389</v>
      </c>
      <c r="AM384" s="64" t="str">
        <f t="shared" si="105"/>
        <v>72010</v>
      </c>
      <c r="AN384">
        <v>18.35238863636377</v>
      </c>
      <c r="AO384">
        <f t="shared" si="103"/>
        <v>28.198199037029848</v>
      </c>
    </row>
    <row r="385" spans="3:41">
      <c r="C385" s="64">
        <v>18810</v>
      </c>
      <c r="D385" s="64" t="str">
        <f t="shared" si="106"/>
        <v>71951</v>
      </c>
      <c r="E385" s="65">
        <v>8.9243000000000006</v>
      </c>
      <c r="F385" s="58">
        <f t="shared" si="107"/>
        <v>7.7058999999999997</v>
      </c>
      <c r="G385" s="65">
        <v>13.678963732394353</v>
      </c>
      <c r="H385" s="66">
        <v>11.78</v>
      </c>
      <c r="I385" s="60">
        <f>AVERAGE($H$102:H385)</f>
        <v>14.131936619718308</v>
      </c>
      <c r="J385" s="58">
        <f t="shared" si="104"/>
        <v>11.366446280991735</v>
      </c>
      <c r="K385">
        <f t="shared" si="108"/>
        <v>11.62</v>
      </c>
      <c r="AL385" s="64">
        <v>40421</v>
      </c>
      <c r="AM385" s="64" t="str">
        <f t="shared" si="105"/>
        <v>82010</v>
      </c>
      <c r="AN385">
        <v>17.229745454545579</v>
      </c>
      <c r="AO385">
        <f t="shared" si="103"/>
        <v>27.936658036507382</v>
      </c>
    </row>
    <row r="386" spans="3:41">
      <c r="C386" s="64">
        <v>18841</v>
      </c>
      <c r="D386" s="64" t="str">
        <f t="shared" si="106"/>
        <v>81951</v>
      </c>
      <c r="E386" s="65">
        <v>9.2749000000000006</v>
      </c>
      <c r="F386" s="58">
        <f t="shared" si="107"/>
        <v>8.9243000000000006</v>
      </c>
      <c r="G386" s="65">
        <v>13.663510877192969</v>
      </c>
      <c r="H386" s="66">
        <v>12.26</v>
      </c>
      <c r="I386" s="60">
        <f>AVERAGE($H$102:H386)</f>
        <v>14.125368421052631</v>
      </c>
      <c r="J386" s="58">
        <f t="shared" si="104"/>
        <v>11.362479338842975</v>
      </c>
      <c r="K386">
        <f t="shared" si="108"/>
        <v>11.78</v>
      </c>
      <c r="AL386" s="64">
        <v>40451</v>
      </c>
      <c r="AM386" s="64" t="str">
        <f t="shared" si="105"/>
        <v>92010</v>
      </c>
      <c r="AN386">
        <v>18.679428409091052</v>
      </c>
      <c r="AO386">
        <f t="shared" si="103"/>
        <v>27.708113227272797</v>
      </c>
    </row>
    <row r="387" spans="3:41">
      <c r="C387" s="64">
        <v>18872</v>
      </c>
      <c r="D387" s="64" t="str">
        <f t="shared" si="106"/>
        <v>91951</v>
      </c>
      <c r="E387" s="65">
        <v>9.2668999999999997</v>
      </c>
      <c r="F387" s="58">
        <f t="shared" si="107"/>
        <v>9.2749000000000006</v>
      </c>
      <c r="G387" s="65">
        <v>13.648138111888098</v>
      </c>
      <c r="H387" s="66">
        <v>12.44</v>
      </c>
      <c r="I387" s="60">
        <f>AVERAGE($H$102:H387)</f>
        <v>14.119475524475524</v>
      </c>
      <c r="J387" s="58">
        <f t="shared" si="104"/>
        <v>11.362314049586777</v>
      </c>
      <c r="K387">
        <f t="shared" si="108"/>
        <v>12.26</v>
      </c>
      <c r="AL387" s="64">
        <v>40480</v>
      </c>
      <c r="AM387" s="64" t="str">
        <f t="shared" si="105"/>
        <v>102010</v>
      </c>
      <c r="AN387">
        <v>19.23835454545469</v>
      </c>
      <c r="AO387">
        <f t="shared" si="103"/>
        <v>27.49135164158837</v>
      </c>
    </row>
    <row r="388" spans="3:41">
      <c r="C388" s="64">
        <v>18902</v>
      </c>
      <c r="D388" s="64" t="str">
        <f t="shared" si="106"/>
        <v>101951</v>
      </c>
      <c r="E388" s="65">
        <v>9.4016000000000002</v>
      </c>
      <c r="F388" s="58">
        <f t="shared" si="107"/>
        <v>9.2668999999999997</v>
      </c>
      <c r="G388" s="65">
        <v>13.633341811846677</v>
      </c>
      <c r="H388" s="66">
        <v>12.31</v>
      </c>
      <c r="I388" s="60">
        <f>AVERAGE($H$102:H388)</f>
        <v>14.113170731707315</v>
      </c>
      <c r="J388" s="58">
        <f t="shared" si="104"/>
        <v>11.362561983471075</v>
      </c>
      <c r="K388">
        <f t="shared" si="108"/>
        <v>12.44</v>
      </c>
      <c r="AL388" s="64">
        <v>40512</v>
      </c>
      <c r="AM388" s="64" t="str">
        <f t="shared" si="105"/>
        <v>112010</v>
      </c>
      <c r="AN388">
        <v>18.860780681818326</v>
      </c>
      <c r="AO388">
        <f t="shared" si="103"/>
        <v>27.295468020833411</v>
      </c>
    </row>
    <row r="389" spans="3:41">
      <c r="C389" s="64">
        <v>18933</v>
      </c>
      <c r="D389" s="64" t="str">
        <f t="shared" si="106"/>
        <v>111951</v>
      </c>
      <c r="E389" s="65">
        <v>9.3770000000000007</v>
      </c>
      <c r="F389" s="58">
        <f t="shared" si="107"/>
        <v>9.4016000000000002</v>
      </c>
      <c r="G389" s="65">
        <v>13.61856284722221</v>
      </c>
      <c r="H389" s="66">
        <v>11.85</v>
      </c>
      <c r="I389" s="60">
        <f>AVERAGE($H$102:H389)</f>
        <v>14.105312499999998</v>
      </c>
      <c r="J389" s="58">
        <f t="shared" si="104"/>
        <v>11.364793388429753</v>
      </c>
      <c r="K389">
        <f t="shared" si="108"/>
        <v>12.31</v>
      </c>
      <c r="AL389" s="64">
        <v>40542</v>
      </c>
      <c r="AM389" s="64" t="str">
        <f t="shared" si="105"/>
        <v>122010</v>
      </c>
      <c r="AN389">
        <v>18.780709090909234</v>
      </c>
      <c r="AO389">
        <f t="shared" si="103"/>
        <v>27.105388096590978</v>
      </c>
    </row>
    <row r="390" spans="3:41">
      <c r="C390" s="64">
        <v>18963</v>
      </c>
      <c r="D390" s="64" t="str">
        <f t="shared" si="106"/>
        <v>121951</v>
      </c>
      <c r="E390" s="65">
        <v>9.7417999999999996</v>
      </c>
      <c r="F390" s="58">
        <f t="shared" si="107"/>
        <v>9.3770000000000007</v>
      </c>
      <c r="G390" s="65">
        <v>13.605148442906561</v>
      </c>
      <c r="H390" s="66">
        <v>12.15</v>
      </c>
      <c r="I390" s="60">
        <f>AVERAGE($H$102:H390)</f>
        <v>14.098546712802767</v>
      </c>
      <c r="J390" s="58">
        <f t="shared" si="104"/>
        <v>11.375041322314051</v>
      </c>
      <c r="K390">
        <f t="shared" si="108"/>
        <v>11.85</v>
      </c>
      <c r="AL390" s="64">
        <v>40574</v>
      </c>
      <c r="AM390" s="64" t="str">
        <f t="shared" si="105"/>
        <v>12011</v>
      </c>
      <c r="AN390">
        <v>20.201525000000156</v>
      </c>
      <c r="AO390">
        <f t="shared" si="103"/>
        <v>26.921992708333409</v>
      </c>
    </row>
    <row r="391" spans="3:41">
      <c r="C391" s="64">
        <v>18994</v>
      </c>
      <c r="D391" s="64" t="str">
        <f t="shared" si="106"/>
        <v>11952</v>
      </c>
      <c r="E391" s="65">
        <v>10.058299999999999</v>
      </c>
      <c r="F391" s="58">
        <f t="shared" si="107"/>
        <v>9.7417999999999996</v>
      </c>
      <c r="G391" s="65">
        <v>13.592917931034469</v>
      </c>
      <c r="H391" s="66">
        <v>12.53</v>
      </c>
      <c r="I391" s="60">
        <f>AVERAGE($H$102:H391)</f>
        <v>14.093137931034482</v>
      </c>
      <c r="J391" s="58">
        <f t="shared" si="104"/>
        <v>11.395206611570249</v>
      </c>
      <c r="K391">
        <f t="shared" si="108"/>
        <v>12.15</v>
      </c>
      <c r="AL391" s="64">
        <v>40602</v>
      </c>
      <c r="AM391" s="64" t="str">
        <f t="shared" si="105"/>
        <v>22011</v>
      </c>
      <c r="AN391">
        <v>20.566584090909252</v>
      </c>
      <c r="AO391">
        <f t="shared" si="103"/>
        <v>26.771168693181888</v>
      </c>
    </row>
    <row r="392" spans="3:41">
      <c r="C392" s="64">
        <v>19025</v>
      </c>
      <c r="D392" s="64" t="str">
        <f t="shared" si="106"/>
        <v>21952</v>
      </c>
      <c r="E392" s="65">
        <v>9.6917000000000009</v>
      </c>
      <c r="F392" s="58">
        <f t="shared" si="107"/>
        <v>10.058299999999999</v>
      </c>
      <c r="G392" s="65">
        <v>13.579511683848784</v>
      </c>
      <c r="H392" s="66">
        <v>12.36</v>
      </c>
      <c r="I392" s="60">
        <f>AVERAGE($H$102:H392)</f>
        <v>14.087182130584193</v>
      </c>
      <c r="J392" s="58">
        <f t="shared" si="104"/>
        <v>11.413884297520662</v>
      </c>
      <c r="K392">
        <f t="shared" si="108"/>
        <v>12.53</v>
      </c>
      <c r="AL392" s="64">
        <v>40633</v>
      </c>
      <c r="AM392" s="64" t="str">
        <f t="shared" si="105"/>
        <v>32011</v>
      </c>
      <c r="AN392">
        <v>20.026545454545612</v>
      </c>
      <c r="AO392">
        <f t="shared" si="103"/>
        <v>26.627793087121283</v>
      </c>
    </row>
    <row r="393" spans="3:41">
      <c r="C393" s="64">
        <v>19054</v>
      </c>
      <c r="D393" s="64" t="str">
        <f t="shared" si="106"/>
        <v>31952</v>
      </c>
      <c r="E393" s="65">
        <v>10.154199999999999</v>
      </c>
      <c r="F393" s="58">
        <f t="shared" si="107"/>
        <v>9.6917000000000009</v>
      </c>
      <c r="G393" s="65">
        <v>13.567781164383549</v>
      </c>
      <c r="H393" s="66">
        <v>12.36</v>
      </c>
      <c r="I393" s="60">
        <f>AVERAGE($H$102:H393)</f>
        <v>14.08126712328767</v>
      </c>
      <c r="J393" s="58">
        <f t="shared" si="104"/>
        <v>11.436033057851242</v>
      </c>
      <c r="K393">
        <f t="shared" si="108"/>
        <v>12.36</v>
      </c>
      <c r="AL393" s="64">
        <v>40661</v>
      </c>
      <c r="AM393" s="64" t="str">
        <f t="shared" si="105"/>
        <v>42011</v>
      </c>
      <c r="AN393">
        <v>19.955809090909252</v>
      </c>
      <c r="AO393">
        <f t="shared" si="103"/>
        <v>26.485885056818251</v>
      </c>
    </row>
    <row r="394" spans="3:41">
      <c r="C394" s="64">
        <v>19085</v>
      </c>
      <c r="D394" s="64" t="str">
        <f t="shared" si="106"/>
        <v>41952</v>
      </c>
      <c r="E394" s="65">
        <v>9.9657999999999998</v>
      </c>
      <c r="F394" s="58">
        <f t="shared" si="107"/>
        <v>10.154199999999999</v>
      </c>
      <c r="G394" s="65">
        <v>13.555487713310566</v>
      </c>
      <c r="H394" s="66">
        <v>12.24</v>
      </c>
      <c r="I394" s="60">
        <f>AVERAGE($H$102:H394)</f>
        <v>14.074982935153582</v>
      </c>
      <c r="J394" s="58">
        <f t="shared" si="104"/>
        <v>11.462809917355374</v>
      </c>
      <c r="K394">
        <f t="shared" si="108"/>
        <v>12.36</v>
      </c>
      <c r="AL394" s="64">
        <v>40694</v>
      </c>
      <c r="AM394" s="64" t="str">
        <f t="shared" si="105"/>
        <v>52011</v>
      </c>
      <c r="AN394">
        <v>20.067320454545619</v>
      </c>
      <c r="AO394">
        <f t="shared" si="103"/>
        <v>26.33197462121219</v>
      </c>
    </row>
    <row r="395" spans="3:41">
      <c r="C395" s="64">
        <v>19115</v>
      </c>
      <c r="D395" s="64" t="str">
        <f t="shared" si="106"/>
        <v>51952</v>
      </c>
      <c r="E395" s="65">
        <v>10.1966</v>
      </c>
      <c r="F395" s="58">
        <f t="shared" si="107"/>
        <v>9.9657999999999998</v>
      </c>
      <c r="G395" s="65">
        <v>13.544062925170055</v>
      </c>
      <c r="H395" s="66">
        <v>12.2</v>
      </c>
      <c r="I395" s="60">
        <f>AVERAGE($H$102:H395)</f>
        <v>14.068605442176867</v>
      </c>
      <c r="J395" s="58">
        <f t="shared" si="104"/>
        <v>11.493057851239669</v>
      </c>
      <c r="K395">
        <f t="shared" si="108"/>
        <v>12.24</v>
      </c>
      <c r="AL395" s="64">
        <v>40724</v>
      </c>
      <c r="AM395" s="64" t="str">
        <f t="shared" si="105"/>
        <v>62011</v>
      </c>
      <c r="AN395">
        <v>19.707490909091071</v>
      </c>
      <c r="AO395">
        <f t="shared" si="103"/>
        <v>26.17790964015159</v>
      </c>
    </row>
    <row r="396" spans="3:41">
      <c r="C396" s="64">
        <v>19146</v>
      </c>
      <c r="D396" s="64" t="str">
        <f t="shared" si="106"/>
        <v>61952</v>
      </c>
      <c r="E396" s="65">
        <v>10.666700000000001</v>
      </c>
      <c r="F396" s="58">
        <f t="shared" si="107"/>
        <v>10.1966</v>
      </c>
      <c r="G396" s="65">
        <v>13.534309152542361</v>
      </c>
      <c r="H396" s="66">
        <v>12.45</v>
      </c>
      <c r="I396" s="60">
        <f>AVERAGE($H$102:H396)</f>
        <v>14.063118644067794</v>
      </c>
      <c r="J396" s="58">
        <f t="shared" si="104"/>
        <v>11.525619834710744</v>
      </c>
      <c r="K396">
        <f t="shared" si="108"/>
        <v>12.2</v>
      </c>
      <c r="AL396" s="64">
        <v>40753</v>
      </c>
      <c r="AM396" s="64" t="str">
        <f t="shared" si="105"/>
        <v>72011</v>
      </c>
      <c r="AN396">
        <v>19.133026136363792</v>
      </c>
      <c r="AO396">
        <f t="shared" si="103"/>
        <v>26.029391382575831</v>
      </c>
    </row>
    <row r="397" spans="3:41">
      <c r="C397" s="64">
        <v>19176</v>
      </c>
      <c r="D397" s="64" t="str">
        <f t="shared" si="106"/>
        <v>71952</v>
      </c>
      <c r="E397" s="65">
        <v>10.762700000000001</v>
      </c>
      <c r="F397" s="58">
        <f t="shared" si="107"/>
        <v>10.666700000000001</v>
      </c>
      <c r="G397" s="65">
        <v>13.524945608108096</v>
      </c>
      <c r="H397" s="66">
        <v>12.67</v>
      </c>
      <c r="I397" s="60">
        <f>AVERAGE($H$102:H397)</f>
        <v>14.05841216216216</v>
      </c>
      <c r="J397" s="58">
        <f t="shared" si="104"/>
        <v>11.556694214876034</v>
      </c>
      <c r="K397">
        <f t="shared" si="108"/>
        <v>12.45</v>
      </c>
      <c r="AL397" s="64">
        <v>40786</v>
      </c>
      <c r="AM397" s="64" t="str">
        <f t="shared" si="105"/>
        <v>82011</v>
      </c>
      <c r="AN397">
        <v>17.435900000000146</v>
      </c>
      <c r="AO397">
        <f t="shared" si="103"/>
        <v>25.887996003787951</v>
      </c>
    </row>
    <row r="398" spans="3:41">
      <c r="C398" s="64">
        <v>19207</v>
      </c>
      <c r="D398" s="64" t="str">
        <f t="shared" si="106"/>
        <v>81952</v>
      </c>
      <c r="E398" s="65">
        <v>10.6059</v>
      </c>
      <c r="F398" s="58">
        <f t="shared" si="107"/>
        <v>10.762700000000001</v>
      </c>
      <c r="G398" s="65">
        <v>13.51511717171716</v>
      </c>
      <c r="H398" s="66">
        <v>12.68</v>
      </c>
      <c r="I398" s="60">
        <f>AVERAGE($H$102:H398)</f>
        <v>14.053771043771041</v>
      </c>
      <c r="J398" s="58">
        <f t="shared" si="104"/>
        <v>11.585867768595042</v>
      </c>
      <c r="K398">
        <f t="shared" si="108"/>
        <v>12.67</v>
      </c>
      <c r="AL398" s="64">
        <v>40816</v>
      </c>
      <c r="AM398" s="64" t="str">
        <f t="shared" si="105"/>
        <v>92011</v>
      </c>
      <c r="AN398">
        <v>16.530093181818319</v>
      </c>
      <c r="AO398">
        <f t="shared" si="103"/>
        <v>25.765117556818254</v>
      </c>
    </row>
    <row r="399" spans="3:41">
      <c r="C399" s="64">
        <v>19238</v>
      </c>
      <c r="D399" s="64" t="str">
        <f t="shared" si="106"/>
        <v>91952</v>
      </c>
      <c r="E399" s="65">
        <v>10.398300000000001</v>
      </c>
      <c r="F399" s="58">
        <f t="shared" si="107"/>
        <v>10.6059</v>
      </c>
      <c r="G399" s="65">
        <v>13.504658053691264</v>
      </c>
      <c r="H399" s="66">
        <v>12.43</v>
      </c>
      <c r="I399" s="60">
        <f>AVERAGE($H$102:H399)</f>
        <v>14.048322147651005</v>
      </c>
      <c r="J399" s="58">
        <f t="shared" si="104"/>
        <v>11.614132231404962</v>
      </c>
      <c r="K399">
        <f t="shared" si="108"/>
        <v>12.68</v>
      </c>
      <c r="AL399" s="64">
        <v>40847</v>
      </c>
      <c r="AM399" s="64" t="str">
        <f t="shared" si="105"/>
        <v>102011</v>
      </c>
      <c r="AN399">
        <v>17.952627272727426</v>
      </c>
      <c r="AO399">
        <f t="shared" si="103"/>
        <v>25.648943693181895</v>
      </c>
    </row>
    <row r="400" spans="3:41">
      <c r="C400" s="64">
        <v>19268</v>
      </c>
      <c r="D400" s="64" t="str">
        <f t="shared" si="106"/>
        <v>101952</v>
      </c>
      <c r="E400" s="65">
        <v>10.216699999999999</v>
      </c>
      <c r="F400" s="58">
        <f t="shared" si="107"/>
        <v>10.398300000000001</v>
      </c>
      <c r="G400" s="65">
        <v>13.493661538461527</v>
      </c>
      <c r="H400" s="66">
        <v>12.13</v>
      </c>
      <c r="I400" s="60">
        <f>AVERAGE($H$102:H400)</f>
        <v>14.041906354515049</v>
      </c>
      <c r="J400" s="58">
        <f t="shared" si="104"/>
        <v>11.63933884297521</v>
      </c>
      <c r="K400">
        <f t="shared" si="108"/>
        <v>12.43</v>
      </c>
      <c r="AL400" s="64">
        <v>40877</v>
      </c>
      <c r="AM400" s="64" t="str">
        <f t="shared" si="105"/>
        <v>112011</v>
      </c>
      <c r="AN400">
        <v>17.370485227272873</v>
      </c>
      <c r="AO400">
        <f t="shared" si="103"/>
        <v>25.512038674242504</v>
      </c>
    </row>
    <row r="401" spans="3:41">
      <c r="C401" s="64">
        <v>19299</v>
      </c>
      <c r="D401" s="64" t="str">
        <f t="shared" si="106"/>
        <v>111952</v>
      </c>
      <c r="E401" s="65">
        <v>10.691700000000001</v>
      </c>
      <c r="F401" s="58">
        <f t="shared" si="107"/>
        <v>10.216699999999999</v>
      </c>
      <c r="G401" s="65">
        <v>13.484321666666654</v>
      </c>
      <c r="H401" s="66">
        <v>12.47</v>
      </c>
      <c r="I401" s="60">
        <f>AVERAGE($H$102:H401)</f>
        <v>14.036666666666667</v>
      </c>
      <c r="J401" s="58">
        <f t="shared" si="104"/>
        <v>11.663057851239671</v>
      </c>
      <c r="K401">
        <f t="shared" si="108"/>
        <v>12.13</v>
      </c>
      <c r="AL401" s="64">
        <v>40907</v>
      </c>
      <c r="AM401" s="64" t="str">
        <f t="shared" si="105"/>
        <v>122011</v>
      </c>
      <c r="AN401">
        <v>17.476750000000152</v>
      </c>
      <c r="AO401">
        <f t="shared" si="103"/>
        <v>25.377553333333417</v>
      </c>
    </row>
    <row r="402" spans="3:41">
      <c r="C402" s="64">
        <v>19329</v>
      </c>
      <c r="D402" s="64" t="str">
        <f t="shared" si="106"/>
        <v>121952</v>
      </c>
      <c r="E402" s="65">
        <v>11.0708</v>
      </c>
      <c r="F402" s="58">
        <f t="shared" si="107"/>
        <v>10.691700000000001</v>
      </c>
      <c r="G402" s="65">
        <v>13.476303322259124</v>
      </c>
      <c r="H402" s="66">
        <v>12.93</v>
      </c>
      <c r="I402" s="60">
        <f>AVERAGE($H$102:H402)</f>
        <v>14.032990033222593</v>
      </c>
      <c r="J402" s="58">
        <f t="shared" si="104"/>
        <v>11.690082644628101</v>
      </c>
      <c r="K402">
        <f t="shared" si="108"/>
        <v>12.47</v>
      </c>
      <c r="AL402" s="64">
        <v>40939</v>
      </c>
      <c r="AM402" s="64" t="str">
        <f t="shared" si="105"/>
        <v>12012</v>
      </c>
      <c r="AN402">
        <v>18.133957954545615</v>
      </c>
      <c r="AO402">
        <f t="shared" si="103"/>
        <v>25.253781799242507</v>
      </c>
    </row>
    <row r="403" spans="3:41">
      <c r="C403" s="64">
        <v>19360</v>
      </c>
      <c r="D403" s="64" t="str">
        <f t="shared" si="106"/>
        <v>11953</v>
      </c>
      <c r="E403" s="65">
        <v>10.856</v>
      </c>
      <c r="F403" s="58">
        <f t="shared" si="107"/>
        <v>11.0708</v>
      </c>
      <c r="G403" s="65">
        <v>13.467626821192042</v>
      </c>
      <c r="H403" s="66">
        <v>13.01</v>
      </c>
      <c r="I403" s="60">
        <f>AVERAGE($H$102:H403)</f>
        <v>14.029602649006625</v>
      </c>
      <c r="J403" s="58">
        <f t="shared" si="104"/>
        <v>11.718099173553719</v>
      </c>
      <c r="K403">
        <f t="shared" si="108"/>
        <v>12.93</v>
      </c>
      <c r="AL403" s="64">
        <v>40968</v>
      </c>
      <c r="AM403" s="64" t="str">
        <f t="shared" si="105"/>
        <v>22012</v>
      </c>
      <c r="AN403">
        <v>18.83477727272744</v>
      </c>
      <c r="AO403">
        <f t="shared" si="103"/>
        <v>25.138194886363717</v>
      </c>
    </row>
    <row r="404" spans="3:41">
      <c r="C404" s="64">
        <v>19391</v>
      </c>
      <c r="D404" s="64" t="str">
        <f t="shared" si="106"/>
        <v>21953</v>
      </c>
      <c r="E404" s="65">
        <v>10.6584</v>
      </c>
      <c r="F404" s="58">
        <f t="shared" si="107"/>
        <v>10.856</v>
      </c>
      <c r="G404" s="65">
        <v>13.458355445544543</v>
      </c>
      <c r="H404" s="66">
        <v>12.86</v>
      </c>
      <c r="I404" s="60">
        <f>AVERAGE($H$102:H404)</f>
        <v>14.025742574257427</v>
      </c>
      <c r="J404" s="58">
        <f t="shared" si="104"/>
        <v>11.740495867768596</v>
      </c>
      <c r="K404">
        <f t="shared" si="108"/>
        <v>13.01</v>
      </c>
      <c r="AL404" s="64">
        <v>40998</v>
      </c>
      <c r="AM404" s="64" t="str">
        <f t="shared" si="105"/>
        <v>32012</v>
      </c>
      <c r="AN404">
        <v>19.100229545454713</v>
      </c>
      <c r="AO404">
        <f t="shared" si="103"/>
        <v>25.024878200757659</v>
      </c>
    </row>
    <row r="405" spans="3:41">
      <c r="C405" s="64">
        <v>19419</v>
      </c>
      <c r="D405" s="64" t="str">
        <f t="shared" si="106"/>
        <v>31953</v>
      </c>
      <c r="E405" s="65">
        <v>10.407400000000001</v>
      </c>
      <c r="F405" s="58">
        <f t="shared" si="107"/>
        <v>10.6584</v>
      </c>
      <c r="G405" s="65">
        <v>13.448319407894724</v>
      </c>
      <c r="H405" s="66">
        <v>12.83</v>
      </c>
      <c r="I405" s="60">
        <f>AVERAGE($H$102:H405)</f>
        <v>14.021809210526316</v>
      </c>
      <c r="J405" s="58">
        <f t="shared" si="104"/>
        <v>11.758016528925619</v>
      </c>
      <c r="K405">
        <f t="shared" si="108"/>
        <v>12.86</v>
      </c>
      <c r="AL405" s="64">
        <v>41026</v>
      </c>
      <c r="AM405" s="64" t="str">
        <f t="shared" si="105"/>
        <v>42012</v>
      </c>
      <c r="AN405">
        <v>19.069818181818349</v>
      </c>
      <c r="AO405">
        <f t="shared" si="103"/>
        <v>24.901811534090992</v>
      </c>
    </row>
    <row r="406" spans="3:41">
      <c r="C406" s="64">
        <v>19450</v>
      </c>
      <c r="D406" s="64" t="str">
        <f t="shared" si="106"/>
        <v>41953</v>
      </c>
      <c r="E406" s="65">
        <v>9.8087999999999997</v>
      </c>
      <c r="F406" s="58">
        <f t="shared" si="107"/>
        <v>10.407400000000001</v>
      </c>
      <c r="G406" s="65">
        <v>13.436386557377036</v>
      </c>
      <c r="H406" s="66">
        <v>12.16</v>
      </c>
      <c r="I406" s="60">
        <f>AVERAGE($H$102:H406)</f>
        <v>14.015704918032787</v>
      </c>
      <c r="J406" s="58">
        <f t="shared" si="104"/>
        <v>11.768842975206613</v>
      </c>
      <c r="K406">
        <f t="shared" si="108"/>
        <v>12.83</v>
      </c>
      <c r="AL406" s="64">
        <v>41060</v>
      </c>
      <c r="AM406" s="64" t="str">
        <f t="shared" si="105"/>
        <v>52012</v>
      </c>
      <c r="AN406">
        <v>17.249343181818336</v>
      </c>
      <c r="AO406">
        <f t="shared" si="103"/>
        <v>24.774588589015234</v>
      </c>
    </row>
    <row r="407" spans="3:41">
      <c r="C407" s="64">
        <v>19480</v>
      </c>
      <c r="D407" s="64" t="str">
        <f t="shared" si="106"/>
        <v>51953</v>
      </c>
      <c r="E407" s="65">
        <v>9.7768999999999995</v>
      </c>
      <c r="F407" s="58">
        <f t="shared" si="107"/>
        <v>9.8087999999999997</v>
      </c>
      <c r="G407" s="65">
        <v>13.42442745098038</v>
      </c>
      <c r="H407" s="66">
        <v>12.14</v>
      </c>
      <c r="I407" s="60">
        <f>AVERAGE($H$102:H407)</f>
        <v>14.009575163398694</v>
      </c>
      <c r="J407" s="58">
        <f t="shared" si="104"/>
        <v>11.777933884297523</v>
      </c>
      <c r="K407">
        <f t="shared" si="108"/>
        <v>12.16</v>
      </c>
      <c r="AL407" s="64">
        <v>41089</v>
      </c>
      <c r="AM407" s="64" t="str">
        <f t="shared" si="105"/>
        <v>62012</v>
      </c>
      <c r="AN407">
        <v>17.839152272727432</v>
      </c>
      <c r="AO407">
        <f t="shared" si="103"/>
        <v>24.649948304924333</v>
      </c>
    </row>
    <row r="408" spans="3:41">
      <c r="C408" s="64">
        <v>19511</v>
      </c>
      <c r="D408" s="64" t="str">
        <f t="shared" si="106"/>
        <v>61953</v>
      </c>
      <c r="E408" s="65">
        <v>9.6174999999999997</v>
      </c>
      <c r="F408" s="58">
        <f t="shared" si="107"/>
        <v>9.7768999999999995</v>
      </c>
      <c r="G408" s="65">
        <v>13.412027035830606</v>
      </c>
      <c r="H408" s="66">
        <v>11.62</v>
      </c>
      <c r="I408" s="60">
        <f>AVERAGE($H$102:H408)</f>
        <v>14.001791530944626</v>
      </c>
      <c r="J408" s="58">
        <f t="shared" si="104"/>
        <v>11.7800826446281</v>
      </c>
      <c r="K408">
        <f t="shared" si="108"/>
        <v>12.14</v>
      </c>
      <c r="AL408" s="64">
        <v>41121</v>
      </c>
      <c r="AM408" s="64" t="str">
        <f t="shared" si="105"/>
        <v>72012</v>
      </c>
      <c r="AN408">
        <v>17.950846590909254</v>
      </c>
      <c r="AO408">
        <f t="shared" si="103"/>
        <v>24.549211628787972</v>
      </c>
    </row>
    <row r="409" spans="3:41">
      <c r="C409" s="64">
        <v>19541</v>
      </c>
      <c r="D409" s="64" t="str">
        <f t="shared" si="106"/>
        <v>71953</v>
      </c>
      <c r="E409" s="65">
        <v>9.7058999999999997</v>
      </c>
      <c r="F409" s="58">
        <f t="shared" si="107"/>
        <v>9.6174999999999997</v>
      </c>
      <c r="G409" s="65">
        <v>13.399994155844144</v>
      </c>
      <c r="H409" s="66">
        <v>11.75</v>
      </c>
      <c r="I409" s="60">
        <f>AVERAGE($H$102:H409)</f>
        <v>13.99448051948052</v>
      </c>
      <c r="J409" s="58">
        <f t="shared" si="104"/>
        <v>11.781983471074382</v>
      </c>
      <c r="K409">
        <f t="shared" si="108"/>
        <v>11.62</v>
      </c>
      <c r="AL409" s="64">
        <v>41152</v>
      </c>
      <c r="AM409" s="64" t="str">
        <f t="shared" si="105"/>
        <v>82012</v>
      </c>
      <c r="AN409">
        <v>17.993586363636531</v>
      </c>
      <c r="AO409">
        <f t="shared" si="103"/>
        <v>24.451129886363731</v>
      </c>
    </row>
    <row r="410" spans="3:41">
      <c r="C410" s="64">
        <v>19572</v>
      </c>
      <c r="D410" s="64" t="str">
        <f t="shared" si="106"/>
        <v>81953</v>
      </c>
      <c r="E410" s="65">
        <v>9.1450999999999993</v>
      </c>
      <c r="F410" s="58">
        <f t="shared" si="107"/>
        <v>9.7058999999999997</v>
      </c>
      <c r="G410" s="65">
        <v>13.386224271844647</v>
      </c>
      <c r="H410" s="66">
        <v>11.72</v>
      </c>
      <c r="I410" s="60">
        <f>AVERAGE($H$102:H410)</f>
        <v>13.987119741100326</v>
      </c>
      <c r="J410" s="58">
        <f t="shared" si="104"/>
        <v>11.781570247933885</v>
      </c>
      <c r="K410">
        <f t="shared" si="108"/>
        <v>11.75</v>
      </c>
      <c r="AL410" s="64">
        <v>41180</v>
      </c>
      <c r="AM410" s="64" t="str">
        <f t="shared" si="105"/>
        <v>92012</v>
      </c>
      <c r="AN410">
        <v>18.429386363636539</v>
      </c>
      <c r="AO410">
        <f t="shared" si="103"/>
        <v>24.381016429924337</v>
      </c>
    </row>
    <row r="411" spans="3:41">
      <c r="C411" s="64">
        <v>19603</v>
      </c>
      <c r="D411" s="64" t="str">
        <f t="shared" si="106"/>
        <v>91953</v>
      </c>
      <c r="E411" s="65">
        <v>9.1569000000000003</v>
      </c>
      <c r="F411" s="58">
        <f t="shared" si="107"/>
        <v>9.1450999999999993</v>
      </c>
      <c r="G411" s="65">
        <v>13.372581290322568</v>
      </c>
      <c r="H411" s="66">
        <v>11.14</v>
      </c>
      <c r="I411" s="60">
        <f>AVERAGE($H$102:H411)</f>
        <v>13.97793548387097</v>
      </c>
      <c r="J411" s="58">
        <f t="shared" si="104"/>
        <v>11.78099173553719</v>
      </c>
      <c r="K411">
        <f t="shared" si="108"/>
        <v>11.72</v>
      </c>
      <c r="AL411" s="64">
        <v>41213</v>
      </c>
      <c r="AM411" s="64" t="str">
        <f t="shared" si="105"/>
        <v>102012</v>
      </c>
      <c r="AN411">
        <v>18.169897727272897</v>
      </c>
      <c r="AO411">
        <f t="shared" si="103"/>
        <v>24.301345160984944</v>
      </c>
    </row>
    <row r="412" spans="3:41">
      <c r="C412" s="64">
        <v>19633</v>
      </c>
      <c r="D412" s="64" t="str">
        <f t="shared" si="106"/>
        <v>101953</v>
      </c>
      <c r="E412" s="65">
        <v>9.7768999999999995</v>
      </c>
      <c r="F412" s="58">
        <f t="shared" si="107"/>
        <v>9.1569000000000003</v>
      </c>
      <c r="G412" s="65">
        <v>13.361019614147896</v>
      </c>
      <c r="H412" s="66">
        <v>11.39</v>
      </c>
      <c r="I412" s="60">
        <f>AVERAGE($H$102:H412)</f>
        <v>13.96961414790997</v>
      </c>
      <c r="J412" s="58">
        <f t="shared" si="104"/>
        <v>11.781404958677685</v>
      </c>
      <c r="K412">
        <f t="shared" si="108"/>
        <v>11.14</v>
      </c>
      <c r="AL412" s="64">
        <v>41243</v>
      </c>
      <c r="AM412" s="64" t="str">
        <f t="shared" si="105"/>
        <v>112012</v>
      </c>
      <c r="AN412">
        <v>18.17005000000017</v>
      </c>
      <c r="AO412">
        <f t="shared" si="103"/>
        <v>24.215608418560706</v>
      </c>
    </row>
    <row r="413" spans="3:41">
      <c r="C413" s="64">
        <v>19664</v>
      </c>
      <c r="D413" s="64" t="str">
        <f t="shared" si="106"/>
        <v>111953</v>
      </c>
      <c r="E413" s="65">
        <v>9.8644999999999996</v>
      </c>
      <c r="F413" s="58">
        <f t="shared" si="107"/>
        <v>9.7768999999999995</v>
      </c>
      <c r="G413" s="65">
        <v>13.349812820512806</v>
      </c>
      <c r="H413" s="66">
        <v>11.64</v>
      </c>
      <c r="I413" s="60">
        <f>AVERAGE($H$102:H413)</f>
        <v>13.962147435897441</v>
      </c>
      <c r="J413" s="58">
        <f t="shared" si="104"/>
        <v>11.785123966942148</v>
      </c>
      <c r="K413">
        <f t="shared" si="108"/>
        <v>11.39</v>
      </c>
      <c r="AL413" s="64">
        <v>41271</v>
      </c>
      <c r="AM413" s="64" t="str">
        <f t="shared" si="105"/>
        <v>122012</v>
      </c>
      <c r="AN413">
        <v>18.178318181818355</v>
      </c>
      <c r="AO413">
        <f t="shared" ref="AO413:AO476" si="109">AVERAGE(AN294:AN413)</f>
        <v>24.13292402462131</v>
      </c>
    </row>
    <row r="414" spans="3:41">
      <c r="C414" s="64">
        <v>19694</v>
      </c>
      <c r="D414" s="64" t="str">
        <f t="shared" si="106"/>
        <v>121953</v>
      </c>
      <c r="E414" s="65">
        <v>9.8844999999999992</v>
      </c>
      <c r="F414" s="58">
        <f t="shared" si="107"/>
        <v>9.8644999999999996</v>
      </c>
      <c r="G414" s="65">
        <v>13.338741533546312</v>
      </c>
      <c r="H414" s="66">
        <v>11.75</v>
      </c>
      <c r="I414" s="60">
        <f>AVERAGE($H$102:H414)</f>
        <v>13.955079872204477</v>
      </c>
      <c r="J414" s="58">
        <f t="shared" si="104"/>
        <v>11.794380165289256</v>
      </c>
      <c r="K414">
        <f t="shared" si="108"/>
        <v>11.64</v>
      </c>
      <c r="AL414" s="64">
        <v>41305</v>
      </c>
      <c r="AM414" s="64" t="str">
        <f t="shared" si="105"/>
        <v>12013</v>
      </c>
      <c r="AN414">
        <v>19.519928409091094</v>
      </c>
      <c r="AO414">
        <f t="shared" si="109"/>
        <v>24.075768617424341</v>
      </c>
    </row>
    <row r="415" spans="3:41">
      <c r="C415" s="64">
        <v>19725</v>
      </c>
      <c r="D415" s="64" t="str">
        <f t="shared" si="106"/>
        <v>11954</v>
      </c>
      <c r="E415" s="65">
        <v>10.227499999999999</v>
      </c>
      <c r="F415" s="58">
        <f t="shared" si="107"/>
        <v>9.8844999999999992</v>
      </c>
      <c r="G415" s="65">
        <v>13.328833121019095</v>
      </c>
      <c r="H415" s="66">
        <v>12</v>
      </c>
      <c r="I415" s="60">
        <f>AVERAGE($H$102:H415)</f>
        <v>13.948853503184719</v>
      </c>
      <c r="J415" s="58">
        <f t="shared" ref="J415:J478" si="110">AVERAGE(H295:H415)</f>
        <v>11.804793388429752</v>
      </c>
      <c r="K415">
        <f t="shared" si="108"/>
        <v>11.75</v>
      </c>
      <c r="AL415" s="64">
        <v>41333</v>
      </c>
      <c r="AM415" s="64" t="str">
        <f t="shared" si="105"/>
        <v>22013</v>
      </c>
      <c r="AN415">
        <v>19.525309090909278</v>
      </c>
      <c r="AO415">
        <f t="shared" si="109"/>
        <v>24.03211236742434</v>
      </c>
    </row>
    <row r="416" spans="3:41">
      <c r="C416" s="64">
        <v>19756</v>
      </c>
      <c r="D416" s="64" t="str">
        <f t="shared" si="106"/>
        <v>21954</v>
      </c>
      <c r="E416" s="65">
        <v>10.254899999999999</v>
      </c>
      <c r="F416" s="58">
        <f t="shared" si="107"/>
        <v>10.227499999999999</v>
      </c>
      <c r="G416" s="65">
        <v>13.319074603174588</v>
      </c>
      <c r="H416" s="66">
        <v>12.22</v>
      </c>
      <c r="I416" s="60">
        <f>AVERAGE($H$102:H416)</f>
        <v>13.943365079365085</v>
      </c>
      <c r="J416" s="58">
        <f t="shared" si="110"/>
        <v>11.814462809917357</v>
      </c>
      <c r="K416">
        <f t="shared" si="108"/>
        <v>12</v>
      </c>
      <c r="AL416" s="64">
        <v>41361</v>
      </c>
      <c r="AM416" s="64" t="str">
        <f t="shared" si="105"/>
        <v>32013</v>
      </c>
      <c r="AN416">
        <v>19.296711363636547</v>
      </c>
      <c r="AO416">
        <f t="shared" si="109"/>
        <v>23.989248153409186</v>
      </c>
    </row>
    <row r="417" spans="3:41">
      <c r="C417" s="64">
        <v>19784</v>
      </c>
      <c r="D417" s="64" t="str">
        <f t="shared" si="106"/>
        <v>31954</v>
      </c>
      <c r="E417" s="65">
        <v>10.5647</v>
      </c>
      <c r="F417" s="58">
        <f t="shared" si="107"/>
        <v>10.254899999999999</v>
      </c>
      <c r="G417" s="65">
        <v>13.310358227848086</v>
      </c>
      <c r="H417" s="66">
        <v>12.42</v>
      </c>
      <c r="I417" s="60">
        <f>AVERAGE($H$102:H417)</f>
        <v>13.938544303797475</v>
      </c>
      <c r="J417" s="58">
        <f t="shared" si="110"/>
        <v>11.826611570247938</v>
      </c>
      <c r="K417">
        <f t="shared" si="108"/>
        <v>12.22</v>
      </c>
      <c r="AL417" s="64">
        <v>41394</v>
      </c>
      <c r="AM417" s="64" t="str">
        <f t="shared" si="105"/>
        <v>42013</v>
      </c>
      <c r="AN417">
        <v>20.790836363636561</v>
      </c>
      <c r="AO417">
        <f t="shared" si="109"/>
        <v>23.947211751894034</v>
      </c>
    </row>
    <row r="418" spans="3:41">
      <c r="C418" s="64">
        <v>19815</v>
      </c>
      <c r="D418" s="64" t="str">
        <f t="shared" si="106"/>
        <v>41954</v>
      </c>
      <c r="E418" s="65">
        <v>10.786300000000001</v>
      </c>
      <c r="F418" s="58">
        <f t="shared" si="107"/>
        <v>10.5647</v>
      </c>
      <c r="G418" s="65">
        <v>13.302395899053613</v>
      </c>
      <c r="H418" s="66">
        <v>12.91</v>
      </c>
      <c r="I418" s="60">
        <f>AVERAGE($H$102:H418)</f>
        <v>13.935299684542592</v>
      </c>
      <c r="J418" s="58">
        <f t="shared" si="110"/>
        <v>11.840578512396698</v>
      </c>
      <c r="K418">
        <f t="shared" si="108"/>
        <v>12.42</v>
      </c>
      <c r="AL418" s="64">
        <v>41425</v>
      </c>
      <c r="AM418" s="64" t="str">
        <f t="shared" si="105"/>
        <v>52013</v>
      </c>
      <c r="AN418">
        <v>20.991748863636566</v>
      </c>
      <c r="AO418">
        <f t="shared" si="109"/>
        <v>23.905389820075857</v>
      </c>
    </row>
    <row r="419" spans="3:41">
      <c r="C419" s="64">
        <v>19845</v>
      </c>
      <c r="D419" s="64" t="str">
        <f t="shared" si="106"/>
        <v>51954</v>
      </c>
      <c r="E419" s="65">
        <v>11.1412</v>
      </c>
      <c r="F419" s="58">
        <f t="shared" si="107"/>
        <v>10.786300000000001</v>
      </c>
      <c r="G419" s="65">
        <v>13.295599685534576</v>
      </c>
      <c r="H419" s="66">
        <v>13.31</v>
      </c>
      <c r="I419" s="60">
        <f>AVERAGE($H$102:H419)</f>
        <v>13.933333333333339</v>
      </c>
      <c r="J419" s="58">
        <f t="shared" si="110"/>
        <v>11.860165289256202</v>
      </c>
      <c r="K419">
        <f t="shared" si="108"/>
        <v>12.91</v>
      </c>
      <c r="AL419" s="64">
        <v>41453</v>
      </c>
      <c r="AM419" s="64" t="str">
        <f t="shared" si="105"/>
        <v>62013</v>
      </c>
      <c r="AN419">
        <v>20.382261363636562</v>
      </c>
      <c r="AO419">
        <f t="shared" si="109"/>
        <v>23.827494592803131</v>
      </c>
    </row>
    <row r="420" spans="3:41">
      <c r="C420" s="64">
        <v>19876</v>
      </c>
      <c r="D420" s="64" t="str">
        <f t="shared" si="106"/>
        <v>61954</v>
      </c>
      <c r="E420" s="65">
        <v>11.148899999999999</v>
      </c>
      <c r="F420" s="58">
        <f t="shared" si="107"/>
        <v>11.1412</v>
      </c>
      <c r="G420" s="65">
        <v>13.288870219435722</v>
      </c>
      <c r="H420" s="66">
        <v>13.36</v>
      </c>
      <c r="I420" s="60">
        <f>AVERAGE($H$102:H420)</f>
        <v>13.931536050156746</v>
      </c>
      <c r="J420" s="58">
        <f t="shared" si="110"/>
        <v>11.878842975206613</v>
      </c>
      <c r="K420">
        <f t="shared" si="108"/>
        <v>13.31</v>
      </c>
      <c r="AL420" s="64">
        <v>41486</v>
      </c>
      <c r="AM420" s="64" t="str">
        <f t="shared" si="105"/>
        <v>72013</v>
      </c>
      <c r="AN420">
        <v>21.193979545454756</v>
      </c>
      <c r="AO420">
        <f t="shared" si="109"/>
        <v>23.748782320075858</v>
      </c>
    </row>
    <row r="421" spans="3:41">
      <c r="C421" s="64">
        <v>19906</v>
      </c>
      <c r="D421" s="64" t="str">
        <f t="shared" si="106"/>
        <v>71954</v>
      </c>
      <c r="E421" s="65">
        <v>11.741400000000001</v>
      </c>
      <c r="F421" s="58">
        <f t="shared" si="107"/>
        <v>11.148899999999999</v>
      </c>
      <c r="G421" s="65">
        <v>13.284034374999985</v>
      </c>
      <c r="H421" s="66">
        <v>13.83</v>
      </c>
      <c r="I421" s="60">
        <f>AVERAGE($H$102:H421)</f>
        <v>13.931218750000005</v>
      </c>
      <c r="J421" s="58">
        <f t="shared" si="110"/>
        <v>11.897851239669423</v>
      </c>
      <c r="K421">
        <f t="shared" si="108"/>
        <v>13.36</v>
      </c>
      <c r="AL421" s="64">
        <v>41516</v>
      </c>
      <c r="AM421" s="64" t="str">
        <f t="shared" si="105"/>
        <v>82013</v>
      </c>
      <c r="AN421">
        <v>20.25299090909111</v>
      </c>
      <c r="AO421">
        <f t="shared" si="109"/>
        <v>23.656589441287981</v>
      </c>
    </row>
    <row r="422" spans="3:41">
      <c r="C422" s="64">
        <v>19937</v>
      </c>
      <c r="D422" s="64" t="str">
        <f t="shared" si="106"/>
        <v>81954</v>
      </c>
      <c r="E422" s="65">
        <v>11.3422</v>
      </c>
      <c r="F422" s="58">
        <f t="shared" si="107"/>
        <v>11.741400000000001</v>
      </c>
      <c r="G422" s="65">
        <v>13.277985046728956</v>
      </c>
      <c r="H422" s="66">
        <v>14.04</v>
      </c>
      <c r="I422" s="60">
        <f>AVERAGE($H$102:H422)</f>
        <v>13.931557632398759</v>
      </c>
      <c r="J422" s="58">
        <f t="shared" si="110"/>
        <v>11.916859504132233</v>
      </c>
      <c r="K422">
        <f t="shared" si="108"/>
        <v>13.83</v>
      </c>
      <c r="AL422" s="64">
        <v>41547</v>
      </c>
      <c r="AM422" s="64" t="str">
        <f t="shared" ref="AM422:AM485" si="111">MONTH(AL422)&amp;YEAR(AL422)</f>
        <v>92013</v>
      </c>
      <c r="AN422">
        <v>21.184207954545663</v>
      </c>
      <c r="AO422">
        <f t="shared" si="109"/>
        <v>23.578587632575864</v>
      </c>
    </row>
    <row r="423" spans="3:41">
      <c r="C423" s="64">
        <v>19968</v>
      </c>
      <c r="D423" s="64" t="str">
        <f t="shared" ref="D423:D486" si="112">MONTH(C423)&amp;YEAR(C423)</f>
        <v>91954</v>
      </c>
      <c r="E423" s="65">
        <v>12.2852</v>
      </c>
      <c r="F423" s="58">
        <f t="shared" si="107"/>
        <v>11.3422</v>
      </c>
      <c r="G423" s="65">
        <v>13.274901863354023</v>
      </c>
      <c r="H423" s="66">
        <v>14.36</v>
      </c>
      <c r="I423" s="60">
        <f>AVERAGE($H$102:H423)</f>
        <v>13.932888198757768</v>
      </c>
      <c r="J423" s="58">
        <f t="shared" si="110"/>
        <v>11.9401652892562</v>
      </c>
      <c r="K423">
        <f t="shared" si="108"/>
        <v>14.04</v>
      </c>
      <c r="AL423" s="64">
        <v>41578</v>
      </c>
      <c r="AM423" s="64" t="str">
        <f t="shared" si="111"/>
        <v>102013</v>
      </c>
      <c r="AN423">
        <v>21.98737500000022</v>
      </c>
      <c r="AO423">
        <f t="shared" si="109"/>
        <v>23.496912159091018</v>
      </c>
    </row>
    <row r="424" spans="3:41">
      <c r="C424" s="64">
        <v>19998</v>
      </c>
      <c r="D424" s="64" t="str">
        <f t="shared" si="112"/>
        <v>101954</v>
      </c>
      <c r="E424" s="65">
        <v>11.4368</v>
      </c>
      <c r="F424" s="58">
        <f t="shared" ref="F424:F487" si="113">E423</f>
        <v>12.2852</v>
      </c>
      <c r="G424" s="65">
        <v>13.269211145510823</v>
      </c>
      <c r="H424" s="66">
        <v>14.62</v>
      </c>
      <c r="I424" s="60">
        <f>AVERAGE($H$102:H424)</f>
        <v>13.935015479876164</v>
      </c>
      <c r="J424" s="58">
        <f t="shared" si="110"/>
        <v>11.967355371900828</v>
      </c>
      <c r="K424">
        <f t="shared" ref="K424:K487" si="114">H423</f>
        <v>14.36</v>
      </c>
      <c r="AL424" s="64">
        <v>41607</v>
      </c>
      <c r="AM424" s="64" t="str">
        <f t="shared" si="111"/>
        <v>112013</v>
      </c>
      <c r="AN424">
        <v>22.297375000000226</v>
      </c>
      <c r="AO424">
        <f t="shared" si="109"/>
        <v>23.429093882575863</v>
      </c>
    </row>
    <row r="425" spans="3:41">
      <c r="C425" s="64">
        <v>20029</v>
      </c>
      <c r="D425" s="64" t="str">
        <f t="shared" si="112"/>
        <v>111954</v>
      </c>
      <c r="E425" s="65">
        <v>12.361000000000001</v>
      </c>
      <c r="F425" s="58">
        <f t="shared" si="113"/>
        <v>11.4368</v>
      </c>
      <c r="G425" s="65">
        <v>13.266408024691344</v>
      </c>
      <c r="H425" s="66">
        <v>15.12</v>
      </c>
      <c r="I425" s="60">
        <f>AVERAGE($H$102:H425)</f>
        <v>13.938672839506175</v>
      </c>
      <c r="J425" s="58">
        <f t="shared" si="110"/>
        <v>11.996611570247934</v>
      </c>
      <c r="K425">
        <f t="shared" si="114"/>
        <v>14.62</v>
      </c>
      <c r="AL425" s="64">
        <v>41638</v>
      </c>
      <c r="AM425" s="64" t="str">
        <f t="shared" si="111"/>
        <v>122013</v>
      </c>
      <c r="AN425">
        <v>22.239490909091138</v>
      </c>
      <c r="AO425">
        <f t="shared" si="109"/>
        <v>23.3639069128789</v>
      </c>
    </row>
    <row r="426" spans="3:41">
      <c r="C426" s="64">
        <v>20059</v>
      </c>
      <c r="D426" s="64" t="str">
        <f t="shared" si="112"/>
        <v>121954</v>
      </c>
      <c r="E426" s="65">
        <v>12.9892</v>
      </c>
      <c r="F426" s="58">
        <f t="shared" si="113"/>
        <v>12.361000000000001</v>
      </c>
      <c r="G426" s="65">
        <v>13.265555076923064</v>
      </c>
      <c r="H426" s="66">
        <v>15.79</v>
      </c>
      <c r="I426" s="60">
        <f>AVERAGE($H$102:H426)</f>
        <v>13.944369230769233</v>
      </c>
      <c r="J426" s="58">
        <f t="shared" si="110"/>
        <v>12.032231404958678</v>
      </c>
      <c r="K426">
        <f t="shared" si="114"/>
        <v>15.12</v>
      </c>
      <c r="AL426" s="64">
        <v>41669</v>
      </c>
      <c r="AM426" s="64" t="str">
        <f t="shared" si="111"/>
        <v>12014</v>
      </c>
      <c r="AN426">
        <v>22.670409090909324</v>
      </c>
      <c r="AO426">
        <f t="shared" si="109"/>
        <v>23.289041950757689</v>
      </c>
    </row>
    <row r="427" spans="3:41">
      <c r="C427" s="64">
        <v>20090</v>
      </c>
      <c r="D427" s="64" t="str">
        <f t="shared" si="112"/>
        <v>11955</v>
      </c>
      <c r="E427" s="65">
        <v>12.375</v>
      </c>
      <c r="F427" s="58">
        <f t="shared" si="113"/>
        <v>12.9892</v>
      </c>
      <c r="G427" s="65">
        <v>13.262823312883421</v>
      </c>
      <c r="H427" s="66">
        <v>15.99</v>
      </c>
      <c r="I427" s="60">
        <f>AVERAGE($H$102:H427)</f>
        <v>13.950644171779144</v>
      </c>
      <c r="J427" s="58">
        <f t="shared" si="110"/>
        <v>12.068181818181818</v>
      </c>
      <c r="K427">
        <f t="shared" si="114"/>
        <v>15.79</v>
      </c>
      <c r="AL427" s="64">
        <v>41698</v>
      </c>
      <c r="AM427" s="64" t="str">
        <f t="shared" si="111"/>
        <v>22014</v>
      </c>
      <c r="AN427">
        <v>22.454245454545692</v>
      </c>
      <c r="AO427">
        <f t="shared" si="109"/>
        <v>23.210931325757699</v>
      </c>
    </row>
    <row r="428" spans="3:41">
      <c r="C428" s="64">
        <v>20121</v>
      </c>
      <c r="D428" s="64" t="str">
        <f t="shared" si="112"/>
        <v>21955</v>
      </c>
      <c r="E428" s="65">
        <v>12.418900000000001</v>
      </c>
      <c r="F428" s="58">
        <f t="shared" si="113"/>
        <v>12.375</v>
      </c>
      <c r="G428" s="65">
        <v>13.260242507645245</v>
      </c>
      <c r="H428" s="66">
        <v>16.440000000000001</v>
      </c>
      <c r="I428" s="60">
        <f>AVERAGE($H$102:H428)</f>
        <v>13.958256880733947</v>
      </c>
      <c r="J428" s="58">
        <f t="shared" si="110"/>
        <v>12.105206611570248</v>
      </c>
      <c r="K428">
        <f t="shared" si="114"/>
        <v>15.99</v>
      </c>
      <c r="AL428" s="64">
        <v>41729</v>
      </c>
      <c r="AM428" s="64" t="str">
        <f t="shared" si="111"/>
        <v>32014</v>
      </c>
      <c r="AN428">
        <v>22.259267045454777</v>
      </c>
      <c r="AO428">
        <f t="shared" si="109"/>
        <v>23.127567793560729</v>
      </c>
    </row>
    <row r="429" spans="3:41">
      <c r="C429" s="64">
        <v>20149</v>
      </c>
      <c r="D429" s="64" t="str">
        <f t="shared" si="112"/>
        <v>31955</v>
      </c>
      <c r="E429" s="65">
        <v>12.3581</v>
      </c>
      <c r="F429" s="58">
        <f t="shared" si="113"/>
        <v>12.418900000000001</v>
      </c>
      <c r="G429" s="65">
        <v>13.257492073170718</v>
      </c>
      <c r="H429" s="66">
        <v>16.22</v>
      </c>
      <c r="I429" s="60">
        <f>AVERAGE($H$102:H429)</f>
        <v>13.965152439024392</v>
      </c>
      <c r="J429" s="58">
        <f t="shared" si="110"/>
        <v>12.137272727272729</v>
      </c>
      <c r="K429">
        <f t="shared" si="114"/>
        <v>16.440000000000001</v>
      </c>
      <c r="AL429" s="64">
        <v>41759</v>
      </c>
      <c r="AM429" s="64" t="str">
        <f t="shared" si="111"/>
        <v>42014</v>
      </c>
      <c r="AN429">
        <v>22.391472727272962</v>
      </c>
      <c r="AO429">
        <f t="shared" si="109"/>
        <v>23.04751355113649</v>
      </c>
    </row>
    <row r="430" spans="3:41">
      <c r="C430" s="64">
        <v>20180</v>
      </c>
      <c r="D430" s="64" t="str">
        <f t="shared" si="112"/>
        <v>41955</v>
      </c>
      <c r="E430" s="65">
        <v>11.7888</v>
      </c>
      <c r="F430" s="58">
        <f t="shared" si="113"/>
        <v>12.3581</v>
      </c>
      <c r="G430" s="65">
        <v>13.253027963525824</v>
      </c>
      <c r="H430" s="66">
        <v>16.690000000000001</v>
      </c>
      <c r="I430" s="60">
        <f>AVERAGE($H$102:H430)</f>
        <v>13.973434650455928</v>
      </c>
      <c r="J430" s="58">
        <f t="shared" si="110"/>
        <v>12.173388429752066</v>
      </c>
      <c r="K430">
        <f t="shared" si="114"/>
        <v>16.22</v>
      </c>
      <c r="AL430" s="64">
        <v>41789</v>
      </c>
      <c r="AM430" s="64" t="str">
        <f t="shared" si="111"/>
        <v>52014</v>
      </c>
      <c r="AN430">
        <v>22.714264772727514</v>
      </c>
      <c r="AO430">
        <f t="shared" si="109"/>
        <v>22.983535890151643</v>
      </c>
    </row>
    <row r="431" spans="3:41">
      <c r="C431" s="64">
        <v>20210</v>
      </c>
      <c r="D431" s="64" t="str">
        <f t="shared" si="112"/>
        <v>51955</v>
      </c>
      <c r="E431" s="65">
        <v>11.773300000000001</v>
      </c>
      <c r="F431" s="58">
        <f t="shared" si="113"/>
        <v>11.7888</v>
      </c>
      <c r="G431" s="65">
        <v>13.248543939393926</v>
      </c>
      <c r="H431" s="66">
        <v>16.52</v>
      </c>
      <c r="I431" s="60">
        <f>AVERAGE($H$102:H431)</f>
        <v>13.981151515151517</v>
      </c>
      <c r="J431" s="58">
        <f t="shared" si="110"/>
        <v>12.205537190082646</v>
      </c>
      <c r="K431">
        <f t="shared" si="114"/>
        <v>16.690000000000001</v>
      </c>
      <c r="AL431" s="64">
        <v>41820</v>
      </c>
      <c r="AM431" s="64" t="str">
        <f t="shared" si="111"/>
        <v>62014</v>
      </c>
      <c r="AN431">
        <v>23.064586363636607</v>
      </c>
      <c r="AO431">
        <f t="shared" si="109"/>
        <v>22.9088082196971</v>
      </c>
    </row>
    <row r="432" spans="3:41">
      <c r="C432" s="64">
        <v>20241</v>
      </c>
      <c r="D432" s="64" t="str">
        <f t="shared" si="112"/>
        <v>61955</v>
      </c>
      <c r="E432" s="65">
        <v>12.7422</v>
      </c>
      <c r="F432" s="58">
        <f t="shared" si="113"/>
        <v>11.773300000000001</v>
      </c>
      <c r="G432" s="65">
        <v>13.247014199395757</v>
      </c>
      <c r="H432" s="66">
        <v>17.37</v>
      </c>
      <c r="I432" s="60">
        <f>AVERAGE($H$102:H432)</f>
        <v>13.991389728096678</v>
      </c>
      <c r="J432" s="58">
        <f t="shared" si="110"/>
        <v>12.241322314049585</v>
      </c>
      <c r="K432">
        <f t="shared" si="114"/>
        <v>16.52</v>
      </c>
      <c r="AL432" s="64">
        <v>41851</v>
      </c>
      <c r="AM432" s="64" t="str">
        <f t="shared" si="111"/>
        <v>72014</v>
      </c>
      <c r="AN432">
        <v>22.747106818182061</v>
      </c>
      <c r="AO432">
        <f t="shared" si="109"/>
        <v>22.843732689394074</v>
      </c>
    </row>
    <row r="433" spans="3:41">
      <c r="C433" s="64">
        <v>20271</v>
      </c>
      <c r="D433" s="64" t="str">
        <f t="shared" si="112"/>
        <v>71955</v>
      </c>
      <c r="E433" s="65">
        <v>12.651199999999999</v>
      </c>
      <c r="F433" s="58">
        <f t="shared" si="113"/>
        <v>12.7422</v>
      </c>
      <c r="G433" s="65">
        <v>13.24521957831324</v>
      </c>
      <c r="H433" s="66">
        <v>18.45</v>
      </c>
      <c r="I433" s="60">
        <f>AVERAGE($H$102:H433)</f>
        <v>14.004819277108435</v>
      </c>
      <c r="J433" s="58">
        <f t="shared" si="110"/>
        <v>12.285289256198345</v>
      </c>
      <c r="K433">
        <f t="shared" si="114"/>
        <v>17.37</v>
      </c>
      <c r="AL433" s="64">
        <v>41880</v>
      </c>
      <c r="AM433" s="64" t="str">
        <f t="shared" si="111"/>
        <v>82014</v>
      </c>
      <c r="AN433">
        <v>23.041922727272976</v>
      </c>
      <c r="AO433">
        <f t="shared" si="109"/>
        <v>22.785198295454677</v>
      </c>
    </row>
    <row r="434" spans="3:41">
      <c r="C434" s="64">
        <v>20302</v>
      </c>
      <c r="D434" s="64" t="str">
        <f t="shared" si="112"/>
        <v>81955</v>
      </c>
      <c r="E434" s="65">
        <v>12.552300000000001</v>
      </c>
      <c r="F434" s="58">
        <f t="shared" si="113"/>
        <v>12.651199999999999</v>
      </c>
      <c r="G434" s="65">
        <v>13.243138738738727</v>
      </c>
      <c r="H434" s="66">
        <v>18.22</v>
      </c>
      <c r="I434" s="60">
        <f>AVERAGE($H$102:H434)</f>
        <v>14.017477477477479</v>
      </c>
      <c r="J434" s="58">
        <f t="shared" si="110"/>
        <v>12.329504132231403</v>
      </c>
      <c r="K434">
        <f t="shared" si="114"/>
        <v>18.45</v>
      </c>
      <c r="AL434" s="64">
        <v>41912</v>
      </c>
      <c r="AM434" s="64" t="str">
        <f t="shared" si="111"/>
        <v>92014</v>
      </c>
      <c r="AN434">
        <v>23.088812500000248</v>
      </c>
      <c r="AO434">
        <f t="shared" si="109"/>
        <v>22.731074498106189</v>
      </c>
    </row>
    <row r="435" spans="3:41">
      <c r="C435" s="64">
        <v>20333</v>
      </c>
      <c r="D435" s="64" t="str">
        <f t="shared" si="112"/>
        <v>91955</v>
      </c>
      <c r="E435" s="65">
        <v>12.694800000000001</v>
      </c>
      <c r="F435" s="58">
        <f t="shared" si="113"/>
        <v>12.552300000000001</v>
      </c>
      <c r="G435" s="65">
        <v>13.241497005988013</v>
      </c>
      <c r="H435" s="66">
        <v>18.84</v>
      </c>
      <c r="I435" s="60">
        <f>AVERAGE($H$102:H435)</f>
        <v>14.031916167664672</v>
      </c>
      <c r="J435" s="58">
        <f t="shared" si="110"/>
        <v>12.378429752066111</v>
      </c>
      <c r="K435">
        <f t="shared" si="114"/>
        <v>18.22</v>
      </c>
      <c r="AL435" s="64">
        <v>41943</v>
      </c>
      <c r="AM435" s="64" t="str">
        <f t="shared" si="111"/>
        <v>102014</v>
      </c>
      <c r="AN435">
        <v>23.444663636363892</v>
      </c>
      <c r="AO435">
        <f t="shared" si="109"/>
        <v>22.680021789772859</v>
      </c>
    </row>
    <row r="436" spans="3:41">
      <c r="C436" s="64">
        <v>20363</v>
      </c>
      <c r="D436" s="64" t="str">
        <f t="shared" si="112"/>
        <v>101955</v>
      </c>
      <c r="E436" s="65">
        <v>11.696099999999999</v>
      </c>
      <c r="F436" s="58">
        <f t="shared" si="113"/>
        <v>12.694800000000001</v>
      </c>
      <c r="G436" s="65">
        <v>13.236883880597004</v>
      </c>
      <c r="H436" s="66">
        <v>17.77</v>
      </c>
      <c r="I436" s="60">
        <f>AVERAGE($H$102:H436)</f>
        <v>14.043074626865675</v>
      </c>
      <c r="J436" s="58">
        <f t="shared" si="110"/>
        <v>12.411239669421484</v>
      </c>
      <c r="K436">
        <f t="shared" si="114"/>
        <v>18.84</v>
      </c>
      <c r="AL436" s="64">
        <v>41971</v>
      </c>
      <c r="AM436" s="64" t="str">
        <f t="shared" si="111"/>
        <v>112014</v>
      </c>
      <c r="AN436">
        <v>23.877960227272986</v>
      </c>
      <c r="AO436">
        <f t="shared" si="109"/>
        <v>22.635593854166803</v>
      </c>
    </row>
    <row r="437" spans="3:41">
      <c r="C437" s="64">
        <v>20394</v>
      </c>
      <c r="D437" s="64" t="str">
        <f t="shared" si="112"/>
        <v>111955</v>
      </c>
      <c r="E437" s="65">
        <v>12.5718</v>
      </c>
      <c r="F437" s="58">
        <f t="shared" si="113"/>
        <v>11.696099999999999</v>
      </c>
      <c r="G437" s="65">
        <v>13.234904464285702</v>
      </c>
      <c r="H437" s="66">
        <v>18.84</v>
      </c>
      <c r="I437" s="60">
        <f>AVERAGE($H$102:H437)</f>
        <v>14.057351190476194</v>
      </c>
      <c r="J437" s="58">
        <f t="shared" si="110"/>
        <v>12.448181818181812</v>
      </c>
      <c r="K437">
        <f t="shared" si="114"/>
        <v>17.77</v>
      </c>
      <c r="AL437" s="64">
        <v>42003</v>
      </c>
      <c r="AM437" s="64" t="str">
        <f t="shared" si="111"/>
        <v>122014</v>
      </c>
      <c r="AN437">
        <v>23.879736363636624</v>
      </c>
      <c r="AO437">
        <f t="shared" si="109"/>
        <v>22.593769687500135</v>
      </c>
    </row>
    <row r="438" spans="3:41">
      <c r="C438" s="64">
        <v>20424</v>
      </c>
      <c r="D438" s="64" t="str">
        <f t="shared" si="112"/>
        <v>121955</v>
      </c>
      <c r="E438" s="65">
        <v>12.563499999999999</v>
      </c>
      <c r="F438" s="58">
        <f t="shared" si="113"/>
        <v>12.5718</v>
      </c>
      <c r="G438" s="65">
        <v>13.232912166172095</v>
      </c>
      <c r="H438" s="66">
        <v>18.940000000000001</v>
      </c>
      <c r="I438" s="60">
        <f>AVERAGE($H$102:H438)</f>
        <v>14.071839762611278</v>
      </c>
      <c r="J438" s="58">
        <f t="shared" si="110"/>
        <v>12.481983471074376</v>
      </c>
      <c r="K438">
        <f t="shared" si="114"/>
        <v>18.84</v>
      </c>
      <c r="AL438" s="64">
        <v>42034</v>
      </c>
      <c r="AM438" s="64" t="str">
        <f t="shared" si="111"/>
        <v>12015</v>
      </c>
      <c r="AN438">
        <v>23.430002272727528</v>
      </c>
      <c r="AO438">
        <f t="shared" si="109"/>
        <v>22.543955000000143</v>
      </c>
    </row>
    <row r="439" spans="3:41">
      <c r="C439" s="64">
        <v>20455</v>
      </c>
      <c r="D439" s="64" t="str">
        <f t="shared" si="112"/>
        <v>11956</v>
      </c>
      <c r="E439" s="65">
        <v>11.875299999999999</v>
      </c>
      <c r="F439" s="58">
        <f t="shared" si="113"/>
        <v>12.563499999999999</v>
      </c>
      <c r="G439" s="65">
        <v>13.228895562130166</v>
      </c>
      <c r="H439" s="66">
        <v>18.29</v>
      </c>
      <c r="I439" s="60">
        <f>AVERAGE($H$102:H439)</f>
        <v>14.084319526627221</v>
      </c>
      <c r="J439" s="58">
        <f t="shared" si="110"/>
        <v>12.509008264462805</v>
      </c>
      <c r="K439">
        <f t="shared" si="114"/>
        <v>18.940000000000001</v>
      </c>
      <c r="AL439" s="64">
        <v>42062</v>
      </c>
      <c r="AM439" s="64" t="str">
        <f t="shared" si="111"/>
        <v>22015</v>
      </c>
      <c r="AN439">
        <v>24.707336363636635</v>
      </c>
      <c r="AO439">
        <f t="shared" si="109"/>
        <v>22.500334848484997</v>
      </c>
    </row>
    <row r="440" spans="3:41">
      <c r="C440" s="64">
        <v>20486</v>
      </c>
      <c r="D440" s="64" t="str">
        <f t="shared" si="112"/>
        <v>21956</v>
      </c>
      <c r="E440" s="65">
        <v>12.2873</v>
      </c>
      <c r="F440" s="58">
        <f t="shared" si="113"/>
        <v>11.875299999999999</v>
      </c>
      <c r="G440" s="65">
        <v>13.226117994100283</v>
      </c>
      <c r="H440" s="66">
        <v>18.27</v>
      </c>
      <c r="I440" s="60">
        <f>AVERAGE($H$102:H440)</f>
        <v>14.096666666666671</v>
      </c>
      <c r="J440" s="58">
        <f t="shared" si="110"/>
        <v>12.530909090909088</v>
      </c>
      <c r="K440">
        <f t="shared" si="114"/>
        <v>18.29</v>
      </c>
      <c r="AL440" s="64">
        <v>42094</v>
      </c>
      <c r="AM440" s="64" t="str">
        <f t="shared" si="111"/>
        <v>32015</v>
      </c>
      <c r="AN440">
        <v>24.406168181818444</v>
      </c>
      <c r="AO440">
        <f t="shared" si="109"/>
        <v>22.458806875000146</v>
      </c>
    </row>
    <row r="441" spans="3:41">
      <c r="C441" s="64">
        <v>20515</v>
      </c>
      <c r="D441" s="64" t="str">
        <f t="shared" si="112"/>
        <v>31956</v>
      </c>
      <c r="E441" s="65">
        <v>13.138199999999999</v>
      </c>
      <c r="F441" s="58">
        <f t="shared" si="113"/>
        <v>12.2873</v>
      </c>
      <c r="G441" s="65">
        <v>13.225859411764695</v>
      </c>
      <c r="H441" s="66">
        <v>19.37</v>
      </c>
      <c r="I441" s="60">
        <f>AVERAGE($H$102:H441)</f>
        <v>14.112176470588238</v>
      </c>
      <c r="J441" s="58">
        <f t="shared" si="110"/>
        <v>12.560743801652889</v>
      </c>
      <c r="K441">
        <f t="shared" si="114"/>
        <v>18.27</v>
      </c>
      <c r="AL441" s="64">
        <v>42124</v>
      </c>
      <c r="AM441" s="64" t="str">
        <f t="shared" si="111"/>
        <v>42015</v>
      </c>
      <c r="AN441">
        <v>24.711618181818451</v>
      </c>
      <c r="AO441">
        <f t="shared" si="109"/>
        <v>22.421349450757717</v>
      </c>
    </row>
    <row r="442" spans="3:41">
      <c r="C442" s="64">
        <v>20546</v>
      </c>
      <c r="D442" s="64" t="str">
        <f t="shared" si="112"/>
        <v>41956</v>
      </c>
      <c r="E442" s="65">
        <v>13.4389</v>
      </c>
      <c r="F442" s="58">
        <f t="shared" si="113"/>
        <v>13.138199999999999</v>
      </c>
      <c r="G442" s="65">
        <v>13.226484164222864</v>
      </c>
      <c r="H442" s="66">
        <v>19.37</v>
      </c>
      <c r="I442" s="60">
        <f>AVERAGE($H$102:H442)</f>
        <v>14.127595307917892</v>
      </c>
      <c r="J442" s="58">
        <f t="shared" si="110"/>
        <v>12.595785123966936</v>
      </c>
      <c r="K442">
        <f t="shared" si="114"/>
        <v>19.37</v>
      </c>
      <c r="AL442" s="64">
        <v>42153</v>
      </c>
      <c r="AM442" s="64" t="str">
        <f t="shared" si="111"/>
        <v>52015</v>
      </c>
      <c r="AN442">
        <v>25.007907954545729</v>
      </c>
      <c r="AO442">
        <f t="shared" si="109"/>
        <v>22.393320340909234</v>
      </c>
    </row>
    <row r="443" spans="3:41">
      <c r="C443" s="64">
        <v>20576</v>
      </c>
      <c r="D443" s="64" t="str">
        <f t="shared" si="112"/>
        <v>51956</v>
      </c>
      <c r="E443" s="65">
        <v>12.5556</v>
      </c>
      <c r="F443" s="58">
        <f t="shared" si="113"/>
        <v>13.4389</v>
      </c>
      <c r="G443" s="65">
        <v>13.224522514619871</v>
      </c>
      <c r="H443" s="66">
        <v>18.54</v>
      </c>
      <c r="I443" s="60">
        <f>AVERAGE($H$102:H443)</f>
        <v>14.140497076023395</v>
      </c>
      <c r="J443" s="58">
        <f t="shared" si="110"/>
        <v>12.616446280991729</v>
      </c>
      <c r="K443">
        <f t="shared" si="114"/>
        <v>19.37</v>
      </c>
      <c r="AL443" s="64">
        <v>42185</v>
      </c>
      <c r="AM443" s="64" t="str">
        <f t="shared" si="111"/>
        <v>62015</v>
      </c>
      <c r="AN443">
        <v>24.28100454545481</v>
      </c>
      <c r="AO443">
        <f t="shared" si="109"/>
        <v>22.353164488636516</v>
      </c>
    </row>
    <row r="444" spans="3:41">
      <c r="C444" s="64">
        <v>20607</v>
      </c>
      <c r="D444" s="64" t="str">
        <f t="shared" si="112"/>
        <v>61956</v>
      </c>
      <c r="E444" s="65">
        <v>13.0472</v>
      </c>
      <c r="F444" s="58">
        <f t="shared" si="113"/>
        <v>12.5556</v>
      </c>
      <c r="G444" s="65">
        <v>13.224005539358588</v>
      </c>
      <c r="H444" s="66">
        <v>18.16</v>
      </c>
      <c r="I444" s="60">
        <f>AVERAGE($H$102:H444)</f>
        <v>14.152215743440236</v>
      </c>
      <c r="J444" s="58">
        <f t="shared" si="110"/>
        <v>12.634214876033051</v>
      </c>
      <c r="K444">
        <f t="shared" si="114"/>
        <v>18.54</v>
      </c>
      <c r="AL444" s="64">
        <v>42216</v>
      </c>
      <c r="AM444" s="64" t="str">
        <f t="shared" si="111"/>
        <v>72015</v>
      </c>
      <c r="AN444">
        <v>24.801750000000276</v>
      </c>
      <c r="AO444">
        <f t="shared" si="109"/>
        <v>22.31162334280318</v>
      </c>
    </row>
    <row r="445" spans="3:41">
      <c r="C445" s="64">
        <v>20637</v>
      </c>
      <c r="D445" s="64" t="str">
        <f t="shared" si="112"/>
        <v>71956</v>
      </c>
      <c r="E445" s="65">
        <v>14.2746</v>
      </c>
      <c r="F445" s="58">
        <f t="shared" si="113"/>
        <v>13.0472</v>
      </c>
      <c r="G445" s="65">
        <v>13.227059593023244</v>
      </c>
      <c r="H445" s="66">
        <v>18.86</v>
      </c>
      <c r="I445" s="60">
        <f>AVERAGE($H$102:H445)</f>
        <v>14.1659011627907</v>
      </c>
      <c r="J445" s="58">
        <f t="shared" si="110"/>
        <v>12.659752066115693</v>
      </c>
      <c r="K445">
        <f t="shared" si="114"/>
        <v>18.16</v>
      </c>
      <c r="AL445" s="64">
        <v>42244</v>
      </c>
      <c r="AM445" s="64" t="str">
        <f t="shared" si="111"/>
        <v>82015</v>
      </c>
      <c r="AN445">
        <v>24.412500000000271</v>
      </c>
      <c r="AO445">
        <f t="shared" si="109"/>
        <v>22.268466448863798</v>
      </c>
    </row>
    <row r="446" spans="3:41">
      <c r="C446" s="64">
        <v>20668</v>
      </c>
      <c r="D446" s="64" t="str">
        <f t="shared" si="112"/>
        <v>81956</v>
      </c>
      <c r="E446" s="65">
        <v>13.731199999999999</v>
      </c>
      <c r="F446" s="58">
        <f t="shared" si="113"/>
        <v>14.2746</v>
      </c>
      <c r="G446" s="65">
        <v>13.228520869565205</v>
      </c>
      <c r="H446" s="66">
        <v>18.670000000000002</v>
      </c>
      <c r="I446" s="60">
        <f>AVERAGE($H$102:H446)</f>
        <v>14.178956521739133</v>
      </c>
      <c r="J446" s="58">
        <f t="shared" si="110"/>
        <v>12.694132231404954</v>
      </c>
      <c r="K446">
        <f t="shared" si="114"/>
        <v>18.86</v>
      </c>
      <c r="AL446" s="64">
        <v>42277</v>
      </c>
      <c r="AM446" s="64" t="str">
        <f t="shared" si="111"/>
        <v>92015</v>
      </c>
      <c r="AN446">
        <v>22.222181818182069</v>
      </c>
      <c r="AO446">
        <f t="shared" si="109"/>
        <v>22.201243418560768</v>
      </c>
    </row>
    <row r="447" spans="3:41">
      <c r="C447" s="64">
        <v>20699</v>
      </c>
      <c r="D447" s="64" t="str">
        <f t="shared" si="112"/>
        <v>91956</v>
      </c>
      <c r="E447" s="65">
        <v>13.1069</v>
      </c>
      <c r="F447" s="58">
        <f t="shared" si="113"/>
        <v>13.731199999999999</v>
      </c>
      <c r="G447" s="65">
        <v>13.228169364161838</v>
      </c>
      <c r="H447" s="66">
        <v>17.84</v>
      </c>
      <c r="I447" s="60">
        <f>AVERAGE($H$102:H447)</f>
        <v>14.189537572254338</v>
      </c>
      <c r="J447" s="58">
        <f t="shared" si="110"/>
        <v>12.726033057851231</v>
      </c>
      <c r="K447">
        <f t="shared" si="114"/>
        <v>18.670000000000002</v>
      </c>
      <c r="AL447" s="64">
        <v>42307</v>
      </c>
      <c r="AM447" s="64" t="str">
        <f t="shared" si="111"/>
        <v>102015</v>
      </c>
      <c r="AN447">
        <v>24.125618181818453</v>
      </c>
      <c r="AO447">
        <f t="shared" si="109"/>
        <v>22.155028797348653</v>
      </c>
    </row>
    <row r="448" spans="3:41">
      <c r="C448" s="64">
        <v>20729</v>
      </c>
      <c r="D448" s="64" t="str">
        <f t="shared" si="112"/>
        <v>101956</v>
      </c>
      <c r="E448" s="65">
        <v>13.3666</v>
      </c>
      <c r="F448" s="58">
        <f t="shared" si="113"/>
        <v>13.1069</v>
      </c>
      <c r="G448" s="65">
        <v>13.228568299711803</v>
      </c>
      <c r="H448" s="66">
        <v>17.420000000000002</v>
      </c>
      <c r="I448" s="60">
        <f>AVERAGE($H$102:H448)</f>
        <v>14.198847262247842</v>
      </c>
      <c r="J448" s="58">
        <f t="shared" si="110"/>
        <v>12.77214876033057</v>
      </c>
      <c r="K448">
        <f t="shared" si="114"/>
        <v>17.84</v>
      </c>
      <c r="AL448" s="64">
        <v>42338</v>
      </c>
      <c r="AM448" s="64" t="str">
        <f t="shared" si="111"/>
        <v>112015</v>
      </c>
      <c r="AN448">
        <v>23.982275000000271</v>
      </c>
      <c r="AO448">
        <f t="shared" si="109"/>
        <v>22.102160520833497</v>
      </c>
    </row>
    <row r="449" spans="3:41">
      <c r="C449" s="64">
        <v>20760</v>
      </c>
      <c r="D449" s="64" t="str">
        <f t="shared" si="112"/>
        <v>111956</v>
      </c>
      <c r="E449" s="65">
        <v>13.219900000000001</v>
      </c>
      <c r="F449" s="58">
        <f t="shared" si="113"/>
        <v>13.3666</v>
      </c>
      <c r="G449" s="65">
        <v>13.228543390804587</v>
      </c>
      <c r="H449" s="66">
        <v>17.12</v>
      </c>
      <c r="I449" s="60">
        <f>AVERAGE($H$102:H449)</f>
        <v>14.207241379310346</v>
      </c>
      <c r="J449" s="58">
        <f t="shared" si="110"/>
        <v>12.819504132231396</v>
      </c>
      <c r="K449">
        <f t="shared" si="114"/>
        <v>17.420000000000002</v>
      </c>
      <c r="AL449" s="64">
        <v>42368</v>
      </c>
      <c r="AM449" s="64" t="str">
        <f t="shared" si="111"/>
        <v>122015</v>
      </c>
      <c r="AN449">
        <v>23.968822727273</v>
      </c>
      <c r="AO449">
        <f t="shared" si="109"/>
        <v>22.044362187500166</v>
      </c>
    </row>
    <row r="450" spans="3:41">
      <c r="C450" s="64">
        <v>20790</v>
      </c>
      <c r="D450" s="64" t="str">
        <f t="shared" si="112"/>
        <v>121956</v>
      </c>
      <c r="E450" s="65">
        <v>13.686199999999999</v>
      </c>
      <c r="F450" s="58">
        <f t="shared" si="113"/>
        <v>13.219900000000001</v>
      </c>
      <c r="G450" s="65">
        <v>13.229854727793684</v>
      </c>
      <c r="H450" s="66">
        <v>17.2</v>
      </c>
      <c r="I450" s="60">
        <f>AVERAGE($H$102:H450)</f>
        <v>14.215816618911177</v>
      </c>
      <c r="J450" s="58">
        <f t="shared" si="110"/>
        <v>12.869834710743794</v>
      </c>
      <c r="K450">
        <f t="shared" si="114"/>
        <v>17.12</v>
      </c>
      <c r="AL450" s="64">
        <v>42398</v>
      </c>
      <c r="AM450" s="64" t="str">
        <f t="shared" si="111"/>
        <v>12016</v>
      </c>
      <c r="AN450">
        <v>22.129284090909344</v>
      </c>
      <c r="AO450">
        <f t="shared" si="109"/>
        <v>21.972680558712288</v>
      </c>
    </row>
    <row r="451" spans="3:41">
      <c r="C451" s="64">
        <v>20821</v>
      </c>
      <c r="D451" s="64" t="str">
        <f t="shared" si="112"/>
        <v>11957</v>
      </c>
      <c r="E451" s="65">
        <v>13.152900000000001</v>
      </c>
      <c r="F451" s="58">
        <f t="shared" si="113"/>
        <v>13.686199999999999</v>
      </c>
      <c r="G451" s="65">
        <v>13.229634857142846</v>
      </c>
      <c r="H451" s="66">
        <v>16.72</v>
      </c>
      <c r="I451" s="60">
        <f>AVERAGE($H$102:H451)</f>
        <v>14.222971428571432</v>
      </c>
      <c r="J451" s="58">
        <f t="shared" si="110"/>
        <v>12.914049586776853</v>
      </c>
      <c r="K451">
        <f t="shared" si="114"/>
        <v>17.2</v>
      </c>
      <c r="AL451" s="64">
        <v>42429</v>
      </c>
      <c r="AM451" s="64" t="str">
        <f t="shared" si="111"/>
        <v>22016</v>
      </c>
      <c r="AN451">
        <v>21.612847727272978</v>
      </c>
      <c r="AO451">
        <f t="shared" si="109"/>
        <v>21.891863740530471</v>
      </c>
    </row>
    <row r="452" spans="3:41">
      <c r="C452" s="64">
        <v>20852</v>
      </c>
      <c r="D452" s="64" t="str">
        <f t="shared" si="112"/>
        <v>21957</v>
      </c>
      <c r="E452" s="65">
        <v>12.7235</v>
      </c>
      <c r="F452" s="58">
        <f t="shared" si="113"/>
        <v>13.152900000000001</v>
      </c>
      <c r="G452" s="65">
        <v>13.228192877492866</v>
      </c>
      <c r="H452" s="66">
        <v>15.84</v>
      </c>
      <c r="I452" s="60">
        <f>AVERAGE($H$102:H452)</f>
        <v>14.227578347578351</v>
      </c>
      <c r="J452" s="58">
        <f t="shared" si="110"/>
        <v>12.950165289256191</v>
      </c>
      <c r="K452">
        <f t="shared" si="114"/>
        <v>16.72</v>
      </c>
      <c r="AL452" s="64">
        <v>42460</v>
      </c>
      <c r="AM452" s="64" t="str">
        <f t="shared" si="111"/>
        <v>32016</v>
      </c>
      <c r="AN452">
        <v>22.866594318182084</v>
      </c>
      <c r="AO452">
        <f t="shared" si="109"/>
        <v>21.817943162878958</v>
      </c>
    </row>
    <row r="453" spans="3:41">
      <c r="C453" s="64">
        <v>20880</v>
      </c>
      <c r="D453" s="64" t="str">
        <f t="shared" si="112"/>
        <v>31957</v>
      </c>
      <c r="E453" s="65">
        <v>12.9735</v>
      </c>
      <c r="F453" s="58">
        <f t="shared" si="113"/>
        <v>12.7235</v>
      </c>
      <c r="G453" s="65">
        <v>13.227469318181807</v>
      </c>
      <c r="H453" s="66">
        <v>15.9</v>
      </c>
      <c r="I453" s="60">
        <f>AVERAGE($H$102:H453)</f>
        <v>14.232329545454547</v>
      </c>
      <c r="J453" s="58">
        <f t="shared" si="110"/>
        <v>12.982809917355366</v>
      </c>
      <c r="K453">
        <f t="shared" si="114"/>
        <v>15.84</v>
      </c>
      <c r="AL453" s="64">
        <v>42488</v>
      </c>
      <c r="AM453" s="64" t="str">
        <f t="shared" si="111"/>
        <v>42016</v>
      </c>
      <c r="AN453">
        <v>22.91934545454572</v>
      </c>
      <c r="AO453">
        <f t="shared" si="109"/>
        <v>21.744079071969864</v>
      </c>
    </row>
    <row r="454" spans="3:41">
      <c r="C454" s="64">
        <v>20911</v>
      </c>
      <c r="D454" s="64" t="str">
        <f t="shared" si="112"/>
        <v>41957</v>
      </c>
      <c r="E454" s="65">
        <v>13.3743</v>
      </c>
      <c r="F454" s="58">
        <f t="shared" si="113"/>
        <v>12.9735</v>
      </c>
      <c r="G454" s="65">
        <v>13.227885269121803</v>
      </c>
      <c r="H454" s="66">
        <v>16.12</v>
      </c>
      <c r="I454" s="60">
        <f>AVERAGE($H$102:H454)</f>
        <v>14.237677053824363</v>
      </c>
      <c r="J454" s="58">
        <f t="shared" si="110"/>
        <v>13.022727272727266</v>
      </c>
      <c r="K454">
        <f t="shared" si="114"/>
        <v>15.9</v>
      </c>
      <c r="AL454" s="64">
        <v>42521</v>
      </c>
      <c r="AM454" s="64" t="str">
        <f t="shared" si="111"/>
        <v>52016</v>
      </c>
      <c r="AN454">
        <v>23.425123863636635</v>
      </c>
      <c r="AO454">
        <f t="shared" si="109"/>
        <v>21.681840928030475</v>
      </c>
    </row>
    <row r="455" spans="3:41">
      <c r="C455" s="64">
        <v>20941</v>
      </c>
      <c r="D455" s="64" t="str">
        <f t="shared" si="112"/>
        <v>51957</v>
      </c>
      <c r="E455" s="65">
        <v>13.868399999999999</v>
      </c>
      <c r="F455" s="58">
        <f t="shared" si="113"/>
        <v>13.3743</v>
      </c>
      <c r="G455" s="65">
        <v>13.229694632768354</v>
      </c>
      <c r="H455" s="66">
        <v>16.600000000000001</v>
      </c>
      <c r="I455" s="60">
        <f>AVERAGE($H$102:H455)</f>
        <v>14.244350282485879</v>
      </c>
      <c r="J455" s="58">
        <f t="shared" si="110"/>
        <v>13.069834710743795</v>
      </c>
      <c r="K455">
        <f t="shared" si="114"/>
        <v>16.12</v>
      </c>
      <c r="AL455" s="64">
        <v>42551</v>
      </c>
      <c r="AM455" s="64" t="str">
        <f t="shared" si="111"/>
        <v>62016</v>
      </c>
      <c r="AN455">
        <v>23.069745454545725</v>
      </c>
      <c r="AO455">
        <f t="shared" si="109"/>
        <v>21.626843181818355</v>
      </c>
    </row>
    <row r="456" spans="3:41">
      <c r="C456" s="64">
        <v>20972</v>
      </c>
      <c r="D456" s="64" t="str">
        <f t="shared" si="112"/>
        <v>61957</v>
      </c>
      <c r="E456" s="65">
        <v>13.850899999999999</v>
      </c>
      <c r="F456" s="58">
        <f t="shared" si="113"/>
        <v>13.868399999999999</v>
      </c>
      <c r="G456" s="65">
        <v>13.231444507042246</v>
      </c>
      <c r="H456" s="66">
        <v>16.73</v>
      </c>
      <c r="I456" s="60">
        <f>AVERAGE($H$102:H456)</f>
        <v>14.251352112676058</v>
      </c>
      <c r="J456" s="58">
        <f t="shared" si="110"/>
        <v>13.119421487603299</v>
      </c>
      <c r="K456">
        <f t="shared" si="114"/>
        <v>16.600000000000001</v>
      </c>
      <c r="AL456" s="64">
        <v>42580</v>
      </c>
      <c r="AM456" s="64" t="str">
        <f t="shared" si="111"/>
        <v>72016</v>
      </c>
      <c r="AN456">
        <v>24.05091250000028</v>
      </c>
      <c r="AO456">
        <f t="shared" si="109"/>
        <v>21.584749829545636</v>
      </c>
    </row>
    <row r="457" spans="3:41">
      <c r="C457" s="64">
        <v>21002</v>
      </c>
      <c r="D457" s="64" t="str">
        <f t="shared" si="112"/>
        <v>71957</v>
      </c>
      <c r="E457" s="65">
        <v>13.806900000000001</v>
      </c>
      <c r="F457" s="58">
        <f t="shared" si="113"/>
        <v>13.850899999999999</v>
      </c>
      <c r="G457" s="65">
        <v>13.233060955056171</v>
      </c>
      <c r="H457" s="66">
        <v>16.87</v>
      </c>
      <c r="I457" s="60">
        <f>AVERAGE($H$102:H457)</f>
        <v>14.258707865168541</v>
      </c>
      <c r="J457" s="58">
        <f t="shared" si="110"/>
        <v>13.167272727272719</v>
      </c>
      <c r="K457">
        <f t="shared" si="114"/>
        <v>16.73</v>
      </c>
      <c r="AL457" s="64">
        <v>42613</v>
      </c>
      <c r="AM457" s="64" t="str">
        <f t="shared" si="111"/>
        <v>82016</v>
      </c>
      <c r="AN457">
        <v>23.901695454545738</v>
      </c>
      <c r="AO457">
        <f t="shared" si="109"/>
        <v>21.539146155303218</v>
      </c>
    </row>
    <row r="458" spans="3:41">
      <c r="C458" s="64">
        <v>21033</v>
      </c>
      <c r="D458" s="64" t="str">
        <f t="shared" si="112"/>
        <v>81957</v>
      </c>
      <c r="E458" s="65">
        <v>13.031700000000001</v>
      </c>
      <c r="F458" s="58">
        <f t="shared" si="113"/>
        <v>13.806900000000001</v>
      </c>
      <c r="G458" s="65">
        <v>13.232496918767499</v>
      </c>
      <c r="H458" s="66">
        <v>15.87</v>
      </c>
      <c r="I458" s="60">
        <f>AVERAGE($H$102:H458)</f>
        <v>14.263221288515407</v>
      </c>
      <c r="J458" s="58">
        <f t="shared" si="110"/>
        <v>13.201735537190077</v>
      </c>
      <c r="K458">
        <f t="shared" si="114"/>
        <v>16.87</v>
      </c>
      <c r="AL458" s="64">
        <v>42643</v>
      </c>
      <c r="AM458" s="64" t="str">
        <f t="shared" si="111"/>
        <v>92016</v>
      </c>
      <c r="AN458">
        <v>24.164392045454832</v>
      </c>
      <c r="AO458">
        <f t="shared" si="109"/>
        <v>21.497396941288066</v>
      </c>
    </row>
    <row r="459" spans="3:41">
      <c r="C459" s="64">
        <v>21064</v>
      </c>
      <c r="D459" s="64" t="str">
        <f t="shared" si="112"/>
        <v>91957</v>
      </c>
      <c r="E459" s="65">
        <v>12.2248</v>
      </c>
      <c r="F459" s="58">
        <f t="shared" si="113"/>
        <v>13.031700000000001</v>
      </c>
      <c r="G459" s="65">
        <v>13.22968212290502</v>
      </c>
      <c r="H459" s="66">
        <v>15.16</v>
      </c>
      <c r="I459" s="60">
        <f>AVERAGE($H$102:H459)</f>
        <v>14.265726256983241</v>
      </c>
      <c r="J459" s="58">
        <f t="shared" si="110"/>
        <v>13.233305785123962</v>
      </c>
      <c r="K459">
        <f t="shared" si="114"/>
        <v>15.87</v>
      </c>
      <c r="AL459" s="64">
        <v>42674</v>
      </c>
      <c r="AM459" s="64" t="str">
        <f t="shared" si="111"/>
        <v>102016</v>
      </c>
      <c r="AN459">
        <v>23.964706818182101</v>
      </c>
      <c r="AO459">
        <f t="shared" si="109"/>
        <v>21.447706695075944</v>
      </c>
    </row>
    <row r="460" spans="3:41">
      <c r="C460" s="64">
        <v>21094</v>
      </c>
      <c r="D460" s="64" t="str">
        <f t="shared" si="112"/>
        <v>101957</v>
      </c>
      <c r="E460" s="65">
        <v>12.183999999999999</v>
      </c>
      <c r="F460" s="58">
        <f t="shared" si="113"/>
        <v>12.2248</v>
      </c>
      <c r="G460" s="65">
        <v>13.226769359331469</v>
      </c>
      <c r="H460" s="66">
        <v>14.15</v>
      </c>
      <c r="I460" s="60">
        <f>AVERAGE($H$102:H460)</f>
        <v>14.265403899721449</v>
      </c>
      <c r="J460" s="58">
        <f t="shared" si="110"/>
        <v>13.260743801652886</v>
      </c>
      <c r="K460">
        <f t="shared" si="114"/>
        <v>15.16</v>
      </c>
      <c r="AL460" s="64">
        <v>42704</v>
      </c>
      <c r="AM460" s="64" t="str">
        <f t="shared" si="111"/>
        <v>112016</v>
      </c>
      <c r="AN460">
        <v>24.352410227273019</v>
      </c>
      <c r="AO460">
        <f t="shared" si="109"/>
        <v>21.403964270833519</v>
      </c>
    </row>
    <row r="461" spans="3:41">
      <c r="C461" s="64">
        <v>21125</v>
      </c>
      <c r="D461" s="64" t="str">
        <f t="shared" si="112"/>
        <v>111957</v>
      </c>
      <c r="E461" s="65">
        <v>12.379799999999999</v>
      </c>
      <c r="F461" s="58">
        <f t="shared" si="113"/>
        <v>12.183999999999999</v>
      </c>
      <c r="G461" s="65">
        <v>13.224416666666659</v>
      </c>
      <c r="H461" s="66">
        <v>13.74</v>
      </c>
      <c r="I461" s="60">
        <f>AVERAGE($H$102:H461)</f>
        <v>14.263944444444443</v>
      </c>
      <c r="J461" s="58">
        <f t="shared" si="110"/>
        <v>13.28231404958677</v>
      </c>
      <c r="K461">
        <f t="shared" si="114"/>
        <v>14.15</v>
      </c>
      <c r="AL461" s="64">
        <v>42734</v>
      </c>
      <c r="AM461" s="64" t="str">
        <f t="shared" si="111"/>
        <v>122016</v>
      </c>
      <c r="AN461">
        <v>24.957827272727574</v>
      </c>
      <c r="AO461">
        <f t="shared" si="109"/>
        <v>21.360441089015342</v>
      </c>
    </row>
    <row r="462" spans="3:41">
      <c r="C462" s="64">
        <v>21155</v>
      </c>
      <c r="D462" s="64" t="str">
        <f t="shared" si="112"/>
        <v>121957</v>
      </c>
      <c r="E462" s="65">
        <v>11.8665</v>
      </c>
      <c r="F462" s="58">
        <f t="shared" si="113"/>
        <v>12.379799999999999</v>
      </c>
      <c r="G462" s="65">
        <v>13.220655124653732</v>
      </c>
      <c r="H462" s="66">
        <v>13.67</v>
      </c>
      <c r="I462" s="60">
        <f>AVERAGE($H$102:H462)</f>
        <v>14.262299168975067</v>
      </c>
      <c r="J462" s="58">
        <f t="shared" si="110"/>
        <v>13.304545454545448</v>
      </c>
      <c r="K462">
        <f t="shared" si="114"/>
        <v>13.74</v>
      </c>
      <c r="AL462" s="64">
        <v>42766</v>
      </c>
      <c r="AM462" s="64" t="str">
        <f t="shared" si="111"/>
        <v>12017</v>
      </c>
      <c r="AN462">
        <v>25.182695454545758</v>
      </c>
      <c r="AO462">
        <f t="shared" si="109"/>
        <v>21.316794867424434</v>
      </c>
    </row>
    <row r="463" spans="3:41">
      <c r="C463" s="64">
        <v>21186</v>
      </c>
      <c r="D463" s="64" t="str">
        <f t="shared" si="112"/>
        <v>11958</v>
      </c>
      <c r="E463" s="65">
        <v>13.2803</v>
      </c>
      <c r="F463" s="58">
        <f t="shared" si="113"/>
        <v>11.8665</v>
      </c>
      <c r="G463" s="65">
        <v>13.220819889502756</v>
      </c>
      <c r="H463" s="66">
        <v>13.79</v>
      </c>
      <c r="I463" s="60">
        <f>AVERAGE($H$102:H463)</f>
        <v>14.260994475138121</v>
      </c>
      <c r="J463" s="58">
        <f t="shared" si="110"/>
        <v>13.330247933884291</v>
      </c>
      <c r="K463">
        <f t="shared" si="114"/>
        <v>13.67</v>
      </c>
      <c r="AL463" s="64">
        <v>42794</v>
      </c>
      <c r="AM463" s="64" t="str">
        <f t="shared" si="111"/>
        <v>22017</v>
      </c>
      <c r="AN463">
        <v>25.719320454545766</v>
      </c>
      <c r="AO463">
        <f t="shared" si="109"/>
        <v>21.282007518939583</v>
      </c>
    </row>
    <row r="464" spans="3:41">
      <c r="C464" s="64">
        <v>21217</v>
      </c>
      <c r="D464" s="64" t="str">
        <f t="shared" si="112"/>
        <v>21958</v>
      </c>
      <c r="E464" s="65">
        <v>13.006399999999999</v>
      </c>
      <c r="F464" s="58">
        <f t="shared" si="113"/>
        <v>13.2803</v>
      </c>
      <c r="G464" s="65">
        <v>13.220229201101922</v>
      </c>
      <c r="H464" s="66">
        <v>13.78</v>
      </c>
      <c r="I464" s="60">
        <f>AVERAGE($H$102:H464)</f>
        <v>14.259669421487601</v>
      </c>
      <c r="J464" s="58">
        <f t="shared" si="110"/>
        <v>13.358016528925614</v>
      </c>
      <c r="K464">
        <f t="shared" si="114"/>
        <v>13.79</v>
      </c>
      <c r="AL464" s="64">
        <v>42825</v>
      </c>
      <c r="AM464" s="64" t="str">
        <f t="shared" si="111"/>
        <v>32017</v>
      </c>
      <c r="AN464">
        <v>25.901820454545767</v>
      </c>
      <c r="AO464">
        <f t="shared" si="109"/>
        <v>21.250927547348677</v>
      </c>
    </row>
    <row r="465" spans="3:41">
      <c r="C465" s="64">
        <v>21245</v>
      </c>
      <c r="D465" s="64" t="str">
        <f t="shared" si="112"/>
        <v>31958</v>
      </c>
      <c r="E465" s="65">
        <v>13.4076</v>
      </c>
      <c r="F465" s="58">
        <f t="shared" si="113"/>
        <v>13.006399999999999</v>
      </c>
      <c r="G465" s="65">
        <v>13.220743956043949</v>
      </c>
      <c r="H465" s="66">
        <v>13.93</v>
      </c>
      <c r="I465" s="60">
        <f>AVERAGE($H$102:H465)</f>
        <v>14.258763736263735</v>
      </c>
      <c r="J465" s="58">
        <f t="shared" si="110"/>
        <v>13.390495867768589</v>
      </c>
      <c r="K465">
        <f t="shared" si="114"/>
        <v>13.78</v>
      </c>
      <c r="AL465" s="64">
        <v>42853</v>
      </c>
      <c r="AM465" s="64" t="str">
        <f t="shared" si="111"/>
        <v>42017</v>
      </c>
      <c r="AN465">
        <v>26.336418181818502</v>
      </c>
      <c r="AO465">
        <f t="shared" si="109"/>
        <v>21.224855729166862</v>
      </c>
    </row>
    <row r="466" spans="3:41">
      <c r="C466" s="64">
        <v>21276</v>
      </c>
      <c r="D466" s="64" t="str">
        <f t="shared" si="112"/>
        <v>41958</v>
      </c>
      <c r="E466" s="65">
        <v>14.825900000000001</v>
      </c>
      <c r="F466" s="58">
        <f t="shared" si="113"/>
        <v>13.4076</v>
      </c>
      <c r="G466" s="65">
        <v>13.22514164383561</v>
      </c>
      <c r="H466" s="66">
        <v>13.91</v>
      </c>
      <c r="I466" s="60">
        <f>AVERAGE($H$102:H466)</f>
        <v>14.257808219178081</v>
      </c>
      <c r="J466" s="58">
        <f t="shared" si="110"/>
        <v>13.421239669421482</v>
      </c>
      <c r="K466">
        <f t="shared" si="114"/>
        <v>13.93</v>
      </c>
      <c r="AL466" s="64">
        <v>42886</v>
      </c>
      <c r="AM466" s="64" t="str">
        <f t="shared" si="111"/>
        <v>52017</v>
      </c>
      <c r="AN466">
        <v>26.57677045454578</v>
      </c>
      <c r="AO466">
        <f t="shared" si="109"/>
        <v>21.19603621212141</v>
      </c>
    </row>
    <row r="467" spans="3:41">
      <c r="C467" s="64">
        <v>21306</v>
      </c>
      <c r="D467" s="64" t="str">
        <f t="shared" si="112"/>
        <v>51958</v>
      </c>
      <c r="E467" s="65">
        <v>15.047800000000001</v>
      </c>
      <c r="F467" s="58">
        <f t="shared" si="113"/>
        <v>14.825900000000001</v>
      </c>
      <c r="G467" s="65">
        <v>13.230121584699447</v>
      </c>
      <c r="H467" s="66">
        <v>14.32</v>
      </c>
      <c r="I467" s="60">
        <f>AVERAGE($H$102:H467)</f>
        <v>14.257978142076501</v>
      </c>
      <c r="J467" s="58">
        <f t="shared" si="110"/>
        <v>13.45049586776859</v>
      </c>
      <c r="K467">
        <f t="shared" si="114"/>
        <v>13.91</v>
      </c>
      <c r="AL467" s="64">
        <v>42916</v>
      </c>
      <c r="AM467" s="64" t="str">
        <f t="shared" si="111"/>
        <v>62017</v>
      </c>
      <c r="AN467">
        <v>26.685175000000324</v>
      </c>
      <c r="AO467">
        <f t="shared" si="109"/>
        <v>21.162331628788078</v>
      </c>
    </row>
    <row r="468" spans="3:41">
      <c r="C468" s="64">
        <v>21337</v>
      </c>
      <c r="D468" s="64" t="str">
        <f t="shared" si="112"/>
        <v>61958</v>
      </c>
      <c r="E468" s="65">
        <v>15.440300000000001</v>
      </c>
      <c r="F468" s="58">
        <f t="shared" si="113"/>
        <v>15.047800000000001</v>
      </c>
      <c r="G468" s="65">
        <v>13.236143869209803</v>
      </c>
      <c r="H468" s="66">
        <v>14.64</v>
      </c>
      <c r="I468" s="60">
        <f>AVERAGE($H$102:H468)</f>
        <v>14.259019073569482</v>
      </c>
      <c r="J468" s="58">
        <f t="shared" si="110"/>
        <v>13.478595041322309</v>
      </c>
      <c r="K468">
        <f t="shared" si="114"/>
        <v>14.32</v>
      </c>
      <c r="AL468" s="64">
        <v>42947</v>
      </c>
      <c r="AM468" s="64" t="str">
        <f t="shared" si="111"/>
        <v>72017</v>
      </c>
      <c r="AN468">
        <v>27.169089772727606</v>
      </c>
      <c r="AO468">
        <f t="shared" si="109"/>
        <v>21.144357187500201</v>
      </c>
    </row>
    <row r="469" spans="3:41">
      <c r="C469" s="64">
        <v>21367</v>
      </c>
      <c r="D469" s="64" t="str">
        <f t="shared" si="112"/>
        <v>71958</v>
      </c>
      <c r="E469" s="65">
        <v>16.385400000000001</v>
      </c>
      <c r="F469" s="58">
        <f t="shared" si="113"/>
        <v>15.440300000000001</v>
      </c>
      <c r="G469" s="65">
        <v>13.244701630434777</v>
      </c>
      <c r="H469" s="66">
        <v>14.96</v>
      </c>
      <c r="I469" s="60">
        <f>AVERAGE($H$102:H469)</f>
        <v>14.260923913043477</v>
      </c>
      <c r="J469" s="58">
        <f t="shared" si="110"/>
        <v>13.506528925619831</v>
      </c>
      <c r="K469">
        <f t="shared" si="114"/>
        <v>14.64</v>
      </c>
      <c r="AL469" s="64">
        <v>42978</v>
      </c>
      <c r="AM469" s="64" t="str">
        <f t="shared" si="111"/>
        <v>82017</v>
      </c>
      <c r="AN469">
        <v>26.805718181818513</v>
      </c>
      <c r="AO469">
        <f t="shared" si="109"/>
        <v>21.128399839015355</v>
      </c>
    </row>
    <row r="470" spans="3:41">
      <c r="C470" s="64">
        <v>21398</v>
      </c>
      <c r="D470" s="64" t="str">
        <f t="shared" si="112"/>
        <v>81958</v>
      </c>
      <c r="E470" s="65">
        <v>16.579899999999999</v>
      </c>
      <c r="F470" s="58">
        <f t="shared" si="113"/>
        <v>16.385400000000001</v>
      </c>
      <c r="G470" s="65">
        <v>13.253740108401077</v>
      </c>
      <c r="H470" s="66">
        <v>15.54</v>
      </c>
      <c r="I470" s="60">
        <f>AVERAGE($H$102:H470)</f>
        <v>14.264390243902438</v>
      </c>
      <c r="J470" s="58">
        <f t="shared" si="110"/>
        <v>13.542975206611565</v>
      </c>
      <c r="K470">
        <f t="shared" si="114"/>
        <v>14.96</v>
      </c>
      <c r="AL470" s="64">
        <v>43008</v>
      </c>
      <c r="AM470" s="64" t="str">
        <f t="shared" si="111"/>
        <v>92017</v>
      </c>
      <c r="AN470">
        <v>27.713475000000344</v>
      </c>
      <c r="AO470">
        <f t="shared" si="109"/>
        <v>21.117943579545663</v>
      </c>
    </row>
    <row r="471" spans="3:41">
      <c r="C471" s="64">
        <v>21429</v>
      </c>
      <c r="D471" s="64" t="str">
        <f t="shared" si="112"/>
        <v>91958</v>
      </c>
      <c r="E471" s="65">
        <v>17.381900000000002</v>
      </c>
      <c r="F471" s="58">
        <f t="shared" si="113"/>
        <v>16.579899999999999</v>
      </c>
      <c r="G471" s="65">
        <v>13.264897297297292</v>
      </c>
      <c r="H471" s="66">
        <v>15.93</v>
      </c>
      <c r="I471" s="60">
        <f>AVERAGE($H$102:H471)</f>
        <v>14.268891891891892</v>
      </c>
      <c r="J471" s="58">
        <f t="shared" si="110"/>
        <v>13.586033057851235</v>
      </c>
      <c r="K471">
        <f t="shared" si="114"/>
        <v>15.54</v>
      </c>
      <c r="AL471" s="64">
        <v>43039</v>
      </c>
      <c r="AM471" s="64" t="str">
        <f t="shared" si="111"/>
        <v>102017</v>
      </c>
      <c r="AN471">
        <v>28.358036363636714</v>
      </c>
      <c r="AO471">
        <f t="shared" si="109"/>
        <v>21.110083674242631</v>
      </c>
    </row>
    <row r="472" spans="3:41">
      <c r="C472" s="64">
        <v>21459</v>
      </c>
      <c r="D472" s="64" t="str">
        <f t="shared" si="112"/>
        <v>101958</v>
      </c>
      <c r="E472" s="65">
        <v>17.761199999999999</v>
      </c>
      <c r="F472" s="58">
        <f t="shared" si="113"/>
        <v>17.381900000000002</v>
      </c>
      <c r="G472" s="65">
        <v>13.27701671159029</v>
      </c>
      <c r="H472" s="66">
        <v>16.559999999999999</v>
      </c>
      <c r="I472" s="60">
        <f>AVERAGE($H$102:H472)</f>
        <v>14.275067385444745</v>
      </c>
      <c r="J472" s="58">
        <f t="shared" si="110"/>
        <v>13.635702479338837</v>
      </c>
      <c r="K472">
        <f t="shared" si="114"/>
        <v>15.93</v>
      </c>
      <c r="AL472" s="64">
        <v>43069</v>
      </c>
      <c r="AM472" s="64" t="str">
        <f t="shared" si="111"/>
        <v>112017</v>
      </c>
      <c r="AN472">
        <v>28.515012500000356</v>
      </c>
      <c r="AO472">
        <f t="shared" si="109"/>
        <v>21.118935975378996</v>
      </c>
    </row>
    <row r="473" spans="3:41">
      <c r="C473" s="64">
        <v>21490</v>
      </c>
      <c r="D473" s="64" t="str">
        <f t="shared" si="112"/>
        <v>111958</v>
      </c>
      <c r="E473" s="65">
        <v>18.159199999999998</v>
      </c>
      <c r="F473" s="58">
        <f t="shared" si="113"/>
        <v>17.761199999999999</v>
      </c>
      <c r="G473" s="65">
        <v>13.290140860215049</v>
      </c>
      <c r="H473" s="66">
        <v>16.989999999999998</v>
      </c>
      <c r="I473" s="60">
        <f>AVERAGE($H$102:H473)</f>
        <v>14.28236559139785</v>
      </c>
      <c r="J473" s="58">
        <f t="shared" si="110"/>
        <v>13.68661157024793</v>
      </c>
      <c r="K473">
        <f t="shared" si="114"/>
        <v>16.559999999999999</v>
      </c>
      <c r="AL473" s="64">
        <v>43098</v>
      </c>
      <c r="AM473" s="64" t="str">
        <f t="shared" si="111"/>
        <v>122017</v>
      </c>
      <c r="AN473">
        <v>28.789090909091271</v>
      </c>
      <c r="AO473">
        <f t="shared" si="109"/>
        <v>21.132757376894144</v>
      </c>
    </row>
    <row r="474" spans="3:41">
      <c r="C474" s="64">
        <v>21520</v>
      </c>
      <c r="D474" s="64" t="str">
        <f t="shared" si="112"/>
        <v>121958</v>
      </c>
      <c r="E474" s="65">
        <v>19.1038</v>
      </c>
      <c r="F474" s="58">
        <f t="shared" si="113"/>
        <v>18.159199999999998</v>
      </c>
      <c r="G474" s="65">
        <v>13.305727077747983</v>
      </c>
      <c r="H474" s="66">
        <v>17.36</v>
      </c>
      <c r="I474" s="60">
        <f>AVERAGE($H$102:H474)</f>
        <v>14.290616621983913</v>
      </c>
      <c r="J474" s="58">
        <f t="shared" si="110"/>
        <v>13.745371900826443</v>
      </c>
      <c r="K474">
        <f t="shared" si="114"/>
        <v>16.989999999999998</v>
      </c>
      <c r="AL474" s="64">
        <v>43131</v>
      </c>
      <c r="AM474" s="64" t="str">
        <f t="shared" si="111"/>
        <v>12018</v>
      </c>
      <c r="AN474">
        <v>29.82676363636401</v>
      </c>
      <c r="AO474">
        <f t="shared" si="109"/>
        <v>21.177193030303236</v>
      </c>
    </row>
    <row r="475" spans="3:41">
      <c r="C475" s="64">
        <v>21551</v>
      </c>
      <c r="D475" s="64" t="str">
        <f t="shared" si="112"/>
        <v>11959</v>
      </c>
      <c r="E475" s="65">
        <v>17.829599999999999</v>
      </c>
      <c r="F475" s="58">
        <f t="shared" si="113"/>
        <v>19.1038</v>
      </c>
      <c r="G475" s="65">
        <v>13.317822994652401</v>
      </c>
      <c r="H475" s="66">
        <v>17.98</v>
      </c>
      <c r="I475" s="60">
        <f>AVERAGE($H$102:H475)</f>
        <v>14.300481283422458</v>
      </c>
      <c r="J475" s="58">
        <f t="shared" si="110"/>
        <v>13.809999999999999</v>
      </c>
      <c r="K475">
        <f t="shared" si="114"/>
        <v>17.36</v>
      </c>
      <c r="AL475" s="64">
        <v>43159</v>
      </c>
      <c r="AM475" s="64" t="str">
        <f t="shared" si="111"/>
        <v>22018</v>
      </c>
      <c r="AN475">
        <v>28.326722727273086</v>
      </c>
      <c r="AO475">
        <f t="shared" si="109"/>
        <v>21.215566950757783</v>
      </c>
    </row>
    <row r="476" spans="3:41">
      <c r="C476" s="64">
        <v>21582</v>
      </c>
      <c r="D476" s="64" t="str">
        <f t="shared" si="112"/>
        <v>21959</v>
      </c>
      <c r="E476" s="65">
        <v>17.816700000000001</v>
      </c>
      <c r="F476" s="58">
        <f t="shared" si="113"/>
        <v>17.829599999999999</v>
      </c>
      <c r="G476" s="65">
        <v>13.329819999999994</v>
      </c>
      <c r="H476" s="66">
        <v>17.760000000000002</v>
      </c>
      <c r="I476" s="60">
        <f>AVERAGE($H$102:H476)</f>
        <v>14.309706666666665</v>
      </c>
      <c r="J476" s="58">
        <f t="shared" si="110"/>
        <v>13.872066115702477</v>
      </c>
      <c r="K476">
        <f t="shared" si="114"/>
        <v>17.98</v>
      </c>
      <c r="AL476" s="64">
        <v>43190</v>
      </c>
      <c r="AM476" s="64" t="str">
        <f t="shared" si="111"/>
        <v>32018</v>
      </c>
      <c r="AN476">
        <v>27.412023863636712</v>
      </c>
      <c r="AO476">
        <f t="shared" si="109"/>
        <v>21.252876231060817</v>
      </c>
    </row>
    <row r="477" spans="3:41">
      <c r="C477" s="64">
        <v>21610</v>
      </c>
      <c r="D477" s="64" t="str">
        <f t="shared" si="112"/>
        <v>31959</v>
      </c>
      <c r="E477" s="65">
        <v>17.8264</v>
      </c>
      <c r="F477" s="58">
        <f t="shared" si="113"/>
        <v>17.816700000000001</v>
      </c>
      <c r="G477" s="65">
        <v>13.341778989361696</v>
      </c>
      <c r="H477" s="66">
        <v>18.2</v>
      </c>
      <c r="I477" s="60">
        <f>AVERAGE($H$102:H477)</f>
        <v>14.320053191489359</v>
      </c>
      <c r="J477" s="58">
        <f t="shared" si="110"/>
        <v>13.940909090909088</v>
      </c>
      <c r="K477">
        <f t="shared" si="114"/>
        <v>17.760000000000002</v>
      </c>
      <c r="AL477" s="64">
        <v>43220</v>
      </c>
      <c r="AM477" s="64" t="str">
        <f t="shared" si="111"/>
        <v>42018</v>
      </c>
      <c r="AN477">
        <v>27.874309090909446</v>
      </c>
      <c r="AO477">
        <f t="shared" ref="AO477:AO540" si="115">AVERAGE(AN358:AN477)</f>
        <v>21.282259640151725</v>
      </c>
    </row>
    <row r="478" spans="3:41">
      <c r="C478" s="64">
        <v>21641</v>
      </c>
      <c r="D478" s="64" t="str">
        <f t="shared" si="112"/>
        <v>41959</v>
      </c>
      <c r="E478" s="65">
        <v>16.938199999999998</v>
      </c>
      <c r="F478" s="58">
        <f t="shared" si="113"/>
        <v>17.8264</v>
      </c>
      <c r="G478" s="65">
        <v>13.35131856763925</v>
      </c>
      <c r="H478" s="66">
        <v>18.43</v>
      </c>
      <c r="I478" s="60">
        <f>AVERAGE($H$102:H478)</f>
        <v>14.330954907161802</v>
      </c>
      <c r="J478" s="58">
        <f t="shared" si="110"/>
        <v>14.011404958677685</v>
      </c>
      <c r="K478">
        <f t="shared" si="114"/>
        <v>18.2</v>
      </c>
      <c r="AL478" s="64">
        <v>43251</v>
      </c>
      <c r="AM478" s="64" t="str">
        <f t="shared" si="111"/>
        <v>52018</v>
      </c>
      <c r="AN478">
        <v>27.920625000000356</v>
      </c>
      <c r="AO478">
        <f t="shared" si="115"/>
        <v>21.310912878788088</v>
      </c>
    </row>
    <row r="479" spans="3:41">
      <c r="C479" s="64">
        <v>21671</v>
      </c>
      <c r="D479" s="64" t="str">
        <f t="shared" si="112"/>
        <v>51959</v>
      </c>
      <c r="E479" s="65">
        <v>17.258800000000001</v>
      </c>
      <c r="F479" s="58">
        <f t="shared" si="113"/>
        <v>16.938199999999998</v>
      </c>
      <c r="G479" s="65">
        <v>13.361655820105813</v>
      </c>
      <c r="H479" s="66">
        <v>18.690000000000001</v>
      </c>
      <c r="I479" s="60">
        <f>AVERAGE($H$102:H479)</f>
        <v>14.342486772486771</v>
      </c>
      <c r="J479" s="58">
        <f t="shared" ref="J479:J542" si="116">AVERAGE(H359:H479)</f>
        <v>14.08504132231405</v>
      </c>
      <c r="K479">
        <f t="shared" si="114"/>
        <v>18.43</v>
      </c>
      <c r="AL479" s="64">
        <v>43281</v>
      </c>
      <c r="AM479" s="64" t="str">
        <f t="shared" si="111"/>
        <v>62018</v>
      </c>
      <c r="AN479">
        <v>27.864763636363993</v>
      </c>
      <c r="AO479">
        <f t="shared" si="115"/>
        <v>21.356555416666875</v>
      </c>
    </row>
    <row r="480" spans="3:41">
      <c r="C480" s="64">
        <v>21702</v>
      </c>
      <c r="D480" s="64" t="str">
        <f t="shared" si="112"/>
        <v>61959</v>
      </c>
      <c r="E480" s="65">
        <v>17.197099999999999</v>
      </c>
      <c r="F480" s="58">
        <f t="shared" si="113"/>
        <v>17.258800000000001</v>
      </c>
      <c r="G480" s="65">
        <v>13.371775725593661</v>
      </c>
      <c r="H480" s="66">
        <v>18.45</v>
      </c>
      <c r="I480" s="60">
        <f>AVERAGE($H$102:H480)</f>
        <v>14.353324538258573</v>
      </c>
      <c r="J480" s="58">
        <f t="shared" si="116"/>
        <v>14.157438016528925</v>
      </c>
      <c r="K480">
        <f t="shared" si="114"/>
        <v>18.690000000000001</v>
      </c>
      <c r="AL480" s="64">
        <v>43312</v>
      </c>
      <c r="AM480" s="64" t="str">
        <f t="shared" si="111"/>
        <v>72018</v>
      </c>
      <c r="AN480">
        <v>28.773059090909463</v>
      </c>
      <c r="AO480">
        <f t="shared" si="115"/>
        <v>21.415468920454757</v>
      </c>
    </row>
    <row r="481" spans="3:41">
      <c r="C481" s="64">
        <v>21732</v>
      </c>
      <c r="D481" s="64" t="str">
        <f t="shared" si="112"/>
        <v>71959</v>
      </c>
      <c r="E481" s="65">
        <v>17.641400000000001</v>
      </c>
      <c r="F481" s="58">
        <f t="shared" si="113"/>
        <v>17.197099999999999</v>
      </c>
      <c r="G481" s="65">
        <v>13.383011578947363</v>
      </c>
      <c r="H481" s="66">
        <v>19.09</v>
      </c>
      <c r="I481" s="60">
        <f>AVERAGE($H$102:H481)</f>
        <v>14.365789473684208</v>
      </c>
      <c r="J481" s="58">
        <f t="shared" si="116"/>
        <v>14.240247933884296</v>
      </c>
      <c r="K481">
        <f t="shared" si="114"/>
        <v>18.45</v>
      </c>
      <c r="AL481" s="64">
        <v>43343</v>
      </c>
      <c r="AM481" s="64" t="str">
        <f t="shared" si="111"/>
        <v>82018</v>
      </c>
      <c r="AN481">
        <v>28.701804545454916</v>
      </c>
      <c r="AO481">
        <f t="shared" si="115"/>
        <v>21.475659261363848</v>
      </c>
    </row>
    <row r="482" spans="3:41">
      <c r="C482" s="64">
        <v>21763</v>
      </c>
      <c r="D482" s="64" t="str">
        <f t="shared" si="112"/>
        <v>81959</v>
      </c>
      <c r="E482" s="65">
        <v>17.376100000000001</v>
      </c>
      <c r="F482" s="58">
        <f t="shared" si="113"/>
        <v>17.641400000000001</v>
      </c>
      <c r="G482" s="65">
        <v>13.393492125984247</v>
      </c>
      <c r="H482" s="66">
        <v>18.96</v>
      </c>
      <c r="I482" s="60">
        <f>AVERAGE($H$102:H482)</f>
        <v>14.37784776902887</v>
      </c>
      <c r="J482" s="58">
        <f t="shared" si="116"/>
        <v>14.317520661157026</v>
      </c>
      <c r="K482">
        <f t="shared" si="114"/>
        <v>19.09</v>
      </c>
      <c r="AL482" s="64">
        <v>43371</v>
      </c>
      <c r="AM482" s="64" t="str">
        <f t="shared" si="111"/>
        <v>92018</v>
      </c>
      <c r="AN482">
        <v>29.113248863636741</v>
      </c>
      <c r="AO482">
        <f t="shared" si="115"/>
        <v>21.558739640151728</v>
      </c>
    </row>
    <row r="483" spans="3:41">
      <c r="C483" s="64">
        <v>21794</v>
      </c>
      <c r="D483" s="64" t="str">
        <f t="shared" si="112"/>
        <v>91959</v>
      </c>
      <c r="E483" s="65">
        <v>16.583100000000002</v>
      </c>
      <c r="F483" s="58">
        <f t="shared" si="113"/>
        <v>17.376100000000001</v>
      </c>
      <c r="G483" s="65">
        <v>13.401841884816749</v>
      </c>
      <c r="H483" s="66">
        <v>18.12</v>
      </c>
      <c r="I483" s="60">
        <f>AVERAGE($H$102:H483)</f>
        <v>14.387643979057589</v>
      </c>
      <c r="J483" s="58">
        <f t="shared" si="116"/>
        <v>14.385867768595039</v>
      </c>
      <c r="K483">
        <f t="shared" si="114"/>
        <v>18.96</v>
      </c>
      <c r="AL483" s="64">
        <v>43404</v>
      </c>
      <c r="AM483" s="64" t="str">
        <f t="shared" si="111"/>
        <v>102018</v>
      </c>
      <c r="AN483">
        <v>27.048297727273081</v>
      </c>
      <c r="AO483">
        <f t="shared" si="115"/>
        <v>21.651960984848703</v>
      </c>
    </row>
    <row r="484" spans="3:41">
      <c r="C484" s="64">
        <v>21824</v>
      </c>
      <c r="D484" s="64" t="str">
        <f t="shared" si="112"/>
        <v>101959</v>
      </c>
      <c r="E484" s="65">
        <v>16.967600000000001</v>
      </c>
      <c r="F484" s="58">
        <f t="shared" si="113"/>
        <v>16.583100000000002</v>
      </c>
      <c r="G484" s="65">
        <v>13.411151958224538</v>
      </c>
      <c r="H484" s="66">
        <v>18.02</v>
      </c>
      <c r="I484" s="60">
        <f>AVERAGE($H$102:H484)</f>
        <v>14.397127937336814</v>
      </c>
      <c r="J484" s="58">
        <f t="shared" si="116"/>
        <v>14.453140495867768</v>
      </c>
      <c r="K484">
        <f t="shared" si="114"/>
        <v>18.12</v>
      </c>
      <c r="AL484" s="64">
        <v>43434</v>
      </c>
      <c r="AM484" s="64" t="str">
        <f t="shared" si="111"/>
        <v>112018</v>
      </c>
      <c r="AN484">
        <v>26.818472727273079</v>
      </c>
      <c r="AO484">
        <f t="shared" si="115"/>
        <v>21.752547215909313</v>
      </c>
    </row>
    <row r="485" spans="3:41">
      <c r="C485" s="64">
        <v>21855</v>
      </c>
      <c r="D485" s="64" t="str">
        <f t="shared" si="112"/>
        <v>111959</v>
      </c>
      <c r="E485" s="65">
        <v>17.191700000000001</v>
      </c>
      <c r="F485" s="58">
        <f t="shared" si="113"/>
        <v>16.967600000000001</v>
      </c>
      <c r="G485" s="65">
        <v>13.420997135416663</v>
      </c>
      <c r="H485" s="66">
        <v>18.07</v>
      </c>
      <c r="I485" s="60">
        <f>AVERAGE($H$102:H485)</f>
        <v>14.406692708333331</v>
      </c>
      <c r="J485" s="58">
        <f t="shared" si="116"/>
        <v>14.518429752066115</v>
      </c>
      <c r="K485">
        <f t="shared" si="114"/>
        <v>18.02</v>
      </c>
      <c r="AL485" s="64">
        <v>43465</v>
      </c>
      <c r="AM485" s="64" t="str">
        <f t="shared" si="111"/>
        <v>122018</v>
      </c>
      <c r="AN485">
        <v>24.570290909091234</v>
      </c>
      <c r="AO485">
        <f t="shared" si="115"/>
        <v>21.83348486742447</v>
      </c>
    </row>
    <row r="486" spans="3:41">
      <c r="C486" s="64">
        <v>21885</v>
      </c>
      <c r="D486" s="64" t="str">
        <f t="shared" si="112"/>
        <v>121959</v>
      </c>
      <c r="E486" s="65">
        <v>17.666699999999999</v>
      </c>
      <c r="F486" s="58">
        <f t="shared" si="113"/>
        <v>17.191700000000001</v>
      </c>
      <c r="G486" s="65">
        <v>13.432024935064931</v>
      </c>
      <c r="H486" s="66">
        <v>18.62</v>
      </c>
      <c r="I486" s="60">
        <f>AVERAGE($H$102:H486)</f>
        <v>14.417636363636362</v>
      </c>
      <c r="J486" s="58">
        <f t="shared" si="116"/>
        <v>14.587851239669421</v>
      </c>
      <c r="K486">
        <f t="shared" si="114"/>
        <v>18.07</v>
      </c>
      <c r="AL486" s="64">
        <v>43496</v>
      </c>
      <c r="AM486" s="64" t="str">
        <f t="shared" ref="AM486:AM545" si="117">MONTH(AL486)&amp;YEAR(AL486)</f>
        <v>12019</v>
      </c>
      <c r="AN486">
        <v>26.363542045454892</v>
      </c>
      <c r="AO486">
        <f t="shared" si="115"/>
        <v>21.937109356060834</v>
      </c>
    </row>
    <row r="487" spans="3:41">
      <c r="C487" s="64">
        <v>21916</v>
      </c>
      <c r="D487" s="64" t="str">
        <f t="shared" ref="D487:D550" si="118">MONTH(C487)&amp;YEAR(C487)</f>
        <v>11960</v>
      </c>
      <c r="E487" s="65">
        <v>16.4041</v>
      </c>
      <c r="F487" s="58">
        <f t="shared" si="113"/>
        <v>17.666699999999999</v>
      </c>
      <c r="G487" s="65">
        <v>13.439724611398958</v>
      </c>
      <c r="H487" s="66">
        <v>18.34</v>
      </c>
      <c r="I487" s="60">
        <f>AVERAGE($H$102:H487)</f>
        <v>14.427797927461137</v>
      </c>
      <c r="J487" s="58">
        <f t="shared" si="116"/>
        <v>14.652396694214875</v>
      </c>
      <c r="K487">
        <f t="shared" si="114"/>
        <v>18.62</v>
      </c>
      <c r="AL487" s="64">
        <v>43524</v>
      </c>
      <c r="AM487" s="64" t="str">
        <f t="shared" si="117"/>
        <v>22019</v>
      </c>
      <c r="AN487">
        <v>26.685525000000354</v>
      </c>
      <c r="AO487">
        <f t="shared" si="115"/>
        <v>22.053863428030535</v>
      </c>
    </row>
    <row r="488" spans="3:41">
      <c r="C488" s="64">
        <v>21947</v>
      </c>
      <c r="D488" s="64" t="str">
        <f t="shared" si="118"/>
        <v>21960</v>
      </c>
      <c r="E488" s="65">
        <v>16.554600000000001</v>
      </c>
      <c r="F488" s="58">
        <f t="shared" ref="F488:F551" si="119">E487</f>
        <v>16.4041</v>
      </c>
      <c r="G488" s="65">
        <v>13.447773385012916</v>
      </c>
      <c r="H488" s="66">
        <v>17.55</v>
      </c>
      <c r="I488" s="60">
        <f>AVERAGE($H$102:H488)</f>
        <v>14.435865633074934</v>
      </c>
      <c r="J488" s="58">
        <f t="shared" si="116"/>
        <v>14.708595041322312</v>
      </c>
      <c r="K488">
        <f t="shared" ref="K488:K551" si="120">H487</f>
        <v>18.34</v>
      </c>
      <c r="AL488" s="64">
        <v>43555</v>
      </c>
      <c r="AM488" s="64" t="str">
        <f t="shared" si="117"/>
        <v>32019</v>
      </c>
      <c r="AN488">
        <v>26.681559090909445</v>
      </c>
      <c r="AO488">
        <f t="shared" si="115"/>
        <v>22.161414545454779</v>
      </c>
    </row>
    <row r="489" spans="3:41">
      <c r="C489" s="64">
        <v>21976</v>
      </c>
      <c r="D489" s="64" t="str">
        <f t="shared" si="118"/>
        <v>31960</v>
      </c>
      <c r="E489" s="65">
        <v>16.3245</v>
      </c>
      <c r="F489" s="58">
        <f t="shared" si="119"/>
        <v>16.554600000000001</v>
      </c>
      <c r="G489" s="65">
        <v>13.455187628865975</v>
      </c>
      <c r="H489" s="66">
        <v>17.29</v>
      </c>
      <c r="I489" s="60">
        <f>AVERAGE($H$102:H489)</f>
        <v>14.443221649484535</v>
      </c>
      <c r="J489" s="58">
        <f t="shared" si="116"/>
        <v>14.761322314049584</v>
      </c>
      <c r="K489">
        <f t="shared" si="120"/>
        <v>17.55</v>
      </c>
      <c r="AL489" s="64">
        <v>43585</v>
      </c>
      <c r="AM489" s="64" t="str">
        <f t="shared" si="117"/>
        <v>42019</v>
      </c>
      <c r="AN489">
        <v>27.560300000000368</v>
      </c>
      <c r="AO489">
        <f t="shared" si="115"/>
        <v>22.264147386363877</v>
      </c>
    </row>
    <row r="490" spans="3:41">
      <c r="C490" s="64">
        <v>22007</v>
      </c>
      <c r="D490" s="64" t="str">
        <f t="shared" si="118"/>
        <v>41960</v>
      </c>
      <c r="E490" s="65">
        <v>16.677900000000001</v>
      </c>
      <c r="F490" s="58">
        <f t="shared" si="119"/>
        <v>16.3245</v>
      </c>
      <c r="G490" s="65">
        <v>13.463472236503851</v>
      </c>
      <c r="H490" s="66">
        <v>17.43</v>
      </c>
      <c r="I490" s="60">
        <f>AVERAGE($H$102:H490)</f>
        <v>14.45089974293059</v>
      </c>
      <c r="J490" s="58">
        <f t="shared" si="116"/>
        <v>14.815206611570247</v>
      </c>
      <c r="K490">
        <f t="shared" si="120"/>
        <v>17.29</v>
      </c>
      <c r="AL490" s="64">
        <v>43616</v>
      </c>
      <c r="AM490" s="64" t="str">
        <f t="shared" si="117"/>
        <v>52019</v>
      </c>
      <c r="AN490">
        <v>25.32349431818216</v>
      </c>
      <c r="AO490">
        <f t="shared" si="115"/>
        <v>22.341901884469941</v>
      </c>
    </row>
    <row r="491" spans="3:41">
      <c r="C491" s="64">
        <v>22037</v>
      </c>
      <c r="D491" s="64" t="str">
        <f t="shared" si="118"/>
        <v>51960</v>
      </c>
      <c r="E491" s="65">
        <v>17.125800000000002</v>
      </c>
      <c r="F491" s="58">
        <f t="shared" si="119"/>
        <v>16.677900000000001</v>
      </c>
      <c r="G491" s="65">
        <v>13.472862820512814</v>
      </c>
      <c r="H491" s="66">
        <v>17.260000000000002</v>
      </c>
      <c r="I491" s="60">
        <f>AVERAGE($H$102:H491)</f>
        <v>14.458102564102564</v>
      </c>
      <c r="J491" s="58">
        <f t="shared" si="116"/>
        <v>14.865454545454543</v>
      </c>
      <c r="K491">
        <f t="shared" si="120"/>
        <v>17.43</v>
      </c>
      <c r="AL491" s="64">
        <v>43646</v>
      </c>
      <c r="AM491" s="64" t="str">
        <f t="shared" si="117"/>
        <v>62019</v>
      </c>
      <c r="AN491">
        <v>26.845402272727636</v>
      </c>
      <c r="AO491">
        <f t="shared" si="115"/>
        <v>22.429787869318428</v>
      </c>
    </row>
    <row r="492" spans="3:41">
      <c r="C492" s="64">
        <v>22068</v>
      </c>
      <c r="D492" s="64" t="str">
        <f t="shared" si="118"/>
        <v>61960</v>
      </c>
      <c r="E492" s="65">
        <v>17.460100000000001</v>
      </c>
      <c r="F492" s="58">
        <f t="shared" si="119"/>
        <v>17.125800000000002</v>
      </c>
      <c r="G492" s="65">
        <v>13.48306035805626</v>
      </c>
      <c r="H492" s="66">
        <v>17.82</v>
      </c>
      <c r="I492" s="60">
        <f>AVERAGE($H$102:H492)</f>
        <v>14.466700767263426</v>
      </c>
      <c r="J492" s="58">
        <f t="shared" si="116"/>
        <v>14.918016528925618</v>
      </c>
      <c r="K492">
        <f t="shared" si="120"/>
        <v>17.260000000000002</v>
      </c>
      <c r="AL492" s="64">
        <v>43677</v>
      </c>
      <c r="AM492" s="64" t="str">
        <f t="shared" si="117"/>
        <v>72019</v>
      </c>
      <c r="AN492">
        <v>27.113131818182183</v>
      </c>
      <c r="AO492">
        <f t="shared" si="115"/>
        <v>22.511496903409338</v>
      </c>
    </row>
    <row r="493" spans="3:41">
      <c r="C493" s="64">
        <v>22098</v>
      </c>
      <c r="D493" s="64" t="str">
        <f t="shared" si="118"/>
        <v>71960</v>
      </c>
      <c r="E493" s="65">
        <v>16.9755</v>
      </c>
      <c r="F493" s="58">
        <f t="shared" si="119"/>
        <v>17.460100000000001</v>
      </c>
      <c r="G493" s="65">
        <v>13.491969642857136</v>
      </c>
      <c r="H493" s="66">
        <v>17.38</v>
      </c>
      <c r="I493" s="60">
        <f>AVERAGE($H$102:H493)</f>
        <v>14.474132653061224</v>
      </c>
      <c r="J493" s="58">
        <f t="shared" si="116"/>
        <v>14.966198347107436</v>
      </c>
      <c r="K493">
        <f t="shared" si="120"/>
        <v>17.82</v>
      </c>
      <c r="AL493" s="64">
        <v>43708</v>
      </c>
      <c r="AM493" s="64" t="str">
        <f t="shared" si="117"/>
        <v>82019</v>
      </c>
      <c r="AN493">
        <v>26.105590909091266</v>
      </c>
      <c r="AO493">
        <f t="shared" si="115"/>
        <v>22.586174554924494</v>
      </c>
    </row>
    <row r="494" spans="3:41">
      <c r="C494" s="64">
        <v>22129</v>
      </c>
      <c r="D494" s="64" t="str">
        <f t="shared" si="118"/>
        <v>81960</v>
      </c>
      <c r="E494" s="65">
        <v>17.419</v>
      </c>
      <c r="F494" s="58">
        <f t="shared" si="119"/>
        <v>16.9755</v>
      </c>
      <c r="G494" s="65">
        <v>13.501962086513988</v>
      </c>
      <c r="H494" s="66">
        <v>17.579999999999998</v>
      </c>
      <c r="I494" s="60">
        <f>AVERAGE($H$102:H494)</f>
        <v>14.482035623409669</v>
      </c>
      <c r="J494" s="58">
        <f t="shared" si="116"/>
        <v>15.024380165289255</v>
      </c>
      <c r="K494">
        <f t="shared" si="120"/>
        <v>17.38</v>
      </c>
      <c r="AL494" s="64">
        <v>43738</v>
      </c>
      <c r="AM494" s="64" t="str">
        <f t="shared" si="117"/>
        <v>92019</v>
      </c>
      <c r="AN494">
        <v>26.570032954545816</v>
      </c>
      <c r="AO494">
        <f t="shared" si="115"/>
        <v>22.654409990530553</v>
      </c>
    </row>
    <row r="495" spans="3:41">
      <c r="C495" s="64">
        <v>22160</v>
      </c>
      <c r="D495" s="64" t="str">
        <f t="shared" si="118"/>
        <v>91960</v>
      </c>
      <c r="E495" s="65">
        <v>16.367000000000001</v>
      </c>
      <c r="F495" s="58">
        <f t="shared" si="119"/>
        <v>17.419</v>
      </c>
      <c r="G495" s="65">
        <v>13.509233756345171</v>
      </c>
      <c r="H495" s="66">
        <v>17.05</v>
      </c>
      <c r="I495" s="60">
        <f>AVERAGE($H$102:H495)</f>
        <v>14.488553299492386</v>
      </c>
      <c r="J495" s="58">
        <f t="shared" si="116"/>
        <v>15.074049586776859</v>
      </c>
      <c r="K495">
        <f t="shared" si="120"/>
        <v>17.579999999999998</v>
      </c>
      <c r="AL495" s="64">
        <v>43769</v>
      </c>
      <c r="AM495" s="64" t="str">
        <f t="shared" si="117"/>
        <v>102019</v>
      </c>
      <c r="AN495">
        <v>27.165659090909461</v>
      </c>
      <c r="AO495">
        <f t="shared" si="115"/>
        <v>22.730564043560857</v>
      </c>
    </row>
    <row r="496" spans="3:41">
      <c r="C496" s="64">
        <v>22190</v>
      </c>
      <c r="D496" s="64" t="str">
        <f t="shared" si="118"/>
        <v>101960</v>
      </c>
      <c r="E496" s="65">
        <v>16.327200000000001</v>
      </c>
      <c r="F496" s="58">
        <f t="shared" si="119"/>
        <v>16.367000000000001</v>
      </c>
      <c r="G496" s="65">
        <v>13.516367848101259</v>
      </c>
      <c r="H496" s="66">
        <v>16.61</v>
      </c>
      <c r="I496" s="60">
        <f>AVERAGE($H$102:H496)</f>
        <v>14.493924050632909</v>
      </c>
      <c r="J496" s="58">
        <f t="shared" si="116"/>
        <v>15.117603305785122</v>
      </c>
      <c r="K496">
        <f t="shared" si="120"/>
        <v>17.05</v>
      </c>
      <c r="AL496" s="64">
        <v>43799</v>
      </c>
      <c r="AM496" s="64" t="str">
        <f t="shared" si="117"/>
        <v>112019</v>
      </c>
      <c r="AN496">
        <v>27.538719318182196</v>
      </c>
      <c r="AO496">
        <f t="shared" si="115"/>
        <v>22.807125700757833</v>
      </c>
    </row>
    <row r="497" spans="3:41">
      <c r="C497" s="64">
        <v>22221</v>
      </c>
      <c r="D497" s="64" t="str">
        <f t="shared" si="118"/>
        <v>111960</v>
      </c>
      <c r="E497" s="65">
        <v>16.9847</v>
      </c>
      <c r="F497" s="58">
        <f t="shared" si="119"/>
        <v>16.327200000000001</v>
      </c>
      <c r="G497" s="65">
        <v>13.525126262626255</v>
      </c>
      <c r="H497" s="66">
        <v>17.149999999999999</v>
      </c>
      <c r="I497" s="60">
        <f>AVERAGE($H$102:H497)</f>
        <v>14.500631313131311</v>
      </c>
      <c r="J497" s="58">
        <f t="shared" si="116"/>
        <v>15.162975206611568</v>
      </c>
      <c r="K497">
        <f t="shared" si="120"/>
        <v>16.61</v>
      </c>
      <c r="AL497" s="64">
        <v>43830</v>
      </c>
      <c r="AM497" s="64" t="str">
        <f t="shared" si="117"/>
        <v>122019</v>
      </c>
      <c r="AN497">
        <v>28.176809090909479</v>
      </c>
      <c r="AO497">
        <f t="shared" si="115"/>
        <v>22.890164981060863</v>
      </c>
    </row>
    <row r="498" spans="3:41">
      <c r="C498" s="64">
        <v>22251</v>
      </c>
      <c r="D498" s="64" t="str">
        <f t="shared" si="118"/>
        <v>121960</v>
      </c>
      <c r="E498" s="65">
        <v>17.770600000000002</v>
      </c>
      <c r="F498" s="58">
        <f t="shared" si="119"/>
        <v>16.9847</v>
      </c>
      <c r="G498" s="65">
        <v>13.535820151133494</v>
      </c>
      <c r="H498" s="66">
        <v>17.559999999999999</v>
      </c>
      <c r="I498" s="60">
        <f>AVERAGE($H$102:H498)</f>
        <v>14.508337531486145</v>
      </c>
      <c r="J498" s="58">
        <f t="shared" si="116"/>
        <v>15.212727272727271</v>
      </c>
      <c r="K498">
        <f t="shared" si="120"/>
        <v>17.149999999999999</v>
      </c>
      <c r="AL498" s="64">
        <v>43861</v>
      </c>
      <c r="AM498" s="64" t="str">
        <f t="shared" si="117"/>
        <v>12020</v>
      </c>
      <c r="AN498">
        <v>27.997654545454935</v>
      </c>
      <c r="AO498">
        <f t="shared" si="115"/>
        <v>22.97158772727299</v>
      </c>
    </row>
    <row r="499" spans="3:41">
      <c r="C499" s="64">
        <v>22282</v>
      </c>
      <c r="D499" s="64" t="str">
        <f t="shared" si="118"/>
        <v>11961</v>
      </c>
      <c r="E499" s="65">
        <v>19.993500000000001</v>
      </c>
      <c r="F499" s="58">
        <f t="shared" si="119"/>
        <v>17.770600000000002</v>
      </c>
      <c r="G499" s="65">
        <v>13.552045477386926</v>
      </c>
      <c r="H499" s="66">
        <v>18.47</v>
      </c>
      <c r="I499" s="60">
        <f>AVERAGE($H$102:H499)</f>
        <v>14.518291457286432</v>
      </c>
      <c r="J499" s="58">
        <f t="shared" si="116"/>
        <v>15.271900826446279</v>
      </c>
      <c r="K499">
        <f t="shared" si="120"/>
        <v>17.559999999999999</v>
      </c>
      <c r="AL499" s="64">
        <v>43890</v>
      </c>
      <c r="AM499" s="64" t="str">
        <f t="shared" si="117"/>
        <v>22020</v>
      </c>
      <c r="AN499">
        <v>25.419656818182172</v>
      </c>
      <c r="AO499">
        <f t="shared" si="115"/>
        <v>23.030576742424508</v>
      </c>
    </row>
    <row r="500" spans="3:41">
      <c r="C500" s="64">
        <v>22313</v>
      </c>
      <c r="D500" s="64" t="str">
        <f t="shared" si="118"/>
        <v>21961</v>
      </c>
      <c r="E500" s="65">
        <v>20.5307</v>
      </c>
      <c r="F500" s="58">
        <f t="shared" si="119"/>
        <v>19.993500000000001</v>
      </c>
      <c r="G500" s="65">
        <v>13.56953583959899</v>
      </c>
      <c r="H500" s="66">
        <v>19.23</v>
      </c>
      <c r="I500" s="60">
        <f>AVERAGE($H$102:H500)</f>
        <v>14.530100250626564</v>
      </c>
      <c r="J500" s="58">
        <f t="shared" si="116"/>
        <v>15.332479338842974</v>
      </c>
      <c r="K500">
        <f t="shared" si="120"/>
        <v>18.47</v>
      </c>
      <c r="AL500" s="64">
        <v>43921</v>
      </c>
      <c r="AM500" s="64" t="str">
        <f t="shared" si="117"/>
        <v>32020</v>
      </c>
      <c r="AN500">
        <v>22.081500000000307</v>
      </c>
      <c r="AO500">
        <f t="shared" si="115"/>
        <v>23.050818835227542</v>
      </c>
    </row>
    <row r="501" spans="3:41">
      <c r="C501" s="64">
        <v>22341</v>
      </c>
      <c r="D501" s="64" t="str">
        <f t="shared" si="118"/>
        <v>31961</v>
      </c>
      <c r="E501" s="65">
        <v>21.055</v>
      </c>
      <c r="F501" s="58">
        <f t="shared" si="119"/>
        <v>20.5307</v>
      </c>
      <c r="G501" s="65">
        <v>13.588249499999993</v>
      </c>
      <c r="H501" s="66">
        <v>19.84</v>
      </c>
      <c r="I501" s="60">
        <f>AVERAGE($H$102:H501)</f>
        <v>14.543374999999999</v>
      </c>
      <c r="J501" s="58">
        <f t="shared" si="116"/>
        <v>15.396115702479337</v>
      </c>
      <c r="K501">
        <f t="shared" si="120"/>
        <v>19.23</v>
      </c>
      <c r="AL501" s="64">
        <v>43951</v>
      </c>
      <c r="AM501" s="64" t="str">
        <f t="shared" si="117"/>
        <v>42020</v>
      </c>
      <c r="AN501">
        <v>24.369909090909431</v>
      </c>
      <c r="AO501">
        <f t="shared" si="115"/>
        <v>23.089030350379055</v>
      </c>
    </row>
    <row r="502" spans="3:41">
      <c r="C502" s="64">
        <v>22372</v>
      </c>
      <c r="D502" s="64" t="str">
        <f t="shared" si="118"/>
        <v>41961</v>
      </c>
      <c r="E502" s="65">
        <v>21.554500000000001</v>
      </c>
      <c r="F502" s="58">
        <f t="shared" si="119"/>
        <v>21.055</v>
      </c>
      <c r="G502" s="65">
        <v>13.608115461346626</v>
      </c>
      <c r="H502" s="66">
        <v>20.38</v>
      </c>
      <c r="I502" s="60">
        <f>AVERAGE($H$102:H502)</f>
        <v>14.557930174563589</v>
      </c>
      <c r="J502" s="58">
        <f t="shared" si="116"/>
        <v>15.466694214876034</v>
      </c>
      <c r="K502">
        <f t="shared" si="120"/>
        <v>19.84</v>
      </c>
      <c r="AL502" s="64">
        <v>43982</v>
      </c>
      <c r="AM502" s="64" t="str">
        <f t="shared" si="117"/>
        <v>52020</v>
      </c>
      <c r="AN502">
        <v>25.886977272727638</v>
      </c>
      <c r="AO502">
        <f t="shared" si="115"/>
        <v>23.139111657197237</v>
      </c>
    </row>
    <row r="503" spans="3:41">
      <c r="C503" s="64">
        <v>22402</v>
      </c>
      <c r="D503" s="64" t="str">
        <f t="shared" si="118"/>
        <v>51961</v>
      </c>
      <c r="E503" s="65">
        <v>21.966999999999999</v>
      </c>
      <c r="F503" s="58">
        <f t="shared" si="119"/>
        <v>21.554500000000001</v>
      </c>
      <c r="G503" s="65">
        <v>13.628908706467653</v>
      </c>
      <c r="H503" s="66">
        <v>20.6</v>
      </c>
      <c r="I503" s="60">
        <f>AVERAGE($H$102:H503)</f>
        <v>14.572960199004974</v>
      </c>
      <c r="J503" s="58">
        <f t="shared" si="116"/>
        <v>15.538181818181817</v>
      </c>
      <c r="K503">
        <f t="shared" si="120"/>
        <v>20.38</v>
      </c>
      <c r="AL503" s="64">
        <v>44012</v>
      </c>
      <c r="AM503" s="64" t="str">
        <f t="shared" si="117"/>
        <v>62020</v>
      </c>
      <c r="AN503">
        <v>26.605375000000375</v>
      </c>
      <c r="AO503">
        <f t="shared" si="115"/>
        <v>23.216229195076028</v>
      </c>
    </row>
    <row r="504" spans="3:41">
      <c r="C504" s="64">
        <v>22433</v>
      </c>
      <c r="D504" s="64" t="str">
        <f t="shared" si="118"/>
        <v>61961</v>
      </c>
      <c r="E504" s="65">
        <v>21.333300000000001</v>
      </c>
      <c r="F504" s="58">
        <f t="shared" si="119"/>
        <v>21.966999999999999</v>
      </c>
      <c r="G504" s="65">
        <v>13.648026302729521</v>
      </c>
      <c r="H504" s="66">
        <v>20.329999999999998</v>
      </c>
      <c r="I504" s="60">
        <f>AVERAGE($H$102:H504)</f>
        <v>14.587245657568237</v>
      </c>
      <c r="J504" s="58">
        <f t="shared" si="116"/>
        <v>15.608181818181816</v>
      </c>
      <c r="K504">
        <f t="shared" si="120"/>
        <v>20.6</v>
      </c>
      <c r="AL504" s="64">
        <v>44043</v>
      </c>
      <c r="AM504" s="64" t="str">
        <f t="shared" si="117"/>
        <v>72020</v>
      </c>
      <c r="AN504">
        <v>27.321968181818573</v>
      </c>
      <c r="AO504">
        <f t="shared" si="115"/>
        <v>23.290975691288153</v>
      </c>
    </row>
    <row r="505" spans="3:41">
      <c r="C505" s="64">
        <v>22463</v>
      </c>
      <c r="D505" s="64" t="str">
        <f t="shared" si="118"/>
        <v>71961</v>
      </c>
      <c r="E505" s="65">
        <v>21.888500000000001</v>
      </c>
      <c r="F505" s="58">
        <f t="shared" si="119"/>
        <v>21.333300000000001</v>
      </c>
      <c r="G505" s="65">
        <v>13.668423514851478</v>
      </c>
      <c r="H505" s="66">
        <v>20.149999999999999</v>
      </c>
      <c r="I505" s="60">
        <f>AVERAGE($H$102:H505)</f>
        <v>14.601014851485147</v>
      </c>
      <c r="J505" s="58">
        <f t="shared" si="116"/>
        <v>15.678677685950412</v>
      </c>
      <c r="K505">
        <f t="shared" si="120"/>
        <v>20.329999999999998</v>
      </c>
      <c r="AL505" s="64">
        <v>44074</v>
      </c>
      <c r="AM505" s="64" t="str">
        <f t="shared" si="117"/>
        <v>82020</v>
      </c>
      <c r="AN505">
        <v>29.26164090909133</v>
      </c>
      <c r="AO505">
        <f t="shared" si="115"/>
        <v>23.391241486742707</v>
      </c>
    </row>
    <row r="506" spans="3:41">
      <c r="C506" s="64">
        <v>22494</v>
      </c>
      <c r="D506" s="64" t="str">
        <f t="shared" si="118"/>
        <v>81961</v>
      </c>
      <c r="E506" s="65">
        <v>22.318000000000001</v>
      </c>
      <c r="F506" s="58">
        <f t="shared" si="119"/>
        <v>21.888500000000001</v>
      </c>
      <c r="G506" s="65">
        <v>13.689780493827154</v>
      </c>
      <c r="H506" s="66">
        <v>20.94</v>
      </c>
      <c r="I506" s="60">
        <f>AVERAGE($H$102:H506)</f>
        <v>14.616666666666664</v>
      </c>
      <c r="J506" s="58">
        <f t="shared" si="116"/>
        <v>15.754380165289255</v>
      </c>
      <c r="K506">
        <f t="shared" si="120"/>
        <v>20.149999999999999</v>
      </c>
      <c r="AL506" s="64">
        <v>44104</v>
      </c>
      <c r="AM506" s="64" t="str">
        <f t="shared" si="117"/>
        <v>92020</v>
      </c>
      <c r="AN506">
        <v>28.334405681818588</v>
      </c>
      <c r="AO506">
        <f t="shared" si="115"/>
        <v>23.471699630682103</v>
      </c>
    </row>
    <row r="507" spans="3:41">
      <c r="C507" s="64">
        <v>22525</v>
      </c>
      <c r="D507" s="64" t="str">
        <f t="shared" si="118"/>
        <v>91961</v>
      </c>
      <c r="E507" s="65">
        <v>21.878699999999998</v>
      </c>
      <c r="F507" s="58">
        <f t="shared" si="119"/>
        <v>22.318000000000001</v>
      </c>
      <c r="G507" s="65">
        <v>13.709950246305413</v>
      </c>
      <c r="H507" s="66">
        <v>20.71</v>
      </c>
      <c r="I507" s="60">
        <f>AVERAGE($H$102:H507)</f>
        <v>14.631674876847288</v>
      </c>
      <c r="J507" s="58">
        <f t="shared" si="116"/>
        <v>15.824214876033057</v>
      </c>
      <c r="K507">
        <f t="shared" si="120"/>
        <v>20.94</v>
      </c>
      <c r="AL507" s="64">
        <v>44135</v>
      </c>
      <c r="AM507" s="64" t="str">
        <f t="shared" si="117"/>
        <v>102020</v>
      </c>
      <c r="AN507">
        <v>27.148027272727663</v>
      </c>
      <c r="AO507">
        <f t="shared" si="115"/>
        <v>23.537613570076051</v>
      </c>
    </row>
    <row r="508" spans="3:41">
      <c r="C508" s="64">
        <v>22555</v>
      </c>
      <c r="D508" s="64" t="str">
        <f t="shared" si="118"/>
        <v>101961</v>
      </c>
      <c r="E508" s="65">
        <v>21.510999999999999</v>
      </c>
      <c r="F508" s="58">
        <f t="shared" si="119"/>
        <v>21.878699999999998</v>
      </c>
      <c r="G508" s="65">
        <v>13.72911744471744</v>
      </c>
      <c r="H508" s="66">
        <v>20.92</v>
      </c>
      <c r="I508" s="60">
        <f>AVERAGE($H$102:H508)</f>
        <v>14.647125307125306</v>
      </c>
      <c r="J508" s="58">
        <f t="shared" si="116"/>
        <v>15.894297520661159</v>
      </c>
      <c r="K508">
        <f t="shared" si="120"/>
        <v>20.71</v>
      </c>
      <c r="AL508" s="64">
        <v>44165</v>
      </c>
      <c r="AM508" s="64" t="str">
        <f t="shared" si="117"/>
        <v>112020</v>
      </c>
      <c r="AN508">
        <v>30.374806818182257</v>
      </c>
      <c r="AO508">
        <f t="shared" si="115"/>
        <v>23.633563787879076</v>
      </c>
    </row>
    <row r="509" spans="3:41">
      <c r="C509" s="64">
        <v>22586</v>
      </c>
      <c r="D509" s="64" t="str">
        <f t="shared" si="118"/>
        <v>111961</v>
      </c>
      <c r="E509" s="65">
        <v>22.357399999999998</v>
      </c>
      <c r="F509" s="58">
        <f t="shared" si="119"/>
        <v>21.510999999999999</v>
      </c>
      <c r="G509" s="65">
        <v>13.750265196078425</v>
      </c>
      <c r="H509" s="66">
        <v>21.86</v>
      </c>
      <c r="I509" s="60">
        <f>AVERAGE($H$102:H509)</f>
        <v>14.664803921568625</v>
      </c>
      <c r="J509" s="58">
        <f t="shared" si="116"/>
        <v>15.97322314049587</v>
      </c>
      <c r="K509">
        <f t="shared" si="120"/>
        <v>20.92</v>
      </c>
      <c r="AL509" s="64">
        <v>44196</v>
      </c>
      <c r="AM509" s="64" t="str">
        <f t="shared" si="117"/>
        <v>122020</v>
      </c>
      <c r="AN509">
        <v>31.387654545455</v>
      </c>
      <c r="AO509">
        <f t="shared" si="115"/>
        <v>23.738621666666958</v>
      </c>
    </row>
    <row r="510" spans="3:41">
      <c r="C510" s="64">
        <v>22616</v>
      </c>
      <c r="D510" s="64" t="str">
        <f t="shared" si="118"/>
        <v>121961</v>
      </c>
      <c r="E510" s="65">
        <v>22.429500000000001</v>
      </c>
      <c r="F510" s="58">
        <f t="shared" si="119"/>
        <v>22.357399999999998</v>
      </c>
      <c r="G510" s="65">
        <v>13.7714858190709</v>
      </c>
      <c r="H510" s="66">
        <v>22.04</v>
      </c>
      <c r="I510" s="60">
        <f>AVERAGE($H$102:H510)</f>
        <v>14.682836185819069</v>
      </c>
      <c r="J510" s="58">
        <f t="shared" si="116"/>
        <v>16.057438016528927</v>
      </c>
      <c r="K510">
        <f t="shared" si="120"/>
        <v>21.86</v>
      </c>
      <c r="AL510" s="64">
        <v>44227</v>
      </c>
      <c r="AM510" s="64" t="str">
        <f t="shared" si="117"/>
        <v>12021</v>
      </c>
      <c r="AN510">
        <v>30.755005681818631</v>
      </c>
      <c r="AO510">
        <f t="shared" si="115"/>
        <v>23.826567339015444</v>
      </c>
    </row>
    <row r="511" spans="3:41">
      <c r="C511" s="64">
        <v>22647</v>
      </c>
      <c r="D511" s="64" t="str">
        <f t="shared" si="118"/>
        <v>11962</v>
      </c>
      <c r="E511" s="65">
        <v>20.427299999999999</v>
      </c>
      <c r="F511" s="58">
        <f t="shared" si="119"/>
        <v>22.429500000000001</v>
      </c>
      <c r="G511" s="65">
        <v>13.787719512195117</v>
      </c>
      <c r="H511" s="66">
        <v>21.2</v>
      </c>
      <c r="I511" s="60">
        <f>AVERAGE($H$102:H511)</f>
        <v>14.698731707317069</v>
      </c>
      <c r="J511" s="58">
        <f t="shared" si="116"/>
        <v>16.132231404958681</v>
      </c>
      <c r="K511">
        <f t="shared" si="120"/>
        <v>22.04</v>
      </c>
      <c r="AL511" s="64">
        <v>44255</v>
      </c>
      <c r="AM511" s="64" t="str">
        <f t="shared" si="117"/>
        <v>22021</v>
      </c>
      <c r="AN511">
        <v>31.358100000000455</v>
      </c>
      <c r="AO511">
        <f t="shared" si="115"/>
        <v>23.916496638257872</v>
      </c>
    </row>
    <row r="512" spans="3:41">
      <c r="C512" s="64">
        <v>22678</v>
      </c>
      <c r="D512" s="64" t="str">
        <f t="shared" si="118"/>
        <v>21962</v>
      </c>
      <c r="E512" s="65">
        <v>20.759599999999999</v>
      </c>
      <c r="F512" s="58">
        <f t="shared" si="119"/>
        <v>20.427299999999999</v>
      </c>
      <c r="G512" s="65">
        <v>13.804682725060824</v>
      </c>
      <c r="H512" s="66">
        <v>21.45</v>
      </c>
      <c r="I512" s="60">
        <f>AVERAGE($H$102:H512)</f>
        <v>14.715158150851577</v>
      </c>
      <c r="J512" s="58">
        <f t="shared" si="116"/>
        <v>16.205950413223142</v>
      </c>
      <c r="K512">
        <f t="shared" si="120"/>
        <v>21.2</v>
      </c>
      <c r="AL512" s="64">
        <v>44286</v>
      </c>
      <c r="AM512" s="64" t="str">
        <f t="shared" si="117"/>
        <v>32021</v>
      </c>
      <c r="AN512">
        <v>32.713375000000475</v>
      </c>
      <c r="AO512">
        <f t="shared" si="115"/>
        <v>24.022220217803333</v>
      </c>
    </row>
    <row r="513" spans="3:41">
      <c r="C513" s="64">
        <v>22706</v>
      </c>
      <c r="D513" s="64" t="str">
        <f t="shared" si="118"/>
        <v>31962</v>
      </c>
      <c r="E513" s="65">
        <v>20.638000000000002</v>
      </c>
      <c r="F513" s="58">
        <f t="shared" si="119"/>
        <v>20.759599999999999</v>
      </c>
      <c r="G513" s="65">
        <v>13.821268446601938</v>
      </c>
      <c r="H513" s="66">
        <v>21.44</v>
      </c>
      <c r="I513" s="60">
        <f>AVERAGE($H$102:H513)</f>
        <v>14.731480582524267</v>
      </c>
      <c r="J513" s="58">
        <f t="shared" si="116"/>
        <v>16.280991735537192</v>
      </c>
      <c r="K513">
        <f t="shared" si="120"/>
        <v>21.45</v>
      </c>
      <c r="AL513" s="64">
        <v>44316</v>
      </c>
      <c r="AM513" s="64" t="str">
        <f t="shared" si="117"/>
        <v>42021</v>
      </c>
      <c r="AN513">
        <v>33.768454545455043</v>
      </c>
      <c r="AO513">
        <f t="shared" si="115"/>
        <v>24.137325596591211</v>
      </c>
    </row>
    <row r="514" spans="3:41">
      <c r="C514" s="64">
        <v>22737</v>
      </c>
      <c r="D514" s="64" t="str">
        <f t="shared" si="118"/>
        <v>41962</v>
      </c>
      <c r="E514" s="65">
        <v>18.801200000000001</v>
      </c>
      <c r="F514" s="58">
        <f t="shared" si="119"/>
        <v>20.638000000000002</v>
      </c>
      <c r="G514" s="65">
        <v>13.833326392251813</v>
      </c>
      <c r="H514" s="66">
        <v>20.66</v>
      </c>
      <c r="I514" s="60">
        <f>AVERAGE($H$102:H514)</f>
        <v>14.745835351089584</v>
      </c>
      <c r="J514" s="58">
        <f t="shared" si="116"/>
        <v>16.349586776859507</v>
      </c>
      <c r="K514">
        <f t="shared" si="120"/>
        <v>21.44</v>
      </c>
      <c r="AL514" s="64">
        <v>44347</v>
      </c>
      <c r="AM514" s="64" t="str">
        <f t="shared" si="117"/>
        <v>52021</v>
      </c>
      <c r="AN514">
        <v>33.428777272727764</v>
      </c>
      <c r="AO514">
        <f t="shared" si="115"/>
        <v>24.248671070076064</v>
      </c>
    </row>
    <row r="515" spans="3:41">
      <c r="C515" s="64">
        <v>22767</v>
      </c>
      <c r="D515" s="64" t="str">
        <f t="shared" si="118"/>
        <v>51962</v>
      </c>
      <c r="E515" s="65">
        <v>17.1844</v>
      </c>
      <c r="F515" s="58">
        <f t="shared" si="119"/>
        <v>18.801200000000001</v>
      </c>
      <c r="G515" s="65">
        <v>13.841420772946856</v>
      </c>
      <c r="H515" s="66">
        <v>19.09</v>
      </c>
      <c r="I515" s="60">
        <f>AVERAGE($H$102:H515)</f>
        <v>14.756328502415455</v>
      </c>
      <c r="J515" s="58">
        <f t="shared" si="116"/>
        <v>16.406198347107438</v>
      </c>
      <c r="K515">
        <f t="shared" si="120"/>
        <v>20.66</v>
      </c>
      <c r="AL515" s="64">
        <v>44377</v>
      </c>
      <c r="AM515" s="64" t="str">
        <f t="shared" si="117"/>
        <v>62021</v>
      </c>
      <c r="AN515">
        <v>34.050745454545961</v>
      </c>
      <c r="AO515">
        <f t="shared" si="115"/>
        <v>24.368198191288183</v>
      </c>
    </row>
    <row r="516" spans="3:41">
      <c r="C516" s="64">
        <v>22798</v>
      </c>
      <c r="D516" s="64" t="str">
        <f t="shared" si="118"/>
        <v>61962</v>
      </c>
      <c r="E516" s="65">
        <v>15.7781</v>
      </c>
      <c r="F516" s="58">
        <f t="shared" si="119"/>
        <v>17.1844</v>
      </c>
      <c r="G516" s="65">
        <v>13.846087469879516</v>
      </c>
      <c r="H516" s="66">
        <v>16.829999999999998</v>
      </c>
      <c r="I516" s="60">
        <f>AVERAGE($H$102:H516)</f>
        <v>14.761325301204815</v>
      </c>
      <c r="J516" s="58">
        <f t="shared" si="116"/>
        <v>16.444462809917354</v>
      </c>
      <c r="K516">
        <f t="shared" si="120"/>
        <v>19.09</v>
      </c>
      <c r="AL516" s="64">
        <v>44407</v>
      </c>
      <c r="AM516" s="64" t="str">
        <f t="shared" si="117"/>
        <v>72021</v>
      </c>
      <c r="AN516">
        <v>34.186329545455045</v>
      </c>
      <c r="AO516">
        <f t="shared" si="115"/>
        <v>24.493642386363945</v>
      </c>
    </row>
    <row r="517" spans="3:41">
      <c r="C517" s="64">
        <v>22828</v>
      </c>
      <c r="D517" s="64" t="str">
        <f t="shared" si="118"/>
        <v>71962</v>
      </c>
      <c r="E517" s="65">
        <v>16.495799999999999</v>
      </c>
      <c r="F517" s="58">
        <f t="shared" si="119"/>
        <v>15.7781</v>
      </c>
      <c r="G517" s="65">
        <v>13.852456971153844</v>
      </c>
      <c r="H517" s="66">
        <v>17.14</v>
      </c>
      <c r="I517" s="60">
        <f>AVERAGE($H$102:H517)</f>
        <v>14.767043269230765</v>
      </c>
      <c r="J517" s="58">
        <f t="shared" si="116"/>
        <v>16.483223140495866</v>
      </c>
      <c r="K517">
        <f t="shared" si="120"/>
        <v>16.829999999999998</v>
      </c>
      <c r="AL517" s="64">
        <v>44439</v>
      </c>
      <c r="AM517" s="64" t="str">
        <f t="shared" si="117"/>
        <v>82021</v>
      </c>
      <c r="AN517">
        <v>34.455790909091419</v>
      </c>
      <c r="AO517">
        <f t="shared" si="115"/>
        <v>24.635474810606368</v>
      </c>
    </row>
    <row r="518" spans="3:41">
      <c r="C518" s="64">
        <v>22859</v>
      </c>
      <c r="D518" s="64" t="str">
        <f t="shared" si="118"/>
        <v>81962</v>
      </c>
      <c r="E518" s="65">
        <v>16.747900000000001</v>
      </c>
      <c r="F518" s="58">
        <f t="shared" si="119"/>
        <v>16.495799999999999</v>
      </c>
      <c r="G518" s="65">
        <v>13.859400479616305</v>
      </c>
      <c r="H518" s="66">
        <v>17.57</v>
      </c>
      <c r="I518" s="60">
        <f>AVERAGE($H$102:H518)</f>
        <v>14.773764988009587</v>
      </c>
      <c r="J518" s="58">
        <f t="shared" si="116"/>
        <v>16.523719008264461</v>
      </c>
      <c r="K518">
        <f t="shared" si="120"/>
        <v>17.14</v>
      </c>
      <c r="AL518" s="64">
        <v>44469</v>
      </c>
      <c r="AM518" s="64" t="str">
        <f t="shared" si="117"/>
        <v>92021</v>
      </c>
      <c r="AN518">
        <v>33.126286363636858</v>
      </c>
      <c r="AO518">
        <f t="shared" si="115"/>
        <v>24.773776420454858</v>
      </c>
    </row>
    <row r="519" spans="3:41">
      <c r="C519" s="64">
        <v>22890</v>
      </c>
      <c r="D519" s="64" t="str">
        <f t="shared" si="118"/>
        <v>91962</v>
      </c>
      <c r="E519" s="65">
        <v>15.9405</v>
      </c>
      <c r="F519" s="58">
        <f t="shared" si="119"/>
        <v>16.747900000000001</v>
      </c>
      <c r="G519" s="65">
        <v>13.864379186602868</v>
      </c>
      <c r="H519" s="66">
        <v>17.32</v>
      </c>
      <c r="I519" s="60">
        <f>AVERAGE($H$102:H519)</f>
        <v>14.779856459330139</v>
      </c>
      <c r="J519" s="58">
        <f t="shared" si="116"/>
        <v>16.562066115702475</v>
      </c>
      <c r="K519">
        <f t="shared" si="120"/>
        <v>17.57</v>
      </c>
      <c r="AL519" s="64">
        <v>44498</v>
      </c>
      <c r="AM519" s="64" t="str">
        <f t="shared" si="117"/>
        <v>102021</v>
      </c>
      <c r="AN519">
        <v>34.598770454545971</v>
      </c>
      <c r="AO519">
        <f t="shared" si="115"/>
        <v>24.912494280303349</v>
      </c>
    </row>
    <row r="520" spans="3:41">
      <c r="C520" s="64">
        <v>22920</v>
      </c>
      <c r="D520" s="64" t="str">
        <f t="shared" si="118"/>
        <v>101962</v>
      </c>
      <c r="E520" s="65">
        <v>15.400499999999999</v>
      </c>
      <c r="F520" s="58">
        <f t="shared" si="119"/>
        <v>15.9405</v>
      </c>
      <c r="G520" s="65">
        <v>13.868045346062049</v>
      </c>
      <c r="H520" s="66">
        <v>16.739999999999998</v>
      </c>
      <c r="I520" s="60">
        <f>AVERAGE($H$102:H520)</f>
        <v>14.784534606205245</v>
      </c>
      <c r="J520" s="58">
        <f t="shared" si="116"/>
        <v>16.597685950413219</v>
      </c>
      <c r="K520">
        <f t="shared" si="120"/>
        <v>17.32</v>
      </c>
      <c r="AL520" s="64">
        <v>44530</v>
      </c>
      <c r="AM520" s="64" t="str">
        <f t="shared" si="117"/>
        <v>112021</v>
      </c>
      <c r="AN520">
        <v>33.440742045455039</v>
      </c>
      <c r="AO520">
        <f t="shared" si="115"/>
        <v>25.046413087121532</v>
      </c>
    </row>
    <row r="521" spans="3:41">
      <c r="C521" s="64">
        <v>22951</v>
      </c>
      <c r="D521" s="64" t="str">
        <f t="shared" si="118"/>
        <v>111962</v>
      </c>
      <c r="E521" s="65">
        <v>16.964600000000001</v>
      </c>
      <c r="F521" s="58">
        <f t="shared" si="119"/>
        <v>15.400499999999999</v>
      </c>
      <c r="G521" s="65">
        <v>13.875418095238093</v>
      </c>
      <c r="H521" s="66">
        <v>17.850000000000001</v>
      </c>
      <c r="I521" s="60">
        <f>AVERAGE($H$102:H521)</f>
        <v>14.791833333333328</v>
      </c>
      <c r="J521" s="58">
        <f t="shared" si="116"/>
        <v>16.644958677685946</v>
      </c>
      <c r="K521">
        <f t="shared" si="120"/>
        <v>16.739999999999998</v>
      </c>
      <c r="AL521" s="64">
        <v>44561</v>
      </c>
      <c r="AM521" s="64" t="str">
        <f t="shared" si="117"/>
        <v>122021</v>
      </c>
      <c r="AN521">
        <v>34.520372727273248</v>
      </c>
      <c r="AO521">
        <f t="shared" si="115"/>
        <v>25.188443276515478</v>
      </c>
    </row>
    <row r="522" spans="3:41">
      <c r="C522" s="64">
        <v>22981</v>
      </c>
      <c r="D522" s="64" t="str">
        <f t="shared" si="118"/>
        <v>121962</v>
      </c>
      <c r="E522" s="65">
        <v>17.1935</v>
      </c>
      <c r="F522" s="58">
        <f t="shared" si="119"/>
        <v>16.964600000000001</v>
      </c>
      <c r="G522" s="65">
        <v>13.883299524940615</v>
      </c>
      <c r="H522" s="66">
        <v>18.59</v>
      </c>
      <c r="I522" s="60">
        <f>AVERAGE($H$102:H522)</f>
        <v>14.800855106888356</v>
      </c>
      <c r="J522" s="58">
        <f t="shared" si="116"/>
        <v>16.695537190082639</v>
      </c>
      <c r="K522">
        <f t="shared" si="120"/>
        <v>17.850000000000001</v>
      </c>
      <c r="AL522" s="64">
        <v>44592</v>
      </c>
      <c r="AM522" s="64" t="str">
        <f t="shared" si="117"/>
        <v>12022</v>
      </c>
      <c r="AN522">
        <v>32.224037500000485</v>
      </c>
      <c r="AO522">
        <f t="shared" si="115"/>
        <v>25.305860606060936</v>
      </c>
    </row>
    <row r="523" spans="3:41">
      <c r="C523" s="64">
        <v>23012</v>
      </c>
      <c r="D523" s="64" t="str">
        <f t="shared" si="118"/>
        <v>11963</v>
      </c>
      <c r="E523" s="65">
        <v>17.843699999999998</v>
      </c>
      <c r="F523" s="58">
        <f t="shared" si="119"/>
        <v>17.1935</v>
      </c>
      <c r="G523" s="65">
        <v>13.892684360189572</v>
      </c>
      <c r="H523" s="66">
        <v>19.260000000000002</v>
      </c>
      <c r="I523" s="60">
        <f>AVERAGE($H$102:H523)</f>
        <v>14.811421800947864</v>
      </c>
      <c r="J523" s="58">
        <f t="shared" si="116"/>
        <v>16.747851239669416</v>
      </c>
      <c r="K523">
        <f t="shared" si="120"/>
        <v>18.59</v>
      </c>
      <c r="AL523" s="64">
        <v>44620</v>
      </c>
      <c r="AM523" s="64" t="str">
        <f t="shared" si="117"/>
        <v>22022</v>
      </c>
      <c r="AN523">
        <v>31.018268181818652</v>
      </c>
      <c r="AO523">
        <f t="shared" si="115"/>
        <v>25.407389696970021</v>
      </c>
    </row>
    <row r="524" spans="3:41">
      <c r="C524" s="64">
        <v>23043</v>
      </c>
      <c r="D524" s="64" t="str">
        <f t="shared" si="118"/>
        <v>21963</v>
      </c>
      <c r="E524" s="65">
        <v>17.328800000000001</v>
      </c>
      <c r="F524" s="58">
        <f t="shared" si="119"/>
        <v>17.843699999999998</v>
      </c>
      <c r="G524" s="65">
        <v>13.900807565011819</v>
      </c>
      <c r="H524" s="66">
        <v>19.47</v>
      </c>
      <c r="I524" s="60">
        <f>AVERAGE($H$102:H524)</f>
        <v>14.822434988179666</v>
      </c>
      <c r="J524" s="58">
        <f t="shared" si="116"/>
        <v>16.801239669421481</v>
      </c>
      <c r="K524">
        <f t="shared" si="120"/>
        <v>19.260000000000002</v>
      </c>
      <c r="AL524" s="64">
        <v>44651</v>
      </c>
      <c r="AM524" s="64" t="str">
        <f t="shared" si="117"/>
        <v>32022</v>
      </c>
      <c r="AN524">
        <v>31.671155681818661</v>
      </c>
      <c r="AO524">
        <f t="shared" si="115"/>
        <v>25.512147414773054</v>
      </c>
    </row>
    <row r="525" spans="3:41">
      <c r="C525" s="64">
        <v>23071</v>
      </c>
      <c r="D525" s="64" t="str">
        <f t="shared" si="118"/>
        <v>31963</v>
      </c>
      <c r="E525" s="65">
        <v>17.9434</v>
      </c>
      <c r="F525" s="58">
        <f t="shared" si="119"/>
        <v>17.328800000000001</v>
      </c>
      <c r="G525" s="65">
        <v>13.910341981132074</v>
      </c>
      <c r="H525" s="66">
        <v>19.29</v>
      </c>
      <c r="I525" s="60">
        <f>AVERAGE($H$102:H525)</f>
        <v>14.832971698113203</v>
      </c>
      <c r="J525" s="58">
        <f t="shared" si="116"/>
        <v>16.85438016528925</v>
      </c>
      <c r="K525">
        <f t="shared" si="120"/>
        <v>19.47</v>
      </c>
      <c r="AL525" s="64">
        <v>44680</v>
      </c>
      <c r="AM525" s="64" t="str">
        <f t="shared" si="117"/>
        <v>42022</v>
      </c>
      <c r="AN525">
        <v>28.477409090909521</v>
      </c>
      <c r="AO525">
        <f t="shared" si="115"/>
        <v>25.590544005682151</v>
      </c>
    </row>
    <row r="526" spans="3:41">
      <c r="C526" s="64">
        <v>23102</v>
      </c>
      <c r="D526" s="64" t="str">
        <f t="shared" si="118"/>
        <v>41963</v>
      </c>
      <c r="E526" s="65">
        <v>18.177099999999999</v>
      </c>
      <c r="F526" s="58">
        <f t="shared" si="119"/>
        <v>17.9434</v>
      </c>
      <c r="G526" s="65">
        <v>13.920381411764705</v>
      </c>
      <c r="H526" s="66">
        <v>20.149999999999999</v>
      </c>
      <c r="I526" s="60">
        <f>AVERAGE($H$102:H526)</f>
        <v>14.845482352941172</v>
      </c>
      <c r="J526" s="58">
        <f t="shared" si="116"/>
        <v>16.914876033057848</v>
      </c>
      <c r="K526">
        <f t="shared" si="120"/>
        <v>19.29</v>
      </c>
      <c r="AL526" s="64">
        <v>44712</v>
      </c>
      <c r="AM526" s="64" t="str">
        <f t="shared" si="117"/>
        <v>52022</v>
      </c>
      <c r="AN526">
        <v>28.276090909091337</v>
      </c>
      <c r="AO526">
        <f t="shared" si="115"/>
        <v>25.682433570076093</v>
      </c>
    </row>
    <row r="527" spans="3:41">
      <c r="C527" s="64">
        <v>23132</v>
      </c>
      <c r="D527" s="64" t="str">
        <f t="shared" si="118"/>
        <v>51963</v>
      </c>
      <c r="E527" s="65">
        <v>18.4375</v>
      </c>
      <c r="F527" s="58">
        <f t="shared" si="119"/>
        <v>18.177099999999999</v>
      </c>
      <c r="G527" s="65">
        <v>13.930984976525821</v>
      </c>
      <c r="H527" s="66">
        <v>20.51</v>
      </c>
      <c r="I527" s="60">
        <f>AVERAGE($H$102:H527)</f>
        <v>14.858779342723</v>
      </c>
      <c r="J527" s="58">
        <f t="shared" si="116"/>
        <v>16.983884297520657</v>
      </c>
      <c r="K527">
        <f t="shared" si="120"/>
        <v>20.149999999999999</v>
      </c>
      <c r="AL527" s="64">
        <v>44742</v>
      </c>
      <c r="AM527" s="64" t="str">
        <f t="shared" si="117"/>
        <v>62022</v>
      </c>
      <c r="AN527">
        <v>25.963756818182212</v>
      </c>
      <c r="AO527">
        <f t="shared" si="115"/>
        <v>25.750138607954877</v>
      </c>
    </row>
    <row r="528" spans="3:41">
      <c r="C528" s="64">
        <v>23163</v>
      </c>
      <c r="D528" s="64" t="str">
        <f t="shared" si="118"/>
        <v>61963</v>
      </c>
      <c r="E528" s="65">
        <v>18.065100000000001</v>
      </c>
      <c r="F528" s="58">
        <f t="shared" si="119"/>
        <v>18.4375</v>
      </c>
      <c r="G528" s="65">
        <v>13.940666744730677</v>
      </c>
      <c r="H528" s="66">
        <v>20.38</v>
      </c>
      <c r="I528" s="60">
        <f>AVERAGE($H$102:H528)</f>
        <v>14.871709601873533</v>
      </c>
      <c r="J528" s="58">
        <f t="shared" si="116"/>
        <v>17.051983471074372</v>
      </c>
      <c r="K528">
        <f t="shared" si="120"/>
        <v>20.51</v>
      </c>
      <c r="AL528" s="64">
        <v>44771</v>
      </c>
      <c r="AM528" s="64" t="str">
        <f t="shared" si="117"/>
        <v>72022</v>
      </c>
      <c r="AN528">
        <v>27.876344318182241</v>
      </c>
      <c r="AO528">
        <f t="shared" si="115"/>
        <v>25.832851089015488</v>
      </c>
    </row>
    <row r="529" spans="3:41">
      <c r="C529" s="64">
        <v>23193</v>
      </c>
      <c r="D529" s="64" t="str">
        <f t="shared" si="118"/>
        <v>71963</v>
      </c>
      <c r="E529" s="65">
        <v>17.457100000000001</v>
      </c>
      <c r="F529" s="58">
        <f t="shared" si="119"/>
        <v>18.065100000000001</v>
      </c>
      <c r="G529" s="65">
        <v>13.948882710280371</v>
      </c>
      <c r="H529" s="66">
        <v>19.97</v>
      </c>
      <c r="I529" s="60">
        <f>AVERAGE($H$102:H529)</f>
        <v>14.8836214953271</v>
      </c>
      <c r="J529" s="58">
        <f t="shared" si="116"/>
        <v>17.120991735537181</v>
      </c>
      <c r="K529">
        <f t="shared" si="120"/>
        <v>20.38</v>
      </c>
      <c r="AL529" s="64">
        <v>44804</v>
      </c>
      <c r="AM529" s="64" t="str">
        <f t="shared" si="117"/>
        <v>82022</v>
      </c>
      <c r="AN529">
        <v>26.387922727273128</v>
      </c>
      <c r="AO529">
        <f t="shared" si="115"/>
        <v>25.902803892045792</v>
      </c>
    </row>
    <row r="530" spans="3:41">
      <c r="C530" s="64">
        <v>23224</v>
      </c>
      <c r="D530" s="64" t="str">
        <f t="shared" si="118"/>
        <v>81963</v>
      </c>
      <c r="E530" s="65">
        <v>18.3081</v>
      </c>
      <c r="F530" s="58">
        <f t="shared" si="119"/>
        <v>17.457100000000001</v>
      </c>
      <c r="G530" s="65">
        <v>13.959044055944053</v>
      </c>
      <c r="H530" s="66">
        <v>20.47</v>
      </c>
      <c r="I530" s="60">
        <f>AVERAGE($H$102:H530)</f>
        <v>14.896643356643354</v>
      </c>
      <c r="J530" s="58">
        <f t="shared" si="116"/>
        <v>17.193057851239661</v>
      </c>
      <c r="K530">
        <f t="shared" si="120"/>
        <v>19.97</v>
      </c>
      <c r="AL530" s="64">
        <v>44834</v>
      </c>
      <c r="AM530" s="64" t="str">
        <f t="shared" si="117"/>
        <v>92022</v>
      </c>
      <c r="AN530">
        <v>24.134021590909459</v>
      </c>
      <c r="AO530">
        <f t="shared" si="115"/>
        <v>25.950342518939735</v>
      </c>
    </row>
    <row r="531" spans="3:41">
      <c r="C531" s="64">
        <v>23255</v>
      </c>
      <c r="D531" s="64" t="str">
        <f t="shared" si="118"/>
        <v>91963</v>
      </c>
      <c r="E531" s="65">
        <v>18.106100000000001</v>
      </c>
      <c r="F531" s="58">
        <f t="shared" si="119"/>
        <v>18.3081</v>
      </c>
      <c r="G531" s="65">
        <v>13.968688372093021</v>
      </c>
      <c r="H531" s="66">
        <v>20.96</v>
      </c>
      <c r="I531" s="60">
        <f>AVERAGE($H$102:H531)</f>
        <v>14.910744186046509</v>
      </c>
      <c r="J531" s="58">
        <f t="shared" si="116"/>
        <v>17.269421487603296</v>
      </c>
      <c r="K531">
        <f t="shared" si="120"/>
        <v>20.47</v>
      </c>
      <c r="AL531" s="64">
        <v>44865</v>
      </c>
      <c r="AM531" s="64" t="str">
        <f t="shared" si="117"/>
        <v>102022</v>
      </c>
      <c r="AN531">
        <v>25.787397727273124</v>
      </c>
      <c r="AO531">
        <f t="shared" si="115"/>
        <v>26.013821685606402</v>
      </c>
    </row>
    <row r="532" spans="3:41">
      <c r="C532" s="64">
        <v>23285</v>
      </c>
      <c r="D532" s="64" t="str">
        <f t="shared" si="118"/>
        <v>101963</v>
      </c>
      <c r="E532" s="65">
        <v>18.410399999999999</v>
      </c>
      <c r="F532" s="58">
        <f t="shared" si="119"/>
        <v>18.106100000000001</v>
      </c>
      <c r="G532" s="65">
        <v>13.978993967517399</v>
      </c>
      <c r="H532" s="66">
        <v>20.89</v>
      </c>
      <c r="I532" s="60">
        <f>AVERAGE($H$102:H532)</f>
        <v>14.924617169373548</v>
      </c>
      <c r="J532" s="58">
        <f t="shared" si="116"/>
        <v>17.349999999999994</v>
      </c>
      <c r="K532">
        <f t="shared" si="120"/>
        <v>20.96</v>
      </c>
      <c r="AL532" s="64">
        <v>44895</v>
      </c>
      <c r="AM532" s="64" t="str">
        <f t="shared" si="117"/>
        <v>112022</v>
      </c>
      <c r="AN532">
        <v>26.522096590909499</v>
      </c>
      <c r="AO532">
        <f t="shared" si="115"/>
        <v>26.083422073863975</v>
      </c>
    </row>
    <row r="533" spans="3:41">
      <c r="C533" s="64">
        <v>23316</v>
      </c>
      <c r="D533" s="64" t="str">
        <f t="shared" si="118"/>
        <v>111963</v>
      </c>
      <c r="E533" s="65">
        <v>18.2164</v>
      </c>
      <c r="F533" s="58">
        <f t="shared" si="119"/>
        <v>18.410399999999999</v>
      </c>
      <c r="G533" s="65">
        <v>13.988802777777776</v>
      </c>
      <c r="H533" s="66">
        <v>20.72</v>
      </c>
      <c r="I533" s="60">
        <f>AVERAGE($H$102:H533)</f>
        <v>14.938032407407407</v>
      </c>
      <c r="J533" s="58">
        <f t="shared" si="116"/>
        <v>17.42710743801652</v>
      </c>
      <c r="K533">
        <f t="shared" si="120"/>
        <v>20.89</v>
      </c>
      <c r="AL533" s="64">
        <v>44925</v>
      </c>
      <c r="AM533" s="64" t="str">
        <f t="shared" si="117"/>
        <v>122022</v>
      </c>
      <c r="AN533">
        <v>25.069099999999999</v>
      </c>
      <c r="AO533">
        <f t="shared" si="115"/>
        <v>26.140845255682155</v>
      </c>
    </row>
    <row r="534" spans="3:41">
      <c r="C534" s="64">
        <v>23346</v>
      </c>
      <c r="D534" s="64" t="str">
        <f t="shared" si="118"/>
        <v>121963</v>
      </c>
      <c r="E534" s="65">
        <v>18.6617</v>
      </c>
      <c r="F534" s="58">
        <f t="shared" si="119"/>
        <v>18.2164</v>
      </c>
      <c r="G534" s="65">
        <v>13.999594688221705</v>
      </c>
      <c r="H534" s="66">
        <v>21.04</v>
      </c>
      <c r="I534" s="60">
        <f>AVERAGE($H$102:H534)</f>
        <v>14.952124711316396</v>
      </c>
      <c r="J534" s="58">
        <f t="shared" si="116"/>
        <v>17.504793388429743</v>
      </c>
      <c r="K534">
        <f t="shared" si="120"/>
        <v>20.72</v>
      </c>
      <c r="AL534" s="64">
        <v>44957</v>
      </c>
      <c r="AM534" s="64" t="str">
        <f t="shared" si="117"/>
        <v>12023</v>
      </c>
      <c r="AN534">
        <v>26.6526</v>
      </c>
      <c r="AO534">
        <f t="shared" si="115"/>
        <v>26.200284185606396</v>
      </c>
    </row>
    <row r="535" spans="3:41">
      <c r="C535" s="64">
        <v>23377</v>
      </c>
      <c r="D535" s="64" t="str">
        <f t="shared" si="118"/>
        <v>11964</v>
      </c>
      <c r="E535" s="65">
        <v>18.430599999999998</v>
      </c>
      <c r="F535" s="58">
        <f t="shared" si="119"/>
        <v>18.6617</v>
      </c>
      <c r="G535" s="65">
        <v>14.009804377880181</v>
      </c>
      <c r="H535" s="66">
        <v>21.63</v>
      </c>
      <c r="I535" s="60">
        <f>AVERAGE($H$102:H535)</f>
        <v>14.967511520737327</v>
      </c>
      <c r="J535" s="58">
        <f t="shared" si="116"/>
        <v>17.586446280991733</v>
      </c>
      <c r="K535">
        <f t="shared" si="120"/>
        <v>21.04</v>
      </c>
      <c r="AL535" s="64">
        <v>44985</v>
      </c>
      <c r="AM535" s="64" t="str">
        <f t="shared" si="117"/>
        <v>22023</v>
      </c>
      <c r="AN535">
        <v>25.869800000000001</v>
      </c>
      <c r="AO535">
        <f t="shared" si="115"/>
        <v>26.253154943182153</v>
      </c>
    </row>
    <row r="536" spans="3:41">
      <c r="C536" s="64">
        <v>23408</v>
      </c>
      <c r="D536" s="64" t="str">
        <f t="shared" si="118"/>
        <v>21964</v>
      </c>
      <c r="E536" s="65">
        <v>18.612400000000001</v>
      </c>
      <c r="F536" s="58">
        <f t="shared" si="119"/>
        <v>18.430599999999998</v>
      </c>
      <c r="G536" s="65">
        <v>14.020385057471261</v>
      </c>
      <c r="H536" s="66">
        <v>21.83</v>
      </c>
      <c r="I536" s="60">
        <f>AVERAGE($H$102:H536)</f>
        <v>14.983287356321839</v>
      </c>
      <c r="J536" s="58">
        <f t="shared" si="116"/>
        <v>17.667685950413215</v>
      </c>
      <c r="K536">
        <f t="shared" si="120"/>
        <v>21.63</v>
      </c>
      <c r="AL536" s="64">
        <v>45016</v>
      </c>
      <c r="AM536" s="64" t="str">
        <f t="shared" si="117"/>
        <v>32023</v>
      </c>
      <c r="AN536">
        <v>26.484999999999999</v>
      </c>
      <c r="AO536">
        <f t="shared" si="115"/>
        <v>26.313057348485181</v>
      </c>
    </row>
    <row r="537" spans="3:41">
      <c r="C537" s="64">
        <v>23437</v>
      </c>
      <c r="D537" s="64" t="str">
        <f t="shared" si="118"/>
        <v>31964</v>
      </c>
      <c r="E537" s="65">
        <v>18.8947</v>
      </c>
      <c r="F537" s="58">
        <f t="shared" si="119"/>
        <v>18.612400000000001</v>
      </c>
      <c r="G537" s="65">
        <v>14.031564678899079</v>
      </c>
      <c r="H537" s="66">
        <v>22.17</v>
      </c>
      <c r="I537" s="60">
        <f>AVERAGE($H$102:H537)</f>
        <v>14.999770642201835</v>
      </c>
      <c r="J537" s="58">
        <f t="shared" si="116"/>
        <v>17.749917355371899</v>
      </c>
      <c r="K537">
        <f t="shared" si="120"/>
        <v>21.83</v>
      </c>
      <c r="AL537" s="64">
        <v>45044</v>
      </c>
      <c r="AM537" s="64" t="str">
        <f t="shared" si="117"/>
        <v>42023</v>
      </c>
      <c r="AN537">
        <v>26.904400000000003</v>
      </c>
      <c r="AO537">
        <f t="shared" si="115"/>
        <v>26.364003712121541</v>
      </c>
    </row>
    <row r="538" spans="3:41">
      <c r="C538" s="64">
        <v>23468</v>
      </c>
      <c r="D538" s="64" t="str">
        <f t="shared" si="118"/>
        <v>41964</v>
      </c>
      <c r="E538" s="65">
        <v>18.350999999999999</v>
      </c>
      <c r="F538" s="58">
        <f t="shared" si="119"/>
        <v>18.8947</v>
      </c>
      <c r="G538" s="65">
        <v>14.041448970251711</v>
      </c>
      <c r="H538" s="66">
        <v>22.42</v>
      </c>
      <c r="I538" s="60">
        <f>AVERAGE($H$102:H538)</f>
        <v>15.01675057208238</v>
      </c>
      <c r="J538" s="58">
        <f t="shared" si="116"/>
        <v>17.832561983471074</v>
      </c>
      <c r="K538">
        <f t="shared" si="120"/>
        <v>22.17</v>
      </c>
      <c r="AL538" s="64">
        <v>45077</v>
      </c>
      <c r="AM538" s="64" t="str">
        <f t="shared" si="117"/>
        <v>52023</v>
      </c>
      <c r="AN538">
        <v>26.383399999999995</v>
      </c>
      <c r="AO538">
        <f t="shared" si="115"/>
        <v>26.408934138257905</v>
      </c>
    </row>
    <row r="539" spans="3:41">
      <c r="C539" s="64">
        <v>23498</v>
      </c>
      <c r="D539" s="64" t="str">
        <f t="shared" si="118"/>
        <v>51964</v>
      </c>
      <c r="E539" s="65">
        <v>18.561199999999999</v>
      </c>
      <c r="F539" s="58">
        <f t="shared" si="119"/>
        <v>18.350999999999999</v>
      </c>
      <c r="G539" s="65">
        <v>14.051768036529676</v>
      </c>
      <c r="H539" s="66">
        <v>22.57</v>
      </c>
      <c r="I539" s="60">
        <f>AVERAGE($H$102:H539)</f>
        <v>15.033995433789952</v>
      </c>
      <c r="J539" s="58">
        <f t="shared" si="116"/>
        <v>17.912396694214877</v>
      </c>
      <c r="K539">
        <f t="shared" si="120"/>
        <v>22.42</v>
      </c>
      <c r="AL539" s="64">
        <v>45107</v>
      </c>
      <c r="AM539" s="64" t="str">
        <f t="shared" si="117"/>
        <v>62023</v>
      </c>
      <c r="AN539">
        <v>28.080300000000001</v>
      </c>
      <c r="AO539">
        <f t="shared" si="115"/>
        <v>26.473084460227597</v>
      </c>
    </row>
    <row r="540" spans="3:41">
      <c r="C540" s="64">
        <v>23529</v>
      </c>
      <c r="D540" s="64" t="str">
        <f t="shared" si="118"/>
        <v>61964</v>
      </c>
      <c r="E540" s="65">
        <v>18.866099999999999</v>
      </c>
      <c r="F540" s="58">
        <f t="shared" si="119"/>
        <v>18.561199999999999</v>
      </c>
      <c r="G540" s="65">
        <v>14.062734624145781</v>
      </c>
      <c r="H540" s="66">
        <v>22.3</v>
      </c>
      <c r="I540" s="60">
        <f>AVERAGE($H$102:H540)</f>
        <v>15.050546697038724</v>
      </c>
      <c r="J540" s="58">
        <f t="shared" si="116"/>
        <v>17.986694214876035</v>
      </c>
      <c r="K540">
        <f t="shared" si="120"/>
        <v>22.57</v>
      </c>
      <c r="AL540" s="64">
        <v>45138</v>
      </c>
      <c r="AM540" s="64" t="str">
        <f t="shared" si="117"/>
        <v>72023</v>
      </c>
      <c r="AN540">
        <v>28.887599999999999</v>
      </c>
      <c r="AO540">
        <f t="shared" si="115"/>
        <v>26.53719796401548</v>
      </c>
    </row>
    <row r="541" spans="3:41">
      <c r="C541" s="64">
        <v>23559</v>
      </c>
      <c r="D541" s="64" t="str">
        <f t="shared" si="118"/>
        <v>71964</v>
      </c>
      <c r="E541" s="65">
        <v>18.608499999999999</v>
      </c>
      <c r="F541" s="58">
        <f t="shared" si="119"/>
        <v>18.866099999999999</v>
      </c>
      <c r="G541" s="65">
        <v>14.073065909090905</v>
      </c>
      <c r="H541" s="66">
        <v>22.98</v>
      </c>
      <c r="I541" s="60">
        <f>AVERAGE($H$102:H541)</f>
        <v>15.068568181818179</v>
      </c>
      <c r="J541" s="58">
        <f t="shared" si="116"/>
        <v>18.066198347107441</v>
      </c>
      <c r="K541">
        <f t="shared" si="120"/>
        <v>22.3</v>
      </c>
      <c r="AL541" s="64">
        <v>45169</v>
      </c>
      <c r="AM541" s="64" t="str">
        <f t="shared" si="117"/>
        <v>82023</v>
      </c>
      <c r="AN541">
        <v>27.892499999999998</v>
      </c>
      <c r="AO541">
        <f t="shared" ref="AO541:AO545" si="121">AVERAGE(AN422:AN541)</f>
        <v>26.600860539773048</v>
      </c>
    </row>
    <row r="542" spans="3:41">
      <c r="C542" s="64">
        <v>23590</v>
      </c>
      <c r="D542" s="64" t="str">
        <f t="shared" si="118"/>
        <v>81964</v>
      </c>
      <c r="E542" s="65">
        <v>18.3065</v>
      </c>
      <c r="F542" s="58">
        <f t="shared" si="119"/>
        <v>18.608499999999999</v>
      </c>
      <c r="G542" s="65">
        <v>14.082665532879815</v>
      </c>
      <c r="H542" s="66">
        <v>22.65</v>
      </c>
      <c r="I542" s="60">
        <f>AVERAGE($H$102:H542)</f>
        <v>15.085759637188206</v>
      </c>
      <c r="J542" s="58">
        <f t="shared" si="116"/>
        <v>18.13909090909091</v>
      </c>
      <c r="K542">
        <f t="shared" si="120"/>
        <v>22.98</v>
      </c>
      <c r="AL542" s="64">
        <v>45198</v>
      </c>
      <c r="AM542" s="64" t="str">
        <f t="shared" si="117"/>
        <v>92023</v>
      </c>
      <c r="AN542">
        <v>26.728399999999997</v>
      </c>
      <c r="AO542">
        <f t="shared" si="121"/>
        <v>26.647062140151831</v>
      </c>
    </row>
    <row r="543" spans="3:41">
      <c r="C543" s="64">
        <v>23621</v>
      </c>
      <c r="D543" s="64" t="str">
        <f t="shared" si="118"/>
        <v>91964</v>
      </c>
      <c r="E543" s="65">
        <v>18.8322</v>
      </c>
      <c r="F543" s="58">
        <f t="shared" si="119"/>
        <v>18.3065</v>
      </c>
      <c r="G543" s="65">
        <v>14.093411085972846</v>
      </c>
      <c r="H543" s="66">
        <v>22.89</v>
      </c>
      <c r="I543" s="60">
        <f>AVERAGE($H$102:H543)</f>
        <v>15.103416289592758</v>
      </c>
      <c r="J543" s="58">
        <f t="shared" ref="J543:J606" si="122">AVERAGE(H423:H543)</f>
        <v>18.212231404958679</v>
      </c>
      <c r="K543">
        <f t="shared" si="120"/>
        <v>22.65</v>
      </c>
      <c r="AL543" s="64">
        <v>45230</v>
      </c>
      <c r="AM543" s="64" t="str">
        <f t="shared" si="117"/>
        <v>102023</v>
      </c>
      <c r="AN543">
        <v>25.914499999999997</v>
      </c>
      <c r="AO543">
        <f t="shared" si="121"/>
        <v>26.679788181818495</v>
      </c>
    </row>
    <row r="544" spans="3:41">
      <c r="C544" s="64">
        <v>23651</v>
      </c>
      <c r="D544" s="64" t="str">
        <f t="shared" si="118"/>
        <v>101964</v>
      </c>
      <c r="E544" s="65">
        <v>18.650500000000001</v>
      </c>
      <c r="F544" s="58">
        <f t="shared" si="119"/>
        <v>18.8322</v>
      </c>
      <c r="G544" s="65">
        <v>14.103697968397286</v>
      </c>
      <c r="H544" s="66">
        <v>23.21</v>
      </c>
      <c r="I544" s="60">
        <f>AVERAGE($H$102:H544)</f>
        <v>15.121715575620765</v>
      </c>
      <c r="J544" s="58">
        <f t="shared" si="122"/>
        <v>18.285371900826448</v>
      </c>
      <c r="K544">
        <f t="shared" si="120"/>
        <v>22.89</v>
      </c>
      <c r="AL544" s="64">
        <v>45260</v>
      </c>
      <c r="AM544" s="64" t="str">
        <f t="shared" si="117"/>
        <v>112023</v>
      </c>
      <c r="AN544">
        <v>27.614799999999999</v>
      </c>
      <c r="AO544">
        <f t="shared" si="121"/>
        <v>26.724100056818493</v>
      </c>
    </row>
    <row r="545" spans="3:41">
      <c r="C545" s="64">
        <v>23682</v>
      </c>
      <c r="D545" s="64" t="str">
        <f t="shared" si="118"/>
        <v>111964</v>
      </c>
      <c r="E545" s="65">
        <v>18.553799999999999</v>
      </c>
      <c r="F545" s="58">
        <f t="shared" si="119"/>
        <v>18.650500000000001</v>
      </c>
      <c r="G545" s="65">
        <v>14.113720720720716</v>
      </c>
      <c r="H545" s="66">
        <v>23.23</v>
      </c>
      <c r="I545" s="60">
        <f>AVERAGE($H$102:H545)</f>
        <v>15.139977477477474</v>
      </c>
      <c r="J545" s="58">
        <f t="shared" si="122"/>
        <v>18.356528925619838</v>
      </c>
      <c r="K545">
        <f t="shared" si="120"/>
        <v>23.21</v>
      </c>
      <c r="AL545" s="64">
        <v>45289</v>
      </c>
      <c r="AM545" s="64" t="str">
        <f t="shared" si="117"/>
        <v>122023</v>
      </c>
      <c r="AN545">
        <v>28.7407</v>
      </c>
      <c r="AO545">
        <f t="shared" si="121"/>
        <v>26.778276799242729</v>
      </c>
    </row>
    <row r="546" spans="3:41">
      <c r="C546" s="64">
        <v>23712</v>
      </c>
      <c r="D546" s="64" t="str">
        <f t="shared" si="118"/>
        <v>121964</v>
      </c>
      <c r="E546" s="65">
        <v>18.6264</v>
      </c>
      <c r="F546" s="58">
        <f t="shared" si="119"/>
        <v>18.553799999999999</v>
      </c>
      <c r="G546" s="65">
        <v>14.123861573033702</v>
      </c>
      <c r="H546" s="66">
        <v>22.75</v>
      </c>
      <c r="I546" s="60">
        <f>AVERAGE($H$102:H546)</f>
        <v>15.15707865168539</v>
      </c>
      <c r="J546" s="58">
        <f t="shared" si="122"/>
        <v>18.419586776859507</v>
      </c>
      <c r="K546">
        <f t="shared" si="120"/>
        <v>23.23</v>
      </c>
    </row>
    <row r="547" spans="3:41">
      <c r="C547" s="64">
        <v>23743</v>
      </c>
      <c r="D547" s="64" t="str">
        <f t="shared" si="118"/>
        <v>11965</v>
      </c>
      <c r="E547" s="65">
        <v>18.709399999999999</v>
      </c>
      <c r="F547" s="58">
        <f t="shared" si="119"/>
        <v>18.6264</v>
      </c>
      <c r="G547" s="65">
        <v>14.134143049327347</v>
      </c>
      <c r="H547" s="66">
        <v>23.27</v>
      </c>
      <c r="I547" s="60">
        <f>AVERAGE($H$102:H547)</f>
        <v>15.175269058295962</v>
      </c>
      <c r="J547" s="58">
        <f t="shared" si="122"/>
        <v>18.48140495867769</v>
      </c>
      <c r="K547">
        <f t="shared" si="120"/>
        <v>22.75</v>
      </c>
    </row>
    <row r="548" spans="3:41">
      <c r="C548" s="64">
        <v>23774</v>
      </c>
      <c r="D548" s="64" t="str">
        <f t="shared" si="118"/>
        <v>21965</v>
      </c>
      <c r="E548" s="65">
        <v>18.6816</v>
      </c>
      <c r="F548" s="58">
        <f t="shared" si="119"/>
        <v>18.709399999999999</v>
      </c>
      <c r="G548" s="65">
        <v>14.14431633109619</v>
      </c>
      <c r="H548" s="66">
        <v>23.37</v>
      </c>
      <c r="I548" s="60">
        <f>AVERAGE($H$102:H548)</f>
        <v>15.19360178970917</v>
      </c>
      <c r="J548" s="58">
        <f t="shared" si="122"/>
        <v>18.542396694214876</v>
      </c>
      <c r="K548">
        <f t="shared" si="120"/>
        <v>23.27</v>
      </c>
    </row>
    <row r="549" spans="3:41">
      <c r="C549" s="64">
        <v>23802</v>
      </c>
      <c r="D549" s="64" t="str">
        <f t="shared" si="118"/>
        <v>31965</v>
      </c>
      <c r="E549" s="65">
        <v>18.410299999999999</v>
      </c>
      <c r="F549" s="58">
        <f t="shared" si="119"/>
        <v>18.6816</v>
      </c>
      <c r="G549" s="65">
        <v>14.153838616071422</v>
      </c>
      <c r="H549" s="66">
        <v>23.25</v>
      </c>
      <c r="I549" s="60">
        <f>AVERAGE($H$102:H549)</f>
        <v>15.21158482142857</v>
      </c>
      <c r="J549" s="58">
        <f t="shared" si="122"/>
        <v>18.598677685950413</v>
      </c>
      <c r="K549">
        <f t="shared" si="120"/>
        <v>23.37</v>
      </c>
    </row>
    <row r="550" spans="3:41">
      <c r="C550" s="64">
        <v>23833</v>
      </c>
      <c r="D550" s="64" t="str">
        <f t="shared" si="118"/>
        <v>41965</v>
      </c>
      <c r="E550" s="65">
        <v>18.411200000000001</v>
      </c>
      <c r="F550" s="58">
        <f t="shared" si="119"/>
        <v>18.410299999999999</v>
      </c>
      <c r="G550" s="65">
        <v>14.163320489977719</v>
      </c>
      <c r="H550" s="66">
        <v>23.42</v>
      </c>
      <c r="I550" s="60">
        <f>AVERAGE($H$102:H550)</f>
        <v>15.229866369710466</v>
      </c>
      <c r="J550" s="58">
        <f t="shared" si="122"/>
        <v>18.658181818181816</v>
      </c>
      <c r="K550">
        <f t="shared" si="120"/>
        <v>23.25</v>
      </c>
    </row>
    <row r="551" spans="3:41">
      <c r="C551" s="64">
        <v>23863</v>
      </c>
      <c r="D551" s="64" t="str">
        <f t="shared" ref="D551:D614" si="123">MONTH(C551)&amp;YEAR(C551)</f>
        <v>51965</v>
      </c>
      <c r="E551" s="65">
        <v>18.268599999999999</v>
      </c>
      <c r="F551" s="58">
        <f t="shared" si="119"/>
        <v>18.411200000000001</v>
      </c>
      <c r="G551" s="65">
        <v>14.172443333333327</v>
      </c>
      <c r="H551" s="66">
        <v>23.71</v>
      </c>
      <c r="I551" s="60">
        <f>AVERAGE($H$102:H551)</f>
        <v>15.24871111111111</v>
      </c>
      <c r="J551" s="58">
        <f t="shared" si="122"/>
        <v>18.71619834710744</v>
      </c>
      <c r="K551">
        <f t="shared" si="120"/>
        <v>23.42</v>
      </c>
    </row>
    <row r="552" spans="3:41">
      <c r="C552" s="64">
        <v>23894</v>
      </c>
      <c r="D552" s="64" t="str">
        <f t="shared" si="123"/>
        <v>61965</v>
      </c>
      <c r="E552" s="65">
        <v>17.380199999999999</v>
      </c>
      <c r="F552" s="58">
        <f t="shared" ref="F552:F615" si="124">E551</f>
        <v>18.268599999999999</v>
      </c>
      <c r="G552" s="65">
        <v>14.179555875831477</v>
      </c>
      <c r="H552" s="66">
        <v>22.39</v>
      </c>
      <c r="I552" s="60">
        <f>AVERAGE($H$102:H552)</f>
        <v>15.264545454545454</v>
      </c>
      <c r="J552" s="58">
        <f t="shared" si="122"/>
        <v>18.764710743801654</v>
      </c>
      <c r="K552">
        <f t="shared" ref="K552:K615" si="125">H551</f>
        <v>23.71</v>
      </c>
    </row>
    <row r="553" spans="3:41">
      <c r="C553" s="64">
        <v>23924</v>
      </c>
      <c r="D553" s="64" t="str">
        <f t="shared" si="123"/>
        <v>71965</v>
      </c>
      <c r="E553" s="65">
        <v>17.118500000000001</v>
      </c>
      <c r="F553" s="58">
        <f t="shared" si="124"/>
        <v>17.380199999999999</v>
      </c>
      <c r="G553" s="65">
        <v>14.18605796460176</v>
      </c>
      <c r="H553" s="66">
        <v>22.3</v>
      </c>
      <c r="I553" s="60">
        <f>AVERAGE($H$102:H553)</f>
        <v>15.280110619469026</v>
      </c>
      <c r="J553" s="58">
        <f t="shared" si="122"/>
        <v>18.805454545454548</v>
      </c>
      <c r="K553">
        <f t="shared" si="125"/>
        <v>22.39</v>
      </c>
    </row>
    <row r="554" spans="3:41">
      <c r="C554" s="64">
        <v>23955</v>
      </c>
      <c r="D554" s="64" t="str">
        <f t="shared" si="123"/>
        <v>81965</v>
      </c>
      <c r="E554" s="65">
        <v>17.504000000000001</v>
      </c>
      <c r="F554" s="58">
        <f t="shared" si="124"/>
        <v>17.118500000000001</v>
      </c>
      <c r="G554" s="65">
        <v>14.193382339955841</v>
      </c>
      <c r="H554" s="66">
        <v>22.67</v>
      </c>
      <c r="I554" s="60">
        <f>AVERAGE($H$102:H554)</f>
        <v>15.296423841059601</v>
      </c>
      <c r="J554" s="58">
        <f t="shared" si="122"/>
        <v>18.840330578512404</v>
      </c>
      <c r="K554">
        <f t="shared" si="125"/>
        <v>22.3</v>
      </c>
    </row>
    <row r="555" spans="3:41">
      <c r="C555" s="64">
        <v>23986</v>
      </c>
      <c r="D555" s="64" t="str">
        <f t="shared" si="123"/>
        <v>91965</v>
      </c>
      <c r="E555" s="65">
        <v>18.064299999999999</v>
      </c>
      <c r="F555" s="58">
        <f t="shared" si="124"/>
        <v>17.504000000000001</v>
      </c>
      <c r="G555" s="65">
        <v>14.20190859030836</v>
      </c>
      <c r="H555" s="66">
        <v>23.37</v>
      </c>
      <c r="I555" s="60">
        <f>AVERAGE($H$102:H555)</f>
        <v>15.314207048458149</v>
      </c>
      <c r="J555" s="58">
        <f t="shared" si="122"/>
        <v>18.882892561983475</v>
      </c>
      <c r="K555">
        <f t="shared" si="125"/>
        <v>22.67</v>
      </c>
    </row>
    <row r="556" spans="3:41">
      <c r="C556" s="64">
        <v>24016</v>
      </c>
      <c r="D556" s="64" t="str">
        <f t="shared" si="123"/>
        <v>101965</v>
      </c>
      <c r="E556" s="65">
        <v>17.807300000000001</v>
      </c>
      <c r="F556" s="58">
        <f t="shared" si="124"/>
        <v>18.064299999999999</v>
      </c>
      <c r="G556" s="65">
        <v>14.209832527472519</v>
      </c>
      <c r="H556" s="66">
        <v>23.78</v>
      </c>
      <c r="I556" s="60">
        <f>AVERAGE($H$102:H556)</f>
        <v>15.332813186813185</v>
      </c>
      <c r="J556" s="58">
        <f t="shared" si="122"/>
        <v>18.92371900826447</v>
      </c>
      <c r="K556">
        <f t="shared" si="125"/>
        <v>23.37</v>
      </c>
    </row>
    <row r="557" spans="3:41">
      <c r="C557" s="64">
        <v>24047</v>
      </c>
      <c r="D557" s="64" t="str">
        <f t="shared" si="123"/>
        <v>111965</v>
      </c>
      <c r="E557" s="65">
        <v>17.651299999999999</v>
      </c>
      <c r="F557" s="58">
        <f t="shared" si="124"/>
        <v>17.807300000000001</v>
      </c>
      <c r="G557" s="65">
        <v>14.217379605263151</v>
      </c>
      <c r="H557" s="66">
        <v>23.93</v>
      </c>
      <c r="I557" s="60">
        <f>AVERAGE($H$102:H557)</f>
        <v>15.351666666666667</v>
      </c>
      <c r="J557" s="58">
        <f t="shared" si="122"/>
        <v>18.974628099173561</v>
      </c>
      <c r="K557">
        <f t="shared" si="125"/>
        <v>23.78</v>
      </c>
    </row>
    <row r="558" spans="3:41">
      <c r="C558" s="64">
        <v>24077</v>
      </c>
      <c r="D558" s="64" t="str">
        <f t="shared" si="123"/>
        <v>121965</v>
      </c>
      <c r="E558" s="65">
        <v>17.809200000000001</v>
      </c>
      <c r="F558" s="58">
        <f t="shared" si="124"/>
        <v>17.651299999999999</v>
      </c>
      <c r="G558" s="65">
        <v>14.225239168490145</v>
      </c>
      <c r="H558" s="66">
        <v>23.69</v>
      </c>
      <c r="I558" s="60">
        <f>AVERAGE($H$102:H558)</f>
        <v>15.369912472647702</v>
      </c>
      <c r="J558" s="58">
        <f t="shared" si="122"/>
        <v>19.014710743801661</v>
      </c>
      <c r="K558">
        <f t="shared" si="125"/>
        <v>23.93</v>
      </c>
    </row>
    <row r="559" spans="3:41">
      <c r="C559" s="64">
        <v>24108</v>
      </c>
      <c r="D559" s="64" t="str">
        <f t="shared" si="123"/>
        <v>11966</v>
      </c>
      <c r="E559" s="65">
        <v>17.3933</v>
      </c>
      <c r="F559" s="58">
        <f t="shared" si="124"/>
        <v>17.809200000000001</v>
      </c>
      <c r="G559" s="65">
        <v>14.23215633187772</v>
      </c>
      <c r="H559" s="66">
        <v>24.06</v>
      </c>
      <c r="I559" s="60">
        <f>AVERAGE($H$102:H559)</f>
        <v>15.388886462882095</v>
      </c>
      <c r="J559" s="58">
        <f t="shared" si="122"/>
        <v>19.057024793388436</v>
      </c>
      <c r="K559">
        <f t="shared" si="125"/>
        <v>23.69</v>
      </c>
    </row>
    <row r="560" spans="3:41">
      <c r="C560" s="64">
        <v>24139</v>
      </c>
      <c r="D560" s="64" t="str">
        <f t="shared" si="123"/>
        <v>21966</v>
      </c>
      <c r="E560" s="65">
        <v>17.0824</v>
      </c>
      <c r="F560" s="58">
        <f t="shared" si="124"/>
        <v>17.3933</v>
      </c>
      <c r="G560" s="65">
        <v>14.238366013071888</v>
      </c>
      <c r="H560" s="66">
        <v>23.7</v>
      </c>
      <c r="I560" s="60">
        <f>AVERAGE($H$102:H560)</f>
        <v>15.406993464052286</v>
      </c>
      <c r="J560" s="58">
        <f t="shared" si="122"/>
        <v>19.101735537190088</v>
      </c>
      <c r="K560">
        <f t="shared" si="125"/>
        <v>24.06</v>
      </c>
    </row>
    <row r="561" spans="3:11">
      <c r="C561" s="64">
        <v>24167</v>
      </c>
      <c r="D561" s="64" t="str">
        <f t="shared" si="123"/>
        <v>31966</v>
      </c>
      <c r="E561" s="65">
        <v>16.709700000000002</v>
      </c>
      <c r="F561" s="58">
        <f t="shared" si="124"/>
        <v>17.0824</v>
      </c>
      <c r="G561" s="65">
        <v>14.243738478260862</v>
      </c>
      <c r="H561" s="66">
        <v>22.61</v>
      </c>
      <c r="I561" s="60">
        <f>AVERAGE($H$102:H561)</f>
        <v>15.422652173913042</v>
      </c>
      <c r="J561" s="58">
        <f t="shared" si="122"/>
        <v>19.137603305785127</v>
      </c>
      <c r="K561">
        <f t="shared" si="125"/>
        <v>23.7</v>
      </c>
    </row>
    <row r="562" spans="3:11">
      <c r="C562" s="64">
        <v>24198</v>
      </c>
      <c r="D562" s="64" t="str">
        <f t="shared" si="123"/>
        <v>41966</v>
      </c>
      <c r="E562" s="65">
        <v>16.677700000000002</v>
      </c>
      <c r="F562" s="58">
        <f t="shared" si="124"/>
        <v>16.709700000000002</v>
      </c>
      <c r="G562" s="65">
        <v>14.249018221258128</v>
      </c>
      <c r="H562" s="66">
        <v>23.11</v>
      </c>
      <c r="I562" s="60">
        <f>AVERAGE($H$102:H562)</f>
        <v>15.439327548806938</v>
      </c>
      <c r="J562" s="58">
        <f t="shared" si="122"/>
        <v>19.168512396694222</v>
      </c>
      <c r="K562">
        <f t="shared" si="125"/>
        <v>22.61</v>
      </c>
    </row>
    <row r="563" spans="3:11">
      <c r="C563" s="64">
        <v>24228</v>
      </c>
      <c r="D563" s="64" t="str">
        <f t="shared" si="123"/>
        <v>51966</v>
      </c>
      <c r="E563" s="65">
        <v>15.774699999999999</v>
      </c>
      <c r="F563" s="58">
        <f t="shared" si="124"/>
        <v>16.677700000000002</v>
      </c>
      <c r="G563" s="65">
        <v>14.252320562770555</v>
      </c>
      <c r="H563" s="66">
        <v>21.85</v>
      </c>
      <c r="I563" s="60">
        <f>AVERAGE($H$102:H563)</f>
        <v>15.453203463203462</v>
      </c>
      <c r="J563" s="58">
        <f t="shared" si="122"/>
        <v>19.189008264462817</v>
      </c>
      <c r="K563">
        <f t="shared" si="125"/>
        <v>23.11</v>
      </c>
    </row>
    <row r="564" spans="3:11">
      <c r="C564" s="64">
        <v>24259</v>
      </c>
      <c r="D564" s="64" t="str">
        <f t="shared" si="123"/>
        <v>61966</v>
      </c>
      <c r="E564" s="65">
        <v>15.520099999999999</v>
      </c>
      <c r="F564" s="58">
        <f t="shared" si="124"/>
        <v>15.774699999999999</v>
      </c>
      <c r="G564" s="65">
        <v>14.255058747300208</v>
      </c>
      <c r="H564" s="66">
        <v>21.56</v>
      </c>
      <c r="I564" s="60">
        <f>AVERAGE($H$102:H564)</f>
        <v>15.466393088552914</v>
      </c>
      <c r="J564" s="58">
        <f t="shared" si="122"/>
        <v>19.213966942148765</v>
      </c>
      <c r="K564">
        <f t="shared" si="125"/>
        <v>21.85</v>
      </c>
    </row>
    <row r="565" spans="3:11">
      <c r="C565" s="64">
        <v>24289</v>
      </c>
      <c r="D565" s="64" t="str">
        <f t="shared" si="123"/>
        <v>71966</v>
      </c>
      <c r="E565" s="65">
        <v>15.1724</v>
      </c>
      <c r="F565" s="58">
        <f t="shared" si="124"/>
        <v>15.520099999999999</v>
      </c>
      <c r="G565" s="65">
        <v>14.257035775862063</v>
      </c>
      <c r="H565" s="66">
        <v>21.38</v>
      </c>
      <c r="I565" s="60">
        <f>AVERAGE($H$102:H565)</f>
        <v>15.479137931034483</v>
      </c>
      <c r="J565" s="58">
        <f t="shared" si="122"/>
        <v>19.240578512396702</v>
      </c>
      <c r="K565">
        <f t="shared" si="125"/>
        <v>21.56</v>
      </c>
    </row>
    <row r="566" spans="3:11">
      <c r="C566" s="64">
        <v>24320</v>
      </c>
      <c r="D566" s="64" t="str">
        <f t="shared" si="123"/>
        <v>81966</v>
      </c>
      <c r="E566" s="65">
        <v>13.992699999999999</v>
      </c>
      <c r="F566" s="58">
        <f t="shared" si="124"/>
        <v>15.1724</v>
      </c>
      <c r="G566" s="65">
        <v>14.256467311827949</v>
      </c>
      <c r="H566" s="66">
        <v>19.91</v>
      </c>
      <c r="I566" s="60">
        <f>AVERAGE($H$102:H566)</f>
        <v>15.488666666666665</v>
      </c>
      <c r="J566" s="58">
        <f t="shared" si="122"/>
        <v>19.249256198347112</v>
      </c>
      <c r="K566">
        <f t="shared" si="125"/>
        <v>21.38</v>
      </c>
    </row>
    <row r="567" spans="3:11">
      <c r="C567" s="64">
        <v>24351</v>
      </c>
      <c r="D567" s="64" t="str">
        <f t="shared" si="123"/>
        <v>91966</v>
      </c>
      <c r="E567" s="65">
        <v>13.8947</v>
      </c>
      <c r="F567" s="58">
        <f t="shared" si="124"/>
        <v>13.992699999999999</v>
      </c>
      <c r="G567" s="65">
        <v>14.255690987124456</v>
      </c>
      <c r="H567" s="66">
        <v>19.16</v>
      </c>
      <c r="I567" s="60">
        <f>AVERAGE($H$102:H567)</f>
        <v>15.496545064377681</v>
      </c>
      <c r="J567" s="58">
        <f t="shared" si="122"/>
        <v>19.25330578512397</v>
      </c>
      <c r="K567">
        <f t="shared" si="125"/>
        <v>19.91</v>
      </c>
    </row>
    <row r="568" spans="3:11">
      <c r="C568" s="64">
        <v>24381</v>
      </c>
      <c r="D568" s="64" t="str">
        <f t="shared" si="123"/>
        <v>101966</v>
      </c>
      <c r="E568" s="65">
        <v>14.4505</v>
      </c>
      <c r="F568" s="58">
        <f t="shared" si="124"/>
        <v>13.8947</v>
      </c>
      <c r="G568" s="65">
        <v>14.25610813704496</v>
      </c>
      <c r="H568" s="66">
        <v>18.829999999999998</v>
      </c>
      <c r="I568" s="60">
        <f>AVERAGE($H$102:H568)</f>
        <v>15.503683083511776</v>
      </c>
      <c r="J568" s="58">
        <f t="shared" si="122"/>
        <v>19.261487603305788</v>
      </c>
      <c r="K568">
        <f t="shared" si="125"/>
        <v>19.16</v>
      </c>
    </row>
    <row r="569" spans="3:11">
      <c r="C569" s="64">
        <v>24412</v>
      </c>
      <c r="D569" s="64" t="str">
        <f t="shared" si="123"/>
        <v>111966</v>
      </c>
      <c r="E569" s="65">
        <v>14.4955</v>
      </c>
      <c r="F569" s="58">
        <f t="shared" si="124"/>
        <v>14.4505</v>
      </c>
      <c r="G569" s="65">
        <v>14.25661965811965</v>
      </c>
      <c r="H569" s="66">
        <v>19.71</v>
      </c>
      <c r="I569" s="60">
        <f>AVERAGE($H$102:H569)</f>
        <v>15.512670940170938</v>
      </c>
      <c r="J569" s="58">
        <f t="shared" si="122"/>
        <v>19.280413223140499</v>
      </c>
      <c r="K569">
        <f t="shared" si="125"/>
        <v>18.829999999999998</v>
      </c>
    </row>
    <row r="570" spans="3:11">
      <c r="C570" s="64">
        <v>24442</v>
      </c>
      <c r="D570" s="64" t="str">
        <f t="shared" si="123"/>
        <v>121966</v>
      </c>
      <c r="E570" s="65">
        <v>14.4739</v>
      </c>
      <c r="F570" s="58">
        <f t="shared" si="124"/>
        <v>14.4955</v>
      </c>
      <c r="G570" s="65">
        <v>14.257082942430696</v>
      </c>
      <c r="H570" s="66">
        <v>19.739999999999998</v>
      </c>
      <c r="I570" s="60">
        <f>AVERAGE($H$102:H570)</f>
        <v>15.521684434968016</v>
      </c>
      <c r="J570" s="58">
        <f t="shared" si="122"/>
        <v>19.30206611570248</v>
      </c>
      <c r="K570">
        <f t="shared" si="125"/>
        <v>19.71</v>
      </c>
    </row>
    <row r="571" spans="3:11">
      <c r="C571" s="64">
        <v>24473</v>
      </c>
      <c r="D571" s="64" t="str">
        <f t="shared" si="123"/>
        <v>11967</v>
      </c>
      <c r="E571" s="65">
        <v>15.8917</v>
      </c>
      <c r="F571" s="58">
        <f t="shared" si="124"/>
        <v>14.4739</v>
      </c>
      <c r="G571" s="65">
        <v>14.260560851063822</v>
      </c>
      <c r="H571" s="66">
        <v>20.43</v>
      </c>
      <c r="I571" s="60">
        <f>AVERAGE($H$102:H571)</f>
        <v>15.532127659574467</v>
      </c>
      <c r="J571" s="58">
        <f t="shared" si="122"/>
        <v>19.328760330578511</v>
      </c>
      <c r="K571">
        <f t="shared" si="125"/>
        <v>19.739999999999998</v>
      </c>
    </row>
    <row r="572" spans="3:11">
      <c r="C572" s="64">
        <v>24504</v>
      </c>
      <c r="D572" s="64" t="str">
        <f t="shared" si="123"/>
        <v>21967</v>
      </c>
      <c r="E572" s="65">
        <v>15.9229</v>
      </c>
      <c r="F572" s="58">
        <f t="shared" si="124"/>
        <v>15.8917</v>
      </c>
      <c r="G572" s="65">
        <v>14.264090233545639</v>
      </c>
      <c r="H572" s="66">
        <v>21.07</v>
      </c>
      <c r="I572" s="60">
        <f>AVERAGE($H$102:H572)</f>
        <v>15.543885350318469</v>
      </c>
      <c r="J572" s="58">
        <f t="shared" si="122"/>
        <v>19.364710743801655</v>
      </c>
      <c r="K572">
        <f t="shared" si="125"/>
        <v>20.43</v>
      </c>
    </row>
    <row r="573" spans="3:11">
      <c r="C573" s="64">
        <v>24532</v>
      </c>
      <c r="D573" s="64" t="str">
        <f t="shared" si="123"/>
        <v>31967</v>
      </c>
      <c r="E573" s="65">
        <v>16.5505</v>
      </c>
      <c r="F573" s="58">
        <f t="shared" si="124"/>
        <v>15.9229</v>
      </c>
      <c r="G573" s="65">
        <v>14.268934322033891</v>
      </c>
      <c r="H573" s="66">
        <v>21.44</v>
      </c>
      <c r="I573" s="60">
        <f>AVERAGE($H$102:H573)</f>
        <v>15.556377118644065</v>
      </c>
      <c r="J573" s="58">
        <f t="shared" si="122"/>
        <v>19.410991735537195</v>
      </c>
      <c r="K573">
        <f t="shared" si="125"/>
        <v>21.07</v>
      </c>
    </row>
    <row r="574" spans="3:11">
      <c r="C574" s="64">
        <v>24563</v>
      </c>
      <c r="D574" s="64" t="str">
        <f t="shared" si="123"/>
        <v>41967</v>
      </c>
      <c r="E574" s="65">
        <v>17.637899999999998</v>
      </c>
      <c r="F574" s="58">
        <f t="shared" si="124"/>
        <v>16.5505</v>
      </c>
      <c r="G574" s="65">
        <v>14.276056871035932</v>
      </c>
      <c r="H574" s="66">
        <v>21.69</v>
      </c>
      <c r="I574" s="60">
        <f>AVERAGE($H$102:H574)</f>
        <v>15.56934460887949</v>
      </c>
      <c r="J574" s="58">
        <f t="shared" si="122"/>
        <v>19.458842975206615</v>
      </c>
      <c r="K574">
        <f t="shared" si="125"/>
        <v>21.44</v>
      </c>
    </row>
    <row r="575" spans="3:11">
      <c r="C575" s="64">
        <v>24593</v>
      </c>
      <c r="D575" s="64" t="str">
        <f t="shared" si="123"/>
        <v>51967</v>
      </c>
      <c r="E575" s="65">
        <v>16.712900000000001</v>
      </c>
      <c r="F575" s="58">
        <f t="shared" si="124"/>
        <v>17.637899999999998</v>
      </c>
      <c r="G575" s="65">
        <v>14.281197890295351</v>
      </c>
      <c r="H575" s="66">
        <v>21.95</v>
      </c>
      <c r="I575" s="60">
        <f>AVERAGE($H$102:H575)</f>
        <v>15.582805907172991</v>
      </c>
      <c r="J575" s="58">
        <f t="shared" si="122"/>
        <v>19.507024793388428</v>
      </c>
      <c r="K575">
        <f t="shared" si="125"/>
        <v>21.69</v>
      </c>
    </row>
    <row r="576" spans="3:11">
      <c r="C576" s="64">
        <v>24624</v>
      </c>
      <c r="D576" s="64" t="str">
        <f t="shared" si="123"/>
        <v>61967</v>
      </c>
      <c r="E576" s="65">
        <v>17.005600000000001</v>
      </c>
      <c r="F576" s="58">
        <f t="shared" si="124"/>
        <v>16.712900000000001</v>
      </c>
      <c r="G576" s="65">
        <v>14.286933473684204</v>
      </c>
      <c r="H576" s="66">
        <v>21.55</v>
      </c>
      <c r="I576" s="60">
        <f>AVERAGE($H$102:H576)</f>
        <v>15.595368421052628</v>
      </c>
      <c r="J576" s="58">
        <f t="shared" si="122"/>
        <v>19.547933884297521</v>
      </c>
      <c r="K576">
        <f t="shared" si="125"/>
        <v>21.95</v>
      </c>
    </row>
    <row r="577" spans="3:11">
      <c r="C577" s="64">
        <v>24654</v>
      </c>
      <c r="D577" s="64" t="str">
        <f t="shared" si="123"/>
        <v>71967</v>
      </c>
      <c r="E577" s="65">
        <v>17.877400000000002</v>
      </c>
      <c r="F577" s="58">
        <f t="shared" si="124"/>
        <v>17.005600000000001</v>
      </c>
      <c r="G577" s="65">
        <v>14.294476470588229</v>
      </c>
      <c r="H577" s="66">
        <v>21.8</v>
      </c>
      <c r="I577" s="60">
        <f>AVERAGE($H$102:H577)</f>
        <v>15.608403361344534</v>
      </c>
      <c r="J577" s="58">
        <f t="shared" si="122"/>
        <v>19.589834710743805</v>
      </c>
      <c r="K577">
        <f t="shared" si="125"/>
        <v>21.55</v>
      </c>
    </row>
    <row r="578" spans="3:11">
      <c r="C578" s="64">
        <v>24685</v>
      </c>
      <c r="D578" s="64" t="str">
        <f t="shared" si="123"/>
        <v>81967</v>
      </c>
      <c r="E578" s="65">
        <v>17.667899999999999</v>
      </c>
      <c r="F578" s="58">
        <f t="shared" si="124"/>
        <v>17.877400000000002</v>
      </c>
      <c r="G578" s="65">
        <v>14.301548637316557</v>
      </c>
      <c r="H578" s="66">
        <v>22.03</v>
      </c>
      <c r="I578" s="60">
        <f>AVERAGE($H$102:H578)</f>
        <v>15.62186582809224</v>
      </c>
      <c r="J578" s="58">
        <f t="shared" si="122"/>
        <v>19.632479338842977</v>
      </c>
      <c r="K578">
        <f t="shared" si="125"/>
        <v>21.8</v>
      </c>
    </row>
    <row r="579" spans="3:11">
      <c r="C579" s="64">
        <v>24716</v>
      </c>
      <c r="D579" s="64" t="str">
        <f t="shared" si="123"/>
        <v>91967</v>
      </c>
      <c r="E579" s="65">
        <v>18.247199999999999</v>
      </c>
      <c r="F579" s="58">
        <f t="shared" si="124"/>
        <v>17.667899999999999</v>
      </c>
      <c r="G579" s="65">
        <v>14.309803138075308</v>
      </c>
      <c r="H579" s="66">
        <v>22.22</v>
      </c>
      <c r="I579" s="60">
        <f>AVERAGE($H$102:H579)</f>
        <v>15.635669456066942</v>
      </c>
      <c r="J579" s="58">
        <f t="shared" si="122"/>
        <v>19.684958677685955</v>
      </c>
      <c r="K579">
        <f t="shared" si="125"/>
        <v>22.03</v>
      </c>
    </row>
    <row r="580" spans="3:11">
      <c r="C580" s="64">
        <v>24746</v>
      </c>
      <c r="D580" s="64" t="str">
        <f t="shared" si="123"/>
        <v>101967</v>
      </c>
      <c r="E580" s="65">
        <v>17.5047</v>
      </c>
      <c r="F580" s="58">
        <f t="shared" si="124"/>
        <v>18.247199999999999</v>
      </c>
      <c r="G580" s="65">
        <v>14.316473068893524</v>
      </c>
      <c r="H580" s="66">
        <v>22.07</v>
      </c>
      <c r="I580" s="60">
        <f>AVERAGE($H$102:H580)</f>
        <v>15.649102296450936</v>
      </c>
      <c r="J580" s="58">
        <f t="shared" si="122"/>
        <v>19.742066115702482</v>
      </c>
      <c r="K580">
        <f t="shared" si="125"/>
        <v>22.22</v>
      </c>
    </row>
    <row r="581" spans="3:11">
      <c r="C581" s="64">
        <v>24777</v>
      </c>
      <c r="D581" s="64" t="str">
        <f t="shared" si="123"/>
        <v>111967</v>
      </c>
      <c r="E581" s="65">
        <v>17.635999999999999</v>
      </c>
      <c r="F581" s="58">
        <f t="shared" si="124"/>
        <v>17.5047</v>
      </c>
      <c r="G581" s="65">
        <v>14.323388749999996</v>
      </c>
      <c r="H581" s="66">
        <v>21.26</v>
      </c>
      <c r="I581" s="60">
        <f>AVERAGE($H$102:H581)</f>
        <v>15.660791666666663</v>
      </c>
      <c r="J581" s="58">
        <f t="shared" si="122"/>
        <v>19.800826446280997</v>
      </c>
      <c r="K581">
        <f t="shared" si="125"/>
        <v>22.07</v>
      </c>
    </row>
    <row r="582" spans="3:11">
      <c r="C582" s="64">
        <v>24807</v>
      </c>
      <c r="D582" s="64" t="str">
        <f t="shared" si="123"/>
        <v>121967</v>
      </c>
      <c r="E582" s="65">
        <v>18.099399999999999</v>
      </c>
      <c r="F582" s="58">
        <f t="shared" si="124"/>
        <v>17.635999999999999</v>
      </c>
      <c r="G582" s="65">
        <v>14.331239085239082</v>
      </c>
      <c r="H582" s="66">
        <v>21.75</v>
      </c>
      <c r="I582" s="60">
        <f>AVERAGE($H$102:H582)</f>
        <v>15.673451143451141</v>
      </c>
      <c r="J582" s="58">
        <f t="shared" si="122"/>
        <v>19.867024793388435</v>
      </c>
      <c r="K582">
        <f t="shared" si="125"/>
        <v>21.26</v>
      </c>
    </row>
    <row r="583" spans="3:11">
      <c r="C583" s="64">
        <v>24838</v>
      </c>
      <c r="D583" s="64" t="str">
        <f t="shared" si="123"/>
        <v>11968</v>
      </c>
      <c r="E583" s="65">
        <v>16.9559</v>
      </c>
      <c r="F583" s="58">
        <f t="shared" si="124"/>
        <v>18.099399999999999</v>
      </c>
      <c r="G583" s="65">
        <v>14.336684439834022</v>
      </c>
      <c r="H583" s="66">
        <v>21.51</v>
      </c>
      <c r="I583" s="60">
        <f>AVERAGE($H$102:H583)</f>
        <v>15.685560165975101</v>
      </c>
      <c r="J583" s="58">
        <f t="shared" si="122"/>
        <v>19.931818181818191</v>
      </c>
      <c r="K583">
        <f t="shared" si="125"/>
        <v>21.75</v>
      </c>
    </row>
    <row r="584" spans="3:11">
      <c r="C584" s="64">
        <v>24869</v>
      </c>
      <c r="D584" s="64" t="str">
        <f t="shared" si="123"/>
        <v>21968</v>
      </c>
      <c r="E584" s="65">
        <v>16.426500000000001</v>
      </c>
      <c r="F584" s="58">
        <f t="shared" si="124"/>
        <v>16.9559</v>
      </c>
      <c r="G584" s="65">
        <v>14.341011180124219</v>
      </c>
      <c r="H584" s="66">
        <v>20.420000000000002</v>
      </c>
      <c r="I584" s="60">
        <f>AVERAGE($H$102:H584)</f>
        <v>15.695362318840576</v>
      </c>
      <c r="J584" s="58">
        <f t="shared" si="122"/>
        <v>19.986611570247945</v>
      </c>
      <c r="K584">
        <f t="shared" si="125"/>
        <v>21.51</v>
      </c>
    </row>
    <row r="585" spans="3:11">
      <c r="C585" s="64">
        <v>24898</v>
      </c>
      <c r="D585" s="64" t="str">
        <f t="shared" si="123"/>
        <v>31968</v>
      </c>
      <c r="E585" s="65">
        <v>16.5809</v>
      </c>
      <c r="F585" s="58">
        <f t="shared" si="124"/>
        <v>16.426500000000001</v>
      </c>
      <c r="G585" s="65">
        <v>14.345639049586772</v>
      </c>
      <c r="H585" s="66">
        <v>19.93</v>
      </c>
      <c r="I585" s="60">
        <f>AVERAGE($H$102:H585)</f>
        <v>15.704111570247932</v>
      </c>
      <c r="J585" s="58">
        <f t="shared" si="122"/>
        <v>20.037438016528938</v>
      </c>
      <c r="K585">
        <f t="shared" si="125"/>
        <v>20.420000000000002</v>
      </c>
    </row>
    <row r="586" spans="3:11">
      <c r="C586" s="64">
        <v>24929</v>
      </c>
      <c r="D586" s="64" t="str">
        <f t="shared" si="123"/>
        <v>41968</v>
      </c>
      <c r="E586" s="65">
        <v>17.497299999999999</v>
      </c>
      <c r="F586" s="58">
        <f t="shared" si="124"/>
        <v>16.5809</v>
      </c>
      <c r="G586" s="65">
        <v>14.352137319587625</v>
      </c>
      <c r="H586" s="66">
        <v>21.28</v>
      </c>
      <c r="I586" s="60">
        <f>AVERAGE($H$102:H586)</f>
        <v>15.715608247422677</v>
      </c>
      <c r="J586" s="58">
        <f t="shared" si="122"/>
        <v>20.098181818181835</v>
      </c>
      <c r="K586">
        <f t="shared" si="125"/>
        <v>19.93</v>
      </c>
    </row>
    <row r="587" spans="3:11">
      <c r="C587" s="64">
        <v>24959</v>
      </c>
      <c r="D587" s="64" t="str">
        <f t="shared" si="123"/>
        <v>51968</v>
      </c>
      <c r="E587" s="65">
        <v>17.7163</v>
      </c>
      <c r="F587" s="58">
        <f t="shared" si="124"/>
        <v>17.497299999999999</v>
      </c>
      <c r="G587" s="65">
        <v>14.359059465020572</v>
      </c>
      <c r="H587" s="66">
        <v>21.63</v>
      </c>
      <c r="I587" s="60">
        <f>AVERAGE($H$102:H587)</f>
        <v>15.727777777777776</v>
      </c>
      <c r="J587" s="58">
        <f t="shared" si="122"/>
        <v>20.161983471074393</v>
      </c>
      <c r="K587">
        <f t="shared" si="125"/>
        <v>21.28</v>
      </c>
    </row>
    <row r="588" spans="3:11">
      <c r="C588" s="64">
        <v>24990</v>
      </c>
      <c r="D588" s="64" t="str">
        <f t="shared" si="123"/>
        <v>61968</v>
      </c>
      <c r="E588" s="65">
        <v>17.8779</v>
      </c>
      <c r="F588" s="58">
        <f t="shared" si="124"/>
        <v>17.7163</v>
      </c>
      <c r="G588" s="65">
        <v>14.366285010266937</v>
      </c>
      <c r="H588" s="66">
        <v>22</v>
      </c>
      <c r="I588" s="60">
        <f>AVERAGE($H$102:H588)</f>
        <v>15.740657084188909</v>
      </c>
      <c r="J588" s="58">
        <f t="shared" si="122"/>
        <v>20.225454545454561</v>
      </c>
      <c r="K588">
        <f t="shared" si="125"/>
        <v>21.63</v>
      </c>
    </row>
    <row r="589" spans="3:11">
      <c r="C589" s="64">
        <v>25020</v>
      </c>
      <c r="D589" s="64" t="str">
        <f t="shared" si="123"/>
        <v>71968</v>
      </c>
      <c r="E589" s="65">
        <v>17.268599999999999</v>
      </c>
      <c r="F589" s="58">
        <f t="shared" si="124"/>
        <v>17.8779</v>
      </c>
      <c r="G589" s="65">
        <v>14.372232377049176</v>
      </c>
      <c r="H589" s="66">
        <v>21.75</v>
      </c>
      <c r="I589" s="60">
        <f>AVERAGE($H$102:H589)</f>
        <v>15.752971311475408</v>
      </c>
      <c r="J589" s="58">
        <f t="shared" si="122"/>
        <v>20.284214876033076</v>
      </c>
      <c r="K589">
        <f t="shared" si="125"/>
        <v>22</v>
      </c>
    </row>
    <row r="590" spans="3:11">
      <c r="C590" s="64">
        <v>25051</v>
      </c>
      <c r="D590" s="64" t="str">
        <f t="shared" si="123"/>
        <v>81968</v>
      </c>
      <c r="E590" s="65">
        <v>17.4664</v>
      </c>
      <c r="F590" s="58">
        <f t="shared" si="124"/>
        <v>17.268599999999999</v>
      </c>
      <c r="G590" s="65">
        <v>14.378559918200406</v>
      </c>
      <c r="H590" s="66">
        <v>21.14</v>
      </c>
      <c r="I590" s="60">
        <f>AVERAGE($H$102:H590)</f>
        <v>15.763987730061348</v>
      </c>
      <c r="J590" s="58">
        <f t="shared" si="122"/>
        <v>20.335289256198369</v>
      </c>
      <c r="K590">
        <f t="shared" si="125"/>
        <v>21.75</v>
      </c>
    </row>
    <row r="591" spans="3:11">
      <c r="C591" s="64">
        <v>25082</v>
      </c>
      <c r="D591" s="64" t="str">
        <f t="shared" si="123"/>
        <v>91968</v>
      </c>
      <c r="E591" s="65">
        <v>18.139600000000002</v>
      </c>
      <c r="F591" s="58">
        <f t="shared" si="124"/>
        <v>17.4664</v>
      </c>
      <c r="G591" s="65">
        <v>14.386235510204079</v>
      </c>
      <c r="H591" s="66">
        <v>21.68</v>
      </c>
      <c r="I591" s="60">
        <f>AVERAGE($H$102:H591)</f>
        <v>15.776061224489794</v>
      </c>
      <c r="J591" s="58">
        <f t="shared" si="122"/>
        <v>20.386033057851257</v>
      </c>
      <c r="K591">
        <f t="shared" si="125"/>
        <v>21.14</v>
      </c>
    </row>
    <row r="592" spans="3:11">
      <c r="C592" s="64">
        <v>25112</v>
      </c>
      <c r="D592" s="64" t="str">
        <f t="shared" si="123"/>
        <v>101968</v>
      </c>
      <c r="E592" s="65">
        <v>17.953099999999999</v>
      </c>
      <c r="F592" s="58">
        <f t="shared" si="124"/>
        <v>18.139600000000002</v>
      </c>
      <c r="G592" s="65">
        <v>14.393499999999998</v>
      </c>
      <c r="H592" s="66">
        <v>22</v>
      </c>
      <c r="I592" s="60">
        <f>AVERAGE($H$102:H592)</f>
        <v>15.788737270875762</v>
      </c>
      <c r="J592" s="58">
        <f t="shared" si="122"/>
        <v>20.43619834710745</v>
      </c>
      <c r="K592">
        <f t="shared" si="125"/>
        <v>21.68</v>
      </c>
    </row>
    <row r="593" spans="3:11">
      <c r="C593" s="64">
        <v>25143</v>
      </c>
      <c r="D593" s="64" t="str">
        <f t="shared" si="123"/>
        <v>111968</v>
      </c>
      <c r="E593" s="65">
        <v>18.8142</v>
      </c>
      <c r="F593" s="58">
        <f t="shared" si="124"/>
        <v>17.953099999999999</v>
      </c>
      <c r="G593" s="65">
        <v>14.402485162601623</v>
      </c>
      <c r="H593" s="66">
        <v>22.2</v>
      </c>
      <c r="I593" s="60">
        <f>AVERAGE($H$102:H593)</f>
        <v>15.801768292682926</v>
      </c>
      <c r="J593" s="58">
        <f t="shared" si="122"/>
        <v>20.482809917355382</v>
      </c>
      <c r="K593">
        <f t="shared" si="125"/>
        <v>22</v>
      </c>
    </row>
    <row r="594" spans="3:11">
      <c r="C594" s="64">
        <v>25173</v>
      </c>
      <c r="D594" s="64" t="str">
        <f t="shared" si="123"/>
        <v>121968</v>
      </c>
      <c r="E594" s="65">
        <v>18.031300000000002</v>
      </c>
      <c r="F594" s="58">
        <f t="shared" si="124"/>
        <v>18.8142</v>
      </c>
      <c r="G594" s="65">
        <v>14.409845841784986</v>
      </c>
      <c r="H594" s="66">
        <v>22.28</v>
      </c>
      <c r="I594" s="60">
        <f>AVERAGE($H$102:H594)</f>
        <v>15.814908722109532</v>
      </c>
      <c r="J594" s="58">
        <f t="shared" si="122"/>
        <v>20.52652892561985</v>
      </c>
      <c r="K594">
        <f t="shared" si="125"/>
        <v>22.2</v>
      </c>
    </row>
    <row r="595" spans="3:11">
      <c r="C595" s="64">
        <v>25204</v>
      </c>
      <c r="D595" s="64" t="str">
        <f t="shared" si="123"/>
        <v>11969</v>
      </c>
      <c r="E595" s="65">
        <v>17.699300000000001</v>
      </c>
      <c r="F595" s="58">
        <f t="shared" si="124"/>
        <v>18.031300000000002</v>
      </c>
      <c r="G595" s="65">
        <v>14.416504655870442</v>
      </c>
      <c r="H595" s="66">
        <v>21.19</v>
      </c>
      <c r="I595" s="60">
        <f>AVERAGE($H$102:H595)</f>
        <v>15.825789473684209</v>
      </c>
      <c r="J595" s="58">
        <f t="shared" si="122"/>
        <v>20.558181818181833</v>
      </c>
      <c r="K595">
        <f t="shared" si="125"/>
        <v>22.28</v>
      </c>
    </row>
    <row r="596" spans="3:11">
      <c r="C596" s="64">
        <v>25235</v>
      </c>
      <c r="D596" s="64" t="str">
        <f t="shared" si="123"/>
        <v>21969</v>
      </c>
      <c r="E596" s="65">
        <v>16.860800000000001</v>
      </c>
      <c r="F596" s="58">
        <f t="shared" si="124"/>
        <v>17.699300000000001</v>
      </c>
      <c r="G596" s="65">
        <v>14.421442626262625</v>
      </c>
      <c r="H596" s="66">
        <v>20.9</v>
      </c>
      <c r="I596" s="60">
        <f>AVERAGE($H$102:H596)</f>
        <v>15.8360404040404</v>
      </c>
      <c r="J596" s="58">
        <f t="shared" si="122"/>
        <v>20.582314049586792</v>
      </c>
      <c r="K596">
        <f t="shared" si="125"/>
        <v>21.19</v>
      </c>
    </row>
    <row r="597" spans="3:11">
      <c r="C597" s="64">
        <v>25263</v>
      </c>
      <c r="D597" s="64" t="str">
        <f t="shared" si="123"/>
        <v>31969</v>
      </c>
      <c r="E597" s="65">
        <v>17.441600000000001</v>
      </c>
      <c r="F597" s="58">
        <f t="shared" si="124"/>
        <v>16.860800000000001</v>
      </c>
      <c r="G597" s="65">
        <v>14.427531653225804</v>
      </c>
      <c r="H597" s="66">
        <v>20.2</v>
      </c>
      <c r="I597" s="60">
        <f>AVERAGE($H$102:H597)</f>
        <v>15.844838709677415</v>
      </c>
      <c r="J597" s="58">
        <f t="shared" si="122"/>
        <v>20.602479338842986</v>
      </c>
      <c r="K597">
        <f t="shared" si="125"/>
        <v>20.9</v>
      </c>
    </row>
    <row r="598" spans="3:11">
      <c r="C598" s="64">
        <v>25294</v>
      </c>
      <c r="D598" s="64" t="str">
        <f t="shared" si="123"/>
        <v>41969</v>
      </c>
      <c r="E598" s="65">
        <v>17.755099999999999</v>
      </c>
      <c r="F598" s="58">
        <f t="shared" si="124"/>
        <v>17.441600000000001</v>
      </c>
      <c r="G598" s="65">
        <v>14.434226961770623</v>
      </c>
      <c r="H598" s="66">
        <v>20.43</v>
      </c>
      <c r="I598" s="60">
        <f>AVERAGE($H$102:H598)</f>
        <v>15.854064386317905</v>
      </c>
      <c r="J598" s="58">
        <f t="shared" si="122"/>
        <v>20.620909090909098</v>
      </c>
      <c r="K598">
        <f t="shared" si="125"/>
        <v>20.2</v>
      </c>
    </row>
    <row r="599" spans="3:11">
      <c r="C599" s="64">
        <v>25324</v>
      </c>
      <c r="D599" s="64" t="str">
        <f t="shared" si="123"/>
        <v>51969</v>
      </c>
      <c r="E599" s="65">
        <v>17.715800000000002</v>
      </c>
      <c r="F599" s="58">
        <f t="shared" si="124"/>
        <v>17.755099999999999</v>
      </c>
      <c r="G599" s="65">
        <v>14.440816465863453</v>
      </c>
      <c r="H599" s="66">
        <v>20.97</v>
      </c>
      <c r="I599" s="60">
        <f>AVERAGE($H$102:H599)</f>
        <v>15.864337349397587</v>
      </c>
      <c r="J599" s="58">
        <f t="shared" si="122"/>
        <v>20.641900826446289</v>
      </c>
      <c r="K599">
        <f t="shared" si="125"/>
        <v>20.43</v>
      </c>
    </row>
    <row r="600" spans="3:11">
      <c r="C600" s="64">
        <v>25355</v>
      </c>
      <c r="D600" s="64" t="str">
        <f t="shared" si="123"/>
        <v>61969</v>
      </c>
      <c r="E600" s="65">
        <v>16.731200000000001</v>
      </c>
      <c r="F600" s="58">
        <f t="shared" si="124"/>
        <v>17.715800000000002</v>
      </c>
      <c r="G600" s="65">
        <v>14.445406412825649</v>
      </c>
      <c r="H600" s="66">
        <v>19.71</v>
      </c>
      <c r="I600" s="60">
        <f>AVERAGE($H$102:H600)</f>
        <v>15.87204408817635</v>
      </c>
      <c r="J600" s="58">
        <f t="shared" si="122"/>
        <v>20.650330578512399</v>
      </c>
      <c r="K600">
        <f t="shared" si="125"/>
        <v>20.97</v>
      </c>
    </row>
    <row r="601" spans="3:11">
      <c r="C601" s="64">
        <v>25385</v>
      </c>
      <c r="D601" s="64" t="str">
        <f t="shared" si="123"/>
        <v>71969</v>
      </c>
      <c r="E601" s="65">
        <v>15.5908</v>
      </c>
      <c r="F601" s="58">
        <f t="shared" si="124"/>
        <v>16.731200000000001</v>
      </c>
      <c r="G601" s="65">
        <v>14.447697199999999</v>
      </c>
      <c r="H601" s="66">
        <v>18.68</v>
      </c>
      <c r="I601" s="60">
        <f>AVERAGE($H$102:H601)</f>
        <v>15.877659999999999</v>
      </c>
      <c r="J601" s="58">
        <f t="shared" si="122"/>
        <v>20.65223140495868</v>
      </c>
      <c r="K601">
        <f t="shared" si="125"/>
        <v>19.71</v>
      </c>
    </row>
    <row r="602" spans="3:11">
      <c r="C602" s="64">
        <v>25416</v>
      </c>
      <c r="D602" s="64" t="str">
        <f t="shared" si="123"/>
        <v>81969</v>
      </c>
      <c r="E602" s="65">
        <v>16.215599999999998</v>
      </c>
      <c r="F602" s="58">
        <f t="shared" si="124"/>
        <v>15.5908</v>
      </c>
      <c r="G602" s="65">
        <v>14.451225948103792</v>
      </c>
      <c r="H602" s="66">
        <v>18.43</v>
      </c>
      <c r="I602" s="60">
        <f>AVERAGE($H$102:H602)</f>
        <v>15.882754491017963</v>
      </c>
      <c r="J602" s="58">
        <f t="shared" si="122"/>
        <v>20.646776859504133</v>
      </c>
      <c r="K602">
        <f t="shared" si="125"/>
        <v>18.68</v>
      </c>
    </row>
    <row r="603" spans="3:11">
      <c r="C603" s="64">
        <v>25447</v>
      </c>
      <c r="D603" s="64" t="str">
        <f t="shared" si="123"/>
        <v>91969</v>
      </c>
      <c r="E603" s="65">
        <v>15.809799999999999</v>
      </c>
      <c r="F603" s="58">
        <f t="shared" si="124"/>
        <v>16.215599999999998</v>
      </c>
      <c r="G603" s="65">
        <v>14.453932270916335</v>
      </c>
      <c r="H603" s="66">
        <v>18.399999999999999</v>
      </c>
      <c r="I603" s="60">
        <f>AVERAGE($H$102:H603)</f>
        <v>15.887768924302787</v>
      </c>
      <c r="J603" s="58">
        <f t="shared" si="122"/>
        <v>20.642148760330578</v>
      </c>
      <c r="K603">
        <f t="shared" si="125"/>
        <v>18.43</v>
      </c>
    </row>
    <row r="604" spans="3:11">
      <c r="C604" s="64">
        <v>25477</v>
      </c>
      <c r="D604" s="64" t="str">
        <f t="shared" si="123"/>
        <v>101969</v>
      </c>
      <c r="E604" s="65">
        <v>16.802800000000001</v>
      </c>
      <c r="F604" s="58">
        <f t="shared" si="124"/>
        <v>15.809799999999999</v>
      </c>
      <c r="G604" s="65">
        <v>14.458601988071571</v>
      </c>
      <c r="H604" s="66">
        <v>18.45</v>
      </c>
      <c r="I604" s="60">
        <f>AVERAGE($H$102:H604)</f>
        <v>15.892862823061627</v>
      </c>
      <c r="J604" s="58">
        <f t="shared" si="122"/>
        <v>20.644876033057848</v>
      </c>
      <c r="K604">
        <f t="shared" si="125"/>
        <v>18.399999999999999</v>
      </c>
    </row>
    <row r="605" spans="3:11">
      <c r="C605" s="64">
        <v>25508</v>
      </c>
      <c r="D605" s="64" t="str">
        <f t="shared" si="123"/>
        <v>111969</v>
      </c>
      <c r="E605" s="65">
        <v>16.2301</v>
      </c>
      <c r="F605" s="58">
        <f t="shared" si="124"/>
        <v>16.802800000000001</v>
      </c>
      <c r="G605" s="65">
        <v>14.462116865079365</v>
      </c>
      <c r="H605" s="66">
        <v>18.440000000000001</v>
      </c>
      <c r="I605" s="60">
        <f>AVERAGE($H$102:H605)</f>
        <v>15.897916666666664</v>
      </c>
      <c r="J605" s="58">
        <f t="shared" si="122"/>
        <v>20.648347107438013</v>
      </c>
      <c r="K605">
        <f t="shared" si="125"/>
        <v>18.45</v>
      </c>
    </row>
    <row r="606" spans="3:11">
      <c r="C606" s="64">
        <v>25538</v>
      </c>
      <c r="D606" s="64" t="str">
        <f t="shared" si="123"/>
        <v>121969</v>
      </c>
      <c r="E606" s="65">
        <v>15.927300000000001</v>
      </c>
      <c r="F606" s="58">
        <f t="shared" si="124"/>
        <v>16.2301</v>
      </c>
      <c r="G606" s="65">
        <v>14.465018217821783</v>
      </c>
      <c r="H606" s="66">
        <v>17.329999999999998</v>
      </c>
      <c r="I606" s="60">
        <f>AVERAGE($H$102:H606)</f>
        <v>15.900752475247522</v>
      </c>
      <c r="J606" s="58">
        <f t="shared" si="122"/>
        <v>20.642231404958675</v>
      </c>
      <c r="K606">
        <f t="shared" si="125"/>
        <v>18.440000000000001</v>
      </c>
    </row>
    <row r="607" spans="3:11">
      <c r="C607" s="64">
        <v>25569</v>
      </c>
      <c r="D607" s="64" t="str">
        <f t="shared" si="123"/>
        <v>11970</v>
      </c>
      <c r="E607" s="65">
        <v>15.1012</v>
      </c>
      <c r="F607" s="58">
        <f t="shared" si="124"/>
        <v>15.927300000000001</v>
      </c>
      <c r="G607" s="65">
        <v>14.466275494071146</v>
      </c>
      <c r="H607" s="66">
        <v>17.09</v>
      </c>
      <c r="I607" s="60">
        <f>AVERAGE($H$102:H607)</f>
        <v>15.903102766798416</v>
      </c>
      <c r="J607" s="58">
        <f t="shared" ref="J607:J670" si="126">AVERAGE(H487:H607)</f>
        <v>20.629586776859504</v>
      </c>
      <c r="K607">
        <f t="shared" si="125"/>
        <v>17.329999999999998</v>
      </c>
    </row>
    <row r="608" spans="3:11">
      <c r="C608" s="64">
        <v>25600</v>
      </c>
      <c r="D608" s="64" t="str">
        <f t="shared" si="123"/>
        <v>21970</v>
      </c>
      <c r="E608" s="65">
        <v>15.897</v>
      </c>
      <c r="F608" s="58">
        <f t="shared" si="124"/>
        <v>15.1012</v>
      </c>
      <c r="G608" s="65">
        <v>14.469097435897437</v>
      </c>
      <c r="H608" s="66">
        <v>16.37</v>
      </c>
      <c r="I608" s="60">
        <f>AVERAGE($H$102:H608)</f>
        <v>15.90402366863905</v>
      </c>
      <c r="J608" s="58">
        <f t="shared" si="126"/>
        <v>20.613305785123963</v>
      </c>
      <c r="K608">
        <f t="shared" si="125"/>
        <v>17.09</v>
      </c>
    </row>
    <row r="609" spans="3:11">
      <c r="C609" s="64">
        <v>25628</v>
      </c>
      <c r="D609" s="64" t="str">
        <f t="shared" si="123"/>
        <v>31970</v>
      </c>
      <c r="E609" s="65">
        <v>15.9201</v>
      </c>
      <c r="F609" s="58">
        <f t="shared" si="124"/>
        <v>15.897</v>
      </c>
      <c r="G609" s="65">
        <v>14.471953740157481</v>
      </c>
      <c r="H609" s="66">
        <v>16.53</v>
      </c>
      <c r="I609" s="60">
        <f>AVERAGE($H$102:H609)</f>
        <v>15.905255905511806</v>
      </c>
      <c r="J609" s="58">
        <f t="shared" si="126"/>
        <v>20.604876033057849</v>
      </c>
      <c r="K609">
        <f t="shared" si="125"/>
        <v>16.37</v>
      </c>
    </row>
    <row r="610" spans="3:11">
      <c r="C610" s="64">
        <v>25659</v>
      </c>
      <c r="D610" s="64" t="str">
        <f t="shared" si="123"/>
        <v>41970</v>
      </c>
      <c r="E610" s="65">
        <v>14.7681</v>
      </c>
      <c r="F610" s="58">
        <f t="shared" si="124"/>
        <v>15.9201</v>
      </c>
      <c r="G610" s="65">
        <v>14.472535559921416</v>
      </c>
      <c r="H610" s="66">
        <v>15.87</v>
      </c>
      <c r="I610" s="60">
        <f>AVERAGE($H$102:H610)</f>
        <v>15.905186640471509</v>
      </c>
      <c r="J610" s="58">
        <f t="shared" si="126"/>
        <v>20.593140495867765</v>
      </c>
      <c r="K610">
        <f t="shared" si="125"/>
        <v>16.53</v>
      </c>
    </row>
    <row r="611" spans="3:11">
      <c r="C611" s="64">
        <v>25689</v>
      </c>
      <c r="D611" s="64" t="str">
        <f t="shared" si="123"/>
        <v>51970</v>
      </c>
      <c r="E611" s="65">
        <v>13.867800000000001</v>
      </c>
      <c r="F611" s="58">
        <f t="shared" si="124"/>
        <v>14.7681</v>
      </c>
      <c r="G611" s="65">
        <v>14.471349803921569</v>
      </c>
      <c r="H611" s="66">
        <v>13.98</v>
      </c>
      <c r="I611" s="60">
        <f>AVERAGE($H$102:H611)</f>
        <v>15.901411764705877</v>
      </c>
      <c r="J611" s="58">
        <f t="shared" si="126"/>
        <v>20.564628099173547</v>
      </c>
      <c r="K611">
        <f t="shared" si="125"/>
        <v>15.87</v>
      </c>
    </row>
    <row r="612" spans="3:11">
      <c r="C612" s="64">
        <v>25720</v>
      </c>
      <c r="D612" s="64" t="str">
        <f t="shared" si="123"/>
        <v>61970</v>
      </c>
      <c r="E612" s="65">
        <v>13.1739</v>
      </c>
      <c r="F612" s="58">
        <f t="shared" si="124"/>
        <v>13.867800000000001</v>
      </c>
      <c r="G612" s="65">
        <v>14.468810763209394</v>
      </c>
      <c r="H612" s="66">
        <v>13.8</v>
      </c>
      <c r="I612" s="60">
        <f>AVERAGE($H$102:H612)</f>
        <v>15.897299412915848</v>
      </c>
      <c r="J612" s="58">
        <f t="shared" si="126"/>
        <v>20.536033057851238</v>
      </c>
      <c r="K612">
        <f t="shared" si="125"/>
        <v>13.98</v>
      </c>
    </row>
    <row r="613" spans="3:11">
      <c r="C613" s="64">
        <v>25750</v>
      </c>
      <c r="D613" s="64" t="str">
        <f t="shared" si="123"/>
        <v>71970</v>
      </c>
      <c r="E613" s="65">
        <v>14.5616</v>
      </c>
      <c r="F613" s="58">
        <f t="shared" si="124"/>
        <v>13.1739</v>
      </c>
      <c r="G613" s="65">
        <v>14.468991992187501</v>
      </c>
      <c r="H613" s="66">
        <v>13.73</v>
      </c>
      <c r="I613" s="60">
        <f>AVERAGE($H$102:H613)</f>
        <v>15.893066406249995</v>
      </c>
      <c r="J613" s="58">
        <f t="shared" si="126"/>
        <v>20.502231404958675</v>
      </c>
      <c r="K613">
        <f t="shared" si="125"/>
        <v>13.8</v>
      </c>
    </row>
    <row r="614" spans="3:11">
      <c r="C614" s="64">
        <v>25781</v>
      </c>
      <c r="D614" s="64" t="str">
        <f t="shared" si="123"/>
        <v>81970</v>
      </c>
      <c r="E614" s="65">
        <v>15.209</v>
      </c>
      <c r="F614" s="58">
        <f t="shared" si="124"/>
        <v>14.5616</v>
      </c>
      <c r="G614" s="65">
        <v>14.470434502923977</v>
      </c>
      <c r="H614" s="66">
        <v>14.1</v>
      </c>
      <c r="I614" s="60">
        <f>AVERAGE($H$102:H614)</f>
        <v>15.889571150097462</v>
      </c>
      <c r="J614" s="58">
        <f t="shared" si="126"/>
        <v>20.475123966942146</v>
      </c>
      <c r="K614">
        <f t="shared" si="125"/>
        <v>13.73</v>
      </c>
    </row>
    <row r="615" spans="3:11">
      <c r="C615" s="64">
        <v>25812</v>
      </c>
      <c r="D615" s="64" t="str">
        <f t="shared" ref="D615:D678" si="127">MONTH(C615)&amp;YEAR(C615)</f>
        <v>91970</v>
      </c>
      <c r="E615" s="65">
        <v>15.727600000000001</v>
      </c>
      <c r="F615" s="58">
        <f t="shared" si="124"/>
        <v>15.209</v>
      </c>
      <c r="G615" s="65">
        <v>14.472880350194554</v>
      </c>
      <c r="H615" s="66">
        <v>14.84</v>
      </c>
      <c r="I615" s="60">
        <f>AVERAGE($H$102:H615)</f>
        <v>15.887529182879373</v>
      </c>
      <c r="J615" s="58">
        <f t="shared" si="126"/>
        <v>20.452479338842974</v>
      </c>
      <c r="K615">
        <f t="shared" si="125"/>
        <v>14.1</v>
      </c>
    </row>
    <row r="616" spans="3:11">
      <c r="C616" s="64">
        <v>25842</v>
      </c>
      <c r="D616" s="64" t="str">
        <f t="shared" si="127"/>
        <v>101970</v>
      </c>
      <c r="E616" s="65">
        <v>16.228100000000001</v>
      </c>
      <c r="F616" s="58">
        <f t="shared" ref="F616:F679" si="128">E615</f>
        <v>15.727600000000001</v>
      </c>
      <c r="G616" s="65">
        <v>14.476288543689321</v>
      </c>
      <c r="H616" s="66">
        <v>15.06</v>
      </c>
      <c r="I616" s="60">
        <f>AVERAGE($H$102:H616)</f>
        <v>15.885922330097085</v>
      </c>
      <c r="J616" s="58">
        <f t="shared" si="126"/>
        <v>20.43603305785124</v>
      </c>
      <c r="K616">
        <f t="shared" ref="K616:K679" si="129">H615</f>
        <v>14.84</v>
      </c>
    </row>
    <row r="617" spans="3:11">
      <c r="C617" s="64">
        <v>25873</v>
      </c>
      <c r="D617" s="64" t="str">
        <f t="shared" si="127"/>
        <v>111970</v>
      </c>
      <c r="E617" s="65">
        <v>16.998100000000001</v>
      </c>
      <c r="F617" s="58">
        <f t="shared" si="128"/>
        <v>16.228100000000001</v>
      </c>
      <c r="G617" s="65">
        <v>14.481175775193799</v>
      </c>
      <c r="H617" s="66">
        <v>14.95</v>
      </c>
      <c r="I617" s="60">
        <f>AVERAGE($H$102:H617)</f>
        <v>15.884108527131781</v>
      </c>
      <c r="J617" s="58">
        <f t="shared" si="126"/>
        <v>20.422314049586777</v>
      </c>
      <c r="K617">
        <f t="shared" si="129"/>
        <v>15.06</v>
      </c>
    </row>
    <row r="618" spans="3:11">
      <c r="C618" s="64">
        <v>25903</v>
      </c>
      <c r="D618" s="64" t="str">
        <f t="shared" si="127"/>
        <v>121970</v>
      </c>
      <c r="E618" s="65">
        <v>17.963000000000001</v>
      </c>
      <c r="F618" s="58">
        <f t="shared" si="128"/>
        <v>16.998100000000001</v>
      </c>
      <c r="G618" s="65">
        <v>14.487910444874275</v>
      </c>
      <c r="H618" s="66">
        <v>15.87</v>
      </c>
      <c r="I618" s="60">
        <f>AVERAGE($H$102:H618)</f>
        <v>15.884081237911024</v>
      </c>
      <c r="J618" s="58">
        <f t="shared" si="126"/>
        <v>20.411735537190079</v>
      </c>
      <c r="K618">
        <f t="shared" si="129"/>
        <v>14.95</v>
      </c>
    </row>
    <row r="619" spans="3:11">
      <c r="C619" s="64">
        <v>25934</v>
      </c>
      <c r="D619" s="64" t="str">
        <f t="shared" si="127"/>
        <v>11971</v>
      </c>
      <c r="E619" s="65">
        <v>18.367799999999999</v>
      </c>
      <c r="F619" s="58">
        <f t="shared" si="128"/>
        <v>17.963000000000001</v>
      </c>
      <c r="G619" s="65">
        <v>14.49540057915058</v>
      </c>
      <c r="H619" s="66">
        <v>16.46</v>
      </c>
      <c r="I619" s="60">
        <f>AVERAGE($H$102:H619)</f>
        <v>15.885193050193047</v>
      </c>
      <c r="J619" s="58">
        <f t="shared" si="126"/>
        <v>20.402644628099168</v>
      </c>
      <c r="K619">
        <f t="shared" si="129"/>
        <v>15.87</v>
      </c>
    </row>
    <row r="620" spans="3:11">
      <c r="C620" s="64">
        <v>25965</v>
      </c>
      <c r="D620" s="64" t="str">
        <f t="shared" si="127"/>
        <v>21971</v>
      </c>
      <c r="E620" s="65">
        <v>18.534500000000001</v>
      </c>
      <c r="F620" s="58">
        <f t="shared" si="128"/>
        <v>18.367799999999999</v>
      </c>
      <c r="G620" s="65">
        <v>14.503183044315993</v>
      </c>
      <c r="H620" s="66">
        <v>17.03</v>
      </c>
      <c r="I620" s="60">
        <f>AVERAGE($H$102:H620)</f>
        <v>15.887398843930635</v>
      </c>
      <c r="J620" s="58">
        <f t="shared" si="126"/>
        <v>20.390743801652896</v>
      </c>
      <c r="K620">
        <f t="shared" si="129"/>
        <v>16.46</v>
      </c>
    </row>
    <row r="621" spans="3:11">
      <c r="C621" s="64">
        <v>25993</v>
      </c>
      <c r="D621" s="64" t="str">
        <f t="shared" si="127"/>
        <v>31971</v>
      </c>
      <c r="E621" s="65">
        <v>19.2165</v>
      </c>
      <c r="F621" s="58">
        <f t="shared" si="128"/>
        <v>18.534500000000001</v>
      </c>
      <c r="G621" s="65">
        <v>14.512247115384616</v>
      </c>
      <c r="H621" s="66">
        <v>17.399999999999999</v>
      </c>
      <c r="I621" s="60">
        <f>AVERAGE($H$102:H621)</f>
        <v>15.89030769230769</v>
      </c>
      <c r="J621" s="58">
        <f t="shared" si="126"/>
        <v>20.375619834710747</v>
      </c>
      <c r="K621">
        <f t="shared" si="129"/>
        <v>17.03</v>
      </c>
    </row>
    <row r="622" spans="3:11">
      <c r="C622" s="64">
        <v>26024</v>
      </c>
      <c r="D622" s="64" t="str">
        <f t="shared" si="127"/>
        <v>41971</v>
      </c>
      <c r="E622" s="65">
        <v>19.5395</v>
      </c>
      <c r="F622" s="58">
        <f t="shared" si="128"/>
        <v>19.2165</v>
      </c>
      <c r="G622" s="65">
        <v>14.521896353166987</v>
      </c>
      <c r="H622" s="66">
        <v>17.920000000000002</v>
      </c>
      <c r="I622" s="60">
        <f>AVERAGE($H$102:H622)</f>
        <v>15.894203454894432</v>
      </c>
      <c r="J622" s="58">
        <f t="shared" si="126"/>
        <v>20.359752066115703</v>
      </c>
      <c r="K622">
        <f t="shared" si="129"/>
        <v>17.399999999999999</v>
      </c>
    </row>
    <row r="623" spans="3:11">
      <c r="C623" s="64">
        <v>26054</v>
      </c>
      <c r="D623" s="64" t="str">
        <f t="shared" si="127"/>
        <v>51971</v>
      </c>
      <c r="E623" s="65">
        <v>18.727399999999999</v>
      </c>
      <c r="F623" s="58">
        <f t="shared" si="128"/>
        <v>19.5395</v>
      </c>
      <c r="G623" s="65">
        <v>14.529952873563218</v>
      </c>
      <c r="H623" s="66">
        <v>17.559999999999999</v>
      </c>
      <c r="I623" s="60">
        <f>AVERAGE($H$102:H623)</f>
        <v>15.897394636015322</v>
      </c>
      <c r="J623" s="58">
        <f t="shared" si="126"/>
        <v>20.336446280991741</v>
      </c>
      <c r="K623">
        <f t="shared" si="129"/>
        <v>17.920000000000002</v>
      </c>
    </row>
    <row r="624" spans="3:11">
      <c r="C624" s="64">
        <v>26085</v>
      </c>
      <c r="D624" s="64" t="str">
        <f t="shared" si="127"/>
        <v>61971</v>
      </c>
      <c r="E624" s="65">
        <v>18.552600000000002</v>
      </c>
      <c r="F624" s="58">
        <f t="shared" si="128"/>
        <v>18.727399999999999</v>
      </c>
      <c r="G624" s="65">
        <v>14.537644359464627</v>
      </c>
      <c r="H624" s="66">
        <v>17.079999999999998</v>
      </c>
      <c r="I624" s="60">
        <f>AVERAGE($H$102:H624)</f>
        <v>15.89965583173996</v>
      </c>
      <c r="J624" s="58">
        <f t="shared" si="126"/>
        <v>20.30735537190083</v>
      </c>
      <c r="K624">
        <f t="shared" si="129"/>
        <v>17.559999999999999</v>
      </c>
    </row>
    <row r="625" spans="3:11">
      <c r="C625" s="64">
        <v>26115</v>
      </c>
      <c r="D625" s="64" t="str">
        <f t="shared" si="127"/>
        <v>71971</v>
      </c>
      <c r="E625" s="65">
        <v>17.6022</v>
      </c>
      <c r="F625" s="58">
        <f t="shared" si="128"/>
        <v>18.552600000000002</v>
      </c>
      <c r="G625" s="65">
        <v>14.543492748091603</v>
      </c>
      <c r="H625" s="66">
        <v>16.89</v>
      </c>
      <c r="I625" s="60">
        <f>AVERAGE($H$102:H625)</f>
        <v>15.901545801526714</v>
      </c>
      <c r="J625" s="58">
        <f t="shared" si="126"/>
        <v>20.278925619834716</v>
      </c>
      <c r="K625">
        <f t="shared" si="129"/>
        <v>17.079999999999998</v>
      </c>
    </row>
    <row r="626" spans="3:11">
      <c r="C626" s="64">
        <v>26146</v>
      </c>
      <c r="D626" s="64" t="str">
        <f t="shared" si="127"/>
        <v>81971</v>
      </c>
      <c r="E626" s="65">
        <v>18.2376</v>
      </c>
      <c r="F626" s="58">
        <f t="shared" si="128"/>
        <v>17.6022</v>
      </c>
      <c r="G626" s="65">
        <v>14.550529142857144</v>
      </c>
      <c r="H626" s="66">
        <v>16.52</v>
      </c>
      <c r="I626" s="60">
        <f>AVERAGE($H$102:H626)</f>
        <v>15.902723809523806</v>
      </c>
      <c r="J626" s="58">
        <f t="shared" si="126"/>
        <v>20.248925619834715</v>
      </c>
      <c r="K626">
        <f t="shared" si="129"/>
        <v>16.89</v>
      </c>
    </row>
    <row r="627" spans="3:11">
      <c r="C627" s="64">
        <v>26177</v>
      </c>
      <c r="D627" s="64" t="str">
        <f t="shared" si="127"/>
        <v>91971</v>
      </c>
      <c r="E627" s="65">
        <v>18.110499999999998</v>
      </c>
      <c r="F627" s="58">
        <f t="shared" si="128"/>
        <v>18.2376</v>
      </c>
      <c r="G627" s="65">
        <v>14.557297148288974</v>
      </c>
      <c r="H627" s="66">
        <v>16.86</v>
      </c>
      <c r="I627" s="60">
        <f>AVERAGE($H$102:H627)</f>
        <v>15.90454372623574</v>
      </c>
      <c r="J627" s="58">
        <f t="shared" si="126"/>
        <v>20.215206611570256</v>
      </c>
      <c r="K627">
        <f t="shared" si="129"/>
        <v>16.52</v>
      </c>
    </row>
    <row r="628" spans="3:11">
      <c r="C628" s="64">
        <v>26207</v>
      </c>
      <c r="D628" s="64" t="str">
        <f t="shared" si="127"/>
        <v>101971</v>
      </c>
      <c r="E628" s="65">
        <v>16.531600000000001</v>
      </c>
      <c r="F628" s="58">
        <f t="shared" si="128"/>
        <v>18.110499999999998</v>
      </c>
      <c r="G628" s="65">
        <v>14.561043453510438</v>
      </c>
      <c r="H628" s="66">
        <v>16.43</v>
      </c>
      <c r="I628" s="60">
        <f>AVERAGE($H$102:H628)</f>
        <v>15.905540796963946</v>
      </c>
      <c r="J628" s="58">
        <f t="shared" si="126"/>
        <v>20.179834710743808</v>
      </c>
      <c r="K628">
        <f t="shared" si="129"/>
        <v>16.86</v>
      </c>
    </row>
    <row r="629" spans="3:11">
      <c r="C629" s="64">
        <v>26238</v>
      </c>
      <c r="D629" s="64" t="str">
        <f t="shared" si="127"/>
        <v>111971</v>
      </c>
      <c r="E629" s="65">
        <v>16.4895</v>
      </c>
      <c r="F629" s="58">
        <f t="shared" si="128"/>
        <v>16.531600000000001</v>
      </c>
      <c r="G629" s="65">
        <v>14.564695833333333</v>
      </c>
      <c r="H629" s="66">
        <v>15.64</v>
      </c>
      <c r="I629" s="60">
        <f>AVERAGE($H$102:H629)</f>
        <v>15.905037878787876</v>
      </c>
      <c r="J629" s="58">
        <f t="shared" si="126"/>
        <v>20.136198347107442</v>
      </c>
      <c r="K629">
        <f t="shared" si="129"/>
        <v>16.43</v>
      </c>
    </row>
    <row r="630" spans="3:11">
      <c r="C630" s="64">
        <v>26268</v>
      </c>
      <c r="D630" s="64" t="str">
        <f t="shared" si="127"/>
        <v>121971</v>
      </c>
      <c r="E630" s="65">
        <v>17.910499999999999</v>
      </c>
      <c r="F630" s="58">
        <f t="shared" si="128"/>
        <v>16.4895</v>
      </c>
      <c r="G630" s="65">
        <v>14.571020604914935</v>
      </c>
      <c r="H630" s="66">
        <v>16.600000000000001</v>
      </c>
      <c r="I630" s="60">
        <f>AVERAGE($H$102:H630)</f>
        <v>15.906351606805291</v>
      </c>
      <c r="J630" s="58">
        <f t="shared" si="126"/>
        <v>20.092727272727274</v>
      </c>
      <c r="K630">
        <f t="shared" si="129"/>
        <v>15.64</v>
      </c>
    </row>
    <row r="631" spans="3:11">
      <c r="C631" s="64">
        <v>26299</v>
      </c>
      <c r="D631" s="64" t="str">
        <f t="shared" si="127"/>
        <v>11972</v>
      </c>
      <c r="E631" s="65">
        <v>17.889800000000001</v>
      </c>
      <c r="F631" s="58">
        <f t="shared" si="128"/>
        <v>17.910499999999999</v>
      </c>
      <c r="G631" s="65">
        <v>14.57728245283019</v>
      </c>
      <c r="H631" s="66">
        <v>17.260000000000002</v>
      </c>
      <c r="I631" s="60">
        <f>AVERAGE($H$102:H631)</f>
        <v>15.908905660377357</v>
      </c>
      <c r="J631" s="58">
        <f t="shared" si="126"/>
        <v>20.053223140495874</v>
      </c>
      <c r="K631">
        <f t="shared" si="129"/>
        <v>16.600000000000001</v>
      </c>
    </row>
    <row r="632" spans="3:11">
      <c r="C632" s="64">
        <v>26330</v>
      </c>
      <c r="D632" s="64" t="str">
        <f t="shared" si="127"/>
        <v>21972</v>
      </c>
      <c r="E632" s="65">
        <v>18.342500000000001</v>
      </c>
      <c r="F632" s="58">
        <f t="shared" si="128"/>
        <v>17.889800000000001</v>
      </c>
      <c r="G632" s="65">
        <v>14.584373258003767</v>
      </c>
      <c r="H632" s="66">
        <v>17.46</v>
      </c>
      <c r="I632" s="60">
        <f>AVERAGE($H$102:H632)</f>
        <v>15.911826741996231</v>
      </c>
      <c r="J632" s="58">
        <f t="shared" si="126"/>
        <v>20.022314049586779</v>
      </c>
      <c r="K632">
        <f t="shared" si="129"/>
        <v>17.260000000000002</v>
      </c>
    </row>
    <row r="633" spans="3:11">
      <c r="C633" s="64">
        <v>26359</v>
      </c>
      <c r="D633" s="64" t="str">
        <f t="shared" si="127"/>
        <v>31972</v>
      </c>
      <c r="E633" s="65">
        <v>18.450900000000001</v>
      </c>
      <c r="F633" s="58">
        <f t="shared" si="128"/>
        <v>18.342500000000001</v>
      </c>
      <c r="G633" s="65">
        <v>14.591641165413535</v>
      </c>
      <c r="H633" s="66">
        <v>17.809999999999999</v>
      </c>
      <c r="I633" s="60">
        <f>AVERAGE($H$102:H633)</f>
        <v>15.915394736842101</v>
      </c>
      <c r="J633" s="58">
        <f t="shared" si="126"/>
        <v>19.99223140495868</v>
      </c>
      <c r="K633">
        <f t="shared" si="129"/>
        <v>17.46</v>
      </c>
    </row>
    <row r="634" spans="3:11">
      <c r="C634" s="64">
        <v>26390</v>
      </c>
      <c r="D634" s="64" t="str">
        <f t="shared" si="127"/>
        <v>41972</v>
      </c>
      <c r="E634" s="65">
        <v>18.0352</v>
      </c>
      <c r="F634" s="58">
        <f t="shared" si="128"/>
        <v>18.450900000000001</v>
      </c>
      <c r="G634" s="65">
        <v>14.598101876172608</v>
      </c>
      <c r="H634" s="66">
        <v>17.920000000000002</v>
      </c>
      <c r="I634" s="60">
        <f>AVERAGE($H$102:H634)</f>
        <v>15.919155722326451</v>
      </c>
      <c r="J634" s="58">
        <f t="shared" si="126"/>
        <v>19.963140495867773</v>
      </c>
      <c r="K634">
        <f t="shared" si="129"/>
        <v>17.809999999999999</v>
      </c>
    </row>
    <row r="635" spans="3:11">
      <c r="C635" s="64">
        <v>26420</v>
      </c>
      <c r="D635" s="64" t="str">
        <f t="shared" si="127"/>
        <v>51972</v>
      </c>
      <c r="E635" s="65">
        <v>18.346699999999998</v>
      </c>
      <c r="F635" s="58">
        <f t="shared" si="128"/>
        <v>18.0352</v>
      </c>
      <c r="G635" s="65">
        <v>14.605121722846443</v>
      </c>
      <c r="H635" s="66">
        <v>17.66</v>
      </c>
      <c r="I635" s="60">
        <f>AVERAGE($H$102:H635)</f>
        <v>15.922415730337075</v>
      </c>
      <c r="J635" s="58">
        <f t="shared" si="126"/>
        <v>19.93834710743802</v>
      </c>
      <c r="K635">
        <f t="shared" si="129"/>
        <v>17.920000000000002</v>
      </c>
    </row>
    <row r="636" spans="3:11">
      <c r="C636" s="64">
        <v>26451</v>
      </c>
      <c r="D636" s="64" t="str">
        <f t="shared" si="127"/>
        <v>61972</v>
      </c>
      <c r="E636" s="65">
        <v>17.946400000000001</v>
      </c>
      <c r="F636" s="58">
        <f t="shared" si="128"/>
        <v>18.346699999999998</v>
      </c>
      <c r="G636" s="65">
        <v>14.611367102803738</v>
      </c>
      <c r="H636" s="66">
        <v>17.64</v>
      </c>
      <c r="I636" s="60">
        <f>AVERAGE($H$102:H636)</f>
        <v>15.925626168224294</v>
      </c>
      <c r="J636" s="58">
        <f t="shared" si="126"/>
        <v>19.926363636363636</v>
      </c>
      <c r="K636">
        <f t="shared" si="129"/>
        <v>17.66</v>
      </c>
    </row>
    <row r="637" spans="3:11">
      <c r="C637" s="64">
        <v>26481</v>
      </c>
      <c r="D637" s="64" t="str">
        <f t="shared" si="127"/>
        <v>71972</v>
      </c>
      <c r="E637" s="65">
        <v>17.490200000000002</v>
      </c>
      <c r="F637" s="58">
        <f t="shared" si="128"/>
        <v>17.946400000000001</v>
      </c>
      <c r="G637" s="65">
        <v>14.616738059701493</v>
      </c>
      <c r="H637" s="66">
        <v>17.399999999999999</v>
      </c>
      <c r="I637" s="60">
        <f>AVERAGE($H$102:H637)</f>
        <v>15.928376865671636</v>
      </c>
      <c r="J637" s="58">
        <f t="shared" si="126"/>
        <v>19.931074380165292</v>
      </c>
      <c r="K637">
        <f t="shared" si="129"/>
        <v>17.64</v>
      </c>
    </row>
    <row r="638" spans="3:11">
      <c r="C638" s="64">
        <v>26512</v>
      </c>
      <c r="D638" s="64" t="str">
        <f t="shared" si="127"/>
        <v>81972</v>
      </c>
      <c r="E638" s="65">
        <v>18.0928</v>
      </c>
      <c r="F638" s="58">
        <f t="shared" si="128"/>
        <v>17.490200000000002</v>
      </c>
      <c r="G638" s="65">
        <v>14.623211173184359</v>
      </c>
      <c r="H638" s="66">
        <v>17.940000000000001</v>
      </c>
      <c r="I638" s="60">
        <f>AVERAGE($H$102:H638)</f>
        <v>15.932122905027928</v>
      </c>
      <c r="J638" s="58">
        <f t="shared" si="126"/>
        <v>19.937685950413226</v>
      </c>
      <c r="K638">
        <f t="shared" si="129"/>
        <v>17.399999999999999</v>
      </c>
    </row>
    <row r="639" spans="3:11">
      <c r="C639" s="64">
        <v>26543</v>
      </c>
      <c r="D639" s="64" t="str">
        <f t="shared" si="127"/>
        <v>91972</v>
      </c>
      <c r="E639" s="65">
        <v>18.004899999999999</v>
      </c>
      <c r="F639" s="58">
        <f t="shared" si="128"/>
        <v>18.0928</v>
      </c>
      <c r="G639" s="65">
        <v>14.6294968401487</v>
      </c>
      <c r="H639" s="66">
        <v>17.61</v>
      </c>
      <c r="I639" s="60">
        <f>AVERAGE($H$102:H639)</f>
        <v>15.93524163568773</v>
      </c>
      <c r="J639" s="58">
        <f t="shared" si="126"/>
        <v>19.938016528925623</v>
      </c>
      <c r="K639">
        <f t="shared" si="129"/>
        <v>17.940000000000001</v>
      </c>
    </row>
    <row r="640" spans="3:11">
      <c r="C640" s="64">
        <v>26573</v>
      </c>
      <c r="D640" s="64" t="str">
        <f t="shared" si="127"/>
        <v>101972</v>
      </c>
      <c r="E640" s="65">
        <v>17.380099999999999</v>
      </c>
      <c r="F640" s="58">
        <f t="shared" si="128"/>
        <v>18.004899999999999</v>
      </c>
      <c r="G640" s="65">
        <v>14.634600000000001</v>
      </c>
      <c r="H640" s="66">
        <v>17.53</v>
      </c>
      <c r="I640" s="60">
        <f>AVERAGE($H$102:H640)</f>
        <v>15.938200371057512</v>
      </c>
      <c r="J640" s="58">
        <f t="shared" si="126"/>
        <v>19.939752066115705</v>
      </c>
      <c r="K640">
        <f t="shared" si="129"/>
        <v>17.61</v>
      </c>
    </row>
    <row r="641" spans="3:11">
      <c r="C641" s="64">
        <v>26604</v>
      </c>
      <c r="D641" s="64" t="str">
        <f t="shared" si="127"/>
        <v>111972</v>
      </c>
      <c r="E641" s="65">
        <v>18.172899999999998</v>
      </c>
      <c r="F641" s="58">
        <f t="shared" si="128"/>
        <v>17.380099999999999</v>
      </c>
      <c r="G641" s="65">
        <v>14.641152407407407</v>
      </c>
      <c r="H641" s="66">
        <v>18.34</v>
      </c>
      <c r="I641" s="60">
        <f>AVERAGE($H$102:H641)</f>
        <v>15.942648148148146</v>
      </c>
      <c r="J641" s="58">
        <f t="shared" si="126"/>
        <v>19.952975206611573</v>
      </c>
      <c r="K641">
        <f t="shared" si="129"/>
        <v>17.53</v>
      </c>
    </row>
    <row r="642" spans="3:11">
      <c r="C642" s="64">
        <v>26634</v>
      </c>
      <c r="D642" s="64" t="str">
        <f t="shared" si="127"/>
        <v>121972</v>
      </c>
      <c r="E642" s="65">
        <v>18.387899999999998</v>
      </c>
      <c r="F642" s="58">
        <f t="shared" si="128"/>
        <v>18.172899999999998</v>
      </c>
      <c r="G642" s="65">
        <v>14.648078003696858</v>
      </c>
      <c r="H642" s="66">
        <v>18.649999999999999</v>
      </c>
      <c r="I642" s="60">
        <f>AVERAGE($H$102:H642)</f>
        <v>15.947652495378925</v>
      </c>
      <c r="J642" s="58">
        <f t="shared" si="126"/>
        <v>19.959586776859506</v>
      </c>
      <c r="K642">
        <f t="shared" si="129"/>
        <v>18.34</v>
      </c>
    </row>
    <row r="643" spans="3:11">
      <c r="C643" s="64">
        <v>26665</v>
      </c>
      <c r="D643" s="64" t="str">
        <f t="shared" si="127"/>
        <v>11973</v>
      </c>
      <c r="E643" s="65">
        <v>17.063199999999998</v>
      </c>
      <c r="F643" s="58">
        <f t="shared" si="128"/>
        <v>18.387899999999998</v>
      </c>
      <c r="G643" s="65">
        <v>14.652533948339483</v>
      </c>
      <c r="H643" s="66">
        <v>18.71</v>
      </c>
      <c r="I643" s="60">
        <f>AVERAGE($H$102:H643)</f>
        <v>15.95274907749077</v>
      </c>
      <c r="J643" s="58">
        <f t="shared" si="126"/>
        <v>19.960578512396697</v>
      </c>
      <c r="K643">
        <f t="shared" si="129"/>
        <v>18.649999999999999</v>
      </c>
    </row>
    <row r="644" spans="3:11">
      <c r="C644" s="64">
        <v>26696</v>
      </c>
      <c r="D644" s="64" t="str">
        <f t="shared" si="127"/>
        <v>21973</v>
      </c>
      <c r="E644" s="65">
        <v>16.423500000000001</v>
      </c>
      <c r="F644" s="58">
        <f t="shared" si="128"/>
        <v>17.063199999999998</v>
      </c>
      <c r="G644" s="65">
        <v>14.655795395948434</v>
      </c>
      <c r="H644" s="66">
        <v>17.89</v>
      </c>
      <c r="I644" s="60">
        <f>AVERAGE($H$102:H644)</f>
        <v>15.956316758747693</v>
      </c>
      <c r="J644" s="58">
        <f t="shared" si="126"/>
        <v>19.949256198347111</v>
      </c>
      <c r="K644">
        <f t="shared" si="129"/>
        <v>18.71</v>
      </c>
    </row>
    <row r="645" spans="3:11">
      <c r="C645" s="64">
        <v>26724</v>
      </c>
      <c r="D645" s="64" t="str">
        <f t="shared" si="127"/>
        <v>31973</v>
      </c>
      <c r="E645" s="65">
        <v>16.399999999999999</v>
      </c>
      <c r="F645" s="58">
        <f t="shared" si="128"/>
        <v>16.423500000000001</v>
      </c>
      <c r="G645" s="65">
        <v>14.659001654411764</v>
      </c>
      <c r="H645" s="66">
        <v>17.41</v>
      </c>
      <c r="I645" s="60">
        <f>AVERAGE($H$102:H645)</f>
        <v>15.95898897058823</v>
      </c>
      <c r="J645" s="58">
        <f t="shared" si="126"/>
        <v>19.932231404958678</v>
      </c>
      <c r="K645">
        <f t="shared" si="129"/>
        <v>17.89</v>
      </c>
    </row>
    <row r="646" spans="3:11">
      <c r="C646" s="64">
        <v>26755</v>
      </c>
      <c r="D646" s="64" t="str">
        <f t="shared" si="127"/>
        <v>41973</v>
      </c>
      <c r="E646" s="65">
        <v>14.795299999999999</v>
      </c>
      <c r="F646" s="58">
        <f t="shared" si="128"/>
        <v>16.399999999999999</v>
      </c>
      <c r="G646" s="65">
        <v>14.659251743119263</v>
      </c>
      <c r="H646" s="66">
        <v>16.940000000000001</v>
      </c>
      <c r="I646" s="60">
        <f>AVERAGE($H$102:H646)</f>
        <v>15.960788990825684</v>
      </c>
      <c r="J646" s="58">
        <f t="shared" si="126"/>
        <v>19.912809917355379</v>
      </c>
      <c r="K646">
        <f t="shared" si="129"/>
        <v>17.41</v>
      </c>
    </row>
    <row r="647" spans="3:11">
      <c r="C647" s="64">
        <v>26785</v>
      </c>
      <c r="D647" s="64" t="str">
        <f t="shared" si="127"/>
        <v>51973</v>
      </c>
      <c r="E647" s="65">
        <v>14.5159</v>
      </c>
      <c r="F647" s="58">
        <f t="shared" si="128"/>
        <v>14.795299999999999</v>
      </c>
      <c r="G647" s="65">
        <v>14.658989194139194</v>
      </c>
      <c r="H647" s="66">
        <v>16.309999999999999</v>
      </c>
      <c r="I647" s="60">
        <f>AVERAGE($H$102:H647)</f>
        <v>15.961428571428566</v>
      </c>
      <c r="J647" s="58">
        <f t="shared" si="126"/>
        <v>19.881074380165295</v>
      </c>
      <c r="K647">
        <f t="shared" si="129"/>
        <v>16.940000000000001</v>
      </c>
    </row>
    <row r="648" spans="3:11">
      <c r="C648" s="64">
        <v>26816</v>
      </c>
      <c r="D648" s="64" t="str">
        <f t="shared" si="127"/>
        <v>61973</v>
      </c>
      <c r="E648" s="65">
        <v>14.420500000000001</v>
      </c>
      <c r="F648" s="58">
        <f t="shared" si="128"/>
        <v>14.5159</v>
      </c>
      <c r="G648" s="65">
        <v>14.658553199268738</v>
      </c>
      <c r="H648" s="66">
        <v>15.81</v>
      </c>
      <c r="I648" s="60">
        <f>AVERAGE($H$102:H648)</f>
        <v>15.96115173674588</v>
      </c>
      <c r="J648" s="58">
        <f t="shared" si="126"/>
        <v>19.842231404958682</v>
      </c>
      <c r="K648">
        <f t="shared" si="129"/>
        <v>16.309999999999999</v>
      </c>
    </row>
    <row r="649" spans="3:11">
      <c r="C649" s="64">
        <v>26846</v>
      </c>
      <c r="D649" s="64" t="str">
        <f t="shared" si="127"/>
        <v>71973</v>
      </c>
      <c r="E649" s="65">
        <v>14.072800000000001</v>
      </c>
      <c r="F649" s="58">
        <f t="shared" si="128"/>
        <v>14.420500000000001</v>
      </c>
      <c r="G649" s="65">
        <v>14.657484306569343</v>
      </c>
      <c r="H649" s="66">
        <v>15.89</v>
      </c>
      <c r="I649" s="60">
        <f>AVERAGE($H$102:H649)</f>
        <v>15.961021897810211</v>
      </c>
      <c r="J649" s="58">
        <f t="shared" si="126"/>
        <v>19.805123966942155</v>
      </c>
      <c r="K649">
        <f t="shared" si="129"/>
        <v>15.81</v>
      </c>
    </row>
    <row r="650" spans="3:11">
      <c r="C650" s="64">
        <v>26877</v>
      </c>
      <c r="D650" s="64" t="str">
        <f t="shared" si="127"/>
        <v>81973</v>
      </c>
      <c r="E650" s="65">
        <v>13.5566</v>
      </c>
      <c r="F650" s="58">
        <f t="shared" si="128"/>
        <v>14.072800000000001</v>
      </c>
      <c r="G650" s="65">
        <v>14.655479052823313</v>
      </c>
      <c r="H650" s="66">
        <v>15.28</v>
      </c>
      <c r="I650" s="60">
        <f>AVERAGE($H$102:H650)</f>
        <v>15.959781420765021</v>
      </c>
      <c r="J650" s="58">
        <f t="shared" si="126"/>
        <v>19.766363636363643</v>
      </c>
      <c r="K650">
        <f t="shared" si="129"/>
        <v>15.89</v>
      </c>
    </row>
    <row r="651" spans="3:11">
      <c r="C651" s="64">
        <v>26908</v>
      </c>
      <c r="D651" s="64" t="str">
        <f t="shared" si="127"/>
        <v>91973</v>
      </c>
      <c r="E651" s="65">
        <v>14.100099999999999</v>
      </c>
      <c r="F651" s="58">
        <f t="shared" si="128"/>
        <v>13.5566</v>
      </c>
      <c r="G651" s="65">
        <v>14.654469272727271</v>
      </c>
      <c r="H651" s="66">
        <v>15.48</v>
      </c>
      <c r="I651" s="60">
        <f>AVERAGE($H$102:H651)</f>
        <v>15.958909090909083</v>
      </c>
      <c r="J651" s="58">
        <f t="shared" si="126"/>
        <v>19.725123966942153</v>
      </c>
      <c r="K651">
        <f t="shared" si="129"/>
        <v>15.28</v>
      </c>
    </row>
    <row r="652" spans="3:11">
      <c r="C652" s="64">
        <v>26938</v>
      </c>
      <c r="D652" s="64" t="str">
        <f t="shared" si="127"/>
        <v>101973</v>
      </c>
      <c r="E652" s="65">
        <v>13.270799999999999</v>
      </c>
      <c r="F652" s="58">
        <f t="shared" si="128"/>
        <v>14.100099999999999</v>
      </c>
      <c r="G652" s="65">
        <v>14.651958076225045</v>
      </c>
      <c r="H652" s="66">
        <v>15.91</v>
      </c>
      <c r="I652" s="60">
        <f>AVERAGE($H$102:H652)</f>
        <v>15.958820326678758</v>
      </c>
      <c r="J652" s="58">
        <f t="shared" si="126"/>
        <v>19.683388429752071</v>
      </c>
      <c r="K652">
        <f t="shared" si="129"/>
        <v>15.48</v>
      </c>
    </row>
    <row r="653" spans="3:11">
      <c r="C653" s="64">
        <v>26969</v>
      </c>
      <c r="D653" s="64" t="str">
        <f t="shared" si="127"/>
        <v>111973</v>
      </c>
      <c r="E653" s="65">
        <v>11.7598</v>
      </c>
      <c r="F653" s="58">
        <f t="shared" si="128"/>
        <v>13.270799999999999</v>
      </c>
      <c r="G653" s="65">
        <v>14.646718659420287</v>
      </c>
      <c r="H653" s="66">
        <v>14.65</v>
      </c>
      <c r="I653" s="60">
        <f>AVERAGE($H$102:H653)</f>
        <v>15.95644927536231</v>
      </c>
      <c r="J653" s="58">
        <f t="shared" si="126"/>
        <v>19.631818181818183</v>
      </c>
      <c r="K653">
        <f t="shared" si="129"/>
        <v>15.91</v>
      </c>
    </row>
    <row r="654" spans="3:11">
      <c r="C654" s="64">
        <v>26999</v>
      </c>
      <c r="D654" s="64" t="str">
        <f t="shared" si="127"/>
        <v>121973</v>
      </c>
      <c r="E654" s="65">
        <v>11.954700000000001</v>
      </c>
      <c r="F654" s="58">
        <f t="shared" si="128"/>
        <v>11.7598</v>
      </c>
      <c r="G654" s="65">
        <v>14.641850632911391</v>
      </c>
      <c r="H654" s="66">
        <v>13.49</v>
      </c>
      <c r="I654" s="60">
        <f>AVERAGE($H$102:H654)</f>
        <v>15.951989150090407</v>
      </c>
      <c r="J654" s="58">
        <f t="shared" si="126"/>
        <v>19.572066115702484</v>
      </c>
      <c r="K654">
        <f t="shared" si="129"/>
        <v>14.65</v>
      </c>
    </row>
    <row r="655" spans="3:11">
      <c r="C655" s="64">
        <v>27030</v>
      </c>
      <c r="D655" s="64" t="str">
        <f t="shared" si="127"/>
        <v>11974</v>
      </c>
      <c r="E655" s="65">
        <v>11.551399999999999</v>
      </c>
      <c r="F655" s="58">
        <f t="shared" si="128"/>
        <v>11.954700000000001</v>
      </c>
      <c r="G655" s="65">
        <v>14.636272202166063</v>
      </c>
      <c r="H655" s="66">
        <v>13.53</v>
      </c>
      <c r="I655" s="60">
        <f>AVERAGE($H$102:H655)</f>
        <v>15.947617328519849</v>
      </c>
      <c r="J655" s="58">
        <f t="shared" si="126"/>
        <v>19.510000000000009</v>
      </c>
      <c r="K655">
        <f t="shared" si="129"/>
        <v>13.49</v>
      </c>
    </row>
    <row r="656" spans="3:11">
      <c r="C656" s="64">
        <v>27061</v>
      </c>
      <c r="D656" s="64" t="str">
        <f t="shared" si="127"/>
        <v>21974</v>
      </c>
      <c r="E656" s="65">
        <v>11.509600000000001</v>
      </c>
      <c r="F656" s="58">
        <f t="shared" si="128"/>
        <v>11.551399999999999</v>
      </c>
      <c r="G656" s="65">
        <v>14.630638558558559</v>
      </c>
      <c r="H656" s="66">
        <v>12.96</v>
      </c>
      <c r="I656" s="60">
        <f>AVERAGE($H$102:H656)</f>
        <v>15.942234234234226</v>
      </c>
      <c r="J656" s="58">
        <f t="shared" si="126"/>
        <v>19.438347107438027</v>
      </c>
      <c r="K656">
        <f t="shared" si="129"/>
        <v>13.53</v>
      </c>
    </row>
    <row r="657" spans="3:11">
      <c r="C657" s="64">
        <v>27089</v>
      </c>
      <c r="D657" s="64" t="str">
        <f t="shared" si="127"/>
        <v>31974</v>
      </c>
      <c r="E657" s="65">
        <v>11.2416</v>
      </c>
      <c r="F657" s="58">
        <f t="shared" si="128"/>
        <v>11.509600000000001</v>
      </c>
      <c r="G657" s="65">
        <v>14.624543165467626</v>
      </c>
      <c r="H657" s="66">
        <v>13.31</v>
      </c>
      <c r="I657" s="60">
        <f>AVERAGE($H$102:H657)</f>
        <v>15.937499999999989</v>
      </c>
      <c r="J657" s="58">
        <f t="shared" si="126"/>
        <v>19.367933884297532</v>
      </c>
      <c r="K657">
        <f t="shared" si="129"/>
        <v>12.96</v>
      </c>
    </row>
    <row r="658" spans="3:11">
      <c r="C658" s="64">
        <v>27120</v>
      </c>
      <c r="D658" s="64" t="str">
        <f t="shared" si="127"/>
        <v>41974</v>
      </c>
      <c r="E658" s="65">
        <v>10.333</v>
      </c>
      <c r="F658" s="58">
        <f t="shared" si="128"/>
        <v>11.2416</v>
      </c>
      <c r="G658" s="65">
        <v>14.616838420107719</v>
      </c>
      <c r="H658" s="66">
        <v>12.55</v>
      </c>
      <c r="I658" s="60">
        <f>AVERAGE($H$102:H658)</f>
        <v>15.93141831238778</v>
      </c>
      <c r="J658" s="58">
        <f t="shared" si="126"/>
        <v>19.288429752066126</v>
      </c>
      <c r="K658">
        <f t="shared" si="129"/>
        <v>13.31</v>
      </c>
    </row>
    <row r="659" spans="3:11">
      <c r="C659" s="64">
        <v>27150</v>
      </c>
      <c r="D659" s="64" t="str">
        <f t="shared" si="127"/>
        <v>51974</v>
      </c>
      <c r="E659" s="65">
        <v>9.9863</v>
      </c>
      <c r="F659" s="58">
        <f t="shared" si="128"/>
        <v>10.333</v>
      </c>
      <c r="G659" s="65">
        <v>14.608539964157705</v>
      </c>
      <c r="H659" s="66">
        <v>12</v>
      </c>
      <c r="I659" s="60">
        <f>AVERAGE($H$102:H659)</f>
        <v>15.92437275985662</v>
      </c>
      <c r="J659" s="58">
        <f t="shared" si="126"/>
        <v>19.202314049586782</v>
      </c>
      <c r="K659">
        <f t="shared" si="129"/>
        <v>12.55</v>
      </c>
    </row>
    <row r="660" spans="3:11">
      <c r="C660" s="64">
        <v>27181</v>
      </c>
      <c r="D660" s="64" t="str">
        <f t="shared" si="127"/>
        <v>61974</v>
      </c>
      <c r="E660" s="65">
        <v>9.8398000000000003</v>
      </c>
      <c r="F660" s="58">
        <f t="shared" si="128"/>
        <v>9.9863</v>
      </c>
      <c r="G660" s="65">
        <v>14.600009123434702</v>
      </c>
      <c r="H660" s="66">
        <v>11.89</v>
      </c>
      <c r="I660" s="60">
        <f>AVERAGE($H$102:H660)</f>
        <v>15.917155635062599</v>
      </c>
      <c r="J660" s="58">
        <f t="shared" si="126"/>
        <v>19.114049586776861</v>
      </c>
      <c r="K660">
        <f t="shared" si="129"/>
        <v>12</v>
      </c>
    </row>
    <row r="661" spans="3:11">
      <c r="C661" s="64">
        <v>27211</v>
      </c>
      <c r="D661" s="64" t="str">
        <f t="shared" si="127"/>
        <v>71974</v>
      </c>
      <c r="E661" s="65">
        <v>8.7058</v>
      </c>
      <c r="F661" s="58">
        <f t="shared" si="128"/>
        <v>9.8398000000000003</v>
      </c>
      <c r="G661" s="65">
        <v>14.589483749999998</v>
      </c>
      <c r="H661" s="66">
        <v>10.39</v>
      </c>
      <c r="I661" s="60">
        <f>AVERAGE($H$102:H661)</f>
        <v>15.907285714285701</v>
      </c>
      <c r="J661" s="58">
        <f t="shared" si="126"/>
        <v>19.015619834710748</v>
      </c>
      <c r="K661">
        <f t="shared" si="129"/>
        <v>11.89</v>
      </c>
    </row>
    <row r="662" spans="3:11">
      <c r="C662" s="64">
        <v>27242</v>
      </c>
      <c r="D662" s="64" t="str">
        <f t="shared" si="127"/>
        <v>81974</v>
      </c>
      <c r="E662" s="65">
        <v>7.9199000000000002</v>
      </c>
      <c r="F662" s="58">
        <f t="shared" si="128"/>
        <v>8.7058</v>
      </c>
      <c r="G662" s="65">
        <v>14.577595008912654</v>
      </c>
      <c r="H662" s="66">
        <v>9.82</v>
      </c>
      <c r="I662" s="60">
        <f>AVERAGE($H$102:H662)</f>
        <v>15.896434937611394</v>
      </c>
      <c r="J662" s="58">
        <f t="shared" si="126"/>
        <v>18.906859504132239</v>
      </c>
      <c r="K662">
        <f t="shared" si="129"/>
        <v>10.39</v>
      </c>
    </row>
    <row r="663" spans="3:11">
      <c r="C663" s="64">
        <v>27273</v>
      </c>
      <c r="D663" s="64" t="str">
        <f t="shared" si="127"/>
        <v>91974</v>
      </c>
      <c r="E663" s="65">
        <v>6.9748000000000001</v>
      </c>
      <c r="F663" s="58">
        <f t="shared" si="128"/>
        <v>7.9199000000000002</v>
      </c>
      <c r="G663" s="65">
        <v>14.564066903914588</v>
      </c>
      <c r="H663" s="66">
        <v>8.68</v>
      </c>
      <c r="I663" s="60">
        <f>AVERAGE($H$102:H663)</f>
        <v>15.883594306049808</v>
      </c>
      <c r="J663" s="58">
        <f t="shared" si="126"/>
        <v>18.791404958677692</v>
      </c>
      <c r="K663">
        <f t="shared" si="129"/>
        <v>9.82</v>
      </c>
    </row>
    <row r="664" spans="3:11">
      <c r="C664" s="64">
        <v>27303</v>
      </c>
      <c r="D664" s="64" t="str">
        <f t="shared" si="127"/>
        <v>101974</v>
      </c>
      <c r="E664" s="65">
        <v>8.3126999999999995</v>
      </c>
      <c r="F664" s="58">
        <f t="shared" si="128"/>
        <v>6.9748000000000001</v>
      </c>
      <c r="G664" s="65">
        <v>14.552963232682059</v>
      </c>
      <c r="H664" s="66">
        <v>8.74</v>
      </c>
      <c r="I664" s="60">
        <f>AVERAGE($H$102:H664)</f>
        <v>15.870905861456469</v>
      </c>
      <c r="J664" s="58">
        <f t="shared" si="126"/>
        <v>18.674462809917362</v>
      </c>
      <c r="K664">
        <f t="shared" si="129"/>
        <v>8.68</v>
      </c>
    </row>
    <row r="665" spans="3:11">
      <c r="C665" s="64">
        <v>27334</v>
      </c>
      <c r="D665" s="64" t="str">
        <f t="shared" si="127"/>
        <v>111974</v>
      </c>
      <c r="E665" s="65">
        <v>7.8705999999999996</v>
      </c>
      <c r="F665" s="58">
        <f t="shared" si="128"/>
        <v>8.3126999999999995</v>
      </c>
      <c r="G665" s="65">
        <v>14.541115070921984</v>
      </c>
      <c r="H665" s="66">
        <v>8.9499999999999993</v>
      </c>
      <c r="I665" s="60">
        <f>AVERAGE($H$102:H665)</f>
        <v>15.858634751773037</v>
      </c>
      <c r="J665" s="58">
        <f t="shared" si="126"/>
        <v>18.556611570247938</v>
      </c>
      <c r="K665">
        <f t="shared" si="129"/>
        <v>8.74</v>
      </c>
    </row>
    <row r="666" spans="3:11">
      <c r="C666" s="64">
        <v>27364</v>
      </c>
      <c r="D666" s="64" t="str">
        <f t="shared" si="127"/>
        <v>121974</v>
      </c>
      <c r="E666" s="65">
        <v>7.7119999999999997</v>
      </c>
      <c r="F666" s="58">
        <f t="shared" si="128"/>
        <v>7.8705999999999996</v>
      </c>
      <c r="G666" s="65">
        <v>14.529028141592917</v>
      </c>
      <c r="H666" s="66">
        <v>8.2899999999999991</v>
      </c>
      <c r="I666" s="60">
        <f>AVERAGE($H$102:H666)</f>
        <v>15.845238938053086</v>
      </c>
      <c r="J666" s="58">
        <f t="shared" si="126"/>
        <v>18.433140495867768</v>
      </c>
      <c r="K666">
        <f t="shared" si="129"/>
        <v>8.9499999999999993</v>
      </c>
    </row>
    <row r="667" spans="3:11">
      <c r="C667" s="64">
        <v>27395</v>
      </c>
      <c r="D667" s="64" t="str">
        <f t="shared" si="127"/>
        <v>11975</v>
      </c>
      <c r="E667" s="65">
        <v>9.1100999999999992</v>
      </c>
      <c r="F667" s="58">
        <f t="shared" si="128"/>
        <v>7.7119999999999997</v>
      </c>
      <c r="G667" s="65">
        <v>14.519454063604238</v>
      </c>
      <c r="H667" s="66">
        <v>8.92</v>
      </c>
      <c r="I667" s="60">
        <f>AVERAGE($H$102:H667)</f>
        <v>15.833003533568894</v>
      </c>
      <c r="J667" s="58">
        <f t="shared" si="126"/>
        <v>18.318842975206614</v>
      </c>
      <c r="K667">
        <f t="shared" si="129"/>
        <v>8.2899999999999991</v>
      </c>
    </row>
    <row r="668" spans="3:11">
      <c r="C668" s="64">
        <v>27426</v>
      </c>
      <c r="D668" s="64" t="str">
        <f t="shared" si="127"/>
        <v>21975</v>
      </c>
      <c r="E668" s="65">
        <v>9.6555999999999997</v>
      </c>
      <c r="F668" s="58">
        <f t="shared" si="128"/>
        <v>9.1100999999999992</v>
      </c>
      <c r="G668" s="65">
        <v>14.510875837742502</v>
      </c>
      <c r="H668" s="66">
        <v>9.76</v>
      </c>
      <c r="I668" s="60">
        <f>AVERAGE($H$102:H668)</f>
        <v>15.822292768959425</v>
      </c>
      <c r="J668" s="58">
        <f t="shared" si="126"/>
        <v>18.207190082644633</v>
      </c>
      <c r="K668">
        <f t="shared" si="129"/>
        <v>8.92</v>
      </c>
    </row>
    <row r="669" spans="3:11">
      <c r="C669" s="64">
        <v>27454</v>
      </c>
      <c r="D669" s="64" t="str">
        <f t="shared" si="127"/>
        <v>31975</v>
      </c>
      <c r="E669" s="65">
        <v>9.8651</v>
      </c>
      <c r="F669" s="58">
        <f t="shared" si="128"/>
        <v>9.6555999999999997</v>
      </c>
      <c r="G669" s="65">
        <v>14.502696654929577</v>
      </c>
      <c r="H669" s="66">
        <v>10.16</v>
      </c>
      <c r="I669" s="60">
        <f>AVERAGE($H$102:H669)</f>
        <v>15.812323943661962</v>
      </c>
      <c r="J669" s="58">
        <f t="shared" si="126"/>
        <v>18.098016528925619</v>
      </c>
      <c r="K669">
        <f t="shared" si="129"/>
        <v>9.76</v>
      </c>
    </row>
    <row r="670" spans="3:11">
      <c r="C670" s="64">
        <v>27485</v>
      </c>
      <c r="D670" s="64" t="str">
        <f t="shared" si="127"/>
        <v>41975</v>
      </c>
      <c r="E670" s="65">
        <v>10.9673</v>
      </c>
      <c r="F670" s="58">
        <f t="shared" si="128"/>
        <v>9.8651</v>
      </c>
      <c r="G670" s="65">
        <v>14.496483304042179</v>
      </c>
      <c r="H670" s="66">
        <v>10.23</v>
      </c>
      <c r="I670" s="60">
        <f>AVERAGE($H$102:H670)</f>
        <v>15.802513181019322</v>
      </c>
      <c r="J670" s="58">
        <f t="shared" si="126"/>
        <v>17.990413223140497</v>
      </c>
      <c r="K670">
        <f t="shared" si="129"/>
        <v>10.16</v>
      </c>
    </row>
    <row r="671" spans="3:11">
      <c r="C671" s="64">
        <v>27515</v>
      </c>
      <c r="D671" s="64" t="str">
        <f t="shared" si="127"/>
        <v>51975</v>
      </c>
      <c r="E671" s="65">
        <v>11.451000000000001</v>
      </c>
      <c r="F671" s="58">
        <f t="shared" si="128"/>
        <v>10.9673</v>
      </c>
      <c r="G671" s="65">
        <v>14.491140350877192</v>
      </c>
      <c r="H671" s="66">
        <v>10.82</v>
      </c>
      <c r="I671" s="60">
        <f>AVERAGE($H$102:H671)</f>
        <v>15.793771929824549</v>
      </c>
      <c r="J671" s="58">
        <f t="shared" ref="J671:J734" si="130">AVERAGE(H551:H671)</f>
        <v>17.886280991735539</v>
      </c>
      <c r="K671">
        <f t="shared" si="129"/>
        <v>10.23</v>
      </c>
    </row>
    <row r="672" spans="3:11">
      <c r="C672" s="64">
        <v>27546</v>
      </c>
      <c r="D672" s="64" t="str">
        <f t="shared" si="127"/>
        <v>61975</v>
      </c>
      <c r="E672" s="65">
        <v>11.958500000000001</v>
      </c>
      <c r="F672" s="58">
        <f t="shared" si="128"/>
        <v>11.451000000000001</v>
      </c>
      <c r="G672" s="65">
        <v>14.486704903677758</v>
      </c>
      <c r="H672" s="66">
        <v>11.01</v>
      </c>
      <c r="I672" s="60">
        <f>AVERAGE($H$102:H672)</f>
        <v>15.78539404553414</v>
      </c>
      <c r="J672" s="58">
        <f t="shared" si="130"/>
        <v>17.781322314049589</v>
      </c>
      <c r="K672">
        <f t="shared" si="129"/>
        <v>10.82</v>
      </c>
    </row>
    <row r="673" spans="3:11">
      <c r="C673" s="64">
        <v>27576</v>
      </c>
      <c r="D673" s="64" t="str">
        <f t="shared" si="127"/>
        <v>71975</v>
      </c>
      <c r="E673" s="65">
        <v>11.4369</v>
      </c>
      <c r="F673" s="58">
        <f t="shared" si="128"/>
        <v>11.958500000000001</v>
      </c>
      <c r="G673" s="65">
        <v>14.481373076923077</v>
      </c>
      <c r="H673" s="66">
        <v>10.9</v>
      </c>
      <c r="I673" s="60">
        <f>AVERAGE($H$102:H673)</f>
        <v>15.776853146853135</v>
      </c>
      <c r="J673" s="58">
        <f t="shared" si="130"/>
        <v>17.686363636363641</v>
      </c>
      <c r="K673">
        <f t="shared" si="129"/>
        <v>11.01</v>
      </c>
    </row>
    <row r="674" spans="3:11">
      <c r="C674" s="64">
        <v>27607</v>
      </c>
      <c r="D674" s="64" t="str">
        <f t="shared" si="127"/>
        <v>81975</v>
      </c>
      <c r="E674" s="65">
        <v>11.1959</v>
      </c>
      <c r="F674" s="58">
        <f t="shared" si="128"/>
        <v>11.4369</v>
      </c>
      <c r="G674" s="65">
        <v>14.475639267015708</v>
      </c>
      <c r="H674" s="66">
        <v>10.09</v>
      </c>
      <c r="I674" s="60">
        <f>AVERAGE($H$102:H674)</f>
        <v>15.766928446771367</v>
      </c>
      <c r="J674" s="58">
        <f t="shared" si="130"/>
        <v>17.585454545454553</v>
      </c>
      <c r="K674">
        <f t="shared" si="129"/>
        <v>10.9</v>
      </c>
    </row>
    <row r="675" spans="3:11">
      <c r="C675" s="64">
        <v>27638</v>
      </c>
      <c r="D675" s="64" t="str">
        <f t="shared" si="127"/>
        <v>91975</v>
      </c>
      <c r="E675" s="65">
        <v>10.808</v>
      </c>
      <c r="F675" s="58">
        <f t="shared" si="128"/>
        <v>11.1959</v>
      </c>
      <c r="G675" s="65">
        <v>14.469249651567948</v>
      </c>
      <c r="H675" s="66">
        <v>9.92</v>
      </c>
      <c r="I675" s="60">
        <f>AVERAGE($H$102:H675)</f>
        <v>15.756742160278735</v>
      </c>
      <c r="J675" s="58">
        <f t="shared" si="130"/>
        <v>17.480082644628109</v>
      </c>
      <c r="K675">
        <f t="shared" si="129"/>
        <v>10.09</v>
      </c>
    </row>
    <row r="676" spans="3:11">
      <c r="C676" s="64">
        <v>27668</v>
      </c>
      <c r="D676" s="64" t="str">
        <f t="shared" si="127"/>
        <v>101975</v>
      </c>
      <c r="E676" s="65">
        <v>11.1859</v>
      </c>
      <c r="F676" s="58">
        <f t="shared" si="128"/>
        <v>10.808</v>
      </c>
      <c r="G676" s="65">
        <v>14.463539478260873</v>
      </c>
      <c r="H676" s="66">
        <v>10.33</v>
      </c>
      <c r="I676" s="60">
        <f>AVERAGE($H$102:H676)</f>
        <v>15.747304347826075</v>
      </c>
      <c r="J676" s="58">
        <f t="shared" si="130"/>
        <v>17.372314049586784</v>
      </c>
      <c r="K676">
        <f t="shared" si="129"/>
        <v>9.92</v>
      </c>
    </row>
    <row r="677" spans="3:11">
      <c r="C677" s="64">
        <v>27699</v>
      </c>
      <c r="D677" s="64" t="str">
        <f t="shared" si="127"/>
        <v>111975</v>
      </c>
      <c r="E677" s="65">
        <v>11.462300000000001</v>
      </c>
      <c r="F677" s="58">
        <f t="shared" si="128"/>
        <v>11.1859</v>
      </c>
      <c r="G677" s="65">
        <v>14.458328993055558</v>
      </c>
      <c r="H677" s="66">
        <v>10.44</v>
      </c>
      <c r="I677" s="60">
        <f>AVERAGE($H$102:H677)</f>
        <v>15.738090277777767</v>
      </c>
      <c r="J677" s="58">
        <f t="shared" si="130"/>
        <v>17.262066115702485</v>
      </c>
      <c r="K677">
        <f t="shared" si="129"/>
        <v>10.33</v>
      </c>
    </row>
    <row r="678" spans="3:11">
      <c r="C678" s="64">
        <v>27729</v>
      </c>
      <c r="D678" s="64" t="str">
        <f t="shared" si="127"/>
        <v>121975</v>
      </c>
      <c r="E678" s="65">
        <v>11.330399999999999</v>
      </c>
      <c r="F678" s="58">
        <f t="shared" si="128"/>
        <v>11.462300000000001</v>
      </c>
      <c r="G678" s="65">
        <v>14.452907972270367</v>
      </c>
      <c r="H678" s="66">
        <v>10.25</v>
      </c>
      <c r="I678" s="60">
        <f>AVERAGE($H$102:H678)</f>
        <v>15.728578856152502</v>
      </c>
      <c r="J678" s="58">
        <f t="shared" si="130"/>
        <v>17.149008264462815</v>
      </c>
      <c r="K678">
        <f t="shared" si="129"/>
        <v>10.44</v>
      </c>
    </row>
    <row r="679" spans="3:11">
      <c r="C679" s="64">
        <v>27760</v>
      </c>
      <c r="D679" s="64" t="str">
        <f t="shared" ref="D679:D742" si="131">MONTH(C679)&amp;YEAR(C679)</f>
        <v>11976</v>
      </c>
      <c r="E679" s="65">
        <v>11.646699999999999</v>
      </c>
      <c r="F679" s="58">
        <f t="shared" si="128"/>
        <v>11.330399999999999</v>
      </c>
      <c r="G679" s="65">
        <v>14.448052941176472</v>
      </c>
      <c r="H679" s="66">
        <v>11.19</v>
      </c>
      <c r="I679" s="60">
        <f>AVERAGE($H$102:H679)</f>
        <v>15.720726643598606</v>
      </c>
      <c r="J679" s="58">
        <f t="shared" si="130"/>
        <v>17.04570247933885</v>
      </c>
      <c r="K679">
        <f t="shared" si="129"/>
        <v>10.25</v>
      </c>
    </row>
    <row r="680" spans="3:11">
      <c r="C680" s="64">
        <v>27791</v>
      </c>
      <c r="D680" s="64" t="str">
        <f t="shared" si="131"/>
        <v>21976</v>
      </c>
      <c r="E680" s="65">
        <v>11.5139</v>
      </c>
      <c r="F680" s="58">
        <f t="shared" ref="F680:F743" si="132">E679</f>
        <v>11.646699999999999</v>
      </c>
      <c r="G680" s="65">
        <v>14.44298531951641</v>
      </c>
      <c r="H680" s="66">
        <v>11.59</v>
      </c>
      <c r="I680" s="60">
        <f>AVERAGE($H$102:H680)</f>
        <v>15.713592400690837</v>
      </c>
      <c r="J680" s="58">
        <f t="shared" si="130"/>
        <v>16.942644628099181</v>
      </c>
      <c r="K680">
        <f t="shared" ref="K680:K743" si="133">H679</f>
        <v>11.19</v>
      </c>
    </row>
    <row r="681" spans="3:11">
      <c r="C681" s="64">
        <v>27820</v>
      </c>
      <c r="D681" s="64" t="str">
        <f t="shared" si="131"/>
        <v>31976</v>
      </c>
      <c r="E681" s="65">
        <v>11.8672</v>
      </c>
      <c r="F681" s="58">
        <f t="shared" si="132"/>
        <v>11.5139</v>
      </c>
      <c r="G681" s="65">
        <v>14.438544310344831</v>
      </c>
      <c r="H681" s="66">
        <v>11.63</v>
      </c>
      <c r="I681" s="60">
        <f>AVERAGE($H$102:H681)</f>
        <v>15.70655172413792</v>
      </c>
      <c r="J681" s="58">
        <f t="shared" si="130"/>
        <v>16.842892561983479</v>
      </c>
      <c r="K681">
        <f t="shared" si="133"/>
        <v>11.59</v>
      </c>
    </row>
    <row r="682" spans="3:11">
      <c r="C682" s="64">
        <v>27851</v>
      </c>
      <c r="D682" s="64" t="str">
        <f t="shared" si="131"/>
        <v>41976</v>
      </c>
      <c r="E682" s="65">
        <v>10.988099999999999</v>
      </c>
      <c r="F682" s="58">
        <f t="shared" si="132"/>
        <v>11.8672</v>
      </c>
      <c r="G682" s="65">
        <v>14.43260550774527</v>
      </c>
      <c r="H682" s="66">
        <v>11.69</v>
      </c>
      <c r="I682" s="60">
        <f>AVERAGE($H$102:H682)</f>
        <v>15.699638554216858</v>
      </c>
      <c r="J682" s="58">
        <f t="shared" si="130"/>
        <v>16.752644628099183</v>
      </c>
      <c r="K682">
        <f t="shared" si="133"/>
        <v>11.63</v>
      </c>
    </row>
    <row r="683" spans="3:11">
      <c r="C683" s="64">
        <v>27881</v>
      </c>
      <c r="D683" s="64" t="str">
        <f t="shared" si="131"/>
        <v>51976</v>
      </c>
      <c r="E683" s="65">
        <v>10.830299999999999</v>
      </c>
      <c r="F683" s="58">
        <f t="shared" si="132"/>
        <v>10.988099999999999</v>
      </c>
      <c r="G683" s="65">
        <v>14.426415979381447</v>
      </c>
      <c r="H683" s="66">
        <v>11.53</v>
      </c>
      <c r="I683" s="60">
        <f>AVERAGE($H$102:H683)</f>
        <v>15.692474226804116</v>
      </c>
      <c r="J683" s="58">
        <f t="shared" si="130"/>
        <v>16.65694214876034</v>
      </c>
      <c r="K683">
        <f t="shared" si="133"/>
        <v>11.69</v>
      </c>
    </row>
    <row r="684" spans="3:11">
      <c r="C684" s="64">
        <v>27912</v>
      </c>
      <c r="D684" s="64" t="str">
        <f t="shared" si="131"/>
        <v>61976</v>
      </c>
      <c r="E684" s="65">
        <v>11.2735</v>
      </c>
      <c r="F684" s="58">
        <f t="shared" si="132"/>
        <v>10.830299999999999</v>
      </c>
      <c r="G684" s="65">
        <v>14.421007890222986</v>
      </c>
      <c r="H684" s="66">
        <v>11.54</v>
      </c>
      <c r="I684" s="60">
        <f>AVERAGE($H$102:H684)</f>
        <v>15.685351629502566</v>
      </c>
      <c r="J684" s="58">
        <f t="shared" si="130"/>
        <v>16.571735537190094</v>
      </c>
      <c r="K684">
        <f t="shared" si="133"/>
        <v>11.53</v>
      </c>
    </row>
    <row r="685" spans="3:11">
      <c r="C685" s="64">
        <v>27942</v>
      </c>
      <c r="D685" s="64" t="str">
        <f t="shared" si="131"/>
        <v>71976</v>
      </c>
      <c r="E685" s="65">
        <v>10.8314</v>
      </c>
      <c r="F685" s="58">
        <f t="shared" si="132"/>
        <v>11.2735</v>
      </c>
      <c r="G685" s="65">
        <v>14.414861301369864</v>
      </c>
      <c r="H685" s="66">
        <v>11.76</v>
      </c>
      <c r="I685" s="60">
        <f>AVERAGE($H$102:H685)</f>
        <v>15.678630136986294</v>
      </c>
      <c r="J685" s="58">
        <f t="shared" si="130"/>
        <v>16.490743801652901</v>
      </c>
      <c r="K685">
        <f t="shared" si="133"/>
        <v>11.54</v>
      </c>
    </row>
    <row r="686" spans="3:11">
      <c r="C686" s="64">
        <v>27973</v>
      </c>
      <c r="D686" s="64" t="str">
        <f t="shared" si="131"/>
        <v>81976</v>
      </c>
      <c r="E686" s="65">
        <v>10.7759</v>
      </c>
      <c r="F686" s="58">
        <f t="shared" si="132"/>
        <v>10.8314</v>
      </c>
      <c r="G686" s="65">
        <v>14.408640854700856</v>
      </c>
      <c r="H686" s="66">
        <v>11.6</v>
      </c>
      <c r="I686" s="60">
        <f>AVERAGE($H$102:H686)</f>
        <v>15.671658119658114</v>
      </c>
      <c r="J686" s="58">
        <f t="shared" si="130"/>
        <v>16.40991735537191</v>
      </c>
      <c r="K686">
        <f t="shared" si="133"/>
        <v>11.76</v>
      </c>
    </row>
    <row r="687" spans="3:11">
      <c r="C687" s="64">
        <v>28004</v>
      </c>
      <c r="D687" s="64" t="str">
        <f t="shared" si="131"/>
        <v>91976</v>
      </c>
      <c r="E687" s="65">
        <v>11.0199</v>
      </c>
      <c r="F687" s="58">
        <f t="shared" si="132"/>
        <v>10.7759</v>
      </c>
      <c r="G687" s="65">
        <v>14.402858020477817</v>
      </c>
      <c r="H687" s="66">
        <v>11.81</v>
      </c>
      <c r="I687" s="60">
        <f>AVERAGE($H$102:H687)</f>
        <v>15.665068259385659</v>
      </c>
      <c r="J687" s="58">
        <f t="shared" si="130"/>
        <v>16.34297520661158</v>
      </c>
      <c r="K687">
        <f t="shared" si="133"/>
        <v>11.6</v>
      </c>
    </row>
    <row r="688" spans="3:11">
      <c r="C688" s="64">
        <v>28034</v>
      </c>
      <c r="D688" s="64" t="str">
        <f t="shared" si="131"/>
        <v>101976</v>
      </c>
      <c r="E688" s="65">
        <v>10.3835</v>
      </c>
      <c r="F688" s="58">
        <f t="shared" si="132"/>
        <v>11.0199</v>
      </c>
      <c r="G688" s="65">
        <v>14.396010732538331</v>
      </c>
      <c r="H688" s="66">
        <v>11.35</v>
      </c>
      <c r="I688" s="60">
        <f>AVERAGE($H$102:H688)</f>
        <v>15.657717206132872</v>
      </c>
      <c r="J688" s="58">
        <f t="shared" si="130"/>
        <v>16.278429752066124</v>
      </c>
      <c r="K688">
        <f t="shared" si="133"/>
        <v>11.81</v>
      </c>
    </row>
    <row r="689" spans="3:11">
      <c r="C689" s="64">
        <v>28065</v>
      </c>
      <c r="D689" s="64" t="str">
        <f t="shared" si="131"/>
        <v>111976</v>
      </c>
      <c r="E689" s="65">
        <v>10.3027</v>
      </c>
      <c r="F689" s="58">
        <f t="shared" si="132"/>
        <v>10.3835</v>
      </c>
      <c r="G689" s="65">
        <v>14.389049319727892</v>
      </c>
      <c r="H689" s="66">
        <v>11.25</v>
      </c>
      <c r="I689" s="60">
        <f>AVERAGE($H$102:H689)</f>
        <v>15.650221088435368</v>
      </c>
      <c r="J689" s="58">
        <f t="shared" si="130"/>
        <v>16.215785123966949</v>
      </c>
      <c r="K689">
        <f t="shared" si="133"/>
        <v>11.35</v>
      </c>
    </row>
    <row r="690" spans="3:11">
      <c r="C690" s="64">
        <v>28095</v>
      </c>
      <c r="D690" s="64" t="str">
        <f t="shared" si="131"/>
        <v>121976</v>
      </c>
      <c r="E690" s="65">
        <v>10.8436</v>
      </c>
      <c r="F690" s="58">
        <f t="shared" si="132"/>
        <v>10.3027</v>
      </c>
      <c r="G690" s="65">
        <v>14.383029881154501</v>
      </c>
      <c r="H690" s="66">
        <v>11.6</v>
      </c>
      <c r="I690" s="60">
        <f>AVERAGE($H$102:H690)</f>
        <v>15.643344651952455</v>
      </c>
      <c r="J690" s="58">
        <f t="shared" si="130"/>
        <v>16.148760330578519</v>
      </c>
      <c r="K690">
        <f t="shared" si="133"/>
        <v>11.25</v>
      </c>
    </row>
    <row r="691" spans="3:11">
      <c r="C691" s="64">
        <v>28126</v>
      </c>
      <c r="D691" s="64" t="str">
        <f t="shared" si="131"/>
        <v>11977</v>
      </c>
      <c r="E691" s="65">
        <v>10.122</v>
      </c>
      <c r="F691" s="58">
        <f t="shared" si="132"/>
        <v>10.8436</v>
      </c>
      <c r="G691" s="65">
        <v>14.37580779661017</v>
      </c>
      <c r="H691" s="66">
        <v>11.44</v>
      </c>
      <c r="I691" s="60">
        <f>AVERAGE($H$102:H691)</f>
        <v>15.636220338983046</v>
      </c>
      <c r="J691" s="58">
        <f t="shared" si="130"/>
        <v>16.080165289256204</v>
      </c>
      <c r="K691">
        <f t="shared" si="133"/>
        <v>11.6</v>
      </c>
    </row>
    <row r="692" spans="3:11">
      <c r="C692" s="64">
        <v>28157</v>
      </c>
      <c r="D692" s="64" t="str">
        <f t="shared" si="131"/>
        <v>21977</v>
      </c>
      <c r="E692" s="65">
        <v>9.9027999999999992</v>
      </c>
      <c r="F692" s="58">
        <f t="shared" si="132"/>
        <v>10.122</v>
      </c>
      <c r="G692" s="65">
        <v>14.368239255499153</v>
      </c>
      <c r="H692" s="66">
        <v>11.01</v>
      </c>
      <c r="I692" s="60">
        <f>AVERAGE($H$102:H692)</f>
        <v>15.628392554991535</v>
      </c>
      <c r="J692" s="58">
        <f t="shared" si="130"/>
        <v>16.002314049586783</v>
      </c>
      <c r="K692">
        <f t="shared" si="133"/>
        <v>11.44</v>
      </c>
    </row>
    <row r="693" spans="3:11">
      <c r="C693" s="64">
        <v>28185</v>
      </c>
      <c r="D693" s="64" t="str">
        <f t="shared" si="131"/>
        <v>31977</v>
      </c>
      <c r="E693" s="65">
        <v>9.7638999999999996</v>
      </c>
      <c r="F693" s="58">
        <f t="shared" si="132"/>
        <v>9.9027999999999992</v>
      </c>
      <c r="G693" s="65">
        <v>14.360461655405405</v>
      </c>
      <c r="H693" s="66">
        <v>10.9</v>
      </c>
      <c r="I693" s="60">
        <f>AVERAGE($H$102:H693)</f>
        <v>15.6204054054054</v>
      </c>
      <c r="J693" s="58">
        <f t="shared" si="130"/>
        <v>15.918264462809924</v>
      </c>
      <c r="K693">
        <f t="shared" si="133"/>
        <v>11.01</v>
      </c>
    </row>
    <row r="694" spans="3:11">
      <c r="C694" s="64">
        <v>28216</v>
      </c>
      <c r="D694" s="64" t="str">
        <f t="shared" si="131"/>
        <v>41977</v>
      </c>
      <c r="E694" s="65">
        <v>9.4472000000000005</v>
      </c>
      <c r="F694" s="58">
        <f t="shared" si="132"/>
        <v>9.7638999999999996</v>
      </c>
      <c r="G694" s="65">
        <v>14.352176222596965</v>
      </c>
      <c r="H694" s="66">
        <v>10.64</v>
      </c>
      <c r="I694" s="60">
        <f>AVERAGE($H$102:H694)</f>
        <v>15.612006745362557</v>
      </c>
      <c r="J694" s="58">
        <f t="shared" si="130"/>
        <v>15.829008264462818</v>
      </c>
      <c r="K694">
        <f t="shared" si="133"/>
        <v>10.9</v>
      </c>
    </row>
    <row r="695" spans="3:11">
      <c r="C695" s="64">
        <v>28246</v>
      </c>
      <c r="D695" s="64" t="str">
        <f t="shared" si="131"/>
        <v>51977</v>
      </c>
      <c r="E695" s="65">
        <v>9.2246000000000006</v>
      </c>
      <c r="F695" s="58">
        <f t="shared" si="132"/>
        <v>9.4472000000000005</v>
      </c>
      <c r="G695" s="65">
        <v>14.343543939393939</v>
      </c>
      <c r="H695" s="66">
        <v>10.55</v>
      </c>
      <c r="I695" s="60">
        <f>AVERAGE($H$102:H695)</f>
        <v>15.603484848484841</v>
      </c>
      <c r="J695" s="58">
        <f t="shared" si="130"/>
        <v>15.736942148760336</v>
      </c>
      <c r="K695">
        <f t="shared" si="133"/>
        <v>10.64</v>
      </c>
    </row>
    <row r="696" spans="3:11">
      <c r="C696" s="64">
        <v>28277</v>
      </c>
      <c r="D696" s="64" t="str">
        <f t="shared" si="131"/>
        <v>61977</v>
      </c>
      <c r="E696" s="65">
        <v>9.6430000000000007</v>
      </c>
      <c r="F696" s="58">
        <f t="shared" si="132"/>
        <v>9.2246000000000006</v>
      </c>
      <c r="G696" s="65">
        <v>14.335643865546219</v>
      </c>
      <c r="H696" s="66">
        <v>10.53</v>
      </c>
      <c r="I696" s="60">
        <f>AVERAGE($H$102:H696)</f>
        <v>15.594957983193272</v>
      </c>
      <c r="J696" s="58">
        <f t="shared" si="130"/>
        <v>15.642561983471079</v>
      </c>
      <c r="K696">
        <f t="shared" si="133"/>
        <v>10.55</v>
      </c>
    </row>
    <row r="697" spans="3:11">
      <c r="C697" s="64">
        <v>28307</v>
      </c>
      <c r="D697" s="64" t="str">
        <f t="shared" si="131"/>
        <v>71977</v>
      </c>
      <c r="E697" s="65">
        <v>9.2296999999999993</v>
      </c>
      <c r="F697" s="58">
        <f t="shared" si="132"/>
        <v>9.6430000000000007</v>
      </c>
      <c r="G697" s="65">
        <v>14.327076845637583</v>
      </c>
      <c r="H697" s="66">
        <v>10.57</v>
      </c>
      <c r="I697" s="60">
        <f>AVERAGE($H$102:H697)</f>
        <v>15.586526845637577</v>
      </c>
      <c r="J697" s="58">
        <f t="shared" si="130"/>
        <v>15.551818181818188</v>
      </c>
      <c r="K697">
        <f t="shared" si="133"/>
        <v>10.53</v>
      </c>
    </row>
    <row r="698" spans="3:11">
      <c r="C698" s="64">
        <v>28338</v>
      </c>
      <c r="D698" s="64" t="str">
        <f t="shared" si="131"/>
        <v>81977</v>
      </c>
      <c r="E698" s="65">
        <v>9.0355000000000008</v>
      </c>
      <c r="F698" s="58">
        <f t="shared" si="132"/>
        <v>9.2296999999999993</v>
      </c>
      <c r="G698" s="65">
        <v>14.31821323283082</v>
      </c>
      <c r="H698" s="66">
        <v>10.27</v>
      </c>
      <c r="I698" s="60">
        <f>AVERAGE($H$102:H698)</f>
        <v>15.577621440536008</v>
      </c>
      <c r="J698" s="58">
        <f t="shared" si="130"/>
        <v>15.456528925619841</v>
      </c>
      <c r="K698">
        <f t="shared" si="133"/>
        <v>10.57</v>
      </c>
    </row>
    <row r="699" spans="3:11">
      <c r="C699" s="64">
        <v>28369</v>
      </c>
      <c r="D699" s="64" t="str">
        <f t="shared" si="131"/>
        <v>91977</v>
      </c>
      <c r="E699" s="65">
        <v>9.0130999999999997</v>
      </c>
      <c r="F699" s="58">
        <f t="shared" si="132"/>
        <v>9.0355000000000008</v>
      </c>
      <c r="G699" s="65">
        <v>14.309341806020067</v>
      </c>
      <c r="H699" s="66">
        <v>10.07</v>
      </c>
      <c r="I699" s="60">
        <f>AVERAGE($H$102:H699)</f>
        <v>15.568411371237453</v>
      </c>
      <c r="J699" s="58">
        <f t="shared" si="130"/>
        <v>15.357685950413229</v>
      </c>
      <c r="K699">
        <f t="shared" si="133"/>
        <v>10.27</v>
      </c>
    </row>
    <row r="700" spans="3:11">
      <c r="C700" s="64">
        <v>28399</v>
      </c>
      <c r="D700" s="64" t="str">
        <f t="shared" si="131"/>
        <v>101977</v>
      </c>
      <c r="E700" s="65">
        <v>8.4793000000000003</v>
      </c>
      <c r="F700" s="58">
        <f t="shared" si="132"/>
        <v>9.0130999999999997</v>
      </c>
      <c r="G700" s="65">
        <v>14.299608848080135</v>
      </c>
      <c r="H700" s="66">
        <v>9.77</v>
      </c>
      <c r="I700" s="60">
        <f>AVERAGE($H$102:H700)</f>
        <v>15.558731218697824</v>
      </c>
      <c r="J700" s="58">
        <f t="shared" si="130"/>
        <v>15.254793388429755</v>
      </c>
      <c r="K700">
        <f t="shared" si="133"/>
        <v>10.07</v>
      </c>
    </row>
    <row r="701" spans="3:11">
      <c r="C701" s="64">
        <v>28430</v>
      </c>
      <c r="D701" s="64" t="str">
        <f t="shared" si="131"/>
        <v>111977</v>
      </c>
      <c r="E701" s="65">
        <v>8.7080000000000002</v>
      </c>
      <c r="F701" s="58">
        <f t="shared" si="132"/>
        <v>8.4793000000000003</v>
      </c>
      <c r="G701" s="65">
        <v>14.290289500000002</v>
      </c>
      <c r="H701" s="66">
        <v>9.77</v>
      </c>
      <c r="I701" s="60">
        <f>AVERAGE($H$102:H701)</f>
        <v>15.549083333333328</v>
      </c>
      <c r="J701" s="58">
        <f t="shared" si="130"/>
        <v>15.153140495867772</v>
      </c>
      <c r="K701">
        <f t="shared" si="133"/>
        <v>9.77</v>
      </c>
    </row>
    <row r="702" spans="3:11">
      <c r="C702" s="64">
        <v>28460</v>
      </c>
      <c r="D702" s="64" t="str">
        <f t="shared" si="131"/>
        <v>121977</v>
      </c>
      <c r="E702" s="65">
        <v>8.7327999999999992</v>
      </c>
      <c r="F702" s="58">
        <f t="shared" si="132"/>
        <v>8.7080000000000002</v>
      </c>
      <c r="G702" s="65">
        <v>14.281042429284527</v>
      </c>
      <c r="H702" s="66">
        <v>9.68</v>
      </c>
      <c r="I702" s="60">
        <f>AVERAGE($H$102:H702)</f>
        <v>15.539317803660561</v>
      </c>
      <c r="J702" s="58">
        <f t="shared" si="130"/>
        <v>15.057438016528925</v>
      </c>
      <c r="K702">
        <f t="shared" si="133"/>
        <v>9.77</v>
      </c>
    </row>
    <row r="703" spans="3:11">
      <c r="C703" s="64">
        <v>28491</v>
      </c>
      <c r="D703" s="64" t="str">
        <f t="shared" si="131"/>
        <v>11978</v>
      </c>
      <c r="E703" s="65">
        <v>8.1730999999999998</v>
      </c>
      <c r="F703" s="58">
        <f t="shared" si="132"/>
        <v>8.7327999999999992</v>
      </c>
      <c r="G703" s="65">
        <v>14.270896345514952</v>
      </c>
      <c r="H703" s="66">
        <v>9.24</v>
      </c>
      <c r="I703" s="60">
        <f>AVERAGE($H$102:H703)</f>
        <v>15.528853820598002</v>
      </c>
      <c r="J703" s="58">
        <f t="shared" si="130"/>
        <v>14.954049586776859</v>
      </c>
      <c r="K703">
        <f t="shared" si="133"/>
        <v>9.68</v>
      </c>
    </row>
    <row r="704" spans="3:11">
      <c r="C704" s="64">
        <v>28522</v>
      </c>
      <c r="D704" s="64" t="str">
        <f t="shared" si="131"/>
        <v>21978</v>
      </c>
      <c r="E704" s="65">
        <v>7.9706999999999999</v>
      </c>
      <c r="F704" s="58">
        <f t="shared" si="132"/>
        <v>8.1730999999999998</v>
      </c>
      <c r="G704" s="65">
        <v>14.26044825870647</v>
      </c>
      <c r="H704" s="66">
        <v>9.0500000000000007</v>
      </c>
      <c r="I704" s="60">
        <f>AVERAGE($H$102:H704)</f>
        <v>15.518109452736313</v>
      </c>
      <c r="J704" s="58">
        <f t="shared" si="130"/>
        <v>14.851074380165292</v>
      </c>
      <c r="K704">
        <f t="shared" si="133"/>
        <v>9.24</v>
      </c>
    </row>
    <row r="705" spans="3:11">
      <c r="C705" s="64">
        <v>28550</v>
      </c>
      <c r="D705" s="64" t="str">
        <f t="shared" si="131"/>
        <v>31978</v>
      </c>
      <c r="E705" s="65">
        <v>8.1693999999999996</v>
      </c>
      <c r="F705" s="58">
        <f t="shared" si="132"/>
        <v>7.9706999999999999</v>
      </c>
      <c r="G705" s="65">
        <v>14.250363741721857</v>
      </c>
      <c r="H705" s="66">
        <v>8.9499999999999993</v>
      </c>
      <c r="I705" s="60">
        <f>AVERAGE($H$102:H705)</f>
        <v>15.507235099337743</v>
      </c>
      <c r="J705" s="58">
        <f t="shared" si="130"/>
        <v>14.756280991735538</v>
      </c>
      <c r="K705">
        <f t="shared" si="133"/>
        <v>9.0500000000000007</v>
      </c>
    </row>
    <row r="706" spans="3:11">
      <c r="C706" s="64">
        <v>28581</v>
      </c>
      <c r="D706" s="64" t="str">
        <f t="shared" si="131"/>
        <v>41978</v>
      </c>
      <c r="E706" s="65">
        <v>8.6224000000000007</v>
      </c>
      <c r="F706" s="58">
        <f t="shared" si="132"/>
        <v>8.1693999999999996</v>
      </c>
      <c r="G706" s="65">
        <v>14.241061322314053</v>
      </c>
      <c r="H706" s="66">
        <v>9.26</v>
      </c>
      <c r="I706" s="60">
        <f>AVERAGE($H$102:H706)</f>
        <v>15.496909090909087</v>
      </c>
      <c r="J706" s="58">
        <f t="shared" si="130"/>
        <v>14.668099173553722</v>
      </c>
      <c r="K706">
        <f t="shared" si="133"/>
        <v>8.9499999999999993</v>
      </c>
    </row>
    <row r="707" spans="3:11">
      <c r="C707" s="64">
        <v>28611</v>
      </c>
      <c r="D707" s="64" t="str">
        <f t="shared" si="131"/>
        <v>51978</v>
      </c>
      <c r="E707" s="65">
        <v>8.6588999999999992</v>
      </c>
      <c r="F707" s="58">
        <f t="shared" si="132"/>
        <v>8.6224000000000007</v>
      </c>
      <c r="G707" s="65">
        <v>14.231849834983501</v>
      </c>
      <c r="H707" s="66">
        <v>9.6300000000000008</v>
      </c>
      <c r="I707" s="60">
        <f>AVERAGE($H$102:H707)</f>
        <v>15.487227722772271</v>
      </c>
      <c r="J707" s="58">
        <f t="shared" si="130"/>
        <v>14.571818181818184</v>
      </c>
      <c r="K707">
        <f t="shared" si="133"/>
        <v>9.26</v>
      </c>
    </row>
    <row r="708" spans="3:11">
      <c r="C708" s="64">
        <v>28642</v>
      </c>
      <c r="D708" s="64" t="str">
        <f t="shared" si="131"/>
        <v>61978</v>
      </c>
      <c r="E708" s="65">
        <v>8.5067000000000004</v>
      </c>
      <c r="F708" s="58">
        <f t="shared" si="132"/>
        <v>8.6588999999999992</v>
      </c>
      <c r="G708" s="65">
        <v>14.222417957166396</v>
      </c>
      <c r="H708" s="66">
        <v>9.5500000000000007</v>
      </c>
      <c r="I708" s="60">
        <f>AVERAGE($H$102:H708)</f>
        <v>15.477446457990109</v>
      </c>
      <c r="J708" s="58">
        <f t="shared" si="130"/>
        <v>14.471983471074381</v>
      </c>
      <c r="K708">
        <f t="shared" si="133"/>
        <v>9.6300000000000008</v>
      </c>
    </row>
    <row r="709" spans="3:11">
      <c r="C709" s="64">
        <v>28672</v>
      </c>
      <c r="D709" s="64" t="str">
        <f t="shared" si="131"/>
        <v>71978</v>
      </c>
      <c r="E709" s="65">
        <v>8.7018000000000004</v>
      </c>
      <c r="F709" s="58">
        <f t="shared" si="132"/>
        <v>8.5067000000000004</v>
      </c>
      <c r="G709" s="65">
        <v>14.213337993421057</v>
      </c>
      <c r="H709" s="66">
        <v>9.43</v>
      </c>
      <c r="I709" s="60">
        <f>AVERAGE($H$102:H709)</f>
        <v>15.467499999999994</v>
      </c>
      <c r="J709" s="58">
        <f t="shared" si="130"/>
        <v>14.36809917355372</v>
      </c>
      <c r="K709">
        <f t="shared" si="133"/>
        <v>9.5500000000000007</v>
      </c>
    </row>
    <row r="710" spans="3:11">
      <c r="C710" s="64">
        <v>28703</v>
      </c>
      <c r="D710" s="64" t="str">
        <f t="shared" si="131"/>
        <v>81978</v>
      </c>
      <c r="E710" s="65">
        <v>8.9274000000000004</v>
      </c>
      <c r="F710" s="58">
        <f t="shared" si="132"/>
        <v>8.7018000000000004</v>
      </c>
      <c r="G710" s="65">
        <v>14.204658292282435</v>
      </c>
      <c r="H710" s="66">
        <v>10.02</v>
      </c>
      <c r="I710" s="60">
        <f>AVERAGE($H$102:H710)</f>
        <v>15.458555008210174</v>
      </c>
      <c r="J710" s="58">
        <f t="shared" si="130"/>
        <v>14.271157024793389</v>
      </c>
      <c r="K710">
        <f t="shared" si="133"/>
        <v>9.43</v>
      </c>
    </row>
    <row r="711" spans="3:11">
      <c r="C711" s="64">
        <v>28734</v>
      </c>
      <c r="D711" s="64" t="str">
        <f t="shared" si="131"/>
        <v>91978</v>
      </c>
      <c r="E711" s="65">
        <v>8.8626000000000005</v>
      </c>
      <c r="F711" s="58">
        <f t="shared" si="132"/>
        <v>8.9274000000000004</v>
      </c>
      <c r="G711" s="65">
        <v>14.195900819672136</v>
      </c>
      <c r="H711" s="66">
        <v>9.94</v>
      </c>
      <c r="I711" s="60">
        <f>AVERAGE($H$102:H711)</f>
        <v>15.449508196721307</v>
      </c>
      <c r="J711" s="58">
        <f t="shared" si="130"/>
        <v>14.178595041322316</v>
      </c>
      <c r="K711">
        <f t="shared" si="133"/>
        <v>10.02</v>
      </c>
    </row>
    <row r="712" spans="3:11">
      <c r="C712" s="64">
        <v>28764</v>
      </c>
      <c r="D712" s="64" t="str">
        <f t="shared" si="131"/>
        <v>101978</v>
      </c>
      <c r="E712" s="65">
        <v>7.5547000000000004</v>
      </c>
      <c r="F712" s="58">
        <f t="shared" si="132"/>
        <v>8.8626000000000005</v>
      </c>
      <c r="G712" s="65">
        <v>14.185031423895261</v>
      </c>
      <c r="H712" s="66">
        <v>9.5299999999999994</v>
      </c>
      <c r="I712" s="60">
        <f>AVERAGE($H$102:H712)</f>
        <v>15.439819967266772</v>
      </c>
      <c r="J712" s="58">
        <f t="shared" si="130"/>
        <v>14.07818181818182</v>
      </c>
      <c r="K712">
        <f t="shared" si="133"/>
        <v>9.94</v>
      </c>
    </row>
    <row r="713" spans="3:11">
      <c r="C713" s="64">
        <v>28795</v>
      </c>
      <c r="D713" s="64" t="str">
        <f t="shared" si="131"/>
        <v>111978</v>
      </c>
      <c r="E713" s="65">
        <v>7.6805000000000003</v>
      </c>
      <c r="F713" s="58">
        <f t="shared" si="132"/>
        <v>7.5547000000000004</v>
      </c>
      <c r="G713" s="65">
        <v>14.174403104575171</v>
      </c>
      <c r="H713" s="66">
        <v>8.93</v>
      </c>
      <c r="I713" s="60">
        <f>AVERAGE($H$102:H713)</f>
        <v>15.429183006535945</v>
      </c>
      <c r="J713" s="58">
        <f t="shared" si="130"/>
        <v>13.970165289256199</v>
      </c>
      <c r="K713">
        <f t="shared" si="133"/>
        <v>9.5299999999999994</v>
      </c>
    </row>
    <row r="714" spans="3:11">
      <c r="C714" s="64">
        <v>28825</v>
      </c>
      <c r="D714" s="64" t="str">
        <f t="shared" si="131"/>
        <v>121978</v>
      </c>
      <c r="E714" s="65">
        <v>7.7948000000000004</v>
      </c>
      <c r="F714" s="58">
        <f t="shared" si="132"/>
        <v>7.6805000000000003</v>
      </c>
      <c r="G714" s="65">
        <v>14.16399592169658</v>
      </c>
      <c r="H714" s="66">
        <v>9.01</v>
      </c>
      <c r="I714" s="60">
        <f>AVERAGE($H$102:H714)</f>
        <v>15.418711256117453</v>
      </c>
      <c r="J714" s="58">
        <f t="shared" si="130"/>
        <v>13.861157024793389</v>
      </c>
      <c r="K714">
        <f t="shared" si="133"/>
        <v>8.93</v>
      </c>
    </row>
    <row r="715" spans="3:11">
      <c r="C715" s="64">
        <v>28856</v>
      </c>
      <c r="D715" s="64" t="str">
        <f t="shared" si="131"/>
        <v>11979</v>
      </c>
      <c r="E715" s="65">
        <v>7.5134999999999996</v>
      </c>
      <c r="F715" s="58">
        <f t="shared" si="132"/>
        <v>7.7948000000000004</v>
      </c>
      <c r="G715" s="65">
        <v>14.153164495114012</v>
      </c>
      <c r="H715" s="66">
        <v>9.26</v>
      </c>
      <c r="I715" s="60">
        <f>AVERAGE($H$102:H715)</f>
        <v>15.408680781758955</v>
      </c>
      <c r="J715" s="58">
        <f t="shared" si="130"/>
        <v>13.753553719008265</v>
      </c>
      <c r="K715">
        <f t="shared" si="133"/>
        <v>9.01</v>
      </c>
    </row>
    <row r="716" spans="3:11">
      <c r="C716" s="64">
        <v>28887</v>
      </c>
      <c r="D716" s="64" t="str">
        <f t="shared" si="131"/>
        <v>21979</v>
      </c>
      <c r="E716" s="65">
        <v>7.2390999999999996</v>
      </c>
      <c r="F716" s="58">
        <f t="shared" si="132"/>
        <v>7.5134999999999996</v>
      </c>
      <c r="G716" s="65">
        <v>14.141922113821146</v>
      </c>
      <c r="H716" s="66">
        <v>9</v>
      </c>
      <c r="I716" s="60">
        <f>AVERAGE($H$102:H716)</f>
        <v>15.398260162601623</v>
      </c>
      <c r="J716" s="58">
        <f t="shared" si="130"/>
        <v>13.652809917355372</v>
      </c>
      <c r="K716">
        <f t="shared" si="133"/>
        <v>9.26</v>
      </c>
    </row>
    <row r="717" spans="3:11">
      <c r="C717" s="64">
        <v>28915</v>
      </c>
      <c r="D717" s="64" t="str">
        <f t="shared" si="131"/>
        <v>31979</v>
      </c>
      <c r="E717" s="65">
        <v>7.6383000000000001</v>
      </c>
      <c r="F717" s="58">
        <f t="shared" si="132"/>
        <v>7.2390999999999996</v>
      </c>
      <c r="G717" s="65">
        <v>14.131364285714293</v>
      </c>
      <c r="H717" s="66">
        <v>9.07</v>
      </c>
      <c r="I717" s="60">
        <f>AVERAGE($H$102:H717)</f>
        <v>15.38798701298701</v>
      </c>
      <c r="J717" s="58">
        <f t="shared" si="130"/>
        <v>13.555041322314048</v>
      </c>
      <c r="K717">
        <f t="shared" si="133"/>
        <v>9</v>
      </c>
    </row>
    <row r="718" spans="3:11">
      <c r="C718" s="64">
        <v>28946</v>
      </c>
      <c r="D718" s="64" t="str">
        <f t="shared" si="131"/>
        <v>41979</v>
      </c>
      <c r="E718" s="65">
        <v>7.2789999999999999</v>
      </c>
      <c r="F718" s="58">
        <f t="shared" si="132"/>
        <v>7.6383000000000001</v>
      </c>
      <c r="G718" s="65">
        <v>14.120258346839554</v>
      </c>
      <c r="H718" s="66">
        <v>9.1300000000000008</v>
      </c>
      <c r="I718" s="60">
        <f>AVERAGE($H$102:H718)</f>
        <v>15.377844408427872</v>
      </c>
      <c r="J718" s="58">
        <f t="shared" si="130"/>
        <v>13.463553719008265</v>
      </c>
      <c r="K718">
        <f t="shared" si="133"/>
        <v>9.07</v>
      </c>
    </row>
    <row r="719" spans="3:11">
      <c r="C719" s="64">
        <v>28976</v>
      </c>
      <c r="D719" s="64" t="str">
        <f t="shared" si="131"/>
        <v>51979</v>
      </c>
      <c r="E719" s="65">
        <v>7.0872999999999999</v>
      </c>
      <c r="F719" s="58">
        <f t="shared" si="132"/>
        <v>7.2789999999999999</v>
      </c>
      <c r="G719" s="65">
        <v>14.108878155339813</v>
      </c>
      <c r="H719" s="66">
        <v>8.7899999999999991</v>
      </c>
      <c r="I719" s="60">
        <f>AVERAGE($H$102:H719)</f>
        <v>15.367184466019415</v>
      </c>
      <c r="J719" s="58">
        <f t="shared" si="130"/>
        <v>13.367355371900825</v>
      </c>
      <c r="K719">
        <f t="shared" si="133"/>
        <v>9.1300000000000008</v>
      </c>
    </row>
    <row r="720" spans="3:11">
      <c r="C720" s="64">
        <v>29007</v>
      </c>
      <c r="D720" s="64" t="str">
        <f t="shared" si="131"/>
        <v>61979</v>
      </c>
      <c r="E720" s="65">
        <v>7.3612000000000002</v>
      </c>
      <c r="F720" s="58">
        <f t="shared" si="132"/>
        <v>7.0872999999999999</v>
      </c>
      <c r="G720" s="65">
        <v>14.097977221324722</v>
      </c>
      <c r="H720" s="66">
        <v>8.85</v>
      </c>
      <c r="I720" s="60">
        <f>AVERAGE($H$102:H720)</f>
        <v>15.356655896607428</v>
      </c>
      <c r="J720" s="58">
        <f t="shared" si="130"/>
        <v>13.267190082644625</v>
      </c>
      <c r="K720">
        <f t="shared" si="133"/>
        <v>8.7899999999999991</v>
      </c>
    </row>
    <row r="721" spans="3:11">
      <c r="C721" s="64">
        <v>29037</v>
      </c>
      <c r="D721" s="64" t="str">
        <f t="shared" si="131"/>
        <v>71979</v>
      </c>
      <c r="E721" s="65">
        <v>7.0956999999999999</v>
      </c>
      <c r="F721" s="58">
        <f t="shared" si="132"/>
        <v>7.3612000000000002</v>
      </c>
      <c r="G721" s="65">
        <v>14.086683225806457</v>
      </c>
      <c r="H721" s="66">
        <v>8.83</v>
      </c>
      <c r="I721" s="60">
        <f>AVERAGE($H$102:H721)</f>
        <v>15.346129032258062</v>
      </c>
      <c r="J721" s="58">
        <f t="shared" si="130"/>
        <v>13.177272727272724</v>
      </c>
      <c r="K721">
        <f t="shared" si="133"/>
        <v>8.85</v>
      </c>
    </row>
    <row r="722" spans="3:11">
      <c r="C722" s="64">
        <v>29068</v>
      </c>
      <c r="D722" s="64" t="str">
        <f t="shared" si="131"/>
        <v>81979</v>
      </c>
      <c r="E722" s="65">
        <v>7.4722999999999997</v>
      </c>
      <c r="F722" s="58">
        <f t="shared" si="132"/>
        <v>7.0956999999999999</v>
      </c>
      <c r="G722" s="65">
        <v>14.076032045088571</v>
      </c>
      <c r="H722" s="66">
        <v>9.1300000000000008</v>
      </c>
      <c r="I722" s="60">
        <f>AVERAGE($H$102:H722)</f>
        <v>15.336119162640898</v>
      </c>
      <c r="J722" s="58">
        <f t="shared" si="130"/>
        <v>13.098347107438013</v>
      </c>
      <c r="K722">
        <f t="shared" si="133"/>
        <v>8.83</v>
      </c>
    </row>
    <row r="723" spans="3:11">
      <c r="C723" s="64">
        <v>29099</v>
      </c>
      <c r="D723" s="64" t="str">
        <f t="shared" si="131"/>
        <v>91979</v>
      </c>
      <c r="E723" s="65">
        <v>7.4722999999999997</v>
      </c>
      <c r="F723" s="58">
        <f t="shared" si="132"/>
        <v>7.4722999999999997</v>
      </c>
      <c r="G723" s="65">
        <v>14.065415112540197</v>
      </c>
      <c r="H723" s="66">
        <v>9.11</v>
      </c>
      <c r="I723" s="60">
        <f>AVERAGE($H$102:H723)</f>
        <v>15.326109324758839</v>
      </c>
      <c r="J723" s="58">
        <f t="shared" si="130"/>
        <v>13.021322314049582</v>
      </c>
      <c r="K723">
        <f t="shared" si="133"/>
        <v>9.1300000000000008</v>
      </c>
    </row>
    <row r="724" spans="3:11">
      <c r="C724" s="64">
        <v>29129</v>
      </c>
      <c r="D724" s="64" t="str">
        <f t="shared" si="131"/>
        <v>101979</v>
      </c>
      <c r="E724" s="65">
        <v>6.8520000000000003</v>
      </c>
      <c r="F724" s="58">
        <f t="shared" si="132"/>
        <v>7.4722999999999997</v>
      </c>
      <c r="G724" s="65">
        <v>14.053836597110759</v>
      </c>
      <c r="H724" s="66">
        <v>8.68</v>
      </c>
      <c r="I724" s="60">
        <f>AVERAGE($H$102:H724)</f>
        <v>15.315441412520062</v>
      </c>
      <c r="J724" s="58">
        <f t="shared" si="130"/>
        <v>12.940991735537187</v>
      </c>
      <c r="K724">
        <f t="shared" si="133"/>
        <v>9.11</v>
      </c>
    </row>
    <row r="725" spans="3:11">
      <c r="C725" s="64">
        <v>29160</v>
      </c>
      <c r="D725" s="64" t="str">
        <f t="shared" si="131"/>
        <v>111979</v>
      </c>
      <c r="E725" s="65">
        <v>7.1440000000000001</v>
      </c>
      <c r="F725" s="58">
        <f t="shared" si="132"/>
        <v>6.8520000000000003</v>
      </c>
      <c r="G725" s="65">
        <v>14.042763141025647</v>
      </c>
      <c r="H725" s="66">
        <v>8.52</v>
      </c>
      <c r="I725" s="60">
        <f>AVERAGE($H$102:H725)</f>
        <v>15.30455128205128</v>
      </c>
      <c r="J725" s="58">
        <f t="shared" si="130"/>
        <v>12.858925619834707</v>
      </c>
      <c r="K725">
        <f t="shared" si="133"/>
        <v>8.68</v>
      </c>
    </row>
    <row r="726" spans="3:11">
      <c r="C726" s="64">
        <v>29190</v>
      </c>
      <c r="D726" s="64" t="str">
        <f t="shared" si="131"/>
        <v>121979</v>
      </c>
      <c r="E726" s="65">
        <v>7.2637999999999998</v>
      </c>
      <c r="F726" s="58">
        <f t="shared" si="132"/>
        <v>7.1440000000000001</v>
      </c>
      <c r="G726" s="65">
        <v>14.031916800000007</v>
      </c>
      <c r="H726" s="66">
        <v>8.75</v>
      </c>
      <c r="I726" s="60">
        <f>AVERAGE($H$102:H726)</f>
        <v>15.294063999999999</v>
      </c>
      <c r="J726" s="58">
        <f t="shared" si="130"/>
        <v>12.77884297520661</v>
      </c>
      <c r="K726">
        <f t="shared" si="133"/>
        <v>8.52</v>
      </c>
    </row>
    <row r="727" spans="3:11">
      <c r="C727" s="64">
        <v>29221</v>
      </c>
      <c r="D727" s="64" t="str">
        <f t="shared" si="131"/>
        <v>11980</v>
      </c>
      <c r="E727" s="65">
        <v>7.4663000000000004</v>
      </c>
      <c r="F727" s="58">
        <f t="shared" si="132"/>
        <v>7.2637999999999998</v>
      </c>
      <c r="G727" s="65">
        <v>14.021428594249208</v>
      </c>
      <c r="H727" s="66">
        <v>8.85</v>
      </c>
      <c r="I727" s="60">
        <f>AVERAGE($H$102:H727)</f>
        <v>15.283769968051118</v>
      </c>
      <c r="J727" s="58">
        <f t="shared" si="130"/>
        <v>12.708760330578508</v>
      </c>
      <c r="K727">
        <f t="shared" si="133"/>
        <v>8.75</v>
      </c>
    </row>
    <row r="728" spans="3:11">
      <c r="C728" s="64">
        <v>29252</v>
      </c>
      <c r="D728" s="64" t="str">
        <f t="shared" si="131"/>
        <v>21980</v>
      </c>
      <c r="E728" s="65">
        <v>7.4336000000000002</v>
      </c>
      <c r="F728" s="58">
        <f t="shared" si="132"/>
        <v>7.4663000000000004</v>
      </c>
      <c r="G728" s="65">
        <v>14.010921690590118</v>
      </c>
      <c r="H728" s="66">
        <v>9.0500000000000007</v>
      </c>
      <c r="I728" s="60">
        <f>AVERAGE($H$102:H728)</f>
        <v>15.273827751196171</v>
      </c>
      <c r="J728" s="58">
        <f t="shared" si="130"/>
        <v>12.642314049586771</v>
      </c>
      <c r="K728">
        <f t="shared" si="133"/>
        <v>8.85</v>
      </c>
    </row>
    <row r="729" spans="3:11">
      <c r="C729" s="64">
        <v>29281</v>
      </c>
      <c r="D729" s="64" t="str">
        <f t="shared" si="131"/>
        <v>31980</v>
      </c>
      <c r="E729" s="65">
        <v>6.6768999999999998</v>
      </c>
      <c r="F729" s="58">
        <f t="shared" si="132"/>
        <v>7.4336000000000002</v>
      </c>
      <c r="G729" s="65">
        <v>13.999243312101918</v>
      </c>
      <c r="H729" s="66">
        <v>8.08</v>
      </c>
      <c r="I729" s="60">
        <f>AVERAGE($H$102:H729)</f>
        <v>15.262372611464967</v>
      </c>
      <c r="J729" s="58">
        <f t="shared" si="130"/>
        <v>12.573801652892559</v>
      </c>
      <c r="K729">
        <f t="shared" si="133"/>
        <v>9.0500000000000007</v>
      </c>
    </row>
    <row r="730" spans="3:11">
      <c r="C730" s="64">
        <v>29312</v>
      </c>
      <c r="D730" s="64" t="str">
        <f t="shared" si="131"/>
        <v>41980</v>
      </c>
      <c r="E730" s="65">
        <v>7.1144999999999996</v>
      </c>
      <c r="F730" s="58">
        <f t="shared" si="132"/>
        <v>6.6768999999999998</v>
      </c>
      <c r="G730" s="65">
        <v>13.98829777424484</v>
      </c>
      <c r="H730" s="66">
        <v>7.84</v>
      </c>
      <c r="I730" s="60">
        <f>AVERAGE($H$102:H730)</f>
        <v>15.250572337042923</v>
      </c>
      <c r="J730" s="58">
        <f t="shared" si="130"/>
        <v>12.501983471074377</v>
      </c>
      <c r="K730">
        <f t="shared" si="133"/>
        <v>8.08</v>
      </c>
    </row>
    <row r="731" spans="3:11">
      <c r="C731" s="64">
        <v>29342</v>
      </c>
      <c r="D731" s="64" t="str">
        <f t="shared" si="131"/>
        <v>51980</v>
      </c>
      <c r="E731" s="65">
        <v>7.4458000000000002</v>
      </c>
      <c r="F731" s="58">
        <f t="shared" si="132"/>
        <v>7.1144999999999996</v>
      </c>
      <c r="G731" s="65">
        <v>13.977912857142863</v>
      </c>
      <c r="H731" s="66">
        <v>8.1</v>
      </c>
      <c r="I731" s="60">
        <f>AVERAGE($H$102:H731)</f>
        <v>15.239222222222221</v>
      </c>
      <c r="J731" s="58">
        <f t="shared" si="130"/>
        <v>12.437768595041318</v>
      </c>
      <c r="K731">
        <f t="shared" si="133"/>
        <v>7.84</v>
      </c>
    </row>
    <row r="732" spans="3:11">
      <c r="C732" s="64">
        <v>29373</v>
      </c>
      <c r="D732" s="64" t="str">
        <f t="shared" si="131"/>
        <v>61980</v>
      </c>
      <c r="E732" s="65">
        <v>7.6466000000000003</v>
      </c>
      <c r="F732" s="58">
        <f t="shared" si="132"/>
        <v>7.4458000000000002</v>
      </c>
      <c r="G732" s="65">
        <v>13.967879080824096</v>
      </c>
      <c r="H732" s="66">
        <v>8.51</v>
      </c>
      <c r="I732" s="60">
        <f>AVERAGE($H$102:H732)</f>
        <v>15.228557844690966</v>
      </c>
      <c r="J732" s="58">
        <f t="shared" si="130"/>
        <v>12.392561983471069</v>
      </c>
      <c r="K732">
        <f t="shared" si="133"/>
        <v>8.1</v>
      </c>
    </row>
    <row r="733" spans="3:11">
      <c r="C733" s="64">
        <v>29403</v>
      </c>
      <c r="D733" s="64" t="str">
        <f t="shared" si="131"/>
        <v>71980</v>
      </c>
      <c r="E733" s="65">
        <v>8.3108000000000004</v>
      </c>
      <c r="F733" s="58">
        <f t="shared" si="132"/>
        <v>7.6466000000000003</v>
      </c>
      <c r="G733" s="65">
        <v>13.958928006329119</v>
      </c>
      <c r="H733" s="66">
        <v>8.8800000000000008</v>
      </c>
      <c r="I733" s="60">
        <f>AVERAGE($H$102:H733)</f>
        <v>15.218512658227846</v>
      </c>
      <c r="J733" s="58">
        <f t="shared" si="130"/>
        <v>12.351900826446276</v>
      </c>
      <c r="K733">
        <f t="shared" si="133"/>
        <v>8.51</v>
      </c>
    </row>
    <row r="734" spans="3:11">
      <c r="C734" s="64">
        <v>29434</v>
      </c>
      <c r="D734" s="64" t="str">
        <f t="shared" si="131"/>
        <v>81980</v>
      </c>
      <c r="E734" s="65">
        <v>8.3592999999999993</v>
      </c>
      <c r="F734" s="58">
        <f t="shared" si="132"/>
        <v>8.3108000000000004</v>
      </c>
      <c r="G734" s="65">
        <v>13.950081832543448</v>
      </c>
      <c r="H734" s="66">
        <v>9.07</v>
      </c>
      <c r="I734" s="60">
        <f>AVERAGE($H$102:H734)</f>
        <v>15.208799368088465</v>
      </c>
      <c r="J734" s="58">
        <f t="shared" si="130"/>
        <v>12.313388429752059</v>
      </c>
      <c r="K734">
        <f t="shared" si="133"/>
        <v>8.8800000000000008</v>
      </c>
    </row>
    <row r="735" spans="3:11">
      <c r="C735" s="64">
        <v>29465</v>
      </c>
      <c r="D735" s="64" t="str">
        <f t="shared" si="131"/>
        <v>91980</v>
      </c>
      <c r="E735" s="65">
        <v>8.5696999999999992</v>
      </c>
      <c r="F735" s="58">
        <f t="shared" si="132"/>
        <v>8.3592999999999993</v>
      </c>
      <c r="G735" s="65">
        <v>13.941595425867513</v>
      </c>
      <c r="H735" s="66">
        <v>9.1999999999999993</v>
      </c>
      <c r="I735" s="60">
        <f>AVERAGE($H$102:H735)</f>
        <v>15.199321766561512</v>
      </c>
      <c r="J735" s="58">
        <f t="shared" ref="J735:J798" si="134">AVERAGE(H615:H735)</f>
        <v>12.272892561983465</v>
      </c>
      <c r="K735">
        <f t="shared" si="133"/>
        <v>9.07</v>
      </c>
    </row>
    <row r="736" spans="3:11">
      <c r="C736" s="64">
        <v>29495</v>
      </c>
      <c r="D736" s="64" t="str">
        <f t="shared" si="131"/>
        <v>101980</v>
      </c>
      <c r="E736" s="65">
        <v>8.6012000000000004</v>
      </c>
      <c r="F736" s="58">
        <f t="shared" si="132"/>
        <v>8.5696999999999992</v>
      </c>
      <c r="G736" s="65">
        <v>13.933185354330712</v>
      </c>
      <c r="H736" s="66">
        <v>9.36</v>
      </c>
      <c r="I736" s="60">
        <f>AVERAGE($H$102:H736)</f>
        <v>15.190125984251967</v>
      </c>
      <c r="J736" s="58">
        <f t="shared" si="134"/>
        <v>12.227603305785118</v>
      </c>
      <c r="K736">
        <f t="shared" si="133"/>
        <v>9.1999999999999993</v>
      </c>
    </row>
    <row r="737" spans="3:11">
      <c r="C737" s="64">
        <v>29526</v>
      </c>
      <c r="D737" s="64" t="str">
        <f t="shared" si="131"/>
        <v>111980</v>
      </c>
      <c r="E737" s="65">
        <v>9.4817999999999998</v>
      </c>
      <c r="F737" s="58">
        <f t="shared" si="132"/>
        <v>8.6012000000000004</v>
      </c>
      <c r="G737" s="65">
        <v>13.92618632075472</v>
      </c>
      <c r="H737" s="66">
        <v>9.65</v>
      </c>
      <c r="I737" s="60">
        <f>AVERAGE($H$102:H737)</f>
        <v>15.181415094339622</v>
      </c>
      <c r="J737" s="58">
        <f t="shared" si="134"/>
        <v>12.182892561983468</v>
      </c>
      <c r="K737">
        <f t="shared" si="133"/>
        <v>9.36</v>
      </c>
    </row>
    <row r="738" spans="3:11">
      <c r="C738" s="64">
        <v>29556</v>
      </c>
      <c r="D738" s="64" t="str">
        <f t="shared" si="131"/>
        <v>121980</v>
      </c>
      <c r="E738" s="65">
        <v>9.1606000000000005</v>
      </c>
      <c r="F738" s="58">
        <f t="shared" si="132"/>
        <v>9.4817999999999998</v>
      </c>
      <c r="G738" s="65">
        <v>13.918705023547883</v>
      </c>
      <c r="H738" s="66">
        <v>9.39</v>
      </c>
      <c r="I738" s="60">
        <f>AVERAGE($H$102:H738)</f>
        <v>15.172323390894817</v>
      </c>
      <c r="J738" s="58">
        <f t="shared" si="134"/>
        <v>12.136942148760328</v>
      </c>
      <c r="K738">
        <f t="shared" si="133"/>
        <v>9.65</v>
      </c>
    </row>
    <row r="739" spans="3:11">
      <c r="C739" s="64">
        <v>29587</v>
      </c>
      <c r="D739" s="64" t="str">
        <f t="shared" si="131"/>
        <v>11981</v>
      </c>
      <c r="E739" s="65">
        <v>8.8855000000000004</v>
      </c>
      <c r="F739" s="58">
        <f t="shared" si="132"/>
        <v>9.1606000000000005</v>
      </c>
      <c r="G739" s="65">
        <v>13.910815987460818</v>
      </c>
      <c r="H739" s="66">
        <v>9.26</v>
      </c>
      <c r="I739" s="60">
        <f>AVERAGE($H$102:H739)</f>
        <v>15.163056426332286</v>
      </c>
      <c r="J739" s="58">
        <f t="shared" si="134"/>
        <v>12.082314049586776</v>
      </c>
      <c r="K739">
        <f t="shared" si="133"/>
        <v>9.39</v>
      </c>
    </row>
    <row r="740" spans="3:11">
      <c r="C740" s="64">
        <v>29618</v>
      </c>
      <c r="D740" s="64" t="str">
        <f t="shared" si="131"/>
        <v>21981</v>
      </c>
      <c r="E740" s="65">
        <v>9.0033999999999992</v>
      </c>
      <c r="F740" s="58">
        <f t="shared" si="132"/>
        <v>8.8855000000000004</v>
      </c>
      <c r="G740" s="65">
        <v>13.903136150234744</v>
      </c>
      <c r="H740" s="66">
        <v>8.83</v>
      </c>
      <c r="I740" s="60">
        <f>AVERAGE($H$102:H740)</f>
        <v>15.153145539906101</v>
      </c>
      <c r="J740" s="58">
        <f t="shared" si="134"/>
        <v>12.019256198347103</v>
      </c>
      <c r="K740">
        <f t="shared" si="133"/>
        <v>9.26</v>
      </c>
    </row>
    <row r="741" spans="3:11">
      <c r="C741" s="64">
        <v>29646</v>
      </c>
      <c r="D741" s="64" t="str">
        <f t="shared" si="131"/>
        <v>31981</v>
      </c>
      <c r="E741" s="65">
        <v>9.3277999999999999</v>
      </c>
      <c r="F741" s="58">
        <f t="shared" si="132"/>
        <v>9.0033999999999992</v>
      </c>
      <c r="G741" s="65">
        <v>13.895987187500001</v>
      </c>
      <c r="H741" s="66">
        <v>9.08</v>
      </c>
      <c r="I741" s="60">
        <f>AVERAGE($H$102:H741)</f>
        <v>15.143656249999998</v>
      </c>
      <c r="J741" s="58">
        <f t="shared" si="134"/>
        <v>11.95355371900826</v>
      </c>
      <c r="K741">
        <f t="shared" si="133"/>
        <v>8.83</v>
      </c>
    </row>
    <row r="742" spans="3:11">
      <c r="C742" s="64">
        <v>29677</v>
      </c>
      <c r="D742" s="64" t="str">
        <f t="shared" si="131"/>
        <v>41981</v>
      </c>
      <c r="E742" s="65">
        <v>8.8481000000000005</v>
      </c>
      <c r="F742" s="58">
        <f t="shared" si="132"/>
        <v>9.3277999999999999</v>
      </c>
      <c r="G742" s="65">
        <v>13.888112168486739</v>
      </c>
      <c r="H742" s="66">
        <v>9.09</v>
      </c>
      <c r="I742" s="60">
        <f>AVERAGE($H$102:H742)</f>
        <v>15.134212168486737</v>
      </c>
      <c r="J742" s="58">
        <f t="shared" si="134"/>
        <v>11.884876033057846</v>
      </c>
      <c r="K742">
        <f t="shared" si="133"/>
        <v>9.08</v>
      </c>
    </row>
    <row r="743" spans="3:11">
      <c r="C743" s="64">
        <v>29707</v>
      </c>
      <c r="D743" s="64" t="str">
        <f t="shared" ref="D743:D806" si="135">MONTH(C743)&amp;YEAR(C743)</f>
        <v>51981</v>
      </c>
      <c r="E743" s="65">
        <v>8.8333999999999993</v>
      </c>
      <c r="F743" s="58">
        <f t="shared" si="132"/>
        <v>8.8481000000000005</v>
      </c>
      <c r="G743" s="65">
        <v>13.880238785046728</v>
      </c>
      <c r="H743" s="66">
        <v>8.82</v>
      </c>
      <c r="I743" s="60">
        <f>AVERAGE($H$102:H743)</f>
        <v>15.124376947040496</v>
      </c>
      <c r="J743" s="58">
        <f t="shared" si="134"/>
        <v>11.8096694214876</v>
      </c>
      <c r="K743">
        <f t="shared" si="133"/>
        <v>9.09</v>
      </c>
    </row>
    <row r="744" spans="3:11">
      <c r="C744" s="64">
        <v>29738</v>
      </c>
      <c r="D744" s="64" t="str">
        <f t="shared" si="135"/>
        <v>61981</v>
      </c>
      <c r="E744" s="65">
        <v>8.7415000000000003</v>
      </c>
      <c r="F744" s="58">
        <f t="shared" ref="F744:F807" si="136">E743</f>
        <v>8.8333999999999993</v>
      </c>
      <c r="G744" s="65">
        <v>13.87224696734059</v>
      </c>
      <c r="H744" s="66">
        <v>8.77</v>
      </c>
      <c r="I744" s="60">
        <f>AVERAGE($H$102:H744)</f>
        <v>15.114494556765163</v>
      </c>
      <c r="J744" s="58">
        <f t="shared" si="134"/>
        <v>11.737024793388427</v>
      </c>
      <c r="K744">
        <f t="shared" ref="K744:K807" si="137">H743</f>
        <v>8.82</v>
      </c>
    </row>
    <row r="745" spans="3:11">
      <c r="C745" s="64">
        <v>29768</v>
      </c>
      <c r="D745" s="64" t="str">
        <f t="shared" si="135"/>
        <v>71981</v>
      </c>
      <c r="E745" s="65">
        <v>8.5737000000000005</v>
      </c>
      <c r="F745" s="58">
        <f t="shared" si="136"/>
        <v>8.7415000000000003</v>
      </c>
      <c r="G745" s="65">
        <v>13.864019409937889</v>
      </c>
      <c r="H745" s="66">
        <v>8.4499999999999993</v>
      </c>
      <c r="I745" s="60">
        <f>AVERAGE($H$102:H745)</f>
        <v>15.104145962732918</v>
      </c>
      <c r="J745" s="58">
        <f t="shared" si="134"/>
        <v>11.665702479338838</v>
      </c>
      <c r="K745">
        <f t="shared" si="137"/>
        <v>8.77</v>
      </c>
    </row>
    <row r="746" spans="3:11">
      <c r="C746" s="64">
        <v>29799</v>
      </c>
      <c r="D746" s="64" t="str">
        <f t="shared" si="135"/>
        <v>81981</v>
      </c>
      <c r="E746" s="65">
        <v>8.0412999999999997</v>
      </c>
      <c r="F746" s="58">
        <f t="shared" si="136"/>
        <v>8.5737000000000005</v>
      </c>
      <c r="G746" s="65">
        <v>13.854991937984497</v>
      </c>
      <c r="H746" s="66">
        <v>8.4</v>
      </c>
      <c r="I746" s="60">
        <f>AVERAGE($H$102:H746)</f>
        <v>15.093751937984495</v>
      </c>
      <c r="J746" s="58">
        <f t="shared" si="134"/>
        <v>11.59553719008264</v>
      </c>
      <c r="K746">
        <f t="shared" si="137"/>
        <v>8.4499999999999993</v>
      </c>
    </row>
    <row r="747" spans="3:11">
      <c r="C747" s="64">
        <v>29830</v>
      </c>
      <c r="D747" s="64" t="str">
        <f t="shared" si="135"/>
        <v>91981</v>
      </c>
      <c r="E747" s="65">
        <v>7.6083999999999996</v>
      </c>
      <c r="F747" s="58">
        <f t="shared" si="136"/>
        <v>8.0412999999999997</v>
      </c>
      <c r="G747" s="65">
        <v>13.845322291021672</v>
      </c>
      <c r="H747" s="66">
        <v>7.58</v>
      </c>
      <c r="I747" s="60">
        <f>AVERAGE($H$102:H747)</f>
        <v>15.082120743034055</v>
      </c>
      <c r="J747" s="58">
        <f t="shared" si="134"/>
        <v>11.521652892561981</v>
      </c>
      <c r="K747">
        <f t="shared" si="137"/>
        <v>8.4</v>
      </c>
    </row>
    <row r="748" spans="3:11">
      <c r="C748" s="64">
        <v>29860</v>
      </c>
      <c r="D748" s="64" t="str">
        <f t="shared" si="135"/>
        <v>101981</v>
      </c>
      <c r="E748" s="65">
        <v>7.9355000000000002</v>
      </c>
      <c r="F748" s="58">
        <f t="shared" si="136"/>
        <v>7.6083999999999996</v>
      </c>
      <c r="G748" s="65">
        <v>13.836188098918083</v>
      </c>
      <c r="H748" s="66">
        <v>7.65</v>
      </c>
      <c r="I748" s="60">
        <f>AVERAGE($H$102:H748)</f>
        <v>15.070633693972178</v>
      </c>
      <c r="J748" s="58">
        <f t="shared" si="134"/>
        <v>11.445537190082641</v>
      </c>
      <c r="K748">
        <f t="shared" si="137"/>
        <v>7.58</v>
      </c>
    </row>
    <row r="749" spans="3:11">
      <c r="C749" s="64">
        <v>29891</v>
      </c>
      <c r="D749" s="64" t="str">
        <f t="shared" si="135"/>
        <v>111981</v>
      </c>
      <c r="E749" s="65">
        <v>8.2258999999999993</v>
      </c>
      <c r="F749" s="58">
        <f t="shared" si="136"/>
        <v>7.9355000000000002</v>
      </c>
      <c r="G749" s="65">
        <v>13.827530246913579</v>
      </c>
      <c r="H749" s="66">
        <v>7.81</v>
      </c>
      <c r="I749" s="60">
        <f>AVERAGE($H$102:H749)</f>
        <v>15.059429012345676</v>
      </c>
      <c r="J749" s="58">
        <f t="shared" si="134"/>
        <v>11.374297520661154</v>
      </c>
      <c r="K749">
        <f t="shared" si="137"/>
        <v>7.65</v>
      </c>
    </row>
    <row r="750" spans="3:11">
      <c r="C750" s="64">
        <v>29921</v>
      </c>
      <c r="D750" s="64" t="str">
        <f t="shared" si="135"/>
        <v>121981</v>
      </c>
      <c r="E750" s="65">
        <v>7.9785000000000004</v>
      </c>
      <c r="F750" s="58">
        <f t="shared" si="136"/>
        <v>8.2258999999999993</v>
      </c>
      <c r="G750" s="65">
        <v>13.81851787365177</v>
      </c>
      <c r="H750" s="66">
        <v>7.83</v>
      </c>
      <c r="I750" s="60">
        <f>AVERAGE($H$102:H750)</f>
        <v>15.048289676425266</v>
      </c>
      <c r="J750" s="58">
        <f t="shared" si="134"/>
        <v>11.309752066115697</v>
      </c>
      <c r="K750">
        <f t="shared" si="137"/>
        <v>7.81</v>
      </c>
    </row>
    <row r="751" spans="3:11">
      <c r="C751" s="64">
        <v>29952</v>
      </c>
      <c r="D751" s="64" t="str">
        <f t="shared" si="135"/>
        <v>11982</v>
      </c>
      <c r="E751" s="65">
        <v>8.1295999999999999</v>
      </c>
      <c r="F751" s="58">
        <f t="shared" si="136"/>
        <v>7.9785000000000004</v>
      </c>
      <c r="G751" s="65">
        <v>13.809765692307689</v>
      </c>
      <c r="H751" s="66">
        <v>7.39</v>
      </c>
      <c r="I751" s="60">
        <f>AVERAGE($H$102:H751)</f>
        <v>15.036507692307689</v>
      </c>
      <c r="J751" s="58">
        <f t="shared" si="134"/>
        <v>11.233636363636357</v>
      </c>
      <c r="K751">
        <f t="shared" si="137"/>
        <v>7.83</v>
      </c>
    </row>
    <row r="752" spans="3:11">
      <c r="C752" s="64">
        <v>29983</v>
      </c>
      <c r="D752" s="64" t="str">
        <f t="shared" si="135"/>
        <v>21982</v>
      </c>
      <c r="E752" s="65">
        <v>7.6374000000000004</v>
      </c>
      <c r="F752" s="58">
        <f t="shared" si="136"/>
        <v>8.1295999999999999</v>
      </c>
      <c r="G752" s="65">
        <v>13.800284331797233</v>
      </c>
      <c r="H752" s="66">
        <v>7.18</v>
      </c>
      <c r="I752" s="60">
        <f>AVERAGE($H$102:H752)</f>
        <v>15.02443932411674</v>
      </c>
      <c r="J752" s="58">
        <f t="shared" si="134"/>
        <v>11.150330578512392</v>
      </c>
      <c r="K752">
        <f t="shared" si="137"/>
        <v>7.39</v>
      </c>
    </row>
    <row r="753" spans="3:11">
      <c r="C753" s="64">
        <v>30011</v>
      </c>
      <c r="D753" s="64" t="str">
        <f t="shared" si="135"/>
        <v>31982</v>
      </c>
      <c r="E753" s="65">
        <v>7.5598000000000001</v>
      </c>
      <c r="F753" s="58">
        <f t="shared" si="136"/>
        <v>7.6374000000000004</v>
      </c>
      <c r="G753" s="65">
        <v>13.790713036809814</v>
      </c>
      <c r="H753" s="66">
        <v>6.95</v>
      </c>
      <c r="I753" s="60">
        <f>AVERAGE($H$102:H753)</f>
        <v>15.012055214723924</v>
      </c>
      <c r="J753" s="58">
        <f t="shared" si="134"/>
        <v>11.063471074380162</v>
      </c>
      <c r="K753">
        <f t="shared" si="137"/>
        <v>7.18</v>
      </c>
    </row>
    <row r="754" spans="3:11">
      <c r="C754" s="64">
        <v>30042</v>
      </c>
      <c r="D754" s="64" t="str">
        <f t="shared" si="135"/>
        <v>41982</v>
      </c>
      <c r="E754" s="65">
        <v>8.2173999999999996</v>
      </c>
      <c r="F754" s="58">
        <f t="shared" si="136"/>
        <v>7.5598000000000001</v>
      </c>
      <c r="G754" s="65">
        <v>13.782178101071974</v>
      </c>
      <c r="H754" s="66">
        <v>7.26</v>
      </c>
      <c r="I754" s="60">
        <f>AVERAGE($H$102:H754)</f>
        <v>15.000183767228176</v>
      </c>
      <c r="J754" s="58">
        <f t="shared" si="134"/>
        <v>10.976280991735534</v>
      </c>
      <c r="K754">
        <f t="shared" si="137"/>
        <v>6.95</v>
      </c>
    </row>
    <row r="755" spans="3:11">
      <c r="C755" s="64">
        <v>30072</v>
      </c>
      <c r="D755" s="64" t="str">
        <f t="shared" si="135"/>
        <v>51982</v>
      </c>
      <c r="E755" s="65">
        <v>7.8956</v>
      </c>
      <c r="F755" s="58">
        <f t="shared" si="136"/>
        <v>8.2173999999999996</v>
      </c>
      <c r="G755" s="65">
        <v>13.773177217125379</v>
      </c>
      <c r="H755" s="66">
        <v>7.19</v>
      </c>
      <c r="I755" s="60">
        <f>AVERAGE($H$102:H755)</f>
        <v>14.988241590214066</v>
      </c>
      <c r="J755" s="58">
        <f t="shared" si="134"/>
        <v>10.887603305785122</v>
      </c>
      <c r="K755">
        <f t="shared" si="137"/>
        <v>7.26</v>
      </c>
    </row>
    <row r="756" spans="3:11">
      <c r="C756" s="64">
        <v>30103</v>
      </c>
      <c r="D756" s="64" t="str">
        <f t="shared" si="135"/>
        <v>61982</v>
      </c>
      <c r="E756" s="65">
        <v>7.7354000000000003</v>
      </c>
      <c r="F756" s="58">
        <f t="shared" si="136"/>
        <v>7.8956</v>
      </c>
      <c r="G756" s="65">
        <v>13.763959236641218</v>
      </c>
      <c r="H756" s="66">
        <v>6.69</v>
      </c>
      <c r="I756" s="60">
        <f>AVERAGE($H$102:H756)</f>
        <v>14.97557251908397</v>
      </c>
      <c r="J756" s="58">
        <f t="shared" si="134"/>
        <v>10.79694214876033</v>
      </c>
      <c r="K756">
        <f t="shared" si="137"/>
        <v>7.19</v>
      </c>
    </row>
    <row r="757" spans="3:11">
      <c r="C757" s="64">
        <v>30133</v>
      </c>
      <c r="D757" s="64" t="str">
        <f t="shared" si="135"/>
        <v>71982</v>
      </c>
      <c r="E757" s="65">
        <v>7.8975</v>
      </c>
      <c r="F757" s="58">
        <f t="shared" si="136"/>
        <v>7.7354000000000003</v>
      </c>
      <c r="G757" s="65">
        <v>13.755016463414629</v>
      </c>
      <c r="H757" s="66">
        <v>6.64</v>
      </c>
      <c r="I757" s="60">
        <f>AVERAGE($H$102:H757)</f>
        <v>14.962865853658535</v>
      </c>
      <c r="J757" s="58">
        <f t="shared" si="134"/>
        <v>10.706033057851238</v>
      </c>
      <c r="K757">
        <f t="shared" si="137"/>
        <v>6.69</v>
      </c>
    </row>
    <row r="758" spans="3:11">
      <c r="C758" s="64">
        <v>30164</v>
      </c>
      <c r="D758" s="64" t="str">
        <f t="shared" si="135"/>
        <v>81982</v>
      </c>
      <c r="E758" s="65">
        <v>8.8133999999999997</v>
      </c>
      <c r="F758" s="58">
        <f t="shared" si="136"/>
        <v>7.8975</v>
      </c>
      <c r="G758" s="65">
        <v>13.747494977168945</v>
      </c>
      <c r="H758" s="66">
        <v>6.64</v>
      </c>
      <c r="I758" s="60">
        <f>AVERAGE($H$102:H758)</f>
        <v>14.950197869101977</v>
      </c>
      <c r="J758" s="58">
        <f t="shared" si="134"/>
        <v>10.617107438016529</v>
      </c>
      <c r="K758">
        <f t="shared" si="137"/>
        <v>6.64</v>
      </c>
    </row>
    <row r="759" spans="3:11">
      <c r="C759" s="64">
        <v>30195</v>
      </c>
      <c r="D759" s="64" t="str">
        <f t="shared" si="135"/>
        <v>91982</v>
      </c>
      <c r="E759" s="65">
        <v>8.8804999999999996</v>
      </c>
      <c r="F759" s="58">
        <f t="shared" si="136"/>
        <v>8.8133999999999997</v>
      </c>
      <c r="G759" s="65">
        <v>13.74009832826747</v>
      </c>
      <c r="H759" s="66">
        <v>7.4</v>
      </c>
      <c r="I759" s="60">
        <f>AVERAGE($H$102:H759)</f>
        <v>14.938723404255317</v>
      </c>
      <c r="J759" s="58">
        <f t="shared" si="134"/>
        <v>10.530000000000001</v>
      </c>
      <c r="K759">
        <f t="shared" si="137"/>
        <v>6.64</v>
      </c>
    </row>
    <row r="760" spans="3:11">
      <c r="C760" s="64">
        <v>30225</v>
      </c>
      <c r="D760" s="64" t="str">
        <f t="shared" si="135"/>
        <v>101982</v>
      </c>
      <c r="E760" s="65">
        <v>10.5791</v>
      </c>
      <c r="F760" s="58">
        <f t="shared" si="136"/>
        <v>8.8804999999999996</v>
      </c>
      <c r="G760" s="65">
        <v>13.735301669195746</v>
      </c>
      <c r="H760" s="66">
        <v>8</v>
      </c>
      <c r="I760" s="60">
        <f>AVERAGE($H$102:H760)</f>
        <v>14.928194233687403</v>
      </c>
      <c r="J760" s="58">
        <f t="shared" si="134"/>
        <v>10.450578512396696</v>
      </c>
      <c r="K760">
        <f t="shared" si="137"/>
        <v>7.4</v>
      </c>
    </row>
    <row r="761" spans="3:11">
      <c r="C761" s="64">
        <v>30256</v>
      </c>
      <c r="D761" s="64" t="str">
        <f t="shared" si="135"/>
        <v>111982</v>
      </c>
      <c r="E761" s="65">
        <v>10.9597</v>
      </c>
      <c r="F761" s="58">
        <f t="shared" si="136"/>
        <v>10.5791</v>
      </c>
      <c r="G761" s="65">
        <v>13.731096212121205</v>
      </c>
      <c r="H761" s="66">
        <v>8.35</v>
      </c>
      <c r="I761" s="60">
        <f>AVERAGE($H$102:H761)</f>
        <v>14.918227272727272</v>
      </c>
      <c r="J761" s="58">
        <f t="shared" si="134"/>
        <v>10.374710743801653</v>
      </c>
      <c r="K761">
        <f t="shared" si="137"/>
        <v>8</v>
      </c>
    </row>
    <row r="762" spans="3:11">
      <c r="C762" s="64">
        <v>30286</v>
      </c>
      <c r="D762" s="64" t="str">
        <f t="shared" si="135"/>
        <v>121982</v>
      </c>
      <c r="E762" s="65">
        <v>11.1266</v>
      </c>
      <c r="F762" s="58">
        <f t="shared" si="136"/>
        <v>10.9597</v>
      </c>
      <c r="G762" s="65">
        <v>13.727155975794243</v>
      </c>
      <c r="H762" s="66">
        <v>8.4700000000000006</v>
      </c>
      <c r="I762" s="60">
        <f>AVERAGE($H$102:H762)</f>
        <v>14.908472012102871</v>
      </c>
      <c r="J762" s="58">
        <f t="shared" si="134"/>
        <v>10.293140495867771</v>
      </c>
      <c r="K762">
        <f t="shared" si="137"/>
        <v>8.35</v>
      </c>
    </row>
    <row r="763" spans="3:11">
      <c r="C763" s="64">
        <v>30317</v>
      </c>
      <c r="D763" s="64" t="str">
        <f t="shared" si="135"/>
        <v>11983</v>
      </c>
      <c r="E763" s="65">
        <v>11.6989</v>
      </c>
      <c r="F763" s="58">
        <f t="shared" si="136"/>
        <v>11.1266</v>
      </c>
      <c r="G763" s="65">
        <v>13.724092145015097</v>
      </c>
      <c r="H763" s="66">
        <v>8.76</v>
      </c>
      <c r="I763" s="60">
        <f>AVERAGE($H$102:H763)</f>
        <v>14.89918429003021</v>
      </c>
      <c r="J763" s="58">
        <f t="shared" si="134"/>
        <v>10.211404958677686</v>
      </c>
      <c r="K763">
        <f t="shared" si="137"/>
        <v>8.4700000000000006</v>
      </c>
    </row>
    <row r="764" spans="3:11">
      <c r="C764" s="64">
        <v>30348</v>
      </c>
      <c r="D764" s="64" t="str">
        <f t="shared" si="135"/>
        <v>21983</v>
      </c>
      <c r="E764" s="65">
        <v>11.921099999999999</v>
      </c>
      <c r="F764" s="58">
        <f t="shared" si="136"/>
        <v>11.6989</v>
      </c>
      <c r="G764" s="65">
        <v>13.721372699849162</v>
      </c>
      <c r="H764" s="66">
        <v>8.91</v>
      </c>
      <c r="I764" s="60">
        <f>AVERAGE($H$102:H764)</f>
        <v>14.890150829562591</v>
      </c>
      <c r="J764" s="58">
        <f t="shared" si="134"/>
        <v>10.130413223140497</v>
      </c>
      <c r="K764">
        <f t="shared" si="137"/>
        <v>8.76</v>
      </c>
    </row>
    <row r="765" spans="3:11">
      <c r="C765" s="64">
        <v>30376</v>
      </c>
      <c r="D765" s="64" t="str">
        <f t="shared" si="135"/>
        <v>31983</v>
      </c>
      <c r="E765" s="65">
        <v>12.3156</v>
      </c>
      <c r="F765" s="58">
        <f t="shared" si="136"/>
        <v>11.921099999999999</v>
      </c>
      <c r="G765" s="65">
        <v>13.719255572289148</v>
      </c>
      <c r="H765" s="66">
        <v>9.23</v>
      </c>
      <c r="I765" s="60">
        <f>AVERAGE($H$102:H765)</f>
        <v>14.881626506024093</v>
      </c>
      <c r="J765" s="58">
        <f t="shared" si="134"/>
        <v>10.058842975206614</v>
      </c>
      <c r="K765">
        <f t="shared" si="137"/>
        <v>8.91</v>
      </c>
    </row>
    <row r="766" spans="3:11">
      <c r="C766" s="64">
        <v>30407</v>
      </c>
      <c r="D766" s="64" t="str">
        <f t="shared" si="135"/>
        <v>41983</v>
      </c>
      <c r="E766" s="65">
        <v>13.0604</v>
      </c>
      <c r="F766" s="58">
        <f t="shared" si="136"/>
        <v>12.3156</v>
      </c>
      <c r="G766" s="65">
        <v>13.718264812030068</v>
      </c>
      <c r="H766" s="66">
        <v>9.5299999999999994</v>
      </c>
      <c r="I766" s="60">
        <f>AVERAGE($H$102:H766)</f>
        <v>14.873578947368419</v>
      </c>
      <c r="J766" s="58">
        <f t="shared" si="134"/>
        <v>9.9937190082644687</v>
      </c>
      <c r="K766">
        <f t="shared" si="137"/>
        <v>9.23</v>
      </c>
    </row>
    <row r="767" spans="3:11">
      <c r="C767" s="64">
        <v>30437</v>
      </c>
      <c r="D767" s="64" t="str">
        <f t="shared" si="135"/>
        <v>51983</v>
      </c>
      <c r="E767" s="65">
        <v>12.898300000000001</v>
      </c>
      <c r="F767" s="58">
        <f t="shared" si="136"/>
        <v>13.0604</v>
      </c>
      <c r="G767" s="65">
        <v>13.717033633633626</v>
      </c>
      <c r="H767" s="66">
        <v>9.8699999999999992</v>
      </c>
      <c r="I767" s="60">
        <f>AVERAGE($H$102:H767)</f>
        <v>14.866066066066065</v>
      </c>
      <c r="J767" s="58">
        <f t="shared" si="134"/>
        <v>9.9352892561983523</v>
      </c>
      <c r="K767">
        <f t="shared" si="137"/>
        <v>9.5299999999999994</v>
      </c>
    </row>
    <row r="768" spans="3:11">
      <c r="C768" s="64">
        <v>30468</v>
      </c>
      <c r="D768" s="64" t="str">
        <f t="shared" si="135"/>
        <v>61983</v>
      </c>
      <c r="E768" s="65">
        <v>13.315300000000001</v>
      </c>
      <c r="F768" s="58">
        <f t="shared" si="136"/>
        <v>12.898300000000001</v>
      </c>
      <c r="G768" s="65">
        <v>13.716431334332826</v>
      </c>
      <c r="H768" s="66">
        <v>10</v>
      </c>
      <c r="I768" s="60">
        <f>AVERAGE($H$102:H768)</f>
        <v>14.858770614692652</v>
      </c>
      <c r="J768" s="58">
        <f t="shared" si="134"/>
        <v>9.8831404958677709</v>
      </c>
      <c r="K768">
        <f t="shared" si="137"/>
        <v>9.8699999999999992</v>
      </c>
    </row>
    <row r="769" spans="3:11">
      <c r="C769" s="64">
        <v>30498</v>
      </c>
      <c r="D769" s="64" t="str">
        <f t="shared" si="135"/>
        <v>71983</v>
      </c>
      <c r="E769" s="65">
        <v>12.2226</v>
      </c>
      <c r="F769" s="58">
        <f t="shared" si="136"/>
        <v>13.315300000000001</v>
      </c>
      <c r="G769" s="65">
        <v>13.714195059880231</v>
      </c>
      <c r="H769" s="66">
        <v>10.01</v>
      </c>
      <c r="I769" s="60">
        <f>AVERAGE($H$102:H769)</f>
        <v>14.851511976047904</v>
      </c>
      <c r="J769" s="58">
        <f t="shared" si="134"/>
        <v>9.8352066115702517</v>
      </c>
      <c r="K769">
        <f t="shared" si="137"/>
        <v>10</v>
      </c>
    </row>
    <row r="770" spans="3:11">
      <c r="C770" s="64">
        <v>30529</v>
      </c>
      <c r="D770" s="64" t="str">
        <f t="shared" si="135"/>
        <v>81983</v>
      </c>
      <c r="E770" s="65">
        <v>12.360900000000001</v>
      </c>
      <c r="F770" s="58">
        <f t="shared" si="136"/>
        <v>12.2226</v>
      </c>
      <c r="G770" s="65">
        <v>13.712172197309409</v>
      </c>
      <c r="H770" s="66">
        <v>9.73</v>
      </c>
      <c r="I770" s="60">
        <f>AVERAGE($H$102:H770)</f>
        <v>14.843856502242151</v>
      </c>
      <c r="J770" s="58">
        <f t="shared" si="134"/>
        <v>9.7842975206611591</v>
      </c>
      <c r="K770">
        <f t="shared" si="137"/>
        <v>10.01</v>
      </c>
    </row>
    <row r="771" spans="3:11">
      <c r="C771" s="64">
        <v>30560</v>
      </c>
      <c r="D771" s="64" t="str">
        <f t="shared" si="135"/>
        <v>91983</v>
      </c>
      <c r="E771" s="65">
        <v>12.486499999999999</v>
      </c>
      <c r="F771" s="58">
        <f t="shared" si="136"/>
        <v>12.360900000000001</v>
      </c>
      <c r="G771" s="65">
        <v>13.710342835820889</v>
      </c>
      <c r="H771" s="66">
        <v>9.98</v>
      </c>
      <c r="I771" s="60">
        <f>AVERAGE($H$102:H771)</f>
        <v>14.836597014925371</v>
      </c>
      <c r="J771" s="58">
        <f t="shared" si="134"/>
        <v>9.7404958677685975</v>
      </c>
      <c r="K771">
        <f t="shared" si="137"/>
        <v>9.73</v>
      </c>
    </row>
    <row r="772" spans="3:11">
      <c r="C772" s="64">
        <v>30590</v>
      </c>
      <c r="D772" s="64" t="str">
        <f t="shared" si="135"/>
        <v>101983</v>
      </c>
      <c r="E772" s="65">
        <v>11.6572</v>
      </c>
      <c r="F772" s="58">
        <f t="shared" si="136"/>
        <v>12.486499999999999</v>
      </c>
      <c r="G772" s="65">
        <v>13.707283010432183</v>
      </c>
      <c r="H772" s="66">
        <v>10</v>
      </c>
      <c r="I772" s="60">
        <f>AVERAGE($H$102:H772)</f>
        <v>14.829388971684052</v>
      </c>
      <c r="J772" s="58">
        <f t="shared" si="134"/>
        <v>9.6952066115702511</v>
      </c>
      <c r="K772">
        <f t="shared" si="137"/>
        <v>9.98</v>
      </c>
    </row>
    <row r="773" spans="3:11">
      <c r="C773" s="64">
        <v>30621</v>
      </c>
      <c r="D773" s="64" t="str">
        <f t="shared" si="135"/>
        <v>111983</v>
      </c>
      <c r="E773" s="65">
        <v>11.860300000000001</v>
      </c>
      <c r="F773" s="58">
        <f t="shared" si="136"/>
        <v>11.6572</v>
      </c>
      <c r="G773" s="65">
        <v>13.704534523809517</v>
      </c>
      <c r="H773" s="66">
        <v>9.85</v>
      </c>
      <c r="I773" s="60">
        <f>AVERAGE($H$102:H773)</f>
        <v>14.821979166666665</v>
      </c>
      <c r="J773" s="58">
        <f t="shared" si="134"/>
        <v>9.6451239669421476</v>
      </c>
      <c r="K773">
        <f t="shared" si="137"/>
        <v>10</v>
      </c>
    </row>
    <row r="774" spans="3:11">
      <c r="C774" s="64">
        <v>30651</v>
      </c>
      <c r="D774" s="64" t="str">
        <f t="shared" si="135"/>
        <v>121983</v>
      </c>
      <c r="E774" s="65">
        <v>11.7555</v>
      </c>
      <c r="F774" s="58">
        <f t="shared" si="136"/>
        <v>11.860300000000001</v>
      </c>
      <c r="G774" s="65">
        <v>13.701638484398208</v>
      </c>
      <c r="H774" s="66">
        <v>9.82</v>
      </c>
      <c r="I774" s="60">
        <f>AVERAGE($H$102:H774)</f>
        <v>14.814546805349181</v>
      </c>
      <c r="J774" s="58">
        <f t="shared" si="134"/>
        <v>9.6052066115702459</v>
      </c>
      <c r="K774">
        <f t="shared" si="137"/>
        <v>9.85</v>
      </c>
    </row>
    <row r="775" spans="3:11">
      <c r="C775" s="64">
        <v>30682</v>
      </c>
      <c r="D775" s="64" t="str">
        <f t="shared" si="135"/>
        <v>11984</v>
      </c>
      <c r="E775" s="65">
        <v>10.708399999999999</v>
      </c>
      <c r="F775" s="58">
        <f t="shared" si="136"/>
        <v>11.7555</v>
      </c>
      <c r="G775" s="65">
        <v>13.697197477744798</v>
      </c>
      <c r="H775" s="66">
        <v>9.89</v>
      </c>
      <c r="I775" s="60">
        <f>AVERAGE($H$102:H775)</f>
        <v>14.807240356083083</v>
      </c>
      <c r="J775" s="58">
        <f t="shared" si="134"/>
        <v>9.5754545454545443</v>
      </c>
      <c r="K775">
        <f t="shared" si="137"/>
        <v>9.82</v>
      </c>
    </row>
    <row r="776" spans="3:11">
      <c r="C776" s="64">
        <v>30713</v>
      </c>
      <c r="D776" s="64" t="str">
        <f t="shared" si="135"/>
        <v>21984</v>
      </c>
      <c r="E776" s="65">
        <v>10.292299999999999</v>
      </c>
      <c r="F776" s="58">
        <f t="shared" si="136"/>
        <v>10.708399999999999</v>
      </c>
      <c r="G776" s="65">
        <v>13.692153185185175</v>
      </c>
      <c r="H776" s="66">
        <v>9.32</v>
      </c>
      <c r="I776" s="60">
        <f>AVERAGE($H$102:H776)</f>
        <v>14.799111111111108</v>
      </c>
      <c r="J776" s="58">
        <f t="shared" si="134"/>
        <v>9.5406611570247932</v>
      </c>
      <c r="K776">
        <f t="shared" si="137"/>
        <v>9.89</v>
      </c>
    </row>
    <row r="777" spans="3:11">
      <c r="C777" s="64">
        <v>30742</v>
      </c>
      <c r="D777" s="64" t="str">
        <f t="shared" si="135"/>
        <v>31984</v>
      </c>
      <c r="E777" s="65">
        <v>10.4312</v>
      </c>
      <c r="F777" s="58">
        <f t="shared" si="136"/>
        <v>10.292299999999999</v>
      </c>
      <c r="G777" s="65">
        <v>13.68732928994082</v>
      </c>
      <c r="H777" s="66">
        <v>9.33</v>
      </c>
      <c r="I777" s="60">
        <f>AVERAGE($H$102:H777)</f>
        <v>14.791020710059168</v>
      </c>
      <c r="J777" s="58">
        <f t="shared" si="134"/>
        <v>9.5106611570247939</v>
      </c>
      <c r="K777">
        <f t="shared" si="137"/>
        <v>9.32</v>
      </c>
    </row>
    <row r="778" spans="3:11">
      <c r="C778" s="64">
        <v>30773</v>
      </c>
      <c r="D778" s="64" t="str">
        <f t="shared" si="135"/>
        <v>41984</v>
      </c>
      <c r="E778" s="65">
        <v>9.8795999999999999</v>
      </c>
      <c r="F778" s="58">
        <f t="shared" si="136"/>
        <v>10.4312</v>
      </c>
      <c r="G778" s="65">
        <v>13.681704874446076</v>
      </c>
      <c r="H778" s="66">
        <v>9.31</v>
      </c>
      <c r="I778" s="60">
        <f>AVERAGE($H$102:H778)</f>
        <v>14.782924667651399</v>
      </c>
      <c r="J778" s="58">
        <f t="shared" si="134"/>
        <v>9.4776033057851237</v>
      </c>
      <c r="K778">
        <f t="shared" si="137"/>
        <v>9.33</v>
      </c>
    </row>
    <row r="779" spans="3:11">
      <c r="C779" s="64">
        <v>30803</v>
      </c>
      <c r="D779" s="64" t="str">
        <f t="shared" si="135"/>
        <v>51984</v>
      </c>
      <c r="E779" s="65">
        <v>9.2932000000000006</v>
      </c>
      <c r="F779" s="58">
        <f t="shared" si="136"/>
        <v>9.8795999999999999</v>
      </c>
      <c r="G779" s="65">
        <v>13.675232153392322</v>
      </c>
      <c r="H779" s="66">
        <v>9.23</v>
      </c>
      <c r="I779" s="60">
        <f>AVERAGE($H$102:H779)</f>
        <v>14.774734513274332</v>
      </c>
      <c r="J779" s="58">
        <f t="shared" si="134"/>
        <v>9.450165289256196</v>
      </c>
      <c r="K779">
        <f t="shared" si="137"/>
        <v>9.31</v>
      </c>
    </row>
    <row r="780" spans="3:11">
      <c r="C780" s="64">
        <v>30834</v>
      </c>
      <c r="D780" s="64" t="str">
        <f t="shared" si="135"/>
        <v>61984</v>
      </c>
      <c r="E780" s="65">
        <v>9.4556000000000004</v>
      </c>
      <c r="F780" s="58">
        <f t="shared" si="136"/>
        <v>9.2932000000000006</v>
      </c>
      <c r="G780" s="65">
        <v>13.669017673048591</v>
      </c>
      <c r="H780" s="66">
        <v>9.01</v>
      </c>
      <c r="I780" s="60">
        <f>AVERAGE($H$102:H780)</f>
        <v>14.766244477172307</v>
      </c>
      <c r="J780" s="58">
        <f t="shared" si="134"/>
        <v>9.4254545454545458</v>
      </c>
      <c r="K780">
        <f t="shared" si="137"/>
        <v>9.23</v>
      </c>
    </row>
    <row r="781" spans="3:11">
      <c r="C781" s="64">
        <v>30864</v>
      </c>
      <c r="D781" s="64" t="str">
        <f t="shared" si="135"/>
        <v>71984</v>
      </c>
      <c r="E781" s="65">
        <v>9.0977999999999994</v>
      </c>
      <c r="F781" s="58">
        <f t="shared" si="136"/>
        <v>9.4556000000000004</v>
      </c>
      <c r="G781" s="65">
        <v>13.662295294117637</v>
      </c>
      <c r="H781" s="66">
        <v>8.8699999999999992</v>
      </c>
      <c r="I781" s="60">
        <f>AVERAGE($H$102:H781)</f>
        <v>14.757573529411761</v>
      </c>
      <c r="J781" s="58">
        <f t="shared" si="134"/>
        <v>9.4004958677685941</v>
      </c>
      <c r="K781">
        <f t="shared" si="137"/>
        <v>9.01</v>
      </c>
    </row>
    <row r="782" spans="3:11">
      <c r="C782" s="64">
        <v>30895</v>
      </c>
      <c r="D782" s="64" t="str">
        <f t="shared" si="135"/>
        <v>81984</v>
      </c>
      <c r="E782" s="65">
        <v>10.065200000000001</v>
      </c>
      <c r="F782" s="58">
        <f t="shared" si="136"/>
        <v>9.0977999999999994</v>
      </c>
      <c r="G782" s="65">
        <v>13.657013215859019</v>
      </c>
      <c r="H782" s="66">
        <v>9.6199999999999992</v>
      </c>
      <c r="I782" s="60">
        <f>AVERAGE($H$102:H782)</f>
        <v>14.750029368575621</v>
      </c>
      <c r="J782" s="58">
        <f t="shared" si="134"/>
        <v>9.3941322314049565</v>
      </c>
      <c r="K782">
        <f t="shared" si="137"/>
        <v>8.8699999999999992</v>
      </c>
    </row>
    <row r="783" spans="3:11">
      <c r="C783" s="64">
        <v>30926</v>
      </c>
      <c r="D783" s="64" t="str">
        <f t="shared" si="135"/>
        <v>91984</v>
      </c>
      <c r="E783" s="65">
        <v>10.030200000000001</v>
      </c>
      <c r="F783" s="58">
        <f t="shared" si="136"/>
        <v>10.065200000000001</v>
      </c>
      <c r="G783" s="65">
        <v>13.651695307917876</v>
      </c>
      <c r="H783" s="66">
        <v>9.69</v>
      </c>
      <c r="I783" s="60">
        <f>AVERAGE($H$102:H783)</f>
        <v>14.742609970674485</v>
      </c>
      <c r="J783" s="58">
        <f t="shared" si="134"/>
        <v>9.3930578512396696</v>
      </c>
      <c r="K783">
        <f t="shared" si="137"/>
        <v>9.6199999999999992</v>
      </c>
    </row>
    <row r="784" spans="3:11">
      <c r="C784" s="64">
        <v>30956</v>
      </c>
      <c r="D784" s="64" t="str">
        <f t="shared" si="135"/>
        <v>101984</v>
      </c>
      <c r="E784" s="65">
        <v>9.9814000000000007</v>
      </c>
      <c r="F784" s="58">
        <f t="shared" si="136"/>
        <v>10.030200000000001</v>
      </c>
      <c r="G784" s="65">
        <v>13.646321522693986</v>
      </c>
      <c r="H784" s="66">
        <v>9.6</v>
      </c>
      <c r="I784" s="60">
        <f>AVERAGE($H$102:H784)</f>
        <v>14.735080527086383</v>
      </c>
      <c r="J784" s="58">
        <f t="shared" si="134"/>
        <v>9.4006611570247909</v>
      </c>
      <c r="K784">
        <f t="shared" si="137"/>
        <v>9.69</v>
      </c>
    </row>
    <row r="785" spans="3:11">
      <c r="C785" s="64">
        <v>30987</v>
      </c>
      <c r="D785" s="64" t="str">
        <f t="shared" si="135"/>
        <v>111984</v>
      </c>
      <c r="E785" s="65">
        <v>9.8305000000000007</v>
      </c>
      <c r="F785" s="58">
        <f t="shared" si="136"/>
        <v>9.9814000000000007</v>
      </c>
      <c r="G785" s="65">
        <v>13.640742836257298</v>
      </c>
      <c r="H785" s="66">
        <v>9.69</v>
      </c>
      <c r="I785" s="60">
        <f>AVERAGE($H$102:H785)</f>
        <v>14.727704678362572</v>
      </c>
      <c r="J785" s="58">
        <f t="shared" si="134"/>
        <v>9.4085123966942135</v>
      </c>
      <c r="K785">
        <f t="shared" si="137"/>
        <v>9.6</v>
      </c>
    </row>
    <row r="786" spans="3:11">
      <c r="C786" s="64">
        <v>31017</v>
      </c>
      <c r="D786" s="64" t="str">
        <f t="shared" si="135"/>
        <v>121984</v>
      </c>
      <c r="E786" s="65">
        <v>10.0505</v>
      </c>
      <c r="F786" s="58">
        <f t="shared" si="136"/>
        <v>9.8305000000000007</v>
      </c>
      <c r="G786" s="65">
        <v>13.635501605839403</v>
      </c>
      <c r="H786" s="66">
        <v>9.6</v>
      </c>
      <c r="I786" s="60">
        <f>AVERAGE($H$102:H786)</f>
        <v>14.72021897810219</v>
      </c>
      <c r="J786" s="58">
        <f t="shared" si="134"/>
        <v>9.41388429752066</v>
      </c>
      <c r="K786">
        <f t="shared" si="137"/>
        <v>9.69</v>
      </c>
    </row>
    <row r="787" spans="3:11">
      <c r="C787" s="64">
        <v>31048</v>
      </c>
      <c r="D787" s="64" t="str">
        <f t="shared" si="135"/>
        <v>11985</v>
      </c>
      <c r="E787" s="65">
        <v>10.9597</v>
      </c>
      <c r="F787" s="58">
        <f t="shared" si="136"/>
        <v>10.0505</v>
      </c>
      <c r="G787" s="65">
        <v>13.63160102040815</v>
      </c>
      <c r="H787" s="66">
        <v>10</v>
      </c>
      <c r="I787" s="60">
        <f>AVERAGE($H$102:H787)</f>
        <v>14.713338192419826</v>
      </c>
      <c r="J787" s="58">
        <f t="shared" si="134"/>
        <v>9.4280165289256193</v>
      </c>
      <c r="K787">
        <f t="shared" si="137"/>
        <v>9.6</v>
      </c>
    </row>
    <row r="788" spans="3:11">
      <c r="C788" s="64">
        <v>31079</v>
      </c>
      <c r="D788" s="64" t="str">
        <f t="shared" si="135"/>
        <v>21985</v>
      </c>
      <c r="E788" s="65">
        <v>11.0543</v>
      </c>
      <c r="F788" s="58">
        <f t="shared" si="136"/>
        <v>10.9597</v>
      </c>
      <c r="G788" s="65">
        <v>13.62784949053856</v>
      </c>
      <c r="H788" s="66">
        <v>10.49</v>
      </c>
      <c r="I788" s="60">
        <f>AVERAGE($H$102:H788)</f>
        <v>14.707190684133916</v>
      </c>
      <c r="J788" s="58">
        <f t="shared" si="134"/>
        <v>9.4409917355371888</v>
      </c>
      <c r="K788">
        <f t="shared" si="137"/>
        <v>10</v>
      </c>
    </row>
    <row r="789" spans="3:11">
      <c r="C789" s="64">
        <v>31107</v>
      </c>
      <c r="D789" s="64" t="str">
        <f t="shared" si="135"/>
        <v>31985</v>
      </c>
      <c r="E789" s="65">
        <v>11.022600000000001</v>
      </c>
      <c r="F789" s="58">
        <f t="shared" si="136"/>
        <v>11.0543</v>
      </c>
      <c r="G789" s="65">
        <v>13.624062790697661</v>
      </c>
      <c r="H789" s="66">
        <v>10.37</v>
      </c>
      <c r="I789" s="60">
        <f>AVERAGE($H$102:H789)</f>
        <v>14.700886627906979</v>
      </c>
      <c r="J789" s="58">
        <f t="shared" si="134"/>
        <v>9.4460330578512384</v>
      </c>
      <c r="K789">
        <f t="shared" si="137"/>
        <v>10.49</v>
      </c>
    </row>
    <row r="790" spans="3:11">
      <c r="C790" s="64">
        <v>31138</v>
      </c>
      <c r="D790" s="64" t="str">
        <f t="shared" si="135"/>
        <v>41985</v>
      </c>
      <c r="E790" s="65">
        <v>11.520200000000001</v>
      </c>
      <c r="F790" s="58">
        <f t="shared" si="136"/>
        <v>11.022600000000001</v>
      </c>
      <c r="G790" s="65">
        <v>13.621009288824371</v>
      </c>
      <c r="H790" s="66">
        <v>10.4</v>
      </c>
      <c r="I790" s="60">
        <f>AVERAGE($H$102:H790)</f>
        <v>14.694644412191582</v>
      </c>
      <c r="J790" s="58">
        <f t="shared" si="134"/>
        <v>9.4480165289256206</v>
      </c>
      <c r="K790">
        <f t="shared" si="137"/>
        <v>10.37</v>
      </c>
    </row>
    <row r="791" spans="3:11">
      <c r="C791" s="64">
        <v>31168</v>
      </c>
      <c r="D791" s="64" t="str">
        <f t="shared" si="135"/>
        <v>51985</v>
      </c>
      <c r="E791" s="65">
        <v>12.142899999999999</v>
      </c>
      <c r="F791" s="58">
        <f t="shared" si="136"/>
        <v>11.520200000000001</v>
      </c>
      <c r="G791" s="65">
        <v>13.618867101449265</v>
      </c>
      <c r="H791" s="66">
        <v>10.61</v>
      </c>
      <c r="I791" s="60">
        <f>AVERAGE($H$102:H791)</f>
        <v>14.688724637681162</v>
      </c>
      <c r="J791" s="58">
        <f t="shared" si="134"/>
        <v>9.4511570247933872</v>
      </c>
      <c r="K791">
        <f t="shared" si="137"/>
        <v>10.4</v>
      </c>
    </row>
    <row r="792" spans="3:11">
      <c r="C792" s="64">
        <v>31199</v>
      </c>
      <c r="D792" s="64" t="str">
        <f t="shared" si="135"/>
        <v>61985</v>
      </c>
      <c r="E792" s="65">
        <v>12.2902</v>
      </c>
      <c r="F792" s="58">
        <f t="shared" si="136"/>
        <v>12.142899999999999</v>
      </c>
      <c r="G792" s="65">
        <v>13.616944283646877</v>
      </c>
      <c r="H792" s="66">
        <v>10.81</v>
      </c>
      <c r="I792" s="60">
        <f>AVERAGE($H$102:H792)</f>
        <v>14.683111432706223</v>
      </c>
      <c r="J792" s="58">
        <f t="shared" si="134"/>
        <v>9.4510743801652879</v>
      </c>
      <c r="K792">
        <f t="shared" si="137"/>
        <v>10.61</v>
      </c>
    </row>
    <row r="793" spans="3:11">
      <c r="C793" s="64">
        <v>31229</v>
      </c>
      <c r="D793" s="64" t="str">
        <f t="shared" si="135"/>
        <v>71985</v>
      </c>
      <c r="E793" s="65">
        <v>12.5358</v>
      </c>
      <c r="F793" s="58">
        <f t="shared" si="136"/>
        <v>12.2902</v>
      </c>
      <c r="G793" s="65">
        <v>13.615381936416172</v>
      </c>
      <c r="H793" s="66">
        <v>11</v>
      </c>
      <c r="I793" s="60">
        <f>AVERAGE($H$102:H793)</f>
        <v>14.677789017341041</v>
      </c>
      <c r="J793" s="58">
        <f t="shared" si="134"/>
        <v>9.4509917355371904</v>
      </c>
      <c r="K793">
        <f t="shared" si="137"/>
        <v>10.81</v>
      </c>
    </row>
    <row r="794" spans="3:11">
      <c r="C794" s="64">
        <v>31260</v>
      </c>
      <c r="D794" s="64" t="str">
        <f t="shared" si="135"/>
        <v>81985</v>
      </c>
      <c r="E794" s="65">
        <v>12.385400000000001</v>
      </c>
      <c r="F794" s="58">
        <f t="shared" si="136"/>
        <v>12.5358</v>
      </c>
      <c r="G794" s="65">
        <v>13.613607070707058</v>
      </c>
      <c r="H794" s="66">
        <v>10.74</v>
      </c>
      <c r="I794" s="60">
        <f>AVERAGE($H$102:H794)</f>
        <v>14.672106782106782</v>
      </c>
      <c r="J794" s="58">
        <f t="shared" si="134"/>
        <v>9.449669421487604</v>
      </c>
      <c r="K794">
        <f t="shared" si="137"/>
        <v>11</v>
      </c>
    </row>
    <row r="795" spans="3:11">
      <c r="C795" s="64">
        <v>31291</v>
      </c>
      <c r="D795" s="64" t="str">
        <f t="shared" si="135"/>
        <v>91985</v>
      </c>
      <c r="E795" s="65">
        <v>11.955399999999999</v>
      </c>
      <c r="F795" s="58">
        <f t="shared" si="136"/>
        <v>12.385400000000001</v>
      </c>
      <c r="G795" s="65">
        <v>13.611217723342927</v>
      </c>
      <c r="H795" s="66">
        <v>10.47</v>
      </c>
      <c r="I795" s="60">
        <f>AVERAGE($H$102:H795)</f>
        <v>14.666051873198846</v>
      </c>
      <c r="J795" s="58">
        <f t="shared" si="134"/>
        <v>9.4528099173553741</v>
      </c>
      <c r="K795">
        <f t="shared" si="137"/>
        <v>10.74</v>
      </c>
    </row>
    <row r="796" spans="3:11">
      <c r="C796" s="64">
        <v>31321</v>
      </c>
      <c r="D796" s="64" t="str">
        <f t="shared" si="135"/>
        <v>101985</v>
      </c>
      <c r="E796" s="65">
        <v>12.9925</v>
      </c>
      <c r="F796" s="58">
        <f t="shared" si="136"/>
        <v>11.955399999999999</v>
      </c>
      <c r="G796" s="65">
        <v>13.610327482014377</v>
      </c>
      <c r="H796" s="66">
        <v>10.55</v>
      </c>
      <c r="I796" s="60">
        <f>AVERAGE($H$102:H796)</f>
        <v>14.660129496402876</v>
      </c>
      <c r="J796" s="58">
        <f t="shared" si="134"/>
        <v>9.4580165289256204</v>
      </c>
      <c r="K796">
        <f t="shared" si="137"/>
        <v>10.47</v>
      </c>
    </row>
    <row r="797" spans="3:11">
      <c r="C797" s="64">
        <v>31352</v>
      </c>
      <c r="D797" s="64" t="str">
        <f t="shared" si="135"/>
        <v>111985</v>
      </c>
      <c r="E797" s="65">
        <v>13.8378</v>
      </c>
      <c r="F797" s="58">
        <f t="shared" si="136"/>
        <v>12.9925</v>
      </c>
      <c r="G797" s="65">
        <v>13.610654310344815</v>
      </c>
      <c r="H797" s="66">
        <v>11.16</v>
      </c>
      <c r="I797" s="60">
        <f>AVERAGE($H$102:H797)</f>
        <v>14.655100574712643</v>
      </c>
      <c r="J797" s="58">
        <f t="shared" si="134"/>
        <v>9.4648760330578554</v>
      </c>
      <c r="K797">
        <f t="shared" si="137"/>
        <v>10.55</v>
      </c>
    </row>
    <row r="798" spans="3:11">
      <c r="C798" s="64">
        <v>31382</v>
      </c>
      <c r="D798" s="64" t="str">
        <f t="shared" si="135"/>
        <v>121985</v>
      </c>
      <c r="E798" s="65">
        <v>14.4613</v>
      </c>
      <c r="F798" s="58">
        <f t="shared" si="136"/>
        <v>13.8378</v>
      </c>
      <c r="G798" s="65">
        <v>13.611874748923949</v>
      </c>
      <c r="H798" s="66">
        <v>11.69</v>
      </c>
      <c r="I798" s="60">
        <f>AVERAGE($H$102:H798)</f>
        <v>14.650846484935437</v>
      </c>
      <c r="J798" s="58">
        <f t="shared" si="134"/>
        <v>9.4752066115702522</v>
      </c>
      <c r="K798">
        <f t="shared" si="137"/>
        <v>11.16</v>
      </c>
    </row>
    <row r="799" spans="3:11">
      <c r="C799" s="64">
        <v>31413</v>
      </c>
      <c r="D799" s="64" t="str">
        <f t="shared" si="135"/>
        <v>11986</v>
      </c>
      <c r="E799" s="65">
        <v>14.5854</v>
      </c>
      <c r="F799" s="58">
        <f t="shared" si="136"/>
        <v>14.4613</v>
      </c>
      <c r="G799" s="65">
        <v>13.613269484240677</v>
      </c>
      <c r="H799" s="66">
        <v>11.72</v>
      </c>
      <c r="I799" s="60">
        <f>AVERAGE($H$102:H799)</f>
        <v>14.646647564469912</v>
      </c>
      <c r="J799" s="58">
        <f t="shared" ref="J799:J862" si="138">AVERAGE(H679:H799)</f>
        <v>9.487355371900831</v>
      </c>
      <c r="K799">
        <f t="shared" si="137"/>
        <v>11.69</v>
      </c>
    </row>
    <row r="800" spans="3:11">
      <c r="C800" s="64">
        <v>31444</v>
      </c>
      <c r="D800" s="64" t="str">
        <f t="shared" si="135"/>
        <v>21986</v>
      </c>
      <c r="E800" s="65">
        <v>15.6281</v>
      </c>
      <c r="F800" s="58">
        <f t="shared" si="136"/>
        <v>14.5854</v>
      </c>
      <c r="G800" s="65">
        <v>13.61615193133046</v>
      </c>
      <c r="H800" s="66">
        <v>12.39</v>
      </c>
      <c r="I800" s="60">
        <f>AVERAGE($H$102:H800)</f>
        <v>14.643419170243202</v>
      </c>
      <c r="J800" s="58">
        <f t="shared" si="138"/>
        <v>9.4972727272727333</v>
      </c>
      <c r="K800">
        <f t="shared" si="137"/>
        <v>11.72</v>
      </c>
    </row>
    <row r="801" spans="3:11">
      <c r="C801" s="64">
        <v>31472</v>
      </c>
      <c r="D801" s="64" t="str">
        <f t="shared" si="135"/>
        <v>31986</v>
      </c>
      <c r="E801" s="65">
        <v>16.453199999999999</v>
      </c>
      <c r="F801" s="58">
        <f t="shared" si="136"/>
        <v>15.6281</v>
      </c>
      <c r="G801" s="65">
        <v>13.620204857142845</v>
      </c>
      <c r="H801" s="66">
        <v>13.19</v>
      </c>
      <c r="I801" s="60">
        <f>AVERAGE($H$102:H801)</f>
        <v>14.641342857142856</v>
      </c>
      <c r="J801" s="58">
        <f t="shared" si="138"/>
        <v>9.5104958677686025</v>
      </c>
      <c r="K801">
        <f t="shared" si="137"/>
        <v>12.39</v>
      </c>
    </row>
    <row r="802" spans="3:11">
      <c r="C802" s="64">
        <v>31503</v>
      </c>
      <c r="D802" s="64" t="str">
        <f t="shared" si="135"/>
        <v>41986</v>
      </c>
      <c r="E802" s="65">
        <v>16.010899999999999</v>
      </c>
      <c r="F802" s="58">
        <f t="shared" si="136"/>
        <v>16.453199999999999</v>
      </c>
      <c r="G802" s="65">
        <v>13.62361526390869</v>
      </c>
      <c r="H802" s="66">
        <v>13.55</v>
      </c>
      <c r="I802" s="60">
        <f>AVERAGE($H$102:H802)</f>
        <v>14.639786019971467</v>
      </c>
      <c r="J802" s="58">
        <f t="shared" si="138"/>
        <v>9.5263636363636426</v>
      </c>
      <c r="K802">
        <f t="shared" si="137"/>
        <v>13.19</v>
      </c>
    </row>
    <row r="803" spans="3:11">
      <c r="C803" s="64">
        <v>31533</v>
      </c>
      <c r="D803" s="64" t="str">
        <f t="shared" si="135"/>
        <v>51986</v>
      </c>
      <c r="E803" s="65">
        <v>16.815100000000001</v>
      </c>
      <c r="F803" s="58">
        <f t="shared" si="136"/>
        <v>16.010899999999999</v>
      </c>
      <c r="G803" s="65">
        <v>13.628161538461525</v>
      </c>
      <c r="H803" s="66">
        <v>13.56</v>
      </c>
      <c r="I803" s="60">
        <f>AVERAGE($H$102:H803)</f>
        <v>14.638247863247859</v>
      </c>
      <c r="J803" s="58">
        <f t="shared" si="138"/>
        <v>9.5418181818181864</v>
      </c>
      <c r="K803">
        <f t="shared" si="137"/>
        <v>13.55</v>
      </c>
    </row>
    <row r="804" spans="3:11">
      <c r="C804" s="64">
        <v>31564</v>
      </c>
      <c r="D804" s="64" t="str">
        <f t="shared" si="135"/>
        <v>61986</v>
      </c>
      <c r="E804" s="65">
        <v>17.052299999999999</v>
      </c>
      <c r="F804" s="58">
        <f t="shared" si="136"/>
        <v>16.815100000000001</v>
      </c>
      <c r="G804" s="65">
        <v>13.633032290184907</v>
      </c>
      <c r="H804" s="66">
        <v>13.89</v>
      </c>
      <c r="I804" s="60">
        <f>AVERAGE($H$102:H804)</f>
        <v>14.637183499288758</v>
      </c>
      <c r="J804" s="58">
        <f t="shared" si="138"/>
        <v>9.5613223140495904</v>
      </c>
      <c r="K804">
        <f t="shared" si="137"/>
        <v>13.56</v>
      </c>
    </row>
    <row r="805" spans="3:11">
      <c r="C805" s="64">
        <v>31594</v>
      </c>
      <c r="D805" s="64" t="str">
        <f t="shared" si="135"/>
        <v>71986</v>
      </c>
      <c r="E805" s="65">
        <v>15.9003</v>
      </c>
      <c r="F805" s="58">
        <f t="shared" si="136"/>
        <v>17.052299999999999</v>
      </c>
      <c r="G805" s="65">
        <v>13.636252840909076</v>
      </c>
      <c r="H805" s="66">
        <v>13.62</v>
      </c>
      <c r="I805" s="60">
        <f>AVERAGE($H$102:H805)</f>
        <v>14.635738636363634</v>
      </c>
      <c r="J805" s="58">
        <f t="shared" si="138"/>
        <v>9.5785123966942187</v>
      </c>
      <c r="K805">
        <f t="shared" si="137"/>
        <v>13.89</v>
      </c>
    </row>
    <row r="806" spans="3:11">
      <c r="C806" s="64">
        <v>31625</v>
      </c>
      <c r="D806" s="64" t="str">
        <f t="shared" si="135"/>
        <v>81986</v>
      </c>
      <c r="E806" s="65">
        <v>17.032299999999999</v>
      </c>
      <c r="F806" s="58">
        <f t="shared" si="136"/>
        <v>15.9003</v>
      </c>
      <c r="G806" s="65">
        <v>13.641069929078</v>
      </c>
      <c r="H806" s="66">
        <v>13.89</v>
      </c>
      <c r="I806" s="60">
        <f>AVERAGE($H$102:H806)</f>
        <v>14.634680851063825</v>
      </c>
      <c r="J806" s="58">
        <f t="shared" si="138"/>
        <v>9.5961157024793451</v>
      </c>
      <c r="K806">
        <f t="shared" si="137"/>
        <v>13.62</v>
      </c>
    </row>
    <row r="807" spans="3:11">
      <c r="C807" s="64">
        <v>31656</v>
      </c>
      <c r="D807" s="64" t="str">
        <f t="shared" ref="D807:D870" si="139">MONTH(C807)&amp;YEAR(C807)</f>
        <v>91986</v>
      </c>
      <c r="E807" s="65">
        <v>15.5771</v>
      </c>
      <c r="F807" s="58">
        <f t="shared" si="136"/>
        <v>17.032299999999999</v>
      </c>
      <c r="G807" s="65">
        <v>13.643812181303103</v>
      </c>
      <c r="H807" s="66">
        <v>13.47</v>
      </c>
      <c r="I807" s="60">
        <f>AVERAGE($H$102:H807)</f>
        <v>14.633031161473083</v>
      </c>
      <c r="J807" s="58">
        <f t="shared" si="138"/>
        <v>9.6115702479338907</v>
      </c>
      <c r="K807">
        <f t="shared" si="137"/>
        <v>13.89</v>
      </c>
    </row>
    <row r="808" spans="3:11">
      <c r="C808" s="64">
        <v>31686</v>
      </c>
      <c r="D808" s="64" t="str">
        <f t="shared" si="139"/>
        <v>101986</v>
      </c>
      <c r="E808" s="65">
        <v>16.849399999999999</v>
      </c>
      <c r="F808" s="58">
        <f t="shared" ref="F808:F871" si="140">E807</f>
        <v>15.5771</v>
      </c>
      <c r="G808" s="65">
        <v>13.64834625176802</v>
      </c>
      <c r="H808" s="66">
        <v>13.43</v>
      </c>
      <c r="I808" s="60">
        <f>AVERAGE($H$102:H808)</f>
        <v>14.631329561527577</v>
      </c>
      <c r="J808" s="58">
        <f t="shared" si="138"/>
        <v>9.6249586776859548</v>
      </c>
      <c r="K808">
        <f t="shared" ref="K808:K871" si="141">H807</f>
        <v>13.47</v>
      </c>
    </row>
    <row r="809" spans="3:11">
      <c r="C809" s="64">
        <v>31717</v>
      </c>
      <c r="D809" s="64" t="str">
        <f t="shared" si="139"/>
        <v>111986</v>
      </c>
      <c r="E809" s="65">
        <v>17.211300000000001</v>
      </c>
      <c r="F809" s="58">
        <f t="shared" si="140"/>
        <v>16.849399999999999</v>
      </c>
      <c r="G809" s="65">
        <v>13.653378672316371</v>
      </c>
      <c r="H809" s="66">
        <v>13.87</v>
      </c>
      <c r="I809" s="60">
        <f>AVERAGE($H$102:H809)</f>
        <v>14.630254237288131</v>
      </c>
      <c r="J809" s="58">
        <f t="shared" si="138"/>
        <v>9.6457851239669452</v>
      </c>
      <c r="K809">
        <f t="shared" si="141"/>
        <v>13.43</v>
      </c>
    </row>
    <row r="810" spans="3:11">
      <c r="C810" s="64">
        <v>31747</v>
      </c>
      <c r="D810" s="64" t="str">
        <f t="shared" si="139"/>
        <v>121986</v>
      </c>
      <c r="E810" s="65">
        <v>16.724399999999999</v>
      </c>
      <c r="F810" s="58">
        <f t="shared" si="140"/>
        <v>17.211300000000001</v>
      </c>
      <c r="G810" s="65">
        <v>13.657710155148081</v>
      </c>
      <c r="H810" s="66">
        <v>14.09</v>
      </c>
      <c r="I810" s="60">
        <f>AVERAGE($H$102:H810)</f>
        <v>14.629492242595202</v>
      </c>
      <c r="J810" s="58">
        <f t="shared" si="138"/>
        <v>9.6692561983471101</v>
      </c>
      <c r="K810">
        <f t="shared" si="141"/>
        <v>13.87</v>
      </c>
    </row>
    <row r="811" spans="3:11">
      <c r="C811" s="64">
        <v>31778</v>
      </c>
      <c r="D811" s="64" t="str">
        <f t="shared" si="139"/>
        <v>11987</v>
      </c>
      <c r="E811" s="65">
        <v>18.151</v>
      </c>
      <c r="F811" s="58">
        <f t="shared" si="140"/>
        <v>16.724399999999999</v>
      </c>
      <c r="G811" s="65">
        <v>13.664038732394351</v>
      </c>
      <c r="H811" s="66">
        <v>14.92</v>
      </c>
      <c r="I811" s="60">
        <f>AVERAGE($H$102:H811)</f>
        <v>14.629901408450701</v>
      </c>
      <c r="J811" s="58">
        <f t="shared" si="138"/>
        <v>9.6966942148760342</v>
      </c>
      <c r="K811">
        <f t="shared" si="141"/>
        <v>14.09</v>
      </c>
    </row>
    <row r="812" spans="3:11">
      <c r="C812" s="64">
        <v>31809</v>
      </c>
      <c r="D812" s="64" t="str">
        <f t="shared" si="139"/>
        <v>21987</v>
      </c>
      <c r="E812" s="65">
        <v>18.821200000000001</v>
      </c>
      <c r="F812" s="58">
        <f t="shared" si="140"/>
        <v>18.151</v>
      </c>
      <c r="G812" s="65">
        <v>13.671292123769325</v>
      </c>
      <c r="H812" s="66">
        <v>15.82</v>
      </c>
      <c r="I812" s="60">
        <f>AVERAGE($H$102:H812)</f>
        <v>14.631575246132204</v>
      </c>
      <c r="J812" s="58">
        <f t="shared" si="138"/>
        <v>9.732892561983471</v>
      </c>
      <c r="K812">
        <f t="shared" si="141"/>
        <v>14.92</v>
      </c>
    </row>
    <row r="813" spans="3:11">
      <c r="C813" s="64">
        <v>31837</v>
      </c>
      <c r="D813" s="64" t="str">
        <f t="shared" si="139"/>
        <v>31987</v>
      </c>
      <c r="E813" s="65">
        <v>19.317900000000002</v>
      </c>
      <c r="F813" s="58">
        <f t="shared" si="140"/>
        <v>18.821200000000001</v>
      </c>
      <c r="G813" s="65">
        <v>13.679222752808975</v>
      </c>
      <c r="H813" s="66">
        <v>16.43</v>
      </c>
      <c r="I813" s="60">
        <f>AVERAGE($H$102:H813)</f>
        <v>14.634101123595503</v>
      </c>
      <c r="J813" s="58">
        <f t="shared" si="138"/>
        <v>9.7776859504132236</v>
      </c>
      <c r="K813">
        <f t="shared" si="141"/>
        <v>15.82</v>
      </c>
    </row>
    <row r="814" spans="3:11">
      <c r="C814" s="64">
        <v>31868</v>
      </c>
      <c r="D814" s="64" t="str">
        <f t="shared" si="139"/>
        <v>41987</v>
      </c>
      <c r="E814" s="65">
        <v>19.997199999999999</v>
      </c>
      <c r="F814" s="58">
        <f t="shared" si="140"/>
        <v>19.317900000000002</v>
      </c>
      <c r="G814" s="65">
        <v>13.688083870967727</v>
      </c>
      <c r="H814" s="66">
        <v>16.2</v>
      </c>
      <c r="I814" s="60">
        <f>AVERAGE($H$102:H814)</f>
        <v>14.636297335203365</v>
      </c>
      <c r="J814" s="58">
        <f t="shared" si="138"/>
        <v>9.821487603305787</v>
      </c>
      <c r="K814">
        <f t="shared" si="141"/>
        <v>16.43</v>
      </c>
    </row>
    <row r="815" spans="3:11">
      <c r="C815" s="64">
        <v>31898</v>
      </c>
      <c r="D815" s="64" t="str">
        <f t="shared" si="139"/>
        <v>51987</v>
      </c>
      <c r="E815" s="65">
        <v>20.117899999999999</v>
      </c>
      <c r="F815" s="58">
        <f t="shared" si="140"/>
        <v>19.997199999999999</v>
      </c>
      <c r="G815" s="65">
        <v>13.69708921568626</v>
      </c>
      <c r="H815" s="66">
        <v>16.16</v>
      </c>
      <c r="I815" s="60">
        <f>AVERAGE($H$102:H815)</f>
        <v>14.638431372549018</v>
      </c>
      <c r="J815" s="58">
        <f t="shared" si="138"/>
        <v>9.8671074380165322</v>
      </c>
      <c r="K815">
        <f t="shared" si="141"/>
        <v>16.2</v>
      </c>
    </row>
    <row r="816" spans="3:11">
      <c r="C816" s="64">
        <v>31929</v>
      </c>
      <c r="D816" s="64" t="str">
        <f t="shared" si="139"/>
        <v>61987</v>
      </c>
      <c r="E816" s="65">
        <v>21.081800000000001</v>
      </c>
      <c r="F816" s="58">
        <f t="shared" si="140"/>
        <v>20.117899999999999</v>
      </c>
      <c r="G816" s="65">
        <v>13.707417482517467</v>
      </c>
      <c r="H816" s="66">
        <v>16.829999999999998</v>
      </c>
      <c r="I816" s="60">
        <f>AVERAGE($H$102:H816)</f>
        <v>14.641496503496501</v>
      </c>
      <c r="J816" s="58">
        <f t="shared" si="138"/>
        <v>9.9190082644628106</v>
      </c>
      <c r="K816">
        <f t="shared" si="141"/>
        <v>16.16</v>
      </c>
    </row>
    <row r="817" spans="3:11">
      <c r="C817" s="64">
        <v>31959</v>
      </c>
      <c r="D817" s="64" t="str">
        <f t="shared" si="139"/>
        <v>71987</v>
      </c>
      <c r="E817" s="65">
        <v>20.092099999999999</v>
      </c>
      <c r="F817" s="58">
        <f t="shared" si="140"/>
        <v>21.081800000000001</v>
      </c>
      <c r="G817" s="65">
        <v>13.716334636871492</v>
      </c>
      <c r="H817" s="66">
        <v>17.309999999999999</v>
      </c>
      <c r="I817" s="60">
        <f>AVERAGE($H$102:H817)</f>
        <v>14.645223463687147</v>
      </c>
      <c r="J817" s="58">
        <f t="shared" si="138"/>
        <v>9.9750413223140502</v>
      </c>
      <c r="K817">
        <f t="shared" si="141"/>
        <v>16.829999999999998</v>
      </c>
    </row>
    <row r="818" spans="3:11">
      <c r="C818" s="64">
        <v>31990</v>
      </c>
      <c r="D818" s="64" t="str">
        <f t="shared" si="139"/>
        <v>81987</v>
      </c>
      <c r="E818" s="65">
        <v>20.794499999999999</v>
      </c>
      <c r="F818" s="58">
        <f t="shared" si="140"/>
        <v>20.092099999999999</v>
      </c>
      <c r="G818" s="65">
        <v>13.72620655509064</v>
      </c>
      <c r="H818" s="66">
        <v>18.329999999999998</v>
      </c>
      <c r="I818" s="60">
        <f>AVERAGE($H$102:H818)</f>
        <v>14.650362622036258</v>
      </c>
      <c r="J818" s="58">
        <f t="shared" si="138"/>
        <v>10.039173553719008</v>
      </c>
      <c r="K818">
        <f t="shared" si="141"/>
        <v>17.309999999999999</v>
      </c>
    </row>
    <row r="819" spans="3:11">
      <c r="C819" s="64">
        <v>32021</v>
      </c>
      <c r="D819" s="64" t="str">
        <f t="shared" si="139"/>
        <v>91987</v>
      </c>
      <c r="E819" s="65">
        <v>20.291899999999998</v>
      </c>
      <c r="F819" s="58">
        <f t="shared" si="140"/>
        <v>20.794499999999999</v>
      </c>
      <c r="G819" s="65">
        <v>13.735350974930347</v>
      </c>
      <c r="H819" s="66">
        <v>17.68</v>
      </c>
      <c r="I819" s="60">
        <f>AVERAGE($H$102:H819)</f>
        <v>14.654582172701947</v>
      </c>
      <c r="J819" s="58">
        <f t="shared" si="138"/>
        <v>10.100413223140494</v>
      </c>
      <c r="K819">
        <f t="shared" si="141"/>
        <v>18.329999999999998</v>
      </c>
    </row>
    <row r="820" spans="3:11">
      <c r="C820" s="64">
        <v>32051</v>
      </c>
      <c r="D820" s="64" t="str">
        <f t="shared" si="139"/>
        <v>101987</v>
      </c>
      <c r="E820" s="65">
        <v>14.388</v>
      </c>
      <c r="F820" s="58">
        <f t="shared" si="140"/>
        <v>20.291899999999998</v>
      </c>
      <c r="G820" s="65">
        <v>13.736258692628637</v>
      </c>
      <c r="H820" s="66">
        <v>15.53</v>
      </c>
      <c r="I820" s="60">
        <f>AVERAGE($H$102:H820)</f>
        <v>14.655799721835882</v>
      </c>
      <c r="J820" s="58">
        <f t="shared" si="138"/>
        <v>10.145537190082642</v>
      </c>
      <c r="K820">
        <f t="shared" si="141"/>
        <v>17.68</v>
      </c>
    </row>
    <row r="821" spans="3:11">
      <c r="C821" s="64">
        <v>32082</v>
      </c>
      <c r="D821" s="64" t="str">
        <f t="shared" si="139"/>
        <v>111987</v>
      </c>
      <c r="E821" s="65">
        <v>13.16</v>
      </c>
      <c r="F821" s="58">
        <f t="shared" si="140"/>
        <v>14.388</v>
      </c>
      <c r="G821" s="65">
        <v>13.73545833333332</v>
      </c>
      <c r="H821" s="66">
        <v>13.59</v>
      </c>
      <c r="I821" s="60">
        <f>AVERAGE($H$102:H821)</f>
        <v>14.654319444444443</v>
      </c>
      <c r="J821" s="58">
        <f t="shared" si="138"/>
        <v>10.177107438016526</v>
      </c>
      <c r="K821">
        <f t="shared" si="141"/>
        <v>15.53</v>
      </c>
    </row>
    <row r="822" spans="3:11">
      <c r="C822" s="64">
        <v>32112</v>
      </c>
      <c r="D822" s="64" t="str">
        <f t="shared" si="139"/>
        <v>121987</v>
      </c>
      <c r="E822" s="65">
        <v>14.1189</v>
      </c>
      <c r="F822" s="58">
        <f t="shared" si="140"/>
        <v>13.16</v>
      </c>
      <c r="G822" s="65">
        <v>13.735990152565865</v>
      </c>
      <c r="H822" s="66">
        <v>13.39</v>
      </c>
      <c r="I822" s="60">
        <f>AVERAGE($H$102:H822)</f>
        <v>14.652565880721218</v>
      </c>
      <c r="J822" s="58">
        <f t="shared" si="138"/>
        <v>10.207024793388427</v>
      </c>
      <c r="K822">
        <f t="shared" si="141"/>
        <v>13.59</v>
      </c>
    </row>
    <row r="823" spans="3:11">
      <c r="C823" s="64">
        <v>32143</v>
      </c>
      <c r="D823" s="64" t="str">
        <f t="shared" si="139"/>
        <v>11988</v>
      </c>
      <c r="E823" s="65">
        <v>13.8284</v>
      </c>
      <c r="F823" s="58">
        <f t="shared" si="140"/>
        <v>14.1189</v>
      </c>
      <c r="G823" s="65">
        <v>13.736118144044307</v>
      </c>
      <c r="H823" s="66">
        <v>13.9</v>
      </c>
      <c r="I823" s="60">
        <f>AVERAGE($H$102:H823)</f>
        <v>14.651523545706368</v>
      </c>
      <c r="J823" s="58">
        <f t="shared" si="138"/>
        <v>10.241900826446281</v>
      </c>
      <c r="K823">
        <f t="shared" si="141"/>
        <v>13.39</v>
      </c>
    </row>
    <row r="824" spans="3:11">
      <c r="C824" s="64">
        <v>32174</v>
      </c>
      <c r="D824" s="64" t="str">
        <f t="shared" si="139"/>
        <v>21988</v>
      </c>
      <c r="E824" s="65">
        <v>14.406700000000001</v>
      </c>
      <c r="F824" s="58">
        <f t="shared" si="140"/>
        <v>13.8284</v>
      </c>
      <c r="G824" s="65">
        <v>13.737045643153511</v>
      </c>
      <c r="H824" s="66">
        <v>14.3</v>
      </c>
      <c r="I824" s="60">
        <f>AVERAGE($H$102:H824)</f>
        <v>14.651037344398336</v>
      </c>
      <c r="J824" s="58">
        <f t="shared" si="138"/>
        <v>10.283719008264463</v>
      </c>
      <c r="K824">
        <f t="shared" si="141"/>
        <v>13.9</v>
      </c>
    </row>
    <row r="825" spans="3:11">
      <c r="C825" s="64">
        <v>32203</v>
      </c>
      <c r="D825" s="64" t="str">
        <f t="shared" si="139"/>
        <v>31988</v>
      </c>
      <c r="E825" s="65">
        <v>13.926299999999999</v>
      </c>
      <c r="F825" s="58">
        <f t="shared" si="140"/>
        <v>14.406700000000001</v>
      </c>
      <c r="G825" s="65">
        <v>13.737307044198879</v>
      </c>
      <c r="H825" s="66">
        <v>14.67</v>
      </c>
      <c r="I825" s="60">
        <f>AVERAGE($H$102:H825)</f>
        <v>14.651063535911598</v>
      </c>
      <c r="J825" s="58">
        <f t="shared" si="138"/>
        <v>10.330165289256199</v>
      </c>
      <c r="K825">
        <f t="shared" si="141"/>
        <v>14.3</v>
      </c>
    </row>
    <row r="826" spans="3:11">
      <c r="C826" s="64">
        <v>32234</v>
      </c>
      <c r="D826" s="64" t="str">
        <f t="shared" si="139"/>
        <v>41988</v>
      </c>
      <c r="E826" s="65">
        <v>12.0595</v>
      </c>
      <c r="F826" s="58">
        <f t="shared" si="140"/>
        <v>13.926299999999999</v>
      </c>
      <c r="G826" s="65">
        <v>13.73499282758619</v>
      </c>
      <c r="H826" s="66">
        <v>14.43</v>
      </c>
      <c r="I826" s="60">
        <f>AVERAGE($H$102:H826)</f>
        <v>14.650758620689652</v>
      </c>
      <c r="J826" s="58">
        <f t="shared" si="138"/>
        <v>10.375454545454547</v>
      </c>
      <c r="K826">
        <f t="shared" si="141"/>
        <v>14.67</v>
      </c>
    </row>
    <row r="827" spans="3:11">
      <c r="C827" s="64">
        <v>32264</v>
      </c>
      <c r="D827" s="64" t="str">
        <f t="shared" si="139"/>
        <v>51988</v>
      </c>
      <c r="E827" s="65">
        <v>12.097799999999999</v>
      </c>
      <c r="F827" s="58">
        <f t="shared" si="140"/>
        <v>12.0595</v>
      </c>
      <c r="G827" s="65">
        <v>13.732737741046815</v>
      </c>
      <c r="H827" s="66">
        <v>14.03</v>
      </c>
      <c r="I827" s="60">
        <f>AVERAGE($H$102:H827)</f>
        <v>14.649903581267216</v>
      </c>
      <c r="J827" s="58">
        <f t="shared" si="138"/>
        <v>10.414876033057853</v>
      </c>
      <c r="K827">
        <f t="shared" si="141"/>
        <v>14.43</v>
      </c>
    </row>
    <row r="828" spans="3:11">
      <c r="C828" s="64">
        <v>32295</v>
      </c>
      <c r="D828" s="64" t="str">
        <f t="shared" si="139"/>
        <v>61988</v>
      </c>
      <c r="E828" s="65">
        <v>12.6211</v>
      </c>
      <c r="F828" s="58">
        <f t="shared" si="140"/>
        <v>12.097799999999999</v>
      </c>
      <c r="G828" s="65">
        <v>13.731208665749639</v>
      </c>
      <c r="H828" s="66">
        <v>14.77</v>
      </c>
      <c r="I828" s="60">
        <f>AVERAGE($H$102:H828)</f>
        <v>14.650068775790919</v>
      </c>
      <c r="J828" s="58">
        <f t="shared" si="138"/>
        <v>10.457355371900828</v>
      </c>
      <c r="K828">
        <f t="shared" si="141"/>
        <v>14.03</v>
      </c>
    </row>
    <row r="829" spans="3:11">
      <c r="C829" s="64">
        <v>32325</v>
      </c>
      <c r="D829" s="64" t="str">
        <f t="shared" si="139"/>
        <v>71988</v>
      </c>
      <c r="E829" s="65">
        <v>11.9674</v>
      </c>
      <c r="F829" s="58">
        <f t="shared" si="140"/>
        <v>12.6211</v>
      </c>
      <c r="G829" s="65">
        <v>13.728785851648334</v>
      </c>
      <c r="H829" s="66">
        <v>14.61</v>
      </c>
      <c r="I829" s="60">
        <f>AVERAGE($H$102:H829)</f>
        <v>14.650013736263736</v>
      </c>
      <c r="J829" s="58">
        <f t="shared" si="138"/>
        <v>10.499173553719009</v>
      </c>
      <c r="K829">
        <f t="shared" si="141"/>
        <v>14.77</v>
      </c>
    </row>
    <row r="830" spans="3:11">
      <c r="C830" s="64">
        <v>32356</v>
      </c>
      <c r="D830" s="64" t="str">
        <f t="shared" si="139"/>
        <v>81988</v>
      </c>
      <c r="E830" s="65">
        <v>11.5055</v>
      </c>
      <c r="F830" s="58">
        <f t="shared" si="140"/>
        <v>11.9674</v>
      </c>
      <c r="G830" s="65">
        <v>13.72573607681754</v>
      </c>
      <c r="H830" s="66">
        <v>14.24</v>
      </c>
      <c r="I830" s="60">
        <f>AVERAGE($H$102:H830)</f>
        <v>14.649451303155006</v>
      </c>
      <c r="J830" s="58">
        <f t="shared" si="138"/>
        <v>10.538925619834711</v>
      </c>
      <c r="K830">
        <f t="shared" si="141"/>
        <v>14.61</v>
      </c>
    </row>
    <row r="831" spans="3:11">
      <c r="C831" s="64">
        <v>32387</v>
      </c>
      <c r="D831" s="64" t="str">
        <f t="shared" si="139"/>
        <v>91988</v>
      </c>
      <c r="E831" s="65">
        <v>11.9626</v>
      </c>
      <c r="F831" s="58">
        <f t="shared" si="140"/>
        <v>11.5055</v>
      </c>
      <c r="G831" s="65">
        <v>13.72332082191779</v>
      </c>
      <c r="H831" s="66">
        <v>14.37</v>
      </c>
      <c r="I831" s="60">
        <f>AVERAGE($H$102:H831)</f>
        <v>14.649068493150684</v>
      </c>
      <c r="J831" s="58">
        <f t="shared" si="138"/>
        <v>10.57487603305785</v>
      </c>
      <c r="K831">
        <f t="shared" si="141"/>
        <v>14.24</v>
      </c>
    </row>
    <row r="832" spans="3:11">
      <c r="C832" s="64">
        <v>32417</v>
      </c>
      <c r="D832" s="64" t="str">
        <f t="shared" si="139"/>
        <v>101988</v>
      </c>
      <c r="E832" s="65">
        <v>11.7461</v>
      </c>
      <c r="F832" s="58">
        <f t="shared" si="140"/>
        <v>11.9626</v>
      </c>
      <c r="G832" s="65">
        <v>13.720616005471939</v>
      </c>
      <c r="H832" s="66">
        <v>14.81</v>
      </c>
      <c r="I832" s="60">
        <f>AVERAGE($H$102:H832)</f>
        <v>14.649288645690833</v>
      </c>
      <c r="J832" s="58">
        <f t="shared" si="138"/>
        <v>10.615123966942148</v>
      </c>
      <c r="K832">
        <f t="shared" si="141"/>
        <v>14.37</v>
      </c>
    </row>
    <row r="833" spans="3:11">
      <c r="C833" s="64">
        <v>32448</v>
      </c>
      <c r="D833" s="64" t="str">
        <f t="shared" si="139"/>
        <v>111988</v>
      </c>
      <c r="E833" s="65">
        <v>11.5242</v>
      </c>
      <c r="F833" s="58">
        <f t="shared" si="140"/>
        <v>11.7461</v>
      </c>
      <c r="G833" s="65">
        <v>13.717615437158452</v>
      </c>
      <c r="H833" s="66">
        <v>14.45</v>
      </c>
      <c r="I833" s="60">
        <f>AVERAGE($H$102:H833)</f>
        <v>14.649016393442622</v>
      </c>
      <c r="J833" s="58">
        <f t="shared" si="138"/>
        <v>10.655785123966941</v>
      </c>
      <c r="K833">
        <f t="shared" si="141"/>
        <v>14.81</v>
      </c>
    </row>
    <row r="834" spans="3:11">
      <c r="C834" s="64">
        <v>32478</v>
      </c>
      <c r="D834" s="64" t="str">
        <f t="shared" si="139"/>
        <v>121988</v>
      </c>
      <c r="E834" s="65">
        <v>11.6935</v>
      </c>
      <c r="F834" s="58">
        <f t="shared" si="140"/>
        <v>11.5242</v>
      </c>
      <c r="G834" s="65">
        <v>13.714854024556599</v>
      </c>
      <c r="H834" s="66">
        <v>14.7</v>
      </c>
      <c r="I834" s="60">
        <f>AVERAGE($H$102:H834)</f>
        <v>14.649085948158255</v>
      </c>
      <c r="J834" s="58">
        <f t="shared" si="138"/>
        <v>10.703471074380165</v>
      </c>
      <c r="K834">
        <f t="shared" si="141"/>
        <v>14.45</v>
      </c>
    </row>
    <row r="835" spans="3:11">
      <c r="C835" s="64">
        <v>32509</v>
      </c>
      <c r="D835" s="64" t="str">
        <f t="shared" si="139"/>
        <v>11989</v>
      </c>
      <c r="E835" s="65">
        <v>11.917899999999999</v>
      </c>
      <c r="F835" s="58">
        <f t="shared" si="140"/>
        <v>11.6935</v>
      </c>
      <c r="G835" s="65">
        <v>13.712405858310609</v>
      </c>
      <c r="H835" s="66">
        <v>15.09</v>
      </c>
      <c r="I835" s="60">
        <f>AVERAGE($H$102:H835)</f>
        <v>14.649686648501364</v>
      </c>
      <c r="J835" s="58">
        <f t="shared" si="138"/>
        <v>10.753719008264463</v>
      </c>
      <c r="K835">
        <f t="shared" si="141"/>
        <v>14.7</v>
      </c>
    </row>
    <row r="836" spans="3:11">
      <c r="C836" s="64">
        <v>32540</v>
      </c>
      <c r="D836" s="64" t="str">
        <f t="shared" si="139"/>
        <v>21989</v>
      </c>
      <c r="E836" s="65">
        <v>11.572900000000001</v>
      </c>
      <c r="F836" s="58">
        <f t="shared" si="140"/>
        <v>11.917899999999999</v>
      </c>
      <c r="G836" s="65">
        <v>13.709494965986377</v>
      </c>
      <c r="H836" s="66">
        <v>15.47</v>
      </c>
      <c r="I836" s="60">
        <f>AVERAGE($H$102:H836)</f>
        <v>14.650802721088436</v>
      </c>
      <c r="J836" s="58">
        <f t="shared" si="138"/>
        <v>10.80504132231405</v>
      </c>
      <c r="K836">
        <f t="shared" si="141"/>
        <v>15.09</v>
      </c>
    </row>
    <row r="837" spans="3:11">
      <c r="C837" s="64">
        <v>32568</v>
      </c>
      <c r="D837" s="64" t="str">
        <f t="shared" si="139"/>
        <v>31989</v>
      </c>
      <c r="E837" s="65">
        <v>11.813700000000001</v>
      </c>
      <c r="F837" s="58">
        <f t="shared" si="140"/>
        <v>11.572900000000001</v>
      </c>
      <c r="G837" s="65">
        <v>13.706919157608677</v>
      </c>
      <c r="H837" s="66">
        <v>15.3</v>
      </c>
      <c r="I837" s="60">
        <f>AVERAGE($H$102:H837)</f>
        <v>14.651684782608696</v>
      </c>
      <c r="J837" s="58">
        <f t="shared" si="138"/>
        <v>10.857107438016527</v>
      </c>
      <c r="K837">
        <f t="shared" si="141"/>
        <v>15.47</v>
      </c>
    </row>
    <row r="838" spans="3:11">
      <c r="C838" s="64">
        <v>32599</v>
      </c>
      <c r="D838" s="64" t="str">
        <f t="shared" si="139"/>
        <v>41989</v>
      </c>
      <c r="E838" s="65">
        <v>12.2776</v>
      </c>
      <c r="F838" s="58">
        <f t="shared" si="140"/>
        <v>11.813700000000001</v>
      </c>
      <c r="G838" s="65">
        <v>13.704979782903646</v>
      </c>
      <c r="H838" s="66">
        <v>15.69</v>
      </c>
      <c r="I838" s="60">
        <f>AVERAGE($H$102:H838)</f>
        <v>14.653093622795115</v>
      </c>
      <c r="J838" s="58">
        <f t="shared" si="138"/>
        <v>10.911818181818182</v>
      </c>
      <c r="K838">
        <f t="shared" si="141"/>
        <v>15.3</v>
      </c>
    </row>
    <row r="839" spans="3:11">
      <c r="C839" s="64">
        <v>32629</v>
      </c>
      <c r="D839" s="64" t="str">
        <f t="shared" si="139"/>
        <v>51989</v>
      </c>
      <c r="E839" s="65">
        <v>12.709</v>
      </c>
      <c r="F839" s="58">
        <f t="shared" si="140"/>
        <v>12.2776</v>
      </c>
      <c r="G839" s="65">
        <v>13.70363021680215</v>
      </c>
      <c r="H839" s="66">
        <v>16.190000000000001</v>
      </c>
      <c r="I839" s="60">
        <f>AVERAGE($H$102:H839)</f>
        <v>14.655176151761518</v>
      </c>
      <c r="J839" s="58">
        <f t="shared" si="138"/>
        <v>10.970165289256199</v>
      </c>
      <c r="K839">
        <f t="shared" si="141"/>
        <v>15.69</v>
      </c>
    </row>
    <row r="840" spans="3:11">
      <c r="C840" s="64">
        <v>32660</v>
      </c>
      <c r="D840" s="64" t="str">
        <f t="shared" si="139"/>
        <v>61989</v>
      </c>
      <c r="E840" s="65">
        <v>12.6082</v>
      </c>
      <c r="F840" s="58">
        <f t="shared" si="140"/>
        <v>12.709</v>
      </c>
      <c r="G840" s="65">
        <v>13.702147902571026</v>
      </c>
      <c r="H840" s="66">
        <v>16.64</v>
      </c>
      <c r="I840" s="60">
        <f>AVERAGE($H$102:H840)</f>
        <v>14.65786197564276</v>
      </c>
      <c r="J840" s="58">
        <f t="shared" si="138"/>
        <v>11.035041322314051</v>
      </c>
      <c r="K840">
        <f t="shared" si="141"/>
        <v>16.190000000000001</v>
      </c>
    </row>
    <row r="841" spans="3:11">
      <c r="C841" s="64">
        <v>32690</v>
      </c>
      <c r="D841" s="64" t="str">
        <f t="shared" si="139"/>
        <v>71989</v>
      </c>
      <c r="E841" s="65">
        <v>14.608700000000001</v>
      </c>
      <c r="F841" s="58">
        <f t="shared" si="140"/>
        <v>12.6082</v>
      </c>
      <c r="G841" s="65">
        <v>13.703372972972957</v>
      </c>
      <c r="H841" s="66">
        <v>17.010000000000002</v>
      </c>
      <c r="I841" s="60">
        <f>AVERAGE($H$102:H841)</f>
        <v>14.66104054054054</v>
      </c>
      <c r="J841" s="58">
        <f t="shared" si="138"/>
        <v>11.102479338842977</v>
      </c>
      <c r="K841">
        <f t="shared" si="141"/>
        <v>16.64</v>
      </c>
    </row>
    <row r="842" spans="3:11">
      <c r="C842" s="64">
        <v>32721</v>
      </c>
      <c r="D842" s="64" t="str">
        <f t="shared" si="139"/>
        <v>81989</v>
      </c>
      <c r="E842" s="65">
        <v>14.8354</v>
      </c>
      <c r="F842" s="58">
        <f t="shared" si="140"/>
        <v>14.608700000000001</v>
      </c>
      <c r="G842" s="65">
        <v>13.704900674763817</v>
      </c>
      <c r="H842" s="66">
        <v>17.73</v>
      </c>
      <c r="I842" s="60">
        <f>AVERAGE($H$102:H842)</f>
        <v>14.665182186234818</v>
      </c>
      <c r="J842" s="58">
        <f t="shared" si="138"/>
        <v>11.176033057851241</v>
      </c>
      <c r="K842">
        <f t="shared" si="141"/>
        <v>17.010000000000002</v>
      </c>
    </row>
    <row r="843" spans="3:11">
      <c r="C843" s="64">
        <v>32752</v>
      </c>
      <c r="D843" s="64" t="str">
        <f t="shared" si="139"/>
        <v>91989</v>
      </c>
      <c r="E843" s="65">
        <v>14.738300000000001</v>
      </c>
      <c r="F843" s="58">
        <f t="shared" si="140"/>
        <v>14.8354</v>
      </c>
      <c r="G843" s="65">
        <v>13.7062933962264</v>
      </c>
      <c r="H843" s="66">
        <v>17.71</v>
      </c>
      <c r="I843" s="60">
        <f>AVERAGE($H$102:H843)</f>
        <v>14.669285714285712</v>
      </c>
      <c r="J843" s="58">
        <f t="shared" si="138"/>
        <v>11.246942148760333</v>
      </c>
      <c r="K843">
        <f t="shared" si="141"/>
        <v>17.73</v>
      </c>
    </row>
    <row r="844" spans="3:11">
      <c r="C844" s="64">
        <v>32782</v>
      </c>
      <c r="D844" s="64" t="str">
        <f t="shared" si="139"/>
        <v>101989</v>
      </c>
      <c r="E844" s="65">
        <v>14.882400000000001</v>
      </c>
      <c r="F844" s="58">
        <f t="shared" si="140"/>
        <v>14.738300000000001</v>
      </c>
      <c r="G844" s="65">
        <v>13.707876312247631</v>
      </c>
      <c r="H844" s="66">
        <v>17.64</v>
      </c>
      <c r="I844" s="60">
        <f>AVERAGE($H$102:H844)</f>
        <v>14.673283983849258</v>
      </c>
      <c r="J844" s="58">
        <f t="shared" si="138"/>
        <v>11.317438016528929</v>
      </c>
      <c r="K844">
        <f t="shared" si="141"/>
        <v>17.71</v>
      </c>
    </row>
    <row r="845" spans="3:11">
      <c r="C845" s="64">
        <v>32813</v>
      </c>
      <c r="D845" s="64" t="str">
        <f t="shared" si="139"/>
        <v>111989</v>
      </c>
      <c r="E845" s="65">
        <v>15.1286</v>
      </c>
      <c r="F845" s="58">
        <f t="shared" si="140"/>
        <v>14.882400000000001</v>
      </c>
      <c r="G845" s="65">
        <v>13.709785887096761</v>
      </c>
      <c r="H845" s="66">
        <v>17.239999999999998</v>
      </c>
      <c r="I845" s="60">
        <f>AVERAGE($H$102:H845)</f>
        <v>14.676733870967739</v>
      </c>
      <c r="J845" s="58">
        <f t="shared" si="138"/>
        <v>11.38818181818182</v>
      </c>
      <c r="K845">
        <f t="shared" si="141"/>
        <v>17.64</v>
      </c>
    </row>
    <row r="846" spans="3:11">
      <c r="C846" s="64">
        <v>32843</v>
      </c>
      <c r="D846" s="64" t="str">
        <f t="shared" si="139"/>
        <v>121989</v>
      </c>
      <c r="E846" s="65">
        <v>15.4526</v>
      </c>
      <c r="F846" s="58">
        <f t="shared" si="140"/>
        <v>15.1286</v>
      </c>
      <c r="G846" s="65">
        <v>13.712125234899316</v>
      </c>
      <c r="H846" s="66">
        <v>17.649999999999999</v>
      </c>
      <c r="I846" s="60">
        <f>AVERAGE($H$102:H846)</f>
        <v>14.680724832214763</v>
      </c>
      <c r="J846" s="58">
        <f t="shared" si="138"/>
        <v>11.463636363636367</v>
      </c>
      <c r="K846">
        <f t="shared" si="141"/>
        <v>17.239999999999998</v>
      </c>
    </row>
    <row r="847" spans="3:11">
      <c r="C847" s="64">
        <v>32874</v>
      </c>
      <c r="D847" s="64" t="str">
        <f t="shared" si="139"/>
        <v>11990</v>
      </c>
      <c r="E847" s="65">
        <v>15.186</v>
      </c>
      <c r="F847" s="58">
        <f t="shared" si="140"/>
        <v>15.4526</v>
      </c>
      <c r="G847" s="65">
        <v>13.714100938337788</v>
      </c>
      <c r="H847" s="66">
        <v>17.05</v>
      </c>
      <c r="I847" s="60">
        <f>AVERAGE($H$102:H847)</f>
        <v>14.683900804289539</v>
      </c>
      <c r="J847" s="58">
        <f t="shared" si="138"/>
        <v>11.532231404958681</v>
      </c>
      <c r="K847">
        <f t="shared" si="141"/>
        <v>17.649999999999999</v>
      </c>
    </row>
    <row r="848" spans="3:11">
      <c r="C848" s="64">
        <v>32905</v>
      </c>
      <c r="D848" s="64" t="str">
        <f t="shared" si="139"/>
        <v>21990</v>
      </c>
      <c r="E848" s="65">
        <v>15.3156</v>
      </c>
      <c r="F848" s="58">
        <f t="shared" si="140"/>
        <v>15.186</v>
      </c>
      <c r="G848" s="65">
        <v>13.716244846050856</v>
      </c>
      <c r="H848" s="66">
        <v>16.510000000000002</v>
      </c>
      <c r="I848" s="60">
        <f>AVERAGE($H$102:H848)</f>
        <v>14.686345381526101</v>
      </c>
      <c r="J848" s="58">
        <f t="shared" si="138"/>
        <v>11.595537190082647</v>
      </c>
      <c r="K848">
        <f t="shared" si="141"/>
        <v>17.05</v>
      </c>
    </row>
    <row r="849" spans="3:11">
      <c r="C849" s="64">
        <v>32933</v>
      </c>
      <c r="D849" s="64" t="str">
        <f t="shared" si="139"/>
        <v>31990</v>
      </c>
      <c r="E849" s="65">
        <v>15.687099999999999</v>
      </c>
      <c r="F849" s="58">
        <f t="shared" si="140"/>
        <v>15.3156</v>
      </c>
      <c r="G849" s="65">
        <v>13.71887967914437</v>
      </c>
      <c r="H849" s="66">
        <v>16.829999999999998</v>
      </c>
      <c r="I849" s="60">
        <f>AVERAGE($H$102:H849)</f>
        <v>14.689211229946521</v>
      </c>
      <c r="J849" s="58">
        <f t="shared" si="138"/>
        <v>11.659834710743802</v>
      </c>
      <c r="K849">
        <f t="shared" si="141"/>
        <v>16.510000000000002</v>
      </c>
    </row>
    <row r="850" spans="3:11">
      <c r="C850" s="64">
        <v>32964</v>
      </c>
      <c r="D850" s="64" t="str">
        <f t="shared" si="139"/>
        <v>41990</v>
      </c>
      <c r="E850" s="65">
        <v>15.559699999999999</v>
      </c>
      <c r="F850" s="58">
        <f t="shared" si="140"/>
        <v>15.687099999999999</v>
      </c>
      <c r="G850" s="65">
        <v>13.721337383177556</v>
      </c>
      <c r="H850" s="66">
        <v>16.809999999999999</v>
      </c>
      <c r="I850" s="60">
        <f>AVERAGE($H$102:H850)</f>
        <v>14.692042723631504</v>
      </c>
      <c r="J850" s="58">
        <f t="shared" si="138"/>
        <v>11.731983471074377</v>
      </c>
      <c r="K850">
        <f t="shared" si="141"/>
        <v>16.829999999999998</v>
      </c>
    </row>
    <row r="851" spans="3:11">
      <c r="C851" s="64">
        <v>32994</v>
      </c>
      <c r="D851" s="64" t="str">
        <f t="shared" si="139"/>
        <v>51990</v>
      </c>
      <c r="E851" s="65">
        <v>16.991099999999999</v>
      </c>
      <c r="F851" s="58">
        <f t="shared" si="140"/>
        <v>15.559699999999999</v>
      </c>
      <c r="G851" s="65">
        <v>13.725697066666651</v>
      </c>
      <c r="H851" s="66">
        <v>17.39</v>
      </c>
      <c r="I851" s="60">
        <f>AVERAGE($H$102:H851)</f>
        <v>14.695639999999994</v>
      </c>
      <c r="J851" s="58">
        <f t="shared" si="138"/>
        <v>11.810909090909091</v>
      </c>
      <c r="K851">
        <f t="shared" si="141"/>
        <v>16.809999999999999</v>
      </c>
    </row>
    <row r="852" spans="3:11">
      <c r="C852" s="64">
        <v>33025</v>
      </c>
      <c r="D852" s="64" t="str">
        <f t="shared" si="139"/>
        <v>61990</v>
      </c>
      <c r="E852" s="65">
        <v>16.8401</v>
      </c>
      <c r="F852" s="58">
        <f t="shared" si="140"/>
        <v>16.991099999999999</v>
      </c>
      <c r="G852" s="65">
        <v>13.729844074567227</v>
      </c>
      <c r="H852" s="66">
        <v>17.82</v>
      </c>
      <c r="I852" s="60">
        <f>AVERAGE($H$102:H852)</f>
        <v>14.699800266311579</v>
      </c>
      <c r="J852" s="58">
        <f t="shared" si="138"/>
        <v>11.891239669421488</v>
      </c>
      <c r="K852">
        <f t="shared" si="141"/>
        <v>17.39</v>
      </c>
    </row>
    <row r="853" spans="3:11">
      <c r="C853" s="64">
        <v>33055</v>
      </c>
      <c r="D853" s="64" t="str">
        <f t="shared" si="139"/>
        <v>71990</v>
      </c>
      <c r="E853" s="65">
        <v>16.382200000000001</v>
      </c>
      <c r="F853" s="58">
        <f t="shared" si="140"/>
        <v>16.8401</v>
      </c>
      <c r="G853" s="65">
        <v>13.733371143617005</v>
      </c>
      <c r="H853" s="66">
        <v>17.75</v>
      </c>
      <c r="I853" s="60">
        <f>AVERAGE($H$102:H853)</f>
        <v>14.703856382978717</v>
      </c>
      <c r="J853" s="58">
        <f t="shared" si="138"/>
        <v>11.967603305785124</v>
      </c>
      <c r="K853">
        <f t="shared" si="141"/>
        <v>17.82</v>
      </c>
    </row>
    <row r="854" spans="3:11">
      <c r="C854" s="64">
        <v>33086</v>
      </c>
      <c r="D854" s="64" t="str">
        <f t="shared" si="139"/>
        <v>81990</v>
      </c>
      <c r="E854" s="65">
        <v>14.837199999999999</v>
      </c>
      <c r="F854" s="58">
        <f t="shared" si="140"/>
        <v>16.382200000000001</v>
      </c>
      <c r="G854" s="65">
        <v>13.734837051792812</v>
      </c>
      <c r="H854" s="66">
        <v>16.170000000000002</v>
      </c>
      <c r="I854" s="60">
        <f>AVERAGE($H$102:H854)</f>
        <v>14.705803452855241</v>
      </c>
      <c r="J854" s="58">
        <f t="shared" si="138"/>
        <v>12.02785123966942</v>
      </c>
      <c r="K854">
        <f t="shared" si="141"/>
        <v>17.75</v>
      </c>
    </row>
    <row r="855" spans="3:11">
      <c r="C855" s="64">
        <v>33117</v>
      </c>
      <c r="D855" s="64" t="str">
        <f t="shared" si="139"/>
        <v>91990</v>
      </c>
      <c r="E855" s="65">
        <v>14.0777</v>
      </c>
      <c r="F855" s="58">
        <f t="shared" si="140"/>
        <v>14.837199999999999</v>
      </c>
      <c r="G855" s="65">
        <v>13.735291777188312</v>
      </c>
      <c r="H855" s="66">
        <v>15.3</v>
      </c>
      <c r="I855" s="60">
        <f>AVERAGE($H$102:H855)</f>
        <v>14.706591511936333</v>
      </c>
      <c r="J855" s="58">
        <f t="shared" si="138"/>
        <v>12.079338842975206</v>
      </c>
      <c r="K855">
        <f t="shared" si="141"/>
        <v>16.170000000000002</v>
      </c>
    </row>
    <row r="856" spans="3:11">
      <c r="C856" s="64">
        <v>33147</v>
      </c>
      <c r="D856" s="64" t="str">
        <f t="shared" si="139"/>
        <v>101990</v>
      </c>
      <c r="E856" s="65">
        <v>14.2455</v>
      </c>
      <c r="F856" s="58">
        <f t="shared" si="140"/>
        <v>14.0777</v>
      </c>
      <c r="G856" s="65">
        <v>13.735967549668858</v>
      </c>
      <c r="H856" s="66">
        <v>14.82</v>
      </c>
      <c r="I856" s="60">
        <f>AVERAGE($H$102:H856)</f>
        <v>14.706741721854298</v>
      </c>
      <c r="J856" s="58">
        <f t="shared" si="138"/>
        <v>12.12578512396694</v>
      </c>
      <c r="K856">
        <f t="shared" si="141"/>
        <v>15.3</v>
      </c>
    </row>
    <row r="857" spans="3:11">
      <c r="C857" s="64">
        <v>33178</v>
      </c>
      <c r="D857" s="64" t="str">
        <f t="shared" si="139"/>
        <v>111990</v>
      </c>
      <c r="E857" s="65">
        <v>15.099299999999999</v>
      </c>
      <c r="F857" s="58">
        <f t="shared" si="140"/>
        <v>14.2455</v>
      </c>
      <c r="G857" s="65">
        <v>13.737770899470883</v>
      </c>
      <c r="H857" s="66">
        <v>15.19</v>
      </c>
      <c r="I857" s="60">
        <f>AVERAGE($H$102:H857)</f>
        <v>14.707380952380946</v>
      </c>
      <c r="J857" s="58">
        <f t="shared" si="138"/>
        <v>12.173966942148757</v>
      </c>
      <c r="K857">
        <f t="shared" si="141"/>
        <v>14.82</v>
      </c>
    </row>
    <row r="858" spans="3:11">
      <c r="C858" s="64">
        <v>33208</v>
      </c>
      <c r="D858" s="64" t="str">
        <f t="shared" si="139"/>
        <v>121990</v>
      </c>
      <c r="E858" s="65">
        <v>15.4742</v>
      </c>
      <c r="F858" s="58">
        <f t="shared" si="140"/>
        <v>15.099299999999999</v>
      </c>
      <c r="G858" s="65">
        <v>13.740064729194172</v>
      </c>
      <c r="H858" s="66">
        <v>15.85</v>
      </c>
      <c r="I858" s="60">
        <f>AVERAGE($H$102:H858)</f>
        <v>14.708890356671064</v>
      </c>
      <c r="J858" s="58">
        <f t="shared" si="138"/>
        <v>12.225206611570247</v>
      </c>
      <c r="K858">
        <f t="shared" si="141"/>
        <v>15.19</v>
      </c>
    </row>
    <row r="859" spans="3:11">
      <c r="C859" s="64">
        <v>33239</v>
      </c>
      <c r="D859" s="64" t="str">
        <f t="shared" si="139"/>
        <v>11991</v>
      </c>
      <c r="E859" s="65">
        <v>16.424499999999998</v>
      </c>
      <c r="F859" s="58">
        <f t="shared" si="140"/>
        <v>15.4742</v>
      </c>
      <c r="G859" s="65">
        <v>13.743606200527688</v>
      </c>
      <c r="H859" s="66">
        <v>15.61</v>
      </c>
      <c r="I859" s="60">
        <f>AVERAGE($H$102:H859)</f>
        <v>14.710079155672819</v>
      </c>
      <c r="J859" s="58">
        <f t="shared" si="138"/>
        <v>12.276611570247931</v>
      </c>
      <c r="K859">
        <f t="shared" si="141"/>
        <v>15.85</v>
      </c>
    </row>
    <row r="860" spans="3:11">
      <c r="C860" s="64">
        <v>33270</v>
      </c>
      <c r="D860" s="64" t="str">
        <f t="shared" si="139"/>
        <v>21991</v>
      </c>
      <c r="E860" s="65">
        <v>17.529599999999999</v>
      </c>
      <c r="F860" s="58">
        <f t="shared" si="140"/>
        <v>16.424499999999998</v>
      </c>
      <c r="G860" s="65">
        <v>13.748594334650839</v>
      </c>
      <c r="H860" s="66">
        <v>17.36</v>
      </c>
      <c r="I860" s="60">
        <f>AVERAGE($H$102:H860)</f>
        <v>14.713570487483526</v>
      </c>
      <c r="J860" s="58">
        <f t="shared" si="138"/>
        <v>12.343553719008264</v>
      </c>
      <c r="K860">
        <f t="shared" si="141"/>
        <v>15.61</v>
      </c>
    </row>
    <row r="861" spans="3:11">
      <c r="C861" s="64">
        <v>33298</v>
      </c>
      <c r="D861" s="64" t="str">
        <f t="shared" si="139"/>
        <v>31991</v>
      </c>
      <c r="E861" s="65">
        <v>17.918800000000001</v>
      </c>
      <c r="F861" s="58">
        <f t="shared" si="140"/>
        <v>17.529599999999999</v>
      </c>
      <c r="G861" s="65">
        <v>13.754081447368403</v>
      </c>
      <c r="H861" s="66">
        <v>17.82</v>
      </c>
      <c r="I861" s="60">
        <f>AVERAGE($H$102:H861)</f>
        <v>14.717657894736837</v>
      </c>
      <c r="J861" s="58">
        <f t="shared" si="138"/>
        <v>12.417851239669419</v>
      </c>
      <c r="K861">
        <f t="shared" si="141"/>
        <v>17.36</v>
      </c>
    </row>
    <row r="862" spans="3:11">
      <c r="C862" s="64">
        <v>33329</v>
      </c>
      <c r="D862" s="64" t="str">
        <f t="shared" si="139"/>
        <v>41991</v>
      </c>
      <c r="E862" s="65">
        <v>19.337499999999999</v>
      </c>
      <c r="F862" s="58">
        <f t="shared" si="140"/>
        <v>17.918800000000001</v>
      </c>
      <c r="G862" s="65">
        <v>13.761418396846237</v>
      </c>
      <c r="H862" s="66">
        <v>18.16</v>
      </c>
      <c r="I862" s="60">
        <f>AVERAGE($H$102:H862)</f>
        <v>14.722181340341651</v>
      </c>
      <c r="J862" s="58">
        <f t="shared" si="138"/>
        <v>12.492892561983469</v>
      </c>
      <c r="K862">
        <f t="shared" si="141"/>
        <v>17.82</v>
      </c>
    </row>
    <row r="863" spans="3:11">
      <c r="C863" s="64">
        <v>33359</v>
      </c>
      <c r="D863" s="64" t="str">
        <f t="shared" si="139"/>
        <v>51991</v>
      </c>
      <c r="E863" s="65">
        <v>20.084</v>
      </c>
      <c r="F863" s="58">
        <f t="shared" si="140"/>
        <v>19.337499999999999</v>
      </c>
      <c r="G863" s="65">
        <v>13.76971574803148</v>
      </c>
      <c r="H863" s="66">
        <v>18.03</v>
      </c>
      <c r="I863" s="60">
        <f>AVERAGE($H$102:H863)</f>
        <v>14.726522309711282</v>
      </c>
      <c r="J863" s="58">
        <f t="shared" ref="J863:J926" si="142">AVERAGE(H743:H863)</f>
        <v>12.566776859504129</v>
      </c>
      <c r="K863">
        <f t="shared" si="141"/>
        <v>18.16</v>
      </c>
    </row>
    <row r="864" spans="3:11">
      <c r="C864" s="64">
        <v>33390</v>
      </c>
      <c r="D864" s="64" t="str">
        <f t="shared" si="139"/>
        <v>61991</v>
      </c>
      <c r="E864" s="65">
        <v>19.1221</v>
      </c>
      <c r="F864" s="58">
        <f t="shared" si="140"/>
        <v>20.084</v>
      </c>
      <c r="G864" s="65">
        <v>13.776730668414139</v>
      </c>
      <c r="H864" s="66">
        <v>18.010000000000002</v>
      </c>
      <c r="I864" s="60">
        <f>AVERAGE($H$102:H864)</f>
        <v>14.730825688073391</v>
      </c>
      <c r="J864" s="58">
        <f t="shared" si="142"/>
        <v>12.642727272727271</v>
      </c>
      <c r="K864">
        <f t="shared" si="141"/>
        <v>18.03</v>
      </c>
    </row>
    <row r="865" spans="3:11">
      <c r="C865" s="64">
        <v>33420</v>
      </c>
      <c r="D865" s="64" t="str">
        <f t="shared" si="139"/>
        <v>71991</v>
      </c>
      <c r="E865" s="65">
        <v>21.762599999999999</v>
      </c>
      <c r="F865" s="58">
        <f t="shared" si="140"/>
        <v>19.1221</v>
      </c>
      <c r="G865" s="65">
        <v>13.787183376963334</v>
      </c>
      <c r="H865" s="66">
        <v>18.100000000000001</v>
      </c>
      <c r="I865" s="60">
        <f>AVERAGE($H$102:H865)</f>
        <v>14.735235602094237</v>
      </c>
      <c r="J865" s="58">
        <f t="shared" si="142"/>
        <v>12.719834710743799</v>
      </c>
      <c r="K865">
        <f t="shared" si="141"/>
        <v>18.010000000000002</v>
      </c>
    </row>
    <row r="866" spans="3:11">
      <c r="C866" s="64">
        <v>33451</v>
      </c>
      <c r="D866" s="64" t="str">
        <f t="shared" si="139"/>
        <v>81991</v>
      </c>
      <c r="E866" s="65">
        <v>22.190200000000001</v>
      </c>
      <c r="F866" s="58">
        <f t="shared" si="140"/>
        <v>21.762599999999999</v>
      </c>
      <c r="G866" s="65">
        <v>13.798167712418284</v>
      </c>
      <c r="H866" s="66">
        <v>18.510000000000002</v>
      </c>
      <c r="I866" s="60">
        <f>AVERAGE($H$102:H866)</f>
        <v>14.74016993464052</v>
      </c>
      <c r="J866" s="58">
        <f t="shared" si="142"/>
        <v>12.802975206611567</v>
      </c>
      <c r="K866">
        <f t="shared" si="141"/>
        <v>18.100000000000001</v>
      </c>
    </row>
    <row r="867" spans="3:11">
      <c r="C867" s="64">
        <v>33482</v>
      </c>
      <c r="D867" s="64" t="str">
        <f t="shared" si="139"/>
        <v>91991</v>
      </c>
      <c r="E867" s="65">
        <v>21.7654</v>
      </c>
      <c r="F867" s="58">
        <f t="shared" si="140"/>
        <v>22.190200000000001</v>
      </c>
      <c r="G867" s="65">
        <v>13.808568798955596</v>
      </c>
      <c r="H867" s="66">
        <v>18.36</v>
      </c>
      <c r="I867" s="60">
        <f>AVERAGE($H$102:H867)</f>
        <v>14.7448955613577</v>
      </c>
      <c r="J867" s="58">
        <f t="shared" si="142"/>
        <v>12.885289256198345</v>
      </c>
      <c r="K867">
        <f t="shared" si="141"/>
        <v>18.510000000000002</v>
      </c>
    </row>
    <row r="868" spans="3:11">
      <c r="C868" s="64">
        <v>33512</v>
      </c>
      <c r="D868" s="64" t="str">
        <f t="shared" si="139"/>
        <v>101991</v>
      </c>
      <c r="E868" s="65">
        <v>24.574200000000001</v>
      </c>
      <c r="F868" s="58">
        <f t="shared" si="140"/>
        <v>21.7654</v>
      </c>
      <c r="G868" s="65">
        <v>13.822604823989552</v>
      </c>
      <c r="H868" s="66">
        <v>18.350000000000001</v>
      </c>
      <c r="I868" s="60">
        <f>AVERAGE($H$102:H868)</f>
        <v>14.749595827900912</v>
      </c>
      <c r="J868" s="58">
        <f t="shared" si="142"/>
        <v>12.974297520661151</v>
      </c>
      <c r="K868">
        <f t="shared" si="141"/>
        <v>18.36</v>
      </c>
    </row>
    <row r="869" spans="3:11">
      <c r="C869" s="64">
        <v>33543</v>
      </c>
      <c r="D869" s="64" t="str">
        <f t="shared" si="139"/>
        <v>111991</v>
      </c>
      <c r="E869" s="65">
        <v>23.4953</v>
      </c>
      <c r="F869" s="58">
        <f t="shared" si="140"/>
        <v>24.574200000000001</v>
      </c>
      <c r="G869" s="65">
        <v>13.835199479166649</v>
      </c>
      <c r="H869" s="66">
        <v>18.29</v>
      </c>
      <c r="I869" s="60">
        <f>AVERAGE($H$102:H869)</f>
        <v>14.754205729166666</v>
      </c>
      <c r="J869" s="58">
        <f t="shared" si="142"/>
        <v>13.062231404958673</v>
      </c>
      <c r="K869">
        <f t="shared" si="141"/>
        <v>18.350000000000001</v>
      </c>
    </row>
    <row r="870" spans="3:11">
      <c r="C870" s="64">
        <v>33573</v>
      </c>
      <c r="D870" s="64" t="str">
        <f t="shared" si="139"/>
        <v>121991</v>
      </c>
      <c r="E870" s="65">
        <v>26.117100000000001</v>
      </c>
      <c r="F870" s="58">
        <f t="shared" si="140"/>
        <v>23.4953</v>
      </c>
      <c r="G870" s="65">
        <v>13.851170741222349</v>
      </c>
      <c r="H870" s="66">
        <v>18.440000000000001</v>
      </c>
      <c r="I870" s="60">
        <f>AVERAGE($H$102:H870)</f>
        <v>14.758998699609883</v>
      </c>
      <c r="J870" s="58">
        <f t="shared" si="142"/>
        <v>13.150082644628096</v>
      </c>
      <c r="K870">
        <f t="shared" si="141"/>
        <v>18.29</v>
      </c>
    </row>
    <row r="871" spans="3:11">
      <c r="C871" s="64">
        <v>33604</v>
      </c>
      <c r="D871" s="64" t="str">
        <f t="shared" ref="D871:D934" si="143">MONTH(C871)&amp;YEAR(C871)</f>
        <v>11992</v>
      </c>
      <c r="E871" s="65">
        <v>25.248899999999999</v>
      </c>
      <c r="F871" s="58">
        <f t="shared" si="140"/>
        <v>26.117100000000001</v>
      </c>
      <c r="G871" s="65">
        <v>13.86597298701297</v>
      </c>
      <c r="H871" s="66">
        <v>19.77</v>
      </c>
      <c r="I871" s="60">
        <f>AVERAGE($H$102:H871)</f>
        <v>14.765506493506495</v>
      </c>
      <c r="J871" s="58">
        <f t="shared" si="142"/>
        <v>13.248760330578509</v>
      </c>
      <c r="K871">
        <f t="shared" si="141"/>
        <v>18.440000000000001</v>
      </c>
    </row>
    <row r="872" spans="3:11">
      <c r="C872" s="64">
        <v>33635</v>
      </c>
      <c r="D872" s="64" t="str">
        <f t="shared" si="143"/>
        <v>21992</v>
      </c>
      <c r="E872" s="65">
        <v>25.491</v>
      </c>
      <c r="F872" s="58">
        <f t="shared" ref="F872:F935" si="144">E871</f>
        <v>25.248899999999999</v>
      </c>
      <c r="G872" s="65">
        <v>13.881050843060942</v>
      </c>
      <c r="H872" s="66">
        <v>19.579999999999998</v>
      </c>
      <c r="I872" s="60">
        <f>AVERAGE($H$102:H872)</f>
        <v>14.771750972762646</v>
      </c>
      <c r="J872" s="58">
        <f t="shared" si="142"/>
        <v>13.349504132231401</v>
      </c>
      <c r="K872">
        <f t="shared" ref="K872:K935" si="145">H871</f>
        <v>19.77</v>
      </c>
    </row>
    <row r="873" spans="3:11">
      <c r="C873" s="64">
        <v>33664</v>
      </c>
      <c r="D873" s="64" t="str">
        <f t="shared" si="143"/>
        <v>31992</v>
      </c>
      <c r="E873" s="65">
        <v>24.9345</v>
      </c>
      <c r="F873" s="58">
        <f t="shared" si="144"/>
        <v>25.491</v>
      </c>
      <c r="G873" s="65">
        <v>13.895368782383402</v>
      </c>
      <c r="H873" s="66">
        <v>19.28</v>
      </c>
      <c r="I873" s="60">
        <f>AVERAGE($H$102:H873)</f>
        <v>14.777590673575132</v>
      </c>
      <c r="J873" s="58">
        <f t="shared" si="142"/>
        <v>13.4495041322314</v>
      </c>
      <c r="K873">
        <f t="shared" si="145"/>
        <v>19.579999999999998</v>
      </c>
    </row>
    <row r="874" spans="3:11">
      <c r="C874" s="64">
        <v>33695</v>
      </c>
      <c r="D874" s="64" t="str">
        <f t="shared" si="143"/>
        <v>41992</v>
      </c>
      <c r="E874" s="65">
        <v>24.337199999999999</v>
      </c>
      <c r="F874" s="58">
        <f t="shared" si="144"/>
        <v>24.9345</v>
      </c>
      <c r="G874" s="65">
        <v>13.908876972833101</v>
      </c>
      <c r="H874" s="66">
        <v>19.3</v>
      </c>
      <c r="I874" s="60">
        <f>AVERAGE($H$102:H874)</f>
        <v>14.783441138421734</v>
      </c>
      <c r="J874" s="58">
        <f t="shared" si="142"/>
        <v>13.55157024793388</v>
      </c>
      <c r="K874">
        <f t="shared" si="145"/>
        <v>19.28</v>
      </c>
    </row>
    <row r="875" spans="3:11">
      <c r="C875" s="64">
        <v>33725</v>
      </c>
      <c r="D875" s="64" t="str">
        <f t="shared" si="143"/>
        <v>51992</v>
      </c>
      <c r="E875" s="65">
        <v>24.360700000000001</v>
      </c>
      <c r="F875" s="58">
        <f t="shared" si="144"/>
        <v>24.337199999999999</v>
      </c>
      <c r="G875" s="65">
        <v>13.922380620155019</v>
      </c>
      <c r="H875" s="66">
        <v>19.66</v>
      </c>
      <c r="I875" s="60">
        <f>AVERAGE($H$102:H875)</f>
        <v>14.789741602067183</v>
      </c>
      <c r="J875" s="58">
        <f t="shared" si="142"/>
        <v>13.654049586776857</v>
      </c>
      <c r="K875">
        <f t="shared" si="145"/>
        <v>19.3</v>
      </c>
    </row>
    <row r="876" spans="3:11">
      <c r="C876" s="64">
        <v>33756</v>
      </c>
      <c r="D876" s="64" t="str">
        <f t="shared" si="143"/>
        <v>61992</v>
      </c>
      <c r="E876" s="65">
        <v>23.937799999999999</v>
      </c>
      <c r="F876" s="58">
        <f t="shared" si="144"/>
        <v>24.360700000000001</v>
      </c>
      <c r="G876" s="65">
        <v>13.935303741935465</v>
      </c>
      <c r="H876" s="66">
        <v>19.309999999999999</v>
      </c>
      <c r="I876" s="60">
        <f>AVERAGE($H$102:H876)</f>
        <v>14.795574193548386</v>
      </c>
      <c r="J876" s="58">
        <f t="shared" si="142"/>
        <v>13.754214876033053</v>
      </c>
      <c r="K876">
        <f t="shared" si="145"/>
        <v>19.66</v>
      </c>
    </row>
    <row r="877" spans="3:11">
      <c r="C877" s="64">
        <v>33786</v>
      </c>
      <c r="D877" s="64" t="str">
        <f t="shared" si="143"/>
        <v>71992</v>
      </c>
      <c r="E877" s="65">
        <v>23.515000000000001</v>
      </c>
      <c r="F877" s="58">
        <f t="shared" si="144"/>
        <v>23.937799999999999</v>
      </c>
      <c r="G877" s="65">
        <v>13.947648711340186</v>
      </c>
      <c r="H877" s="66">
        <v>19.62</v>
      </c>
      <c r="I877" s="60">
        <f>AVERAGE($H$102:H877)</f>
        <v>14.801791237113402</v>
      </c>
      <c r="J877" s="58">
        <f t="shared" si="142"/>
        <v>13.861074380165284</v>
      </c>
      <c r="K877">
        <f t="shared" si="145"/>
        <v>19.309999999999999</v>
      </c>
    </row>
    <row r="878" spans="3:11">
      <c r="C878" s="64">
        <v>33817</v>
      </c>
      <c r="D878" s="64" t="str">
        <f t="shared" si="143"/>
        <v>81992</v>
      </c>
      <c r="E878" s="65">
        <v>22.950700000000001</v>
      </c>
      <c r="F878" s="58">
        <f t="shared" si="144"/>
        <v>23.515000000000001</v>
      </c>
      <c r="G878" s="65">
        <v>13.959235649935628</v>
      </c>
      <c r="H878" s="66">
        <v>19.72</v>
      </c>
      <c r="I878" s="60">
        <f>AVERAGE($H$102:H878)</f>
        <v>14.808120978120979</v>
      </c>
      <c r="J878" s="58">
        <f t="shared" si="142"/>
        <v>13.969173553719003</v>
      </c>
      <c r="K878">
        <f t="shared" si="145"/>
        <v>19.62</v>
      </c>
    </row>
    <row r="879" spans="3:11">
      <c r="C879" s="64">
        <v>33848</v>
      </c>
      <c r="D879" s="64" t="str">
        <f t="shared" si="143"/>
        <v>91992</v>
      </c>
      <c r="E879" s="65">
        <v>23.159600000000001</v>
      </c>
      <c r="F879" s="58">
        <f t="shared" si="144"/>
        <v>22.950700000000001</v>
      </c>
      <c r="G879" s="65">
        <v>13.971061311053965</v>
      </c>
      <c r="H879" s="66">
        <v>19.71</v>
      </c>
      <c r="I879" s="60">
        <f>AVERAGE($H$102:H879)</f>
        <v>14.814421593830334</v>
      </c>
      <c r="J879" s="58">
        <f t="shared" si="142"/>
        <v>14.077190082644623</v>
      </c>
      <c r="K879">
        <f t="shared" si="145"/>
        <v>19.72</v>
      </c>
    </row>
    <row r="880" spans="3:11">
      <c r="C880" s="64">
        <v>33878</v>
      </c>
      <c r="D880" s="64" t="str">
        <f t="shared" si="143"/>
        <v>101992</v>
      </c>
      <c r="E880" s="65">
        <v>21.931899999999999</v>
      </c>
      <c r="F880" s="58">
        <f t="shared" si="144"/>
        <v>23.159600000000001</v>
      </c>
      <c r="G880" s="65">
        <v>13.981280616174562</v>
      </c>
      <c r="H880" s="66">
        <v>19.37</v>
      </c>
      <c r="I880" s="60">
        <f>AVERAGE($H$102:H880)</f>
        <v>14.820269576379975</v>
      </c>
      <c r="J880" s="58">
        <f t="shared" si="142"/>
        <v>14.176115702479333</v>
      </c>
      <c r="K880">
        <f t="shared" si="145"/>
        <v>19.71</v>
      </c>
    </row>
    <row r="881" spans="3:11">
      <c r="C881" s="64">
        <v>33909</v>
      </c>
      <c r="D881" s="64" t="str">
        <f t="shared" si="143"/>
        <v>111992</v>
      </c>
      <c r="E881" s="65">
        <v>22.595600000000001</v>
      </c>
      <c r="F881" s="58">
        <f t="shared" si="144"/>
        <v>21.931899999999999</v>
      </c>
      <c r="G881" s="65">
        <v>13.992324615384597</v>
      </c>
      <c r="H881" s="66">
        <v>19.829999999999998</v>
      </c>
      <c r="I881" s="60">
        <f>AVERAGE($H$102:H881)</f>
        <v>14.826692307692307</v>
      </c>
      <c r="J881" s="58">
        <f t="shared" si="142"/>
        <v>14.273884297520654</v>
      </c>
      <c r="K881">
        <f t="shared" si="145"/>
        <v>19.37</v>
      </c>
    </row>
    <row r="882" spans="3:11">
      <c r="C882" s="64">
        <v>33939</v>
      </c>
      <c r="D882" s="64" t="str">
        <f t="shared" si="143"/>
        <v>121992</v>
      </c>
      <c r="E882" s="65">
        <v>22.824000000000002</v>
      </c>
      <c r="F882" s="58">
        <f t="shared" si="144"/>
        <v>22.595600000000001</v>
      </c>
      <c r="G882" s="65">
        <v>14.003632778489099</v>
      </c>
      <c r="H882" s="66">
        <v>20.45</v>
      </c>
      <c r="I882" s="60">
        <f>AVERAGE($H$102:H882)</f>
        <v>14.833892445582586</v>
      </c>
      <c r="J882" s="58">
        <f t="shared" si="142"/>
        <v>14.373884297520654</v>
      </c>
      <c r="K882">
        <f t="shared" si="145"/>
        <v>19.829999999999998</v>
      </c>
    </row>
    <row r="883" spans="3:11">
      <c r="C883" s="64">
        <v>33970</v>
      </c>
      <c r="D883" s="64" t="str">
        <f t="shared" si="143"/>
        <v>11993</v>
      </c>
      <c r="E883" s="65">
        <v>22.1159</v>
      </c>
      <c r="F883" s="58">
        <f t="shared" si="144"/>
        <v>22.824000000000002</v>
      </c>
      <c r="G883" s="65">
        <v>14.014006521739113</v>
      </c>
      <c r="H883" s="66">
        <v>20.32</v>
      </c>
      <c r="I883" s="60">
        <f>AVERAGE($H$102:H883)</f>
        <v>14.840907928388747</v>
      </c>
      <c r="J883" s="58">
        <f t="shared" si="142"/>
        <v>14.471818181818174</v>
      </c>
      <c r="K883">
        <f t="shared" si="145"/>
        <v>20.45</v>
      </c>
    </row>
    <row r="884" spans="3:11">
      <c r="C884" s="64">
        <v>34001</v>
      </c>
      <c r="D884" s="64" t="str">
        <f t="shared" si="143"/>
        <v>21993</v>
      </c>
      <c r="E884" s="65">
        <v>22.347799999999999</v>
      </c>
      <c r="F884" s="58">
        <f t="shared" si="144"/>
        <v>22.1159</v>
      </c>
      <c r="G884" s="65">
        <v>14.024649936143021</v>
      </c>
      <c r="H884" s="66">
        <v>20.54</v>
      </c>
      <c r="I884" s="60">
        <f>AVERAGE($H$102:H884)</f>
        <v>14.848186462324394</v>
      </c>
      <c r="J884" s="58">
        <f t="shared" si="142"/>
        <v>14.569173553719002</v>
      </c>
      <c r="K884">
        <f t="shared" si="145"/>
        <v>20.32</v>
      </c>
    </row>
    <row r="885" spans="3:11">
      <c r="C885" s="64">
        <v>34029</v>
      </c>
      <c r="D885" s="64" t="str">
        <f t="shared" si="143"/>
        <v>31993</v>
      </c>
      <c r="E885" s="65">
        <v>22.765599999999999</v>
      </c>
      <c r="F885" s="58">
        <f t="shared" si="144"/>
        <v>22.347799999999999</v>
      </c>
      <c r="G885" s="65">
        <v>14.035799107142839</v>
      </c>
      <c r="H885" s="66">
        <v>20.85</v>
      </c>
      <c r="I885" s="60">
        <f>AVERAGE($H$102:H885)</f>
        <v>14.855841836734696</v>
      </c>
      <c r="J885" s="58">
        <f t="shared" si="142"/>
        <v>14.667851239669414</v>
      </c>
      <c r="K885">
        <f t="shared" si="145"/>
        <v>20.54</v>
      </c>
    </row>
    <row r="886" spans="3:11">
      <c r="C886" s="64">
        <v>34060</v>
      </c>
      <c r="D886" s="64" t="str">
        <f t="shared" si="143"/>
        <v>41993</v>
      </c>
      <c r="E886" s="65">
        <v>22.772400000000001</v>
      </c>
      <c r="F886" s="58">
        <f t="shared" si="144"/>
        <v>22.765599999999999</v>
      </c>
      <c r="G886" s="65">
        <v>14.04692853503183</v>
      </c>
      <c r="H886" s="66">
        <v>20.46</v>
      </c>
      <c r="I886" s="60">
        <f>AVERAGE($H$102:H886)</f>
        <v>14.862980891719745</v>
      </c>
      <c r="J886" s="58">
        <f t="shared" si="142"/>
        <v>14.760661157024783</v>
      </c>
      <c r="K886">
        <f t="shared" si="145"/>
        <v>20.85</v>
      </c>
    </row>
    <row r="887" spans="3:11">
      <c r="C887" s="64">
        <v>34090</v>
      </c>
      <c r="D887" s="64" t="str">
        <f t="shared" si="143"/>
        <v>51993</v>
      </c>
      <c r="E887" s="65">
        <v>23.2897</v>
      </c>
      <c r="F887" s="58">
        <f t="shared" si="144"/>
        <v>22.772400000000001</v>
      </c>
      <c r="G887" s="65">
        <v>14.058687786259524</v>
      </c>
      <c r="H887" s="66">
        <v>20.52</v>
      </c>
      <c r="I887" s="60">
        <f>AVERAGE($H$102:H887)</f>
        <v>14.870178117048347</v>
      </c>
      <c r="J887" s="58">
        <f t="shared" si="142"/>
        <v>14.851487603305776</v>
      </c>
      <c r="K887">
        <f t="shared" si="145"/>
        <v>20.46</v>
      </c>
    </row>
    <row r="888" spans="3:11">
      <c r="C888" s="64">
        <v>34121</v>
      </c>
      <c r="D888" s="64" t="str">
        <f t="shared" si="143"/>
        <v>61993</v>
      </c>
      <c r="E888" s="65">
        <v>23.307300000000001</v>
      </c>
      <c r="F888" s="58">
        <f t="shared" si="144"/>
        <v>23.2897</v>
      </c>
      <c r="G888" s="65">
        <v>14.07043951715373</v>
      </c>
      <c r="H888" s="66">
        <v>20.61</v>
      </c>
      <c r="I888" s="60">
        <f>AVERAGE($H$102:H888)</f>
        <v>14.877471410419316</v>
      </c>
      <c r="J888" s="58">
        <f t="shared" si="142"/>
        <v>14.940247933884288</v>
      </c>
      <c r="K888">
        <f t="shared" si="145"/>
        <v>20.52</v>
      </c>
    </row>
    <row r="889" spans="3:11">
      <c r="C889" s="64">
        <v>34151</v>
      </c>
      <c r="D889" s="64" t="str">
        <f t="shared" si="143"/>
        <v>71993</v>
      </c>
      <c r="E889" s="65">
        <v>21.956399999999999</v>
      </c>
      <c r="F889" s="58">
        <f t="shared" si="144"/>
        <v>23.307300000000001</v>
      </c>
      <c r="G889" s="65">
        <v>14.080447081218255</v>
      </c>
      <c r="H889" s="66">
        <v>20.56</v>
      </c>
      <c r="I889" s="60">
        <f>AVERAGE($H$102:H889)</f>
        <v>14.884682741116752</v>
      </c>
      <c r="J889" s="58">
        <f t="shared" si="142"/>
        <v>15.027520661157014</v>
      </c>
      <c r="K889">
        <f t="shared" si="145"/>
        <v>20.61</v>
      </c>
    </row>
    <row r="890" spans="3:11">
      <c r="C890" s="64">
        <v>34182</v>
      </c>
      <c r="D890" s="64" t="str">
        <f t="shared" si="143"/>
        <v>81993</v>
      </c>
      <c r="E890" s="65">
        <v>22.712399999999999</v>
      </c>
      <c r="F890" s="58">
        <f t="shared" si="144"/>
        <v>21.956399999999999</v>
      </c>
      <c r="G890" s="65">
        <v>14.091387452471464</v>
      </c>
      <c r="H890" s="66">
        <v>20.81</v>
      </c>
      <c r="I890" s="60">
        <f>AVERAGE($H$102:H890)</f>
        <v>14.892192648922688</v>
      </c>
      <c r="J890" s="58">
        <f t="shared" si="142"/>
        <v>15.116776859504121</v>
      </c>
      <c r="K890">
        <f t="shared" si="145"/>
        <v>20.56</v>
      </c>
    </row>
    <row r="891" spans="3:11">
      <c r="C891" s="64">
        <v>34213</v>
      </c>
      <c r="D891" s="64" t="str">
        <f t="shared" si="143"/>
        <v>91993</v>
      </c>
      <c r="E891" s="65">
        <v>22.485499999999998</v>
      </c>
      <c r="F891" s="58">
        <f t="shared" si="144"/>
        <v>22.712399999999999</v>
      </c>
      <c r="G891" s="65">
        <v>14.102012911392388</v>
      </c>
      <c r="H891" s="66">
        <v>20.99</v>
      </c>
      <c r="I891" s="60">
        <f>AVERAGE($H$102:H891)</f>
        <v>14.899911392405064</v>
      </c>
      <c r="J891" s="58">
        <f t="shared" si="142"/>
        <v>15.209834710743792</v>
      </c>
      <c r="K891">
        <f t="shared" si="145"/>
        <v>20.81</v>
      </c>
    </row>
    <row r="892" spans="3:11">
      <c r="C892" s="64">
        <v>34243</v>
      </c>
      <c r="D892" s="64" t="str">
        <f t="shared" si="143"/>
        <v>101993</v>
      </c>
      <c r="E892" s="65">
        <v>21.3719</v>
      </c>
      <c r="F892" s="58">
        <f t="shared" si="144"/>
        <v>22.485499999999998</v>
      </c>
      <c r="G892" s="65">
        <v>14.111203666245242</v>
      </c>
      <c r="H892" s="66">
        <v>21.11</v>
      </c>
      <c r="I892" s="60">
        <f>AVERAGE($H$102:H892)</f>
        <v>14.907762326169406</v>
      </c>
      <c r="J892" s="58">
        <f t="shared" si="142"/>
        <v>15.30181818181817</v>
      </c>
      <c r="K892">
        <f t="shared" si="145"/>
        <v>20.99</v>
      </c>
    </row>
    <row r="893" spans="3:11">
      <c r="C893" s="64">
        <v>34274</v>
      </c>
      <c r="D893" s="64" t="str">
        <f t="shared" si="143"/>
        <v>111993</v>
      </c>
      <c r="E893" s="65">
        <v>21.0959</v>
      </c>
      <c r="F893" s="58">
        <f t="shared" si="144"/>
        <v>21.3719</v>
      </c>
      <c r="G893" s="65">
        <v>14.12002272727271</v>
      </c>
      <c r="H893" s="66">
        <v>21.04</v>
      </c>
      <c r="I893" s="60">
        <f>AVERAGE($H$102:H893)</f>
        <v>14.915505050505052</v>
      </c>
      <c r="J893" s="58">
        <f t="shared" si="142"/>
        <v>15.393057851239657</v>
      </c>
      <c r="K893">
        <f t="shared" si="145"/>
        <v>21.11</v>
      </c>
    </row>
    <row r="894" spans="3:11">
      <c r="C894" s="64">
        <v>34304</v>
      </c>
      <c r="D894" s="64" t="str">
        <f t="shared" si="143"/>
        <v>121993</v>
      </c>
      <c r="E894" s="65">
        <v>21.308800000000002</v>
      </c>
      <c r="F894" s="58">
        <f t="shared" si="144"/>
        <v>21.0959</v>
      </c>
      <c r="G894" s="65">
        <v>14.129088020176528</v>
      </c>
      <c r="H894" s="66">
        <v>21.16</v>
      </c>
      <c r="I894" s="60">
        <f>AVERAGE($H$102:H894)</f>
        <v>14.923379571248425</v>
      </c>
      <c r="J894" s="58">
        <f t="shared" si="142"/>
        <v>15.486528925619822</v>
      </c>
      <c r="K894">
        <f t="shared" si="145"/>
        <v>21.04</v>
      </c>
    </row>
    <row r="895" spans="3:11">
      <c r="C895" s="64">
        <v>34335</v>
      </c>
      <c r="D895" s="64" t="str">
        <f t="shared" si="143"/>
        <v>11994</v>
      </c>
      <c r="E895" s="65">
        <v>21.207000000000001</v>
      </c>
      <c r="F895" s="58">
        <f t="shared" si="144"/>
        <v>21.308800000000002</v>
      </c>
      <c r="G895" s="65">
        <v>14.138002267002504</v>
      </c>
      <c r="H895" s="66">
        <v>21.41</v>
      </c>
      <c r="I895" s="60">
        <f>AVERAGE($H$102:H895)</f>
        <v>14.931549118387911</v>
      </c>
      <c r="J895" s="58">
        <f t="shared" si="142"/>
        <v>15.582314049586765</v>
      </c>
      <c r="K895">
        <f t="shared" si="145"/>
        <v>21.16</v>
      </c>
    </row>
    <row r="896" spans="3:11">
      <c r="C896" s="64">
        <v>34366</v>
      </c>
      <c r="D896" s="64" t="str">
        <f t="shared" si="143"/>
        <v>21994</v>
      </c>
      <c r="E896" s="65">
        <v>20.569800000000001</v>
      </c>
      <c r="F896" s="58">
        <f t="shared" si="144"/>
        <v>21.207000000000001</v>
      </c>
      <c r="G896" s="65">
        <v>14.146092578616335</v>
      </c>
      <c r="H896" s="66">
        <v>21.26</v>
      </c>
      <c r="I896" s="60">
        <f>AVERAGE($H$102:H896)</f>
        <v>14.939509433962266</v>
      </c>
      <c r="J896" s="58">
        <f t="shared" si="142"/>
        <v>15.676280991735528</v>
      </c>
      <c r="K896">
        <f t="shared" si="145"/>
        <v>21.41</v>
      </c>
    </row>
    <row r="897" spans="3:11">
      <c r="C897" s="64">
        <v>34394</v>
      </c>
      <c r="D897" s="64" t="str">
        <f t="shared" si="143"/>
        <v>31994</v>
      </c>
      <c r="E897" s="65">
        <v>19.628799999999998</v>
      </c>
      <c r="F897" s="58">
        <f t="shared" si="144"/>
        <v>20.569800000000001</v>
      </c>
      <c r="G897" s="65">
        <v>14.152980402010034</v>
      </c>
      <c r="H897" s="66">
        <v>20.83</v>
      </c>
      <c r="I897" s="60">
        <f>AVERAGE($H$102:H897)</f>
        <v>14.946909547738695</v>
      </c>
      <c r="J897" s="58">
        <f t="shared" si="142"/>
        <v>15.771404958677675</v>
      </c>
      <c r="K897">
        <f t="shared" si="145"/>
        <v>21.26</v>
      </c>
    </row>
    <row r="898" spans="3:11">
      <c r="C898" s="64">
        <v>34425</v>
      </c>
      <c r="D898" s="64" t="str">
        <f t="shared" si="143"/>
        <v>41994</v>
      </c>
      <c r="E898" s="65">
        <v>17.8933</v>
      </c>
      <c r="F898" s="58">
        <f t="shared" si="144"/>
        <v>19.628799999999998</v>
      </c>
      <c r="G898" s="65">
        <v>14.157673400250925</v>
      </c>
      <c r="H898" s="66">
        <v>20.05</v>
      </c>
      <c r="I898" s="60">
        <f>AVERAGE($H$102:H898)</f>
        <v>14.953312421580929</v>
      </c>
      <c r="J898" s="58">
        <f t="shared" si="142"/>
        <v>15.859999999999989</v>
      </c>
      <c r="K898">
        <f t="shared" si="145"/>
        <v>20.83</v>
      </c>
    </row>
    <row r="899" spans="3:11">
      <c r="C899" s="64">
        <v>34455</v>
      </c>
      <c r="D899" s="64" t="str">
        <f t="shared" si="143"/>
        <v>51994</v>
      </c>
      <c r="E899" s="65">
        <v>18.115100000000002</v>
      </c>
      <c r="F899" s="58">
        <f t="shared" si="144"/>
        <v>17.8933</v>
      </c>
      <c r="G899" s="65">
        <v>14.162632581453618</v>
      </c>
      <c r="H899" s="66">
        <v>20.190000000000001</v>
      </c>
      <c r="I899" s="60">
        <f>AVERAGE($H$102:H899)</f>
        <v>14.959874686716793</v>
      </c>
      <c r="J899" s="58">
        <f t="shared" si="142"/>
        <v>15.949917355371888</v>
      </c>
      <c r="K899">
        <f t="shared" si="145"/>
        <v>20.05</v>
      </c>
    </row>
    <row r="900" spans="3:11">
      <c r="C900" s="64">
        <v>34486</v>
      </c>
      <c r="D900" s="64" t="str">
        <f t="shared" si="143"/>
        <v>61994</v>
      </c>
      <c r="E900" s="65">
        <v>17.629799999999999</v>
      </c>
      <c r="F900" s="58">
        <f t="shared" si="144"/>
        <v>18.115100000000002</v>
      </c>
      <c r="G900" s="65">
        <v>14.166971964956181</v>
      </c>
      <c r="H900" s="66">
        <v>20.29</v>
      </c>
      <c r="I900" s="60">
        <f>AVERAGE($H$102:H900)</f>
        <v>14.96654568210263</v>
      </c>
      <c r="J900" s="58">
        <f t="shared" si="142"/>
        <v>16.041322314049577</v>
      </c>
      <c r="K900">
        <f t="shared" si="145"/>
        <v>20.190000000000001</v>
      </c>
    </row>
    <row r="901" spans="3:11">
      <c r="C901" s="64">
        <v>34516</v>
      </c>
      <c r="D901" s="64" t="str">
        <f t="shared" si="143"/>
        <v>71994</v>
      </c>
      <c r="E901" s="65">
        <v>16.767700000000001</v>
      </c>
      <c r="F901" s="58">
        <f t="shared" si="144"/>
        <v>17.629799999999999</v>
      </c>
      <c r="G901" s="65">
        <v>14.170222874999986</v>
      </c>
      <c r="H901" s="66">
        <v>20.07</v>
      </c>
      <c r="I901" s="60">
        <f>AVERAGE($H$102:H901)</f>
        <v>14.972925000000002</v>
      </c>
      <c r="J901" s="58">
        <f t="shared" si="142"/>
        <v>16.132727272727262</v>
      </c>
      <c r="K901">
        <f t="shared" si="145"/>
        <v>20.29</v>
      </c>
    </row>
    <row r="902" spans="3:11">
      <c r="C902" s="64">
        <v>34547</v>
      </c>
      <c r="D902" s="64" t="str">
        <f t="shared" si="143"/>
        <v>81994</v>
      </c>
      <c r="E902" s="65">
        <v>17.398099999999999</v>
      </c>
      <c r="F902" s="58">
        <f t="shared" si="144"/>
        <v>16.767700000000001</v>
      </c>
      <c r="G902" s="65">
        <v>14.174252684144806</v>
      </c>
      <c r="H902" s="66">
        <v>20.53</v>
      </c>
      <c r="I902" s="60">
        <f>AVERAGE($H$102:H902)</f>
        <v>14.979862671660428</v>
      </c>
      <c r="J902" s="58">
        <f t="shared" si="142"/>
        <v>16.229090909090896</v>
      </c>
      <c r="K902">
        <f t="shared" si="145"/>
        <v>20.07</v>
      </c>
    </row>
    <row r="903" spans="3:11">
      <c r="C903" s="64">
        <v>34578</v>
      </c>
      <c r="D903" s="64" t="str">
        <f t="shared" si="143"/>
        <v>91994</v>
      </c>
      <c r="E903" s="65">
        <v>16.930499999999999</v>
      </c>
      <c r="F903" s="58">
        <f t="shared" si="144"/>
        <v>17.398099999999999</v>
      </c>
      <c r="G903" s="65">
        <v>14.177689401496247</v>
      </c>
      <c r="H903" s="66">
        <v>20.57</v>
      </c>
      <c r="I903" s="60">
        <f>AVERAGE($H$102:H903)</f>
        <v>14.986832917705739</v>
      </c>
      <c r="J903" s="58">
        <f t="shared" si="142"/>
        <v>16.319586776859492</v>
      </c>
      <c r="K903">
        <f t="shared" si="145"/>
        <v>20.53</v>
      </c>
    </row>
    <row r="904" spans="3:11">
      <c r="C904" s="64">
        <v>34608</v>
      </c>
      <c r="D904" s="64" t="str">
        <f t="shared" si="143"/>
        <v>101994</v>
      </c>
      <c r="E904" s="65">
        <v>15.436299999999999</v>
      </c>
      <c r="F904" s="58">
        <f t="shared" si="144"/>
        <v>16.930499999999999</v>
      </c>
      <c r="G904" s="65">
        <v>14.179256787048553</v>
      </c>
      <c r="H904" s="66">
        <v>20.39</v>
      </c>
      <c r="I904" s="60">
        <f>AVERAGE($H$102:H904)</f>
        <v>14.993561643835619</v>
      </c>
      <c r="J904" s="58">
        <f t="shared" si="142"/>
        <v>16.408016528925607</v>
      </c>
      <c r="K904">
        <f t="shared" si="145"/>
        <v>20.57</v>
      </c>
    </row>
    <row r="905" spans="3:11">
      <c r="C905" s="64">
        <v>34639</v>
      </c>
      <c r="D905" s="64" t="str">
        <f t="shared" si="143"/>
        <v>111994</v>
      </c>
      <c r="E905" s="65">
        <v>14.826499999999999</v>
      </c>
      <c r="F905" s="58">
        <f t="shared" si="144"/>
        <v>15.436299999999999</v>
      </c>
      <c r="G905" s="65">
        <v>14.180061815920384</v>
      </c>
      <c r="H905" s="66">
        <v>20.21</v>
      </c>
      <c r="I905" s="60">
        <f>AVERAGE($H$102:H905)</f>
        <v>15.000049751243782</v>
      </c>
      <c r="J905" s="58">
        <f t="shared" si="142"/>
        <v>16.495702479338831</v>
      </c>
      <c r="K905">
        <f t="shared" si="145"/>
        <v>20.39</v>
      </c>
    </row>
    <row r="906" spans="3:11">
      <c r="C906" s="64">
        <v>34669</v>
      </c>
      <c r="D906" s="64" t="str">
        <f t="shared" si="143"/>
        <v>121994</v>
      </c>
      <c r="E906" s="65">
        <v>15.008800000000001</v>
      </c>
      <c r="F906" s="58">
        <f t="shared" si="144"/>
        <v>14.826499999999999</v>
      </c>
      <c r="G906" s="65">
        <v>14.181091304347811</v>
      </c>
      <c r="H906" s="66">
        <v>19.91</v>
      </c>
      <c r="I906" s="60">
        <f>AVERAGE($H$102:H906)</f>
        <v>15.006149068322982</v>
      </c>
      <c r="J906" s="58">
        <f t="shared" si="142"/>
        <v>16.580165289256186</v>
      </c>
      <c r="K906">
        <f t="shared" si="145"/>
        <v>20.21</v>
      </c>
    </row>
    <row r="907" spans="3:11">
      <c r="C907" s="64">
        <v>34700</v>
      </c>
      <c r="D907" s="64" t="str">
        <f t="shared" si="143"/>
        <v>11995</v>
      </c>
      <c r="E907" s="65">
        <v>14.452199999999999</v>
      </c>
      <c r="F907" s="58">
        <f t="shared" si="144"/>
        <v>15.008800000000001</v>
      </c>
      <c r="G907" s="65">
        <v>14.18142766749378</v>
      </c>
      <c r="H907" s="66">
        <v>20.22</v>
      </c>
      <c r="I907" s="60">
        <f>AVERAGE($H$102:H907)</f>
        <v>15.012617866004963</v>
      </c>
      <c r="J907" s="58">
        <f t="shared" si="142"/>
        <v>16.667933884297508</v>
      </c>
      <c r="K907">
        <f t="shared" si="145"/>
        <v>19.91</v>
      </c>
    </row>
    <row r="908" spans="3:11">
      <c r="C908" s="64">
        <v>34731</v>
      </c>
      <c r="D908" s="64" t="str">
        <f t="shared" si="143"/>
        <v>21995</v>
      </c>
      <c r="E908" s="65">
        <v>14.973599999999999</v>
      </c>
      <c r="F908" s="58">
        <f t="shared" si="144"/>
        <v>14.452199999999999</v>
      </c>
      <c r="G908" s="65">
        <v>14.182409293680282</v>
      </c>
      <c r="H908" s="66">
        <v>20.8</v>
      </c>
      <c r="I908" s="60">
        <f>AVERAGE($H$102:H908)</f>
        <v>15.019789343246591</v>
      </c>
      <c r="J908" s="58">
        <f t="shared" si="142"/>
        <v>16.757190082644616</v>
      </c>
      <c r="K908">
        <f t="shared" si="145"/>
        <v>20.22</v>
      </c>
    </row>
    <row r="909" spans="3:11">
      <c r="C909" s="64">
        <v>34759</v>
      </c>
      <c r="D909" s="64" t="str">
        <f t="shared" si="143"/>
        <v>31995</v>
      </c>
      <c r="E909" s="65">
        <v>15.3828</v>
      </c>
      <c r="F909" s="58">
        <f t="shared" si="144"/>
        <v>14.973599999999999</v>
      </c>
      <c r="G909" s="65">
        <v>14.183894925742557</v>
      </c>
      <c r="H909" s="66">
        <v>21.15</v>
      </c>
      <c r="I909" s="60">
        <f>AVERAGE($H$102:H909)</f>
        <v>15.027376237623761</v>
      </c>
      <c r="J909" s="58">
        <f t="shared" si="142"/>
        <v>16.845289256198338</v>
      </c>
      <c r="K909">
        <f t="shared" si="145"/>
        <v>20.8</v>
      </c>
    </row>
    <row r="910" spans="3:11">
      <c r="C910" s="64">
        <v>34790</v>
      </c>
      <c r="D910" s="64" t="str">
        <f t="shared" si="143"/>
        <v>41995</v>
      </c>
      <c r="E910" s="65">
        <v>14.9495</v>
      </c>
      <c r="F910" s="58">
        <f t="shared" si="144"/>
        <v>15.3828</v>
      </c>
      <c r="G910" s="65">
        <v>14.184841285537685</v>
      </c>
      <c r="H910" s="66">
        <v>21.64</v>
      </c>
      <c r="I910" s="60">
        <f>AVERAGE($H$102:H910)</f>
        <v>15.035550061804695</v>
      </c>
      <c r="J910" s="58">
        <f t="shared" si="142"/>
        <v>16.93842975206611</v>
      </c>
      <c r="K910">
        <f t="shared" si="145"/>
        <v>21.15</v>
      </c>
    </row>
    <row r="911" spans="3:11">
      <c r="C911" s="64">
        <v>34820</v>
      </c>
      <c r="D911" s="64" t="str">
        <f t="shared" si="143"/>
        <v>51995</v>
      </c>
      <c r="E911" s="65">
        <v>15.4923</v>
      </c>
      <c r="F911" s="58">
        <f t="shared" si="144"/>
        <v>14.9495</v>
      </c>
      <c r="G911" s="65">
        <v>14.186455432098748</v>
      </c>
      <c r="H911" s="66">
        <v>22.19</v>
      </c>
      <c r="I911" s="60">
        <f>AVERAGE($H$102:H911)</f>
        <v>15.044382716049382</v>
      </c>
      <c r="J911" s="58">
        <f t="shared" si="142"/>
        <v>17.035867768595036</v>
      </c>
      <c r="K911">
        <f t="shared" si="145"/>
        <v>21.64</v>
      </c>
    </row>
    <row r="912" spans="3:11">
      <c r="C912" s="64">
        <v>34851</v>
      </c>
      <c r="D912" s="64" t="str">
        <f t="shared" si="143"/>
        <v>61995</v>
      </c>
      <c r="E912" s="65">
        <v>15.821999999999999</v>
      </c>
      <c r="F912" s="58">
        <f t="shared" si="144"/>
        <v>15.4923</v>
      </c>
      <c r="G912" s="65">
        <v>14.188472133168911</v>
      </c>
      <c r="H912" s="66">
        <v>22.72</v>
      </c>
      <c r="I912" s="60">
        <f>AVERAGE($H$102:H912)</f>
        <v>15.053847102342784</v>
      </c>
      <c r="J912" s="58">
        <f t="shared" si="142"/>
        <v>17.135950413223132</v>
      </c>
      <c r="K912">
        <f t="shared" si="145"/>
        <v>22.19</v>
      </c>
    </row>
    <row r="913" spans="3:11">
      <c r="C913" s="64">
        <v>34881</v>
      </c>
      <c r="D913" s="64" t="str">
        <f t="shared" si="143"/>
        <v>71995</v>
      </c>
      <c r="E913" s="65">
        <v>15.976699999999999</v>
      </c>
      <c r="F913" s="58">
        <f t="shared" si="144"/>
        <v>15.821999999999999</v>
      </c>
      <c r="G913" s="65">
        <v>14.190674384236436</v>
      </c>
      <c r="H913" s="66">
        <v>23.37</v>
      </c>
      <c r="I913" s="60">
        <f>AVERAGE($H$102:H913)</f>
        <v>15.064088669950738</v>
      </c>
      <c r="J913" s="58">
        <f t="shared" si="142"/>
        <v>17.239752066115695</v>
      </c>
      <c r="K913">
        <f t="shared" si="145"/>
        <v>22.72</v>
      </c>
    </row>
    <row r="914" spans="3:11">
      <c r="C914" s="64">
        <v>34912</v>
      </c>
      <c r="D914" s="64" t="str">
        <f t="shared" si="143"/>
        <v>81995</v>
      </c>
      <c r="E914" s="65">
        <v>15.9716</v>
      </c>
      <c r="F914" s="58">
        <f t="shared" si="144"/>
        <v>15.976699999999999</v>
      </c>
      <c r="G914" s="65">
        <v>14.192864944649431</v>
      </c>
      <c r="H914" s="66">
        <v>23.28</v>
      </c>
      <c r="I914" s="60">
        <f>AVERAGE($H$102:H914)</f>
        <v>15.07419434194342</v>
      </c>
      <c r="J914" s="58">
        <f t="shared" si="142"/>
        <v>17.341239669421483</v>
      </c>
      <c r="K914">
        <f t="shared" si="145"/>
        <v>23.37</v>
      </c>
    </row>
    <row r="915" spans="3:11">
      <c r="C915" s="64">
        <v>34943</v>
      </c>
      <c r="D915" s="64" t="str">
        <f t="shared" si="143"/>
        <v>91995</v>
      </c>
      <c r="E915" s="65">
        <v>16.611999999999998</v>
      </c>
      <c r="F915" s="58">
        <f t="shared" si="144"/>
        <v>15.9716</v>
      </c>
      <c r="G915" s="65">
        <v>14.195836855036838</v>
      </c>
      <c r="H915" s="66">
        <v>23.94</v>
      </c>
      <c r="I915" s="60">
        <f>AVERAGE($H$102:H915)</f>
        <v>15.085085995085995</v>
      </c>
      <c r="J915" s="58">
        <f t="shared" si="142"/>
        <v>17.450330578512396</v>
      </c>
      <c r="K915">
        <f t="shared" si="145"/>
        <v>23.28</v>
      </c>
    </row>
    <row r="916" spans="3:11">
      <c r="C916" s="64">
        <v>34973</v>
      </c>
      <c r="D916" s="64" t="str">
        <f t="shared" si="143"/>
        <v>101995</v>
      </c>
      <c r="E916" s="65">
        <v>17.123100000000001</v>
      </c>
      <c r="F916" s="58">
        <f t="shared" si="144"/>
        <v>16.611999999999998</v>
      </c>
      <c r="G916" s="65">
        <v>14.199428588957039</v>
      </c>
      <c r="H916" s="66">
        <v>23.93</v>
      </c>
      <c r="I916" s="60">
        <f>AVERAGE($H$102:H916)</f>
        <v>15.095938650306749</v>
      </c>
      <c r="J916" s="58">
        <f t="shared" si="142"/>
        <v>17.561570247933879</v>
      </c>
      <c r="K916">
        <f t="shared" si="145"/>
        <v>23.94</v>
      </c>
    </row>
    <row r="917" spans="3:11">
      <c r="C917" s="64">
        <v>35004</v>
      </c>
      <c r="D917" s="64" t="str">
        <f t="shared" si="143"/>
        <v>111995</v>
      </c>
      <c r="E917" s="65">
        <v>17.826000000000001</v>
      </c>
      <c r="F917" s="58">
        <f t="shared" si="144"/>
        <v>17.123100000000001</v>
      </c>
      <c r="G917" s="65">
        <v>14.203872916666649</v>
      </c>
      <c r="H917" s="66">
        <v>24.35</v>
      </c>
      <c r="I917" s="60">
        <f>AVERAGE($H$102:H917)</f>
        <v>15.107279411764708</v>
      </c>
      <c r="J917" s="58">
        <f t="shared" si="142"/>
        <v>17.675619834710737</v>
      </c>
      <c r="K917">
        <f t="shared" si="145"/>
        <v>23.93</v>
      </c>
    </row>
    <row r="918" spans="3:11">
      <c r="C918" s="64">
        <v>35034</v>
      </c>
      <c r="D918" s="64" t="str">
        <f t="shared" si="143"/>
        <v>121995</v>
      </c>
      <c r="E918" s="65">
        <v>18.136900000000001</v>
      </c>
      <c r="F918" s="58">
        <f t="shared" si="144"/>
        <v>17.826000000000001</v>
      </c>
      <c r="G918" s="65">
        <v>14.208686903304756</v>
      </c>
      <c r="H918" s="66">
        <v>25.03</v>
      </c>
      <c r="I918" s="60">
        <f>AVERAGE($H$102:H918)</f>
        <v>15.119424724602204</v>
      </c>
      <c r="J918" s="58">
        <f t="shared" si="142"/>
        <v>17.790247933884292</v>
      </c>
      <c r="K918">
        <f t="shared" si="145"/>
        <v>24.35</v>
      </c>
    </row>
    <row r="919" spans="3:11">
      <c r="C919" s="64">
        <v>35065</v>
      </c>
      <c r="D919" s="64" t="str">
        <f t="shared" si="143"/>
        <v>11996</v>
      </c>
      <c r="E919" s="65">
        <v>18.6845</v>
      </c>
      <c r="F919" s="58">
        <f t="shared" si="144"/>
        <v>18.136900000000001</v>
      </c>
      <c r="G919" s="65">
        <v>14.214158557457194</v>
      </c>
      <c r="H919" s="66">
        <v>24.76</v>
      </c>
      <c r="I919" s="60">
        <f>AVERAGE($H$102:H919)</f>
        <v>15.131210268948657</v>
      </c>
      <c r="J919" s="58">
        <f t="shared" si="142"/>
        <v>17.898264462809909</v>
      </c>
      <c r="K919">
        <f t="shared" si="145"/>
        <v>25.03</v>
      </c>
    </row>
    <row r="920" spans="3:11">
      <c r="C920" s="64">
        <v>35096</v>
      </c>
      <c r="D920" s="64" t="str">
        <f t="shared" si="143"/>
        <v>21996</v>
      </c>
      <c r="E920" s="65">
        <v>18.814</v>
      </c>
      <c r="F920" s="58">
        <f t="shared" si="144"/>
        <v>18.6845</v>
      </c>
      <c r="G920" s="65">
        <v>14.219774969474951</v>
      </c>
      <c r="H920" s="66">
        <v>25.97</v>
      </c>
      <c r="I920" s="60">
        <f>AVERAGE($H$102:H920)</f>
        <v>15.144444444444446</v>
      </c>
      <c r="J920" s="58">
        <f t="shared" si="142"/>
        <v>18.016033057851232</v>
      </c>
      <c r="K920">
        <f t="shared" si="145"/>
        <v>24.76</v>
      </c>
    </row>
    <row r="921" spans="3:11">
      <c r="C921" s="64">
        <v>35125</v>
      </c>
      <c r="D921" s="64" t="str">
        <f t="shared" si="143"/>
        <v>31996</v>
      </c>
      <c r="E921" s="65">
        <v>18.963000000000001</v>
      </c>
      <c r="F921" s="58">
        <f t="shared" si="144"/>
        <v>18.814</v>
      </c>
      <c r="G921" s="65">
        <v>14.225559390243884</v>
      </c>
      <c r="H921" s="66">
        <v>25.63</v>
      </c>
      <c r="I921" s="60">
        <f>AVERAGE($H$102:H921)</f>
        <v>15.157231707317074</v>
      </c>
      <c r="J921" s="58">
        <f t="shared" si="142"/>
        <v>18.125454545454541</v>
      </c>
      <c r="K921">
        <f t="shared" si="145"/>
        <v>25.97</v>
      </c>
    </row>
    <row r="922" spans="3:11">
      <c r="C922" s="64">
        <v>35156</v>
      </c>
      <c r="D922" s="64" t="str">
        <f t="shared" si="143"/>
        <v>41996</v>
      </c>
      <c r="E922" s="65">
        <v>18.738800000000001</v>
      </c>
      <c r="F922" s="58">
        <f t="shared" si="144"/>
        <v>18.963000000000001</v>
      </c>
      <c r="G922" s="65">
        <v>14.231056638246022</v>
      </c>
      <c r="H922" s="66">
        <v>25.42</v>
      </c>
      <c r="I922" s="60">
        <f>AVERAGE($H$102:H922)</f>
        <v>15.169732034104751</v>
      </c>
      <c r="J922" s="58">
        <f t="shared" si="142"/>
        <v>18.226528925619832</v>
      </c>
      <c r="K922">
        <f t="shared" si="145"/>
        <v>25.63</v>
      </c>
    </row>
    <row r="923" spans="3:11">
      <c r="C923" s="64">
        <v>35186</v>
      </c>
      <c r="D923" s="64" t="str">
        <f t="shared" si="143"/>
        <v>51996</v>
      </c>
      <c r="E923" s="65">
        <v>19.167000000000002</v>
      </c>
      <c r="F923" s="58">
        <f t="shared" si="144"/>
        <v>18.738800000000001</v>
      </c>
      <c r="G923" s="65">
        <v>14.237061435523094</v>
      </c>
      <c r="H923" s="66">
        <v>25.81</v>
      </c>
      <c r="I923" s="60">
        <f>AVERAGE($H$102:H923)</f>
        <v>15.182676399026764</v>
      </c>
      <c r="J923" s="58">
        <f t="shared" si="142"/>
        <v>18.327851239669418</v>
      </c>
      <c r="K923">
        <f t="shared" si="145"/>
        <v>25.42</v>
      </c>
    </row>
    <row r="924" spans="3:11">
      <c r="C924" s="64">
        <v>35217</v>
      </c>
      <c r="D924" s="64" t="str">
        <f t="shared" si="143"/>
        <v>61996</v>
      </c>
      <c r="E924" s="65">
        <v>19.2103</v>
      </c>
      <c r="F924" s="58">
        <f t="shared" si="144"/>
        <v>19.167000000000002</v>
      </c>
      <c r="G924" s="65">
        <v>14.243104252733881</v>
      </c>
      <c r="H924" s="66">
        <v>25.96</v>
      </c>
      <c r="I924" s="60">
        <f>AVERAGE($H$102:H924)</f>
        <v>15.195771567436207</v>
      </c>
      <c r="J924" s="58">
        <f t="shared" si="142"/>
        <v>18.430330578512397</v>
      </c>
      <c r="K924">
        <f t="shared" si="145"/>
        <v>25.81</v>
      </c>
    </row>
    <row r="925" spans="3:11">
      <c r="C925" s="64">
        <v>35247</v>
      </c>
      <c r="D925" s="64" t="str">
        <f t="shared" si="143"/>
        <v>71996</v>
      </c>
      <c r="E925" s="65">
        <v>17.776399999999999</v>
      </c>
      <c r="F925" s="58">
        <f t="shared" si="144"/>
        <v>19.2103</v>
      </c>
      <c r="G925" s="65">
        <v>14.247392233009689</v>
      </c>
      <c r="H925" s="66">
        <v>24.86</v>
      </c>
      <c r="I925" s="60">
        <f>AVERAGE($H$102:H925)</f>
        <v>15.2075</v>
      </c>
      <c r="J925" s="58">
        <f t="shared" si="142"/>
        <v>18.520991735537191</v>
      </c>
      <c r="K925">
        <f t="shared" si="145"/>
        <v>25.96</v>
      </c>
    </row>
    <row r="926" spans="3:11">
      <c r="C926" s="64">
        <v>35278</v>
      </c>
      <c r="D926" s="64" t="str">
        <f t="shared" si="143"/>
        <v>81996</v>
      </c>
      <c r="E926" s="65">
        <v>18.110800000000001</v>
      </c>
      <c r="F926" s="58">
        <f t="shared" si="144"/>
        <v>17.776399999999999</v>
      </c>
      <c r="G926" s="65">
        <v>14.252075151515132</v>
      </c>
      <c r="H926" s="66">
        <v>25.41</v>
      </c>
      <c r="I926" s="60">
        <f>AVERAGE($H$102:H926)</f>
        <v>15.219866666666666</v>
      </c>
      <c r="J926" s="58">
        <f t="shared" si="142"/>
        <v>18.618429752066117</v>
      </c>
      <c r="K926">
        <f t="shared" si="145"/>
        <v>24.86</v>
      </c>
    </row>
    <row r="927" spans="3:11">
      <c r="C927" s="64">
        <v>35309</v>
      </c>
      <c r="D927" s="64" t="str">
        <f t="shared" si="143"/>
        <v>91996</v>
      </c>
      <c r="E927" s="65">
        <v>19.092500000000001</v>
      </c>
      <c r="F927" s="58">
        <f t="shared" si="144"/>
        <v>18.110800000000001</v>
      </c>
      <c r="G927" s="65">
        <v>14.257935230024195</v>
      </c>
      <c r="H927" s="66">
        <v>25.68</v>
      </c>
      <c r="I927" s="60">
        <f>AVERAGE($H$102:H927)</f>
        <v>15.232530266343826</v>
      </c>
      <c r="J927" s="58">
        <f t="shared" ref="J927:J990" si="146">AVERAGE(H807:H927)</f>
        <v>18.715867768595036</v>
      </c>
      <c r="K927">
        <f t="shared" si="145"/>
        <v>25.41</v>
      </c>
    </row>
    <row r="928" spans="3:11">
      <c r="C928" s="64">
        <v>35339</v>
      </c>
      <c r="D928" s="64" t="str">
        <f t="shared" si="143"/>
        <v>101996</v>
      </c>
      <c r="E928" s="65">
        <v>18.209900000000001</v>
      </c>
      <c r="F928" s="58">
        <f t="shared" si="144"/>
        <v>19.092500000000001</v>
      </c>
      <c r="G928" s="65">
        <v>14.262713905683174</v>
      </c>
      <c r="H928" s="66">
        <v>26.48</v>
      </c>
      <c r="I928" s="60">
        <f>AVERAGE($H$102:H928)</f>
        <v>15.246130592503022</v>
      </c>
      <c r="J928" s="58">
        <f t="shared" si="146"/>
        <v>18.823388429752065</v>
      </c>
      <c r="K928">
        <f t="shared" si="145"/>
        <v>25.68</v>
      </c>
    </row>
    <row r="929" spans="3:11">
      <c r="C929" s="64">
        <v>35370</v>
      </c>
      <c r="D929" s="64" t="str">
        <f t="shared" si="143"/>
        <v>111996</v>
      </c>
      <c r="E929" s="65">
        <v>19.546099999999999</v>
      </c>
      <c r="F929" s="58">
        <f t="shared" si="144"/>
        <v>18.209900000000001</v>
      </c>
      <c r="G929" s="65">
        <v>14.269094806763267</v>
      </c>
      <c r="H929" s="66">
        <v>27.58</v>
      </c>
      <c r="I929" s="60">
        <f>AVERAGE($H$102:H929)</f>
        <v>15.261026570048308</v>
      </c>
      <c r="J929" s="58">
        <f t="shared" si="146"/>
        <v>18.940330578512391</v>
      </c>
      <c r="K929">
        <f t="shared" si="145"/>
        <v>26.48</v>
      </c>
    </row>
    <row r="930" spans="3:11">
      <c r="C930" s="64">
        <v>35400</v>
      </c>
      <c r="D930" s="64" t="str">
        <f t="shared" si="143"/>
        <v>121996</v>
      </c>
      <c r="E930" s="65">
        <v>19.125699999999998</v>
      </c>
      <c r="F930" s="58">
        <f t="shared" si="144"/>
        <v>19.546099999999999</v>
      </c>
      <c r="G930" s="65">
        <v>14.27495319662242</v>
      </c>
      <c r="H930" s="66">
        <v>27.72</v>
      </c>
      <c r="I930" s="60">
        <f>AVERAGE($H$102:H930)</f>
        <v>15.276055488540408</v>
      </c>
      <c r="J930" s="58">
        <f t="shared" si="146"/>
        <v>19.054793388429747</v>
      </c>
      <c r="K930">
        <f t="shared" si="145"/>
        <v>27.58</v>
      </c>
    </row>
    <row r="931" spans="3:11">
      <c r="C931" s="64">
        <v>35431</v>
      </c>
      <c r="D931" s="64" t="str">
        <f t="shared" si="143"/>
        <v>11997</v>
      </c>
      <c r="E931" s="65">
        <v>19.536799999999999</v>
      </c>
      <c r="F931" s="58">
        <f t="shared" si="144"/>
        <v>19.125699999999998</v>
      </c>
      <c r="G931" s="65">
        <v>14.28129277108432</v>
      </c>
      <c r="H931" s="66">
        <v>28.33</v>
      </c>
      <c r="I931" s="60">
        <f>AVERAGE($H$102:H931)</f>
        <v>15.291783132530119</v>
      </c>
      <c r="J931" s="58">
        <f t="shared" si="146"/>
        <v>19.172479338842965</v>
      </c>
      <c r="K931">
        <f t="shared" si="145"/>
        <v>27.72</v>
      </c>
    </row>
    <row r="932" spans="3:11">
      <c r="C932" s="64">
        <v>35462</v>
      </c>
      <c r="D932" s="64" t="str">
        <f t="shared" si="143"/>
        <v>21997</v>
      </c>
      <c r="E932" s="65">
        <v>19.6526</v>
      </c>
      <c r="F932" s="58">
        <f t="shared" si="144"/>
        <v>19.536799999999999</v>
      </c>
      <c r="G932" s="65">
        <v>14.287756438026456</v>
      </c>
      <c r="H932" s="66">
        <v>29.26</v>
      </c>
      <c r="I932" s="60">
        <f>AVERAGE($H$102:H932)</f>
        <v>15.30859205776173</v>
      </c>
      <c r="J932" s="58">
        <f t="shared" si="146"/>
        <v>19.290991735537187</v>
      </c>
      <c r="K932">
        <f t="shared" si="145"/>
        <v>28.33</v>
      </c>
    </row>
    <row r="933" spans="3:11">
      <c r="C933" s="64">
        <v>35490</v>
      </c>
      <c r="D933" s="64" t="str">
        <f t="shared" si="143"/>
        <v>31997</v>
      </c>
      <c r="E933" s="65">
        <v>18.815100000000001</v>
      </c>
      <c r="F933" s="58">
        <f t="shared" si="144"/>
        <v>19.6526</v>
      </c>
      <c r="G933" s="65">
        <v>14.293197956730751</v>
      </c>
      <c r="H933" s="66">
        <v>28.8</v>
      </c>
      <c r="I933" s="60">
        <f>AVERAGE($H$102:H933)</f>
        <v>15.32480769230769</v>
      </c>
      <c r="J933" s="58">
        <f t="shared" si="146"/>
        <v>19.398264462809912</v>
      </c>
      <c r="K933">
        <f t="shared" si="145"/>
        <v>29.26</v>
      </c>
    </row>
    <row r="934" spans="3:11">
      <c r="C934" s="64">
        <v>35521</v>
      </c>
      <c r="D934" s="64" t="str">
        <f t="shared" si="143"/>
        <v>41997</v>
      </c>
      <c r="E934" s="65">
        <v>19.761800000000001</v>
      </c>
      <c r="F934" s="58">
        <f t="shared" si="144"/>
        <v>18.815100000000001</v>
      </c>
      <c r="G934" s="65">
        <v>14.299762905162046</v>
      </c>
      <c r="H934" s="66">
        <v>27.58</v>
      </c>
      <c r="I934" s="60">
        <f>AVERAGE($H$102:H934)</f>
        <v>15.339519807923168</v>
      </c>
      <c r="J934" s="58">
        <f t="shared" si="146"/>
        <v>19.490413223140493</v>
      </c>
      <c r="K934">
        <f t="shared" si="145"/>
        <v>28.8</v>
      </c>
    </row>
    <row r="935" spans="3:11">
      <c r="C935" s="64">
        <v>35551</v>
      </c>
      <c r="D935" s="64" t="str">
        <f t="shared" ref="D935:D998" si="147">MONTH(C935)&amp;YEAR(C935)</f>
        <v>51997</v>
      </c>
      <c r="E935" s="65">
        <v>20.9194</v>
      </c>
      <c r="F935" s="58">
        <f t="shared" si="144"/>
        <v>19.761800000000001</v>
      </c>
      <c r="G935" s="65">
        <v>14.307700119904059</v>
      </c>
      <c r="H935" s="66">
        <v>29.93</v>
      </c>
      <c r="I935" s="60">
        <f>AVERAGE($H$102:H935)</f>
        <v>15.357014388489207</v>
      </c>
      <c r="J935" s="58">
        <f t="shared" si="146"/>
        <v>19.603884297520654</v>
      </c>
      <c r="K935">
        <f t="shared" si="145"/>
        <v>27.58</v>
      </c>
    </row>
    <row r="936" spans="3:11">
      <c r="C936" s="64">
        <v>35582</v>
      </c>
      <c r="D936" s="64" t="str">
        <f t="shared" si="147"/>
        <v>61997</v>
      </c>
      <c r="E936" s="65">
        <v>21.828399999999998</v>
      </c>
      <c r="F936" s="58">
        <f t="shared" ref="F936:F999" si="148">E935</f>
        <v>20.9194</v>
      </c>
      <c r="G936" s="65">
        <v>14.316706946107768</v>
      </c>
      <c r="H936" s="66">
        <v>31.25</v>
      </c>
      <c r="I936" s="60">
        <f>AVERAGE($H$102:H936)</f>
        <v>15.376047904191614</v>
      </c>
      <c r="J936" s="58">
        <f t="shared" si="146"/>
        <v>19.728595041322308</v>
      </c>
      <c r="K936">
        <f t="shared" ref="K936:K999" si="149">H935</f>
        <v>29.93</v>
      </c>
    </row>
    <row r="937" spans="3:11">
      <c r="C937" s="64">
        <v>35612</v>
      </c>
      <c r="D937" s="64" t="str">
        <f t="shared" si="147"/>
        <v>71997</v>
      </c>
      <c r="E937" s="65">
        <v>23.481999999999999</v>
      </c>
      <c r="F937" s="58">
        <f t="shared" si="148"/>
        <v>21.828399999999998</v>
      </c>
      <c r="G937" s="65">
        <v>14.327670215310988</v>
      </c>
      <c r="H937" s="66">
        <v>32.76</v>
      </c>
      <c r="I937" s="60">
        <f>AVERAGE($H$102:H937)</f>
        <v>15.396842105263156</v>
      </c>
      <c r="J937" s="58">
        <f t="shared" si="146"/>
        <v>19.860247933884295</v>
      </c>
      <c r="K937">
        <f t="shared" si="149"/>
        <v>31.25</v>
      </c>
    </row>
    <row r="938" spans="3:11">
      <c r="C938" s="64">
        <v>35643</v>
      </c>
      <c r="D938" s="64" t="str">
        <f t="shared" si="147"/>
        <v>81997</v>
      </c>
      <c r="E938" s="65">
        <v>22.1326</v>
      </c>
      <c r="F938" s="58">
        <f t="shared" si="148"/>
        <v>23.481999999999999</v>
      </c>
      <c r="G938" s="65">
        <v>14.33699510155315</v>
      </c>
      <c r="H938" s="66">
        <v>32.58</v>
      </c>
      <c r="I938" s="60">
        <f>AVERAGE($H$102:H938)</f>
        <v>15.417371565113498</v>
      </c>
      <c r="J938" s="58">
        <f t="shared" si="146"/>
        <v>19.986446280991728</v>
      </c>
      <c r="K938">
        <f t="shared" si="149"/>
        <v>32.76</v>
      </c>
    </row>
    <row r="939" spans="3:11">
      <c r="C939" s="64">
        <v>35674</v>
      </c>
      <c r="D939" s="64" t="str">
        <f t="shared" si="147"/>
        <v>91997</v>
      </c>
      <c r="E939" s="65">
        <v>23.309100000000001</v>
      </c>
      <c r="F939" s="58">
        <f t="shared" si="148"/>
        <v>22.1326</v>
      </c>
      <c r="G939" s="65">
        <v>14.347701670644376</v>
      </c>
      <c r="H939" s="66">
        <v>32.659999999999997</v>
      </c>
      <c r="I939" s="60">
        <f>AVERAGE($H$102:H939)</f>
        <v>15.437947494033411</v>
      </c>
      <c r="J939" s="58">
        <f t="shared" si="146"/>
        <v>20.104876033057849</v>
      </c>
      <c r="K939">
        <f t="shared" si="149"/>
        <v>32.58</v>
      </c>
    </row>
    <row r="940" spans="3:11">
      <c r="C940" s="64">
        <v>35704</v>
      </c>
      <c r="D940" s="64" t="str">
        <f t="shared" si="147"/>
        <v>101997</v>
      </c>
      <c r="E940" s="65">
        <v>23.026700000000002</v>
      </c>
      <c r="F940" s="58">
        <f t="shared" si="148"/>
        <v>23.309100000000001</v>
      </c>
      <c r="G940" s="65">
        <v>14.358046126340867</v>
      </c>
      <c r="H940" s="66">
        <v>32.9</v>
      </c>
      <c r="I940" s="60">
        <f>AVERAGE($H$102:H940)</f>
        <v>15.458760429082238</v>
      </c>
      <c r="J940" s="58">
        <f t="shared" si="146"/>
        <v>20.230661157024791</v>
      </c>
      <c r="K940">
        <f t="shared" si="149"/>
        <v>32.659999999999997</v>
      </c>
    </row>
    <row r="941" spans="3:11">
      <c r="C941" s="64">
        <v>35735</v>
      </c>
      <c r="D941" s="64" t="str">
        <f t="shared" si="147"/>
        <v>111997</v>
      </c>
      <c r="E941" s="65">
        <v>24.0534</v>
      </c>
      <c r="F941" s="58">
        <f t="shared" si="148"/>
        <v>23.026700000000002</v>
      </c>
      <c r="G941" s="65">
        <v>14.369588214285701</v>
      </c>
      <c r="H941" s="66">
        <v>32.33</v>
      </c>
      <c r="I941" s="60">
        <f>AVERAGE($H$102:H941)</f>
        <v>15.478845238095236</v>
      </c>
      <c r="J941" s="58">
        <f t="shared" si="146"/>
        <v>20.369504132231402</v>
      </c>
      <c r="K941">
        <f t="shared" si="149"/>
        <v>32.9</v>
      </c>
    </row>
    <row r="942" spans="3:11">
      <c r="C942" s="64">
        <v>35765</v>
      </c>
      <c r="D942" s="64" t="str">
        <f t="shared" si="147"/>
        <v>121997</v>
      </c>
      <c r="E942" s="65">
        <v>24.431799999999999</v>
      </c>
      <c r="F942" s="58">
        <f t="shared" si="148"/>
        <v>24.0534</v>
      </c>
      <c r="G942" s="65">
        <v>14.381552794292496</v>
      </c>
      <c r="H942" s="66">
        <v>33.03</v>
      </c>
      <c r="I942" s="60">
        <f>AVERAGE($H$102:H942)</f>
        <v>15.499714625445895</v>
      </c>
      <c r="J942" s="58">
        <f t="shared" si="146"/>
        <v>20.5301652892562</v>
      </c>
      <c r="K942">
        <f t="shared" si="149"/>
        <v>32.33</v>
      </c>
    </row>
    <row r="943" spans="3:11">
      <c r="C943" s="64">
        <v>35796</v>
      </c>
      <c r="D943" s="64" t="str">
        <f t="shared" si="147"/>
        <v>11998</v>
      </c>
      <c r="E943" s="65">
        <v>24.792100000000001</v>
      </c>
      <c r="F943" s="58">
        <f t="shared" si="148"/>
        <v>24.431799999999999</v>
      </c>
      <c r="G943" s="65">
        <v>14.393916864608062</v>
      </c>
      <c r="H943" s="66">
        <v>32.86</v>
      </c>
      <c r="I943" s="60">
        <f>AVERAGE($H$102:H943)</f>
        <v>15.520332541567695</v>
      </c>
      <c r="J943" s="58">
        <f t="shared" si="146"/>
        <v>20.691074380165293</v>
      </c>
      <c r="K943">
        <f t="shared" si="149"/>
        <v>33.03</v>
      </c>
    </row>
    <row r="944" spans="3:11">
      <c r="C944" s="64">
        <v>35827</v>
      </c>
      <c r="D944" s="64" t="str">
        <f t="shared" si="147"/>
        <v>21998</v>
      </c>
      <c r="E944" s="65">
        <v>26.538699999999999</v>
      </c>
      <c r="F944" s="58">
        <f t="shared" si="148"/>
        <v>24.792100000000001</v>
      </c>
      <c r="G944" s="65">
        <v>14.40832348754447</v>
      </c>
      <c r="H944" s="66">
        <v>34.71</v>
      </c>
      <c r="I944" s="60">
        <f>AVERAGE($H$102:H944)</f>
        <v>15.54309608540925</v>
      </c>
      <c r="J944" s="58">
        <f t="shared" si="146"/>
        <v>20.86305785123967</v>
      </c>
      <c r="K944">
        <f t="shared" si="149"/>
        <v>32.86</v>
      </c>
    </row>
    <row r="945" spans="3:11">
      <c r="C945" s="64">
        <v>35855</v>
      </c>
      <c r="D945" s="64" t="str">
        <f t="shared" si="147"/>
        <v>31998</v>
      </c>
      <c r="E945" s="65">
        <v>27.8642</v>
      </c>
      <c r="F945" s="58">
        <f t="shared" si="148"/>
        <v>26.538699999999999</v>
      </c>
      <c r="G945" s="65">
        <v>14.424266469194299</v>
      </c>
      <c r="H945" s="66">
        <v>36.29</v>
      </c>
      <c r="I945" s="60">
        <f>AVERAGE($H$102:H945)</f>
        <v>15.567677725118482</v>
      </c>
      <c r="J945" s="58">
        <f t="shared" si="146"/>
        <v>21.044793388429756</v>
      </c>
      <c r="K945">
        <f t="shared" si="149"/>
        <v>34.71</v>
      </c>
    </row>
    <row r="946" spans="3:11">
      <c r="C946" s="64">
        <v>35886</v>
      </c>
      <c r="D946" s="64" t="str">
        <f t="shared" si="147"/>
        <v>41998</v>
      </c>
      <c r="E946" s="65">
        <v>28.528400000000001</v>
      </c>
      <c r="F946" s="58">
        <f t="shared" si="148"/>
        <v>27.8642</v>
      </c>
      <c r="G946" s="65">
        <v>14.440957751479274</v>
      </c>
      <c r="H946" s="66">
        <v>37.270000000000003</v>
      </c>
      <c r="I946" s="60">
        <f>AVERAGE($H$102:H946)</f>
        <v>15.593360946745561</v>
      </c>
      <c r="J946" s="58">
        <f t="shared" si="146"/>
        <v>21.231570247933888</v>
      </c>
      <c r="K946">
        <f t="shared" si="149"/>
        <v>36.29</v>
      </c>
    </row>
    <row r="947" spans="3:11">
      <c r="C947" s="64">
        <v>35916</v>
      </c>
      <c r="D947" s="64" t="str">
        <f t="shared" si="147"/>
        <v>51998</v>
      </c>
      <c r="E947" s="65">
        <v>27.991299999999999</v>
      </c>
      <c r="F947" s="58">
        <f t="shared" si="148"/>
        <v>28.528400000000001</v>
      </c>
      <c r="G947" s="65">
        <v>14.45697470449171</v>
      </c>
      <c r="H947" s="66">
        <v>36.950000000000003</v>
      </c>
      <c r="I947" s="60">
        <f>AVERAGE($H$102:H947)</f>
        <v>15.618605200945627</v>
      </c>
      <c r="J947" s="58">
        <f t="shared" si="146"/>
        <v>21.417685950413226</v>
      </c>
      <c r="K947">
        <f t="shared" si="149"/>
        <v>37.270000000000003</v>
      </c>
    </row>
    <row r="948" spans="3:11">
      <c r="C948" s="64">
        <v>35947</v>
      </c>
      <c r="D948" s="64" t="str">
        <f t="shared" si="147"/>
        <v>61998</v>
      </c>
      <c r="E948" s="65">
        <v>29.095199999999998</v>
      </c>
      <c r="F948" s="58">
        <f t="shared" si="148"/>
        <v>27.991299999999999</v>
      </c>
      <c r="G948" s="65">
        <v>14.474257142857127</v>
      </c>
      <c r="H948" s="66">
        <v>36.799999999999997</v>
      </c>
      <c r="I948" s="60">
        <f>AVERAGE($H$102:H948)</f>
        <v>15.643612750885477</v>
      </c>
      <c r="J948" s="58">
        <f t="shared" si="146"/>
        <v>21.605867768595047</v>
      </c>
      <c r="K948">
        <f t="shared" si="149"/>
        <v>36.950000000000003</v>
      </c>
    </row>
    <row r="949" spans="3:11">
      <c r="C949" s="64">
        <v>35977</v>
      </c>
      <c r="D949" s="64" t="str">
        <f t="shared" si="147"/>
        <v>71998</v>
      </c>
      <c r="E949" s="65">
        <v>29.421600000000002</v>
      </c>
      <c r="F949" s="58">
        <f t="shared" si="148"/>
        <v>29.095199999999998</v>
      </c>
      <c r="G949" s="65">
        <v>14.491883726415079</v>
      </c>
      <c r="H949" s="66">
        <v>38.26</v>
      </c>
      <c r="I949" s="60">
        <f>AVERAGE($H$102:H949)</f>
        <v>15.670283018867924</v>
      </c>
      <c r="J949" s="58">
        <f t="shared" si="146"/>
        <v>21.800000000000004</v>
      </c>
      <c r="K949">
        <f t="shared" si="149"/>
        <v>36.799999999999997</v>
      </c>
    </row>
    <row r="950" spans="3:11">
      <c r="C950" s="64">
        <v>36008</v>
      </c>
      <c r="D950" s="64" t="str">
        <f t="shared" si="147"/>
        <v>81998</v>
      </c>
      <c r="E950" s="65">
        <v>25.132100000000001</v>
      </c>
      <c r="F950" s="58">
        <f t="shared" si="148"/>
        <v>29.421600000000002</v>
      </c>
      <c r="G950" s="65">
        <v>14.504416372202575</v>
      </c>
      <c r="H950" s="66">
        <v>35.42</v>
      </c>
      <c r="I950" s="60">
        <f>AVERAGE($H$102:H950)</f>
        <v>15.693545347467609</v>
      </c>
      <c r="J950" s="58">
        <f t="shared" si="146"/>
        <v>21.971983471074388</v>
      </c>
      <c r="K950">
        <f t="shared" si="149"/>
        <v>38.26</v>
      </c>
    </row>
    <row r="951" spans="3:11">
      <c r="C951" s="64">
        <v>36039</v>
      </c>
      <c r="D951" s="64" t="str">
        <f t="shared" si="147"/>
        <v>91998</v>
      </c>
      <c r="E951" s="65">
        <v>26.700199999999999</v>
      </c>
      <c r="F951" s="58">
        <f t="shared" si="148"/>
        <v>25.132100000000001</v>
      </c>
      <c r="G951" s="65">
        <v>14.51876435294116</v>
      </c>
      <c r="H951" s="66">
        <v>33.53</v>
      </c>
      <c r="I951" s="60">
        <f>AVERAGE($H$102:H951)</f>
        <v>15.714529411764707</v>
      </c>
      <c r="J951" s="58">
        <f t="shared" si="146"/>
        <v>22.131404958677695</v>
      </c>
      <c r="K951">
        <f t="shared" si="149"/>
        <v>35.42</v>
      </c>
    </row>
    <row r="952" spans="3:11">
      <c r="C952" s="64">
        <v>36069</v>
      </c>
      <c r="D952" s="64" t="str">
        <f t="shared" si="147"/>
        <v>101998</v>
      </c>
      <c r="E952" s="65">
        <v>29.134699999999999</v>
      </c>
      <c r="F952" s="58">
        <f t="shared" si="148"/>
        <v>26.700199999999999</v>
      </c>
      <c r="G952" s="65">
        <v>14.535939365452395</v>
      </c>
      <c r="H952" s="66">
        <v>33.770000000000003</v>
      </c>
      <c r="I952" s="60">
        <f>AVERAGE($H$102:H952)</f>
        <v>15.735746180963574</v>
      </c>
      <c r="J952" s="58">
        <f t="shared" si="146"/>
        <v>22.291735537190092</v>
      </c>
      <c r="K952">
        <f t="shared" si="149"/>
        <v>33.53</v>
      </c>
    </row>
    <row r="953" spans="3:11">
      <c r="C953" s="64">
        <v>36100</v>
      </c>
      <c r="D953" s="64" t="str">
        <f t="shared" si="147"/>
        <v>111998</v>
      </c>
      <c r="E953" s="65">
        <v>30.857299999999999</v>
      </c>
      <c r="F953" s="58">
        <f t="shared" si="148"/>
        <v>29.134699999999999</v>
      </c>
      <c r="G953" s="65">
        <v>14.555095892018764</v>
      </c>
      <c r="H953" s="66">
        <v>37.369999999999997</v>
      </c>
      <c r="I953" s="60">
        <f>AVERAGE($H$102:H953)</f>
        <v>15.761138497652585</v>
      </c>
      <c r="J953" s="58">
        <f t="shared" si="146"/>
        <v>22.478181818181827</v>
      </c>
      <c r="K953">
        <f t="shared" si="149"/>
        <v>33.770000000000003</v>
      </c>
    </row>
    <row r="954" spans="3:11">
      <c r="C954" s="64">
        <v>36130</v>
      </c>
      <c r="D954" s="64" t="str">
        <f t="shared" si="147"/>
        <v>121998</v>
      </c>
      <c r="E954" s="65">
        <v>32.596899999999998</v>
      </c>
      <c r="F954" s="58">
        <f t="shared" si="148"/>
        <v>30.857299999999999</v>
      </c>
      <c r="G954" s="65">
        <v>14.576246893317688</v>
      </c>
      <c r="H954" s="66">
        <v>38.82</v>
      </c>
      <c r="I954" s="60">
        <f>AVERAGE($H$102:H954)</f>
        <v>15.788171160609615</v>
      </c>
      <c r="J954" s="58">
        <f t="shared" si="146"/>
        <v>22.679586776859512</v>
      </c>
      <c r="K954">
        <f t="shared" si="149"/>
        <v>37.369999999999997</v>
      </c>
    </row>
    <row r="955" spans="3:11">
      <c r="C955" s="64">
        <v>36161</v>
      </c>
      <c r="D955" s="64" t="str">
        <f t="shared" si="147"/>
        <v>11999</v>
      </c>
      <c r="E955" s="65">
        <v>33.341299999999997</v>
      </c>
      <c r="F955" s="58">
        <f t="shared" si="148"/>
        <v>32.596899999999998</v>
      </c>
      <c r="G955" s="65">
        <v>14.598220023419188</v>
      </c>
      <c r="H955" s="66">
        <v>40.57</v>
      </c>
      <c r="I955" s="60">
        <f>AVERAGE($H$102:H955)</f>
        <v>15.817189695550352</v>
      </c>
      <c r="J955" s="58">
        <f t="shared" si="146"/>
        <v>22.893388429752076</v>
      </c>
      <c r="K955">
        <f t="shared" si="149"/>
        <v>38.82</v>
      </c>
    </row>
    <row r="956" spans="3:11">
      <c r="C956" s="64">
        <v>36192</v>
      </c>
      <c r="D956" s="64" t="str">
        <f t="shared" si="147"/>
        <v>21999</v>
      </c>
      <c r="E956" s="65">
        <v>32.265000000000001</v>
      </c>
      <c r="F956" s="58">
        <f t="shared" si="148"/>
        <v>33.341299999999997</v>
      </c>
      <c r="G956" s="65">
        <v>14.618882923976592</v>
      </c>
      <c r="H956" s="66">
        <v>40.4</v>
      </c>
      <c r="I956" s="60">
        <f>AVERAGE($H$102:H956)</f>
        <v>15.845941520467838</v>
      </c>
      <c r="J956" s="58">
        <f t="shared" si="146"/>
        <v>23.102561983471084</v>
      </c>
      <c r="K956">
        <f t="shared" si="149"/>
        <v>40.57</v>
      </c>
    </row>
    <row r="957" spans="3:11">
      <c r="C957" s="64">
        <v>36220</v>
      </c>
      <c r="D957" s="64" t="str">
        <f t="shared" si="147"/>
        <v>31999</v>
      </c>
      <c r="E957" s="65">
        <v>33.5167</v>
      </c>
      <c r="F957" s="58">
        <f t="shared" si="148"/>
        <v>32.265000000000001</v>
      </c>
      <c r="G957" s="65">
        <v>14.640959813084097</v>
      </c>
      <c r="H957" s="66">
        <v>41.35</v>
      </c>
      <c r="I957" s="60">
        <f>AVERAGE($H$102:H957)</f>
        <v>15.875735981308413</v>
      </c>
      <c r="J957" s="58">
        <f t="shared" si="146"/>
        <v>23.316446280991752</v>
      </c>
      <c r="K957">
        <f t="shared" si="149"/>
        <v>40.4</v>
      </c>
    </row>
    <row r="958" spans="3:11">
      <c r="C958" s="64">
        <v>36251</v>
      </c>
      <c r="D958" s="64" t="str">
        <f t="shared" si="147"/>
        <v>41999</v>
      </c>
      <c r="E958" s="65">
        <v>32.549500000000002</v>
      </c>
      <c r="F958" s="58">
        <f t="shared" si="148"/>
        <v>33.5167</v>
      </c>
      <c r="G958" s="65">
        <v>14.661856592765444</v>
      </c>
      <c r="H958" s="66">
        <v>42.7</v>
      </c>
      <c r="I958" s="60">
        <f>AVERAGE($H$102:H958)</f>
        <v>15.907036172695451</v>
      </c>
      <c r="J958" s="58">
        <f t="shared" si="146"/>
        <v>23.542892561983482</v>
      </c>
      <c r="K958">
        <f t="shared" si="149"/>
        <v>41.35</v>
      </c>
    </row>
    <row r="959" spans="3:11">
      <c r="C959" s="64">
        <v>36281</v>
      </c>
      <c r="D959" s="64" t="str">
        <f t="shared" si="147"/>
        <v>51999</v>
      </c>
      <c r="E959" s="65">
        <v>31.736699999999999</v>
      </c>
      <c r="F959" s="58">
        <f t="shared" si="148"/>
        <v>32.549500000000002</v>
      </c>
      <c r="G959" s="65">
        <v>14.681757342657326</v>
      </c>
      <c r="H959" s="66">
        <v>42.55</v>
      </c>
      <c r="I959" s="60">
        <f>AVERAGE($H$102:H959)</f>
        <v>15.93808857808858</v>
      </c>
      <c r="J959" s="58">
        <f t="shared" si="146"/>
        <v>23.76487603305786</v>
      </c>
      <c r="K959">
        <f t="shared" si="149"/>
        <v>42.7</v>
      </c>
    </row>
    <row r="960" spans="3:11">
      <c r="C960" s="64">
        <v>36312</v>
      </c>
      <c r="D960" s="64" t="str">
        <f t="shared" si="147"/>
        <v>61999</v>
      </c>
      <c r="E960" s="65">
        <v>33.464399999999998</v>
      </c>
      <c r="F960" s="58">
        <f t="shared" si="148"/>
        <v>31.736699999999999</v>
      </c>
      <c r="G960" s="65">
        <v>14.703623050058191</v>
      </c>
      <c r="H960" s="66">
        <v>42.18</v>
      </c>
      <c r="I960" s="60">
        <f>AVERAGE($H$102:H960)</f>
        <v>15.968637951105938</v>
      </c>
      <c r="J960" s="58">
        <f t="shared" si="146"/>
        <v>23.97966942148761</v>
      </c>
      <c r="K960">
        <f t="shared" si="149"/>
        <v>42.55</v>
      </c>
    </row>
    <row r="961" spans="3:11">
      <c r="C961" s="64">
        <v>36342</v>
      </c>
      <c r="D961" s="64" t="str">
        <f t="shared" si="147"/>
        <v>71999</v>
      </c>
      <c r="E961" s="65">
        <v>30.2257</v>
      </c>
      <c r="F961" s="58">
        <f t="shared" si="148"/>
        <v>33.464399999999998</v>
      </c>
      <c r="G961" s="65">
        <v>14.721671976744171</v>
      </c>
      <c r="H961" s="66">
        <v>43.83</v>
      </c>
      <c r="I961" s="60">
        <f>AVERAGE($H$102:H961)</f>
        <v>16.00103488372093</v>
      </c>
      <c r="J961" s="58">
        <f t="shared" si="146"/>
        <v>24.204380165289265</v>
      </c>
      <c r="K961">
        <f t="shared" si="149"/>
        <v>42.18</v>
      </c>
    </row>
    <row r="962" spans="3:11">
      <c r="C962" s="64">
        <v>36373</v>
      </c>
      <c r="D962" s="64" t="str">
        <f t="shared" si="147"/>
        <v>81999</v>
      </c>
      <c r="E962" s="65">
        <v>30.0366</v>
      </c>
      <c r="F962" s="58">
        <f t="shared" si="148"/>
        <v>30.2257</v>
      </c>
      <c r="G962" s="65">
        <v>14.73945934959348</v>
      </c>
      <c r="H962" s="66">
        <v>41.93</v>
      </c>
      <c r="I962" s="60">
        <f>AVERAGE($H$102:H962)</f>
        <v>16.031149825783974</v>
      </c>
      <c r="J962" s="58">
        <f t="shared" si="146"/>
        <v>24.410330578512401</v>
      </c>
      <c r="K962">
        <f t="shared" si="149"/>
        <v>43.83</v>
      </c>
    </row>
    <row r="963" spans="3:11">
      <c r="C963" s="64">
        <v>36404</v>
      </c>
      <c r="D963" s="64" t="str">
        <f t="shared" si="147"/>
        <v>91999</v>
      </c>
      <c r="E963" s="65">
        <v>29.178999999999998</v>
      </c>
      <c r="F963" s="58">
        <f t="shared" si="148"/>
        <v>30.0366</v>
      </c>
      <c r="G963" s="65">
        <v>14.756210556844533</v>
      </c>
      <c r="H963" s="66">
        <v>41.32</v>
      </c>
      <c r="I963" s="60">
        <f>AVERAGE($H$102:H963)</f>
        <v>16.060487238979121</v>
      </c>
      <c r="J963" s="58">
        <f t="shared" si="146"/>
        <v>24.605289256198354</v>
      </c>
      <c r="K963">
        <f t="shared" si="149"/>
        <v>41.93</v>
      </c>
    </row>
    <row r="964" spans="3:11">
      <c r="C964" s="64">
        <v>36434</v>
      </c>
      <c r="D964" s="64" t="str">
        <f t="shared" si="147"/>
        <v>101999</v>
      </c>
      <c r="E964" s="65">
        <v>28.2942</v>
      </c>
      <c r="F964" s="58">
        <f t="shared" si="148"/>
        <v>29.178999999999998</v>
      </c>
      <c r="G964" s="65">
        <v>14.771897682502882</v>
      </c>
      <c r="H964" s="66">
        <v>40.549999999999997</v>
      </c>
      <c r="I964" s="60">
        <f>AVERAGE($H$102:H964)</f>
        <v>16.088864426419466</v>
      </c>
      <c r="J964" s="58">
        <f t="shared" si="146"/>
        <v>24.794049586776872</v>
      </c>
      <c r="K964">
        <f t="shared" si="149"/>
        <v>41.32</v>
      </c>
    </row>
    <row r="965" spans="3:11">
      <c r="C965" s="64">
        <v>36465</v>
      </c>
      <c r="D965" s="64" t="str">
        <f t="shared" si="147"/>
        <v>111999</v>
      </c>
      <c r="E965" s="65">
        <v>28.833500000000001</v>
      </c>
      <c r="F965" s="58">
        <f t="shared" si="148"/>
        <v>28.2942</v>
      </c>
      <c r="G965" s="65">
        <v>14.78817268518517</v>
      </c>
      <c r="H965" s="66">
        <v>43.21</v>
      </c>
      <c r="I965" s="60">
        <f>AVERAGE($H$102:H965)</f>
        <v>16.120254629629628</v>
      </c>
      <c r="J965" s="58">
        <f t="shared" si="146"/>
        <v>25.005371900826454</v>
      </c>
      <c r="K965">
        <f t="shared" si="149"/>
        <v>40.549999999999997</v>
      </c>
    </row>
    <row r="966" spans="3:11">
      <c r="C966" s="64">
        <v>36495</v>
      </c>
      <c r="D966" s="64" t="str">
        <f t="shared" si="147"/>
        <v>121999</v>
      </c>
      <c r="E966" s="65">
        <v>30.501300000000001</v>
      </c>
      <c r="F966" s="58">
        <f t="shared" si="148"/>
        <v>28.833500000000001</v>
      </c>
      <c r="G966" s="65">
        <v>14.806338150289003</v>
      </c>
      <c r="H966" s="66">
        <v>44.19</v>
      </c>
      <c r="I966" s="60">
        <f>AVERAGE($H$102:H966)</f>
        <v>16.152705202312138</v>
      </c>
      <c r="J966" s="58">
        <f t="shared" si="146"/>
        <v>25.22809917355373</v>
      </c>
      <c r="K966">
        <f t="shared" si="149"/>
        <v>43.21</v>
      </c>
    </row>
    <row r="967" spans="3:11">
      <c r="C967" s="64">
        <v>36526</v>
      </c>
      <c r="D967" s="64" t="str">
        <f t="shared" si="147"/>
        <v>12000</v>
      </c>
      <c r="E967" s="65">
        <v>27.369199999999999</v>
      </c>
      <c r="F967" s="58">
        <f t="shared" si="148"/>
        <v>30.501300000000001</v>
      </c>
      <c r="G967" s="65">
        <v>14.820844919168575</v>
      </c>
      <c r="H967" s="66">
        <v>43.77</v>
      </c>
      <c r="I967" s="60">
        <f>AVERAGE($H$102:H967)</f>
        <v>16.184595842956121</v>
      </c>
      <c r="J967" s="58">
        <f t="shared" si="146"/>
        <v>25.443966942148773</v>
      </c>
      <c r="K967">
        <f t="shared" si="149"/>
        <v>44.19</v>
      </c>
    </row>
    <row r="968" spans="3:11">
      <c r="C968" s="64">
        <v>36557</v>
      </c>
      <c r="D968" s="64" t="str">
        <f t="shared" si="147"/>
        <v>22000</v>
      </c>
      <c r="E968" s="65">
        <v>26.8188</v>
      </c>
      <c r="F968" s="58">
        <f t="shared" si="148"/>
        <v>27.369199999999999</v>
      </c>
      <c r="G968" s="65">
        <v>14.834683391003443</v>
      </c>
      <c r="H968" s="66">
        <v>42.18</v>
      </c>
      <c r="I968" s="60">
        <f>AVERAGE($H$102:H968)</f>
        <v>16.214579008073819</v>
      </c>
      <c r="J968" s="58">
        <f t="shared" si="146"/>
        <v>25.651652892561994</v>
      </c>
      <c r="K968">
        <f t="shared" si="149"/>
        <v>43.77</v>
      </c>
    </row>
    <row r="969" spans="3:11">
      <c r="C969" s="64">
        <v>36586</v>
      </c>
      <c r="D969" s="64" t="str">
        <f t="shared" si="147"/>
        <v>32000</v>
      </c>
      <c r="E969" s="65">
        <v>29.412800000000001</v>
      </c>
      <c r="F969" s="58">
        <f t="shared" si="148"/>
        <v>26.8188</v>
      </c>
      <c r="G969" s="65">
        <v>14.851478456221182</v>
      </c>
      <c r="H969" s="66">
        <v>43.22</v>
      </c>
      <c r="I969" s="60">
        <f>AVERAGE($H$102:H969)</f>
        <v>16.24569124423963</v>
      </c>
      <c r="J969" s="58">
        <f t="shared" si="146"/>
        <v>25.872396694214885</v>
      </c>
      <c r="K969">
        <f t="shared" si="149"/>
        <v>42.18</v>
      </c>
    </row>
    <row r="970" spans="3:11">
      <c r="C970" s="64">
        <v>36617</v>
      </c>
      <c r="D970" s="64" t="str">
        <f t="shared" si="147"/>
        <v>42000</v>
      </c>
      <c r="E970" s="65">
        <v>27.974399999999999</v>
      </c>
      <c r="F970" s="58">
        <f t="shared" si="148"/>
        <v>29.412800000000001</v>
      </c>
      <c r="G970" s="65">
        <v>14.866579631760628</v>
      </c>
      <c r="H970" s="66">
        <v>43.53</v>
      </c>
      <c r="I970" s="60">
        <f>AVERAGE($H$102:H970)</f>
        <v>16.277088607594937</v>
      </c>
      <c r="J970" s="58">
        <f t="shared" si="146"/>
        <v>26.093057851239678</v>
      </c>
      <c r="K970">
        <f t="shared" si="149"/>
        <v>43.22</v>
      </c>
    </row>
    <row r="971" spans="3:11">
      <c r="C971" s="64">
        <v>36647</v>
      </c>
      <c r="D971" s="64" t="str">
        <f t="shared" si="147"/>
        <v>52000</v>
      </c>
      <c r="E971" s="65">
        <v>27.3613</v>
      </c>
      <c r="F971" s="58">
        <f t="shared" si="148"/>
        <v>27.974399999999999</v>
      </c>
      <c r="G971" s="65">
        <v>14.880941379310327</v>
      </c>
      <c r="H971" s="66">
        <v>41.96</v>
      </c>
      <c r="I971" s="60">
        <f>AVERAGE($H$102:H971)</f>
        <v>16.306609195402299</v>
      </c>
      <c r="J971" s="58">
        <f t="shared" si="146"/>
        <v>26.300909090909101</v>
      </c>
      <c r="K971">
        <f t="shared" si="149"/>
        <v>43.53</v>
      </c>
    </row>
    <row r="972" spans="3:11">
      <c r="C972" s="64">
        <v>36678</v>
      </c>
      <c r="D972" s="64" t="str">
        <f t="shared" si="147"/>
        <v>62000</v>
      </c>
      <c r="E972" s="65">
        <v>28.016200000000001</v>
      </c>
      <c r="F972" s="58">
        <f t="shared" si="148"/>
        <v>27.3613</v>
      </c>
      <c r="G972" s="65">
        <v>14.896022043627998</v>
      </c>
      <c r="H972" s="66">
        <v>42.78</v>
      </c>
      <c r="I972" s="60">
        <f>AVERAGE($H$102:H972)</f>
        <v>16.337003444316878</v>
      </c>
      <c r="J972" s="58">
        <f t="shared" si="146"/>
        <v>26.510743801652897</v>
      </c>
      <c r="K972">
        <f t="shared" si="149"/>
        <v>41.96</v>
      </c>
    </row>
    <row r="973" spans="3:11">
      <c r="C973" s="64">
        <v>36708</v>
      </c>
      <c r="D973" s="64" t="str">
        <f t="shared" si="147"/>
        <v>72000</v>
      </c>
      <c r="E973" s="65">
        <v>26.6449</v>
      </c>
      <c r="F973" s="58">
        <f t="shared" si="148"/>
        <v>28.016200000000001</v>
      </c>
      <c r="G973" s="65">
        <v>14.909495527522918</v>
      </c>
      <c r="H973" s="66">
        <v>42.75</v>
      </c>
      <c r="I973" s="60">
        <f>AVERAGE($H$102:H973)</f>
        <v>16.367293577981652</v>
      </c>
      <c r="J973" s="58">
        <f t="shared" si="146"/>
        <v>26.71677685950414</v>
      </c>
      <c r="K973">
        <f t="shared" si="149"/>
        <v>42.78</v>
      </c>
    </row>
    <row r="974" spans="3:11">
      <c r="C974" s="64">
        <v>36739</v>
      </c>
      <c r="D974" s="64" t="str">
        <f t="shared" si="147"/>
        <v>82000</v>
      </c>
      <c r="E974" s="65">
        <v>28.2622</v>
      </c>
      <c r="F974" s="58">
        <f t="shared" si="148"/>
        <v>26.6449</v>
      </c>
      <c r="G974" s="65">
        <v>14.924790721649465</v>
      </c>
      <c r="H974" s="66">
        <v>42.87</v>
      </c>
      <c r="I974" s="60">
        <f>AVERAGE($H$102:H974)</f>
        <v>16.397651775486828</v>
      </c>
      <c r="J974" s="58">
        <f t="shared" si="146"/>
        <v>26.924380165289264</v>
      </c>
      <c r="K974">
        <f t="shared" si="149"/>
        <v>42.75</v>
      </c>
    </row>
    <row r="975" spans="3:11">
      <c r="C975" s="64">
        <v>36770</v>
      </c>
      <c r="D975" s="64" t="str">
        <f t="shared" si="147"/>
        <v>92000</v>
      </c>
      <c r="E975" s="65">
        <v>26.750699999999998</v>
      </c>
      <c r="F975" s="58">
        <f t="shared" si="148"/>
        <v>28.2622</v>
      </c>
      <c r="G975" s="65">
        <v>14.938321510297465</v>
      </c>
      <c r="H975" s="66">
        <v>41.89</v>
      </c>
      <c r="I975" s="60">
        <f>AVERAGE($H$102:H975)</f>
        <v>16.426819221967964</v>
      </c>
      <c r="J975" s="58">
        <f t="shared" si="146"/>
        <v>27.136942148760337</v>
      </c>
      <c r="K975">
        <f t="shared" si="149"/>
        <v>42.87</v>
      </c>
    </row>
    <row r="976" spans="3:11">
      <c r="C976" s="64">
        <v>36800</v>
      </c>
      <c r="D976" s="64" t="str">
        <f t="shared" si="147"/>
        <v>102000</v>
      </c>
      <c r="E976" s="65">
        <v>28.588000000000001</v>
      </c>
      <c r="F976" s="58">
        <f t="shared" si="148"/>
        <v>26.750699999999998</v>
      </c>
      <c r="G976" s="65">
        <v>14.953921142857125</v>
      </c>
      <c r="H976" s="66">
        <v>39.369999999999997</v>
      </c>
      <c r="I976" s="60">
        <f>AVERAGE($H$102:H976)</f>
        <v>16.453040000000001</v>
      </c>
      <c r="J976" s="58">
        <f t="shared" si="146"/>
        <v>27.335867768595044</v>
      </c>
      <c r="K976">
        <f t="shared" si="149"/>
        <v>41.89</v>
      </c>
    </row>
    <row r="977" spans="3:11">
      <c r="C977" s="64">
        <v>36831</v>
      </c>
      <c r="D977" s="64" t="str">
        <f t="shared" si="147"/>
        <v>112000</v>
      </c>
      <c r="E977" s="65">
        <v>26.298999999999999</v>
      </c>
      <c r="F977" s="58">
        <f t="shared" si="148"/>
        <v>28.588000000000001</v>
      </c>
      <c r="G977" s="65">
        <v>14.966872146118705</v>
      </c>
      <c r="H977" s="66">
        <v>38.78</v>
      </c>
      <c r="I977" s="60">
        <f>AVERAGE($H$102:H977)</f>
        <v>16.478527397260276</v>
      </c>
      <c r="J977" s="58">
        <f t="shared" si="146"/>
        <v>27.533884297520665</v>
      </c>
      <c r="K977">
        <f t="shared" si="149"/>
        <v>39.369999999999997</v>
      </c>
    </row>
    <row r="978" spans="3:11">
      <c r="C978" s="64">
        <v>36861</v>
      </c>
      <c r="D978" s="64" t="str">
        <f t="shared" si="147"/>
        <v>122000</v>
      </c>
      <c r="E978" s="65">
        <v>26.4056</v>
      </c>
      <c r="F978" s="58">
        <f t="shared" si="148"/>
        <v>26.298999999999999</v>
      </c>
      <c r="G978" s="65">
        <v>14.979915165336356</v>
      </c>
      <c r="H978" s="66">
        <v>37.270000000000003</v>
      </c>
      <c r="I978" s="60">
        <f>AVERAGE($H$102:H978)</f>
        <v>16.502234891676171</v>
      </c>
      <c r="J978" s="58">
        <f t="shared" si="146"/>
        <v>27.716363636363639</v>
      </c>
      <c r="K978">
        <f t="shared" si="149"/>
        <v>38.78</v>
      </c>
    </row>
    <row r="979" spans="3:11">
      <c r="C979" s="64">
        <v>36892</v>
      </c>
      <c r="D979" s="64" t="str">
        <f t="shared" si="147"/>
        <v>12001</v>
      </c>
      <c r="E979" s="65">
        <v>30.061800000000002</v>
      </c>
      <c r="F979" s="58">
        <f t="shared" si="148"/>
        <v>26.4056</v>
      </c>
      <c r="G979" s="65">
        <v>14.997092710706132</v>
      </c>
      <c r="H979" s="66">
        <v>36.979999999999997</v>
      </c>
      <c r="I979" s="60">
        <f>AVERAGE($H$102:H979)</f>
        <v>16.525558086560366</v>
      </c>
      <c r="J979" s="58">
        <f t="shared" si="146"/>
        <v>27.890991735537192</v>
      </c>
      <c r="K979">
        <f t="shared" si="149"/>
        <v>37.270000000000003</v>
      </c>
    </row>
    <row r="980" spans="3:11">
      <c r="C980" s="64">
        <v>36923</v>
      </c>
      <c r="D980" s="64" t="str">
        <f t="shared" si="147"/>
        <v>22001</v>
      </c>
      <c r="E980" s="65">
        <v>27.287400000000002</v>
      </c>
      <c r="F980" s="58">
        <f t="shared" si="148"/>
        <v>30.061800000000002</v>
      </c>
      <c r="G980" s="65">
        <v>15.011074857792929</v>
      </c>
      <c r="H980" s="66">
        <v>35.83</v>
      </c>
      <c r="I980" s="60">
        <f>AVERAGE($H$102:H980)</f>
        <v>16.547519908987489</v>
      </c>
      <c r="J980" s="58">
        <f t="shared" si="146"/>
        <v>28.058099173553721</v>
      </c>
      <c r="K980">
        <f t="shared" si="149"/>
        <v>36.979999999999997</v>
      </c>
    </row>
    <row r="981" spans="3:11">
      <c r="C981" s="64">
        <v>36951</v>
      </c>
      <c r="D981" s="64" t="str">
        <f t="shared" si="147"/>
        <v>32001</v>
      </c>
      <c r="E981" s="65">
        <v>25.535399999999999</v>
      </c>
      <c r="F981" s="58">
        <f t="shared" si="148"/>
        <v>27.287400000000002</v>
      </c>
      <c r="G981" s="65">
        <v>15.0230343181818</v>
      </c>
      <c r="H981" s="66">
        <v>32.32</v>
      </c>
      <c r="I981" s="60">
        <f>AVERAGE($H$102:H981)</f>
        <v>16.565443181818186</v>
      </c>
      <c r="J981" s="58">
        <f t="shared" si="146"/>
        <v>28.18173553719009</v>
      </c>
      <c r="K981">
        <f t="shared" si="149"/>
        <v>35.83</v>
      </c>
    </row>
    <row r="982" spans="3:11">
      <c r="C982" s="64">
        <v>36982</v>
      </c>
      <c r="D982" s="64" t="str">
        <f t="shared" si="147"/>
        <v>42001</v>
      </c>
      <c r="E982" s="65">
        <v>33.9619</v>
      </c>
      <c r="F982" s="58">
        <f t="shared" si="148"/>
        <v>25.535399999999999</v>
      </c>
      <c r="G982" s="65">
        <v>15.044531328036305</v>
      </c>
      <c r="H982" s="66">
        <v>32.17</v>
      </c>
      <c r="I982" s="60">
        <f>AVERAGE($H$102:H982)</f>
        <v>16.583155505107836</v>
      </c>
      <c r="J982" s="58">
        <f t="shared" si="146"/>
        <v>28.300330578512401</v>
      </c>
      <c r="K982">
        <f t="shared" si="149"/>
        <v>32.32</v>
      </c>
    </row>
    <row r="983" spans="3:11">
      <c r="C983" s="64">
        <v>37012</v>
      </c>
      <c r="D983" s="64" t="str">
        <f t="shared" si="147"/>
        <v>52001</v>
      </c>
      <c r="E983" s="65">
        <v>34.134799999999998</v>
      </c>
      <c r="F983" s="58">
        <f t="shared" si="148"/>
        <v>33.9619</v>
      </c>
      <c r="G983" s="65">
        <v>15.066175623582749</v>
      </c>
      <c r="H983" s="66">
        <v>34.07</v>
      </c>
      <c r="I983" s="60">
        <f>AVERAGE($H$102:H983)</f>
        <v>16.602981859410434</v>
      </c>
      <c r="J983" s="58">
        <f t="shared" si="146"/>
        <v>28.431818181818187</v>
      </c>
      <c r="K983">
        <f t="shared" si="149"/>
        <v>32.17</v>
      </c>
    </row>
    <row r="984" spans="3:11">
      <c r="C984" s="64">
        <v>37043</v>
      </c>
      <c r="D984" s="64" t="str">
        <f t="shared" si="147"/>
        <v>62001</v>
      </c>
      <c r="E984" s="65">
        <v>33.280200000000001</v>
      </c>
      <c r="F984" s="58">
        <f t="shared" si="148"/>
        <v>34.134799999999998</v>
      </c>
      <c r="G984" s="65">
        <v>15.086803057757626</v>
      </c>
      <c r="H984" s="66">
        <v>33.07</v>
      </c>
      <c r="I984" s="60">
        <f>AVERAGE($H$102:H984)</f>
        <v>16.621630804077011</v>
      </c>
      <c r="J984" s="58">
        <f t="shared" si="146"/>
        <v>28.556115702479346</v>
      </c>
      <c r="K984">
        <f t="shared" si="149"/>
        <v>34.07</v>
      </c>
    </row>
    <row r="985" spans="3:11">
      <c r="C985" s="64">
        <v>37073</v>
      </c>
      <c r="D985" s="64" t="str">
        <f t="shared" si="147"/>
        <v>72001</v>
      </c>
      <c r="E985" s="65">
        <v>42.784500000000001</v>
      </c>
      <c r="F985" s="58">
        <f t="shared" si="148"/>
        <v>33.280200000000001</v>
      </c>
      <c r="G985" s="65">
        <v>15.118135294117629</v>
      </c>
      <c r="H985" s="66">
        <v>32.159999999999997</v>
      </c>
      <c r="I985" s="60">
        <f>AVERAGE($H$102:H985)</f>
        <v>16.639208144796381</v>
      </c>
      <c r="J985" s="58">
        <f t="shared" si="146"/>
        <v>28.673057851239673</v>
      </c>
      <c r="K985">
        <f t="shared" si="149"/>
        <v>33.07</v>
      </c>
    </row>
    <row r="986" spans="3:11">
      <c r="C986" s="64">
        <v>37104</v>
      </c>
      <c r="D986" s="64" t="str">
        <f t="shared" si="147"/>
        <v>82001</v>
      </c>
      <c r="E986" s="65">
        <v>40.041699999999999</v>
      </c>
      <c r="F986" s="58">
        <f t="shared" si="148"/>
        <v>42.784500000000001</v>
      </c>
      <c r="G986" s="65">
        <v>15.146297514124274</v>
      </c>
      <c r="H986" s="66">
        <v>31.4</v>
      </c>
      <c r="I986" s="60">
        <f>AVERAGE($H$102:H986)</f>
        <v>16.655887005649717</v>
      </c>
      <c r="J986" s="58">
        <f t="shared" si="146"/>
        <v>28.782975206611574</v>
      </c>
      <c r="K986">
        <f t="shared" si="149"/>
        <v>32.159999999999997</v>
      </c>
    </row>
    <row r="987" spans="3:11">
      <c r="C987" s="64">
        <v>37135</v>
      </c>
      <c r="D987" s="64" t="str">
        <f t="shared" si="147"/>
        <v>92001</v>
      </c>
      <c r="E987" s="65">
        <v>36.769300000000001</v>
      </c>
      <c r="F987" s="58">
        <f t="shared" si="148"/>
        <v>40.041699999999999</v>
      </c>
      <c r="G987" s="65">
        <v>15.170702708803592</v>
      </c>
      <c r="H987" s="66">
        <v>27.67</v>
      </c>
      <c r="I987" s="60">
        <f>AVERAGE($H$102:H987)</f>
        <v>16.66831828442438</v>
      </c>
      <c r="J987" s="58">
        <f t="shared" si="146"/>
        <v>28.858677685950418</v>
      </c>
      <c r="K987">
        <f t="shared" si="149"/>
        <v>31.4</v>
      </c>
    </row>
    <row r="988" spans="3:11">
      <c r="C988" s="64">
        <v>37165</v>
      </c>
      <c r="D988" s="64" t="str">
        <f t="shared" si="147"/>
        <v>102001</v>
      </c>
      <c r="E988" s="65">
        <v>42.923499999999997</v>
      </c>
      <c r="F988" s="58">
        <f t="shared" si="148"/>
        <v>36.769300000000001</v>
      </c>
      <c r="G988" s="65">
        <v>15.201991093573826</v>
      </c>
      <c r="H988" s="66">
        <v>28.58</v>
      </c>
      <c r="I988" s="60">
        <f>AVERAGE($H$102:H988)</f>
        <v>16.681747463359642</v>
      </c>
      <c r="J988" s="58">
        <f t="shared" si="146"/>
        <v>28.943140495867777</v>
      </c>
      <c r="K988">
        <f t="shared" si="149"/>
        <v>27.67</v>
      </c>
    </row>
    <row r="989" spans="3:11">
      <c r="C989" s="64">
        <v>37196</v>
      </c>
      <c r="D989" s="64" t="str">
        <f t="shared" si="147"/>
        <v>112001</v>
      </c>
      <c r="E989" s="65">
        <v>46.150300000000001</v>
      </c>
      <c r="F989" s="58">
        <f t="shared" si="148"/>
        <v>42.923499999999997</v>
      </c>
      <c r="G989" s="65">
        <v>15.236842792792775</v>
      </c>
      <c r="H989" s="66">
        <v>30.01</v>
      </c>
      <c r="I989" s="60">
        <f>AVERAGE($H$102:H989)</f>
        <v>16.696756756756759</v>
      </c>
      <c r="J989" s="58">
        <f t="shared" si="146"/>
        <v>29.039504132231414</v>
      </c>
      <c r="K989">
        <f t="shared" si="149"/>
        <v>28.58</v>
      </c>
    </row>
    <row r="990" spans="3:11">
      <c r="C990" s="64">
        <v>37226</v>
      </c>
      <c r="D990" s="64" t="str">
        <f t="shared" si="147"/>
        <v>122001</v>
      </c>
      <c r="E990" s="65">
        <v>46.4998</v>
      </c>
      <c r="F990" s="58">
        <f t="shared" si="148"/>
        <v>46.150300000000001</v>
      </c>
      <c r="G990" s="65">
        <v>15.272009223847</v>
      </c>
      <c r="H990" s="66">
        <v>30.5</v>
      </c>
      <c r="I990" s="60">
        <f>AVERAGE($H$102:H990)</f>
        <v>16.71228346456693</v>
      </c>
      <c r="J990" s="58">
        <f t="shared" si="146"/>
        <v>29.140413223140506</v>
      </c>
      <c r="K990">
        <f t="shared" si="149"/>
        <v>30.01</v>
      </c>
    </row>
    <row r="991" spans="3:11">
      <c r="C991" s="64">
        <v>37257</v>
      </c>
      <c r="D991" s="64" t="str">
        <f t="shared" si="147"/>
        <v>12002</v>
      </c>
      <c r="E991" s="65">
        <v>45.757100000000001</v>
      </c>
      <c r="F991" s="58">
        <f t="shared" si="148"/>
        <v>46.4998</v>
      </c>
      <c r="G991" s="65">
        <v>15.306262134831442</v>
      </c>
      <c r="H991" s="66">
        <v>30.28</v>
      </c>
      <c r="I991" s="60">
        <f>AVERAGE($H$102:H991)</f>
        <v>16.727528089887642</v>
      </c>
      <c r="J991" s="58">
        <f t="shared" ref="J991:J1054" si="150">AVERAGE(H871:H991)</f>
        <v>29.238264462809926</v>
      </c>
      <c r="K991">
        <f t="shared" si="149"/>
        <v>30.5</v>
      </c>
    </row>
    <row r="992" spans="3:11">
      <c r="C992" s="64">
        <v>37288</v>
      </c>
      <c r="D992" s="64" t="str">
        <f t="shared" si="147"/>
        <v>22002</v>
      </c>
      <c r="E992" s="65">
        <v>44.806899999999999</v>
      </c>
      <c r="F992" s="58">
        <f t="shared" si="148"/>
        <v>45.757100000000001</v>
      </c>
      <c r="G992" s="65">
        <v>15.339371717171698</v>
      </c>
      <c r="H992" s="66">
        <v>29.09</v>
      </c>
      <c r="I992" s="60">
        <f>AVERAGE($H$102:H992)</f>
        <v>16.741402918069586</v>
      </c>
      <c r="J992" s="58">
        <f t="shared" si="150"/>
        <v>29.315289256198358</v>
      </c>
      <c r="K992">
        <f t="shared" si="149"/>
        <v>30.28</v>
      </c>
    </row>
    <row r="993" spans="3:11">
      <c r="C993" s="64">
        <v>37316</v>
      </c>
      <c r="D993" s="64" t="str">
        <f t="shared" si="147"/>
        <v>32002</v>
      </c>
      <c r="E993" s="65">
        <v>46.453000000000003</v>
      </c>
      <c r="F993" s="58">
        <f t="shared" si="148"/>
        <v>44.806899999999999</v>
      </c>
      <c r="G993" s="65">
        <v>15.374252466367693</v>
      </c>
      <c r="H993" s="66">
        <v>30.29</v>
      </c>
      <c r="I993" s="60">
        <f>AVERAGE($H$102:H993)</f>
        <v>16.756591928251126</v>
      </c>
      <c r="J993" s="58">
        <f t="shared" si="150"/>
        <v>29.403801652892572</v>
      </c>
      <c r="K993">
        <f t="shared" si="149"/>
        <v>29.09</v>
      </c>
    </row>
    <row r="994" spans="3:11">
      <c r="C994" s="64">
        <v>37347</v>
      </c>
      <c r="D994" s="64" t="str">
        <f t="shared" si="147"/>
        <v>42002</v>
      </c>
      <c r="E994" s="65">
        <v>40.273699999999998</v>
      </c>
      <c r="F994" s="58">
        <f t="shared" si="148"/>
        <v>46.453000000000003</v>
      </c>
      <c r="G994" s="65">
        <v>15.402135386338166</v>
      </c>
      <c r="H994" s="66">
        <v>29.01</v>
      </c>
      <c r="I994" s="60">
        <f>AVERAGE($H$102:H994)</f>
        <v>16.770313549832029</v>
      </c>
      <c r="J994" s="58">
        <f t="shared" si="150"/>
        <v>29.484214876033068</v>
      </c>
      <c r="K994">
        <f t="shared" si="149"/>
        <v>30.29</v>
      </c>
    </row>
    <row r="995" spans="3:11">
      <c r="C995" s="64">
        <v>37377</v>
      </c>
      <c r="D995" s="64" t="str">
        <f t="shared" si="147"/>
        <v>52002</v>
      </c>
      <c r="E995" s="65">
        <v>39.908000000000001</v>
      </c>
      <c r="F995" s="58">
        <f t="shared" si="148"/>
        <v>40.273699999999998</v>
      </c>
      <c r="G995" s="65">
        <v>15.429546868008929</v>
      </c>
      <c r="H995" s="66">
        <v>28.13</v>
      </c>
      <c r="I995" s="60">
        <f>AVERAGE($H$102:H995)</f>
        <v>16.783020134228192</v>
      </c>
      <c r="J995" s="58">
        <f t="shared" si="150"/>
        <v>29.557190082644635</v>
      </c>
      <c r="K995">
        <f t="shared" si="149"/>
        <v>29.01</v>
      </c>
    </row>
    <row r="996" spans="3:11">
      <c r="C996" s="64">
        <v>37408</v>
      </c>
      <c r="D996" s="64" t="str">
        <f t="shared" si="147"/>
        <v>62002</v>
      </c>
      <c r="E996" s="65">
        <v>37.016500000000001</v>
      </c>
      <c r="F996" s="58">
        <f t="shared" si="148"/>
        <v>39.908000000000001</v>
      </c>
      <c r="G996" s="65">
        <v>15.453666368715064</v>
      </c>
      <c r="H996" s="66">
        <v>26.39</v>
      </c>
      <c r="I996" s="60">
        <f>AVERAGE($H$102:H996)</f>
        <v>16.793754189944135</v>
      </c>
      <c r="J996" s="58">
        <f t="shared" si="150"/>
        <v>29.612809917355381</v>
      </c>
      <c r="K996">
        <f t="shared" si="149"/>
        <v>28.13</v>
      </c>
    </row>
    <row r="997" spans="3:11">
      <c r="C997" s="64">
        <v>37438</v>
      </c>
      <c r="D997" s="64" t="str">
        <f t="shared" si="147"/>
        <v>72002</v>
      </c>
      <c r="E997" s="65">
        <v>30.346900000000002</v>
      </c>
      <c r="F997" s="58">
        <f t="shared" si="148"/>
        <v>37.016500000000001</v>
      </c>
      <c r="G997" s="65">
        <v>15.47028828124998</v>
      </c>
      <c r="H997" s="66">
        <v>23.46</v>
      </c>
      <c r="I997" s="60">
        <f>AVERAGE($H$102:H997)</f>
        <v>16.801194196428572</v>
      </c>
      <c r="J997" s="58">
        <f t="shared" si="150"/>
        <v>29.647107438016533</v>
      </c>
      <c r="K997">
        <f t="shared" si="149"/>
        <v>26.39</v>
      </c>
    </row>
    <row r="998" spans="3:11">
      <c r="C998" s="64">
        <v>37469</v>
      </c>
      <c r="D998" s="64" t="str">
        <f t="shared" si="147"/>
        <v>82002</v>
      </c>
      <c r="E998" s="65">
        <v>30.495000000000001</v>
      </c>
      <c r="F998" s="58">
        <f t="shared" si="148"/>
        <v>30.346900000000002</v>
      </c>
      <c r="G998" s="65">
        <v>15.487038238573001</v>
      </c>
      <c r="H998" s="66">
        <v>23.59</v>
      </c>
      <c r="I998" s="60">
        <f>AVERAGE($H$102:H998)</f>
        <v>16.808762541806022</v>
      </c>
      <c r="J998" s="58">
        <f t="shared" si="150"/>
        <v>29.679917355371909</v>
      </c>
      <c r="K998">
        <f t="shared" si="149"/>
        <v>23.46</v>
      </c>
    </row>
    <row r="999" spans="3:11">
      <c r="C999" s="64">
        <v>37500</v>
      </c>
      <c r="D999" s="64" t="str">
        <f t="shared" ref="D999:D1062" si="151">MONTH(C999)&amp;YEAR(C999)</f>
        <v>92002</v>
      </c>
      <c r="E999" s="65">
        <v>27.139800000000001</v>
      </c>
      <c r="F999" s="58">
        <f t="shared" si="148"/>
        <v>30.495000000000001</v>
      </c>
      <c r="G999" s="65">
        <v>15.500014587973256</v>
      </c>
      <c r="H999" s="66">
        <v>22.36</v>
      </c>
      <c r="I999" s="60">
        <f>AVERAGE($H$102:H999)</f>
        <v>16.814944320712698</v>
      </c>
      <c r="J999" s="58">
        <f t="shared" si="150"/>
        <v>29.701735537190093</v>
      </c>
      <c r="K999">
        <f t="shared" si="149"/>
        <v>23.59</v>
      </c>
    </row>
    <row r="1000" spans="3:11">
      <c r="C1000" s="64">
        <v>37530</v>
      </c>
      <c r="D1000" s="64" t="str">
        <f t="shared" si="151"/>
        <v>102002</v>
      </c>
      <c r="E1000" s="65">
        <v>32.104399999999998</v>
      </c>
      <c r="F1000" s="58">
        <f t="shared" ref="F1000:F1063" si="152">E999</f>
        <v>27.139800000000001</v>
      </c>
      <c r="G1000" s="65">
        <v>15.518484427141249</v>
      </c>
      <c r="H1000" s="66">
        <v>21.96</v>
      </c>
      <c r="I1000" s="60">
        <f>AVERAGE($H$102:H1000)</f>
        <v>16.820667408231369</v>
      </c>
      <c r="J1000" s="58">
        <f t="shared" si="150"/>
        <v>29.720330578512407</v>
      </c>
      <c r="K1000">
        <f t="shared" ref="K1000:K1063" si="153">H999</f>
        <v>22.36</v>
      </c>
    </row>
    <row r="1001" spans="3:11">
      <c r="C1001" s="64">
        <v>37561</v>
      </c>
      <c r="D1001" s="64" t="str">
        <f t="shared" si="151"/>
        <v>112002</v>
      </c>
      <c r="E1001" s="65">
        <v>33.936599999999999</v>
      </c>
      <c r="F1001" s="58">
        <f t="shared" si="152"/>
        <v>32.104399999999998</v>
      </c>
      <c r="G1001" s="65">
        <v>15.538948999999981</v>
      </c>
      <c r="H1001" s="66">
        <v>23.35</v>
      </c>
      <c r="I1001" s="60">
        <f>AVERAGE($H$102:H1001)</f>
        <v>16.827922222222224</v>
      </c>
      <c r="J1001" s="58">
        <f t="shared" si="150"/>
        <v>29.753223140495873</v>
      </c>
      <c r="K1001">
        <f t="shared" si="153"/>
        <v>21.96</v>
      </c>
    </row>
    <row r="1002" spans="3:11">
      <c r="C1002" s="64">
        <v>37591</v>
      </c>
      <c r="D1002" s="64" t="str">
        <f t="shared" si="151"/>
        <v>122002</v>
      </c>
      <c r="E1002" s="65">
        <v>31.889099999999999</v>
      </c>
      <c r="F1002" s="58">
        <f t="shared" si="152"/>
        <v>33.936599999999999</v>
      </c>
      <c r="G1002" s="65">
        <v>15.557095671476119</v>
      </c>
      <c r="H1002" s="66">
        <v>23.1</v>
      </c>
      <c r="I1002" s="60">
        <f>AVERAGE($H$102:H1002)</f>
        <v>16.834883462819093</v>
      </c>
      <c r="J1002" s="58">
        <f t="shared" si="150"/>
        <v>29.780247933884304</v>
      </c>
      <c r="K1002">
        <f t="shared" si="153"/>
        <v>23.35</v>
      </c>
    </row>
    <row r="1003" spans="3:11">
      <c r="C1003" s="64">
        <v>37622</v>
      </c>
      <c r="D1003" s="64" t="str">
        <f t="shared" si="151"/>
        <v>12003</v>
      </c>
      <c r="E1003" s="65">
        <v>28.222300000000001</v>
      </c>
      <c r="F1003" s="58">
        <f t="shared" si="152"/>
        <v>31.889099999999999</v>
      </c>
      <c r="G1003" s="65">
        <v>15.57113691796007</v>
      </c>
      <c r="H1003" s="66">
        <v>22.9</v>
      </c>
      <c r="I1003" s="60">
        <f>AVERAGE($H$102:H1003)</f>
        <v>16.841607538802663</v>
      </c>
      <c r="J1003" s="58">
        <f t="shared" si="150"/>
        <v>29.800495867768603</v>
      </c>
      <c r="K1003">
        <f t="shared" si="153"/>
        <v>23.1</v>
      </c>
    </row>
    <row r="1004" spans="3:11">
      <c r="C1004" s="64">
        <v>37653</v>
      </c>
      <c r="D1004" s="64" t="str">
        <f t="shared" si="151"/>
        <v>22003</v>
      </c>
      <c r="E1004" s="65">
        <v>27.7424</v>
      </c>
      <c r="F1004" s="58">
        <f t="shared" si="152"/>
        <v>28.222300000000001</v>
      </c>
      <c r="G1004" s="65">
        <v>15.58461561461792</v>
      </c>
      <c r="H1004" s="66">
        <v>21.21</v>
      </c>
      <c r="I1004" s="60">
        <f>AVERAGE($H$102:H1004)</f>
        <v>16.846445182724253</v>
      </c>
      <c r="J1004" s="58">
        <f t="shared" si="150"/>
        <v>29.807851239669429</v>
      </c>
      <c r="K1004">
        <f t="shared" si="153"/>
        <v>22.9</v>
      </c>
    </row>
    <row r="1005" spans="3:11">
      <c r="C1005" s="64">
        <v>37681</v>
      </c>
      <c r="D1005" s="64" t="str">
        <f t="shared" si="151"/>
        <v>32003</v>
      </c>
      <c r="E1005" s="65">
        <v>27.974299999999999</v>
      </c>
      <c r="F1005" s="58">
        <f t="shared" si="152"/>
        <v>27.7424</v>
      </c>
      <c r="G1005" s="65">
        <v>15.598321017699094</v>
      </c>
      <c r="H1005" s="66">
        <v>21.31</v>
      </c>
      <c r="I1005" s="60">
        <f>AVERAGE($H$102:H1005)</f>
        <v>16.85138274336283</v>
      </c>
      <c r="J1005" s="58">
        <f t="shared" si="150"/>
        <v>29.814214876033066</v>
      </c>
      <c r="K1005">
        <f t="shared" si="153"/>
        <v>21.21</v>
      </c>
    </row>
    <row r="1006" spans="3:11">
      <c r="C1006" s="64">
        <v>37712</v>
      </c>
      <c r="D1006" s="64" t="str">
        <f t="shared" si="151"/>
        <v>42003</v>
      </c>
      <c r="E1006" s="65">
        <v>26.538900000000002</v>
      </c>
      <c r="F1006" s="58">
        <f t="shared" si="152"/>
        <v>27.974299999999999</v>
      </c>
      <c r="G1006" s="65">
        <v>15.610410055248598</v>
      </c>
      <c r="H1006" s="66">
        <v>22.43</v>
      </c>
      <c r="I1006" s="60">
        <f>AVERAGE($H$102:H1006)</f>
        <v>16.857546961325966</v>
      </c>
      <c r="J1006" s="58">
        <f t="shared" si="150"/>
        <v>29.827272727272735</v>
      </c>
      <c r="K1006">
        <f t="shared" si="153"/>
        <v>21.31</v>
      </c>
    </row>
    <row r="1007" spans="3:11">
      <c r="C1007" s="64">
        <v>37742</v>
      </c>
      <c r="D1007" s="64" t="str">
        <f t="shared" si="151"/>
        <v>52003</v>
      </c>
      <c r="E1007" s="65">
        <v>27.889700000000001</v>
      </c>
      <c r="F1007" s="58">
        <f t="shared" si="152"/>
        <v>26.538900000000002</v>
      </c>
      <c r="G1007" s="65">
        <v>15.623963355408367</v>
      </c>
      <c r="H1007" s="66">
        <v>23.59</v>
      </c>
      <c r="I1007" s="60">
        <f>AVERAGE($H$102:H1007)</f>
        <v>16.864977924944814</v>
      </c>
      <c r="J1007" s="58">
        <f t="shared" si="150"/>
        <v>29.853140495867777</v>
      </c>
      <c r="K1007">
        <f t="shared" si="153"/>
        <v>22.43</v>
      </c>
    </row>
    <row r="1008" spans="3:11">
      <c r="C1008" s="64">
        <v>37773</v>
      </c>
      <c r="D1008" s="64" t="str">
        <f t="shared" si="151"/>
        <v>62003</v>
      </c>
      <c r="E1008" s="65">
        <v>28.205500000000001</v>
      </c>
      <c r="F1008" s="58">
        <f t="shared" si="152"/>
        <v>27.889700000000001</v>
      </c>
      <c r="G1008" s="65">
        <v>15.637834950385868</v>
      </c>
      <c r="H1008" s="66">
        <v>24.83</v>
      </c>
      <c r="I1008" s="60">
        <f>AVERAGE($H$102:H1008)</f>
        <v>16.873759647188535</v>
      </c>
      <c r="J1008" s="58">
        <f t="shared" si="150"/>
        <v>29.888760330578524</v>
      </c>
      <c r="K1008">
        <f t="shared" si="153"/>
        <v>23.59</v>
      </c>
    </row>
    <row r="1009" spans="3:11">
      <c r="C1009" s="64">
        <v>37803</v>
      </c>
      <c r="D1009" s="64" t="str">
        <f t="shared" si="151"/>
        <v>72003</v>
      </c>
      <c r="E1009" s="65">
        <v>25.669</v>
      </c>
      <c r="F1009" s="58">
        <f t="shared" si="152"/>
        <v>28.205500000000001</v>
      </c>
      <c r="G1009" s="65">
        <v>15.648882488986763</v>
      </c>
      <c r="H1009" s="66">
        <v>24.87</v>
      </c>
      <c r="I1009" s="60">
        <f>AVERAGE($H$102:H1009)</f>
        <v>16.882566079295156</v>
      </c>
      <c r="J1009" s="58">
        <f t="shared" si="150"/>
        <v>29.92396694214877</v>
      </c>
      <c r="K1009">
        <f t="shared" si="153"/>
        <v>24.83</v>
      </c>
    </row>
    <row r="1010" spans="3:11">
      <c r="C1010" s="64">
        <v>37834</v>
      </c>
      <c r="D1010" s="64" t="str">
        <f t="shared" si="151"/>
        <v>82003</v>
      </c>
      <c r="E1010" s="65">
        <v>26.127800000000001</v>
      </c>
      <c r="F1010" s="58">
        <f t="shared" si="152"/>
        <v>25.669</v>
      </c>
      <c r="G1010" s="65">
        <v>15.660410451045085</v>
      </c>
      <c r="H1010" s="66">
        <v>24.64</v>
      </c>
      <c r="I1010" s="60">
        <f>AVERAGE($H$102:H1010)</f>
        <v>16.891100110011003</v>
      </c>
      <c r="J1010" s="58">
        <f t="shared" si="150"/>
        <v>29.957685950413232</v>
      </c>
      <c r="K1010">
        <f t="shared" si="153"/>
        <v>24.87</v>
      </c>
    </row>
    <row r="1011" spans="3:11">
      <c r="C1011" s="64">
        <v>37865</v>
      </c>
      <c r="D1011" s="64" t="str">
        <f t="shared" si="151"/>
        <v>92003</v>
      </c>
      <c r="E1011" s="65">
        <v>25.8157</v>
      </c>
      <c r="F1011" s="58">
        <f t="shared" si="152"/>
        <v>26.127800000000001</v>
      </c>
      <c r="G1011" s="65">
        <v>15.671570109890089</v>
      </c>
      <c r="H1011" s="66">
        <v>25.24</v>
      </c>
      <c r="I1011" s="60">
        <f>AVERAGE($H$102:H1011)</f>
        <v>16.900274725274727</v>
      </c>
      <c r="J1011" s="58">
        <f t="shared" si="150"/>
        <v>29.994297520661164</v>
      </c>
      <c r="K1011">
        <f t="shared" si="153"/>
        <v>24.64</v>
      </c>
    </row>
    <row r="1012" spans="3:11">
      <c r="C1012" s="64">
        <v>37895</v>
      </c>
      <c r="D1012" s="64" t="str">
        <f t="shared" si="151"/>
        <v>102003</v>
      </c>
      <c r="E1012" s="65">
        <v>21.557400000000001</v>
      </c>
      <c r="F1012" s="58">
        <f t="shared" si="152"/>
        <v>25.8157</v>
      </c>
      <c r="G1012" s="65">
        <v>15.67803095499449</v>
      </c>
      <c r="H1012" s="66">
        <v>25.68</v>
      </c>
      <c r="I1012" s="60">
        <f>AVERAGE($H$102:H1012)</f>
        <v>16.909912184412732</v>
      </c>
      <c r="J1012" s="58">
        <f t="shared" si="150"/>
        <v>30.033057851239672</v>
      </c>
      <c r="K1012">
        <f t="shared" si="153"/>
        <v>25.24</v>
      </c>
    </row>
    <row r="1013" spans="3:11">
      <c r="C1013" s="64">
        <v>37926</v>
      </c>
      <c r="D1013" s="64" t="str">
        <f t="shared" si="151"/>
        <v>112003</v>
      </c>
      <c r="E1013" s="65">
        <v>21.711099999999998</v>
      </c>
      <c r="F1013" s="58">
        <f t="shared" si="152"/>
        <v>21.557400000000001</v>
      </c>
      <c r="G1013" s="65">
        <v>15.68464616228068</v>
      </c>
      <c r="H1013" s="66">
        <v>25.95</v>
      </c>
      <c r="I1013" s="60">
        <f>AVERAGE($H$102:H1013)</f>
        <v>16.919824561403509</v>
      </c>
      <c r="J1013" s="58">
        <f t="shared" si="150"/>
        <v>30.073057851239675</v>
      </c>
      <c r="K1013">
        <f t="shared" si="153"/>
        <v>25.68</v>
      </c>
    </row>
    <row r="1014" spans="3:11">
      <c r="C1014" s="64">
        <v>37956</v>
      </c>
      <c r="D1014" s="64" t="str">
        <f t="shared" si="151"/>
        <v>122003</v>
      </c>
      <c r="E1014" s="65">
        <v>22.813300000000002</v>
      </c>
      <c r="F1014" s="58">
        <f t="shared" si="152"/>
        <v>21.711099999999998</v>
      </c>
      <c r="G1014" s="65">
        <v>15.692454107338422</v>
      </c>
      <c r="H1014" s="66">
        <v>26.64</v>
      </c>
      <c r="I1014" s="60">
        <f>AVERAGE($H$102:H1014)</f>
        <v>16.930470974808326</v>
      </c>
      <c r="J1014" s="58">
        <f t="shared" si="150"/>
        <v>30.119338842975207</v>
      </c>
      <c r="K1014">
        <f t="shared" si="153"/>
        <v>25.95</v>
      </c>
    </row>
    <row r="1015" spans="3:11">
      <c r="C1015" s="64">
        <v>37987</v>
      </c>
      <c r="D1015" s="64" t="str">
        <f t="shared" si="151"/>
        <v>12004</v>
      </c>
      <c r="E1015" s="65">
        <v>21.752500000000001</v>
      </c>
      <c r="F1015" s="58">
        <f t="shared" si="152"/>
        <v>22.813300000000002</v>
      </c>
      <c r="G1015" s="65">
        <v>15.699084354485755</v>
      </c>
      <c r="H1015" s="66">
        <v>27.66</v>
      </c>
      <c r="I1015" s="60">
        <f>AVERAGE($H$102:H1015)</f>
        <v>16.942210065645515</v>
      </c>
      <c r="J1015" s="58">
        <f t="shared" si="150"/>
        <v>30.173057851239669</v>
      </c>
      <c r="K1015">
        <f t="shared" si="153"/>
        <v>26.64</v>
      </c>
    </row>
    <row r="1016" spans="3:11">
      <c r="C1016" s="64">
        <v>38018</v>
      </c>
      <c r="D1016" s="64" t="str">
        <f t="shared" si="151"/>
        <v>22004</v>
      </c>
      <c r="E1016" s="65">
        <v>22.0181</v>
      </c>
      <c r="F1016" s="58">
        <f t="shared" si="152"/>
        <v>21.752500000000001</v>
      </c>
      <c r="G1016" s="65">
        <v>15.70599038251364</v>
      </c>
      <c r="H1016" s="66">
        <v>27.65</v>
      </c>
      <c r="I1016" s="60">
        <f>AVERAGE($H$102:H1016)</f>
        <v>16.953912568306009</v>
      </c>
      <c r="J1016" s="58">
        <f t="shared" si="150"/>
        <v>30.224628099173554</v>
      </c>
      <c r="K1016">
        <f t="shared" si="153"/>
        <v>27.66</v>
      </c>
    </row>
    <row r="1017" spans="3:11">
      <c r="C1017" s="64">
        <v>38047</v>
      </c>
      <c r="D1017" s="64" t="str">
        <f t="shared" si="151"/>
        <v>32004</v>
      </c>
      <c r="E1017" s="65">
        <v>21.657900000000001</v>
      </c>
      <c r="F1017" s="58">
        <f t="shared" si="152"/>
        <v>22.0181</v>
      </c>
      <c r="G1017" s="65">
        <v>15.71248810043666</v>
      </c>
      <c r="H1017" s="66">
        <v>26.89</v>
      </c>
      <c r="I1017" s="60">
        <f>AVERAGE($H$102:H1017)</f>
        <v>16.964759825327508</v>
      </c>
      <c r="J1017" s="58">
        <f t="shared" si="150"/>
        <v>30.271157024793386</v>
      </c>
      <c r="K1017">
        <f t="shared" si="153"/>
        <v>27.65</v>
      </c>
    </row>
    <row r="1018" spans="3:11">
      <c r="C1018" s="64">
        <v>38078</v>
      </c>
      <c r="D1018" s="64" t="str">
        <f t="shared" si="151"/>
        <v>42004</v>
      </c>
      <c r="E1018" s="65">
        <v>19.720400000000001</v>
      </c>
      <c r="F1018" s="58">
        <f t="shared" si="152"/>
        <v>21.657900000000001</v>
      </c>
      <c r="G1018" s="65">
        <v>15.716858778625934</v>
      </c>
      <c r="H1018" s="66">
        <v>26.9</v>
      </c>
      <c r="I1018" s="60">
        <f>AVERAGE($H$102:H1018)</f>
        <v>16.975594329334786</v>
      </c>
      <c r="J1018" s="58">
        <f t="shared" si="150"/>
        <v>30.321322314049585</v>
      </c>
      <c r="K1018">
        <f t="shared" si="153"/>
        <v>26.89</v>
      </c>
    </row>
    <row r="1019" spans="3:11">
      <c r="C1019" s="64">
        <v>38108</v>
      </c>
      <c r="D1019" s="64" t="str">
        <f t="shared" si="151"/>
        <v>52004</v>
      </c>
      <c r="E1019" s="65">
        <v>19.9587</v>
      </c>
      <c r="F1019" s="58">
        <f t="shared" si="152"/>
        <v>19.720400000000001</v>
      </c>
      <c r="G1019" s="65">
        <v>15.721479520697146</v>
      </c>
      <c r="H1019" s="66">
        <v>25.9</v>
      </c>
      <c r="I1019" s="60">
        <f>AVERAGE($H$102:H1019)</f>
        <v>16.985315904139433</v>
      </c>
      <c r="J1019" s="58">
        <f t="shared" si="150"/>
        <v>30.3696694214876</v>
      </c>
      <c r="K1019">
        <f t="shared" si="153"/>
        <v>26.9</v>
      </c>
    </row>
    <row r="1020" spans="3:11">
      <c r="C1020" s="64">
        <v>38139</v>
      </c>
      <c r="D1020" s="64" t="str">
        <f t="shared" si="151"/>
        <v>62004</v>
      </c>
      <c r="E1020" s="65">
        <v>20.317699999999999</v>
      </c>
      <c r="F1020" s="58">
        <f t="shared" si="152"/>
        <v>19.9587</v>
      </c>
      <c r="G1020" s="65">
        <v>15.726480848748617</v>
      </c>
      <c r="H1020" s="66">
        <v>26.4</v>
      </c>
      <c r="I1020" s="60">
        <f>AVERAGE($H$102:H1020)</f>
        <v>16.995560391730141</v>
      </c>
      <c r="J1020" s="58">
        <f t="shared" si="150"/>
        <v>30.420991735537189</v>
      </c>
      <c r="K1020">
        <f t="shared" si="153"/>
        <v>25.9</v>
      </c>
    </row>
    <row r="1021" spans="3:11">
      <c r="C1021" s="64">
        <v>38169</v>
      </c>
      <c r="D1021" s="64" t="str">
        <f t="shared" si="151"/>
        <v>72004</v>
      </c>
      <c r="E1021" s="65">
        <v>19.070799999999998</v>
      </c>
      <c r="F1021" s="58">
        <f t="shared" si="152"/>
        <v>20.317699999999999</v>
      </c>
      <c r="G1021" s="65">
        <v>15.730115978260846</v>
      </c>
      <c r="H1021" s="66">
        <v>25.7</v>
      </c>
      <c r="I1021" s="60">
        <f>AVERAGE($H$102:H1021)</f>
        <v>17.005021739130434</v>
      </c>
      <c r="J1021" s="58">
        <f t="shared" si="150"/>
        <v>30.465702479338841</v>
      </c>
      <c r="K1021">
        <f t="shared" si="153"/>
        <v>26.4</v>
      </c>
    </row>
    <row r="1022" spans="3:11">
      <c r="C1022" s="64">
        <v>38200</v>
      </c>
      <c r="D1022" s="64" t="str">
        <f t="shared" si="151"/>
        <v>82004</v>
      </c>
      <c r="E1022" s="65">
        <v>19.1144</v>
      </c>
      <c r="F1022" s="58">
        <f t="shared" si="152"/>
        <v>19.070799999999998</v>
      </c>
      <c r="G1022" s="65">
        <v>15.733790553745905</v>
      </c>
      <c r="H1022" s="66">
        <v>25.17</v>
      </c>
      <c r="I1022" s="60">
        <f>AVERAGE($H$102:H1022)</f>
        <v>17.013887079261671</v>
      </c>
      <c r="J1022" s="58">
        <f t="shared" si="150"/>
        <v>30.507851239669424</v>
      </c>
      <c r="K1022">
        <f t="shared" si="153"/>
        <v>25.7</v>
      </c>
    </row>
    <row r="1023" spans="3:11">
      <c r="C1023" s="64">
        <v>38231</v>
      </c>
      <c r="D1023" s="64" t="str">
        <f t="shared" si="151"/>
        <v>92004</v>
      </c>
      <c r="E1023" s="65">
        <v>19.293399999999998</v>
      </c>
      <c r="F1023" s="58">
        <f t="shared" si="152"/>
        <v>19.1144</v>
      </c>
      <c r="G1023" s="65">
        <v>15.737651301518417</v>
      </c>
      <c r="H1023" s="66">
        <v>25.67</v>
      </c>
      <c r="I1023" s="60">
        <f>AVERAGE($H$102:H1023)</f>
        <v>17.023275488069412</v>
      </c>
      <c r="J1023" s="58">
        <f t="shared" si="150"/>
        <v>30.550330578512398</v>
      </c>
      <c r="K1023">
        <f t="shared" si="153"/>
        <v>25.17</v>
      </c>
    </row>
    <row r="1024" spans="3:11">
      <c r="C1024" s="64">
        <v>38261</v>
      </c>
      <c r="D1024" s="64" t="str">
        <f t="shared" si="151"/>
        <v>102004</v>
      </c>
      <c r="E1024" s="65">
        <v>19.3032</v>
      </c>
      <c r="F1024" s="58">
        <f t="shared" si="152"/>
        <v>19.293399999999998</v>
      </c>
      <c r="G1024" s="65">
        <v>15.741514301191744</v>
      </c>
      <c r="H1024" s="66">
        <v>25.41</v>
      </c>
      <c r="I1024" s="60">
        <f>AVERAGE($H$102:H1024)</f>
        <v>17.032361863488624</v>
      </c>
      <c r="J1024" s="58">
        <f t="shared" si="150"/>
        <v>30.5903305785124</v>
      </c>
      <c r="K1024">
        <f t="shared" si="153"/>
        <v>25.67</v>
      </c>
    </row>
    <row r="1025" spans="3:11">
      <c r="C1025" s="64">
        <v>38292</v>
      </c>
      <c r="D1025" s="64" t="str">
        <f t="shared" si="151"/>
        <v>112004</v>
      </c>
      <c r="E1025" s="65">
        <v>20.048200000000001</v>
      </c>
      <c r="F1025" s="58">
        <f t="shared" si="152"/>
        <v>19.3032</v>
      </c>
      <c r="G1025" s="65">
        <v>15.746175216450194</v>
      </c>
      <c r="H1025" s="66">
        <v>26.47</v>
      </c>
      <c r="I1025" s="60">
        <f>AVERAGE($H$102:H1025)</f>
        <v>17.042575757575754</v>
      </c>
      <c r="J1025" s="58">
        <f t="shared" si="150"/>
        <v>30.640578512396697</v>
      </c>
      <c r="K1025">
        <f t="shared" si="153"/>
        <v>25.41</v>
      </c>
    </row>
    <row r="1026" spans="3:11">
      <c r="C1026" s="64">
        <v>38322</v>
      </c>
      <c r="D1026" s="64" t="str">
        <f t="shared" si="151"/>
        <v>122004</v>
      </c>
      <c r="E1026" s="65">
        <v>20.698899999999998</v>
      </c>
      <c r="F1026" s="58">
        <f t="shared" si="152"/>
        <v>20.048200000000001</v>
      </c>
      <c r="G1026" s="65">
        <v>15.751529513513491</v>
      </c>
      <c r="H1026" s="66">
        <v>27.14</v>
      </c>
      <c r="I1026" s="60">
        <f>AVERAGE($H$102:H1026)</f>
        <v>17.053491891891891</v>
      </c>
      <c r="J1026" s="58">
        <f t="shared" si="150"/>
        <v>30.697851239669422</v>
      </c>
      <c r="K1026">
        <f t="shared" si="153"/>
        <v>26.47</v>
      </c>
    </row>
    <row r="1027" spans="3:11">
      <c r="C1027" s="64">
        <v>38353</v>
      </c>
      <c r="D1027" s="64" t="str">
        <f t="shared" si="151"/>
        <v>12005</v>
      </c>
      <c r="E1027" s="65">
        <v>19.583400000000001</v>
      </c>
      <c r="F1027" s="58">
        <f t="shared" si="152"/>
        <v>20.698899999999998</v>
      </c>
      <c r="G1027" s="65">
        <v>15.755667602591769</v>
      </c>
      <c r="H1027" s="66">
        <v>26.59</v>
      </c>
      <c r="I1027" s="60">
        <f>AVERAGE($H$102:H1027)</f>
        <v>17.063790496760255</v>
      </c>
      <c r="J1027" s="58">
        <f t="shared" si="150"/>
        <v>30.753057851239671</v>
      </c>
      <c r="K1027">
        <f t="shared" si="153"/>
        <v>27.14</v>
      </c>
    </row>
    <row r="1028" spans="3:11">
      <c r="C1028" s="64">
        <v>38384</v>
      </c>
      <c r="D1028" s="64" t="str">
        <f t="shared" si="151"/>
        <v>22005</v>
      </c>
      <c r="E1028" s="65">
        <v>19.953600000000002</v>
      </c>
      <c r="F1028" s="58">
        <f t="shared" si="152"/>
        <v>19.583400000000001</v>
      </c>
      <c r="G1028" s="65">
        <v>15.760196116504831</v>
      </c>
      <c r="H1028" s="66">
        <v>26.74</v>
      </c>
      <c r="I1028" s="60">
        <f>AVERAGE($H$102:H1028)</f>
        <v>17.07422869471413</v>
      </c>
      <c r="J1028" s="58">
        <f t="shared" si="150"/>
        <v>30.806942148760328</v>
      </c>
      <c r="K1028">
        <f t="shared" si="153"/>
        <v>26.59</v>
      </c>
    </row>
    <row r="1029" spans="3:11">
      <c r="C1029" s="64">
        <v>38412</v>
      </c>
      <c r="D1029" s="64" t="str">
        <f t="shared" si="151"/>
        <v>32005</v>
      </c>
      <c r="E1029" s="65">
        <v>19.572099999999999</v>
      </c>
      <c r="F1029" s="58">
        <f t="shared" si="152"/>
        <v>19.953600000000002</v>
      </c>
      <c r="G1029" s="65">
        <v>15.764303771551701</v>
      </c>
      <c r="H1029" s="66">
        <v>26.34</v>
      </c>
      <c r="I1029" s="60">
        <f>AVERAGE($H$102:H1029)</f>
        <v>17.084213362068962</v>
      </c>
      <c r="J1029" s="58">
        <f t="shared" si="150"/>
        <v>30.852727272727272</v>
      </c>
      <c r="K1029">
        <f t="shared" si="153"/>
        <v>26.74</v>
      </c>
    </row>
    <row r="1030" spans="3:11">
      <c r="C1030" s="64">
        <v>38443</v>
      </c>
      <c r="D1030" s="64" t="str">
        <f t="shared" si="151"/>
        <v>42005</v>
      </c>
      <c r="E1030" s="65">
        <v>18.258400000000002</v>
      </c>
      <c r="F1030" s="58">
        <f t="shared" si="152"/>
        <v>19.572099999999999</v>
      </c>
      <c r="G1030" s="65">
        <v>15.766988482238943</v>
      </c>
      <c r="H1030" s="66">
        <v>25.41</v>
      </c>
      <c r="I1030" s="60">
        <f>AVERAGE($H$102:H1030)</f>
        <v>17.093175457481159</v>
      </c>
      <c r="J1030" s="58">
        <f t="shared" si="150"/>
        <v>30.887933884297517</v>
      </c>
      <c r="K1030">
        <f t="shared" si="153"/>
        <v>26.34</v>
      </c>
    </row>
    <row r="1031" spans="3:11">
      <c r="C1031" s="64">
        <v>38473</v>
      </c>
      <c r="D1031" s="64" t="str">
        <f t="shared" si="151"/>
        <v>52005</v>
      </c>
      <c r="E1031" s="65">
        <v>18.805199999999999</v>
      </c>
      <c r="F1031" s="58">
        <f t="shared" si="152"/>
        <v>18.258400000000002</v>
      </c>
      <c r="G1031" s="65">
        <v>15.770255376344064</v>
      </c>
      <c r="H1031" s="66">
        <v>25.65</v>
      </c>
      <c r="I1031" s="60">
        <f>AVERAGE($H$102:H1031)</f>
        <v>17.102376344086018</v>
      </c>
      <c r="J1031" s="58">
        <f t="shared" si="150"/>
        <v>30.921074380165287</v>
      </c>
      <c r="K1031">
        <f t="shared" si="153"/>
        <v>25.41</v>
      </c>
    </row>
    <row r="1032" spans="3:11">
      <c r="C1032" s="64">
        <v>38504</v>
      </c>
      <c r="D1032" s="64" t="str">
        <f t="shared" si="151"/>
        <v>62005</v>
      </c>
      <c r="E1032" s="65">
        <v>18.802600000000002</v>
      </c>
      <c r="F1032" s="58">
        <f t="shared" si="152"/>
        <v>18.805199999999999</v>
      </c>
      <c r="G1032" s="65">
        <v>15.77351245972071</v>
      </c>
      <c r="H1032" s="66">
        <v>26.07</v>
      </c>
      <c r="I1032" s="60">
        <f>AVERAGE($H$102:H1032)</f>
        <v>17.112008592910847</v>
      </c>
      <c r="J1032" s="58">
        <f t="shared" si="150"/>
        <v>30.953140495867768</v>
      </c>
      <c r="K1032">
        <f t="shared" si="153"/>
        <v>25.65</v>
      </c>
    </row>
    <row r="1033" spans="3:11">
      <c r="C1033" s="64">
        <v>38534</v>
      </c>
      <c r="D1033" s="64" t="str">
        <f t="shared" si="151"/>
        <v>72005</v>
      </c>
      <c r="E1033" s="65">
        <v>18.5396</v>
      </c>
      <c r="F1033" s="58">
        <f t="shared" si="152"/>
        <v>18.802600000000002</v>
      </c>
      <c r="G1033" s="65">
        <v>15.776480364806845</v>
      </c>
      <c r="H1033" s="66">
        <v>26.29</v>
      </c>
      <c r="I1033" s="60">
        <f>AVERAGE($H$102:H1033)</f>
        <v>17.121856223175964</v>
      </c>
      <c r="J1033" s="58">
        <f t="shared" si="150"/>
        <v>30.98264462809917</v>
      </c>
      <c r="K1033">
        <f t="shared" si="153"/>
        <v>26.07</v>
      </c>
    </row>
    <row r="1034" spans="3:11">
      <c r="C1034" s="64">
        <v>38565</v>
      </c>
      <c r="D1034" s="64" t="str">
        <f t="shared" si="151"/>
        <v>82005</v>
      </c>
      <c r="E1034" s="65">
        <v>18.331499999999998</v>
      </c>
      <c r="F1034" s="58">
        <f t="shared" si="152"/>
        <v>18.5396</v>
      </c>
      <c r="G1034" s="65">
        <v>15.779218863879937</v>
      </c>
      <c r="H1034" s="66">
        <v>26.1</v>
      </c>
      <c r="I1034" s="60">
        <f>AVERAGE($H$102:H1034)</f>
        <v>17.131479099678455</v>
      </c>
      <c r="J1034" s="58">
        <f t="shared" si="150"/>
        <v>31.005206611570248</v>
      </c>
      <c r="K1034">
        <f t="shared" si="153"/>
        <v>26.29</v>
      </c>
    </row>
    <row r="1035" spans="3:11">
      <c r="C1035" s="64">
        <v>38596</v>
      </c>
      <c r="D1035" s="64" t="str">
        <f t="shared" si="151"/>
        <v>92005</v>
      </c>
      <c r="E1035" s="65">
        <v>18.4589</v>
      </c>
      <c r="F1035" s="58">
        <f t="shared" si="152"/>
        <v>18.331499999999998</v>
      </c>
      <c r="G1035" s="65">
        <v>15.782087901498908</v>
      </c>
      <c r="H1035" s="66">
        <v>25.73</v>
      </c>
      <c r="I1035" s="60">
        <f>AVERAGE($H$102:H1035)</f>
        <v>17.140685224839398</v>
      </c>
      <c r="J1035" s="58">
        <f t="shared" si="150"/>
        <v>31.025454545454544</v>
      </c>
      <c r="K1035">
        <f t="shared" si="153"/>
        <v>26.1</v>
      </c>
    </row>
    <row r="1036" spans="3:11">
      <c r="C1036" s="64">
        <v>38626</v>
      </c>
      <c r="D1036" s="64" t="str">
        <f t="shared" si="151"/>
        <v>102005</v>
      </c>
      <c r="E1036" s="65">
        <v>17.260300000000001</v>
      </c>
      <c r="F1036" s="58">
        <f t="shared" si="152"/>
        <v>18.4589</v>
      </c>
      <c r="G1036" s="65">
        <v>15.783668877005326</v>
      </c>
      <c r="H1036" s="66">
        <v>24.88</v>
      </c>
      <c r="I1036" s="60">
        <f>AVERAGE($H$102:H1036)</f>
        <v>17.148962566844915</v>
      </c>
      <c r="J1036" s="58">
        <f t="shared" si="150"/>
        <v>31.033223140495867</v>
      </c>
      <c r="K1036">
        <f t="shared" si="153"/>
        <v>25.73</v>
      </c>
    </row>
    <row r="1037" spans="3:11">
      <c r="C1037" s="64">
        <v>38657</v>
      </c>
      <c r="D1037" s="64" t="str">
        <f t="shared" si="151"/>
        <v>112005</v>
      </c>
      <c r="E1037" s="65">
        <v>17.867599999999999</v>
      </c>
      <c r="F1037" s="58">
        <f t="shared" si="152"/>
        <v>17.260300000000001</v>
      </c>
      <c r="G1037" s="65">
        <v>15.785895299145277</v>
      </c>
      <c r="H1037" s="66">
        <v>25.93</v>
      </c>
      <c r="I1037" s="60">
        <f>AVERAGE($H$102:H1037)</f>
        <v>17.158344017094013</v>
      </c>
      <c r="J1037" s="58">
        <f t="shared" si="150"/>
        <v>31.049752066115698</v>
      </c>
      <c r="K1037">
        <f t="shared" si="153"/>
        <v>24.88</v>
      </c>
    </row>
    <row r="1038" spans="3:11">
      <c r="C1038" s="64">
        <v>38687</v>
      </c>
      <c r="D1038" s="64" t="str">
        <f t="shared" si="151"/>
        <v>122005</v>
      </c>
      <c r="E1038" s="65">
        <v>17.8506</v>
      </c>
      <c r="F1038" s="58">
        <f t="shared" si="152"/>
        <v>17.867599999999999</v>
      </c>
      <c r="G1038" s="65">
        <v>15.788098826040533</v>
      </c>
      <c r="H1038" s="66">
        <v>26.44</v>
      </c>
      <c r="I1038" s="60">
        <f>AVERAGE($H$102:H1038)</f>
        <v>17.168249733191033</v>
      </c>
      <c r="J1038" s="58">
        <f t="shared" si="150"/>
        <v>31.06702479338843</v>
      </c>
      <c r="K1038">
        <f t="shared" si="153"/>
        <v>25.93</v>
      </c>
    </row>
    <row r="1039" spans="3:11">
      <c r="C1039" s="64">
        <v>38718</v>
      </c>
      <c r="D1039" s="64" t="str">
        <f t="shared" si="151"/>
        <v>12006</v>
      </c>
      <c r="E1039" s="65">
        <v>17.614999999999998</v>
      </c>
      <c r="F1039" s="58">
        <f t="shared" si="152"/>
        <v>17.8506</v>
      </c>
      <c r="G1039" s="65">
        <v>15.790046481876312</v>
      </c>
      <c r="H1039" s="66">
        <v>26.47</v>
      </c>
      <c r="I1039" s="60">
        <f>AVERAGE($H$102:H1039)</f>
        <v>17.178166311300636</v>
      </c>
      <c r="J1039" s="58">
        <f t="shared" si="150"/>
        <v>31.07892561983471</v>
      </c>
      <c r="K1039">
        <f t="shared" si="153"/>
        <v>26.44</v>
      </c>
    </row>
    <row r="1040" spans="3:11">
      <c r="C1040" s="64">
        <v>38749</v>
      </c>
      <c r="D1040" s="64" t="str">
        <f t="shared" si="151"/>
        <v>22006</v>
      </c>
      <c r="E1040" s="65">
        <v>17.623000000000001</v>
      </c>
      <c r="F1040" s="58">
        <f t="shared" si="152"/>
        <v>17.614999999999998</v>
      </c>
      <c r="G1040" s="65">
        <v>15.791998509052162</v>
      </c>
      <c r="H1040" s="66">
        <v>26.25</v>
      </c>
      <c r="I1040" s="60">
        <f>AVERAGE($H$102:H1040)</f>
        <v>17.187827476038336</v>
      </c>
      <c r="J1040" s="58">
        <f t="shared" si="150"/>
        <v>31.091239669421483</v>
      </c>
      <c r="K1040">
        <f t="shared" si="153"/>
        <v>26.47</v>
      </c>
    </row>
    <row r="1041" spans="3:11">
      <c r="C1041" s="64">
        <v>38777</v>
      </c>
      <c r="D1041" s="64" t="str">
        <f t="shared" si="151"/>
        <v>32006</v>
      </c>
      <c r="E1041" s="65">
        <v>17.8185</v>
      </c>
      <c r="F1041" s="58">
        <f t="shared" si="152"/>
        <v>17.623000000000001</v>
      </c>
      <c r="G1041" s="65">
        <v>15.794154361702105</v>
      </c>
      <c r="H1041" s="66">
        <v>26.33</v>
      </c>
      <c r="I1041" s="60">
        <f>AVERAGE($H$102:H1041)</f>
        <v>17.197553191489359</v>
      </c>
      <c r="J1041" s="58">
        <f t="shared" si="150"/>
        <v>31.094214876033053</v>
      </c>
      <c r="K1041">
        <f t="shared" si="153"/>
        <v>26.25</v>
      </c>
    </row>
    <row r="1042" spans="3:11">
      <c r="C1042" s="64">
        <v>38808</v>
      </c>
      <c r="D1042" s="64" t="str">
        <f t="shared" si="151"/>
        <v>42006</v>
      </c>
      <c r="E1042" s="65">
        <v>17.5944</v>
      </c>
      <c r="F1042" s="58">
        <f t="shared" si="152"/>
        <v>17.8185</v>
      </c>
      <c r="G1042" s="65">
        <v>15.796067481402741</v>
      </c>
      <c r="H1042" s="66">
        <v>26.15</v>
      </c>
      <c r="I1042" s="60">
        <f>AVERAGE($H$102:H1042)</f>
        <v>17.207066950053132</v>
      </c>
      <c r="J1042" s="58">
        <f t="shared" si="150"/>
        <v>31.098512396694211</v>
      </c>
      <c r="K1042">
        <f t="shared" si="153"/>
        <v>26.33</v>
      </c>
    </row>
    <row r="1043" spans="3:11">
      <c r="C1043" s="64">
        <v>38838</v>
      </c>
      <c r="D1043" s="64" t="str">
        <f t="shared" si="151"/>
        <v>52006</v>
      </c>
      <c r="E1043" s="65">
        <v>17.0505</v>
      </c>
      <c r="F1043" s="58">
        <f t="shared" si="152"/>
        <v>17.5944</v>
      </c>
      <c r="G1043" s="65">
        <v>15.797399150743077</v>
      </c>
      <c r="H1043" s="66">
        <v>25.65</v>
      </c>
      <c r="I1043" s="60">
        <f>AVERAGE($H$102:H1043)</f>
        <v>17.216029723991504</v>
      </c>
      <c r="J1043" s="58">
        <f t="shared" si="150"/>
        <v>31.100413223140492</v>
      </c>
      <c r="K1043">
        <f t="shared" si="153"/>
        <v>26.15</v>
      </c>
    </row>
    <row r="1044" spans="3:11">
      <c r="C1044" s="64">
        <v>38869</v>
      </c>
      <c r="D1044" s="64" t="str">
        <f t="shared" si="151"/>
        <v>62006</v>
      </c>
      <c r="E1044" s="65">
        <v>17.052</v>
      </c>
      <c r="F1044" s="58">
        <f t="shared" si="152"/>
        <v>17.0505</v>
      </c>
      <c r="G1044" s="65">
        <v>15.798729586426274</v>
      </c>
      <c r="H1044" s="66">
        <v>24.75</v>
      </c>
      <c r="I1044" s="60">
        <f>AVERAGE($H$102:H1044)</f>
        <v>17.224019088016963</v>
      </c>
      <c r="J1044" s="58">
        <f t="shared" si="150"/>
        <v>31.091652892561982</v>
      </c>
      <c r="K1044">
        <f t="shared" si="153"/>
        <v>25.65</v>
      </c>
    </row>
    <row r="1045" spans="3:11">
      <c r="C1045" s="64">
        <v>38899</v>
      </c>
      <c r="D1045" s="64" t="str">
        <f t="shared" si="151"/>
        <v>72006</v>
      </c>
      <c r="E1045" s="65">
        <v>16.248699999999999</v>
      </c>
      <c r="F1045" s="58">
        <f t="shared" si="152"/>
        <v>17.052</v>
      </c>
      <c r="G1045" s="65">
        <v>15.799206249999976</v>
      </c>
      <c r="H1045" s="66">
        <v>24.7</v>
      </c>
      <c r="I1045" s="60">
        <f>AVERAGE($H$102:H1045)</f>
        <v>17.231938559322032</v>
      </c>
      <c r="J1045" s="58">
        <f t="shared" si="150"/>
        <v>31.081239669421482</v>
      </c>
      <c r="K1045">
        <f t="shared" si="153"/>
        <v>24.75</v>
      </c>
    </row>
    <row r="1046" spans="3:11">
      <c r="C1046" s="64">
        <v>38930</v>
      </c>
      <c r="D1046" s="64" t="str">
        <f t="shared" si="151"/>
        <v>82006</v>
      </c>
      <c r="E1046" s="65">
        <v>16.5944</v>
      </c>
      <c r="F1046" s="58">
        <f t="shared" si="152"/>
        <v>16.248699999999999</v>
      </c>
      <c r="G1046" s="65">
        <v>15.800047724867701</v>
      </c>
      <c r="H1046" s="66">
        <v>25.05</v>
      </c>
      <c r="I1046" s="60">
        <f>AVERAGE($H$102:H1046)</f>
        <v>17.240211640211637</v>
      </c>
      <c r="J1046" s="58">
        <f t="shared" si="150"/>
        <v>31.08280991735537</v>
      </c>
      <c r="K1046">
        <f t="shared" si="153"/>
        <v>24.7</v>
      </c>
    </row>
    <row r="1047" spans="3:11">
      <c r="C1047" s="64">
        <v>38961</v>
      </c>
      <c r="D1047" s="64" t="str">
        <f t="shared" si="151"/>
        <v>92006</v>
      </c>
      <c r="E1047" s="65">
        <v>17.001999999999999</v>
      </c>
      <c r="F1047" s="58">
        <f t="shared" si="152"/>
        <v>16.5944</v>
      </c>
      <c r="G1047" s="65">
        <v>15.801318287526403</v>
      </c>
      <c r="H1047" s="66">
        <v>25.64</v>
      </c>
      <c r="I1047" s="60">
        <f>AVERAGE($H$102:H1047)</f>
        <v>17.249090909090906</v>
      </c>
      <c r="J1047" s="58">
        <f t="shared" si="150"/>
        <v>31.084710743801651</v>
      </c>
      <c r="K1047">
        <f t="shared" si="153"/>
        <v>25.05</v>
      </c>
    </row>
    <row r="1048" spans="3:11">
      <c r="C1048" s="64">
        <v>38991</v>
      </c>
      <c r="D1048" s="64" t="str">
        <f t="shared" si="151"/>
        <v>102006</v>
      </c>
      <c r="E1048" s="65">
        <v>16.905200000000001</v>
      </c>
      <c r="F1048" s="58">
        <f t="shared" si="152"/>
        <v>17.001999999999999</v>
      </c>
      <c r="G1048" s="65">
        <v>15.802483949313597</v>
      </c>
      <c r="H1048" s="66">
        <v>26.54</v>
      </c>
      <c r="I1048" s="60">
        <f>AVERAGE($H$102:H1048)</f>
        <v>17.258901795142553</v>
      </c>
      <c r="J1048" s="58">
        <f t="shared" si="150"/>
        <v>31.091818181818176</v>
      </c>
      <c r="K1048">
        <f t="shared" si="153"/>
        <v>25.64</v>
      </c>
    </row>
    <row r="1049" spans="3:11">
      <c r="C1049" s="64">
        <v>39022</v>
      </c>
      <c r="D1049" s="64" t="str">
        <f t="shared" si="151"/>
        <v>112006</v>
      </c>
      <c r="E1049" s="65">
        <v>17.183499999999999</v>
      </c>
      <c r="F1049" s="58">
        <f t="shared" si="152"/>
        <v>16.905200000000001</v>
      </c>
      <c r="G1049" s="65">
        <v>15.803940717299554</v>
      </c>
      <c r="H1049" s="66">
        <v>26.93</v>
      </c>
      <c r="I1049" s="60">
        <f>AVERAGE($H$102:H1049)</f>
        <v>17.269103375527422</v>
      </c>
      <c r="J1049" s="58">
        <f t="shared" si="150"/>
        <v>31.095537190082638</v>
      </c>
      <c r="K1049">
        <f t="shared" si="153"/>
        <v>26.54</v>
      </c>
    </row>
    <row r="1050" spans="3:11">
      <c r="C1050" s="64">
        <v>39052</v>
      </c>
      <c r="D1050" s="64" t="str">
        <f t="shared" si="151"/>
        <v>122006</v>
      </c>
      <c r="E1050" s="65">
        <v>17.400300000000001</v>
      </c>
      <c r="F1050" s="58">
        <f t="shared" si="152"/>
        <v>17.183499999999999</v>
      </c>
      <c r="G1050" s="65">
        <v>15.805622866174895</v>
      </c>
      <c r="H1050" s="66">
        <v>27.28</v>
      </c>
      <c r="I1050" s="60">
        <f>AVERAGE($H$102:H1050)</f>
        <v>17.279652265542673</v>
      </c>
      <c r="J1050" s="58">
        <f t="shared" si="150"/>
        <v>31.093057851239664</v>
      </c>
      <c r="K1050">
        <f t="shared" si="153"/>
        <v>26.93</v>
      </c>
    </row>
    <row r="1051" spans="3:11">
      <c r="C1051" s="64">
        <v>39083</v>
      </c>
      <c r="D1051" s="64" t="str">
        <f t="shared" si="151"/>
        <v>12007</v>
      </c>
      <c r="E1051" s="65">
        <v>17.296900000000001</v>
      </c>
      <c r="F1051" s="58">
        <f t="shared" si="152"/>
        <v>17.400300000000001</v>
      </c>
      <c r="G1051" s="65">
        <v>15.807192631578921</v>
      </c>
      <c r="H1051" s="66">
        <v>27.21</v>
      </c>
      <c r="I1051" s="60">
        <f>AVERAGE($H$102:H1051)</f>
        <v>17.290105263157891</v>
      </c>
      <c r="J1051" s="58">
        <f t="shared" si="150"/>
        <v>31.088842975206603</v>
      </c>
      <c r="K1051">
        <f t="shared" si="153"/>
        <v>27.28</v>
      </c>
    </row>
    <row r="1052" spans="3:11">
      <c r="C1052" s="64">
        <v>39114</v>
      </c>
      <c r="D1052" s="64" t="str">
        <f t="shared" si="151"/>
        <v>22007</v>
      </c>
      <c r="E1052" s="65">
        <v>16.9191</v>
      </c>
      <c r="F1052" s="58">
        <f t="shared" si="152"/>
        <v>17.296900000000001</v>
      </c>
      <c r="G1052" s="65">
        <v>15.80836182965297</v>
      </c>
      <c r="H1052" s="66">
        <v>27.32</v>
      </c>
      <c r="I1052" s="60">
        <f>AVERAGE($H$102:H1052)</f>
        <v>17.300651945320709</v>
      </c>
      <c r="J1052" s="58">
        <f t="shared" si="150"/>
        <v>31.08049586776859</v>
      </c>
      <c r="K1052">
        <f t="shared" si="153"/>
        <v>27.21</v>
      </c>
    </row>
    <row r="1053" spans="3:11">
      <c r="C1053" s="64">
        <v>39142</v>
      </c>
      <c r="D1053" s="64" t="str">
        <f t="shared" si="151"/>
        <v>32007</v>
      </c>
      <c r="E1053" s="65">
        <v>17.087900000000001</v>
      </c>
      <c r="F1053" s="58">
        <f t="shared" si="152"/>
        <v>16.9191</v>
      </c>
      <c r="G1053" s="65">
        <v>15.809705882352915</v>
      </c>
      <c r="H1053" s="66">
        <v>26.23</v>
      </c>
      <c r="I1053" s="60">
        <f>AVERAGE($H$102:H1053)</f>
        <v>17.310031512605036</v>
      </c>
      <c r="J1053" s="58">
        <f t="shared" si="150"/>
        <v>31.055454545454541</v>
      </c>
      <c r="K1053">
        <f t="shared" si="153"/>
        <v>27.32</v>
      </c>
    </row>
    <row r="1054" spans="3:11">
      <c r="C1054" s="64">
        <v>39173</v>
      </c>
      <c r="D1054" s="64" t="str">
        <f t="shared" si="151"/>
        <v>42007</v>
      </c>
      <c r="E1054" s="65">
        <v>17.456099999999999</v>
      </c>
      <c r="F1054" s="58">
        <f t="shared" si="152"/>
        <v>17.087900000000001</v>
      </c>
      <c r="G1054" s="65">
        <v>15.811433473242365</v>
      </c>
      <c r="H1054" s="66">
        <v>26.98</v>
      </c>
      <c r="I1054" s="60">
        <f>AVERAGE($H$102:H1054)</f>
        <v>17.320178384050362</v>
      </c>
      <c r="J1054" s="58">
        <f t="shared" si="150"/>
        <v>31.04041322314049</v>
      </c>
      <c r="K1054">
        <f t="shared" si="153"/>
        <v>26.23</v>
      </c>
    </row>
    <row r="1055" spans="3:11">
      <c r="C1055" s="64">
        <v>39203</v>
      </c>
      <c r="D1055" s="64" t="str">
        <f t="shared" si="151"/>
        <v>52007</v>
      </c>
      <c r="E1055" s="65">
        <v>18.0243</v>
      </c>
      <c r="F1055" s="58">
        <f t="shared" si="152"/>
        <v>17.456099999999999</v>
      </c>
      <c r="G1055" s="65">
        <v>15.813753039832257</v>
      </c>
      <c r="H1055" s="66">
        <v>27.55</v>
      </c>
      <c r="I1055" s="60">
        <f>AVERAGE($H$102:H1055)</f>
        <v>17.330901467505235</v>
      </c>
      <c r="J1055" s="58">
        <f t="shared" ref="J1055:J1118" si="154">AVERAGE(H935:H1055)</f>
        <v>31.040165289256194</v>
      </c>
      <c r="K1055">
        <f t="shared" si="153"/>
        <v>26.98</v>
      </c>
    </row>
    <row r="1056" spans="3:11">
      <c r="C1056" s="64">
        <v>39234</v>
      </c>
      <c r="D1056" s="64" t="str">
        <f t="shared" si="151"/>
        <v>62007</v>
      </c>
      <c r="E1056" s="65">
        <v>17.703099999999999</v>
      </c>
      <c r="F1056" s="58">
        <f t="shared" si="152"/>
        <v>18.0243</v>
      </c>
      <c r="G1056" s="65">
        <v>15.815731413612538</v>
      </c>
      <c r="H1056" s="66">
        <v>27.42</v>
      </c>
      <c r="I1056" s="60">
        <f>AVERAGE($H$102:H1056)</f>
        <v>17.341465968586377</v>
      </c>
      <c r="J1056" s="58">
        <f t="shared" si="154"/>
        <v>31.019421487603303</v>
      </c>
      <c r="K1056">
        <f t="shared" si="153"/>
        <v>27.55</v>
      </c>
    </row>
    <row r="1057" spans="3:11">
      <c r="C1057" s="64">
        <v>39264</v>
      </c>
      <c r="D1057" s="64" t="str">
        <f t="shared" si="151"/>
        <v>72007</v>
      </c>
      <c r="E1057" s="65">
        <v>18.514900000000001</v>
      </c>
      <c r="F1057" s="58">
        <f t="shared" si="152"/>
        <v>17.703099999999999</v>
      </c>
      <c r="G1057" s="65">
        <v>15.818554811715455</v>
      </c>
      <c r="H1057" s="66">
        <v>27.41</v>
      </c>
      <c r="I1057" s="60">
        <f>AVERAGE($H$102:H1057)</f>
        <v>17.35199790794978</v>
      </c>
      <c r="J1057" s="58">
        <f t="shared" si="154"/>
        <v>30.987685950413219</v>
      </c>
      <c r="K1057">
        <f t="shared" si="153"/>
        <v>27.42</v>
      </c>
    </row>
    <row r="1058" spans="3:11">
      <c r="C1058" s="64">
        <v>39295</v>
      </c>
      <c r="D1058" s="64" t="str">
        <f t="shared" si="151"/>
        <v>82007</v>
      </c>
      <c r="E1058" s="65">
        <v>18.7531</v>
      </c>
      <c r="F1058" s="58">
        <f t="shared" si="152"/>
        <v>18.514900000000001</v>
      </c>
      <c r="G1058" s="65">
        <v>15.821621212121185</v>
      </c>
      <c r="H1058" s="66">
        <v>26.15</v>
      </c>
      <c r="I1058" s="60">
        <f>AVERAGE($H$102:H1058)</f>
        <v>17.361191222570525</v>
      </c>
      <c r="J1058" s="58">
        <f t="shared" si="154"/>
        <v>30.933057851239663</v>
      </c>
      <c r="K1058">
        <f t="shared" si="153"/>
        <v>27.41</v>
      </c>
    </row>
    <row r="1059" spans="3:11">
      <c r="C1059" s="64">
        <v>39326</v>
      </c>
      <c r="D1059" s="64" t="str">
        <f t="shared" si="151"/>
        <v>92007</v>
      </c>
      <c r="E1059" s="65">
        <v>19.424299999999999</v>
      </c>
      <c r="F1059" s="58">
        <f t="shared" si="152"/>
        <v>18.7531</v>
      </c>
      <c r="G1059" s="65">
        <v>15.825381837160725</v>
      </c>
      <c r="H1059" s="66">
        <v>26.73</v>
      </c>
      <c r="I1059" s="60">
        <f>AVERAGE($H$102:H1059)</f>
        <v>17.370970772442579</v>
      </c>
      <c r="J1059" s="58">
        <f t="shared" si="154"/>
        <v>30.884710743801644</v>
      </c>
      <c r="K1059">
        <f t="shared" si="153"/>
        <v>26.15</v>
      </c>
    </row>
    <row r="1060" spans="3:11">
      <c r="C1060" s="64">
        <v>39356</v>
      </c>
      <c r="D1060" s="64" t="str">
        <f t="shared" si="151"/>
        <v>102007</v>
      </c>
      <c r="E1060" s="65">
        <v>23.4116</v>
      </c>
      <c r="F1060" s="58">
        <f t="shared" si="152"/>
        <v>19.424299999999999</v>
      </c>
      <c r="G1060" s="65">
        <v>15.83329238790404</v>
      </c>
      <c r="H1060" s="66">
        <v>27.32</v>
      </c>
      <c r="I1060" s="60">
        <f>AVERAGE($H$102:H1060)</f>
        <v>17.381345151199156</v>
      </c>
      <c r="J1060" s="58">
        <f t="shared" si="154"/>
        <v>30.840578512396686</v>
      </c>
      <c r="K1060">
        <f t="shared" si="153"/>
        <v>26.73</v>
      </c>
    </row>
    <row r="1061" spans="3:11">
      <c r="C1061" s="64">
        <v>39387</v>
      </c>
      <c r="D1061" s="64" t="str">
        <f t="shared" si="151"/>
        <v>112007</v>
      </c>
      <c r="E1061" s="65">
        <v>22.380500000000001</v>
      </c>
      <c r="F1061" s="58">
        <f t="shared" si="152"/>
        <v>23.4116</v>
      </c>
      <c r="G1061" s="65">
        <v>15.840112395833305</v>
      </c>
      <c r="H1061" s="66">
        <v>25.73</v>
      </c>
      <c r="I1061" s="60">
        <f>AVERAGE($H$102:H1061)</f>
        <v>17.390041666666658</v>
      </c>
      <c r="J1061" s="58">
        <f t="shared" si="154"/>
        <v>30.781322314049579</v>
      </c>
      <c r="K1061">
        <f t="shared" si="153"/>
        <v>27.32</v>
      </c>
    </row>
    <row r="1062" spans="3:11">
      <c r="C1062" s="64">
        <v>39417</v>
      </c>
      <c r="D1062" s="64" t="str">
        <f t="shared" si="151"/>
        <v>122007</v>
      </c>
      <c r="E1062" s="65">
        <v>22.1874</v>
      </c>
      <c r="F1062" s="58">
        <f t="shared" si="152"/>
        <v>22.380500000000001</v>
      </c>
      <c r="G1062" s="65">
        <v>15.84671727367323</v>
      </c>
      <c r="H1062" s="66">
        <v>25.96</v>
      </c>
      <c r="I1062" s="60">
        <f>AVERAGE($H$102:H1062)</f>
        <v>17.398959417273662</v>
      </c>
      <c r="J1062" s="58">
        <f t="shared" si="154"/>
        <v>30.728677685950405</v>
      </c>
      <c r="K1062">
        <f t="shared" si="153"/>
        <v>25.73</v>
      </c>
    </row>
    <row r="1063" spans="3:11">
      <c r="C1063" s="64">
        <v>39448</v>
      </c>
      <c r="D1063" s="64" t="str">
        <f t="shared" ref="D1063:D1126" si="155">MONTH(C1063)&amp;YEAR(C1063)</f>
        <v>12008</v>
      </c>
      <c r="E1063" s="65">
        <v>22.827500000000001</v>
      </c>
      <c r="F1063" s="58">
        <f t="shared" si="152"/>
        <v>22.1874</v>
      </c>
      <c r="G1063" s="65">
        <v>15.853973804573776</v>
      </c>
      <c r="H1063" s="66">
        <v>24.02</v>
      </c>
      <c r="I1063" s="60">
        <f>AVERAGE($H$102:H1063)</f>
        <v>17.405841995841985</v>
      </c>
      <c r="J1063" s="58">
        <f t="shared" si="154"/>
        <v>30.654214876033045</v>
      </c>
      <c r="K1063">
        <f t="shared" si="153"/>
        <v>25.96</v>
      </c>
    </row>
    <row r="1064" spans="3:11">
      <c r="C1064" s="64">
        <v>39479</v>
      </c>
      <c r="D1064" s="64" t="str">
        <f t="shared" si="155"/>
        <v>22008</v>
      </c>
      <c r="E1064" s="65">
        <v>22.033899999999999</v>
      </c>
      <c r="F1064" s="58">
        <f t="shared" ref="F1064:F1127" si="156">E1063</f>
        <v>22.827500000000001</v>
      </c>
      <c r="G1064" s="65">
        <v>15.86039117341638</v>
      </c>
      <c r="H1064" s="66">
        <v>23.5</v>
      </c>
      <c r="I1064" s="60">
        <f>AVERAGE($H$102:H1064)</f>
        <v>17.412170301142254</v>
      </c>
      <c r="J1064" s="58">
        <f t="shared" si="154"/>
        <v>30.576859504132219</v>
      </c>
      <c r="K1064">
        <f t="shared" ref="K1064:K1127" si="157">H1063</f>
        <v>24.02</v>
      </c>
    </row>
    <row r="1065" spans="3:11">
      <c r="C1065" s="64">
        <v>39508</v>
      </c>
      <c r="D1065" s="64" t="str">
        <f t="shared" si="155"/>
        <v>32008</v>
      </c>
      <c r="E1065" s="65">
        <v>21.9026</v>
      </c>
      <c r="F1065" s="58">
        <f t="shared" si="156"/>
        <v>22.033899999999999</v>
      </c>
      <c r="G1065" s="65">
        <v>15.866659024896238</v>
      </c>
      <c r="H1065" s="66">
        <v>22.61</v>
      </c>
      <c r="I1065" s="60">
        <f>AVERAGE($H$102:H1065)</f>
        <v>17.417562240663891</v>
      </c>
      <c r="J1065" s="58">
        <f t="shared" si="154"/>
        <v>30.476859504132221</v>
      </c>
      <c r="K1065">
        <f t="shared" si="157"/>
        <v>23.5</v>
      </c>
    </row>
    <row r="1066" spans="3:11">
      <c r="C1066" s="64">
        <v>39539</v>
      </c>
      <c r="D1066" s="64" t="str">
        <f t="shared" si="155"/>
        <v>42008</v>
      </c>
      <c r="E1066" s="65">
        <v>26.9727</v>
      </c>
      <c r="F1066" s="58">
        <f t="shared" si="156"/>
        <v>21.9026</v>
      </c>
      <c r="G1066" s="65">
        <v>15.878167875647641</v>
      </c>
      <c r="H1066" s="66">
        <v>23.36</v>
      </c>
      <c r="I1066" s="60">
        <f>AVERAGE($H$102:H1066)</f>
        <v>17.423720207253879</v>
      </c>
      <c r="J1066" s="58">
        <f t="shared" si="154"/>
        <v>30.36999999999999</v>
      </c>
      <c r="K1066">
        <f t="shared" si="157"/>
        <v>22.61</v>
      </c>
    </row>
    <row r="1067" spans="3:11">
      <c r="C1067" s="64">
        <v>39569</v>
      </c>
      <c r="D1067" s="64" t="str">
        <f t="shared" si="155"/>
        <v>52008</v>
      </c>
      <c r="E1067" s="65">
        <v>27.2607</v>
      </c>
      <c r="F1067" s="58">
        <f t="shared" si="156"/>
        <v>26.9727</v>
      </c>
      <c r="G1067" s="65">
        <v>15.88995103519666</v>
      </c>
      <c r="H1067" s="66">
        <v>23.7</v>
      </c>
      <c r="I1067" s="60">
        <f>AVERAGE($H$102:H1067)</f>
        <v>17.430217391304339</v>
      </c>
      <c r="J1067" s="58">
        <f t="shared" si="154"/>
        <v>30.257851239669414</v>
      </c>
      <c r="K1067">
        <f t="shared" si="157"/>
        <v>23.36</v>
      </c>
    </row>
    <row r="1068" spans="3:11">
      <c r="C1068" s="64">
        <v>39600</v>
      </c>
      <c r="D1068" s="64" t="str">
        <f t="shared" si="155"/>
        <v>62008</v>
      </c>
      <c r="E1068" s="65">
        <v>24.917300000000001</v>
      </c>
      <c r="F1068" s="58">
        <f t="shared" si="156"/>
        <v>27.2607</v>
      </c>
      <c r="G1068" s="65">
        <v>15.899286452947232</v>
      </c>
      <c r="H1068" s="66">
        <v>22.42</v>
      </c>
      <c r="I1068" s="60">
        <f>AVERAGE($H$102:H1068)</f>
        <v>17.435377456049629</v>
      </c>
      <c r="J1068" s="58">
        <f t="shared" si="154"/>
        <v>30.137768595041315</v>
      </c>
      <c r="K1068">
        <f t="shared" si="157"/>
        <v>23.7</v>
      </c>
    </row>
    <row r="1069" spans="3:11">
      <c r="C1069" s="64">
        <v>39630</v>
      </c>
      <c r="D1069" s="64" t="str">
        <f t="shared" si="155"/>
        <v>72008</v>
      </c>
      <c r="E1069" s="65">
        <v>27.581700000000001</v>
      </c>
      <c r="F1069" s="58">
        <f t="shared" si="156"/>
        <v>24.917300000000001</v>
      </c>
      <c r="G1069" s="65">
        <v>15.911355061983445</v>
      </c>
      <c r="H1069" s="66">
        <v>20.91</v>
      </c>
      <c r="I1069" s="60">
        <f>AVERAGE($H$102:H1069)</f>
        <v>17.438966942148753</v>
      </c>
      <c r="J1069" s="58">
        <f t="shared" si="154"/>
        <v>30.006446280991725</v>
      </c>
      <c r="K1069">
        <f t="shared" si="157"/>
        <v>22.42</v>
      </c>
    </row>
    <row r="1070" spans="3:11">
      <c r="C1070" s="64">
        <v>39661</v>
      </c>
      <c r="D1070" s="64" t="str">
        <f t="shared" si="155"/>
        <v>82008</v>
      </c>
      <c r="E1070" s="65">
        <v>27.917999999999999</v>
      </c>
      <c r="F1070" s="58">
        <f t="shared" si="156"/>
        <v>27.581700000000001</v>
      </c>
      <c r="G1070" s="65">
        <v>15.923745820433409</v>
      </c>
      <c r="H1070" s="66">
        <v>21.4</v>
      </c>
      <c r="I1070" s="60">
        <f>AVERAGE($H$102:H1070)</f>
        <v>17.443054695562427</v>
      </c>
      <c r="J1070" s="58">
        <f t="shared" si="154"/>
        <v>29.867107438016522</v>
      </c>
      <c r="K1070">
        <f t="shared" si="157"/>
        <v>20.91</v>
      </c>
    </row>
    <row r="1071" spans="3:11">
      <c r="C1071" s="64">
        <v>39692</v>
      </c>
      <c r="D1071" s="64" t="str">
        <f t="shared" si="155"/>
        <v>92008</v>
      </c>
      <c r="E1071" s="65">
        <v>25.383199999999999</v>
      </c>
      <c r="F1071" s="58">
        <f t="shared" si="156"/>
        <v>27.917999999999999</v>
      </c>
      <c r="G1071" s="65">
        <v>15.933497835051519</v>
      </c>
      <c r="H1071" s="66">
        <v>20.36</v>
      </c>
      <c r="I1071" s="60">
        <f>AVERAGE($H$102:H1071)</f>
        <v>17.446061855670095</v>
      </c>
      <c r="J1071" s="58">
        <f t="shared" si="154"/>
        <v>29.742644628099168</v>
      </c>
      <c r="K1071">
        <f t="shared" si="157"/>
        <v>21.4</v>
      </c>
    </row>
    <row r="1072" spans="3:11">
      <c r="C1072" s="64">
        <v>39722</v>
      </c>
      <c r="D1072" s="64" t="str">
        <f t="shared" si="155"/>
        <v>102008</v>
      </c>
      <c r="E1072" s="65">
        <v>65.104200000000006</v>
      </c>
      <c r="F1072" s="58">
        <f t="shared" si="156"/>
        <v>25.383199999999999</v>
      </c>
      <c r="G1072" s="65">
        <v>15.984137075180199</v>
      </c>
      <c r="H1072" s="66">
        <v>16.39</v>
      </c>
      <c r="I1072" s="60">
        <f>AVERAGE($H$102:H1072)</f>
        <v>17.444974253347056</v>
      </c>
      <c r="J1072" s="58">
        <f t="shared" si="154"/>
        <v>29.600991735537189</v>
      </c>
      <c r="K1072">
        <f t="shared" si="157"/>
        <v>20.36</v>
      </c>
    </row>
    <row r="1073" spans="3:11">
      <c r="C1073" s="64">
        <v>39753</v>
      </c>
      <c r="D1073" s="64" t="str">
        <f t="shared" si="155"/>
        <v>112008</v>
      </c>
      <c r="E1073" s="65">
        <v>60.231200000000001</v>
      </c>
      <c r="F1073" s="58">
        <f t="shared" si="156"/>
        <v>65.104200000000006</v>
      </c>
      <c r="G1073" s="65">
        <v>16.02965874485594</v>
      </c>
      <c r="H1073" s="66">
        <v>15.26</v>
      </c>
      <c r="I1073" s="60">
        <f>AVERAGE($H$102:H1073)</f>
        <v>17.442726337448551</v>
      </c>
      <c r="J1073" s="58">
        <f t="shared" si="154"/>
        <v>29.448016528925621</v>
      </c>
      <c r="K1073">
        <f t="shared" si="157"/>
        <v>16.39</v>
      </c>
    </row>
    <row r="1074" spans="3:11">
      <c r="C1074" s="64">
        <v>39783</v>
      </c>
      <c r="D1074" s="64" t="str">
        <f t="shared" si="155"/>
        <v>122008</v>
      </c>
      <c r="E1074" s="65">
        <v>60.702300000000001</v>
      </c>
      <c r="F1074" s="58">
        <f t="shared" si="156"/>
        <v>60.231200000000001</v>
      </c>
      <c r="G1074" s="65">
        <v>16.075571017471709</v>
      </c>
      <c r="H1074" s="66">
        <v>15.38</v>
      </c>
      <c r="I1074" s="60">
        <f>AVERAGE($H$102:H1074)</f>
        <v>17.440606372045213</v>
      </c>
      <c r="J1074" s="58">
        <f t="shared" si="154"/>
        <v>29.266280991735538</v>
      </c>
      <c r="K1074">
        <f t="shared" si="157"/>
        <v>15.26</v>
      </c>
    </row>
    <row r="1075" spans="3:11">
      <c r="C1075" s="64">
        <v>39814</v>
      </c>
      <c r="D1075" s="64" t="str">
        <f t="shared" si="155"/>
        <v>12009</v>
      </c>
      <c r="E1075" s="65">
        <v>120.3907</v>
      </c>
      <c r="F1075" s="58">
        <f t="shared" si="156"/>
        <v>60.702300000000001</v>
      </c>
      <c r="G1075" s="65">
        <v>16.182670739219688</v>
      </c>
      <c r="H1075" s="66">
        <v>15.17</v>
      </c>
      <c r="I1075" s="60">
        <f>AVERAGE($H$102:H1075)</f>
        <v>17.438275154004096</v>
      </c>
      <c r="J1075" s="58">
        <f t="shared" si="154"/>
        <v>29.070826446280996</v>
      </c>
      <c r="K1075">
        <f t="shared" si="157"/>
        <v>15.38</v>
      </c>
    </row>
    <row r="1076" spans="3:11">
      <c r="C1076" s="64">
        <v>39845</v>
      </c>
      <c r="D1076" s="64" t="str">
        <f t="shared" si="155"/>
        <v>22009</v>
      </c>
      <c r="E1076" s="65">
        <v>107.15600000000001</v>
      </c>
      <c r="F1076" s="58">
        <f t="shared" si="156"/>
        <v>120.3907</v>
      </c>
      <c r="G1076" s="65">
        <v>16.275976717948694</v>
      </c>
      <c r="H1076" s="66">
        <v>14.12</v>
      </c>
      <c r="I1076" s="60">
        <f>AVERAGE($H$102:H1076)</f>
        <v>17.434871794871782</v>
      </c>
      <c r="J1076" s="58">
        <f t="shared" si="154"/>
        <v>28.852231404958683</v>
      </c>
      <c r="K1076">
        <f t="shared" si="157"/>
        <v>15.17</v>
      </c>
    </row>
    <row r="1077" spans="3:11">
      <c r="C1077" s="64">
        <v>39873</v>
      </c>
      <c r="D1077" s="64" t="str">
        <f t="shared" si="155"/>
        <v>32009</v>
      </c>
      <c r="E1077" s="65">
        <v>116.30759999999999</v>
      </c>
      <c r="F1077" s="58">
        <f t="shared" si="156"/>
        <v>107.15600000000001</v>
      </c>
      <c r="G1077" s="65">
        <v>16.378468135245875</v>
      </c>
      <c r="H1077" s="66">
        <v>13.32</v>
      </c>
      <c r="I1077" s="60">
        <f>AVERAGE($H$102:H1077)</f>
        <v>17.430655737704907</v>
      </c>
      <c r="J1077" s="58">
        <f t="shared" si="154"/>
        <v>28.628429752066122</v>
      </c>
      <c r="K1077">
        <f t="shared" si="157"/>
        <v>14.12</v>
      </c>
    </row>
    <row r="1078" spans="3:11">
      <c r="C1078" s="64">
        <v>39904</v>
      </c>
      <c r="D1078" s="64" t="str">
        <f t="shared" si="155"/>
        <v>42009</v>
      </c>
      <c r="E1078" s="65">
        <v>116.2197</v>
      </c>
      <c r="F1078" s="58">
        <f t="shared" si="156"/>
        <v>116.30759999999999</v>
      </c>
      <c r="G1078" s="65">
        <v>16.480659774820854</v>
      </c>
      <c r="H1078" s="66">
        <v>14.98</v>
      </c>
      <c r="I1078" s="60">
        <f>AVERAGE($H$102:H1078)</f>
        <v>17.428147389969283</v>
      </c>
      <c r="J1078" s="58">
        <f t="shared" si="154"/>
        <v>28.410495867768606</v>
      </c>
      <c r="K1078">
        <f t="shared" si="157"/>
        <v>13.32</v>
      </c>
    </row>
    <row r="1079" spans="3:11">
      <c r="C1079" s="64">
        <v>39934</v>
      </c>
      <c r="D1079" s="64" t="str">
        <f t="shared" si="155"/>
        <v>52009</v>
      </c>
      <c r="E1079" s="65">
        <v>122.3888</v>
      </c>
      <c r="F1079" s="58">
        <f t="shared" si="156"/>
        <v>116.2197</v>
      </c>
      <c r="G1079" s="65">
        <v>16.588950306748441</v>
      </c>
      <c r="H1079" s="66">
        <v>16</v>
      </c>
      <c r="I1079" s="60">
        <f>AVERAGE($H$102:H1079)</f>
        <v>17.426687116564405</v>
      </c>
      <c r="J1079" s="58">
        <f t="shared" si="154"/>
        <v>28.18983471074381</v>
      </c>
      <c r="K1079">
        <f t="shared" si="157"/>
        <v>14.98</v>
      </c>
    </row>
    <row r="1080" spans="3:11">
      <c r="C1080" s="64">
        <v>39965</v>
      </c>
      <c r="D1080" s="64" t="str">
        <f t="shared" si="155"/>
        <v>62009</v>
      </c>
      <c r="E1080" s="65">
        <v>122.4128</v>
      </c>
      <c r="F1080" s="58">
        <f t="shared" si="156"/>
        <v>122.3888</v>
      </c>
      <c r="G1080" s="65">
        <v>16.697044126659833</v>
      </c>
      <c r="H1080" s="66">
        <v>16.38</v>
      </c>
      <c r="I1080" s="60">
        <f>AVERAGE($H$102:H1080)</f>
        <v>17.425617977528081</v>
      </c>
      <c r="J1080" s="58">
        <f t="shared" si="154"/>
        <v>27.973553719008279</v>
      </c>
      <c r="K1080">
        <f t="shared" si="157"/>
        <v>16</v>
      </c>
    </row>
    <row r="1081" spans="3:11">
      <c r="C1081" s="64">
        <v>39995</v>
      </c>
      <c r="D1081" s="64" t="str">
        <f t="shared" si="155"/>
        <v>72009</v>
      </c>
      <c r="E1081" s="65">
        <v>78.746399999999994</v>
      </c>
      <c r="F1081" s="58">
        <f t="shared" si="156"/>
        <v>122.4128</v>
      </c>
      <c r="G1081" s="65">
        <v>16.760359795918344</v>
      </c>
      <c r="H1081" s="66">
        <v>16.690000000000001</v>
      </c>
      <c r="I1081" s="60">
        <f>AVERAGE($H$102:H1081)</f>
        <v>17.424867346938765</v>
      </c>
      <c r="J1081" s="58">
        <f t="shared" si="154"/>
        <v>27.762892561983488</v>
      </c>
      <c r="K1081">
        <f t="shared" si="157"/>
        <v>16.38</v>
      </c>
    </row>
    <row r="1082" spans="3:11">
      <c r="C1082" s="64">
        <v>40026</v>
      </c>
      <c r="D1082" s="64" t="str">
        <f t="shared" si="155"/>
        <v>82009</v>
      </c>
      <c r="E1082" s="65">
        <v>81.389200000000002</v>
      </c>
      <c r="F1082" s="58">
        <f t="shared" si="156"/>
        <v>78.746399999999994</v>
      </c>
      <c r="G1082" s="65">
        <v>16.826240366972453</v>
      </c>
      <c r="H1082" s="66">
        <v>18.09</v>
      </c>
      <c r="I1082" s="60">
        <f>AVERAGE($H$102:H1082)</f>
        <v>17.425545361875624</v>
      </c>
      <c r="J1082" s="58">
        <f t="shared" si="154"/>
        <v>27.550165289256213</v>
      </c>
      <c r="K1082">
        <f t="shared" si="157"/>
        <v>16.690000000000001</v>
      </c>
    </row>
    <row r="1083" spans="3:11">
      <c r="C1083" s="64">
        <v>40057</v>
      </c>
      <c r="D1083" s="64" t="str">
        <f t="shared" si="155"/>
        <v>92009</v>
      </c>
      <c r="E1083" s="65">
        <v>84.296700000000001</v>
      </c>
      <c r="F1083" s="58">
        <f t="shared" si="156"/>
        <v>81.389200000000002</v>
      </c>
      <c r="G1083" s="65">
        <v>16.894947556008123</v>
      </c>
      <c r="H1083" s="66">
        <v>18.829999999999998</v>
      </c>
      <c r="I1083" s="60">
        <f>AVERAGE($H$102:H1083)</f>
        <v>17.426975560081456</v>
      </c>
      <c r="J1083" s="58">
        <f t="shared" si="154"/>
        <v>27.359256198347126</v>
      </c>
      <c r="K1083">
        <f t="shared" si="157"/>
        <v>18.09</v>
      </c>
    </row>
    <row r="1084" spans="3:11">
      <c r="C1084" s="64">
        <v>40087</v>
      </c>
      <c r="D1084" s="64" t="str">
        <f t="shared" si="155"/>
        <v>102009</v>
      </c>
      <c r="E1084" s="65">
        <v>20.3294</v>
      </c>
      <c r="F1084" s="58">
        <f t="shared" si="156"/>
        <v>84.296700000000001</v>
      </c>
      <c r="G1084" s="65">
        <v>16.898441403865693</v>
      </c>
      <c r="H1084" s="66">
        <v>19.36</v>
      </c>
      <c r="I1084" s="60">
        <f>AVERAGE($H$102:H1084)</f>
        <v>17.428942014242107</v>
      </c>
      <c r="J1084" s="58">
        <f t="shared" si="154"/>
        <v>27.177768595041343</v>
      </c>
      <c r="K1084">
        <f t="shared" si="157"/>
        <v>18.829999999999998</v>
      </c>
    </row>
    <row r="1085" spans="3:11">
      <c r="C1085" s="64">
        <v>40118</v>
      </c>
      <c r="D1085" s="64" t="str">
        <f t="shared" si="155"/>
        <v>112009</v>
      </c>
      <c r="E1085" s="65">
        <v>21.4956</v>
      </c>
      <c r="F1085" s="58">
        <f t="shared" si="156"/>
        <v>20.3294</v>
      </c>
      <c r="G1085" s="65">
        <v>16.903113313008102</v>
      </c>
      <c r="H1085" s="66">
        <v>19.809999999999999</v>
      </c>
      <c r="I1085" s="60">
        <f>AVERAGE($H$102:H1085)</f>
        <v>17.431361788617878</v>
      </c>
      <c r="J1085" s="58">
        <f t="shared" si="154"/>
        <v>27.006363636363655</v>
      </c>
      <c r="K1085">
        <f t="shared" si="157"/>
        <v>19.36</v>
      </c>
    </row>
    <row r="1086" spans="3:11">
      <c r="C1086" s="64">
        <v>40148</v>
      </c>
      <c r="D1086" s="64" t="str">
        <f t="shared" si="155"/>
        <v>122009</v>
      </c>
      <c r="E1086" s="65">
        <v>21.877600000000001</v>
      </c>
      <c r="F1086" s="58">
        <f t="shared" si="156"/>
        <v>21.4956</v>
      </c>
      <c r="G1086" s="65">
        <v>16.908163553299467</v>
      </c>
      <c r="H1086" s="66">
        <v>20.32</v>
      </c>
      <c r="I1086" s="60">
        <f>AVERAGE($H$102:H1086)</f>
        <v>17.434294416243645</v>
      </c>
      <c r="J1086" s="58">
        <f t="shared" si="154"/>
        <v>26.817190082644647</v>
      </c>
      <c r="K1086">
        <f t="shared" si="157"/>
        <v>19.809999999999999</v>
      </c>
    </row>
    <row r="1087" spans="3:11">
      <c r="C1087" s="64">
        <v>40179</v>
      </c>
      <c r="D1087" s="64" t="str">
        <f t="shared" si="155"/>
        <v>12010</v>
      </c>
      <c r="E1087" s="65">
        <v>17.624700000000001</v>
      </c>
      <c r="F1087" s="58">
        <f t="shared" si="156"/>
        <v>21.877600000000001</v>
      </c>
      <c r="G1087" s="65">
        <v>16.908890263691656</v>
      </c>
      <c r="H1087" s="66">
        <v>20.53</v>
      </c>
      <c r="I1087" s="60">
        <f>AVERAGE($H$102:H1087)</f>
        <v>17.437434077079097</v>
      </c>
      <c r="J1087" s="58">
        <f t="shared" si="154"/>
        <v>26.621652892562004</v>
      </c>
      <c r="K1087">
        <f t="shared" si="157"/>
        <v>20.32</v>
      </c>
    </row>
    <row r="1088" spans="3:11">
      <c r="C1088" s="64">
        <v>40210</v>
      </c>
      <c r="D1088" s="64" t="str">
        <f t="shared" si="155"/>
        <v>22010</v>
      </c>
      <c r="E1088" s="65">
        <v>18.127199999999998</v>
      </c>
      <c r="F1088" s="58">
        <f t="shared" si="156"/>
        <v>17.624700000000001</v>
      </c>
      <c r="G1088" s="65">
        <v>16.910124620060763</v>
      </c>
      <c r="H1088" s="66">
        <v>19.920000000000002</v>
      </c>
      <c r="I1088" s="60">
        <f>AVERAGE($H$102:H1088)</f>
        <v>17.439949341438691</v>
      </c>
      <c r="J1088" s="58">
        <f t="shared" si="154"/>
        <v>26.424545454545477</v>
      </c>
      <c r="K1088">
        <f t="shared" si="157"/>
        <v>20.53</v>
      </c>
    </row>
    <row r="1089" spans="3:11">
      <c r="C1089" s="64">
        <v>40238</v>
      </c>
      <c r="D1089" s="64" t="str">
        <f t="shared" si="155"/>
        <v>32010</v>
      </c>
      <c r="E1089" s="65">
        <v>19.193000000000001</v>
      </c>
      <c r="F1089" s="58">
        <f t="shared" si="156"/>
        <v>18.127199999999998</v>
      </c>
      <c r="G1089" s="65">
        <v>16.912435222672038</v>
      </c>
      <c r="H1089" s="66">
        <v>21</v>
      </c>
      <c r="I1089" s="60">
        <f>AVERAGE($H$102:H1089)</f>
        <v>17.443552631578935</v>
      </c>
      <c r="J1089" s="58">
        <f t="shared" si="154"/>
        <v>26.249504132231429</v>
      </c>
      <c r="K1089">
        <f t="shared" si="157"/>
        <v>19.920000000000002</v>
      </c>
    </row>
    <row r="1090" spans="3:11">
      <c r="C1090" s="64">
        <v>40269</v>
      </c>
      <c r="D1090" s="64" t="str">
        <f t="shared" si="155"/>
        <v>42010</v>
      </c>
      <c r="E1090" s="65">
        <v>17.685400000000001</v>
      </c>
      <c r="F1090" s="58">
        <f t="shared" si="156"/>
        <v>19.193000000000001</v>
      </c>
      <c r="G1090" s="65">
        <v>16.913216784630912</v>
      </c>
      <c r="H1090" s="66">
        <v>21.8</v>
      </c>
      <c r="I1090" s="60">
        <f>AVERAGE($H$102:H1090)</f>
        <v>17.447957532861466</v>
      </c>
      <c r="J1090" s="58">
        <f t="shared" si="154"/>
        <v>26.072479338843007</v>
      </c>
      <c r="K1090">
        <f t="shared" si="157"/>
        <v>21</v>
      </c>
    </row>
    <row r="1091" spans="3:11">
      <c r="C1091" s="64">
        <v>40299</v>
      </c>
      <c r="D1091" s="64" t="str">
        <f t="shared" si="155"/>
        <v>52010</v>
      </c>
      <c r="E1091" s="65">
        <v>16.235600000000002</v>
      </c>
      <c r="F1091" s="58">
        <f t="shared" si="156"/>
        <v>17.685400000000001</v>
      </c>
      <c r="G1091" s="65">
        <v>16.912532323232295</v>
      </c>
      <c r="H1091" s="66">
        <v>20.48</v>
      </c>
      <c r="I1091" s="60">
        <f>AVERAGE($H$102:H1091)</f>
        <v>17.451020202020189</v>
      </c>
      <c r="J1091" s="58">
        <f t="shared" si="154"/>
        <v>25.88198347107441</v>
      </c>
      <c r="K1091">
        <f t="shared" si="157"/>
        <v>21.8</v>
      </c>
    </row>
    <row r="1092" spans="3:11">
      <c r="C1092" s="64">
        <v>40330</v>
      </c>
      <c r="D1092" s="64" t="str">
        <f t="shared" si="155"/>
        <v>62010</v>
      </c>
      <c r="E1092" s="65">
        <v>15.360799999999999</v>
      </c>
      <c r="F1092" s="58">
        <f t="shared" si="156"/>
        <v>16.235600000000002</v>
      </c>
      <c r="G1092" s="65">
        <v>16.910966498486346</v>
      </c>
      <c r="H1092" s="66">
        <v>19.739999999999998</v>
      </c>
      <c r="I1092" s="60">
        <f>AVERAGE($H$102:H1092)</f>
        <v>17.453329969727537</v>
      </c>
      <c r="J1092" s="58">
        <f t="shared" si="154"/>
        <v>25.698347107438043</v>
      </c>
      <c r="K1092">
        <f t="shared" si="157"/>
        <v>20.48</v>
      </c>
    </row>
    <row r="1093" spans="3:11">
      <c r="C1093" s="64">
        <v>40360</v>
      </c>
      <c r="D1093" s="64" t="str">
        <f t="shared" si="155"/>
        <v>72010</v>
      </c>
      <c r="E1093" s="65">
        <v>15.329800000000001</v>
      </c>
      <c r="F1093" s="58">
        <f t="shared" si="156"/>
        <v>15.360799999999999</v>
      </c>
      <c r="G1093" s="65">
        <v>16.90937258064513</v>
      </c>
      <c r="H1093" s="66">
        <v>19.670000000000002</v>
      </c>
      <c r="I1093" s="60">
        <f>AVERAGE($H$102:H1093)</f>
        <v>17.455564516129019</v>
      </c>
      <c r="J1093" s="58">
        <f t="shared" si="154"/>
        <v>25.50735537190085</v>
      </c>
      <c r="K1093">
        <f t="shared" si="157"/>
        <v>19.739999999999998</v>
      </c>
    </row>
    <row r="1094" spans="3:11">
      <c r="C1094" s="64">
        <v>40391</v>
      </c>
      <c r="D1094" s="64" t="str">
        <f t="shared" si="155"/>
        <v>82010</v>
      </c>
      <c r="E1094" s="65">
        <v>14.602399999999999</v>
      </c>
      <c r="F1094" s="58">
        <f t="shared" si="156"/>
        <v>15.329800000000001</v>
      </c>
      <c r="G1094" s="65">
        <v>16.907049345417892</v>
      </c>
      <c r="H1094" s="66">
        <v>19.77</v>
      </c>
      <c r="I1094" s="60">
        <f>AVERAGE($H$102:H1094)</f>
        <v>17.457895266868064</v>
      </c>
      <c r="J1094" s="58">
        <f t="shared" si="154"/>
        <v>25.317438016528953</v>
      </c>
      <c r="K1094">
        <f t="shared" si="157"/>
        <v>19.670000000000002</v>
      </c>
    </row>
    <row r="1095" spans="3:11">
      <c r="C1095" s="64">
        <v>40422</v>
      </c>
      <c r="D1095" s="64" t="str">
        <f t="shared" si="155"/>
        <v>92010</v>
      </c>
      <c r="E1095" s="65">
        <v>15.8809</v>
      </c>
      <c r="F1095" s="58">
        <f t="shared" si="156"/>
        <v>14.602399999999999</v>
      </c>
      <c r="G1095" s="65">
        <v>16.906017002012039</v>
      </c>
      <c r="H1095" s="66">
        <v>20.38</v>
      </c>
      <c r="I1095" s="60">
        <f>AVERAGE($H$102:H1095)</f>
        <v>17.46083501006035</v>
      </c>
      <c r="J1095" s="58">
        <f t="shared" si="154"/>
        <v>25.131570247933915</v>
      </c>
      <c r="K1095">
        <f t="shared" si="157"/>
        <v>19.77</v>
      </c>
    </row>
    <row r="1096" spans="3:11">
      <c r="C1096" s="64">
        <v>40452</v>
      </c>
      <c r="D1096" s="64" t="str">
        <f t="shared" si="155"/>
        <v>102010</v>
      </c>
      <c r="E1096" s="65">
        <v>15.297499999999999</v>
      </c>
      <c r="F1096" s="58">
        <f t="shared" si="156"/>
        <v>15.8809</v>
      </c>
      <c r="G1096" s="65">
        <v>16.904400402010019</v>
      </c>
      <c r="H1096" s="66">
        <v>21.24</v>
      </c>
      <c r="I1096" s="60">
        <f>AVERAGE($H$102:H1096)</f>
        <v>17.464633165829134</v>
      </c>
      <c r="J1096" s="58">
        <f t="shared" si="154"/>
        <v>24.960909090909116</v>
      </c>
      <c r="K1096">
        <f t="shared" si="157"/>
        <v>20.38</v>
      </c>
    </row>
    <row r="1097" spans="3:11">
      <c r="C1097" s="64">
        <v>40483</v>
      </c>
      <c r="D1097" s="64" t="str">
        <f t="shared" si="155"/>
        <v>112010</v>
      </c>
      <c r="E1097" s="65">
        <v>15.2624</v>
      </c>
      <c r="F1097" s="58">
        <f t="shared" si="156"/>
        <v>15.297499999999999</v>
      </c>
      <c r="G1097" s="65">
        <v>16.902751807228885</v>
      </c>
      <c r="H1097" s="66">
        <v>21.7</v>
      </c>
      <c r="I1097" s="60">
        <f>AVERAGE($H$102:H1097)</f>
        <v>17.468885542168668</v>
      </c>
      <c r="J1097" s="58">
        <f t="shared" si="154"/>
        <v>24.814876033057878</v>
      </c>
      <c r="K1097">
        <f t="shared" si="157"/>
        <v>21.24</v>
      </c>
    </row>
    <row r="1098" spans="3:11">
      <c r="C1098" s="64">
        <v>40513</v>
      </c>
      <c r="D1098" s="64" t="str">
        <f t="shared" si="155"/>
        <v>122010</v>
      </c>
      <c r="E1098" s="65">
        <v>16.2591</v>
      </c>
      <c r="F1098" s="58">
        <f t="shared" si="156"/>
        <v>15.2624</v>
      </c>
      <c r="G1098" s="65">
        <v>16.902106218655934</v>
      </c>
      <c r="H1098" s="66">
        <v>22.4</v>
      </c>
      <c r="I1098" s="60">
        <f>AVERAGE($H$102:H1098)</f>
        <v>17.473831494483441</v>
      </c>
      <c r="J1098" s="58">
        <f t="shared" si="154"/>
        <v>24.679504132231425</v>
      </c>
      <c r="K1098">
        <f t="shared" si="157"/>
        <v>21.7</v>
      </c>
    </row>
    <row r="1099" spans="3:11">
      <c r="C1099" s="64">
        <v>40544</v>
      </c>
      <c r="D1099" s="64" t="str">
        <f t="shared" si="155"/>
        <v>12011</v>
      </c>
      <c r="E1099" s="65">
        <v>15.817500000000001</v>
      </c>
      <c r="F1099" s="58">
        <f t="shared" si="156"/>
        <v>16.2591</v>
      </c>
      <c r="G1099" s="65">
        <v>16.901019438877725</v>
      </c>
      <c r="H1099" s="66">
        <v>22.98</v>
      </c>
      <c r="I1099" s="60">
        <f>AVERAGE($H$102:H1099)</f>
        <v>17.47934869739478</v>
      </c>
      <c r="J1099" s="58">
        <f t="shared" si="154"/>
        <v>24.561404958677706</v>
      </c>
      <c r="K1099">
        <f t="shared" si="157"/>
        <v>22.4</v>
      </c>
    </row>
    <row r="1100" spans="3:11">
      <c r="C1100" s="64">
        <v>40575</v>
      </c>
      <c r="D1100" s="64" t="str">
        <f t="shared" si="155"/>
        <v>22011</v>
      </c>
      <c r="E1100" s="65">
        <v>16.323</v>
      </c>
      <c r="F1100" s="58">
        <f t="shared" si="156"/>
        <v>15.817500000000001</v>
      </c>
      <c r="G1100" s="65">
        <v>16.900440840840808</v>
      </c>
      <c r="H1100" s="66">
        <v>23.49</v>
      </c>
      <c r="I1100" s="60">
        <f>AVERAGE($H$102:H1100)</f>
        <v>17.485365365365357</v>
      </c>
      <c r="J1100" s="58">
        <f t="shared" si="154"/>
        <v>24.449917355371916</v>
      </c>
      <c r="K1100">
        <f t="shared" si="157"/>
        <v>22.98</v>
      </c>
    </row>
    <row r="1101" spans="3:11">
      <c r="C1101" s="64">
        <v>40603</v>
      </c>
      <c r="D1101" s="64" t="str">
        <f t="shared" si="155"/>
        <v>32011</v>
      </c>
      <c r="E1101" s="65">
        <v>16.305900000000001</v>
      </c>
      <c r="F1101" s="58">
        <f t="shared" si="156"/>
        <v>16.323</v>
      </c>
      <c r="G1101" s="65">
        <v>16.899846299999968</v>
      </c>
      <c r="H1101" s="66">
        <v>22.9</v>
      </c>
      <c r="I1101" s="60">
        <f>AVERAGE($H$102:H1101)</f>
        <v>17.490779999999994</v>
      </c>
      <c r="J1101" s="58">
        <f t="shared" si="154"/>
        <v>24.343057851239685</v>
      </c>
      <c r="K1101">
        <f t="shared" si="157"/>
        <v>23.49</v>
      </c>
    </row>
    <row r="1102" spans="3:11">
      <c r="C1102" s="64">
        <v>40634</v>
      </c>
      <c r="D1102" s="64" t="str">
        <f t="shared" si="155"/>
        <v>42011</v>
      </c>
      <c r="E1102" s="65">
        <v>16.258600000000001</v>
      </c>
      <c r="F1102" s="58">
        <f t="shared" si="156"/>
        <v>16.305900000000001</v>
      </c>
      <c r="G1102" s="65">
        <v>16.899205694305664</v>
      </c>
      <c r="H1102" s="66">
        <v>23.14</v>
      </c>
      <c r="I1102" s="60">
        <f>AVERAGE($H$102:H1102)</f>
        <v>17.49642357642357</v>
      </c>
      <c r="J1102" s="58">
        <f t="shared" si="154"/>
        <v>24.267190082644643</v>
      </c>
      <c r="K1102">
        <f t="shared" si="157"/>
        <v>22.9</v>
      </c>
    </row>
    <row r="1103" spans="3:11">
      <c r="C1103" s="64">
        <v>40664</v>
      </c>
      <c r="D1103" s="64" t="str">
        <f t="shared" si="155"/>
        <v>52011</v>
      </c>
      <c r="E1103" s="65">
        <v>16.039100000000001</v>
      </c>
      <c r="F1103" s="58">
        <f t="shared" si="156"/>
        <v>16.258600000000001</v>
      </c>
      <c r="G1103" s="65">
        <v>16.898347305389194</v>
      </c>
      <c r="H1103" s="66">
        <v>23.06</v>
      </c>
      <c r="I1103" s="60">
        <f>AVERAGE($H$102:H1103)</f>
        <v>17.501976047904186</v>
      </c>
      <c r="J1103" s="58">
        <f t="shared" si="154"/>
        <v>24.191900826446293</v>
      </c>
      <c r="K1103">
        <f t="shared" si="157"/>
        <v>23.14</v>
      </c>
    </row>
    <row r="1104" spans="3:11">
      <c r="C1104" s="64">
        <v>40695</v>
      </c>
      <c r="D1104" s="64" t="str">
        <f t="shared" si="155"/>
        <v>62011</v>
      </c>
      <c r="E1104" s="65">
        <v>15.7463</v>
      </c>
      <c r="F1104" s="58">
        <f t="shared" si="156"/>
        <v>16.039100000000001</v>
      </c>
      <c r="G1104" s="65">
        <v>16.897198703888304</v>
      </c>
      <c r="H1104" s="66">
        <v>22.1</v>
      </c>
      <c r="I1104" s="60">
        <f>AVERAGE($H$102:H1104)</f>
        <v>17.506560319042865</v>
      </c>
      <c r="J1104" s="58">
        <f t="shared" si="154"/>
        <v>24.09297520661158</v>
      </c>
      <c r="K1104">
        <f t="shared" si="157"/>
        <v>23.06</v>
      </c>
    </row>
    <row r="1105" spans="3:11">
      <c r="C1105" s="64">
        <v>40725</v>
      </c>
      <c r="D1105" s="64" t="str">
        <f t="shared" si="155"/>
        <v>72011</v>
      </c>
      <c r="E1105" s="65">
        <v>14.857200000000001</v>
      </c>
      <c r="F1105" s="58">
        <f t="shared" si="156"/>
        <v>15.7463</v>
      </c>
      <c r="G1105" s="65">
        <v>16.89516683266929</v>
      </c>
      <c r="H1105" s="66">
        <v>22.61</v>
      </c>
      <c r="I1105" s="60">
        <f>AVERAGE($H$102:H1105)</f>
        <v>17.511643426294818</v>
      </c>
      <c r="J1105" s="58">
        <f t="shared" si="154"/>
        <v>24.006528925619847</v>
      </c>
      <c r="K1105">
        <f t="shared" si="157"/>
        <v>22.1</v>
      </c>
    </row>
    <row r="1106" spans="3:11">
      <c r="C1106" s="64">
        <v>40756</v>
      </c>
      <c r="D1106" s="64" t="str">
        <f t="shared" si="155"/>
        <v>82011</v>
      </c>
      <c r="E1106" s="65">
        <v>14.013500000000001</v>
      </c>
      <c r="F1106" s="58">
        <f t="shared" si="156"/>
        <v>14.857200000000001</v>
      </c>
      <c r="G1106" s="65">
        <v>16.892299502487532</v>
      </c>
      <c r="H1106" s="66">
        <v>20.05</v>
      </c>
      <c r="I1106" s="60">
        <f>AVERAGE($H$102:H1106)</f>
        <v>17.514169154228849</v>
      </c>
      <c r="J1106" s="58">
        <f t="shared" si="154"/>
        <v>23.906446280991748</v>
      </c>
      <c r="K1106">
        <f t="shared" si="157"/>
        <v>22.61</v>
      </c>
    </row>
    <row r="1107" spans="3:11">
      <c r="C1107" s="64">
        <v>40787</v>
      </c>
      <c r="D1107" s="64" t="str">
        <f t="shared" si="155"/>
        <v>92011</v>
      </c>
      <c r="E1107" s="65">
        <v>13.0078</v>
      </c>
      <c r="F1107" s="58">
        <f t="shared" si="156"/>
        <v>14.013500000000001</v>
      </c>
      <c r="G1107" s="65">
        <v>16.888438170974123</v>
      </c>
      <c r="H1107" s="66">
        <v>19.7</v>
      </c>
      <c r="I1107" s="60">
        <f>AVERAGE($H$102:H1107)</f>
        <v>17.516341948310135</v>
      </c>
      <c r="J1107" s="58">
        <f t="shared" si="154"/>
        <v>23.80975206611571</v>
      </c>
      <c r="K1107">
        <f t="shared" si="157"/>
        <v>20.05</v>
      </c>
    </row>
    <row r="1108" spans="3:11">
      <c r="C1108" s="64">
        <v>40817</v>
      </c>
      <c r="D1108" s="64" t="str">
        <f t="shared" si="155"/>
        <v>102011</v>
      </c>
      <c r="E1108" s="65">
        <v>14.414</v>
      </c>
      <c r="F1108" s="58">
        <f t="shared" si="156"/>
        <v>13.0078</v>
      </c>
      <c r="G1108" s="65">
        <v>16.88598093346571</v>
      </c>
      <c r="H1108" s="66">
        <v>20.16</v>
      </c>
      <c r="I1108" s="60">
        <f>AVERAGE($H$102:H1108)</f>
        <v>17.518967229394235</v>
      </c>
      <c r="J1108" s="58">
        <f t="shared" si="154"/>
        <v>23.747685950413228</v>
      </c>
      <c r="K1108">
        <f t="shared" si="157"/>
        <v>19.7</v>
      </c>
    </row>
    <row r="1109" spans="3:11">
      <c r="C1109" s="64">
        <v>40848</v>
      </c>
      <c r="D1109" s="64" t="str">
        <f t="shared" si="155"/>
        <v>112011</v>
      </c>
      <c r="E1109" s="65">
        <v>14.341100000000001</v>
      </c>
      <c r="F1109" s="58">
        <f t="shared" si="156"/>
        <v>14.414</v>
      </c>
      <c r="G1109" s="65">
        <v>16.88345624999997</v>
      </c>
      <c r="H1109" s="66">
        <v>20.350000000000001</v>
      </c>
      <c r="I1109" s="60">
        <f>AVERAGE($H$102:H1109)</f>
        <v>17.521775793650786</v>
      </c>
      <c r="J1109" s="58">
        <f t="shared" si="154"/>
        <v>23.67966942148761</v>
      </c>
      <c r="K1109">
        <f t="shared" si="157"/>
        <v>20.16</v>
      </c>
    </row>
    <row r="1110" spans="3:11">
      <c r="C1110" s="64">
        <v>40878</v>
      </c>
      <c r="D1110" s="64" t="str">
        <f t="shared" si="155"/>
        <v>122011</v>
      </c>
      <c r="E1110" s="65">
        <v>14.4635</v>
      </c>
      <c r="F1110" s="58">
        <f t="shared" si="156"/>
        <v>14.341100000000001</v>
      </c>
      <c r="G1110" s="65">
        <v>16.881057879088178</v>
      </c>
      <c r="H1110" s="66">
        <v>20.52</v>
      </c>
      <c r="I1110" s="60">
        <f>AVERAGE($H$102:H1110)</f>
        <v>17.524747274529229</v>
      </c>
      <c r="J1110" s="58">
        <f t="shared" si="154"/>
        <v>23.601239669421496</v>
      </c>
      <c r="K1110">
        <f t="shared" si="157"/>
        <v>20.350000000000001</v>
      </c>
    </row>
    <row r="1111" spans="3:11">
      <c r="C1111" s="64">
        <v>40909</v>
      </c>
      <c r="D1111" s="64" t="str">
        <f t="shared" si="155"/>
        <v>12012</v>
      </c>
      <c r="E1111" s="65">
        <v>14.822800000000001</v>
      </c>
      <c r="F1111" s="58">
        <f t="shared" si="156"/>
        <v>14.4635</v>
      </c>
      <c r="G1111" s="65">
        <v>16.879019999999976</v>
      </c>
      <c r="H1111" s="66">
        <v>21.21</v>
      </c>
      <c r="I1111" s="60">
        <f>AVERAGE($H$102:H1111)</f>
        <v>17.528396039603955</v>
      </c>
      <c r="J1111" s="58">
        <f t="shared" si="154"/>
        <v>23.524462809917363</v>
      </c>
      <c r="K1111">
        <f t="shared" si="157"/>
        <v>20.52</v>
      </c>
    </row>
    <row r="1112" spans="3:11">
      <c r="C1112" s="64">
        <v>40940</v>
      </c>
      <c r="D1112" s="64" t="str">
        <f t="shared" si="155"/>
        <v>22012</v>
      </c>
      <c r="E1112" s="65">
        <v>15.4244</v>
      </c>
      <c r="F1112" s="58">
        <f t="shared" si="156"/>
        <v>14.822800000000001</v>
      </c>
      <c r="G1112" s="65">
        <v>16.877581206725988</v>
      </c>
      <c r="H1112" s="66">
        <v>21.8</v>
      </c>
      <c r="I1112" s="60">
        <f>AVERAGE($H$102:H1112)</f>
        <v>17.532621167161221</v>
      </c>
      <c r="J1112" s="58">
        <f t="shared" si="154"/>
        <v>23.454380165289265</v>
      </c>
      <c r="K1112">
        <f t="shared" si="157"/>
        <v>21.21</v>
      </c>
    </row>
    <row r="1113" spans="3:11">
      <c r="C1113" s="64">
        <v>40969</v>
      </c>
      <c r="D1113" s="64" t="str">
        <f t="shared" si="155"/>
        <v>32012</v>
      </c>
      <c r="E1113" s="65">
        <v>15.9077</v>
      </c>
      <c r="F1113" s="58">
        <f t="shared" si="156"/>
        <v>15.4244</v>
      </c>
      <c r="G1113" s="65">
        <v>16.87662282608693</v>
      </c>
      <c r="H1113" s="66">
        <v>22.05</v>
      </c>
      <c r="I1113" s="60">
        <f>AVERAGE($H$102:H1113)</f>
        <v>17.537084980237147</v>
      </c>
      <c r="J1113" s="58">
        <f t="shared" si="154"/>
        <v>23.396198347107447</v>
      </c>
      <c r="K1113">
        <f t="shared" si="157"/>
        <v>21.8</v>
      </c>
    </row>
    <row r="1114" spans="3:11">
      <c r="C1114" s="64">
        <v>41000</v>
      </c>
      <c r="D1114" s="64" t="str">
        <f t="shared" si="155"/>
        <v>42012</v>
      </c>
      <c r="E1114" s="65">
        <v>15.899800000000001</v>
      </c>
      <c r="F1114" s="58">
        <f t="shared" si="156"/>
        <v>15.9077</v>
      </c>
      <c r="G1114" s="65">
        <v>16.875658538993065</v>
      </c>
      <c r="H1114" s="66">
        <v>21.78</v>
      </c>
      <c r="I1114" s="60">
        <f>AVERAGE($H$102:H1114)</f>
        <v>17.54127344521223</v>
      </c>
      <c r="J1114" s="58">
        <f t="shared" si="154"/>
        <v>23.325867768595057</v>
      </c>
      <c r="K1114">
        <f t="shared" si="157"/>
        <v>22.05</v>
      </c>
    </row>
    <row r="1115" spans="3:11">
      <c r="C1115" s="64">
        <v>41030</v>
      </c>
      <c r="D1115" s="64" t="str">
        <f t="shared" si="155"/>
        <v>52012</v>
      </c>
      <c r="E1115" s="65">
        <v>14.903700000000001</v>
      </c>
      <c r="F1115" s="58">
        <f t="shared" si="156"/>
        <v>15.899800000000001</v>
      </c>
      <c r="G1115" s="65">
        <v>16.873713806706085</v>
      </c>
      <c r="H1115" s="66">
        <v>20.94</v>
      </c>
      <c r="I1115" s="60">
        <f>AVERAGE($H$102:H1115)</f>
        <v>17.544625246548314</v>
      </c>
      <c r="J1115" s="58">
        <f t="shared" si="154"/>
        <v>23.259173553719016</v>
      </c>
      <c r="K1115">
        <f t="shared" si="157"/>
        <v>21.78</v>
      </c>
    </row>
    <row r="1116" spans="3:11">
      <c r="C1116" s="64">
        <v>41061</v>
      </c>
      <c r="D1116" s="64" t="str">
        <f t="shared" si="155"/>
        <v>62012</v>
      </c>
      <c r="E1116" s="65">
        <v>15.4932</v>
      </c>
      <c r="F1116" s="58">
        <f t="shared" si="156"/>
        <v>14.903700000000001</v>
      </c>
      <c r="G1116" s="65">
        <v>16.872353694581253</v>
      </c>
      <c r="H1116" s="66">
        <v>20.55</v>
      </c>
      <c r="I1116" s="60">
        <f>AVERAGE($H$102:H1116)</f>
        <v>17.54758620689654</v>
      </c>
      <c r="J1116" s="58">
        <f t="shared" si="154"/>
        <v>23.196528925619848</v>
      </c>
      <c r="K1116">
        <f t="shared" si="157"/>
        <v>20.94</v>
      </c>
    </row>
    <row r="1117" spans="3:11">
      <c r="C1117" s="64">
        <v>41091</v>
      </c>
      <c r="D1117" s="64" t="str">
        <f t="shared" si="155"/>
        <v>72012</v>
      </c>
      <c r="E1117" s="65">
        <v>15.9459</v>
      </c>
      <c r="F1117" s="58">
        <f t="shared" si="156"/>
        <v>15.4932</v>
      </c>
      <c r="G1117" s="65">
        <v>16.871441830708633</v>
      </c>
      <c r="H1117" s="66">
        <v>21</v>
      </c>
      <c r="I1117" s="60">
        <f>AVERAGE($H$102:H1117)</f>
        <v>17.550984251968494</v>
      </c>
      <c r="J1117" s="58">
        <f t="shared" si="154"/>
        <v>23.151983471074391</v>
      </c>
      <c r="K1117">
        <f t="shared" si="157"/>
        <v>20.55</v>
      </c>
    </row>
    <row r="1118" spans="3:11">
      <c r="C1118" s="64">
        <v>41122</v>
      </c>
      <c r="D1118" s="64" t="str">
        <f t="shared" si="155"/>
        <v>82012</v>
      </c>
      <c r="E1118" s="65">
        <v>16.260999999999999</v>
      </c>
      <c r="F1118" s="58">
        <f t="shared" si="156"/>
        <v>15.9459</v>
      </c>
      <c r="G1118" s="65">
        <v>16.870841592920325</v>
      </c>
      <c r="H1118" s="66">
        <v>21.41</v>
      </c>
      <c r="I1118" s="60">
        <f>AVERAGE($H$102:H1118)</f>
        <v>17.554778761061936</v>
      </c>
      <c r="J1118" s="58">
        <f t="shared" si="154"/>
        <v>23.135041322314059</v>
      </c>
      <c r="K1118">
        <f t="shared" si="157"/>
        <v>21</v>
      </c>
    </row>
    <row r="1119" spans="3:11">
      <c r="C1119" s="64">
        <v>41153</v>
      </c>
      <c r="D1119" s="64" t="str">
        <f t="shared" si="155"/>
        <v>92012</v>
      </c>
      <c r="E1119" s="65">
        <v>16.655100000000001</v>
      </c>
      <c r="F1119" s="58">
        <f t="shared" si="156"/>
        <v>16.260999999999999</v>
      </c>
      <c r="G1119" s="65">
        <v>16.870629666011759</v>
      </c>
      <c r="H1119" s="66">
        <v>21.78</v>
      </c>
      <c r="I1119" s="60">
        <f>AVERAGE($H$102:H1119)</f>
        <v>17.558929273084466</v>
      </c>
      <c r="J1119" s="58">
        <f t="shared" ref="J1119:J1182" si="158">AVERAGE(H999:H1119)</f>
        <v>23.120082644628109</v>
      </c>
      <c r="K1119">
        <f t="shared" si="157"/>
        <v>21.41</v>
      </c>
    </row>
    <row r="1120" spans="3:11">
      <c r="C1120" s="64">
        <v>41183</v>
      </c>
      <c r="D1120" s="64" t="str">
        <f t="shared" si="155"/>
        <v>102012</v>
      </c>
      <c r="E1120" s="65">
        <v>16.323699999999999</v>
      </c>
      <c r="F1120" s="58">
        <f t="shared" si="156"/>
        <v>16.655100000000001</v>
      </c>
      <c r="G1120" s="65">
        <v>16.870092934249236</v>
      </c>
      <c r="H1120" s="66">
        <v>21.58</v>
      </c>
      <c r="I1120" s="60">
        <f>AVERAGE($H$102:H1120)</f>
        <v>17.562875368007841</v>
      </c>
      <c r="J1120" s="58">
        <f t="shared" si="158"/>
        <v>23.11363636363637</v>
      </c>
      <c r="K1120">
        <f t="shared" si="157"/>
        <v>21.78</v>
      </c>
    </row>
    <row r="1121" spans="3:11">
      <c r="C1121" s="64">
        <v>41214</v>
      </c>
      <c r="D1121" s="64" t="str">
        <f t="shared" si="155"/>
        <v>112012</v>
      </c>
      <c r="E1121" s="65">
        <v>16.370100000000001</v>
      </c>
      <c r="F1121" s="58">
        <f t="shared" si="156"/>
        <v>16.323699999999999</v>
      </c>
      <c r="G1121" s="65">
        <v>16.86960274509801</v>
      </c>
      <c r="H1121" s="66">
        <v>20.9</v>
      </c>
      <c r="I1121" s="60">
        <f>AVERAGE($H$102:H1121)</f>
        <v>17.566147058823521</v>
      </c>
      <c r="J1121" s="58">
        <f t="shared" si="158"/>
        <v>23.10487603305786</v>
      </c>
      <c r="K1121">
        <f t="shared" si="157"/>
        <v>21.58</v>
      </c>
    </row>
    <row r="1122" spans="3:11">
      <c r="C1122" s="64">
        <v>41244</v>
      </c>
      <c r="D1122" s="64" t="str">
        <f t="shared" si="155"/>
        <v>122012</v>
      </c>
      <c r="E1122" s="65">
        <v>16.485800000000001</v>
      </c>
      <c r="F1122" s="58">
        <f t="shared" si="156"/>
        <v>16.370100000000001</v>
      </c>
      <c r="G1122" s="65">
        <v>16.869226836434837</v>
      </c>
      <c r="H1122" s="66">
        <v>21.24</v>
      </c>
      <c r="I1122" s="60">
        <f>AVERAGE($H$102:H1122)</f>
        <v>17.569745347698326</v>
      </c>
      <c r="J1122" s="58">
        <f t="shared" si="158"/>
        <v>23.087438016528928</v>
      </c>
      <c r="K1122">
        <f t="shared" si="157"/>
        <v>20.9</v>
      </c>
    </row>
    <row r="1123" spans="3:11">
      <c r="C1123" s="64">
        <v>41275</v>
      </c>
      <c r="D1123" s="64" t="str">
        <f t="shared" si="155"/>
        <v>12013</v>
      </c>
      <c r="E1123" s="65">
        <v>17.0822</v>
      </c>
      <c r="F1123" s="58">
        <f t="shared" si="156"/>
        <v>16.485800000000001</v>
      </c>
      <c r="G1123" s="65">
        <v>16.869435225048896</v>
      </c>
      <c r="H1123" s="66">
        <v>21.9</v>
      </c>
      <c r="I1123" s="60">
        <f>AVERAGE($H$102:H1123)</f>
        <v>17.573982387475532</v>
      </c>
      <c r="J1123" s="58">
        <f t="shared" si="158"/>
        <v>23.077520661157024</v>
      </c>
      <c r="K1123">
        <f t="shared" si="157"/>
        <v>21.24</v>
      </c>
    </row>
    <row r="1124" spans="3:11">
      <c r="C1124" s="64">
        <v>41306</v>
      </c>
      <c r="D1124" s="64" t="str">
        <f t="shared" si="155"/>
        <v>22013</v>
      </c>
      <c r="E1124" s="65">
        <v>17.2712</v>
      </c>
      <c r="F1124" s="58">
        <f t="shared" si="156"/>
        <v>17.0822</v>
      </c>
      <c r="G1124" s="65">
        <v>16.869827956989219</v>
      </c>
      <c r="H1124" s="66">
        <v>22.05</v>
      </c>
      <c r="I1124" s="60">
        <f>AVERAGE($H$102:H1124)</f>
        <v>17.57835777126099</v>
      </c>
      <c r="J1124" s="58">
        <f t="shared" si="158"/>
        <v>23.070495867768599</v>
      </c>
      <c r="K1124">
        <f t="shared" si="157"/>
        <v>21.9</v>
      </c>
    </row>
    <row r="1125" spans="3:11">
      <c r="C1125" s="64">
        <v>41334</v>
      </c>
      <c r="D1125" s="64" t="str">
        <f t="shared" si="155"/>
        <v>32013</v>
      </c>
      <c r="E1125" s="65">
        <v>17.892700000000001</v>
      </c>
      <c r="F1125" s="58">
        <f t="shared" si="156"/>
        <v>17.2712</v>
      </c>
      <c r="G1125" s="65">
        <v>16.870826855468721</v>
      </c>
      <c r="H1125" s="66">
        <v>22.42</v>
      </c>
      <c r="I1125" s="60">
        <f>AVERAGE($H$102:H1125)</f>
        <v>17.583085937499991</v>
      </c>
      <c r="J1125" s="58">
        <f t="shared" si="158"/>
        <v>23.080495867768597</v>
      </c>
      <c r="K1125">
        <f t="shared" si="157"/>
        <v>22.05</v>
      </c>
    </row>
    <row r="1126" spans="3:11">
      <c r="C1126" s="64">
        <v>41365</v>
      </c>
      <c r="D1126" s="64" t="str">
        <f t="shared" si="155"/>
        <v>42013</v>
      </c>
      <c r="E1126" s="65">
        <v>17.5654</v>
      </c>
      <c r="F1126" s="58">
        <f t="shared" si="156"/>
        <v>17.892700000000001</v>
      </c>
      <c r="G1126" s="65">
        <v>16.871504487804849</v>
      </c>
      <c r="H1126" s="66">
        <v>22.6</v>
      </c>
      <c r="I1126" s="60">
        <f>AVERAGE($H$102:H1126)</f>
        <v>17.587980487804867</v>
      </c>
      <c r="J1126" s="58">
        <f t="shared" si="158"/>
        <v>23.091157024793389</v>
      </c>
      <c r="K1126">
        <f t="shared" si="157"/>
        <v>22.42</v>
      </c>
    </row>
    <row r="1127" spans="3:11">
      <c r="C1127" s="64">
        <v>41395</v>
      </c>
      <c r="D1127" s="64" t="str">
        <f t="shared" ref="D1127:D1190" si="159">MONTH(C1127)&amp;YEAR(C1127)</f>
        <v>52013</v>
      </c>
      <c r="E1127" s="65">
        <v>17.930099999999999</v>
      </c>
      <c r="F1127" s="58">
        <f t="shared" si="156"/>
        <v>17.5654</v>
      </c>
      <c r="G1127" s="65">
        <v>16.872536257309914</v>
      </c>
      <c r="H1127" s="66">
        <v>23.41</v>
      </c>
      <c r="I1127" s="60">
        <f>AVERAGE($H$102:H1127)</f>
        <v>17.593654970760223</v>
      </c>
      <c r="J1127" s="58">
        <f t="shared" si="158"/>
        <v>23.09925619834711</v>
      </c>
      <c r="K1127">
        <f t="shared" si="157"/>
        <v>22.6</v>
      </c>
    </row>
    <row r="1128" spans="3:11">
      <c r="C1128" s="64">
        <v>41426</v>
      </c>
      <c r="D1128" s="64" t="str">
        <f t="shared" si="159"/>
        <v>62013</v>
      </c>
      <c r="E1128" s="65">
        <v>17.661100000000001</v>
      </c>
      <c r="F1128" s="58">
        <f t="shared" ref="F1128:F1191" si="160">E1127</f>
        <v>17.930099999999999</v>
      </c>
      <c r="G1128" s="65">
        <v>16.873304089581278</v>
      </c>
      <c r="H1128" s="66">
        <v>22.93</v>
      </c>
      <c r="I1128" s="60">
        <f>AVERAGE($H$102:H1128)</f>
        <v>17.598851022395316</v>
      </c>
      <c r="J1128" s="58">
        <f t="shared" si="158"/>
        <v>23.093801652892566</v>
      </c>
      <c r="K1128">
        <f t="shared" ref="K1128:K1191" si="161">H1127</f>
        <v>23.41</v>
      </c>
    </row>
    <row r="1129" spans="3:11">
      <c r="C1129" s="64">
        <v>41456</v>
      </c>
      <c r="D1129" s="64" t="str">
        <f t="shared" si="159"/>
        <v>72013</v>
      </c>
      <c r="E1129" s="65">
        <v>17.863</v>
      </c>
      <c r="F1129" s="58">
        <f t="shared" si="160"/>
        <v>17.661100000000001</v>
      </c>
      <c r="G1129" s="65">
        <v>16.874266828793747</v>
      </c>
      <c r="H1129" s="66">
        <v>23.49</v>
      </c>
      <c r="I1129" s="60">
        <f>AVERAGE($H$102:H1129)</f>
        <v>17.604581712062249</v>
      </c>
      <c r="J1129" s="58">
        <f t="shared" si="158"/>
        <v>23.082727272727272</v>
      </c>
      <c r="K1129">
        <f t="shared" si="161"/>
        <v>22.93</v>
      </c>
    </row>
    <row r="1130" spans="3:11">
      <c r="C1130" s="64">
        <v>41487</v>
      </c>
      <c r="D1130" s="64" t="str">
        <f t="shared" si="159"/>
        <v>82013</v>
      </c>
      <c r="E1130" s="65">
        <v>17.303899999999999</v>
      </c>
      <c r="F1130" s="58">
        <f t="shared" si="160"/>
        <v>17.863</v>
      </c>
      <c r="G1130" s="65">
        <v>16.874684353741468</v>
      </c>
      <c r="H1130" s="66">
        <v>23.36</v>
      </c>
      <c r="I1130" s="60">
        <f>AVERAGE($H$102:H1130)</f>
        <v>17.610174927113693</v>
      </c>
      <c r="J1130" s="58">
        <f t="shared" si="158"/>
        <v>23.0702479338843</v>
      </c>
      <c r="K1130">
        <f t="shared" si="161"/>
        <v>23.49</v>
      </c>
    </row>
    <row r="1131" spans="3:11">
      <c r="C1131" s="64">
        <v>41518</v>
      </c>
      <c r="D1131" s="64" t="str">
        <f t="shared" si="159"/>
        <v>92013</v>
      </c>
      <c r="E1131" s="65">
        <v>17.8187</v>
      </c>
      <c r="F1131" s="58">
        <f t="shared" si="160"/>
        <v>17.303899999999999</v>
      </c>
      <c r="G1131" s="65">
        <v>16.875600873786382</v>
      </c>
      <c r="H1131" s="66">
        <v>23.44</v>
      </c>
      <c r="I1131" s="60">
        <f>AVERAGE($H$102:H1131)</f>
        <v>17.6158349514563</v>
      </c>
      <c r="J1131" s="58">
        <f t="shared" si="158"/>
        <v>23.060330578512399</v>
      </c>
      <c r="K1131">
        <f t="shared" si="161"/>
        <v>23.36</v>
      </c>
    </row>
    <row r="1132" spans="3:11">
      <c r="C1132" s="64">
        <v>41548</v>
      </c>
      <c r="D1132" s="64" t="str">
        <f t="shared" si="159"/>
        <v>102013</v>
      </c>
      <c r="E1132" s="65">
        <v>17.5303</v>
      </c>
      <c r="F1132" s="58">
        <f t="shared" si="160"/>
        <v>17.8187</v>
      </c>
      <c r="G1132" s="65">
        <v>16.876235887487848</v>
      </c>
      <c r="H1132" s="66">
        <v>23.83</v>
      </c>
      <c r="I1132" s="60">
        <f>AVERAGE($H$102:H1132)</f>
        <v>17.621862269641117</v>
      </c>
      <c r="J1132" s="58">
        <f t="shared" si="158"/>
        <v>23.048677685950416</v>
      </c>
      <c r="K1132">
        <f t="shared" si="161"/>
        <v>23.44</v>
      </c>
    </row>
    <row r="1133" spans="3:11">
      <c r="C1133" s="64">
        <v>41579</v>
      </c>
      <c r="D1133" s="64" t="str">
        <f t="shared" si="159"/>
        <v>112013</v>
      </c>
      <c r="E1133" s="65">
        <v>18.022099999999998</v>
      </c>
      <c r="F1133" s="58">
        <f t="shared" si="160"/>
        <v>17.5303</v>
      </c>
      <c r="G1133" s="65">
        <v>16.877346220930203</v>
      </c>
      <c r="H1133" s="66">
        <v>24.64</v>
      </c>
      <c r="I1133" s="60">
        <f>AVERAGE($H$102:H1133)</f>
        <v>17.628662790697668</v>
      </c>
      <c r="J1133" s="58">
        <f t="shared" si="158"/>
        <v>23.040082644628104</v>
      </c>
      <c r="K1133">
        <f t="shared" si="161"/>
        <v>23.83</v>
      </c>
    </row>
    <row r="1134" spans="3:11">
      <c r="C1134" s="64">
        <v>41609</v>
      </c>
      <c r="D1134" s="64" t="str">
        <f t="shared" si="159"/>
        <v>122013</v>
      </c>
      <c r="E1134" s="65">
        <v>18.4467</v>
      </c>
      <c r="F1134" s="58">
        <f t="shared" si="160"/>
        <v>18.022099999999998</v>
      </c>
      <c r="G1134" s="65">
        <v>16.878865440464637</v>
      </c>
      <c r="H1134" s="66">
        <v>24.86</v>
      </c>
      <c r="I1134" s="60">
        <f>AVERAGE($H$102:H1134)</f>
        <v>17.635663117134552</v>
      </c>
      <c r="J1134" s="58">
        <f t="shared" si="158"/>
        <v>23.031074380165293</v>
      </c>
      <c r="K1134">
        <f t="shared" si="161"/>
        <v>24.64</v>
      </c>
    </row>
    <row r="1135" spans="3:11">
      <c r="C1135" s="64">
        <v>41640</v>
      </c>
      <c r="D1135" s="64" t="str">
        <f t="shared" si="159"/>
        <v>12014</v>
      </c>
      <c r="E1135" s="65">
        <v>17.675699999999999</v>
      </c>
      <c r="F1135" s="58">
        <f t="shared" si="160"/>
        <v>18.4467</v>
      </c>
      <c r="G1135" s="65">
        <v>16.879636073500937</v>
      </c>
      <c r="H1135" s="66">
        <v>24.86</v>
      </c>
      <c r="I1135" s="60">
        <f>AVERAGE($H$102:H1135)</f>
        <v>17.642649903288195</v>
      </c>
      <c r="J1135" s="58">
        <f t="shared" si="158"/>
        <v>23.016363636363643</v>
      </c>
      <c r="K1135">
        <f t="shared" si="161"/>
        <v>24.86</v>
      </c>
    </row>
    <row r="1136" spans="3:11">
      <c r="C1136" s="64">
        <v>41671</v>
      </c>
      <c r="D1136" s="64" t="str">
        <f t="shared" si="159"/>
        <v>22014</v>
      </c>
      <c r="E1136" s="65">
        <v>18.437799999999999</v>
      </c>
      <c r="F1136" s="58">
        <f t="shared" si="160"/>
        <v>17.675699999999999</v>
      </c>
      <c r="G1136" s="65">
        <v>16.881141545893691</v>
      </c>
      <c r="H1136" s="66">
        <v>24.59</v>
      </c>
      <c r="I1136" s="60">
        <f>AVERAGE($H$102:H1136)</f>
        <v>17.649362318840573</v>
      </c>
      <c r="J1136" s="58">
        <f t="shared" si="158"/>
        <v>22.9909917355372</v>
      </c>
      <c r="K1136">
        <f t="shared" si="161"/>
        <v>24.86</v>
      </c>
    </row>
    <row r="1137" spans="3:11">
      <c r="C1137" s="64">
        <v>41699</v>
      </c>
      <c r="D1137" s="64" t="str">
        <f t="shared" si="159"/>
        <v>32014</v>
      </c>
      <c r="E1137" s="65">
        <v>18.5656</v>
      </c>
      <c r="F1137" s="58">
        <f t="shared" si="160"/>
        <v>18.437799999999999</v>
      </c>
      <c r="G1137" s="65">
        <v>16.882767471042442</v>
      </c>
      <c r="H1137" s="66">
        <v>24.96</v>
      </c>
      <c r="I1137" s="60">
        <f>AVERAGE($H$102:H1137)</f>
        <v>17.656418918918913</v>
      </c>
      <c r="J1137" s="58">
        <f t="shared" si="158"/>
        <v>22.968760330578522</v>
      </c>
      <c r="K1137">
        <f t="shared" si="161"/>
        <v>24.59</v>
      </c>
    </row>
    <row r="1138" spans="3:11">
      <c r="C1138" s="64">
        <v>41730</v>
      </c>
      <c r="D1138" s="64" t="str">
        <f t="shared" si="159"/>
        <v>42014</v>
      </c>
      <c r="E1138" s="65">
        <v>18.269500000000001</v>
      </c>
      <c r="F1138" s="58">
        <f t="shared" si="160"/>
        <v>18.5656</v>
      </c>
      <c r="G1138" s="65">
        <v>16.884104725168726</v>
      </c>
      <c r="H1138" s="66">
        <v>24.79</v>
      </c>
      <c r="I1138" s="60">
        <f>AVERAGE($H$102:H1138)</f>
        <v>17.663297974927669</v>
      </c>
      <c r="J1138" s="58">
        <f t="shared" si="158"/>
        <v>22.951404958677692</v>
      </c>
      <c r="K1138">
        <f t="shared" si="161"/>
        <v>24.96</v>
      </c>
    </row>
    <row r="1139" spans="3:11">
      <c r="C1139" s="64">
        <v>41760</v>
      </c>
      <c r="D1139" s="64" t="str">
        <f t="shared" si="159"/>
        <v>52014</v>
      </c>
      <c r="E1139" s="65">
        <v>18.653700000000001</v>
      </c>
      <c r="F1139" s="58">
        <f t="shared" si="160"/>
        <v>18.269500000000001</v>
      </c>
      <c r="G1139" s="65">
        <v>16.885809537572225</v>
      </c>
      <c r="H1139" s="66">
        <v>24.94</v>
      </c>
      <c r="I1139" s="60">
        <f>AVERAGE($H$102:H1139)</f>
        <v>17.670308285163767</v>
      </c>
      <c r="J1139" s="58">
        <f t="shared" si="158"/>
        <v>22.935206611570255</v>
      </c>
      <c r="K1139">
        <f t="shared" si="161"/>
        <v>24.79</v>
      </c>
    </row>
    <row r="1140" spans="3:11">
      <c r="C1140" s="64">
        <v>41791</v>
      </c>
      <c r="D1140" s="64" t="str">
        <f t="shared" si="159"/>
        <v>62014</v>
      </c>
      <c r="E1140" s="65">
        <v>19.0092</v>
      </c>
      <c r="F1140" s="58">
        <f t="shared" si="160"/>
        <v>18.653700000000001</v>
      </c>
      <c r="G1140" s="65">
        <v>16.887853224254059</v>
      </c>
      <c r="H1140" s="66">
        <v>25.56</v>
      </c>
      <c r="I1140" s="60">
        <f>AVERAGE($H$102:H1140)</f>
        <v>17.677901828681417</v>
      </c>
      <c r="J1140" s="58">
        <f t="shared" si="158"/>
        <v>22.93239669421488</v>
      </c>
      <c r="K1140">
        <f t="shared" si="161"/>
        <v>24.94</v>
      </c>
    </row>
    <row r="1141" spans="3:11">
      <c r="C1141" s="64">
        <v>41821</v>
      </c>
      <c r="D1141" s="64" t="str">
        <f t="shared" si="159"/>
        <v>72014</v>
      </c>
      <c r="E1141" s="65">
        <v>18.220700000000001</v>
      </c>
      <c r="F1141" s="58">
        <f t="shared" si="160"/>
        <v>19.0092</v>
      </c>
      <c r="G1141" s="65">
        <v>16.88913480769228</v>
      </c>
      <c r="H1141" s="66">
        <v>25.82</v>
      </c>
      <c r="I1141" s="60">
        <f>AVERAGE($H$102:H1141)</f>
        <v>17.685730769230762</v>
      </c>
      <c r="J1141" s="58">
        <f t="shared" si="158"/>
        <v>22.927603305785134</v>
      </c>
      <c r="K1141">
        <f t="shared" si="161"/>
        <v>25.56</v>
      </c>
    </row>
    <row r="1142" spans="3:11">
      <c r="C1142" s="64">
        <v>41852</v>
      </c>
      <c r="D1142" s="64" t="str">
        <f t="shared" si="159"/>
        <v>82014</v>
      </c>
      <c r="E1142" s="65">
        <v>18.9069</v>
      </c>
      <c r="F1142" s="58">
        <f t="shared" si="160"/>
        <v>18.220700000000001</v>
      </c>
      <c r="G1142" s="65">
        <v>16.891073102785757</v>
      </c>
      <c r="H1142" s="66">
        <v>25.62</v>
      </c>
      <c r="I1142" s="60">
        <f>AVERAGE($H$102:H1142)</f>
        <v>17.693352545629196</v>
      </c>
      <c r="J1142" s="58">
        <f t="shared" si="158"/>
        <v>22.926942148760336</v>
      </c>
      <c r="K1142">
        <f t="shared" si="161"/>
        <v>25.82</v>
      </c>
    </row>
    <row r="1143" spans="3:11">
      <c r="C1143" s="64">
        <v>41883</v>
      </c>
      <c r="D1143" s="64" t="str">
        <f t="shared" si="159"/>
        <v>92014</v>
      </c>
      <c r="E1143" s="65">
        <v>18.613499999999998</v>
      </c>
      <c r="F1143" s="58">
        <f t="shared" si="160"/>
        <v>18.9069</v>
      </c>
      <c r="G1143" s="65">
        <v>16.892726103646805</v>
      </c>
      <c r="H1143" s="66">
        <v>25.92</v>
      </c>
      <c r="I1143" s="60">
        <f>AVERAGE($H$102:H1143)</f>
        <v>17.701247600767744</v>
      </c>
      <c r="J1143" s="58">
        <f t="shared" si="158"/>
        <v>22.933140495867775</v>
      </c>
      <c r="K1143">
        <f t="shared" si="161"/>
        <v>25.62</v>
      </c>
    </row>
    <row r="1144" spans="3:11">
      <c r="C1144" s="64">
        <v>41913</v>
      </c>
      <c r="D1144" s="64" t="str">
        <f t="shared" si="159"/>
        <v>102014</v>
      </c>
      <c r="E1144" s="65">
        <v>19.724900000000002</v>
      </c>
      <c r="F1144" s="58">
        <f t="shared" si="160"/>
        <v>18.613499999999998</v>
      </c>
      <c r="G1144" s="65">
        <v>16.895441514860952</v>
      </c>
      <c r="H1144" s="66">
        <v>25.16</v>
      </c>
      <c r="I1144" s="60">
        <f>AVERAGE($H$102:H1144)</f>
        <v>17.708398849472665</v>
      </c>
      <c r="J1144" s="58">
        <f t="shared" si="158"/>
        <v>22.928925619834715</v>
      </c>
      <c r="K1144">
        <f t="shared" si="161"/>
        <v>25.92</v>
      </c>
    </row>
    <row r="1145" spans="3:11">
      <c r="C1145" s="64">
        <v>41944</v>
      </c>
      <c r="D1145" s="64" t="str">
        <f t="shared" si="159"/>
        <v>112014</v>
      </c>
      <c r="E1145" s="65">
        <v>20.2088</v>
      </c>
      <c r="F1145" s="58">
        <f t="shared" si="160"/>
        <v>19.724900000000002</v>
      </c>
      <c r="G1145" s="65">
        <v>16.898615229885031</v>
      </c>
      <c r="H1145" s="66">
        <v>26.61</v>
      </c>
      <c r="I1145" s="60">
        <f>AVERAGE($H$102:H1145)</f>
        <v>17.716925287356311</v>
      </c>
      <c r="J1145" s="58">
        <f t="shared" si="158"/>
        <v>22.938842975206615</v>
      </c>
      <c r="K1145">
        <f t="shared" si="161"/>
        <v>25.16</v>
      </c>
    </row>
    <row r="1146" spans="3:11">
      <c r="C1146" s="64">
        <v>41974</v>
      </c>
      <c r="D1146" s="64" t="str">
        <f t="shared" si="159"/>
        <v>122014</v>
      </c>
      <c r="E1146" s="65">
        <v>20.124099999999999</v>
      </c>
      <c r="F1146" s="58">
        <f t="shared" si="160"/>
        <v>20.2088</v>
      </c>
      <c r="G1146" s="65">
        <v>16.901701818181792</v>
      </c>
      <c r="H1146" s="66">
        <v>26.79</v>
      </c>
      <c r="I1146" s="60">
        <f>AVERAGE($H$102:H1146)</f>
        <v>17.725607655502383</v>
      </c>
      <c r="J1146" s="58">
        <f t="shared" si="158"/>
        <v>22.941487603305784</v>
      </c>
      <c r="K1146">
        <f t="shared" si="161"/>
        <v>26.61</v>
      </c>
    </row>
    <row r="1147" spans="3:11">
      <c r="C1147" s="64">
        <v>42005</v>
      </c>
      <c r="D1147" s="64" t="str">
        <f t="shared" si="159"/>
        <v>12015</v>
      </c>
      <c r="E1147" s="65">
        <v>20.1007</v>
      </c>
      <c r="F1147" s="58">
        <f t="shared" si="160"/>
        <v>20.124099999999999</v>
      </c>
      <c r="G1147" s="65">
        <v>16.904760133843187</v>
      </c>
      <c r="H1147" s="66">
        <v>26.49</v>
      </c>
      <c r="I1147" s="60">
        <f>AVERAGE($H$102:H1147)</f>
        <v>17.73398661567877</v>
      </c>
      <c r="J1147" s="58">
        <f t="shared" si="158"/>
        <v>22.936115702479338</v>
      </c>
      <c r="K1147">
        <f t="shared" si="161"/>
        <v>26.79</v>
      </c>
    </row>
    <row r="1148" spans="3:11">
      <c r="C1148" s="64">
        <v>42036</v>
      </c>
      <c r="D1148" s="64" t="str">
        <f t="shared" si="159"/>
        <v>22015</v>
      </c>
      <c r="E1148" s="65">
        <v>21.204000000000001</v>
      </c>
      <c r="F1148" s="58">
        <f t="shared" si="160"/>
        <v>20.1007</v>
      </c>
      <c r="G1148" s="65">
        <v>16.908866380133691</v>
      </c>
      <c r="H1148" s="66">
        <v>27</v>
      </c>
      <c r="I1148" s="60">
        <f>AVERAGE($H$102:H1148)</f>
        <v>17.74283667621776</v>
      </c>
      <c r="J1148" s="58">
        <f t="shared" si="158"/>
        <v>22.939504132231406</v>
      </c>
      <c r="K1148">
        <f t="shared" si="161"/>
        <v>26.49</v>
      </c>
    </row>
    <row r="1149" spans="3:11">
      <c r="C1149" s="64">
        <v>42064</v>
      </c>
      <c r="D1149" s="64" t="str">
        <f t="shared" si="159"/>
        <v>32015</v>
      </c>
      <c r="E1149" s="65">
        <v>20.8352</v>
      </c>
      <c r="F1149" s="58">
        <f t="shared" si="160"/>
        <v>21.204000000000001</v>
      </c>
      <c r="G1149" s="65">
        <v>16.912612881679365</v>
      </c>
      <c r="H1149" s="66">
        <v>26.73</v>
      </c>
      <c r="I1149" s="60">
        <f>AVERAGE($H$102:H1149)</f>
        <v>17.751412213740451</v>
      </c>
      <c r="J1149" s="58">
        <f t="shared" si="158"/>
        <v>22.939421487603305</v>
      </c>
      <c r="K1149">
        <f t="shared" si="161"/>
        <v>27</v>
      </c>
    </row>
    <row r="1150" spans="3:11">
      <c r="C1150" s="64">
        <v>42095</v>
      </c>
      <c r="D1150" s="64" t="str">
        <f t="shared" si="159"/>
        <v>42015</v>
      </c>
      <c r="E1150" s="65">
        <v>21.973600000000001</v>
      </c>
      <c r="F1150" s="58">
        <f t="shared" si="160"/>
        <v>20.8352</v>
      </c>
      <c r="G1150" s="65">
        <v>16.917437464251645</v>
      </c>
      <c r="H1150" s="66">
        <v>26.79</v>
      </c>
      <c r="I1150" s="60">
        <f>AVERAGE($H$102:H1150)</f>
        <v>17.760028598665389</v>
      </c>
      <c r="J1150" s="58">
        <f t="shared" si="158"/>
        <v>22.943140495867766</v>
      </c>
      <c r="K1150">
        <f t="shared" si="161"/>
        <v>26.73</v>
      </c>
    </row>
    <row r="1151" spans="3:11">
      <c r="C1151" s="64">
        <v>42125</v>
      </c>
      <c r="D1151" s="64" t="str">
        <f t="shared" si="159"/>
        <v>52015</v>
      </c>
      <c r="E1151" s="65">
        <v>22.2041</v>
      </c>
      <c r="F1151" s="58">
        <f t="shared" si="160"/>
        <v>21.973600000000001</v>
      </c>
      <c r="G1151" s="65">
        <v>16.922472380952357</v>
      </c>
      <c r="H1151" s="66">
        <v>26.81</v>
      </c>
      <c r="I1151" s="60">
        <f>AVERAGE($H$102:H1151)</f>
        <v>17.768647619047613</v>
      </c>
      <c r="J1151" s="58">
        <f t="shared" si="158"/>
        <v>22.954710743801652</v>
      </c>
      <c r="K1151">
        <f t="shared" si="161"/>
        <v>26.79</v>
      </c>
    </row>
    <row r="1152" spans="3:11">
      <c r="C1152" s="64">
        <v>42156</v>
      </c>
      <c r="D1152" s="64" t="str">
        <f t="shared" si="159"/>
        <v>62015</v>
      </c>
      <c r="E1152" s="65">
        <v>21.737500000000001</v>
      </c>
      <c r="F1152" s="58">
        <f t="shared" si="160"/>
        <v>22.2041</v>
      </c>
      <c r="G1152" s="65">
        <v>16.927053758325382</v>
      </c>
      <c r="H1152" s="66">
        <v>26.5</v>
      </c>
      <c r="I1152" s="60">
        <f>AVERAGE($H$102:H1152)</f>
        <v>17.776955280685055</v>
      </c>
      <c r="J1152" s="58">
        <f t="shared" si="158"/>
        <v>22.96173553719008</v>
      </c>
      <c r="K1152">
        <f t="shared" si="161"/>
        <v>26.81</v>
      </c>
    </row>
    <row r="1153" spans="3:11">
      <c r="C1153" s="64">
        <v>42186</v>
      </c>
      <c r="D1153" s="64" t="str">
        <f t="shared" si="159"/>
        <v>72015</v>
      </c>
      <c r="E1153" s="65">
        <v>23.2058</v>
      </c>
      <c r="F1153" s="58">
        <f t="shared" si="160"/>
        <v>21.737500000000001</v>
      </c>
      <c r="G1153" s="65">
        <v>16.933022148288948</v>
      </c>
      <c r="H1153" s="66">
        <v>26.38</v>
      </c>
      <c r="I1153" s="60">
        <f>AVERAGE($H$102:H1153)</f>
        <v>17.785133079847906</v>
      </c>
      <c r="J1153" s="58">
        <f t="shared" si="158"/>
        <v>22.964297520661155</v>
      </c>
      <c r="K1153">
        <f t="shared" si="161"/>
        <v>26.5</v>
      </c>
    </row>
    <row r="1154" spans="3:11">
      <c r="C1154" s="64">
        <v>42217</v>
      </c>
      <c r="D1154" s="64" t="str">
        <f t="shared" si="159"/>
        <v>82015</v>
      </c>
      <c r="E1154" s="65">
        <v>21.753599999999999</v>
      </c>
      <c r="F1154" s="58">
        <f t="shared" si="160"/>
        <v>23.2058</v>
      </c>
      <c r="G1154" s="65">
        <v>16.937600094966736</v>
      </c>
      <c r="H1154" s="66">
        <v>25.69</v>
      </c>
      <c r="I1154" s="60">
        <f>AVERAGE($H$102:H1154)</f>
        <v>17.792640075973402</v>
      </c>
      <c r="J1154" s="58">
        <f t="shared" si="158"/>
        <v>22.959338842975207</v>
      </c>
      <c r="K1154">
        <f t="shared" si="161"/>
        <v>26.38</v>
      </c>
    </row>
    <row r="1155" spans="3:11">
      <c r="C1155" s="64">
        <v>42248</v>
      </c>
      <c r="D1155" s="64" t="str">
        <f t="shared" si="159"/>
        <v>92015</v>
      </c>
      <c r="E1155" s="65">
        <v>21.1784</v>
      </c>
      <c r="F1155" s="58">
        <f t="shared" si="160"/>
        <v>21.753599999999999</v>
      </c>
      <c r="G1155" s="65">
        <v>16.9416236242884</v>
      </c>
      <c r="H1155" s="66">
        <v>24.5</v>
      </c>
      <c r="I1155" s="60">
        <f>AVERAGE($H$102:H1155)</f>
        <v>17.799003795066408</v>
      </c>
      <c r="J1155" s="58">
        <f t="shared" si="158"/>
        <v>22.946115702479339</v>
      </c>
      <c r="K1155">
        <f t="shared" si="161"/>
        <v>25.69</v>
      </c>
    </row>
    <row r="1156" spans="3:11">
      <c r="C1156" s="64">
        <v>42278</v>
      </c>
      <c r="D1156" s="64" t="str">
        <f t="shared" si="159"/>
        <v>102015</v>
      </c>
      <c r="E1156" s="65">
        <v>24.0305</v>
      </c>
      <c r="F1156" s="58">
        <f t="shared" si="160"/>
        <v>21.1784</v>
      </c>
      <c r="G1156" s="65">
        <v>16.948342938388603</v>
      </c>
      <c r="H1156" s="66">
        <v>25.49</v>
      </c>
      <c r="I1156" s="60">
        <f>AVERAGE($H$102:H1156)</f>
        <v>17.806293838862555</v>
      </c>
      <c r="J1156" s="58">
        <f t="shared" si="158"/>
        <v>22.944132231404961</v>
      </c>
      <c r="K1156">
        <f t="shared" si="161"/>
        <v>24.5</v>
      </c>
    </row>
    <row r="1157" spans="3:11">
      <c r="C1157" s="64">
        <v>42309</v>
      </c>
      <c r="D1157" s="64" t="str">
        <f t="shared" si="159"/>
        <v>112015</v>
      </c>
      <c r="E1157" s="65">
        <v>24.0426</v>
      </c>
      <c r="F1157" s="58">
        <f t="shared" si="160"/>
        <v>24.0305</v>
      </c>
      <c r="G1157" s="65">
        <v>16.955060984848462</v>
      </c>
      <c r="H1157" s="66">
        <v>26.23</v>
      </c>
      <c r="I1157" s="60">
        <f>AVERAGE($H$102:H1157)</f>
        <v>17.814270833333328</v>
      </c>
      <c r="J1157" s="58">
        <f t="shared" si="158"/>
        <v>22.955289256198348</v>
      </c>
      <c r="K1157">
        <f t="shared" si="161"/>
        <v>25.49</v>
      </c>
    </row>
    <row r="1158" spans="3:11">
      <c r="C1158" s="64">
        <v>42339</v>
      </c>
      <c r="D1158" s="64" t="str">
        <f t="shared" si="159"/>
        <v>122015</v>
      </c>
      <c r="E1158" s="65">
        <v>23.621200000000002</v>
      </c>
      <c r="F1158" s="58">
        <f t="shared" si="160"/>
        <v>24.0426</v>
      </c>
      <c r="G1158" s="65">
        <v>16.961367644276233</v>
      </c>
      <c r="H1158" s="66">
        <v>25.97</v>
      </c>
      <c r="I1158" s="60">
        <f>AVERAGE($H$102:H1158)</f>
        <v>17.821986754966883</v>
      </c>
      <c r="J1158" s="58">
        <f t="shared" si="158"/>
        <v>22.955619834710745</v>
      </c>
      <c r="K1158">
        <f t="shared" si="161"/>
        <v>26.23</v>
      </c>
    </row>
    <row r="1159" spans="3:11">
      <c r="C1159" s="64">
        <v>42370</v>
      </c>
      <c r="D1159" s="64" t="str">
        <f t="shared" si="159"/>
        <v>12016</v>
      </c>
      <c r="E1159" s="65">
        <v>22.446100000000001</v>
      </c>
      <c r="F1159" s="58">
        <f t="shared" si="160"/>
        <v>23.621200000000002</v>
      </c>
      <c r="G1159" s="65">
        <v>16.966551701323233</v>
      </c>
      <c r="H1159" s="66">
        <v>24.21</v>
      </c>
      <c r="I1159" s="60">
        <f>AVERAGE($H$102:H1159)</f>
        <v>17.828024574669183</v>
      </c>
      <c r="J1159" s="58">
        <f t="shared" si="158"/>
        <v>22.93719008264463</v>
      </c>
      <c r="K1159">
        <f t="shared" si="161"/>
        <v>25.97</v>
      </c>
    </row>
    <row r="1160" spans="3:11">
      <c r="C1160" s="64">
        <v>42401</v>
      </c>
      <c r="D1160" s="64" t="str">
        <f t="shared" si="159"/>
        <v>22016</v>
      </c>
      <c r="E1160" s="65">
        <v>22.353400000000001</v>
      </c>
      <c r="F1160" s="58">
        <f t="shared" si="160"/>
        <v>22.446100000000001</v>
      </c>
      <c r="G1160" s="65">
        <v>16.971638432483456</v>
      </c>
      <c r="H1160" s="66">
        <v>24</v>
      </c>
      <c r="I1160" s="60">
        <f>AVERAGE($H$102:H1160)</f>
        <v>17.833852691218127</v>
      </c>
      <c r="J1160" s="58">
        <f t="shared" si="158"/>
        <v>22.916776859504136</v>
      </c>
      <c r="K1160">
        <f t="shared" si="161"/>
        <v>24.21</v>
      </c>
    </row>
    <row r="1161" spans="3:11">
      <c r="C1161" s="64">
        <v>42430</v>
      </c>
      <c r="D1161" s="64" t="str">
        <f t="shared" si="159"/>
        <v>32016</v>
      </c>
      <c r="E1161" s="65">
        <v>23.828600000000002</v>
      </c>
      <c r="F1161" s="58">
        <f t="shared" si="160"/>
        <v>22.353400000000001</v>
      </c>
      <c r="G1161" s="65">
        <v>16.978107264150925</v>
      </c>
      <c r="H1161" s="66">
        <v>25.37</v>
      </c>
      <c r="I1161" s="60">
        <f>AVERAGE($H$102:H1161)</f>
        <v>17.840962264150939</v>
      </c>
      <c r="J1161" s="58">
        <f t="shared" si="158"/>
        <v>22.909504132231408</v>
      </c>
      <c r="K1161">
        <f t="shared" si="161"/>
        <v>24</v>
      </c>
    </row>
    <row r="1162" spans="3:11">
      <c r="C1162" s="64">
        <v>42461</v>
      </c>
      <c r="D1162" s="64" t="str">
        <f t="shared" si="159"/>
        <v>42016</v>
      </c>
      <c r="E1162" s="65">
        <v>23.760899999999999</v>
      </c>
      <c r="F1162" s="58">
        <f t="shared" si="160"/>
        <v>23.828600000000002</v>
      </c>
      <c r="G1162" s="65">
        <v>16.984500094250688</v>
      </c>
      <c r="H1162" s="66">
        <v>25.92</v>
      </c>
      <c r="I1162" s="60">
        <f>AVERAGE($H$102:H1162)</f>
        <v>17.848576814326101</v>
      </c>
      <c r="J1162" s="58">
        <f t="shared" si="158"/>
        <v>22.90611570247934</v>
      </c>
      <c r="K1162">
        <f t="shared" si="161"/>
        <v>25.37</v>
      </c>
    </row>
    <row r="1163" spans="3:11">
      <c r="C1163" s="64">
        <v>42491</v>
      </c>
      <c r="D1163" s="64" t="str">
        <f t="shared" si="159"/>
        <v>52016</v>
      </c>
      <c r="E1163" s="65">
        <v>24.1252</v>
      </c>
      <c r="F1163" s="58">
        <f t="shared" si="160"/>
        <v>23.760899999999999</v>
      </c>
      <c r="G1163" s="65">
        <v>16.991223917137457</v>
      </c>
      <c r="H1163" s="66">
        <v>25.69</v>
      </c>
      <c r="I1163" s="60">
        <f>AVERAGE($H$102:H1163)</f>
        <v>17.855960451977392</v>
      </c>
      <c r="J1163" s="58">
        <f t="shared" si="158"/>
        <v>22.902314049586778</v>
      </c>
      <c r="K1163">
        <f t="shared" si="161"/>
        <v>25.92</v>
      </c>
    </row>
    <row r="1164" spans="3:11">
      <c r="C1164" s="64">
        <v>42522</v>
      </c>
      <c r="D1164" s="64" t="str">
        <f t="shared" si="159"/>
        <v>62016</v>
      </c>
      <c r="E1164" s="65">
        <v>24.146999999999998</v>
      </c>
      <c r="F1164" s="58">
        <f t="shared" si="160"/>
        <v>24.1252</v>
      </c>
      <c r="G1164" s="65">
        <v>16.997955597365927</v>
      </c>
      <c r="H1164" s="66">
        <v>25.84</v>
      </c>
      <c r="I1164" s="60">
        <f>AVERAGE($H$102:H1164)</f>
        <v>17.863471307619935</v>
      </c>
      <c r="J1164" s="58">
        <f t="shared" si="158"/>
        <v>22.903884297520666</v>
      </c>
      <c r="K1164">
        <f t="shared" si="161"/>
        <v>25.69</v>
      </c>
    </row>
    <row r="1165" spans="3:11">
      <c r="C1165" s="64">
        <v>42552</v>
      </c>
      <c r="D1165" s="64" t="str">
        <f t="shared" si="159"/>
        <v>72016</v>
      </c>
      <c r="E1165" s="65">
        <v>24.3978</v>
      </c>
      <c r="F1165" s="58">
        <f t="shared" si="160"/>
        <v>24.146999999999998</v>
      </c>
      <c r="G1165" s="65">
        <v>17.004910338345844</v>
      </c>
      <c r="H1165" s="66">
        <v>26.69</v>
      </c>
      <c r="I1165" s="60">
        <f>AVERAGE($H$102:H1165)</f>
        <v>17.871766917293225</v>
      </c>
      <c r="J1165" s="58">
        <f t="shared" si="158"/>
        <v>22.919917355371901</v>
      </c>
      <c r="K1165">
        <f t="shared" si="161"/>
        <v>25.84</v>
      </c>
    </row>
    <row r="1166" spans="3:11">
      <c r="C1166" s="64">
        <v>42583</v>
      </c>
      <c r="D1166" s="64" t="str">
        <f t="shared" si="159"/>
        <v>82016</v>
      </c>
      <c r="E1166" s="65">
        <v>24.368099999999998</v>
      </c>
      <c r="F1166" s="58">
        <f t="shared" si="160"/>
        <v>24.3978</v>
      </c>
      <c r="G1166" s="65">
        <v>17.011824131455381</v>
      </c>
      <c r="H1166" s="66">
        <v>26.95</v>
      </c>
      <c r="I1166" s="60">
        <f>AVERAGE($H$102:H1166)</f>
        <v>17.880291079812199</v>
      </c>
      <c r="J1166" s="58">
        <f t="shared" si="158"/>
        <v>22.938512396694215</v>
      </c>
      <c r="K1166">
        <f t="shared" si="161"/>
        <v>26.69</v>
      </c>
    </row>
    <row r="1167" spans="3:11">
      <c r="C1167" s="64">
        <v>42614</v>
      </c>
      <c r="D1167" s="64" t="str">
        <f t="shared" si="159"/>
        <v>92016</v>
      </c>
      <c r="E1167" s="65">
        <v>24.338000000000001</v>
      </c>
      <c r="F1167" s="58">
        <f t="shared" si="160"/>
        <v>24.368099999999998</v>
      </c>
      <c r="G1167" s="65">
        <v>17.018696716697917</v>
      </c>
      <c r="H1167" s="66">
        <v>26.73</v>
      </c>
      <c r="I1167" s="60">
        <f>AVERAGE($H$102:H1167)</f>
        <v>17.88859287054408</v>
      </c>
      <c r="J1167" s="58">
        <f t="shared" si="158"/>
        <v>22.952396694214872</v>
      </c>
      <c r="K1167">
        <f t="shared" si="161"/>
        <v>26.95</v>
      </c>
    </row>
    <row r="1168" spans="3:11">
      <c r="C1168" s="64">
        <v>42644</v>
      </c>
      <c r="D1168" s="64" t="str">
        <f t="shared" si="159"/>
        <v>102016</v>
      </c>
      <c r="E1168" s="65">
        <v>22.486999999999998</v>
      </c>
      <c r="F1168" s="58">
        <f t="shared" si="160"/>
        <v>24.338000000000001</v>
      </c>
      <c r="G1168" s="65">
        <v>17.023821649484518</v>
      </c>
      <c r="H1168" s="66">
        <v>26.53</v>
      </c>
      <c r="I1168" s="60">
        <f>AVERAGE($H$102:H1168)</f>
        <v>17.896691658856597</v>
      </c>
      <c r="J1168" s="58">
        <f t="shared" si="158"/>
        <v>22.959752066115705</v>
      </c>
      <c r="K1168">
        <f t="shared" si="161"/>
        <v>26.73</v>
      </c>
    </row>
    <row r="1169" spans="3:11">
      <c r="C1169" s="64">
        <v>42675</v>
      </c>
      <c r="D1169" s="64" t="str">
        <f t="shared" si="159"/>
        <v>112016</v>
      </c>
      <c r="E1169" s="65">
        <v>23.255500000000001</v>
      </c>
      <c r="F1169" s="58">
        <f t="shared" si="160"/>
        <v>22.486999999999998</v>
      </c>
      <c r="G1169" s="65">
        <v>17.029656554307095</v>
      </c>
      <c r="H1169" s="66">
        <v>26.85</v>
      </c>
      <c r="I1169" s="60">
        <f>AVERAGE($H$102:H1169)</f>
        <v>17.90507490636703</v>
      </c>
      <c r="J1169" s="58">
        <f t="shared" si="158"/>
        <v>22.962314049586773</v>
      </c>
      <c r="K1169">
        <f t="shared" si="161"/>
        <v>26.53</v>
      </c>
    </row>
    <row r="1170" spans="3:11">
      <c r="C1170" s="64">
        <v>42705</v>
      </c>
      <c r="D1170" s="64" t="str">
        <f t="shared" si="159"/>
        <v>122016</v>
      </c>
      <c r="E1170" s="65">
        <v>23.678799999999999</v>
      </c>
      <c r="F1170" s="58">
        <f t="shared" si="160"/>
        <v>23.255500000000001</v>
      </c>
      <c r="G1170" s="65">
        <v>17.035876520112236</v>
      </c>
      <c r="H1170" s="66">
        <v>27.87</v>
      </c>
      <c r="I1170" s="60">
        <f>AVERAGE($H$102:H1170)</f>
        <v>17.914396632366685</v>
      </c>
      <c r="J1170" s="58">
        <f t="shared" si="158"/>
        <v>22.970082644628093</v>
      </c>
      <c r="K1170">
        <f t="shared" si="161"/>
        <v>26.85</v>
      </c>
    </row>
    <row r="1171" spans="3:11">
      <c r="C1171" s="64">
        <v>42736</v>
      </c>
      <c r="D1171" s="64" t="str">
        <f t="shared" si="159"/>
        <v>12017</v>
      </c>
      <c r="E1171" s="65">
        <v>22.722799999999999</v>
      </c>
      <c r="F1171" s="58">
        <f t="shared" si="160"/>
        <v>23.678799999999999</v>
      </c>
      <c r="G1171" s="65">
        <v>17.041191401869142</v>
      </c>
      <c r="H1171" s="66">
        <v>28.06</v>
      </c>
      <c r="I1171" s="60">
        <f>AVERAGE($H$102:H1171)</f>
        <v>17.923878504672885</v>
      </c>
      <c r="J1171" s="58">
        <f t="shared" si="158"/>
        <v>22.976528925619832</v>
      </c>
      <c r="K1171">
        <f t="shared" si="161"/>
        <v>27.87</v>
      </c>
    </row>
    <row r="1172" spans="3:11">
      <c r="C1172" s="64">
        <v>42767</v>
      </c>
      <c r="D1172" s="64" t="str">
        <f t="shared" si="159"/>
        <v>22017</v>
      </c>
      <c r="E1172" s="65">
        <v>23.568100000000001</v>
      </c>
      <c r="F1172" s="58">
        <f t="shared" si="160"/>
        <v>22.722799999999999</v>
      </c>
      <c r="G1172" s="65">
        <v>17.047285620915016</v>
      </c>
      <c r="H1172" s="66">
        <v>28.66</v>
      </c>
      <c r="I1172" s="60">
        <f>AVERAGE($H$102:H1172)</f>
        <v>17.933902894491119</v>
      </c>
      <c r="J1172" s="58">
        <f t="shared" si="158"/>
        <v>22.988512396694208</v>
      </c>
      <c r="K1172">
        <f t="shared" si="161"/>
        <v>28.06</v>
      </c>
    </row>
    <row r="1173" spans="3:11">
      <c r="C1173" s="64">
        <v>42795</v>
      </c>
      <c r="D1173" s="64" t="str">
        <f t="shared" si="159"/>
        <v>32017</v>
      </c>
      <c r="E1173" s="65">
        <v>23.558900000000001</v>
      </c>
      <c r="F1173" s="58">
        <f t="shared" si="160"/>
        <v>23.568100000000001</v>
      </c>
      <c r="G1173" s="65">
        <v>17.053359888059685</v>
      </c>
      <c r="H1173" s="66">
        <v>29.09</v>
      </c>
      <c r="I1173" s="60">
        <f>AVERAGE($H$102:H1173)</f>
        <v>17.944309701492525</v>
      </c>
      <c r="J1173" s="58">
        <f t="shared" si="158"/>
        <v>23.003140495867761</v>
      </c>
      <c r="K1173">
        <f t="shared" si="161"/>
        <v>28.66</v>
      </c>
    </row>
    <row r="1174" spans="3:11">
      <c r="C1174" s="64">
        <v>42826</v>
      </c>
      <c r="D1174" s="64" t="str">
        <f t="shared" si="159"/>
        <v>42017</v>
      </c>
      <c r="E1174" s="65">
        <v>22.9206</v>
      </c>
      <c r="F1174" s="58">
        <f t="shared" si="160"/>
        <v>23.558900000000001</v>
      </c>
      <c r="G1174" s="65">
        <v>17.058827958993458</v>
      </c>
      <c r="H1174" s="66">
        <v>28.9</v>
      </c>
      <c r="I1174" s="60">
        <f>AVERAGE($H$102:H1174)</f>
        <v>17.954520037278648</v>
      </c>
      <c r="J1174" s="58">
        <f t="shared" si="158"/>
        <v>23.025206611570241</v>
      </c>
      <c r="K1174">
        <f t="shared" si="161"/>
        <v>29.09</v>
      </c>
    </row>
    <row r="1175" spans="3:11">
      <c r="C1175" s="64">
        <v>42856</v>
      </c>
      <c r="D1175" s="64" t="str">
        <f t="shared" si="159"/>
        <v>52017</v>
      </c>
      <c r="E1175" s="65">
        <v>23.1859</v>
      </c>
      <c r="F1175" s="58">
        <f t="shared" si="160"/>
        <v>22.9206</v>
      </c>
      <c r="G1175" s="65">
        <v>17.064532867783967</v>
      </c>
      <c r="H1175" s="66">
        <v>29.31</v>
      </c>
      <c r="I1175" s="60">
        <f>AVERAGE($H$102:H1175)</f>
        <v>17.965093109869638</v>
      </c>
      <c r="J1175" s="58">
        <f t="shared" si="158"/>
        <v>23.044462809917349</v>
      </c>
      <c r="K1175">
        <f t="shared" si="161"/>
        <v>28.9</v>
      </c>
    </row>
    <row r="1176" spans="3:11">
      <c r="C1176" s="64">
        <v>42887</v>
      </c>
      <c r="D1176" s="64" t="str">
        <f t="shared" si="159"/>
        <v>62017</v>
      </c>
      <c r="E1176" s="65">
        <v>23.297499999999999</v>
      </c>
      <c r="F1176" s="58">
        <f t="shared" si="160"/>
        <v>23.1859</v>
      </c>
      <c r="G1176" s="65">
        <v>17.07033097674417</v>
      </c>
      <c r="H1176" s="66">
        <v>29.75</v>
      </c>
      <c r="I1176" s="60">
        <f>AVERAGE($H$102:H1176)</f>
        <v>17.976055813953479</v>
      </c>
      <c r="J1176" s="58">
        <f t="shared" si="158"/>
        <v>23.062644628099168</v>
      </c>
      <c r="K1176">
        <f t="shared" si="161"/>
        <v>29.31</v>
      </c>
    </row>
    <row r="1177" spans="3:11">
      <c r="C1177" s="64">
        <v>42917</v>
      </c>
      <c r="D1177" s="64" t="str">
        <f t="shared" si="159"/>
        <v>72017</v>
      </c>
      <c r="E1177" s="65">
        <v>23.069700000000001</v>
      </c>
      <c r="F1177" s="58">
        <f t="shared" si="160"/>
        <v>23.297499999999999</v>
      </c>
      <c r="G1177" s="65">
        <v>17.075906598512994</v>
      </c>
      <c r="H1177" s="66">
        <v>30</v>
      </c>
      <c r="I1177" s="60">
        <f>AVERAGE($H$102:H1177)</f>
        <v>17.987230483271368</v>
      </c>
      <c r="J1177" s="58">
        <f t="shared" si="158"/>
        <v>23.083966942148759</v>
      </c>
      <c r="K1177">
        <f t="shared" si="161"/>
        <v>29.75</v>
      </c>
    </row>
    <row r="1178" spans="3:11">
      <c r="C1178" s="64">
        <v>42948</v>
      </c>
      <c r="D1178" s="64" t="str">
        <f t="shared" si="159"/>
        <v>82017</v>
      </c>
      <c r="E1178" s="65">
        <v>23.0823</v>
      </c>
      <c r="F1178" s="58">
        <f t="shared" si="160"/>
        <v>23.069700000000001</v>
      </c>
      <c r="G1178" s="65">
        <v>17.081483565459592</v>
      </c>
      <c r="H1178" s="66">
        <v>29.91</v>
      </c>
      <c r="I1178" s="60">
        <f>AVERAGE($H$102:H1178)</f>
        <v>17.998300835654589</v>
      </c>
      <c r="J1178" s="58">
        <f t="shared" si="158"/>
        <v>23.104628099173549</v>
      </c>
      <c r="K1178">
        <f t="shared" si="161"/>
        <v>30</v>
      </c>
    </row>
    <row r="1179" spans="3:11">
      <c r="C1179" s="64">
        <v>42979</v>
      </c>
      <c r="D1179" s="64" t="str">
        <f t="shared" si="159"/>
        <v>92017</v>
      </c>
      <c r="E1179" s="65">
        <v>23.527799999999999</v>
      </c>
      <c r="F1179" s="58">
        <f t="shared" si="160"/>
        <v>23.0823</v>
      </c>
      <c r="G1179" s="65">
        <v>17.087463450834861</v>
      </c>
      <c r="H1179" s="66">
        <v>30.17</v>
      </c>
      <c r="I1179" s="60">
        <f>AVERAGE($H$102:H1179)</f>
        <v>18.009591836734685</v>
      </c>
      <c r="J1179" s="58">
        <f t="shared" si="158"/>
        <v>23.137851239669413</v>
      </c>
      <c r="K1179">
        <f t="shared" si="161"/>
        <v>29.91</v>
      </c>
    </row>
    <row r="1180" spans="3:11">
      <c r="C1180" s="64">
        <v>43009</v>
      </c>
      <c r="D1180" s="64" t="str">
        <f t="shared" si="159"/>
        <v>102017</v>
      </c>
      <c r="E1180" s="65">
        <v>23.437000000000001</v>
      </c>
      <c r="F1180" s="58">
        <f t="shared" si="160"/>
        <v>23.527799999999999</v>
      </c>
      <c r="G1180" s="65">
        <v>17.093348100092662</v>
      </c>
      <c r="H1180" s="66">
        <v>30.92</v>
      </c>
      <c r="I1180" s="60">
        <f>AVERAGE($H$102:H1180)</f>
        <v>18.021556997219637</v>
      </c>
      <c r="J1180" s="58">
        <f t="shared" si="158"/>
        <v>23.172479338842969</v>
      </c>
      <c r="K1180">
        <f t="shared" si="161"/>
        <v>30.17</v>
      </c>
    </row>
    <row r="1181" spans="3:11">
      <c r="C1181" s="64">
        <v>43040</v>
      </c>
      <c r="D1181" s="64" t="str">
        <f t="shared" si="159"/>
        <v>112017</v>
      </c>
      <c r="E1181" s="65">
        <v>24.095199999999998</v>
      </c>
      <c r="F1181" s="58">
        <f t="shared" si="160"/>
        <v>23.437000000000001</v>
      </c>
      <c r="G1181" s="65">
        <v>17.09983129629628</v>
      </c>
      <c r="H1181" s="66">
        <v>31.3</v>
      </c>
      <c r="I1181" s="60">
        <f>AVERAGE($H$102:H1181)</f>
        <v>18.033851851851839</v>
      </c>
      <c r="J1181" s="58">
        <f t="shared" si="158"/>
        <v>23.205371900826442</v>
      </c>
      <c r="K1181">
        <f t="shared" si="161"/>
        <v>30.92</v>
      </c>
    </row>
    <row r="1182" spans="3:11">
      <c r="C1182" s="64">
        <v>43070</v>
      </c>
      <c r="D1182" s="64" t="str">
        <f t="shared" si="159"/>
        <v>122017</v>
      </c>
      <c r="E1182" s="65">
        <v>24.332100000000001</v>
      </c>
      <c r="F1182" s="58">
        <f t="shared" si="160"/>
        <v>24.095199999999998</v>
      </c>
      <c r="G1182" s="65">
        <v>17.106521646623481</v>
      </c>
      <c r="H1182" s="66">
        <v>32.090000000000003</v>
      </c>
      <c r="I1182" s="60">
        <f>AVERAGE($H$102:H1182)</f>
        <v>18.046854764107294</v>
      </c>
      <c r="J1182" s="58">
        <f t="shared" si="158"/>
        <v>23.257933884297522</v>
      </c>
      <c r="K1182">
        <f t="shared" si="161"/>
        <v>31.3</v>
      </c>
    </row>
    <row r="1183" spans="3:11">
      <c r="C1183" s="64">
        <v>43101</v>
      </c>
      <c r="D1183" s="64" t="str">
        <f t="shared" si="159"/>
        <v>12018</v>
      </c>
      <c r="E1183" s="65">
        <v>24.461300000000001</v>
      </c>
      <c r="F1183" s="58">
        <f t="shared" si="160"/>
        <v>24.332100000000001</v>
      </c>
      <c r="G1183" s="65">
        <v>17.113319038816989</v>
      </c>
      <c r="H1183" s="66">
        <v>33.31</v>
      </c>
      <c r="I1183" s="60">
        <f>AVERAGE($H$102:H1183)</f>
        <v>18.060961182994443</v>
      </c>
      <c r="J1183" s="58">
        <f t="shared" ref="J1183:J1246" si="162">AVERAGE(H1063:H1183)</f>
        <v>23.318677685950412</v>
      </c>
      <c r="K1183">
        <f t="shared" si="161"/>
        <v>32.090000000000003</v>
      </c>
    </row>
    <row r="1184" spans="3:11">
      <c r="C1184" s="64">
        <v>43132</v>
      </c>
      <c r="D1184" s="64" t="str">
        <f t="shared" si="159"/>
        <v>22018</v>
      </c>
      <c r="E1184" s="65">
        <v>23.508600000000001</v>
      </c>
      <c r="F1184" s="58">
        <f t="shared" si="160"/>
        <v>24.461300000000001</v>
      </c>
      <c r="G1184" s="65">
        <v>17.119224192059079</v>
      </c>
      <c r="H1184" s="66">
        <v>32.04</v>
      </c>
      <c r="I1184" s="60">
        <f>AVERAGE($H$102:H1184)</f>
        <v>18.073868882733137</v>
      </c>
      <c r="J1184" s="58">
        <f t="shared" si="162"/>
        <v>23.384958677685951</v>
      </c>
      <c r="K1184">
        <f t="shared" si="161"/>
        <v>33.31</v>
      </c>
    </row>
    <row r="1185" spans="3:11">
      <c r="C1185" s="64">
        <v>43160</v>
      </c>
      <c r="D1185" s="64" t="str">
        <f t="shared" si="159"/>
        <v>32018</v>
      </c>
      <c r="E1185" s="65">
        <v>22.8766</v>
      </c>
      <c r="F1185" s="58">
        <f t="shared" si="160"/>
        <v>23.508600000000001</v>
      </c>
      <c r="G1185" s="65">
        <v>17.124535424354228</v>
      </c>
      <c r="H1185" s="66">
        <v>31.81</v>
      </c>
      <c r="I1185" s="60">
        <f>AVERAGE($H$102:H1185)</f>
        <v>18.086540590405896</v>
      </c>
      <c r="J1185" s="58">
        <f t="shared" si="162"/>
        <v>23.453636363636363</v>
      </c>
      <c r="K1185">
        <f t="shared" si="161"/>
        <v>32.04</v>
      </c>
    </row>
    <row r="1186" spans="3:11">
      <c r="C1186" s="64">
        <v>43191</v>
      </c>
      <c r="D1186" s="64" t="str">
        <f t="shared" si="159"/>
        <v>42018</v>
      </c>
      <c r="E1186" s="65">
        <v>21.6203</v>
      </c>
      <c r="F1186" s="58">
        <f t="shared" si="160"/>
        <v>22.8766</v>
      </c>
      <c r="G1186" s="65">
        <v>17.128678986175096</v>
      </c>
      <c r="H1186" s="66">
        <v>30.97</v>
      </c>
      <c r="I1186" s="60">
        <f>AVERAGE($H$102:H1186)</f>
        <v>18.098414746543771</v>
      </c>
      <c r="J1186" s="58">
        <f t="shared" si="162"/>
        <v>23.52272727272727</v>
      </c>
      <c r="K1186">
        <f t="shared" si="161"/>
        <v>31.81</v>
      </c>
    </row>
    <row r="1187" spans="3:11">
      <c r="C1187" s="64">
        <v>43221</v>
      </c>
      <c r="D1187" s="64" t="str">
        <f t="shared" si="159"/>
        <v>52018</v>
      </c>
      <c r="E1187" s="65">
        <v>22.087399999999999</v>
      </c>
      <c r="F1187" s="58">
        <f t="shared" si="160"/>
        <v>21.6203</v>
      </c>
      <c r="G1187" s="65">
        <v>17.133245027624291</v>
      </c>
      <c r="H1187" s="66">
        <v>31.24</v>
      </c>
      <c r="I1187" s="60">
        <f>AVERAGE($H$102:H1187)</f>
        <v>18.110515653775316</v>
      </c>
      <c r="J1187" s="58">
        <f t="shared" si="162"/>
        <v>23.587851239669419</v>
      </c>
      <c r="K1187">
        <f t="shared" si="161"/>
        <v>30.97</v>
      </c>
    </row>
    <row r="1188" spans="3:11">
      <c r="C1188" s="64">
        <v>43252</v>
      </c>
      <c r="D1188" s="64" t="str">
        <f t="shared" si="159"/>
        <v>62018</v>
      </c>
      <c r="E1188" s="65">
        <v>22.194400000000002</v>
      </c>
      <c r="F1188" s="58">
        <f t="shared" si="160"/>
        <v>22.087399999999999</v>
      </c>
      <c r="G1188" s="65">
        <v>17.137901103955823</v>
      </c>
      <c r="H1188" s="66">
        <v>31.63</v>
      </c>
      <c r="I1188" s="60">
        <f>AVERAGE($H$102:H1188)</f>
        <v>18.122953081876719</v>
      </c>
      <c r="J1188" s="58">
        <f t="shared" si="162"/>
        <v>23.653388429752066</v>
      </c>
      <c r="K1188">
        <f t="shared" si="161"/>
        <v>31.24</v>
      </c>
    </row>
    <row r="1189" spans="3:11">
      <c r="C1189" s="64">
        <v>43282</v>
      </c>
      <c r="D1189" s="64" t="str">
        <f t="shared" si="159"/>
        <v>72018</v>
      </c>
      <c r="E1189" s="65">
        <v>21.599</v>
      </c>
      <c r="F1189" s="58">
        <f t="shared" si="160"/>
        <v>22.194400000000002</v>
      </c>
      <c r="G1189" s="65">
        <v>17.142001378676451</v>
      </c>
      <c r="H1189" s="66">
        <v>31.89</v>
      </c>
      <c r="I1189" s="60">
        <f>AVERAGE($H$102:H1189)</f>
        <v>18.135606617647053</v>
      </c>
      <c r="J1189" s="58">
        <f t="shared" si="162"/>
        <v>23.731652892561982</v>
      </c>
      <c r="K1189">
        <f t="shared" si="161"/>
        <v>31.63</v>
      </c>
    </row>
    <row r="1190" spans="3:11">
      <c r="C1190" s="64">
        <v>43313</v>
      </c>
      <c r="D1190" s="64" t="str">
        <f t="shared" si="159"/>
        <v>82018</v>
      </c>
      <c r="E1190" s="65">
        <v>22.252600000000001</v>
      </c>
      <c r="F1190" s="58">
        <f t="shared" si="160"/>
        <v>21.599</v>
      </c>
      <c r="G1190" s="65">
        <v>17.146694306703377</v>
      </c>
      <c r="H1190" s="66">
        <v>32.39</v>
      </c>
      <c r="I1190" s="60">
        <f>AVERAGE($H$102:H1190)</f>
        <v>18.148696051423318</v>
      </c>
      <c r="J1190" s="58">
        <f t="shared" si="162"/>
        <v>23.826528925619829</v>
      </c>
      <c r="K1190">
        <f t="shared" si="161"/>
        <v>31.89</v>
      </c>
    </row>
    <row r="1191" spans="3:11">
      <c r="C1191" s="64">
        <v>43344</v>
      </c>
      <c r="D1191" s="64" t="str">
        <f t="shared" ref="D1191:D1252" si="163">MONTH(C1191)&amp;YEAR(C1191)</f>
        <v>92018</v>
      </c>
      <c r="E1191" s="65">
        <v>22.348199999999999</v>
      </c>
      <c r="F1191" s="58">
        <f t="shared" si="160"/>
        <v>22.252600000000001</v>
      </c>
      <c r="G1191" s="65">
        <v>17.151466330275209</v>
      </c>
      <c r="H1191" s="66">
        <v>32.619999999999997</v>
      </c>
      <c r="I1191" s="60">
        <f>AVERAGE($H$102:H1191)</f>
        <v>18.161972477064214</v>
      </c>
      <c r="J1191" s="58">
        <f t="shared" si="162"/>
        <v>23.919256198347099</v>
      </c>
      <c r="K1191">
        <f t="shared" si="161"/>
        <v>32.39</v>
      </c>
    </row>
    <row r="1192" spans="3:11">
      <c r="C1192" s="64">
        <v>43374</v>
      </c>
      <c r="D1192" s="64" t="str">
        <f t="shared" si="163"/>
        <v>102018</v>
      </c>
      <c r="E1192" s="65">
        <v>20.483000000000001</v>
      </c>
      <c r="F1192" s="58">
        <f t="shared" ref="F1192:F1252" si="164">E1191</f>
        <v>22.348199999999999</v>
      </c>
      <c r="G1192" s="65">
        <v>17.154519981668177</v>
      </c>
      <c r="H1192" s="66">
        <v>31.04</v>
      </c>
      <c r="I1192" s="60">
        <f>AVERAGE($H$102:H1192)</f>
        <v>18.173776351970663</v>
      </c>
      <c r="J1192" s="58">
        <f t="shared" si="162"/>
        <v>24.007520661157017</v>
      </c>
      <c r="K1192">
        <f t="shared" ref="K1192:K1252" si="165">H1191</f>
        <v>32.619999999999997</v>
      </c>
    </row>
    <row r="1193" spans="3:11">
      <c r="C1193" s="64">
        <v>43405</v>
      </c>
      <c r="D1193" s="64" t="str">
        <f t="shared" si="163"/>
        <v>112018</v>
      </c>
      <c r="E1193" s="65">
        <v>20.848800000000001</v>
      </c>
      <c r="F1193" s="58">
        <f t="shared" si="164"/>
        <v>20.483000000000001</v>
      </c>
      <c r="G1193" s="65">
        <v>17.157903021978004</v>
      </c>
      <c r="H1193" s="66">
        <v>30.2</v>
      </c>
      <c r="I1193" s="60">
        <f>AVERAGE($H$102:H1193)</f>
        <v>18.18478937728937</v>
      </c>
      <c r="J1193" s="58">
        <f t="shared" si="162"/>
        <v>24.121652892561976</v>
      </c>
      <c r="K1193">
        <f t="shared" si="165"/>
        <v>31.04</v>
      </c>
    </row>
    <row r="1194" spans="3:11">
      <c r="C1194" s="64">
        <v>43435</v>
      </c>
      <c r="D1194" s="64" t="str">
        <f t="shared" si="163"/>
        <v>122018</v>
      </c>
      <c r="E1194" s="65">
        <v>18.935300000000002</v>
      </c>
      <c r="F1194" s="58">
        <f t="shared" si="164"/>
        <v>20.848800000000001</v>
      </c>
      <c r="G1194" s="65">
        <v>17.159529185727337</v>
      </c>
      <c r="H1194" s="66">
        <v>28.29</v>
      </c>
      <c r="I1194" s="60">
        <f>AVERAGE($H$102:H1194)</f>
        <v>18.194034766697158</v>
      </c>
      <c r="J1194" s="58">
        <f t="shared" si="162"/>
        <v>24.229338842975196</v>
      </c>
      <c r="K1194">
        <f t="shared" si="165"/>
        <v>30.2</v>
      </c>
    </row>
    <row r="1195" spans="3:11">
      <c r="C1195" s="64">
        <v>43466</v>
      </c>
      <c r="D1195" s="64" t="str">
        <f t="shared" si="163"/>
        <v>12019</v>
      </c>
      <c r="E1195" s="65">
        <v>20.121300000000002</v>
      </c>
      <c r="F1195" s="58">
        <f t="shared" si="164"/>
        <v>18.935300000000002</v>
      </c>
      <c r="G1195" s="65">
        <v>17.162236471663601</v>
      </c>
      <c r="H1195" s="66">
        <v>28.38</v>
      </c>
      <c r="I1195" s="60">
        <f>AVERAGE($H$102:H1195)</f>
        <v>18.203345521023763</v>
      </c>
      <c r="J1195" s="58">
        <f t="shared" si="162"/>
        <v>24.336776859504123</v>
      </c>
      <c r="K1195">
        <f t="shared" si="165"/>
        <v>28.29</v>
      </c>
    </row>
    <row r="1196" spans="3:11">
      <c r="C1196" s="64">
        <v>43497</v>
      </c>
      <c r="D1196" s="64" t="str">
        <f t="shared" si="163"/>
        <v>22019</v>
      </c>
      <c r="E1196" s="65">
        <v>20.7195</v>
      </c>
      <c r="F1196" s="58">
        <f t="shared" si="164"/>
        <v>20.121300000000002</v>
      </c>
      <c r="G1196" s="65">
        <v>17.165485114155231</v>
      </c>
      <c r="H1196" s="66">
        <v>29.54</v>
      </c>
      <c r="I1196" s="60">
        <f>AVERAGE($H$102:H1196)</f>
        <v>18.213698630136982</v>
      </c>
      <c r="J1196" s="58">
        <f t="shared" si="162"/>
        <v>24.455537190082637</v>
      </c>
      <c r="K1196">
        <f t="shared" si="165"/>
        <v>28.38</v>
      </c>
    </row>
    <row r="1197" spans="3:11">
      <c r="C1197" s="64">
        <v>43525</v>
      </c>
      <c r="D1197" s="64" t="str">
        <f t="shared" si="163"/>
        <v>32019</v>
      </c>
      <c r="E1197" s="65">
        <v>21.090900000000001</v>
      </c>
      <c r="F1197" s="58">
        <f t="shared" si="164"/>
        <v>20.7195</v>
      </c>
      <c r="G1197" s="65">
        <v>17.169066697080272</v>
      </c>
      <c r="H1197" s="66">
        <v>29.58</v>
      </c>
      <c r="I1197" s="60">
        <f>AVERAGE($H$102:H1197)</f>
        <v>18.224069343065693</v>
      </c>
      <c r="J1197" s="58">
        <f t="shared" si="162"/>
        <v>24.583305785123954</v>
      </c>
      <c r="K1197">
        <f t="shared" si="165"/>
        <v>29.54</v>
      </c>
    </row>
    <row r="1198" spans="3:11">
      <c r="C1198" s="64">
        <v>43556</v>
      </c>
      <c r="D1198" s="64" t="str">
        <f t="shared" si="163"/>
        <v>42019</v>
      </c>
      <c r="E1198" s="65">
        <v>21.7774</v>
      </c>
      <c r="F1198" s="58">
        <f t="shared" si="164"/>
        <v>21.090900000000001</v>
      </c>
      <c r="G1198" s="65">
        <v>17.173267547857773</v>
      </c>
      <c r="H1198" s="66">
        <v>30.13</v>
      </c>
      <c r="I1198" s="60">
        <f>AVERAGE($H$102:H1198)</f>
        <v>18.234922515952597</v>
      </c>
      <c r="J1198" s="58">
        <f t="shared" si="162"/>
        <v>24.72223140495867</v>
      </c>
      <c r="K1198">
        <f t="shared" si="165"/>
        <v>29.58</v>
      </c>
    </row>
    <row r="1199" spans="3:11">
      <c r="C1199" s="64">
        <v>43586</v>
      </c>
      <c r="D1199" s="64" t="str">
        <f t="shared" si="163"/>
        <v>52019</v>
      </c>
      <c r="E1199" s="65">
        <v>20.344899999999999</v>
      </c>
      <c r="F1199" s="58">
        <f t="shared" si="164"/>
        <v>21.7774</v>
      </c>
      <c r="G1199" s="65">
        <v>17.17615610200362</v>
      </c>
      <c r="H1199" s="66">
        <v>29.24</v>
      </c>
      <c r="I1199" s="60">
        <f>AVERAGE($H$102:H1199)</f>
        <v>18.244945355191259</v>
      </c>
      <c r="J1199" s="58">
        <f t="shared" si="162"/>
        <v>24.84008264462809</v>
      </c>
      <c r="K1199">
        <f t="shared" si="165"/>
        <v>30.13</v>
      </c>
    </row>
    <row r="1200" spans="3:11">
      <c r="C1200" s="64">
        <v>43617</v>
      </c>
      <c r="D1200" s="64" t="str">
        <f t="shared" si="163"/>
        <v>62019</v>
      </c>
      <c r="E1200" s="65">
        <v>21.747299999999999</v>
      </c>
      <c r="F1200" s="58">
        <f t="shared" si="164"/>
        <v>20.344899999999999</v>
      </c>
      <c r="G1200" s="65">
        <v>17.180315468607805</v>
      </c>
      <c r="H1200" s="66">
        <v>29.28</v>
      </c>
      <c r="I1200" s="60">
        <f>AVERAGE($H$102:H1200)</f>
        <v>18.254986351228389</v>
      </c>
      <c r="J1200" s="58">
        <f t="shared" si="162"/>
        <v>24.949834710743794</v>
      </c>
      <c r="K1200">
        <f t="shared" si="165"/>
        <v>29.24</v>
      </c>
    </row>
    <row r="1201" spans="3:11">
      <c r="C1201" s="64">
        <v>43647</v>
      </c>
      <c r="D1201" s="64" t="str">
        <f t="shared" si="163"/>
        <v>72019</v>
      </c>
      <c r="E1201" s="65">
        <v>22.425699999999999</v>
      </c>
      <c r="F1201" s="58">
        <f t="shared" si="164"/>
        <v>21.747299999999999</v>
      </c>
      <c r="G1201" s="65">
        <v>17.185083999999978</v>
      </c>
      <c r="H1201" s="66">
        <v>29.99</v>
      </c>
      <c r="I1201" s="60">
        <f>AVERAGE($H$102:H1201)</f>
        <v>18.265654545454545</v>
      </c>
      <c r="J1201" s="58">
        <f t="shared" si="162"/>
        <v>25.062314049586764</v>
      </c>
      <c r="K1201">
        <f t="shared" si="165"/>
        <v>29.28</v>
      </c>
    </row>
    <row r="1202" spans="3:11">
      <c r="C1202" s="64">
        <v>43678</v>
      </c>
      <c r="D1202" s="64" t="str">
        <f t="shared" si="163"/>
        <v>82019</v>
      </c>
      <c r="E1202" s="65">
        <v>22.02</v>
      </c>
      <c r="F1202" s="58">
        <f t="shared" si="164"/>
        <v>22.425699999999999</v>
      </c>
      <c r="G1202" s="65">
        <v>17.189475386012695</v>
      </c>
      <c r="H1202" s="66">
        <v>28.71</v>
      </c>
      <c r="I1202" s="60">
        <f>AVERAGE($H$102:H1202)</f>
        <v>18.275140781108085</v>
      </c>
      <c r="J1202" s="58">
        <f t="shared" si="162"/>
        <v>25.161652892561971</v>
      </c>
      <c r="K1202">
        <f t="shared" si="165"/>
        <v>29.99</v>
      </c>
    </row>
    <row r="1203" spans="3:11">
      <c r="C1203" s="64">
        <v>43709</v>
      </c>
      <c r="D1203" s="64" t="str">
        <f t="shared" si="163"/>
        <v>92019</v>
      </c>
      <c r="E1203" s="65">
        <v>22.398299999999999</v>
      </c>
      <c r="F1203" s="58">
        <f t="shared" si="164"/>
        <v>22.02</v>
      </c>
      <c r="G1203" s="65">
        <v>17.194202087114316</v>
      </c>
      <c r="H1203" s="66">
        <v>29.23</v>
      </c>
      <c r="I1203" s="60">
        <f>AVERAGE($H$102:H1203)</f>
        <v>18.285081669691468</v>
      </c>
      <c r="J1203" s="58">
        <f t="shared" si="162"/>
        <v>25.253719008264451</v>
      </c>
      <c r="K1203">
        <f t="shared" si="165"/>
        <v>28.71</v>
      </c>
    </row>
    <row r="1204" spans="3:11">
      <c r="C1204" s="64">
        <v>43739</v>
      </c>
      <c r="D1204" s="64" t="str">
        <f t="shared" si="163"/>
        <v>102019</v>
      </c>
      <c r="E1204" s="65">
        <v>21.7699</v>
      </c>
      <c r="F1204" s="58">
        <f t="shared" si="164"/>
        <v>22.398299999999999</v>
      </c>
      <c r="G1204" s="65">
        <v>17.19835049864005</v>
      </c>
      <c r="H1204" s="66">
        <v>28.84</v>
      </c>
      <c r="I1204" s="60">
        <f>AVERAGE($H$102:H1204)</f>
        <v>18.29465095194923</v>
      </c>
      <c r="J1204" s="58">
        <f t="shared" si="162"/>
        <v>25.336446280991723</v>
      </c>
      <c r="K1204">
        <f t="shared" si="165"/>
        <v>29.23</v>
      </c>
    </row>
    <row r="1205" spans="3:11">
      <c r="C1205" s="64">
        <v>43770</v>
      </c>
      <c r="D1205" s="64" t="str">
        <f t="shared" si="163"/>
        <v>112019</v>
      </c>
      <c r="E1205" s="65">
        <v>22.511099999999999</v>
      </c>
      <c r="F1205" s="58">
        <f t="shared" si="164"/>
        <v>21.7699</v>
      </c>
      <c r="G1205" s="65">
        <v>17.203162771739109</v>
      </c>
      <c r="H1205" s="66">
        <v>29.84</v>
      </c>
      <c r="I1205" s="60">
        <f>AVERAGE($H$102:H1205)</f>
        <v>18.305108695652173</v>
      </c>
      <c r="J1205" s="58">
        <f t="shared" si="162"/>
        <v>25.423057851239662</v>
      </c>
      <c r="K1205">
        <f t="shared" si="165"/>
        <v>28.84</v>
      </c>
    </row>
    <row r="1206" spans="3:11">
      <c r="C1206" s="64">
        <v>43800</v>
      </c>
      <c r="D1206" s="64" t="str">
        <f t="shared" si="163"/>
        <v>122019</v>
      </c>
      <c r="E1206" s="65">
        <v>23.154699999999998</v>
      </c>
      <c r="F1206" s="58">
        <f t="shared" si="164"/>
        <v>22.511099999999999</v>
      </c>
      <c r="G1206" s="65">
        <v>17.20854877828052</v>
      </c>
      <c r="H1206" s="66">
        <v>30.33</v>
      </c>
      <c r="I1206" s="60">
        <f>AVERAGE($H$102:H1206)</f>
        <v>18.315990950226247</v>
      </c>
      <c r="J1206" s="58">
        <f t="shared" si="162"/>
        <v>25.509999999999994</v>
      </c>
      <c r="K1206">
        <f t="shared" si="165"/>
        <v>29.84</v>
      </c>
    </row>
    <row r="1207" spans="3:11">
      <c r="C1207" s="64">
        <v>43831</v>
      </c>
      <c r="D1207" s="64" t="str">
        <f t="shared" si="163"/>
        <v>12020</v>
      </c>
      <c r="E1207" s="65">
        <v>27.7273</v>
      </c>
      <c r="F1207" s="58">
        <f t="shared" si="164"/>
        <v>23.154699999999998</v>
      </c>
      <c r="G1207" s="65">
        <v>17.218059403254948</v>
      </c>
      <c r="H1207" s="66">
        <v>30.99</v>
      </c>
      <c r="I1207" s="60">
        <f>AVERAGE($H$102:H1207)</f>
        <v>18.327450271247741</v>
      </c>
      <c r="J1207" s="58">
        <f t="shared" si="162"/>
        <v>25.598181818181807</v>
      </c>
      <c r="K1207">
        <f t="shared" si="165"/>
        <v>30.33</v>
      </c>
    </row>
    <row r="1208" spans="3:11">
      <c r="C1208" s="64">
        <v>43862</v>
      </c>
      <c r="D1208" s="64" t="str">
        <f t="shared" si="163"/>
        <v>22020</v>
      </c>
      <c r="E1208" s="65">
        <v>25.395199999999999</v>
      </c>
      <c r="F1208" s="58">
        <f t="shared" si="164"/>
        <v>27.7273</v>
      </c>
      <c r="G1208" s="65">
        <v>17.225446160794917</v>
      </c>
      <c r="H1208" s="66">
        <v>30.73</v>
      </c>
      <c r="I1208" s="60">
        <f>AVERAGE($H$102:H1208)</f>
        <v>18.338654019873534</v>
      </c>
      <c r="J1208" s="58">
        <f t="shared" si="162"/>
        <v>25.682479338842963</v>
      </c>
      <c r="K1208">
        <f t="shared" si="165"/>
        <v>30.99</v>
      </c>
    </row>
    <row r="1209" spans="3:11">
      <c r="C1209" s="64">
        <v>43891</v>
      </c>
      <c r="D1209" s="64" t="str">
        <f t="shared" si="163"/>
        <v>32020</v>
      </c>
      <c r="E1209" s="65">
        <v>22.217700000000001</v>
      </c>
      <c r="F1209" s="58">
        <f t="shared" si="164"/>
        <v>25.395199999999999</v>
      </c>
      <c r="G1209" s="65">
        <v>17.229951805054128</v>
      </c>
      <c r="H1209" s="66">
        <v>24.82</v>
      </c>
      <c r="I1209" s="60">
        <f>AVERAGE($H$102:H1209)</f>
        <v>18.344503610108305</v>
      </c>
      <c r="J1209" s="58">
        <f t="shared" si="162"/>
        <v>25.722975206611558</v>
      </c>
      <c r="K1209">
        <f t="shared" si="165"/>
        <v>30.73</v>
      </c>
    </row>
    <row r="1210" spans="3:11">
      <c r="C1210" s="64">
        <v>43922</v>
      </c>
      <c r="D1210" s="64" t="str">
        <f t="shared" si="163"/>
        <v>42020</v>
      </c>
      <c r="E1210" s="65">
        <v>29.350300000000001</v>
      </c>
      <c r="F1210" s="58">
        <f t="shared" si="164"/>
        <v>22.217700000000001</v>
      </c>
      <c r="G1210" s="65">
        <v>17.240880883678965</v>
      </c>
      <c r="H1210" s="66">
        <v>25.93</v>
      </c>
      <c r="I1210" s="60">
        <f>AVERAGE($H$102:H1210)</f>
        <v>18.35134355275023</v>
      </c>
      <c r="J1210" s="58">
        <f t="shared" si="162"/>
        <v>25.763719008264456</v>
      </c>
      <c r="K1210">
        <f t="shared" si="165"/>
        <v>24.82</v>
      </c>
    </row>
    <row r="1211" spans="3:11">
      <c r="C1211" s="64">
        <v>43952</v>
      </c>
      <c r="D1211" s="64" t="str">
        <f t="shared" si="163"/>
        <v>52020</v>
      </c>
      <c r="E1211" s="65">
        <v>30.679300000000001</v>
      </c>
      <c r="F1211" s="58">
        <f t="shared" si="164"/>
        <v>29.350300000000001</v>
      </c>
      <c r="G1211" s="65">
        <v>17.252987567567541</v>
      </c>
      <c r="H1211" s="66">
        <v>27.33</v>
      </c>
      <c r="I1211" s="60">
        <f>AVERAGE($H$102:H1211)</f>
        <v>18.359432432432438</v>
      </c>
      <c r="J1211" s="58">
        <f t="shared" si="162"/>
        <v>25.809421487603295</v>
      </c>
      <c r="K1211">
        <f t="shared" si="165"/>
        <v>25.93</v>
      </c>
    </row>
    <row r="1212" spans="3:11">
      <c r="C1212" s="64">
        <v>43983</v>
      </c>
      <c r="D1212" s="64" t="str">
        <f t="shared" si="163"/>
        <v>62020</v>
      </c>
      <c r="E1212" s="65">
        <v>31.243500000000001</v>
      </c>
      <c r="F1212" s="58">
        <f t="shared" si="164"/>
        <v>30.679300000000001</v>
      </c>
      <c r="G1212" s="65">
        <v>17.265580288028779</v>
      </c>
      <c r="H1212" s="66">
        <v>28.84</v>
      </c>
      <c r="I1212" s="60">
        <f>AVERAGE($H$102:H1212)</f>
        <v>18.368865886588662</v>
      </c>
      <c r="J1212" s="58">
        <f t="shared" si="162"/>
        <v>25.878512396694209</v>
      </c>
      <c r="K1212">
        <f t="shared" si="165"/>
        <v>27.33</v>
      </c>
    </row>
    <row r="1213" spans="3:11">
      <c r="C1213" s="64">
        <v>44013</v>
      </c>
      <c r="D1213" s="64" t="str">
        <f t="shared" si="163"/>
        <v>72020</v>
      </c>
      <c r="E1213" s="65">
        <v>33.293799999999997</v>
      </c>
      <c r="F1213" s="58">
        <f t="shared" si="164"/>
        <v>31.243500000000001</v>
      </c>
      <c r="G1213" s="65">
        <v>17.279994154676235</v>
      </c>
      <c r="H1213" s="66">
        <v>29.6</v>
      </c>
      <c r="I1213" s="60">
        <f>AVERAGE($H$102:H1213)</f>
        <v>18.378965827338131</v>
      </c>
      <c r="J1213" s="58">
        <f t="shared" si="162"/>
        <v>25.95999999999999</v>
      </c>
      <c r="K1213">
        <f t="shared" si="165"/>
        <v>28.84</v>
      </c>
    </row>
    <row r="1214" spans="3:11">
      <c r="C1214" s="64">
        <v>44044</v>
      </c>
      <c r="D1214" s="64" t="str">
        <f t="shared" si="163"/>
        <v>82020</v>
      </c>
      <c r="E1214" s="65">
        <v>35.626600000000003</v>
      </c>
      <c r="F1214" s="58">
        <f t="shared" si="164"/>
        <v>33.293799999999997</v>
      </c>
      <c r="G1214" s="65">
        <v>17.296478077268617</v>
      </c>
      <c r="H1214" s="66">
        <v>31.16</v>
      </c>
      <c r="I1214" s="60">
        <f>AVERAGE($H$102:H1214)</f>
        <v>18.390449236298295</v>
      </c>
      <c r="J1214" s="58">
        <f t="shared" si="162"/>
        <v>26.054958677685939</v>
      </c>
      <c r="K1214">
        <f t="shared" si="165"/>
        <v>29.6</v>
      </c>
    </row>
    <row r="1215" spans="3:11">
      <c r="C1215" s="64">
        <v>44075</v>
      </c>
      <c r="D1215" s="64" t="str">
        <f t="shared" si="163"/>
        <v>92020</v>
      </c>
      <c r="E1215" s="65">
        <v>34.228999999999999</v>
      </c>
      <c r="F1215" s="58">
        <f t="shared" si="164"/>
        <v>35.626600000000003</v>
      </c>
      <c r="G1215" s="65">
        <v>17.31167782764809</v>
      </c>
      <c r="H1215" s="66">
        <v>30.84</v>
      </c>
      <c r="I1215" s="60">
        <f>AVERAGE($H$102:H1215)</f>
        <v>18.401624775583485</v>
      </c>
      <c r="J1215" s="58">
        <f t="shared" si="162"/>
        <v>26.146446280991729</v>
      </c>
      <c r="K1215">
        <f t="shared" si="165"/>
        <v>31.16</v>
      </c>
    </row>
    <row r="1216" spans="3:11">
      <c r="C1216" s="64">
        <v>44105</v>
      </c>
      <c r="D1216" s="64" t="str">
        <f t="shared" si="163"/>
        <v>102020</v>
      </c>
      <c r="E1216" s="65">
        <v>33.281999999999996</v>
      </c>
      <c r="F1216" s="58">
        <f t="shared" si="164"/>
        <v>34.228999999999999</v>
      </c>
      <c r="G1216" s="65">
        <v>17.326000986547058</v>
      </c>
      <c r="H1216" s="66">
        <v>31.28</v>
      </c>
      <c r="I1216" s="60">
        <f>AVERAGE($H$102:H1216)</f>
        <v>18.413174887892378</v>
      </c>
      <c r="J1216" s="58">
        <f t="shared" si="162"/>
        <v>26.23652892561983</v>
      </c>
      <c r="K1216">
        <f t="shared" si="165"/>
        <v>30.84</v>
      </c>
    </row>
    <row r="1217" spans="3:11">
      <c r="C1217" s="64">
        <v>44136</v>
      </c>
      <c r="D1217" s="64" t="str">
        <f t="shared" si="163"/>
        <v>112020</v>
      </c>
      <c r="E1217" s="65">
        <v>36.861400000000003</v>
      </c>
      <c r="F1217" s="58">
        <f t="shared" si="164"/>
        <v>33.281999999999996</v>
      </c>
      <c r="G1217" s="65">
        <v>17.343505824372734</v>
      </c>
      <c r="H1217" s="66">
        <v>32.47</v>
      </c>
      <c r="I1217" s="60">
        <f>AVERAGE($H$102:H1217)</f>
        <v>18.425770609318999</v>
      </c>
      <c r="J1217" s="58">
        <f t="shared" si="162"/>
        <v>26.329338842975201</v>
      </c>
      <c r="K1217">
        <f t="shared" si="165"/>
        <v>31.28</v>
      </c>
    </row>
    <row r="1218" spans="3:11">
      <c r="C1218" s="64">
        <v>44166</v>
      </c>
      <c r="D1218" s="64" t="str">
        <f t="shared" si="163"/>
        <v>122020</v>
      </c>
      <c r="E1218" s="65">
        <v>38.229700000000001</v>
      </c>
      <c r="F1218" s="58">
        <f t="shared" si="164"/>
        <v>36.861400000000003</v>
      </c>
      <c r="G1218" s="65">
        <v>17.362204297224682</v>
      </c>
      <c r="H1218" s="66">
        <v>33.770000000000003</v>
      </c>
      <c r="I1218" s="60">
        <f>AVERAGE($H$102:H1218)</f>
        <v>18.439507609668759</v>
      </c>
      <c r="J1218" s="58">
        <f t="shared" si="162"/>
        <v>26.429090909090903</v>
      </c>
      <c r="K1218">
        <f t="shared" si="165"/>
        <v>32.47</v>
      </c>
    </row>
    <row r="1219" spans="3:11">
      <c r="C1219" s="64">
        <v>44197</v>
      </c>
      <c r="D1219" s="64" t="str">
        <f t="shared" si="163"/>
        <v>12021</v>
      </c>
      <c r="E1219" s="65">
        <v>28.972200000000001</v>
      </c>
      <c r="F1219" s="58">
        <f t="shared" si="164"/>
        <v>38.229700000000001</v>
      </c>
      <c r="G1219" s="65">
        <v>17.372588908765628</v>
      </c>
      <c r="H1219" s="66">
        <v>34.51</v>
      </c>
      <c r="I1219" s="60">
        <f>AVERAGE($H$102:H1219)</f>
        <v>18.453881932021471</v>
      </c>
      <c r="J1219" s="58">
        <f t="shared" si="162"/>
        <v>26.529173553719001</v>
      </c>
      <c r="K1219">
        <f t="shared" si="165"/>
        <v>33.770000000000003</v>
      </c>
    </row>
    <row r="1220" spans="3:11">
      <c r="C1220" s="64">
        <v>44228</v>
      </c>
      <c r="D1220" s="64" t="str">
        <f t="shared" si="163"/>
        <v>22021</v>
      </c>
      <c r="E1220" s="65">
        <v>29.728200000000001</v>
      </c>
      <c r="F1220" s="58">
        <f t="shared" si="164"/>
        <v>28.972200000000001</v>
      </c>
      <c r="G1220" s="65">
        <v>17.383630563002658</v>
      </c>
      <c r="H1220" s="66">
        <v>35.1</v>
      </c>
      <c r="I1220" s="60">
        <f>AVERAGE($H$102:H1220)</f>
        <v>18.468757819481681</v>
      </c>
      <c r="J1220" s="58">
        <f t="shared" si="162"/>
        <v>26.629338842975201</v>
      </c>
      <c r="K1220">
        <f t="shared" si="165"/>
        <v>34.51</v>
      </c>
    </row>
    <row r="1221" spans="3:11">
      <c r="C1221" s="64">
        <v>44256</v>
      </c>
      <c r="D1221" s="64" t="str">
        <f t="shared" si="163"/>
        <v>32021</v>
      </c>
      <c r="E1221" s="65">
        <v>30.989799999999999</v>
      </c>
      <c r="F1221" s="58">
        <f t="shared" si="164"/>
        <v>29.728200000000001</v>
      </c>
      <c r="G1221" s="65">
        <v>17.395778928571403</v>
      </c>
      <c r="H1221" s="66">
        <v>35.04</v>
      </c>
      <c r="I1221" s="60">
        <f>AVERAGE($H$102:H1221)</f>
        <v>18.483553571428573</v>
      </c>
      <c r="J1221" s="58">
        <f t="shared" si="162"/>
        <v>26.724793388429742</v>
      </c>
      <c r="K1221">
        <f t="shared" si="165"/>
        <v>35.1</v>
      </c>
    </row>
    <row r="1222" spans="3:11">
      <c r="C1222" s="64">
        <v>44287</v>
      </c>
      <c r="D1222" s="64" t="str">
        <f t="shared" si="163"/>
        <v>42021</v>
      </c>
      <c r="E1222" s="65">
        <v>26.336400000000001</v>
      </c>
      <c r="F1222" s="58">
        <f t="shared" si="164"/>
        <v>30.989799999999999</v>
      </c>
      <c r="G1222" s="65">
        <v>17.40375450490631</v>
      </c>
      <c r="H1222" s="66">
        <v>36.72</v>
      </c>
      <c r="I1222" s="60">
        <f>AVERAGE($H$102:H1222)</f>
        <v>18.499821587867977</v>
      </c>
      <c r="J1222" s="58">
        <f t="shared" si="162"/>
        <v>26.839008264462802</v>
      </c>
      <c r="K1222">
        <f t="shared" si="165"/>
        <v>35.04</v>
      </c>
    </row>
    <row r="1223" spans="3:11">
      <c r="C1223" s="64">
        <v>44317</v>
      </c>
      <c r="D1223" s="64" t="str">
        <f t="shared" si="163"/>
        <v>52021</v>
      </c>
      <c r="E1223" s="65">
        <v>26.480899999999998</v>
      </c>
      <c r="F1223" s="58">
        <f t="shared" si="164"/>
        <v>26.336400000000001</v>
      </c>
      <c r="G1223" s="65">
        <v>17.411844652406391</v>
      </c>
      <c r="H1223" s="66">
        <v>36.549999999999997</v>
      </c>
      <c r="I1223" s="60">
        <f>AVERAGE($H$102:H1223)</f>
        <v>18.515909090909094</v>
      </c>
      <c r="J1223" s="58">
        <f t="shared" si="162"/>
        <v>26.949834710743794</v>
      </c>
      <c r="K1223">
        <f t="shared" si="165"/>
        <v>36.72</v>
      </c>
    </row>
    <row r="1224" spans="3:11">
      <c r="C1224" s="64">
        <v>44348</v>
      </c>
      <c r="D1224" s="64" t="str">
        <f t="shared" si="163"/>
        <v>62021</v>
      </c>
      <c r="E1224" s="65">
        <v>27.069199999999999</v>
      </c>
      <c r="F1224" s="58">
        <f t="shared" si="164"/>
        <v>26.480899999999998</v>
      </c>
      <c r="G1224" s="65">
        <v>17.420444256455898</v>
      </c>
      <c r="H1224" s="66">
        <v>36.700000000000003</v>
      </c>
      <c r="I1224" s="60">
        <f>AVERAGE($H$102:H1224)</f>
        <v>18.532101513802317</v>
      </c>
      <c r="J1224" s="58">
        <f t="shared" si="162"/>
        <v>27.062561983471067</v>
      </c>
      <c r="K1224">
        <f t="shared" si="165"/>
        <v>36.549999999999997</v>
      </c>
    </row>
    <row r="1225" spans="3:11">
      <c r="C1225" s="64">
        <v>44378</v>
      </c>
      <c r="D1225" s="64" t="str">
        <f t="shared" si="163"/>
        <v>72021</v>
      </c>
      <c r="E1225" s="65">
        <v>25.062799999999999</v>
      </c>
      <c r="F1225" s="58">
        <f t="shared" si="164"/>
        <v>27.069199999999999</v>
      </c>
      <c r="G1225" s="65">
        <v>17.427243505338055</v>
      </c>
      <c r="H1225" s="66">
        <v>37.44</v>
      </c>
      <c r="I1225" s="60">
        <f>AVERAGE($H$102:H1225)</f>
        <v>18.548923487544485</v>
      </c>
      <c r="J1225" s="58">
        <f t="shared" si="162"/>
        <v>27.189338842975197</v>
      </c>
      <c r="K1225">
        <f t="shared" si="165"/>
        <v>36.700000000000003</v>
      </c>
    </row>
    <row r="1226" spans="3:11">
      <c r="C1226" s="64">
        <v>44409</v>
      </c>
      <c r="D1226" s="64" t="str">
        <f t="shared" si="163"/>
        <v>82021</v>
      </c>
      <c r="E1226" s="65">
        <v>25.789400000000001</v>
      </c>
      <c r="F1226" s="58">
        <f t="shared" si="164"/>
        <v>25.062799999999999</v>
      </c>
      <c r="G1226" s="65">
        <v>17.43467653333331</v>
      </c>
      <c r="H1226" s="66">
        <v>37.97</v>
      </c>
      <c r="I1226" s="60">
        <f>AVERAGE($H$102:H1226)</f>
        <v>18.56618666666667</v>
      </c>
      <c r="J1226" s="58">
        <f t="shared" si="162"/>
        <v>27.316280991735528</v>
      </c>
      <c r="K1226">
        <f t="shared" si="165"/>
        <v>37.44</v>
      </c>
    </row>
    <row r="1227" spans="3:11">
      <c r="C1227" s="64">
        <v>44440</v>
      </c>
      <c r="D1227" s="64" t="str">
        <f t="shared" si="163"/>
        <v>92021</v>
      </c>
      <c r="E1227" s="65">
        <v>24.5626</v>
      </c>
      <c r="F1227" s="58">
        <f t="shared" si="164"/>
        <v>25.789400000000001</v>
      </c>
      <c r="G1227" s="65">
        <v>17.441006838365876</v>
      </c>
      <c r="H1227" s="66">
        <v>37.619999999999997</v>
      </c>
      <c r="I1227" s="60">
        <f>AVERAGE($H$102:H1227)</f>
        <v>18.583108348134992</v>
      </c>
      <c r="J1227" s="58">
        <f t="shared" si="162"/>
        <v>27.46148760330578</v>
      </c>
      <c r="K1227">
        <f t="shared" si="165"/>
        <v>37.97</v>
      </c>
    </row>
    <row r="1228" spans="3:11">
      <c r="C1228" s="64">
        <v>44470</v>
      </c>
      <c r="D1228" s="64" t="str">
        <f t="shared" si="163"/>
        <v>102021</v>
      </c>
      <c r="E1228" s="65">
        <v>23.274799999999999</v>
      </c>
      <c r="F1228" s="58">
        <f t="shared" si="164"/>
        <v>24.5626</v>
      </c>
      <c r="G1228" s="65">
        <v>17.446183229813641</v>
      </c>
      <c r="H1228" s="66">
        <v>37.25</v>
      </c>
      <c r="I1228" s="60">
        <f>AVERAGE($H$102:H1228)</f>
        <v>18.599671694764865</v>
      </c>
      <c r="J1228" s="58">
        <f t="shared" si="162"/>
        <v>27.606528925619827</v>
      </c>
      <c r="K1228">
        <f t="shared" si="165"/>
        <v>37.619999999999997</v>
      </c>
    </row>
    <row r="1229" spans="3:11">
      <c r="C1229" s="64">
        <v>44501</v>
      </c>
      <c r="D1229" s="64" t="str">
        <f t="shared" si="163"/>
        <v>112021</v>
      </c>
      <c r="E1229" s="65">
        <v>23.0808</v>
      </c>
      <c r="F1229" s="58">
        <f t="shared" si="164"/>
        <v>23.274799999999999</v>
      </c>
      <c r="G1229" s="65">
        <v>17.451178457446787</v>
      </c>
      <c r="H1229" s="66">
        <v>38.58</v>
      </c>
      <c r="I1229" s="60">
        <f>AVERAGE($H$102:H1229)</f>
        <v>18.617384751773052</v>
      </c>
      <c r="J1229" s="58">
        <f t="shared" si="162"/>
        <v>27.758760330578504</v>
      </c>
      <c r="K1229">
        <f t="shared" si="165"/>
        <v>37.25</v>
      </c>
    </row>
    <row r="1230" spans="3:11">
      <c r="C1230" s="64">
        <v>44531</v>
      </c>
      <c r="D1230" s="64" t="str">
        <f t="shared" si="163"/>
        <v>122021</v>
      </c>
      <c r="E1230" s="65">
        <v>24.087399999999999</v>
      </c>
      <c r="F1230" s="58">
        <f t="shared" si="164"/>
        <v>23.0808</v>
      </c>
      <c r="G1230" s="65">
        <v>17.457056421612023</v>
      </c>
      <c r="H1230" s="66">
        <v>38.31</v>
      </c>
      <c r="I1230" s="60">
        <f>AVERAGE($H$102:H1230)</f>
        <v>18.634827280779454</v>
      </c>
      <c r="J1230" s="58">
        <f t="shared" si="162"/>
        <v>27.907190082644622</v>
      </c>
      <c r="K1230">
        <f t="shared" si="165"/>
        <v>38.58</v>
      </c>
    </row>
    <row r="1231" spans="3:11">
      <c r="C1231" s="64">
        <v>44562</v>
      </c>
      <c r="D1231" s="64" t="str">
        <f t="shared" si="163"/>
        <v>12022</v>
      </c>
      <c r="E1231" s="65">
        <v>22.816199999999998</v>
      </c>
      <c r="F1231" s="58">
        <f t="shared" si="164"/>
        <v>24.087399999999999</v>
      </c>
      <c r="G1231" s="65">
        <v>17.46179902654865</v>
      </c>
      <c r="H1231" s="66">
        <v>36.94</v>
      </c>
      <c r="I1231" s="60">
        <f>AVERAGE($H$102:H1231)</f>
        <v>18.651026548672569</v>
      </c>
      <c r="J1231" s="58">
        <f t="shared" si="162"/>
        <v>28.042892561983464</v>
      </c>
      <c r="K1231">
        <f t="shared" si="165"/>
        <v>38.31</v>
      </c>
    </row>
    <row r="1232" spans="3:11">
      <c r="C1232" s="64">
        <v>44593</v>
      </c>
      <c r="D1232" s="64" t="str">
        <f t="shared" si="163"/>
        <v>22022</v>
      </c>
      <c r="E1232" s="65">
        <v>22.1007</v>
      </c>
      <c r="F1232" s="58">
        <f t="shared" si="164"/>
        <v>22.816199999999998</v>
      </c>
      <c r="G1232" s="65">
        <v>17.465900618921285</v>
      </c>
      <c r="H1232" s="66">
        <v>35.29</v>
      </c>
      <c r="I1232" s="60">
        <f>AVERAGE($H$102:H1232)</f>
        <v>18.665738284703806</v>
      </c>
      <c r="J1232" s="58">
        <f t="shared" si="162"/>
        <v>28.159256198347101</v>
      </c>
      <c r="K1232">
        <f t="shared" si="165"/>
        <v>36.94</v>
      </c>
    </row>
    <row r="1233" spans="3:11">
      <c r="C1233" s="64">
        <v>44621</v>
      </c>
      <c r="D1233" s="64" t="str">
        <f t="shared" si="163"/>
        <v>32022</v>
      </c>
      <c r="E1233" s="65">
        <v>22.891300000000001</v>
      </c>
      <c r="F1233" s="58">
        <f t="shared" si="164"/>
        <v>22.1007</v>
      </c>
      <c r="G1233" s="65">
        <v>17.47069337455828</v>
      </c>
      <c r="H1233" s="66">
        <v>34.270000000000003</v>
      </c>
      <c r="I1233" s="60">
        <f>AVERAGE($H$102:H1233)</f>
        <v>18.679522968197883</v>
      </c>
      <c r="J1233" s="58">
        <f t="shared" si="162"/>
        <v>28.26231404958677</v>
      </c>
      <c r="K1233">
        <f t="shared" si="165"/>
        <v>35.29</v>
      </c>
    </row>
    <row r="1234" spans="3:11">
      <c r="C1234" s="64">
        <v>44652</v>
      </c>
      <c r="D1234" s="64" t="str">
        <f t="shared" si="163"/>
        <v>42022</v>
      </c>
      <c r="E1234" s="65">
        <v>21.491399999999999</v>
      </c>
      <c r="F1234" s="58">
        <f t="shared" si="164"/>
        <v>22.891300000000001</v>
      </c>
      <c r="G1234" s="65">
        <v>17.474242100617804</v>
      </c>
      <c r="H1234" s="66">
        <v>33.89</v>
      </c>
      <c r="I1234" s="60">
        <f>AVERAGE($H$102:H1234)</f>
        <v>18.692947925860551</v>
      </c>
      <c r="J1234" s="58">
        <f t="shared" si="162"/>
        <v>28.360165289256191</v>
      </c>
      <c r="K1234">
        <f t="shared" si="165"/>
        <v>34.270000000000003</v>
      </c>
    </row>
    <row r="1235" spans="3:11">
      <c r="C1235" s="64">
        <v>44682</v>
      </c>
      <c r="D1235" s="64" t="str">
        <f t="shared" si="163"/>
        <v>52022</v>
      </c>
      <c r="E1235" s="65">
        <v>21.4925</v>
      </c>
      <c r="F1235" s="58">
        <f t="shared" si="164"/>
        <v>21.491399999999999</v>
      </c>
      <c r="G1235" s="65">
        <v>17.477785537918848</v>
      </c>
      <c r="H1235" s="66">
        <v>30.67</v>
      </c>
      <c r="I1235" s="60">
        <f>AVERAGE($H$102:H1235)</f>
        <v>18.703509700176369</v>
      </c>
      <c r="J1235" s="58">
        <f t="shared" si="162"/>
        <v>28.433636363636356</v>
      </c>
      <c r="K1235">
        <f t="shared" si="165"/>
        <v>33.89</v>
      </c>
    </row>
    <row r="1236" spans="3:11">
      <c r="C1236" s="64">
        <v>44713</v>
      </c>
      <c r="D1236" s="64" t="str">
        <f t="shared" si="163"/>
        <v>62022</v>
      </c>
      <c r="E1236" s="65">
        <v>19.6889</v>
      </c>
      <c r="F1236" s="58">
        <f t="shared" si="164"/>
        <v>21.4925</v>
      </c>
      <c r="G1236" s="65">
        <v>17.479733656387644</v>
      </c>
      <c r="H1236" s="66">
        <v>29.05</v>
      </c>
      <c r="I1236" s="60">
        <f>AVERAGE($H$102:H1236)</f>
        <v>18.712625550660796</v>
      </c>
      <c r="J1236" s="58">
        <f t="shared" si="162"/>
        <v>28.500661157024791</v>
      </c>
      <c r="K1236">
        <f t="shared" si="165"/>
        <v>30.67</v>
      </c>
    </row>
    <row r="1237" spans="3:11">
      <c r="C1237" s="64">
        <v>44743</v>
      </c>
      <c r="D1237" s="64" t="str">
        <f t="shared" si="163"/>
        <v>72022</v>
      </c>
      <c r="E1237" s="65">
        <v>22.0777</v>
      </c>
      <c r="F1237" s="58">
        <f t="shared" si="164"/>
        <v>19.6889</v>
      </c>
      <c r="G1237" s="65">
        <v>17.483781161971809</v>
      </c>
      <c r="H1237" s="66">
        <v>29</v>
      </c>
      <c r="I1237" s="60">
        <f>AVERAGE($H$102:H1237)</f>
        <v>18.721681338028169</v>
      </c>
      <c r="J1237" s="58">
        <f t="shared" si="162"/>
        <v>28.570495867768592</v>
      </c>
      <c r="K1237">
        <f t="shared" si="165"/>
        <v>29.05</v>
      </c>
    </row>
    <row r="1238" spans="3:11">
      <c r="C1238" s="64">
        <v>44774</v>
      </c>
      <c r="D1238" s="64" t="str">
        <f t="shared" si="163"/>
        <v>82022</v>
      </c>
      <c r="E1238" s="65">
        <v>21.140699999999999</v>
      </c>
      <c r="F1238" s="58">
        <f t="shared" si="164"/>
        <v>22.0777</v>
      </c>
      <c r="G1238" s="65">
        <v>17.486997449428298</v>
      </c>
      <c r="H1238" s="66">
        <v>30.7</v>
      </c>
      <c r="I1238" s="60">
        <f>AVERAGE($H$102:H1238)</f>
        <v>18.732216358839054</v>
      </c>
      <c r="J1238" s="58">
        <f t="shared" si="162"/>
        <v>28.650661157024789</v>
      </c>
      <c r="K1238">
        <f t="shared" si="165"/>
        <v>29</v>
      </c>
    </row>
    <row r="1239" spans="3:11">
      <c r="C1239" s="64">
        <v>44805</v>
      </c>
      <c r="D1239" s="64" t="str">
        <f t="shared" si="163"/>
        <v>92022</v>
      </c>
      <c r="E1239" s="65">
        <v>19.1662</v>
      </c>
      <c r="F1239" s="58">
        <f t="shared" si="164"/>
        <v>21.140699999999999</v>
      </c>
      <c r="G1239" s="65">
        <v>17.488473022847078</v>
      </c>
      <c r="H1239" s="66">
        <v>28.23</v>
      </c>
      <c r="I1239" s="60">
        <f>AVERAGE($H$102:H1239)</f>
        <v>18.740562390158175</v>
      </c>
      <c r="J1239" s="58">
        <f t="shared" si="162"/>
        <v>28.707024793388424</v>
      </c>
      <c r="K1239">
        <f t="shared" si="165"/>
        <v>30.7</v>
      </c>
    </row>
    <row r="1240" spans="3:11">
      <c r="C1240" s="64">
        <v>44835</v>
      </c>
      <c r="D1240" s="64" t="str">
        <f t="shared" si="163"/>
        <v>102022</v>
      </c>
      <c r="E1240" s="65">
        <v>22.413799999999998</v>
      </c>
      <c r="F1240" s="58">
        <f t="shared" si="164"/>
        <v>19.1662</v>
      </c>
      <c r="G1240" s="65">
        <v>17.492797278314288</v>
      </c>
      <c r="H1240" s="66">
        <v>27.08</v>
      </c>
      <c r="I1240" s="60">
        <f>AVERAGE($H$102:H1240)</f>
        <v>18.747884108867432</v>
      </c>
      <c r="J1240" s="58">
        <f t="shared" si="162"/>
        <v>28.750826446280985</v>
      </c>
      <c r="K1240">
        <f t="shared" si="165"/>
        <v>28.23</v>
      </c>
    </row>
    <row r="1241" spans="3:11">
      <c r="C1241" s="64">
        <v>44866</v>
      </c>
      <c r="D1241" s="64" t="str">
        <f t="shared" si="163"/>
        <v>112022</v>
      </c>
      <c r="E1241" s="65">
        <v>23.618600000000001</v>
      </c>
      <c r="F1241" s="58">
        <f t="shared" si="164"/>
        <v>22.413799999999998</v>
      </c>
      <c r="G1241" s="65">
        <v>17.498170789473662</v>
      </c>
      <c r="H1241" s="66">
        <v>28.38</v>
      </c>
      <c r="I1241" s="60">
        <f>AVERAGE($H$102:H1241)</f>
        <v>18.756333333333338</v>
      </c>
      <c r="J1241" s="58">
        <f t="shared" si="162"/>
        <v>28.807024793388425</v>
      </c>
      <c r="K1241">
        <f t="shared" si="165"/>
        <v>27.08</v>
      </c>
    </row>
    <row r="1242" spans="3:11">
      <c r="C1242" s="64">
        <v>44896</v>
      </c>
      <c r="D1242" s="64" t="str">
        <f t="shared" si="163"/>
        <v>122022</v>
      </c>
      <c r="E1242" s="65">
        <v>22.2258</v>
      </c>
      <c r="F1242" s="58">
        <f t="shared" si="164"/>
        <v>23.618600000000001</v>
      </c>
      <c r="G1242" s="65">
        <v>17.502314198071847</v>
      </c>
      <c r="H1242" s="66">
        <v>28.32</v>
      </c>
      <c r="I1242" s="60">
        <f>AVERAGE($H$102:H1242)</f>
        <v>18.764715162138479</v>
      </c>
      <c r="J1242" s="58">
        <f t="shared" si="162"/>
        <v>28.868347107438016</v>
      </c>
      <c r="K1242">
        <f t="shared" si="165"/>
        <v>28.38</v>
      </c>
    </row>
    <row r="1243" spans="3:11">
      <c r="C1243" s="64">
        <v>44927</v>
      </c>
      <c r="D1243" s="64" t="str">
        <f t="shared" si="163"/>
        <v>12023</v>
      </c>
      <c r="E1243" s="65">
        <v>23.125699999999998</v>
      </c>
      <c r="F1243" s="58">
        <f t="shared" si="164"/>
        <v>22.2258</v>
      </c>
      <c r="G1243" s="65">
        <v>17.507238353765302</v>
      </c>
      <c r="H1243" s="66">
        <v>28.34</v>
      </c>
      <c r="I1243" s="60">
        <f>AVERAGE($H$102:H1243)</f>
        <v>18.773099824868655</v>
      </c>
      <c r="J1243" s="58">
        <f t="shared" si="162"/>
        <v>28.927024793388426</v>
      </c>
      <c r="K1243">
        <f t="shared" si="165"/>
        <v>28.32</v>
      </c>
    </row>
    <row r="1244" spans="3:11">
      <c r="C1244" s="64">
        <v>44958</v>
      </c>
      <c r="D1244" s="64" t="str">
        <f t="shared" si="163"/>
        <v>22023</v>
      </c>
      <c r="E1244" s="65">
        <v>22.521799999999999</v>
      </c>
      <c r="F1244" s="58">
        <f t="shared" si="164"/>
        <v>23.125699999999998</v>
      </c>
      <c r="G1244" s="65">
        <v>17.511625546806627</v>
      </c>
      <c r="H1244" s="66">
        <v>28.92</v>
      </c>
      <c r="I1244" s="60">
        <f>AVERAGE($H$102:H1244)</f>
        <v>18.781977252843397</v>
      </c>
      <c r="J1244" s="58">
        <f t="shared" si="162"/>
        <v>28.98504132231405</v>
      </c>
      <c r="K1244">
        <f t="shared" si="165"/>
        <v>28.34</v>
      </c>
    </row>
    <row r="1245" spans="3:11">
      <c r="C1245" s="64">
        <v>44986</v>
      </c>
      <c r="D1245" s="64" t="str">
        <f t="shared" si="163"/>
        <v>32023</v>
      </c>
      <c r="E1245" s="65">
        <v>23.311299999999999</v>
      </c>
      <c r="F1245" s="58">
        <f t="shared" si="164"/>
        <v>22.521799999999999</v>
      </c>
      <c r="G1245" s="65">
        <v>17.516695192307672</v>
      </c>
      <c r="H1245" s="66">
        <v>27.94</v>
      </c>
      <c r="I1245" s="60">
        <f>AVERAGE($H$102:H1245)</f>
        <v>18.789982517482517</v>
      </c>
      <c r="J1245" s="58">
        <f t="shared" si="162"/>
        <v>29.033719008264463</v>
      </c>
      <c r="K1245">
        <f t="shared" si="165"/>
        <v>28.92</v>
      </c>
    </row>
    <row r="1246" spans="3:11">
      <c r="C1246" s="64">
        <v>45017</v>
      </c>
      <c r="D1246" s="64" t="str">
        <f t="shared" si="163"/>
        <v>42023</v>
      </c>
      <c r="E1246" s="65">
        <v>23.6526</v>
      </c>
      <c r="F1246" s="58">
        <f t="shared" si="164"/>
        <v>23.311299999999999</v>
      </c>
      <c r="G1246" s="65">
        <v>17.52205406113535</v>
      </c>
      <c r="H1246" s="66">
        <v>28.77</v>
      </c>
      <c r="I1246" s="60">
        <f>AVERAGE($H$102:H1246)</f>
        <v>18.798698689956332</v>
      </c>
      <c r="J1246" s="58">
        <f t="shared" si="162"/>
        <v>29.086198347107441</v>
      </c>
      <c r="K1246">
        <f t="shared" si="165"/>
        <v>27.94</v>
      </c>
    </row>
    <row r="1247" spans="3:11">
      <c r="C1247" s="64">
        <v>45047</v>
      </c>
      <c r="D1247" s="64" t="str">
        <f t="shared" si="163"/>
        <v>52023</v>
      </c>
      <c r="E1247" s="65">
        <v>23.711300000000001</v>
      </c>
      <c r="F1247" s="58">
        <f t="shared" si="164"/>
        <v>23.6526</v>
      </c>
      <c r="G1247" s="65">
        <v>17.5274547993019</v>
      </c>
      <c r="H1247" s="66">
        <v>28.76</v>
      </c>
      <c r="I1247" s="60">
        <f>AVERAGE($H$102:H1247)</f>
        <v>18.807390924956369</v>
      </c>
      <c r="J1247" s="58">
        <f t="shared" ref="J1247:J1252" si="166">AVERAGE(H1127:H1247)</f>
        <v>29.137107438016532</v>
      </c>
      <c r="K1247">
        <f t="shared" si="165"/>
        <v>28.77</v>
      </c>
    </row>
    <row r="1248" spans="3:11">
      <c r="C1248" s="64">
        <v>45078</v>
      </c>
      <c r="D1248" s="64" t="str">
        <f t="shared" si="163"/>
        <v>62023</v>
      </c>
      <c r="E1248" s="65">
        <v>25.246099999999998</v>
      </c>
      <c r="F1248" s="58">
        <f t="shared" si="164"/>
        <v>23.711300000000001</v>
      </c>
      <c r="G1248" s="65">
        <v>17.534184219703555</v>
      </c>
      <c r="H1248" s="66">
        <v>29.94</v>
      </c>
      <c r="I1248" s="60">
        <f>AVERAGE($H$102:H1248)</f>
        <v>18.817096774193548</v>
      </c>
      <c r="J1248" s="58">
        <f t="shared" si="166"/>
        <v>29.191074380165293</v>
      </c>
      <c r="K1248">
        <f t="shared" si="165"/>
        <v>28.76</v>
      </c>
    </row>
    <row r="1249" spans="3:11">
      <c r="C1249" s="64">
        <v>45108</v>
      </c>
      <c r="D1249" s="64" t="str">
        <f t="shared" si="163"/>
        <v>72023</v>
      </c>
      <c r="E1249" s="65">
        <v>26.0322</v>
      </c>
      <c r="F1249" s="58">
        <f t="shared" si="164"/>
        <v>25.246099999999998</v>
      </c>
      <c r="G1249" s="65">
        <v>17.541586672473848</v>
      </c>
      <c r="H1249" s="66">
        <v>30.89</v>
      </c>
      <c r="I1249" s="60">
        <f>AVERAGE($H$102:H1249)</f>
        <v>18.827613240418117</v>
      </c>
      <c r="J1249" s="58">
        <f t="shared" si="166"/>
        <v>29.256859504132233</v>
      </c>
      <c r="K1249">
        <f t="shared" si="165"/>
        <v>29.94</v>
      </c>
    </row>
    <row r="1250" spans="3:11">
      <c r="C1250" s="64">
        <v>45139</v>
      </c>
      <c r="D1250" s="64" t="str">
        <f t="shared" si="163"/>
        <v>82023</v>
      </c>
      <c r="E1250" s="65">
        <v>25.571000000000002</v>
      </c>
      <c r="F1250" s="58">
        <f t="shared" si="164"/>
        <v>26.0322</v>
      </c>
      <c r="G1250" s="65">
        <v>17.548574847693629</v>
      </c>
      <c r="H1250" s="66">
        <v>30.09</v>
      </c>
      <c r="I1250" s="60">
        <f>AVERAGE($H$102:H1250)</f>
        <v>18.837415143603131</v>
      </c>
      <c r="J1250" s="58">
        <f t="shared" si="166"/>
        <v>29.311404958677691</v>
      </c>
      <c r="K1250">
        <f t="shared" si="165"/>
        <v>30.89</v>
      </c>
    </row>
    <row r="1251" spans="3:11">
      <c r="C1251" s="64">
        <v>45170</v>
      </c>
      <c r="D1251" s="64" t="str">
        <f t="shared" si="163"/>
        <v>92023</v>
      </c>
      <c r="E1251" s="65">
        <v>24.325199999999999</v>
      </c>
      <c r="F1251" s="58">
        <f t="shared" si="164"/>
        <v>25.571000000000002</v>
      </c>
      <c r="G1251" s="65">
        <v>17.554467565217372</v>
      </c>
      <c r="H1251" s="66">
        <v>29.8</v>
      </c>
      <c r="I1251" s="60">
        <f>AVERAGE($H$102:H1251)</f>
        <v>18.846947826086954</v>
      </c>
      <c r="J1251" s="58">
        <f t="shared" si="166"/>
        <v>29.364628099173562</v>
      </c>
      <c r="K1251">
        <f t="shared" si="165"/>
        <v>30.09</v>
      </c>
    </row>
    <row r="1252" spans="3:11">
      <c r="C1252" s="64">
        <v>45200</v>
      </c>
      <c r="D1252" s="64" t="str">
        <f t="shared" si="163"/>
        <v>102023</v>
      </c>
      <c r="F1252" s="58">
        <f t="shared" si="164"/>
        <v>24.325199999999999</v>
      </c>
      <c r="G1252" s="60">
        <f>G1251</f>
        <v>17.554467565217372</v>
      </c>
      <c r="H1252" s="66">
        <v>28.77</v>
      </c>
      <c r="I1252" s="60">
        <f>AVERAGE($H$102:H1252)</f>
        <v>18.855569070373587</v>
      </c>
      <c r="J1252" s="58">
        <f t="shared" si="166"/>
        <v>29.408677685950419</v>
      </c>
      <c r="K1252">
        <f t="shared" si="165"/>
        <v>29.8</v>
      </c>
    </row>
    <row r="1255" spans="3:11">
      <c r="D1255" t="s">
        <v>147</v>
      </c>
    </row>
    <row r="1256" spans="3:11" ht="15.75" thickBot="1"/>
    <row r="1257" spans="3:11">
      <c r="D1257" s="71" t="s">
        <v>148</v>
      </c>
      <c r="E1257" s="71"/>
    </row>
    <row r="1258" spans="3:11">
      <c r="D1258" s="68" t="s">
        <v>149</v>
      </c>
      <c r="E1258" s="68">
        <v>0.99460758574714025</v>
      </c>
    </row>
    <row r="1259" spans="3:11">
      <c r="D1259" s="68" t="s">
        <v>150</v>
      </c>
      <c r="E1259" s="68">
        <v>0.98924424962575486</v>
      </c>
    </row>
    <row r="1260" spans="3:11">
      <c r="D1260" s="68" t="s">
        <v>151</v>
      </c>
      <c r="E1260" s="68">
        <v>0.98923488050521979</v>
      </c>
    </row>
    <row r="1261" spans="3:11">
      <c r="D1261" s="68" t="s">
        <v>152</v>
      </c>
      <c r="E1261" s="68">
        <v>0.81123163847881385</v>
      </c>
    </row>
    <row r="1262" spans="3:11" ht="15.75" thickBot="1">
      <c r="D1262" s="69" t="s">
        <v>153</v>
      </c>
      <c r="E1262" s="69">
        <v>1150</v>
      </c>
    </row>
    <row r="1264" spans="3:11" ht="15.75" thickBot="1">
      <c r="D1264" t="s">
        <v>154</v>
      </c>
    </row>
    <row r="1265" spans="4:12">
      <c r="D1265" s="70"/>
      <c r="E1265" s="70" t="s">
        <v>159</v>
      </c>
      <c r="F1265" s="70" t="s">
        <v>160</v>
      </c>
      <c r="G1265" s="70" t="s">
        <v>161</v>
      </c>
      <c r="H1265" s="70" t="s">
        <v>162</v>
      </c>
      <c r="I1265" s="70" t="s">
        <v>163</v>
      </c>
    </row>
    <row r="1266" spans="4:12">
      <c r="D1266" s="68" t="s">
        <v>155</v>
      </c>
      <c r="E1266" s="68">
        <v>1</v>
      </c>
      <c r="F1266" s="68">
        <v>69485.545013452735</v>
      </c>
      <c r="G1266" s="68">
        <v>69485.545013452735</v>
      </c>
      <c r="H1266" s="68">
        <v>105585.60389144957</v>
      </c>
      <c r="I1266" s="68">
        <v>0</v>
      </c>
    </row>
    <row r="1267" spans="4:12">
      <c r="D1267" s="68" t="s">
        <v>156</v>
      </c>
      <c r="E1267" s="68">
        <v>1148</v>
      </c>
      <c r="F1267" s="68">
        <v>755.49509341683597</v>
      </c>
      <c r="G1267" s="68">
        <v>0.65809677126902089</v>
      </c>
      <c r="H1267" s="68"/>
      <c r="I1267" s="68"/>
    </row>
    <row r="1268" spans="4:12" ht="15.75" thickBot="1">
      <c r="D1268" s="69" t="s">
        <v>157</v>
      </c>
      <c r="E1268" s="69">
        <v>1149</v>
      </c>
      <c r="F1268" s="69">
        <v>70241.040106869565</v>
      </c>
      <c r="G1268" s="69"/>
      <c r="H1268" s="69"/>
      <c r="I1268" s="69"/>
    </row>
    <row r="1269" spans="4:12" ht="15.75" thickBot="1"/>
    <row r="1270" spans="4:12">
      <c r="D1270" s="70"/>
      <c r="E1270" s="70" t="s">
        <v>164</v>
      </c>
      <c r="F1270" s="70" t="s">
        <v>152</v>
      </c>
      <c r="G1270" s="70" t="s">
        <v>165</v>
      </c>
      <c r="H1270" s="70" t="s">
        <v>166</v>
      </c>
      <c r="I1270" s="70" t="s">
        <v>167</v>
      </c>
      <c r="J1270" s="70" t="s">
        <v>168</v>
      </c>
      <c r="K1270" s="70" t="s">
        <v>169</v>
      </c>
      <c r="L1270" s="70" t="s">
        <v>170</v>
      </c>
    </row>
    <row r="1271" spans="4:12">
      <c r="D1271" s="68" t="s">
        <v>158</v>
      </c>
      <c r="E1271" s="68">
        <v>9.7294811601063458E-2</v>
      </c>
      <c r="F1271" s="68">
        <v>6.2489240588337741E-2</v>
      </c>
      <c r="G1271" s="68">
        <v>1.5569850215017882</v>
      </c>
      <c r="H1271" s="68">
        <v>0.11974966176614291</v>
      </c>
      <c r="I1271" s="68">
        <v>-2.5311113472950592E-2</v>
      </c>
      <c r="J1271" s="68">
        <v>0.21990073667507751</v>
      </c>
      <c r="K1271" s="68">
        <v>-2.5311113472950592E-2</v>
      </c>
      <c r="L1271" s="68">
        <v>0.21990073667507751</v>
      </c>
    </row>
    <row r="1272" spans="4:12" ht="15.75" thickBot="1">
      <c r="D1272" s="69" t="s">
        <v>171</v>
      </c>
      <c r="E1272" s="69">
        <v>0.9953045547524374</v>
      </c>
      <c r="F1272" s="69">
        <v>3.063046835355757E-3</v>
      </c>
      <c r="G1272" s="69">
        <v>324.93938494963885</v>
      </c>
      <c r="H1272" s="69">
        <v>0</v>
      </c>
      <c r="I1272" s="69">
        <v>0.98929475710954662</v>
      </c>
      <c r="J1272" s="69">
        <v>1.0013143523953281</v>
      </c>
      <c r="K1272" s="69">
        <v>0.98929475710954662</v>
      </c>
      <c r="L1272" s="69">
        <v>1.0013143523953281</v>
      </c>
    </row>
    <row r="1275" spans="4:12">
      <c r="E1275">
        <f>E1271/(1-E1272)</f>
        <v>20.721104489839178</v>
      </c>
    </row>
    <row r="1277" spans="4:12">
      <c r="E1277">
        <f>LN(E1275)/-LN(E1272)</f>
        <v>644.03494749795175</v>
      </c>
    </row>
    <row r="1278" spans="4:12">
      <c r="E1278">
        <f>E1277/12</f>
        <v>53.669578958162646</v>
      </c>
    </row>
    <row r="1280" spans="4:12">
      <c r="D1280" t="s">
        <v>147</v>
      </c>
    </row>
    <row r="1281" spans="4:12" ht="15.75" thickBot="1"/>
    <row r="1282" spans="4:12">
      <c r="D1282" s="71" t="s">
        <v>148</v>
      </c>
      <c r="E1282" s="71"/>
    </row>
    <row r="1283" spans="4:12">
      <c r="D1283" s="68" t="s">
        <v>149</v>
      </c>
      <c r="E1283" s="68">
        <v>0.99486881512997216</v>
      </c>
    </row>
    <row r="1284" spans="4:12">
      <c r="D1284" s="68" t="s">
        <v>150</v>
      </c>
      <c r="E1284" s="68">
        <v>0.98976395931811478</v>
      </c>
    </row>
    <row r="1285" spans="4:12">
      <c r="D1285" s="68" t="s">
        <v>151</v>
      </c>
      <c r="E1285" s="68">
        <v>0.98974442488933256</v>
      </c>
    </row>
    <row r="1286" spans="4:12">
      <c r="D1286" s="68" t="s">
        <v>152</v>
      </c>
      <c r="E1286" s="68">
        <v>0.87472310797573083</v>
      </c>
    </row>
    <row r="1287" spans="4:12" ht="15.75" thickBot="1">
      <c r="D1287" s="69" t="s">
        <v>153</v>
      </c>
      <c r="E1287" s="69">
        <v>526</v>
      </c>
    </row>
    <row r="1289" spans="4:12" ht="15.75" thickBot="1">
      <c r="D1289" t="s">
        <v>154</v>
      </c>
    </row>
    <row r="1290" spans="4:12">
      <c r="D1290" s="70"/>
      <c r="E1290" s="70" t="s">
        <v>159</v>
      </c>
      <c r="F1290" s="70" t="s">
        <v>160</v>
      </c>
      <c r="G1290" s="70" t="s">
        <v>161</v>
      </c>
      <c r="H1290" s="70" t="s">
        <v>162</v>
      </c>
      <c r="I1290" s="70" t="s">
        <v>163</v>
      </c>
    </row>
    <row r="1291" spans="4:12">
      <c r="D1291" s="68" t="s">
        <v>155</v>
      </c>
      <c r="E1291" s="68">
        <v>1</v>
      </c>
      <c r="F1291" s="68">
        <v>38767.885901560643</v>
      </c>
      <c r="G1291" s="68">
        <v>38767.885901560643</v>
      </c>
      <c r="H1291" s="68">
        <v>50667.668369130988</v>
      </c>
      <c r="I1291" s="68">
        <v>0</v>
      </c>
    </row>
    <row r="1292" spans="4:12">
      <c r="D1292" s="68" t="s">
        <v>156</v>
      </c>
      <c r="E1292" s="68">
        <v>524</v>
      </c>
      <c r="F1292" s="68">
        <v>400.93363018840239</v>
      </c>
      <c r="G1292" s="68">
        <v>0.76514051562672214</v>
      </c>
      <c r="H1292" s="68"/>
      <c r="I1292" s="68"/>
    </row>
    <row r="1293" spans="4:12" ht="15.75" thickBot="1">
      <c r="D1293" s="69" t="s">
        <v>157</v>
      </c>
      <c r="E1293" s="69">
        <v>525</v>
      </c>
      <c r="F1293" s="69">
        <v>39168.819531749046</v>
      </c>
      <c r="G1293" s="69"/>
      <c r="H1293" s="69"/>
      <c r="I1293" s="69"/>
    </row>
    <row r="1294" spans="4:12" ht="15.75" thickBot="1"/>
    <row r="1295" spans="4:12">
      <c r="D1295" s="70"/>
      <c r="E1295" s="70" t="s">
        <v>164</v>
      </c>
      <c r="F1295" s="70" t="s">
        <v>152</v>
      </c>
      <c r="G1295" s="70" t="s">
        <v>165</v>
      </c>
      <c r="H1295" s="70" t="s">
        <v>166</v>
      </c>
      <c r="I1295" s="70" t="s">
        <v>167</v>
      </c>
      <c r="J1295" s="70" t="s">
        <v>168</v>
      </c>
      <c r="K1295" s="70" t="s">
        <v>169</v>
      </c>
      <c r="L1295" s="70" t="s">
        <v>170</v>
      </c>
    </row>
    <row r="1296" spans="4:12">
      <c r="D1296" s="68" t="s">
        <v>158</v>
      </c>
      <c r="E1296" s="68">
        <v>0.20666143188241648</v>
      </c>
      <c r="F1296" s="68">
        <v>0.10856898605467172</v>
      </c>
      <c r="G1296" s="68">
        <v>1.9035033796700347</v>
      </c>
      <c r="H1296" s="68">
        <v>5.7522515974945794E-2</v>
      </c>
      <c r="I1296" s="68">
        <v>-6.6225059187423885E-3</v>
      </c>
      <c r="J1296" s="68">
        <v>0.41994536968357532</v>
      </c>
      <c r="K1296" s="68">
        <v>-6.6225059187423885E-3</v>
      </c>
      <c r="L1296" s="68">
        <v>0.41994536968357532</v>
      </c>
    </row>
    <row r="1297" spans="3:13" ht="15.75" thickBot="1">
      <c r="D1297" s="69" t="s">
        <v>171</v>
      </c>
      <c r="E1297" s="69">
        <v>0.99268522938727477</v>
      </c>
      <c r="F1297" s="69">
        <v>4.4100762676007529E-3</v>
      </c>
      <c r="G1297" s="69">
        <v>225.09479862744706</v>
      </c>
      <c r="H1297" s="69">
        <v>0</v>
      </c>
      <c r="I1297" s="69">
        <v>0.98402162786958469</v>
      </c>
      <c r="J1297" s="69">
        <v>1.0013488309049647</v>
      </c>
      <c r="K1297" s="69">
        <v>0.98402162786958469</v>
      </c>
      <c r="L1297" s="69">
        <v>1.0013488309049647</v>
      </c>
    </row>
    <row r="1300" spans="3:13">
      <c r="E1300">
        <f>E1296/(1-E1297)</f>
        <v>28.252619640989888</v>
      </c>
    </row>
    <row r="1302" spans="3:13">
      <c r="E1302">
        <f>LN(E1300)/-LN(E1297)</f>
        <v>455.09987974264482</v>
      </c>
    </row>
    <row r="1303" spans="3:13">
      <c r="E1303">
        <f>E1302/12</f>
        <v>37.924989978553732</v>
      </c>
      <c r="F1303">
        <f>E1303*2</f>
        <v>75.849979957107465</v>
      </c>
    </row>
    <row r="1307" spans="3:13" ht="15.75" thickBot="1">
      <c r="G1307" t="s">
        <v>177</v>
      </c>
      <c r="J1307" t="s">
        <v>178</v>
      </c>
      <c r="M1307" t="s">
        <v>179</v>
      </c>
    </row>
    <row r="1308" spans="3:13">
      <c r="C1308" s="64"/>
      <c r="D1308" s="72"/>
      <c r="E1308" s="64">
        <v>1644</v>
      </c>
      <c r="F1308" s="64" t="str">
        <f>MONTH(E1308)&amp;YEAR(E1308)</f>
        <v>71904</v>
      </c>
      <c r="G1308" s="12">
        <v>3.4500000000000003E-2</v>
      </c>
      <c r="H1308" s="64">
        <v>34243</v>
      </c>
      <c r="I1308" s="64" t="str">
        <f>MONTH(H1308)&amp;YEAR(H1308)</f>
        <v>101993</v>
      </c>
      <c r="J1308" s="50">
        <v>6.0699999999999997E-2</v>
      </c>
      <c r="K1308" s="64">
        <v>32874</v>
      </c>
      <c r="L1308" s="64" t="str">
        <f>MONTH(K1308)&amp;YEAR(K1308)</f>
        <v>11990</v>
      </c>
      <c r="M1308" s="50">
        <v>8.1199999999999994E-2</v>
      </c>
    </row>
    <row r="1309" spans="3:13">
      <c r="C1309" s="64"/>
      <c r="D1309" s="73"/>
      <c r="E1309" s="64">
        <v>1675</v>
      </c>
      <c r="F1309" s="64" t="str">
        <f t="shared" ref="F1309:F1372" si="167">MONTH(E1309)&amp;YEAR(E1309)</f>
        <v>81904</v>
      </c>
      <c r="G1309" s="12">
        <v>3.4500000000000003E-2</v>
      </c>
      <c r="H1309" s="64">
        <v>34274</v>
      </c>
      <c r="I1309" s="64" t="str">
        <f t="shared" ref="I1309:I1372" si="168">MONTH(H1309)&amp;YEAR(H1309)</f>
        <v>111993</v>
      </c>
      <c r="J1309" s="50">
        <v>6.3799999999999996E-2</v>
      </c>
      <c r="K1309" s="64">
        <v>32905</v>
      </c>
      <c r="L1309" s="64" t="str">
        <f t="shared" ref="L1309:L1372" si="169">MONTH(K1309)&amp;YEAR(K1309)</f>
        <v>21990</v>
      </c>
      <c r="M1309" s="50">
        <v>8.4199999999999997E-2</v>
      </c>
    </row>
    <row r="1310" spans="3:13">
      <c r="C1310" s="64"/>
      <c r="D1310" s="75"/>
      <c r="E1310" s="64">
        <v>1706</v>
      </c>
      <c r="F1310" s="64" t="str">
        <f t="shared" si="167"/>
        <v>91904</v>
      </c>
      <c r="G1310" s="12">
        <v>3.4599999999999999E-2</v>
      </c>
      <c r="H1310" s="64">
        <v>34304</v>
      </c>
      <c r="I1310" s="64" t="str">
        <f t="shared" si="168"/>
        <v>121993</v>
      </c>
      <c r="J1310" s="50">
        <v>6.4000000000000001E-2</v>
      </c>
      <c r="K1310" s="64">
        <v>32933</v>
      </c>
      <c r="L1310" s="64" t="str">
        <f t="shared" si="169"/>
        <v>31990</v>
      </c>
      <c r="M1310" s="50">
        <v>8.5999999999999993E-2</v>
      </c>
    </row>
    <row r="1311" spans="3:13">
      <c r="C1311" s="64"/>
      <c r="D1311" s="73"/>
      <c r="E1311" s="64">
        <v>1736</v>
      </c>
      <c r="F1311" s="64" t="str">
        <f t="shared" si="167"/>
        <v>101904</v>
      </c>
      <c r="G1311" s="12">
        <v>3.4700000000000002E-2</v>
      </c>
      <c r="H1311" s="64">
        <v>34335</v>
      </c>
      <c r="I1311" s="64" t="str">
        <f t="shared" si="168"/>
        <v>11994</v>
      </c>
      <c r="J1311" s="50">
        <v>6.3899999999999998E-2</v>
      </c>
      <c r="K1311" s="64">
        <v>32964</v>
      </c>
      <c r="L1311" s="64" t="str">
        <f t="shared" si="169"/>
        <v>41990</v>
      </c>
      <c r="M1311" s="50">
        <v>8.77E-2</v>
      </c>
    </row>
    <row r="1312" spans="3:13">
      <c r="C1312" s="64"/>
      <c r="D1312" s="75"/>
      <c r="E1312" s="64">
        <v>1767</v>
      </c>
      <c r="F1312" s="64" t="str">
        <f t="shared" si="167"/>
        <v>111904</v>
      </c>
      <c r="G1312" s="12">
        <v>3.4700000000000002E-2</v>
      </c>
      <c r="H1312" s="64">
        <v>34366</v>
      </c>
      <c r="I1312" s="64" t="str">
        <f t="shared" si="168"/>
        <v>21994</v>
      </c>
      <c r="J1312" s="50">
        <v>6.5699999999999995E-2</v>
      </c>
      <c r="K1312" s="64">
        <v>32994</v>
      </c>
      <c r="L1312" s="64" t="str">
        <f t="shared" si="169"/>
        <v>51990</v>
      </c>
      <c r="M1312" s="50">
        <v>8.7400000000000005E-2</v>
      </c>
    </row>
    <row r="1313" spans="3:13">
      <c r="C1313" s="64"/>
      <c r="D1313" s="73"/>
      <c r="E1313" s="64">
        <v>1797</v>
      </c>
      <c r="F1313" s="64" t="str">
        <f t="shared" si="167"/>
        <v>121904</v>
      </c>
      <c r="G1313" s="12">
        <v>3.4799999999999998E-2</v>
      </c>
      <c r="H1313" s="64">
        <v>34394</v>
      </c>
      <c r="I1313" s="64" t="str">
        <f t="shared" si="168"/>
        <v>31994</v>
      </c>
      <c r="J1313" s="50">
        <v>7.0000000000000007E-2</v>
      </c>
      <c r="K1313" s="64">
        <v>33025</v>
      </c>
      <c r="L1313" s="64" t="str">
        <f t="shared" si="169"/>
        <v>61990</v>
      </c>
      <c r="M1313" s="50">
        <v>8.43E-2</v>
      </c>
    </row>
    <row r="1314" spans="3:13">
      <c r="C1314" s="64"/>
      <c r="D1314" s="75"/>
      <c r="E1314" s="64">
        <v>1828</v>
      </c>
      <c r="F1314" s="64" t="str">
        <f t="shared" si="167"/>
        <v>11905</v>
      </c>
      <c r="G1314" s="12">
        <v>3.4799999999999998E-2</v>
      </c>
      <c r="H1314" s="64">
        <v>34425</v>
      </c>
      <c r="I1314" s="64" t="str">
        <f t="shared" si="168"/>
        <v>41994</v>
      </c>
      <c r="J1314" s="50">
        <v>7.3999999999999996E-2</v>
      </c>
      <c r="K1314" s="64">
        <v>33055</v>
      </c>
      <c r="L1314" s="64" t="str">
        <f t="shared" si="169"/>
        <v>71990</v>
      </c>
      <c r="M1314" s="50">
        <v>8.3299999999999999E-2</v>
      </c>
    </row>
    <row r="1315" spans="3:13">
      <c r="C1315" s="64"/>
      <c r="D1315" s="73"/>
      <c r="E1315" s="64">
        <v>1859</v>
      </c>
      <c r="F1315" s="64" t="str">
        <f t="shared" si="167"/>
        <v>21905</v>
      </c>
      <c r="G1315" s="12">
        <v>3.4700000000000002E-2</v>
      </c>
      <c r="H1315" s="64">
        <v>34455</v>
      </c>
      <c r="I1315" s="64" t="str">
        <f t="shared" si="168"/>
        <v>51994</v>
      </c>
      <c r="J1315" s="50">
        <v>7.5399999999999995E-2</v>
      </c>
      <c r="K1315" s="64">
        <v>33086</v>
      </c>
      <c r="L1315" s="64" t="str">
        <f t="shared" si="169"/>
        <v>81990</v>
      </c>
      <c r="M1315" s="50">
        <v>8.4400000000000003E-2</v>
      </c>
    </row>
    <row r="1316" spans="3:13">
      <c r="C1316" s="64"/>
      <c r="D1316" s="75"/>
      <c r="E1316" s="64">
        <v>1887</v>
      </c>
      <c r="F1316" s="64" t="str">
        <f t="shared" si="167"/>
        <v>31905</v>
      </c>
      <c r="G1316" s="12">
        <v>3.4700000000000002E-2</v>
      </c>
      <c r="H1316" s="64">
        <v>34486</v>
      </c>
      <c r="I1316" s="64" t="str">
        <f t="shared" si="168"/>
        <v>61994</v>
      </c>
      <c r="J1316" s="50">
        <v>7.51E-2</v>
      </c>
      <c r="K1316" s="64">
        <v>33117</v>
      </c>
      <c r="L1316" s="64" t="str">
        <f t="shared" si="169"/>
        <v>91990</v>
      </c>
      <c r="M1316" s="50">
        <v>8.5099999999999995E-2</v>
      </c>
    </row>
    <row r="1317" spans="3:13">
      <c r="C1317" s="64"/>
      <c r="D1317" s="73"/>
      <c r="E1317" s="64">
        <v>1918</v>
      </c>
      <c r="F1317" s="64" t="str">
        <f t="shared" si="167"/>
        <v>41905</v>
      </c>
      <c r="G1317" s="12">
        <v>3.4599999999999999E-2</v>
      </c>
      <c r="H1317" s="64">
        <v>34516</v>
      </c>
      <c r="I1317" s="64" t="str">
        <f t="shared" si="168"/>
        <v>71994</v>
      </c>
      <c r="J1317" s="50">
        <v>7.6700000000000004E-2</v>
      </c>
      <c r="K1317" s="64">
        <v>33147</v>
      </c>
      <c r="L1317" s="64" t="str">
        <f t="shared" si="169"/>
        <v>101990</v>
      </c>
      <c r="M1317" s="50">
        <v>8.3299999999999999E-2</v>
      </c>
    </row>
    <row r="1318" spans="3:13">
      <c r="C1318" s="64"/>
      <c r="D1318" s="75"/>
      <c r="E1318" s="64">
        <v>1948</v>
      </c>
      <c r="F1318" s="64" t="str">
        <f t="shared" si="167"/>
        <v>51905</v>
      </c>
      <c r="G1318" s="12">
        <v>3.4599999999999999E-2</v>
      </c>
      <c r="H1318" s="64">
        <v>34547</v>
      </c>
      <c r="I1318" s="64" t="str">
        <f t="shared" si="168"/>
        <v>81994</v>
      </c>
      <c r="J1318" s="50">
        <v>7.6200000000000004E-2</v>
      </c>
      <c r="K1318" s="64">
        <v>33178</v>
      </c>
      <c r="L1318" s="64" t="str">
        <f t="shared" si="169"/>
        <v>111990</v>
      </c>
      <c r="M1318" s="50">
        <v>8.0199999999999994E-2</v>
      </c>
    </row>
    <row r="1319" spans="3:13">
      <c r="C1319" s="64"/>
      <c r="D1319" s="73"/>
      <c r="E1319" s="64">
        <v>1979</v>
      </c>
      <c r="F1319" s="64" t="str">
        <f t="shared" si="167"/>
        <v>61905</v>
      </c>
      <c r="G1319" s="12">
        <v>3.4500000000000003E-2</v>
      </c>
      <c r="H1319" s="64">
        <v>34578</v>
      </c>
      <c r="I1319" s="64" t="str">
        <f t="shared" si="168"/>
        <v>91994</v>
      </c>
      <c r="J1319" s="50">
        <v>7.8700000000000006E-2</v>
      </c>
      <c r="K1319" s="64">
        <v>33208</v>
      </c>
      <c r="L1319" s="64" t="str">
        <f t="shared" si="169"/>
        <v>121990</v>
      </c>
      <c r="M1319" s="50">
        <v>7.7299999999999994E-2</v>
      </c>
    </row>
    <row r="1320" spans="3:13">
      <c r="C1320" s="64"/>
      <c r="D1320" s="75"/>
      <c r="E1320" s="64">
        <v>2009</v>
      </c>
      <c r="F1320" s="64" t="str">
        <f t="shared" si="167"/>
        <v>71905</v>
      </c>
      <c r="G1320" s="12">
        <v>3.4500000000000003E-2</v>
      </c>
      <c r="H1320" s="64">
        <v>34608</v>
      </c>
      <c r="I1320" s="64" t="str">
        <f t="shared" si="168"/>
        <v>101994</v>
      </c>
      <c r="J1320" s="50">
        <v>8.0799999999999997E-2</v>
      </c>
      <c r="K1320" s="64">
        <v>33239</v>
      </c>
      <c r="L1320" s="64" t="str">
        <f t="shared" si="169"/>
        <v>11991</v>
      </c>
      <c r="M1320" s="50">
        <v>7.6999999999999999E-2</v>
      </c>
    </row>
    <row r="1321" spans="3:13">
      <c r="C1321" s="64"/>
      <c r="D1321" s="73"/>
      <c r="E1321" s="64">
        <v>2040</v>
      </c>
      <c r="F1321" s="64" t="str">
        <f t="shared" si="167"/>
        <v>81905</v>
      </c>
      <c r="G1321" s="12">
        <v>3.4500000000000003E-2</v>
      </c>
      <c r="H1321" s="64">
        <v>34639</v>
      </c>
      <c r="I1321" s="64" t="str">
        <f t="shared" si="168"/>
        <v>111994</v>
      </c>
      <c r="J1321" s="50">
        <v>8.2000000000000003E-2</v>
      </c>
      <c r="K1321" s="64">
        <v>33270</v>
      </c>
      <c r="L1321" s="64" t="str">
        <f t="shared" si="169"/>
        <v>21991</v>
      </c>
      <c r="M1321" s="50">
        <v>7.4700000000000003E-2</v>
      </c>
    </row>
    <row r="1322" spans="3:13">
      <c r="C1322" s="64"/>
      <c r="D1322" s="75"/>
      <c r="E1322" s="64">
        <v>2071</v>
      </c>
      <c r="F1322" s="64" t="str">
        <f t="shared" si="167"/>
        <v>91905</v>
      </c>
      <c r="G1322" s="12">
        <v>3.44E-2</v>
      </c>
      <c r="H1322" s="64">
        <v>34669</v>
      </c>
      <c r="I1322" s="64" t="str">
        <f t="shared" si="168"/>
        <v>121994</v>
      </c>
      <c r="J1322" s="50">
        <v>7.9899999999999999E-2</v>
      </c>
      <c r="K1322" s="64">
        <v>33298</v>
      </c>
      <c r="L1322" s="64" t="str">
        <f t="shared" si="169"/>
        <v>31991</v>
      </c>
      <c r="M1322" s="50">
        <v>7.7700000000000005E-2</v>
      </c>
    </row>
    <row r="1323" spans="3:13">
      <c r="C1323" s="64"/>
      <c r="D1323" s="73"/>
      <c r="E1323" s="64">
        <v>2101</v>
      </c>
      <c r="F1323" s="64" t="str">
        <f t="shared" si="167"/>
        <v>101905</v>
      </c>
      <c r="G1323" s="12">
        <v>3.44E-2</v>
      </c>
      <c r="H1323" s="64">
        <v>34700</v>
      </c>
      <c r="I1323" s="64" t="str">
        <f t="shared" si="168"/>
        <v>11995</v>
      </c>
      <c r="J1323" s="50">
        <v>7.9699999999999993E-2</v>
      </c>
      <c r="K1323" s="64">
        <v>33329</v>
      </c>
      <c r="L1323" s="64" t="str">
        <f t="shared" si="169"/>
        <v>41991</v>
      </c>
      <c r="M1323" s="50">
        <v>7.6999999999999999E-2</v>
      </c>
    </row>
    <row r="1324" spans="3:13">
      <c r="C1324" s="64"/>
      <c r="D1324" s="75"/>
      <c r="E1324" s="64">
        <v>2132</v>
      </c>
      <c r="F1324" s="64" t="str">
        <f t="shared" si="167"/>
        <v>111905</v>
      </c>
      <c r="G1324" s="12">
        <v>3.4299999999999997E-2</v>
      </c>
      <c r="H1324" s="64">
        <v>34731</v>
      </c>
      <c r="I1324" s="64" t="str">
        <f t="shared" si="168"/>
        <v>21995</v>
      </c>
      <c r="J1324" s="50">
        <v>7.7299999999999994E-2</v>
      </c>
      <c r="K1324" s="64">
        <v>33359</v>
      </c>
      <c r="L1324" s="64" t="str">
        <f t="shared" si="169"/>
        <v>51991</v>
      </c>
      <c r="M1324" s="50">
        <v>7.6999999999999999E-2</v>
      </c>
    </row>
    <row r="1325" spans="3:13">
      <c r="C1325" s="64"/>
      <c r="D1325" s="73"/>
      <c r="E1325" s="64">
        <v>2162</v>
      </c>
      <c r="F1325" s="64" t="str">
        <f t="shared" si="167"/>
        <v>121905</v>
      </c>
      <c r="G1325" s="12">
        <v>3.4299999999999997E-2</v>
      </c>
      <c r="H1325" s="64">
        <v>34759</v>
      </c>
      <c r="I1325" s="64" t="str">
        <f t="shared" si="168"/>
        <v>31995</v>
      </c>
      <c r="J1325" s="50">
        <v>7.5700000000000003E-2</v>
      </c>
      <c r="K1325" s="64">
        <v>33390</v>
      </c>
      <c r="L1325" s="64" t="str">
        <f t="shared" si="169"/>
        <v>61991</v>
      </c>
      <c r="M1325" s="50">
        <v>7.9399999999999998E-2</v>
      </c>
    </row>
    <row r="1326" spans="3:13">
      <c r="C1326" s="64"/>
      <c r="D1326" s="75"/>
      <c r="E1326" s="64">
        <v>2193</v>
      </c>
      <c r="F1326" s="64" t="str">
        <f t="shared" si="167"/>
        <v>11906</v>
      </c>
      <c r="G1326" s="12">
        <v>3.4500000000000003E-2</v>
      </c>
      <c r="H1326" s="64">
        <v>34790</v>
      </c>
      <c r="I1326" s="64" t="str">
        <f t="shared" si="168"/>
        <v>41995</v>
      </c>
      <c r="J1326" s="50">
        <v>7.4499999999999997E-2</v>
      </c>
      <c r="K1326" s="64">
        <v>33420</v>
      </c>
      <c r="L1326" s="64" t="str">
        <f t="shared" si="169"/>
        <v>71991</v>
      </c>
      <c r="M1326" s="50">
        <v>7.9100000000000004E-2</v>
      </c>
    </row>
    <row r="1327" spans="3:13">
      <c r="C1327" s="64"/>
      <c r="D1327" s="73"/>
      <c r="E1327" s="64">
        <v>2224</v>
      </c>
      <c r="F1327" s="64" t="str">
        <f t="shared" si="167"/>
        <v>21906</v>
      </c>
      <c r="G1327" s="12">
        <v>3.4700000000000002E-2</v>
      </c>
      <c r="H1327" s="64">
        <v>34820</v>
      </c>
      <c r="I1327" s="64" t="str">
        <f t="shared" si="168"/>
        <v>51995</v>
      </c>
      <c r="J1327" s="50">
        <v>7.0099999999999996E-2</v>
      </c>
      <c r="K1327" s="64">
        <v>33451</v>
      </c>
      <c r="L1327" s="64" t="str">
        <f t="shared" si="169"/>
        <v>81991</v>
      </c>
      <c r="M1327" s="50">
        <v>7.4300000000000005E-2</v>
      </c>
    </row>
    <row r="1328" spans="3:13">
      <c r="C1328" s="64"/>
      <c r="D1328" s="75"/>
      <c r="E1328" s="64">
        <v>2252</v>
      </c>
      <c r="F1328" s="64" t="str">
        <f t="shared" si="167"/>
        <v>31906</v>
      </c>
      <c r="G1328" s="12">
        <v>3.49E-2</v>
      </c>
      <c r="H1328" s="64">
        <v>34851</v>
      </c>
      <c r="I1328" s="64" t="str">
        <f t="shared" si="168"/>
        <v>61995</v>
      </c>
      <c r="J1328" s="50">
        <v>6.59E-2</v>
      </c>
      <c r="K1328" s="64">
        <v>33482</v>
      </c>
      <c r="L1328" s="64" t="str">
        <f t="shared" si="169"/>
        <v>91991</v>
      </c>
      <c r="M1328" s="50">
        <v>7.1400000000000005E-2</v>
      </c>
    </row>
    <row r="1329" spans="3:13">
      <c r="C1329" s="64"/>
      <c r="D1329" s="73"/>
      <c r="E1329" s="64">
        <v>2283</v>
      </c>
      <c r="F1329" s="64" t="str">
        <f t="shared" si="167"/>
        <v>41906</v>
      </c>
      <c r="G1329" s="12">
        <v>3.5099999999999999E-2</v>
      </c>
      <c r="H1329" s="64">
        <v>34881</v>
      </c>
      <c r="I1329" s="64" t="str">
        <f t="shared" si="168"/>
        <v>71995</v>
      </c>
      <c r="J1329" s="50">
        <v>6.7400000000000002E-2</v>
      </c>
      <c r="K1329" s="64">
        <v>33512</v>
      </c>
      <c r="L1329" s="64" t="str">
        <f t="shared" si="169"/>
        <v>101991</v>
      </c>
      <c r="M1329" s="50">
        <v>6.8699999999999997E-2</v>
      </c>
    </row>
    <row r="1330" spans="3:13">
      <c r="C1330" s="64"/>
      <c r="D1330" s="75"/>
      <c r="E1330" s="64">
        <v>2313</v>
      </c>
      <c r="F1330" s="64" t="str">
        <f t="shared" si="167"/>
        <v>51906</v>
      </c>
      <c r="G1330" s="12">
        <v>3.5299999999999998E-2</v>
      </c>
      <c r="H1330" s="64">
        <v>34912</v>
      </c>
      <c r="I1330" s="64" t="str">
        <f t="shared" si="168"/>
        <v>81995</v>
      </c>
      <c r="J1330" s="50">
        <v>6.9199999999999998E-2</v>
      </c>
      <c r="K1330" s="64">
        <v>33543</v>
      </c>
      <c r="L1330" s="64" t="str">
        <f t="shared" si="169"/>
        <v>111991</v>
      </c>
      <c r="M1330" s="50">
        <v>6.6199999999999995E-2</v>
      </c>
    </row>
    <row r="1331" spans="3:13">
      <c r="C1331" s="64"/>
      <c r="D1331" s="73"/>
      <c r="E1331" s="64">
        <v>2344</v>
      </c>
      <c r="F1331" s="64" t="str">
        <f t="shared" si="167"/>
        <v>61906</v>
      </c>
      <c r="G1331" s="12">
        <v>3.5499999999999997E-2</v>
      </c>
      <c r="H1331" s="64">
        <v>34943</v>
      </c>
      <c r="I1331" s="64" t="str">
        <f t="shared" si="168"/>
        <v>91995</v>
      </c>
      <c r="J1331" s="50">
        <v>6.6500000000000004E-2</v>
      </c>
      <c r="K1331" s="64">
        <v>33573</v>
      </c>
      <c r="L1331" s="64" t="str">
        <f t="shared" si="169"/>
        <v>121991</v>
      </c>
      <c r="M1331" s="50">
        <v>6.1899999999999997E-2</v>
      </c>
    </row>
    <row r="1332" spans="3:13">
      <c r="C1332" s="64"/>
      <c r="D1332" s="75"/>
      <c r="E1332" s="64">
        <v>2374</v>
      </c>
      <c r="F1332" s="64" t="str">
        <f t="shared" si="167"/>
        <v>71906</v>
      </c>
      <c r="G1332" s="12">
        <v>3.5700000000000003E-2</v>
      </c>
      <c r="H1332" s="64">
        <v>34973</v>
      </c>
      <c r="I1332" s="64" t="str">
        <f t="shared" si="168"/>
        <v>101995</v>
      </c>
      <c r="J1332" s="50">
        <v>6.4500000000000002E-2</v>
      </c>
      <c r="K1332" s="64">
        <v>33604</v>
      </c>
      <c r="L1332" s="64" t="str">
        <f t="shared" si="169"/>
        <v>11992</v>
      </c>
      <c r="M1332" s="50">
        <v>6.2399999999999997E-2</v>
      </c>
    </row>
    <row r="1333" spans="3:13">
      <c r="C1333" s="64"/>
      <c r="D1333" s="73"/>
      <c r="E1333" s="64">
        <v>2405</v>
      </c>
      <c r="F1333" s="64" t="str">
        <f t="shared" si="167"/>
        <v>81906</v>
      </c>
      <c r="G1333" s="12">
        <v>3.5900000000000001E-2</v>
      </c>
      <c r="H1333" s="64">
        <v>35004</v>
      </c>
      <c r="I1333" s="64" t="str">
        <f t="shared" si="168"/>
        <v>111995</v>
      </c>
      <c r="J1333" s="50">
        <v>6.3299999999999995E-2</v>
      </c>
      <c r="K1333" s="64">
        <v>33635</v>
      </c>
      <c r="L1333" s="64" t="str">
        <f t="shared" si="169"/>
        <v>21992</v>
      </c>
      <c r="M1333" s="50">
        <v>6.5799999999999997E-2</v>
      </c>
    </row>
    <row r="1334" spans="3:13">
      <c r="C1334" s="64"/>
      <c r="D1334" s="75"/>
      <c r="E1334" s="64">
        <v>2436</v>
      </c>
      <c r="F1334" s="64" t="str">
        <f t="shared" si="167"/>
        <v>91906</v>
      </c>
      <c r="G1334" s="12">
        <v>3.61E-2</v>
      </c>
      <c r="H1334" s="64">
        <v>35034</v>
      </c>
      <c r="I1334" s="64" t="str">
        <f t="shared" si="168"/>
        <v>121995</v>
      </c>
      <c r="J1334" s="50">
        <v>6.1199999999999997E-2</v>
      </c>
      <c r="K1334" s="64">
        <v>33664</v>
      </c>
      <c r="L1334" s="64" t="str">
        <f t="shared" si="169"/>
        <v>31992</v>
      </c>
      <c r="M1334" s="50">
        <v>6.9500000000000006E-2</v>
      </c>
    </row>
    <row r="1335" spans="3:13">
      <c r="C1335" s="64"/>
      <c r="D1335" s="73"/>
      <c r="E1335" s="64">
        <v>2466</v>
      </c>
      <c r="F1335" s="64" t="str">
        <f t="shared" si="167"/>
        <v>101906</v>
      </c>
      <c r="G1335" s="12">
        <v>3.6299999999999999E-2</v>
      </c>
      <c r="H1335" s="64">
        <v>35065</v>
      </c>
      <c r="I1335" s="64" t="str">
        <f t="shared" si="168"/>
        <v>11996</v>
      </c>
      <c r="J1335" s="50">
        <v>6.1100000000000002E-2</v>
      </c>
      <c r="K1335" s="64">
        <v>33695</v>
      </c>
      <c r="L1335" s="64" t="str">
        <f t="shared" si="169"/>
        <v>41992</v>
      </c>
      <c r="M1335" s="50">
        <v>6.7799999999999999E-2</v>
      </c>
    </row>
    <row r="1336" spans="3:13">
      <c r="C1336" s="64"/>
      <c r="D1336" s="75"/>
      <c r="E1336" s="64">
        <v>2497</v>
      </c>
      <c r="F1336" s="64" t="str">
        <f t="shared" si="167"/>
        <v>111906</v>
      </c>
      <c r="G1336" s="12">
        <v>3.6499999999999998E-2</v>
      </c>
      <c r="H1336" s="64">
        <v>35096</v>
      </c>
      <c r="I1336" s="64" t="str">
        <f t="shared" si="168"/>
        <v>21996</v>
      </c>
      <c r="J1336" s="50">
        <v>6.3E-2</v>
      </c>
      <c r="K1336" s="64">
        <v>33725</v>
      </c>
      <c r="L1336" s="64" t="str">
        <f t="shared" si="169"/>
        <v>51992</v>
      </c>
      <c r="M1336" s="50">
        <v>6.6900000000000001E-2</v>
      </c>
    </row>
    <row r="1337" spans="3:13">
      <c r="C1337" s="64"/>
      <c r="D1337" s="73"/>
      <c r="E1337" s="64">
        <v>2527</v>
      </c>
      <c r="F1337" s="64" t="str">
        <f t="shared" si="167"/>
        <v>121906</v>
      </c>
      <c r="G1337" s="12">
        <v>3.6700000000000003E-2</v>
      </c>
      <c r="H1337" s="64">
        <v>35125</v>
      </c>
      <c r="I1337" s="64" t="str">
        <f t="shared" si="168"/>
        <v>31996</v>
      </c>
      <c r="J1337" s="50">
        <v>6.7400000000000002E-2</v>
      </c>
      <c r="K1337" s="64">
        <v>33756</v>
      </c>
      <c r="L1337" s="64" t="str">
        <f t="shared" si="169"/>
        <v>61992</v>
      </c>
      <c r="M1337" s="50">
        <v>6.4799999999999996E-2</v>
      </c>
    </row>
    <row r="1338" spans="3:13">
      <c r="C1338" s="64"/>
      <c r="D1338" s="75"/>
      <c r="E1338" s="64">
        <v>2558</v>
      </c>
      <c r="F1338" s="64" t="str">
        <f t="shared" si="167"/>
        <v>11907</v>
      </c>
      <c r="G1338" s="12">
        <v>3.6900000000000002E-2</v>
      </c>
      <c r="H1338" s="64">
        <v>35156</v>
      </c>
      <c r="I1338" s="64" t="str">
        <f t="shared" si="168"/>
        <v>41996</v>
      </c>
      <c r="J1338" s="50">
        <v>6.9800000000000001E-2</v>
      </c>
      <c r="K1338" s="64">
        <v>33786</v>
      </c>
      <c r="L1338" s="64" t="str">
        <f t="shared" si="169"/>
        <v>71992</v>
      </c>
      <c r="M1338" s="50">
        <v>5.8400000000000001E-2</v>
      </c>
    </row>
    <row r="1339" spans="3:13">
      <c r="C1339" s="64"/>
      <c r="D1339" s="73"/>
      <c r="E1339" s="64">
        <v>2589</v>
      </c>
      <c r="F1339" s="64" t="str">
        <f t="shared" si="167"/>
        <v>21907</v>
      </c>
      <c r="G1339" s="12">
        <v>3.6999999999999998E-2</v>
      </c>
      <c r="H1339" s="64">
        <v>35186</v>
      </c>
      <c r="I1339" s="64" t="str">
        <f t="shared" si="168"/>
        <v>51996</v>
      </c>
      <c r="J1339" s="50">
        <v>7.1099999999999997E-2</v>
      </c>
      <c r="K1339" s="64">
        <v>33817</v>
      </c>
      <c r="L1339" s="64" t="str">
        <f t="shared" si="169"/>
        <v>81992</v>
      </c>
      <c r="M1339" s="50">
        <v>5.6000000000000001E-2</v>
      </c>
    </row>
    <row r="1340" spans="3:13">
      <c r="C1340" s="64"/>
      <c r="D1340" s="75"/>
      <c r="E1340" s="64">
        <v>2617</v>
      </c>
      <c r="F1340" s="64" t="str">
        <f t="shared" si="167"/>
        <v>31907</v>
      </c>
      <c r="G1340" s="12">
        <v>3.7199999999999997E-2</v>
      </c>
      <c r="H1340" s="64">
        <v>35217</v>
      </c>
      <c r="I1340" s="64" t="str">
        <f t="shared" si="168"/>
        <v>61996</v>
      </c>
      <c r="J1340" s="50">
        <v>7.22E-2</v>
      </c>
      <c r="K1340" s="64">
        <v>33848</v>
      </c>
      <c r="L1340" s="64" t="str">
        <f t="shared" si="169"/>
        <v>91992</v>
      </c>
      <c r="M1340" s="50">
        <v>5.3800000000000001E-2</v>
      </c>
    </row>
    <row r="1341" spans="3:13">
      <c r="C1341" s="64"/>
      <c r="D1341" s="73"/>
      <c r="E1341" s="64">
        <v>2648</v>
      </c>
      <c r="F1341" s="64" t="str">
        <f t="shared" si="167"/>
        <v>41907</v>
      </c>
      <c r="G1341" s="12">
        <v>3.7400000000000003E-2</v>
      </c>
      <c r="H1341" s="64">
        <v>35247</v>
      </c>
      <c r="I1341" s="64" t="str">
        <f t="shared" si="168"/>
        <v>71996</v>
      </c>
      <c r="J1341" s="50">
        <v>7.1400000000000005E-2</v>
      </c>
      <c r="K1341" s="64">
        <v>33878</v>
      </c>
      <c r="L1341" s="64" t="str">
        <f t="shared" si="169"/>
        <v>101992</v>
      </c>
      <c r="M1341" s="50">
        <v>5.6000000000000001E-2</v>
      </c>
    </row>
    <row r="1342" spans="3:13">
      <c r="C1342" s="64"/>
      <c r="D1342" s="75"/>
      <c r="E1342" s="64">
        <v>2678</v>
      </c>
      <c r="F1342" s="64" t="str">
        <f t="shared" si="167"/>
        <v>51907</v>
      </c>
      <c r="G1342" s="12">
        <v>3.7499999999999999E-2</v>
      </c>
      <c r="H1342" s="64">
        <v>35278</v>
      </c>
      <c r="I1342" s="64" t="str">
        <f t="shared" si="168"/>
        <v>81996</v>
      </c>
      <c r="J1342" s="50">
        <v>6.9699999999999998E-2</v>
      </c>
      <c r="K1342" s="64">
        <v>33909</v>
      </c>
      <c r="L1342" s="64" t="str">
        <f t="shared" si="169"/>
        <v>111992</v>
      </c>
      <c r="M1342" s="50">
        <v>6.0400000000000002E-2</v>
      </c>
    </row>
    <row r="1343" spans="3:13">
      <c r="C1343" s="64"/>
      <c r="D1343" s="73"/>
      <c r="E1343" s="64">
        <v>2709</v>
      </c>
      <c r="F1343" s="64" t="str">
        <f t="shared" si="167"/>
        <v>61907</v>
      </c>
      <c r="G1343" s="12">
        <v>3.7699999999999997E-2</v>
      </c>
      <c r="H1343" s="64">
        <v>35309</v>
      </c>
      <c r="I1343" s="64" t="str">
        <f t="shared" si="168"/>
        <v>91996</v>
      </c>
      <c r="J1343" s="50">
        <v>7.17E-2</v>
      </c>
      <c r="K1343" s="64">
        <v>33939</v>
      </c>
      <c r="L1343" s="64" t="str">
        <f t="shared" si="169"/>
        <v>121992</v>
      </c>
      <c r="M1343" s="50">
        <v>6.08E-2</v>
      </c>
    </row>
    <row r="1344" spans="3:13">
      <c r="C1344" s="64"/>
      <c r="D1344" s="75"/>
      <c r="E1344" s="64">
        <v>2739</v>
      </c>
      <c r="F1344" s="64" t="str">
        <f t="shared" si="167"/>
        <v>71907</v>
      </c>
      <c r="G1344" s="12">
        <v>3.7900000000000003E-2</v>
      </c>
      <c r="H1344" s="64">
        <v>35339</v>
      </c>
      <c r="I1344" s="64" t="str">
        <f t="shared" si="168"/>
        <v>101996</v>
      </c>
      <c r="J1344" s="50">
        <v>6.9000000000000006E-2</v>
      </c>
      <c r="K1344" s="64">
        <v>33970</v>
      </c>
      <c r="L1344" s="64" t="str">
        <f t="shared" si="169"/>
        <v>11993</v>
      </c>
      <c r="M1344" s="50">
        <v>5.8299999999999998E-2</v>
      </c>
    </row>
    <row r="1345" spans="3:13">
      <c r="C1345" s="64"/>
      <c r="D1345" s="73"/>
      <c r="E1345" s="64">
        <v>2770</v>
      </c>
      <c r="F1345" s="64" t="str">
        <f t="shared" si="167"/>
        <v>81907</v>
      </c>
      <c r="G1345" s="12">
        <v>3.7999999999999999E-2</v>
      </c>
      <c r="H1345" s="64">
        <v>35370</v>
      </c>
      <c r="I1345" s="64" t="str">
        <f t="shared" si="168"/>
        <v>111996</v>
      </c>
      <c r="J1345" s="50">
        <v>6.5799999999999997E-2</v>
      </c>
      <c r="K1345" s="64">
        <v>34001</v>
      </c>
      <c r="L1345" s="64" t="str">
        <f t="shared" si="169"/>
        <v>21993</v>
      </c>
      <c r="M1345" s="50">
        <v>5.4300000000000001E-2</v>
      </c>
    </row>
    <row r="1346" spans="3:13">
      <c r="C1346" s="64"/>
      <c r="D1346" s="75"/>
      <c r="E1346" s="64">
        <v>2801</v>
      </c>
      <c r="F1346" s="64" t="str">
        <f t="shared" si="167"/>
        <v>91907</v>
      </c>
      <c r="G1346" s="12">
        <v>3.8199999999999998E-2</v>
      </c>
      <c r="H1346" s="64">
        <v>35400</v>
      </c>
      <c r="I1346" s="64" t="str">
        <f t="shared" si="168"/>
        <v>121996</v>
      </c>
      <c r="J1346" s="50">
        <v>6.6500000000000004E-2</v>
      </c>
      <c r="K1346" s="64">
        <v>34029</v>
      </c>
      <c r="L1346" s="64" t="str">
        <f t="shared" si="169"/>
        <v>31993</v>
      </c>
      <c r="M1346" s="50">
        <v>5.1900000000000002E-2</v>
      </c>
    </row>
    <row r="1347" spans="3:13">
      <c r="C1347" s="64"/>
      <c r="D1347" s="73"/>
      <c r="E1347" s="64">
        <v>2831</v>
      </c>
      <c r="F1347" s="64" t="str">
        <f t="shared" si="167"/>
        <v>101907</v>
      </c>
      <c r="G1347" s="12">
        <v>3.8399999999999997E-2</v>
      </c>
      <c r="H1347" s="64">
        <v>35431</v>
      </c>
      <c r="I1347" s="64" t="str">
        <f t="shared" si="168"/>
        <v>11997</v>
      </c>
      <c r="J1347" s="50">
        <v>6.9099999999999995E-2</v>
      </c>
      <c r="K1347" s="64">
        <v>34060</v>
      </c>
      <c r="L1347" s="64" t="str">
        <f t="shared" si="169"/>
        <v>41993</v>
      </c>
      <c r="M1347" s="50">
        <v>5.1299999999999998E-2</v>
      </c>
    </row>
    <row r="1348" spans="3:13">
      <c r="C1348" s="64"/>
      <c r="D1348" s="75"/>
      <c r="E1348" s="64">
        <v>2862</v>
      </c>
      <c r="F1348" s="64" t="str">
        <f t="shared" si="167"/>
        <v>111907</v>
      </c>
      <c r="G1348" s="12">
        <v>3.85E-2</v>
      </c>
      <c r="H1348" s="64">
        <v>35462</v>
      </c>
      <c r="I1348" s="64" t="str">
        <f t="shared" si="168"/>
        <v>21997</v>
      </c>
      <c r="J1348" s="50">
        <v>6.7699999999999996E-2</v>
      </c>
      <c r="K1348" s="64">
        <v>34090</v>
      </c>
      <c r="L1348" s="64" t="str">
        <f t="shared" si="169"/>
        <v>51993</v>
      </c>
      <c r="M1348" s="50">
        <v>5.1999999999999998E-2</v>
      </c>
    </row>
    <row r="1349" spans="3:13">
      <c r="C1349" s="64"/>
      <c r="D1349" s="73"/>
      <c r="E1349" s="64">
        <v>2892</v>
      </c>
      <c r="F1349" s="64" t="str">
        <f t="shared" si="167"/>
        <v>121907</v>
      </c>
      <c r="G1349" s="12">
        <v>3.8699999999999998E-2</v>
      </c>
      <c r="H1349" s="64">
        <v>35490</v>
      </c>
      <c r="I1349" s="64" t="str">
        <f t="shared" si="168"/>
        <v>31997</v>
      </c>
      <c r="J1349" s="50">
        <v>7.0499999999999993E-2</v>
      </c>
      <c r="K1349" s="64">
        <v>34121</v>
      </c>
      <c r="L1349" s="64" t="str">
        <f t="shared" si="169"/>
        <v>61993</v>
      </c>
      <c r="M1349" s="50">
        <v>5.2200000000000003E-2</v>
      </c>
    </row>
    <row r="1350" spans="3:13">
      <c r="C1350" s="64"/>
      <c r="D1350" s="75"/>
      <c r="E1350" s="64">
        <v>2923</v>
      </c>
      <c r="F1350" s="64" t="str">
        <f t="shared" si="167"/>
        <v>11908</v>
      </c>
      <c r="G1350" s="12">
        <v>3.8600000000000002E-2</v>
      </c>
      <c r="H1350" s="64">
        <v>35521</v>
      </c>
      <c r="I1350" s="64" t="str">
        <f t="shared" si="168"/>
        <v>41997</v>
      </c>
      <c r="J1350" s="50">
        <v>7.1999999999999995E-2</v>
      </c>
      <c r="K1350" s="64">
        <v>34151</v>
      </c>
      <c r="L1350" s="64" t="str">
        <f t="shared" si="169"/>
        <v>71993</v>
      </c>
      <c r="M1350" s="50">
        <v>5.0900000000000001E-2</v>
      </c>
    </row>
    <row r="1351" spans="3:13">
      <c r="C1351" s="64"/>
      <c r="D1351" s="73"/>
      <c r="E1351" s="64">
        <v>2954</v>
      </c>
      <c r="F1351" s="64" t="str">
        <f t="shared" si="167"/>
        <v>21908</v>
      </c>
      <c r="G1351" s="12">
        <v>3.85E-2</v>
      </c>
      <c r="H1351" s="64">
        <v>35551</v>
      </c>
      <c r="I1351" s="64" t="str">
        <f t="shared" si="168"/>
        <v>51997</v>
      </c>
      <c r="J1351" s="50">
        <v>7.0199999999999999E-2</v>
      </c>
      <c r="K1351" s="64">
        <v>34182</v>
      </c>
      <c r="L1351" s="64" t="str">
        <f t="shared" si="169"/>
        <v>81993</v>
      </c>
      <c r="M1351" s="50">
        <v>5.0299999999999997E-2</v>
      </c>
    </row>
    <row r="1352" spans="3:13">
      <c r="C1352" s="64"/>
      <c r="D1352" s="75"/>
      <c r="E1352" s="64">
        <v>2983</v>
      </c>
      <c r="F1352" s="64" t="str">
        <f t="shared" si="167"/>
        <v>31908</v>
      </c>
      <c r="G1352" s="12">
        <v>3.8399999999999997E-2</v>
      </c>
      <c r="H1352" s="64">
        <v>35582</v>
      </c>
      <c r="I1352" s="64" t="str">
        <f t="shared" si="168"/>
        <v>61997</v>
      </c>
      <c r="J1352" s="50">
        <v>6.8400000000000002E-2</v>
      </c>
      <c r="K1352" s="64">
        <v>34213</v>
      </c>
      <c r="L1352" s="64" t="str">
        <f t="shared" si="169"/>
        <v>91993</v>
      </c>
      <c r="M1352" s="50">
        <v>4.7300000000000002E-2</v>
      </c>
    </row>
    <row r="1353" spans="3:13">
      <c r="C1353" s="64"/>
      <c r="D1353" s="73"/>
      <c r="E1353" s="64">
        <v>3014</v>
      </c>
      <c r="F1353" s="64" t="str">
        <f t="shared" si="167"/>
        <v>41908</v>
      </c>
      <c r="G1353" s="12">
        <v>3.8300000000000001E-2</v>
      </c>
      <c r="H1353" s="64">
        <v>35612</v>
      </c>
      <c r="I1353" s="64" t="str">
        <f t="shared" si="168"/>
        <v>71997</v>
      </c>
      <c r="J1353" s="50">
        <v>6.5600000000000006E-2</v>
      </c>
      <c r="K1353" s="64">
        <v>34243</v>
      </c>
      <c r="L1353" s="64" t="str">
        <f t="shared" si="169"/>
        <v>101993</v>
      </c>
      <c r="M1353" s="50">
        <v>4.7100000000000003E-2</v>
      </c>
    </row>
    <row r="1354" spans="3:13">
      <c r="C1354" s="64"/>
      <c r="D1354" s="75"/>
      <c r="E1354" s="64">
        <v>3044</v>
      </c>
      <c r="F1354" s="64" t="str">
        <f t="shared" si="167"/>
        <v>51908</v>
      </c>
      <c r="G1354" s="12">
        <v>3.8199999999999998E-2</v>
      </c>
      <c r="H1354" s="64">
        <v>35643</v>
      </c>
      <c r="I1354" s="64" t="str">
        <f t="shared" si="168"/>
        <v>81997</v>
      </c>
      <c r="J1354" s="50">
        <v>6.6500000000000004E-2</v>
      </c>
      <c r="K1354" s="64">
        <v>34274</v>
      </c>
      <c r="L1354" s="64" t="str">
        <f t="shared" si="169"/>
        <v>111993</v>
      </c>
      <c r="M1354" s="50">
        <v>5.0599999999999999E-2</v>
      </c>
    </row>
    <row r="1355" spans="3:13">
      <c r="C1355" s="64"/>
      <c r="D1355" s="73"/>
      <c r="E1355" s="64">
        <v>3075</v>
      </c>
      <c r="F1355" s="64" t="str">
        <f t="shared" si="167"/>
        <v>61908</v>
      </c>
      <c r="G1355" s="12">
        <v>3.8199999999999998E-2</v>
      </c>
      <c r="H1355" s="64">
        <v>35674</v>
      </c>
      <c r="I1355" s="64" t="str">
        <f t="shared" si="168"/>
        <v>91997</v>
      </c>
      <c r="J1355" s="50">
        <v>6.5600000000000006E-2</v>
      </c>
      <c r="K1355" s="64">
        <v>34304</v>
      </c>
      <c r="L1355" s="64" t="str">
        <f t="shared" si="169"/>
        <v>121993</v>
      </c>
      <c r="M1355" s="50">
        <v>5.1499999999999997E-2</v>
      </c>
    </row>
    <row r="1356" spans="3:13">
      <c r="C1356" s="64"/>
      <c r="D1356" s="75"/>
      <c r="E1356" s="64">
        <v>3105</v>
      </c>
      <c r="F1356" s="64" t="str">
        <f t="shared" si="167"/>
        <v>71908</v>
      </c>
      <c r="G1356" s="12">
        <v>3.8100000000000002E-2</v>
      </c>
      <c r="H1356" s="64">
        <v>35704</v>
      </c>
      <c r="I1356" s="64" t="str">
        <f t="shared" si="168"/>
        <v>101997</v>
      </c>
      <c r="J1356" s="50">
        <v>6.3799999999999996E-2</v>
      </c>
      <c r="K1356" s="64">
        <v>34335</v>
      </c>
      <c r="L1356" s="64" t="str">
        <f t="shared" si="169"/>
        <v>11994</v>
      </c>
      <c r="M1356" s="50">
        <v>5.0900000000000001E-2</v>
      </c>
    </row>
    <row r="1357" spans="3:13">
      <c r="C1357" s="64"/>
      <c r="D1357" s="73"/>
      <c r="E1357" s="64">
        <v>3136</v>
      </c>
      <c r="F1357" s="64" t="str">
        <f t="shared" si="167"/>
        <v>81908</v>
      </c>
      <c r="G1357" s="12">
        <v>3.7999999999999999E-2</v>
      </c>
      <c r="H1357" s="64">
        <v>35735</v>
      </c>
      <c r="I1357" s="64" t="str">
        <f t="shared" si="168"/>
        <v>111997</v>
      </c>
      <c r="J1357" s="50">
        <v>6.2E-2</v>
      </c>
      <c r="K1357" s="64">
        <v>34366</v>
      </c>
      <c r="L1357" s="64" t="str">
        <f t="shared" si="169"/>
        <v>21994</v>
      </c>
      <c r="M1357" s="50">
        <v>5.3999999999999999E-2</v>
      </c>
    </row>
    <row r="1358" spans="3:13">
      <c r="C1358" s="64"/>
      <c r="D1358" s="75"/>
      <c r="E1358" s="64">
        <v>3167</v>
      </c>
      <c r="F1358" s="64" t="str">
        <f t="shared" si="167"/>
        <v>91908</v>
      </c>
      <c r="G1358" s="12">
        <v>3.7900000000000003E-2</v>
      </c>
      <c r="H1358" s="64">
        <v>35765</v>
      </c>
      <c r="I1358" s="64" t="str">
        <f t="shared" si="168"/>
        <v>121997</v>
      </c>
      <c r="J1358" s="50">
        <v>6.0699999999999997E-2</v>
      </c>
      <c r="K1358" s="64">
        <v>34394</v>
      </c>
      <c r="L1358" s="64" t="str">
        <f t="shared" si="169"/>
        <v>31994</v>
      </c>
      <c r="M1358" s="50">
        <v>5.9400000000000001E-2</v>
      </c>
    </row>
    <row r="1359" spans="3:13">
      <c r="C1359" s="64"/>
      <c r="D1359" s="73"/>
      <c r="E1359" s="64">
        <v>3197</v>
      </c>
      <c r="F1359" s="64" t="str">
        <f t="shared" si="167"/>
        <v>101908</v>
      </c>
      <c r="G1359" s="12">
        <v>3.78E-2</v>
      </c>
      <c r="H1359" s="64">
        <v>35796</v>
      </c>
      <c r="I1359" s="64" t="str">
        <f t="shared" si="168"/>
        <v>11998</v>
      </c>
      <c r="J1359" s="50">
        <v>5.8799999999999998E-2</v>
      </c>
      <c r="K1359" s="64">
        <v>34425</v>
      </c>
      <c r="L1359" s="64" t="str">
        <f t="shared" si="169"/>
        <v>41994</v>
      </c>
      <c r="M1359" s="50">
        <v>6.5199999999999994E-2</v>
      </c>
    </row>
    <row r="1360" spans="3:13">
      <c r="C1360" s="64"/>
      <c r="D1360" s="75"/>
      <c r="E1360" s="64">
        <v>3228</v>
      </c>
      <c r="F1360" s="64" t="str">
        <f t="shared" si="167"/>
        <v>111908</v>
      </c>
      <c r="G1360" s="12">
        <v>3.7699999999999997E-2</v>
      </c>
      <c r="H1360" s="64">
        <v>35827</v>
      </c>
      <c r="I1360" s="64" t="str">
        <f t="shared" si="168"/>
        <v>21998</v>
      </c>
      <c r="J1360" s="50">
        <v>5.96E-2</v>
      </c>
      <c r="K1360" s="64">
        <v>34455</v>
      </c>
      <c r="L1360" s="64" t="str">
        <f t="shared" si="169"/>
        <v>51994</v>
      </c>
      <c r="M1360" s="50">
        <v>6.7799999999999999E-2</v>
      </c>
    </row>
    <row r="1361" spans="3:13">
      <c r="C1361" s="64"/>
      <c r="D1361" s="73"/>
      <c r="E1361" s="64">
        <v>3258</v>
      </c>
      <c r="F1361" s="64" t="str">
        <f t="shared" si="167"/>
        <v>121908</v>
      </c>
      <c r="G1361" s="12">
        <v>3.7600000000000001E-2</v>
      </c>
      <c r="H1361" s="64">
        <v>35855</v>
      </c>
      <c r="I1361" s="64" t="str">
        <f t="shared" si="168"/>
        <v>31998</v>
      </c>
      <c r="J1361" s="50">
        <v>6.0100000000000001E-2</v>
      </c>
      <c r="K1361" s="64">
        <v>34486</v>
      </c>
      <c r="L1361" s="64" t="str">
        <f t="shared" si="169"/>
        <v>61994</v>
      </c>
      <c r="M1361" s="50">
        <v>6.7000000000000004E-2</v>
      </c>
    </row>
    <row r="1362" spans="3:13">
      <c r="C1362" s="64"/>
      <c r="D1362" s="75"/>
      <c r="E1362" s="64">
        <v>3289</v>
      </c>
      <c r="F1362" s="64" t="str">
        <f t="shared" si="167"/>
        <v>11909</v>
      </c>
      <c r="G1362" s="12">
        <v>3.7699999999999997E-2</v>
      </c>
      <c r="H1362" s="64">
        <v>35886</v>
      </c>
      <c r="I1362" s="64" t="str">
        <f t="shared" si="168"/>
        <v>41998</v>
      </c>
      <c r="J1362" s="50">
        <v>0.06</v>
      </c>
      <c r="K1362" s="64">
        <v>34516</v>
      </c>
      <c r="L1362" s="64" t="str">
        <f t="shared" si="169"/>
        <v>71994</v>
      </c>
      <c r="M1362" s="50">
        <v>6.9099999999999995E-2</v>
      </c>
    </row>
    <row r="1363" spans="3:13">
      <c r="C1363" s="64"/>
      <c r="D1363" s="73"/>
      <c r="E1363" s="64">
        <v>3320</v>
      </c>
      <c r="F1363" s="64" t="str">
        <f t="shared" si="167"/>
        <v>21909</v>
      </c>
      <c r="G1363" s="12">
        <v>3.7900000000000003E-2</v>
      </c>
      <c r="H1363" s="64">
        <v>35916</v>
      </c>
      <c r="I1363" s="64" t="str">
        <f t="shared" si="168"/>
        <v>51998</v>
      </c>
      <c r="J1363" s="50">
        <v>6.0100000000000001E-2</v>
      </c>
      <c r="K1363" s="64">
        <v>34547</v>
      </c>
      <c r="L1363" s="64" t="str">
        <f t="shared" si="169"/>
        <v>81994</v>
      </c>
      <c r="M1363" s="50">
        <v>6.88E-2</v>
      </c>
    </row>
    <row r="1364" spans="3:13">
      <c r="C1364" s="64"/>
      <c r="D1364" s="75"/>
      <c r="E1364" s="64">
        <v>3348</v>
      </c>
      <c r="F1364" s="64" t="str">
        <f t="shared" si="167"/>
        <v>31909</v>
      </c>
      <c r="G1364" s="12">
        <v>3.7999999999999999E-2</v>
      </c>
      <c r="H1364" s="64">
        <v>35947</v>
      </c>
      <c r="I1364" s="64" t="str">
        <f t="shared" si="168"/>
        <v>61998</v>
      </c>
      <c r="J1364" s="50">
        <v>5.8000000000000003E-2</v>
      </c>
      <c r="K1364" s="64">
        <v>34578</v>
      </c>
      <c r="L1364" s="64" t="str">
        <f t="shared" si="169"/>
        <v>91994</v>
      </c>
      <c r="M1364" s="50">
        <v>7.0800000000000002E-2</v>
      </c>
    </row>
    <row r="1365" spans="3:13">
      <c r="C1365" s="64"/>
      <c r="D1365" s="73"/>
      <c r="E1365" s="64">
        <v>3379</v>
      </c>
      <c r="F1365" s="64" t="str">
        <f t="shared" si="167"/>
        <v>41909</v>
      </c>
      <c r="G1365" s="12">
        <v>3.8100000000000002E-2</v>
      </c>
      <c r="H1365" s="64">
        <v>35977</v>
      </c>
      <c r="I1365" s="64" t="str">
        <f t="shared" si="168"/>
        <v>71998</v>
      </c>
      <c r="J1365" s="50">
        <v>5.7799999999999997E-2</v>
      </c>
      <c r="K1365" s="64">
        <v>34608</v>
      </c>
      <c r="L1365" s="64" t="str">
        <f t="shared" si="169"/>
        <v>101994</v>
      </c>
      <c r="M1365" s="50">
        <v>7.3999999999999996E-2</v>
      </c>
    </row>
    <row r="1366" spans="3:13">
      <c r="C1366" s="64"/>
      <c r="D1366" s="75"/>
      <c r="E1366" s="64">
        <v>3409</v>
      </c>
      <c r="F1366" s="64" t="str">
        <f t="shared" si="167"/>
        <v>51909</v>
      </c>
      <c r="G1366" s="12">
        <v>3.8199999999999998E-2</v>
      </c>
      <c r="H1366" s="64">
        <v>36008</v>
      </c>
      <c r="I1366" s="64" t="str">
        <f t="shared" si="168"/>
        <v>81998</v>
      </c>
      <c r="J1366" s="50">
        <v>5.6599999999999998E-2</v>
      </c>
      <c r="K1366" s="64">
        <v>34639</v>
      </c>
      <c r="L1366" s="64" t="str">
        <f t="shared" si="169"/>
        <v>111994</v>
      </c>
      <c r="M1366" s="50">
        <v>7.7200000000000005E-2</v>
      </c>
    </row>
    <row r="1367" spans="3:13">
      <c r="C1367" s="64"/>
      <c r="D1367" s="73"/>
      <c r="E1367" s="64">
        <v>3440</v>
      </c>
      <c r="F1367" s="64" t="str">
        <f t="shared" si="167"/>
        <v>61909</v>
      </c>
      <c r="G1367" s="12">
        <v>3.8399999999999997E-2</v>
      </c>
      <c r="H1367" s="64">
        <v>36039</v>
      </c>
      <c r="I1367" s="64" t="str">
        <f t="shared" si="168"/>
        <v>91998</v>
      </c>
      <c r="J1367" s="50">
        <v>5.3800000000000001E-2</v>
      </c>
      <c r="K1367" s="64">
        <v>34669</v>
      </c>
      <c r="L1367" s="64" t="str">
        <f t="shared" si="169"/>
        <v>121994</v>
      </c>
      <c r="M1367" s="50">
        <v>7.7799999999999994E-2</v>
      </c>
    </row>
    <row r="1368" spans="3:13">
      <c r="C1368" s="64"/>
      <c r="D1368" s="75"/>
      <c r="E1368" s="64">
        <v>3470</v>
      </c>
      <c r="F1368" s="64" t="str">
        <f t="shared" si="167"/>
        <v>71909</v>
      </c>
      <c r="G1368" s="12">
        <v>3.85E-2</v>
      </c>
      <c r="H1368" s="64">
        <v>36069</v>
      </c>
      <c r="I1368" s="64" t="str">
        <f t="shared" si="168"/>
        <v>101998</v>
      </c>
      <c r="J1368" s="50">
        <v>5.2999999999999999E-2</v>
      </c>
      <c r="K1368" s="64">
        <v>34700</v>
      </c>
      <c r="L1368" s="64" t="str">
        <f t="shared" si="169"/>
        <v>11995</v>
      </c>
      <c r="M1368" s="50">
        <v>7.7600000000000002E-2</v>
      </c>
    </row>
    <row r="1369" spans="3:13">
      <c r="C1369" s="64"/>
      <c r="D1369" s="73"/>
      <c r="E1369" s="64">
        <v>3501</v>
      </c>
      <c r="F1369" s="64" t="str">
        <f t="shared" si="167"/>
        <v>81909</v>
      </c>
      <c r="G1369" s="12">
        <v>3.8600000000000002E-2</v>
      </c>
      <c r="H1369" s="64">
        <v>36100</v>
      </c>
      <c r="I1369" s="64" t="str">
        <f t="shared" si="168"/>
        <v>111998</v>
      </c>
      <c r="J1369" s="50">
        <v>5.4800000000000001E-2</v>
      </c>
      <c r="K1369" s="64">
        <v>34731</v>
      </c>
      <c r="L1369" s="64" t="str">
        <f t="shared" si="169"/>
        <v>21995</v>
      </c>
      <c r="M1369" s="50">
        <v>7.3700000000000002E-2</v>
      </c>
    </row>
    <row r="1370" spans="3:13">
      <c r="C1370" s="64"/>
      <c r="D1370" s="75"/>
      <c r="E1370" s="64">
        <v>3532</v>
      </c>
      <c r="F1370" s="64" t="str">
        <f t="shared" si="167"/>
        <v>91909</v>
      </c>
      <c r="G1370" s="12">
        <v>3.8699999999999998E-2</v>
      </c>
      <c r="H1370" s="64">
        <v>36130</v>
      </c>
      <c r="I1370" s="64" t="str">
        <f t="shared" si="168"/>
        <v>121998</v>
      </c>
      <c r="J1370" s="50">
        <v>5.3600000000000002E-2</v>
      </c>
      <c r="K1370" s="64">
        <v>34759</v>
      </c>
      <c r="L1370" s="64" t="str">
        <f t="shared" si="169"/>
        <v>31995</v>
      </c>
      <c r="M1370" s="50">
        <v>7.0499999999999993E-2</v>
      </c>
    </row>
    <row r="1371" spans="3:13">
      <c r="C1371" s="64"/>
      <c r="D1371" s="73"/>
      <c r="E1371" s="64">
        <v>3562</v>
      </c>
      <c r="F1371" s="64" t="str">
        <f t="shared" si="167"/>
        <v>101909</v>
      </c>
      <c r="G1371" s="12">
        <v>3.8800000000000001E-2</v>
      </c>
      <c r="H1371" s="64">
        <v>36161</v>
      </c>
      <c r="I1371" s="64" t="str">
        <f t="shared" si="168"/>
        <v>11999</v>
      </c>
      <c r="J1371" s="50">
        <v>5.45E-2</v>
      </c>
      <c r="K1371" s="64">
        <v>34790</v>
      </c>
      <c r="L1371" s="64" t="str">
        <f t="shared" si="169"/>
        <v>41995</v>
      </c>
      <c r="M1371" s="50">
        <v>6.8599999999999994E-2</v>
      </c>
    </row>
    <row r="1372" spans="3:13">
      <c r="C1372" s="64"/>
      <c r="D1372" s="75"/>
      <c r="E1372" s="64">
        <v>3593</v>
      </c>
      <c r="F1372" s="64" t="str">
        <f t="shared" si="167"/>
        <v>111909</v>
      </c>
      <c r="G1372" s="12">
        <v>3.9E-2</v>
      </c>
      <c r="H1372" s="64">
        <v>36192</v>
      </c>
      <c r="I1372" s="64" t="str">
        <f t="shared" si="168"/>
        <v>21999</v>
      </c>
      <c r="J1372" s="50">
        <v>5.6599999999999998E-2</v>
      </c>
      <c r="K1372" s="64">
        <v>34820</v>
      </c>
      <c r="L1372" s="64" t="str">
        <f t="shared" si="169"/>
        <v>51995</v>
      </c>
      <c r="M1372" s="50">
        <v>6.4100000000000004E-2</v>
      </c>
    </row>
    <row r="1373" spans="3:13">
      <c r="C1373" s="64"/>
      <c r="D1373" s="73"/>
      <c r="E1373" s="64">
        <v>3623</v>
      </c>
      <c r="F1373" s="64" t="str">
        <f t="shared" ref="F1373:F1436" si="170">MONTH(E1373)&amp;YEAR(E1373)</f>
        <v>121909</v>
      </c>
      <c r="G1373" s="12">
        <v>3.9100000000000003E-2</v>
      </c>
      <c r="H1373" s="64">
        <v>36220</v>
      </c>
      <c r="I1373" s="64" t="str">
        <f t="shared" ref="I1373:I1436" si="171">MONTH(H1373)&amp;YEAR(H1373)</f>
        <v>31999</v>
      </c>
      <c r="J1373" s="50">
        <v>5.8700000000000002E-2</v>
      </c>
      <c r="K1373" s="64">
        <v>34851</v>
      </c>
      <c r="L1373" s="64" t="str">
        <f t="shared" ref="L1373:L1436" si="172">MONTH(K1373)&amp;YEAR(K1373)</f>
        <v>61995</v>
      </c>
      <c r="M1373" s="50">
        <v>5.9299999999999999E-2</v>
      </c>
    </row>
    <row r="1374" spans="3:13">
      <c r="C1374" s="64"/>
      <c r="D1374" s="75"/>
      <c r="E1374" s="64">
        <v>3654</v>
      </c>
      <c r="F1374" s="64" t="str">
        <f t="shared" si="170"/>
        <v>11910</v>
      </c>
      <c r="G1374" s="12">
        <v>3.9199999999999999E-2</v>
      </c>
      <c r="H1374" s="64">
        <v>36251</v>
      </c>
      <c r="I1374" s="64" t="str">
        <f t="shared" si="171"/>
        <v>41999</v>
      </c>
      <c r="J1374" s="50">
        <v>5.8200000000000002E-2</v>
      </c>
      <c r="K1374" s="64">
        <v>34881</v>
      </c>
      <c r="L1374" s="64" t="str">
        <f t="shared" si="172"/>
        <v>71995</v>
      </c>
      <c r="M1374" s="50">
        <v>6.0100000000000001E-2</v>
      </c>
    </row>
    <row r="1375" spans="3:13">
      <c r="C1375" s="64"/>
      <c r="D1375" s="73"/>
      <c r="E1375" s="64">
        <v>3685</v>
      </c>
      <c r="F1375" s="64" t="str">
        <f t="shared" si="170"/>
        <v>21910</v>
      </c>
      <c r="G1375" s="12">
        <v>3.9199999999999999E-2</v>
      </c>
      <c r="H1375" s="64">
        <v>36281</v>
      </c>
      <c r="I1375" s="64" t="str">
        <f t="shared" si="171"/>
        <v>51999</v>
      </c>
      <c r="J1375" s="50">
        <v>6.08E-2</v>
      </c>
      <c r="K1375" s="64">
        <v>34912</v>
      </c>
      <c r="L1375" s="64" t="str">
        <f t="shared" si="172"/>
        <v>81995</v>
      </c>
      <c r="M1375" s="50">
        <v>6.2399999999999997E-2</v>
      </c>
    </row>
    <row r="1376" spans="3:13">
      <c r="C1376" s="64"/>
      <c r="D1376" s="75"/>
      <c r="E1376" s="64">
        <v>3713</v>
      </c>
      <c r="F1376" s="64" t="str">
        <f t="shared" si="170"/>
        <v>31910</v>
      </c>
      <c r="G1376" s="12">
        <v>3.9300000000000002E-2</v>
      </c>
      <c r="H1376" s="64">
        <v>36312</v>
      </c>
      <c r="I1376" s="64" t="str">
        <f t="shared" si="171"/>
        <v>61999</v>
      </c>
      <c r="J1376" s="50">
        <v>6.3600000000000004E-2</v>
      </c>
      <c r="K1376" s="64">
        <v>34943</v>
      </c>
      <c r="L1376" s="64" t="str">
        <f t="shared" si="172"/>
        <v>91995</v>
      </c>
      <c r="M1376" s="50">
        <v>0.06</v>
      </c>
    </row>
    <row r="1377" spans="3:13">
      <c r="C1377" s="64"/>
      <c r="D1377" s="73"/>
      <c r="E1377" s="64">
        <v>3744</v>
      </c>
      <c r="F1377" s="64" t="str">
        <f t="shared" si="170"/>
        <v>41910</v>
      </c>
      <c r="G1377" s="12">
        <v>3.9300000000000002E-2</v>
      </c>
      <c r="H1377" s="64">
        <v>36342</v>
      </c>
      <c r="I1377" s="64" t="str">
        <f t="shared" si="171"/>
        <v>71999</v>
      </c>
      <c r="J1377" s="50">
        <v>6.2799999999999995E-2</v>
      </c>
      <c r="K1377" s="64">
        <v>34973</v>
      </c>
      <c r="L1377" s="64" t="str">
        <f t="shared" si="172"/>
        <v>101995</v>
      </c>
      <c r="M1377" s="50">
        <v>5.8599999999999999E-2</v>
      </c>
    </row>
    <row r="1378" spans="3:13">
      <c r="C1378" s="64"/>
      <c r="D1378" s="75"/>
      <c r="E1378" s="64">
        <v>3774</v>
      </c>
      <c r="F1378" s="64" t="str">
        <f t="shared" si="170"/>
        <v>51910</v>
      </c>
      <c r="G1378" s="12">
        <v>3.9399999999999998E-2</v>
      </c>
      <c r="H1378" s="64">
        <v>36373</v>
      </c>
      <c r="I1378" s="64" t="str">
        <f t="shared" si="171"/>
        <v>81999</v>
      </c>
      <c r="J1378" s="50">
        <v>6.4299999999999996E-2</v>
      </c>
      <c r="K1378" s="64">
        <v>35004</v>
      </c>
      <c r="L1378" s="64" t="str">
        <f t="shared" si="172"/>
        <v>111995</v>
      </c>
      <c r="M1378" s="50">
        <v>5.6899999999999999E-2</v>
      </c>
    </row>
    <row r="1379" spans="3:13">
      <c r="C1379" s="64"/>
      <c r="D1379" s="73"/>
      <c r="E1379" s="64">
        <v>3805</v>
      </c>
      <c r="F1379" s="64" t="str">
        <f t="shared" si="170"/>
        <v>61910</v>
      </c>
      <c r="G1379" s="12">
        <v>3.9399999999999998E-2</v>
      </c>
      <c r="H1379" s="64">
        <v>36404</v>
      </c>
      <c r="I1379" s="64" t="str">
        <f t="shared" si="171"/>
        <v>91999</v>
      </c>
      <c r="J1379" s="50">
        <v>6.5000000000000002E-2</v>
      </c>
      <c r="K1379" s="64">
        <v>35034</v>
      </c>
      <c r="L1379" s="64" t="str">
        <f t="shared" si="172"/>
        <v>121995</v>
      </c>
      <c r="M1379" s="50">
        <v>5.5100000000000003E-2</v>
      </c>
    </row>
    <row r="1380" spans="3:13">
      <c r="C1380" s="64"/>
      <c r="D1380" s="75"/>
      <c r="E1380" s="64">
        <v>3835</v>
      </c>
      <c r="F1380" s="64" t="str">
        <f t="shared" si="170"/>
        <v>71910</v>
      </c>
      <c r="G1380" s="12">
        <v>3.95E-2</v>
      </c>
      <c r="H1380" s="64">
        <v>36434</v>
      </c>
      <c r="I1380" s="64" t="str">
        <f t="shared" si="171"/>
        <v>101999</v>
      </c>
      <c r="J1380" s="50">
        <v>6.6600000000000006E-2</v>
      </c>
      <c r="K1380" s="64">
        <v>35065</v>
      </c>
      <c r="L1380" s="64" t="str">
        <f t="shared" si="172"/>
        <v>11996</v>
      </c>
      <c r="M1380" s="50">
        <v>5.3600000000000002E-2</v>
      </c>
    </row>
    <row r="1381" spans="3:13">
      <c r="C1381" s="64"/>
      <c r="D1381" s="73"/>
      <c r="E1381" s="64">
        <v>3866</v>
      </c>
      <c r="F1381" s="64" t="str">
        <f t="shared" si="170"/>
        <v>81910</v>
      </c>
      <c r="G1381" s="12">
        <v>3.9600000000000003E-2</v>
      </c>
      <c r="H1381" s="64">
        <v>36465</v>
      </c>
      <c r="I1381" s="64" t="str">
        <f t="shared" si="171"/>
        <v>111999</v>
      </c>
      <c r="J1381" s="50">
        <v>6.4799999999999996E-2</v>
      </c>
      <c r="K1381" s="64">
        <v>35096</v>
      </c>
      <c r="L1381" s="64" t="str">
        <f t="shared" si="172"/>
        <v>21996</v>
      </c>
      <c r="M1381" s="50">
        <v>5.3800000000000001E-2</v>
      </c>
    </row>
    <row r="1382" spans="3:13">
      <c r="C1382" s="64"/>
      <c r="D1382" s="75"/>
      <c r="E1382" s="64">
        <v>3897</v>
      </c>
      <c r="F1382" s="64" t="str">
        <f t="shared" si="170"/>
        <v>91910</v>
      </c>
      <c r="G1382" s="12">
        <v>3.9600000000000003E-2</v>
      </c>
      <c r="H1382" s="64">
        <v>36495</v>
      </c>
      <c r="I1382" s="64" t="str">
        <f t="shared" si="171"/>
        <v>121999</v>
      </c>
      <c r="J1382" s="50">
        <v>6.6900000000000001E-2</v>
      </c>
      <c r="K1382" s="64">
        <v>35125</v>
      </c>
      <c r="L1382" s="64" t="str">
        <f t="shared" si="172"/>
        <v>31996</v>
      </c>
      <c r="M1382" s="50">
        <v>5.9700000000000003E-2</v>
      </c>
    </row>
    <row r="1383" spans="3:13">
      <c r="C1383" s="64"/>
      <c r="D1383" s="73"/>
      <c r="E1383" s="64">
        <v>3927</v>
      </c>
      <c r="F1383" s="64" t="str">
        <f t="shared" si="170"/>
        <v>101910</v>
      </c>
      <c r="G1383" s="12">
        <v>3.9699999999999999E-2</v>
      </c>
      <c r="H1383" s="64">
        <v>36526</v>
      </c>
      <c r="I1383" s="64" t="str">
        <f t="shared" si="171"/>
        <v>12000</v>
      </c>
      <c r="J1383" s="50">
        <v>6.8599999999999994E-2</v>
      </c>
      <c r="K1383" s="64">
        <v>35156</v>
      </c>
      <c r="L1383" s="64" t="str">
        <f t="shared" si="172"/>
        <v>41996</v>
      </c>
      <c r="M1383" s="50">
        <v>6.3E-2</v>
      </c>
    </row>
    <row r="1384" spans="3:13">
      <c r="C1384" s="64"/>
      <c r="D1384" s="75"/>
      <c r="E1384" s="64">
        <v>3958</v>
      </c>
      <c r="F1384" s="64" t="str">
        <f t="shared" si="170"/>
        <v>111910</v>
      </c>
      <c r="G1384" s="12">
        <v>3.9699999999999999E-2</v>
      </c>
      <c r="H1384" s="64">
        <v>36557</v>
      </c>
      <c r="I1384" s="64" t="str">
        <f t="shared" si="171"/>
        <v>22000</v>
      </c>
      <c r="J1384" s="50">
        <v>6.54E-2</v>
      </c>
      <c r="K1384" s="64">
        <v>35186</v>
      </c>
      <c r="L1384" s="64" t="str">
        <f t="shared" si="172"/>
        <v>51996</v>
      </c>
      <c r="M1384" s="50">
        <v>6.4799999999999996E-2</v>
      </c>
    </row>
    <row r="1385" spans="3:13">
      <c r="C1385" s="64"/>
      <c r="D1385" s="73"/>
      <c r="E1385" s="64">
        <v>3988</v>
      </c>
      <c r="F1385" s="64" t="str">
        <f t="shared" si="170"/>
        <v>121910</v>
      </c>
      <c r="G1385" s="12">
        <v>3.9800000000000002E-2</v>
      </c>
      <c r="H1385" s="64">
        <v>36586</v>
      </c>
      <c r="I1385" s="64" t="str">
        <f t="shared" si="171"/>
        <v>32000</v>
      </c>
      <c r="J1385" s="50">
        <v>6.3799999999999996E-2</v>
      </c>
      <c r="K1385" s="64">
        <v>35217</v>
      </c>
      <c r="L1385" s="64" t="str">
        <f t="shared" si="172"/>
        <v>61996</v>
      </c>
      <c r="M1385" s="50">
        <v>6.6900000000000001E-2</v>
      </c>
    </row>
    <row r="1386" spans="3:13">
      <c r="C1386" s="64"/>
      <c r="D1386" s="75"/>
      <c r="E1386" s="64">
        <v>4019</v>
      </c>
      <c r="F1386" s="64" t="str">
        <f t="shared" si="170"/>
        <v>11911</v>
      </c>
      <c r="G1386" s="12">
        <v>3.9800000000000002E-2</v>
      </c>
      <c r="H1386" s="64">
        <v>36617</v>
      </c>
      <c r="I1386" s="64" t="str">
        <f t="shared" si="171"/>
        <v>42000</v>
      </c>
      <c r="J1386" s="50">
        <v>6.1800000000000001E-2</v>
      </c>
      <c r="K1386" s="64">
        <v>35247</v>
      </c>
      <c r="L1386" s="64" t="str">
        <f t="shared" si="172"/>
        <v>71996</v>
      </c>
      <c r="M1386" s="50">
        <v>6.6400000000000001E-2</v>
      </c>
    </row>
    <row r="1387" spans="3:13">
      <c r="C1387" s="64"/>
      <c r="D1387" s="73"/>
      <c r="E1387" s="64">
        <v>4050</v>
      </c>
      <c r="F1387" s="64" t="str">
        <f t="shared" si="170"/>
        <v>21911</v>
      </c>
      <c r="G1387" s="12">
        <v>3.9800000000000002E-2</v>
      </c>
      <c r="H1387" s="64">
        <v>36647</v>
      </c>
      <c r="I1387" s="64" t="str">
        <f t="shared" si="171"/>
        <v>52000</v>
      </c>
      <c r="J1387" s="50">
        <v>6.5500000000000003E-2</v>
      </c>
      <c r="K1387" s="64">
        <v>35278</v>
      </c>
      <c r="L1387" s="64" t="str">
        <f t="shared" si="172"/>
        <v>81996</v>
      </c>
      <c r="M1387" s="50">
        <v>6.3899999999999998E-2</v>
      </c>
    </row>
    <row r="1388" spans="3:13">
      <c r="C1388" s="64"/>
      <c r="D1388" s="75"/>
      <c r="E1388" s="64">
        <v>4078</v>
      </c>
      <c r="F1388" s="64" t="str">
        <f t="shared" si="170"/>
        <v>31911</v>
      </c>
      <c r="G1388" s="12">
        <v>3.9899999999999998E-2</v>
      </c>
      <c r="H1388" s="64">
        <v>36678</v>
      </c>
      <c r="I1388" s="64" t="str">
        <f t="shared" si="171"/>
        <v>62000</v>
      </c>
      <c r="J1388" s="50">
        <v>6.2799999999999995E-2</v>
      </c>
      <c r="K1388" s="64">
        <v>35309</v>
      </c>
      <c r="L1388" s="64" t="str">
        <f t="shared" si="172"/>
        <v>91996</v>
      </c>
      <c r="M1388" s="50">
        <v>6.6000000000000003E-2</v>
      </c>
    </row>
    <row r="1389" spans="3:13">
      <c r="C1389" s="64"/>
      <c r="D1389" s="73"/>
      <c r="E1389" s="64">
        <v>4109</v>
      </c>
      <c r="F1389" s="64" t="str">
        <f t="shared" si="170"/>
        <v>41911</v>
      </c>
      <c r="G1389" s="12">
        <v>3.9899999999999998E-2</v>
      </c>
      <c r="H1389" s="64">
        <v>36708</v>
      </c>
      <c r="I1389" s="64" t="str">
        <f t="shared" si="171"/>
        <v>72000</v>
      </c>
      <c r="J1389" s="50">
        <v>6.2E-2</v>
      </c>
      <c r="K1389" s="64">
        <v>35339</v>
      </c>
      <c r="L1389" s="64" t="str">
        <f t="shared" si="172"/>
        <v>101996</v>
      </c>
      <c r="M1389" s="50">
        <v>6.2700000000000006E-2</v>
      </c>
    </row>
    <row r="1390" spans="3:13">
      <c r="C1390" s="64"/>
      <c r="D1390" s="75"/>
      <c r="E1390" s="64">
        <v>4139</v>
      </c>
      <c r="F1390" s="64" t="str">
        <f t="shared" si="170"/>
        <v>51911</v>
      </c>
      <c r="G1390" s="12">
        <v>3.9899999999999998E-2</v>
      </c>
      <c r="H1390" s="64">
        <v>36739</v>
      </c>
      <c r="I1390" s="64" t="str">
        <f t="shared" si="171"/>
        <v>82000</v>
      </c>
      <c r="J1390" s="50">
        <v>6.0199999999999997E-2</v>
      </c>
      <c r="K1390" s="64">
        <v>35370</v>
      </c>
      <c r="L1390" s="64" t="str">
        <f t="shared" si="172"/>
        <v>111996</v>
      </c>
      <c r="M1390" s="50">
        <v>5.9700000000000003E-2</v>
      </c>
    </row>
    <row r="1391" spans="3:13">
      <c r="C1391" s="64"/>
      <c r="D1391" s="73"/>
      <c r="E1391" s="64">
        <v>4170</v>
      </c>
      <c r="F1391" s="64" t="str">
        <f t="shared" si="170"/>
        <v>61911</v>
      </c>
      <c r="G1391" s="12">
        <v>3.9899999999999998E-2</v>
      </c>
      <c r="H1391" s="64">
        <v>36770</v>
      </c>
      <c r="I1391" s="64" t="str">
        <f t="shared" si="171"/>
        <v>92000</v>
      </c>
      <c r="J1391" s="50">
        <v>6.0900000000000003E-2</v>
      </c>
      <c r="K1391" s="64">
        <v>35400</v>
      </c>
      <c r="L1391" s="64" t="str">
        <f t="shared" si="172"/>
        <v>121996</v>
      </c>
      <c r="M1391" s="50">
        <v>6.0699999999999997E-2</v>
      </c>
    </row>
    <row r="1392" spans="3:13">
      <c r="C1392" s="64"/>
      <c r="D1392" s="75"/>
      <c r="E1392" s="64">
        <v>4200</v>
      </c>
      <c r="F1392" s="64" t="str">
        <f t="shared" si="170"/>
        <v>71911</v>
      </c>
      <c r="G1392" s="12">
        <v>0.04</v>
      </c>
      <c r="H1392" s="64">
        <v>36800</v>
      </c>
      <c r="I1392" s="64" t="str">
        <f t="shared" si="171"/>
        <v>102000</v>
      </c>
      <c r="J1392" s="50">
        <v>6.0400000000000002E-2</v>
      </c>
      <c r="K1392" s="64">
        <v>35431</v>
      </c>
      <c r="L1392" s="64" t="str">
        <f t="shared" si="172"/>
        <v>11997</v>
      </c>
      <c r="M1392" s="50">
        <v>6.3299999999999995E-2</v>
      </c>
    </row>
    <row r="1393" spans="3:13">
      <c r="C1393" s="64"/>
      <c r="D1393" s="73"/>
      <c r="E1393" s="64">
        <v>4231</v>
      </c>
      <c r="F1393" s="64" t="str">
        <f t="shared" si="170"/>
        <v>81911</v>
      </c>
      <c r="G1393" s="12">
        <v>0.04</v>
      </c>
      <c r="H1393" s="64">
        <v>36831</v>
      </c>
      <c r="I1393" s="64" t="str">
        <f t="shared" si="171"/>
        <v>112000</v>
      </c>
      <c r="J1393" s="50">
        <v>5.9799999999999999E-2</v>
      </c>
      <c r="K1393" s="64">
        <v>35462</v>
      </c>
      <c r="L1393" s="64" t="str">
        <f t="shared" si="172"/>
        <v>21997</v>
      </c>
      <c r="M1393" s="50">
        <v>6.2E-2</v>
      </c>
    </row>
    <row r="1394" spans="3:13">
      <c r="C1394" s="64"/>
      <c r="D1394" s="75"/>
      <c r="E1394" s="64">
        <v>4262</v>
      </c>
      <c r="F1394" s="64" t="str">
        <f t="shared" si="170"/>
        <v>91911</v>
      </c>
      <c r="G1394" s="12">
        <v>0.04</v>
      </c>
      <c r="H1394" s="64">
        <v>36861</v>
      </c>
      <c r="I1394" s="64" t="str">
        <f t="shared" si="171"/>
        <v>122000</v>
      </c>
      <c r="J1394" s="50">
        <v>5.6399999999999999E-2</v>
      </c>
      <c r="K1394" s="64">
        <v>35490</v>
      </c>
      <c r="L1394" s="64" t="str">
        <f t="shared" si="172"/>
        <v>31997</v>
      </c>
      <c r="M1394" s="50">
        <v>6.54E-2</v>
      </c>
    </row>
    <row r="1395" spans="3:13">
      <c r="C1395" s="64"/>
      <c r="D1395" s="73"/>
      <c r="E1395" s="64">
        <v>4292</v>
      </c>
      <c r="F1395" s="64" t="str">
        <f t="shared" si="170"/>
        <v>101911</v>
      </c>
      <c r="G1395" s="12">
        <v>4.0099999999999997E-2</v>
      </c>
      <c r="H1395" s="64">
        <v>36892</v>
      </c>
      <c r="I1395" s="64" t="str">
        <f t="shared" si="171"/>
        <v>12001</v>
      </c>
      <c r="J1395" s="50">
        <v>5.6500000000000002E-2</v>
      </c>
      <c r="K1395" s="64">
        <v>35521</v>
      </c>
      <c r="L1395" s="64" t="str">
        <f t="shared" si="172"/>
        <v>41997</v>
      </c>
      <c r="M1395" s="50">
        <v>6.7599999999999993E-2</v>
      </c>
    </row>
    <row r="1396" spans="3:13">
      <c r="C1396" s="64"/>
      <c r="D1396" s="75"/>
      <c r="E1396" s="64">
        <v>4323</v>
      </c>
      <c r="F1396" s="64" t="str">
        <f t="shared" si="170"/>
        <v>111911</v>
      </c>
      <c r="G1396" s="12">
        <v>4.0099999999999997E-2</v>
      </c>
      <c r="H1396" s="64">
        <v>36923</v>
      </c>
      <c r="I1396" s="64" t="str">
        <f t="shared" si="171"/>
        <v>22001</v>
      </c>
      <c r="J1396" s="50">
        <v>5.62E-2</v>
      </c>
      <c r="K1396" s="64">
        <v>35551</v>
      </c>
      <c r="L1396" s="64" t="str">
        <f t="shared" si="172"/>
        <v>51997</v>
      </c>
      <c r="M1396" s="50">
        <v>6.5699999999999995E-2</v>
      </c>
    </row>
    <row r="1397" spans="3:13">
      <c r="C1397" s="64"/>
      <c r="D1397" s="73"/>
      <c r="E1397" s="64">
        <v>4353</v>
      </c>
      <c r="F1397" s="64" t="str">
        <f t="shared" si="170"/>
        <v>121911</v>
      </c>
      <c r="G1397" s="12">
        <v>4.0099999999999997E-2</v>
      </c>
      <c r="H1397" s="64">
        <v>36951</v>
      </c>
      <c r="I1397" s="64" t="str">
        <f t="shared" si="171"/>
        <v>32001</v>
      </c>
      <c r="J1397" s="50">
        <v>5.4899999999999997E-2</v>
      </c>
      <c r="K1397" s="64">
        <v>35582</v>
      </c>
      <c r="L1397" s="64" t="str">
        <f t="shared" si="172"/>
        <v>61997</v>
      </c>
      <c r="M1397" s="50">
        <v>6.3799999999999996E-2</v>
      </c>
    </row>
    <row r="1398" spans="3:13">
      <c r="C1398" s="64"/>
      <c r="D1398" s="75"/>
      <c r="E1398" s="64">
        <v>4384</v>
      </c>
      <c r="F1398" s="64" t="str">
        <f t="shared" si="170"/>
        <v>11912</v>
      </c>
      <c r="G1398" s="12">
        <v>4.0500000000000001E-2</v>
      </c>
      <c r="H1398" s="64">
        <v>36982</v>
      </c>
      <c r="I1398" s="64" t="str">
        <f t="shared" si="171"/>
        <v>42001</v>
      </c>
      <c r="J1398" s="50">
        <v>5.7799999999999997E-2</v>
      </c>
      <c r="K1398" s="64">
        <v>35612</v>
      </c>
      <c r="L1398" s="64" t="str">
        <f t="shared" si="172"/>
        <v>71997</v>
      </c>
      <c r="M1398" s="50">
        <v>6.1199999999999997E-2</v>
      </c>
    </row>
    <row r="1399" spans="3:13">
      <c r="C1399" s="64"/>
      <c r="D1399" s="73"/>
      <c r="E1399" s="64">
        <v>4415</v>
      </c>
      <c r="F1399" s="64" t="str">
        <f t="shared" si="170"/>
        <v>21912</v>
      </c>
      <c r="G1399" s="12">
        <v>4.0800000000000003E-2</v>
      </c>
      <c r="H1399" s="64">
        <v>37012</v>
      </c>
      <c r="I1399" s="64" t="str">
        <f t="shared" si="171"/>
        <v>52001</v>
      </c>
      <c r="J1399" s="50">
        <v>5.9200000000000003E-2</v>
      </c>
      <c r="K1399" s="64">
        <v>35643</v>
      </c>
      <c r="L1399" s="64" t="str">
        <f t="shared" si="172"/>
        <v>81997</v>
      </c>
      <c r="M1399" s="50">
        <v>6.1600000000000002E-2</v>
      </c>
    </row>
    <row r="1400" spans="3:13">
      <c r="C1400" s="64"/>
      <c r="D1400" s="75"/>
      <c r="E1400" s="64">
        <v>4444</v>
      </c>
      <c r="F1400" s="64" t="str">
        <f t="shared" si="170"/>
        <v>31912</v>
      </c>
      <c r="G1400" s="12">
        <v>4.1200000000000001E-2</v>
      </c>
      <c r="H1400" s="64">
        <v>37043</v>
      </c>
      <c r="I1400" s="64" t="str">
        <f t="shared" si="171"/>
        <v>62001</v>
      </c>
      <c r="J1400" s="50">
        <v>5.8200000000000002E-2</v>
      </c>
      <c r="K1400" s="64">
        <v>35674</v>
      </c>
      <c r="L1400" s="64" t="str">
        <f t="shared" si="172"/>
        <v>91997</v>
      </c>
      <c r="M1400" s="50">
        <v>6.1100000000000002E-2</v>
      </c>
    </row>
    <row r="1401" spans="3:13">
      <c r="C1401" s="64"/>
      <c r="D1401" s="73"/>
      <c r="E1401" s="64">
        <v>4475</v>
      </c>
      <c r="F1401" s="64" t="str">
        <f t="shared" si="170"/>
        <v>41912</v>
      </c>
      <c r="G1401" s="12">
        <v>4.1599999999999998E-2</v>
      </c>
      <c r="H1401" s="64">
        <v>37073</v>
      </c>
      <c r="I1401" s="64" t="str">
        <f t="shared" si="171"/>
        <v>72001</v>
      </c>
      <c r="J1401" s="50">
        <v>5.7500000000000002E-2</v>
      </c>
      <c r="K1401" s="64">
        <v>35704</v>
      </c>
      <c r="L1401" s="64" t="str">
        <f t="shared" si="172"/>
        <v>101997</v>
      </c>
      <c r="M1401" s="50">
        <v>5.9299999999999999E-2</v>
      </c>
    </row>
    <row r="1402" spans="3:13">
      <c r="C1402" s="64"/>
      <c r="D1402" s="75"/>
      <c r="E1402" s="64">
        <v>4505</v>
      </c>
      <c r="F1402" s="64" t="str">
        <f t="shared" si="170"/>
        <v>51912</v>
      </c>
      <c r="G1402" s="12">
        <v>4.19E-2</v>
      </c>
      <c r="H1402" s="64">
        <v>37104</v>
      </c>
      <c r="I1402" s="64" t="str">
        <f t="shared" si="171"/>
        <v>82001</v>
      </c>
      <c r="J1402" s="50">
        <v>5.5800000000000002E-2</v>
      </c>
      <c r="K1402" s="64">
        <v>35735</v>
      </c>
      <c r="L1402" s="64" t="str">
        <f t="shared" si="172"/>
        <v>111997</v>
      </c>
      <c r="M1402" s="50">
        <v>5.8000000000000003E-2</v>
      </c>
    </row>
    <row r="1403" spans="3:13">
      <c r="C1403" s="64"/>
      <c r="D1403" s="73"/>
      <c r="E1403" s="64">
        <v>4536</v>
      </c>
      <c r="F1403" s="64" t="str">
        <f t="shared" si="170"/>
        <v>61912</v>
      </c>
      <c r="G1403" s="12">
        <v>4.2299999999999997E-2</v>
      </c>
      <c r="H1403" s="64">
        <v>37135</v>
      </c>
      <c r="I1403" s="64" t="str">
        <f t="shared" si="171"/>
        <v>92001</v>
      </c>
      <c r="J1403" s="50">
        <v>5.5300000000000002E-2</v>
      </c>
      <c r="K1403" s="64">
        <v>35765</v>
      </c>
      <c r="L1403" s="64" t="str">
        <f t="shared" si="172"/>
        <v>121997</v>
      </c>
      <c r="M1403" s="50">
        <v>5.7700000000000001E-2</v>
      </c>
    </row>
    <row r="1404" spans="3:13">
      <c r="C1404" s="64"/>
      <c r="D1404" s="75"/>
      <c r="E1404" s="64">
        <v>4566</v>
      </c>
      <c r="F1404" s="64" t="str">
        <f t="shared" si="170"/>
        <v>71912</v>
      </c>
      <c r="G1404" s="12">
        <v>4.2700000000000002E-2</v>
      </c>
      <c r="H1404" s="64">
        <v>37165</v>
      </c>
      <c r="I1404" s="64" t="str">
        <f t="shared" si="171"/>
        <v>102001</v>
      </c>
      <c r="J1404" s="50">
        <v>5.3400000000000003E-2</v>
      </c>
      <c r="K1404" s="64">
        <v>35796</v>
      </c>
      <c r="L1404" s="64" t="str">
        <f t="shared" si="172"/>
        <v>11998</v>
      </c>
      <c r="M1404" s="50">
        <v>5.4199999999999998E-2</v>
      </c>
    </row>
    <row r="1405" spans="3:13">
      <c r="C1405" s="64"/>
      <c r="D1405" s="73"/>
      <c r="E1405" s="64">
        <v>4597</v>
      </c>
      <c r="F1405" s="64" t="str">
        <f t="shared" si="170"/>
        <v>81912</v>
      </c>
      <c r="G1405" s="12">
        <v>4.2999999999999997E-2</v>
      </c>
      <c r="H1405" s="64">
        <v>37196</v>
      </c>
      <c r="I1405" s="64" t="str">
        <f t="shared" si="171"/>
        <v>112001</v>
      </c>
      <c r="J1405" s="50">
        <v>5.33E-2</v>
      </c>
      <c r="K1405" s="64">
        <v>35827</v>
      </c>
      <c r="L1405" s="64" t="str">
        <f t="shared" si="172"/>
        <v>21998</v>
      </c>
      <c r="M1405" s="50">
        <v>5.4899999999999997E-2</v>
      </c>
    </row>
    <row r="1406" spans="3:13">
      <c r="C1406" s="64"/>
      <c r="D1406" s="75"/>
      <c r="E1406" s="64">
        <v>4628</v>
      </c>
      <c r="F1406" s="64" t="str">
        <f t="shared" si="170"/>
        <v>91912</v>
      </c>
      <c r="G1406" s="12">
        <v>4.3400000000000001E-2</v>
      </c>
      <c r="H1406" s="64">
        <v>37226</v>
      </c>
      <c r="I1406" s="64" t="str">
        <f t="shared" si="171"/>
        <v>122001</v>
      </c>
      <c r="J1406" s="50">
        <v>5.7599999999999998E-2</v>
      </c>
      <c r="K1406" s="64">
        <v>35855</v>
      </c>
      <c r="L1406" s="64" t="str">
        <f t="shared" si="172"/>
        <v>31998</v>
      </c>
      <c r="M1406" s="50">
        <v>5.6099999999999997E-2</v>
      </c>
    </row>
    <row r="1407" spans="3:13">
      <c r="C1407" s="64"/>
      <c r="D1407" s="73"/>
      <c r="E1407" s="64">
        <v>4658</v>
      </c>
      <c r="F1407" s="64" t="str">
        <f t="shared" si="170"/>
        <v>101912</v>
      </c>
      <c r="G1407" s="12">
        <v>4.3799999999999999E-2</v>
      </c>
      <c r="H1407" s="64">
        <v>37257</v>
      </c>
      <c r="I1407" s="64" t="str">
        <f t="shared" si="171"/>
        <v>12002</v>
      </c>
      <c r="J1407" s="50">
        <v>5.6899999999999999E-2</v>
      </c>
      <c r="K1407" s="64">
        <v>35886</v>
      </c>
      <c r="L1407" s="64" t="str">
        <f t="shared" si="172"/>
        <v>41998</v>
      </c>
      <c r="M1407" s="50">
        <v>5.6099999999999997E-2</v>
      </c>
    </row>
    <row r="1408" spans="3:13">
      <c r="C1408" s="64"/>
      <c r="D1408" s="75"/>
      <c r="E1408" s="64">
        <v>4689</v>
      </c>
      <c r="F1408" s="64" t="str">
        <f t="shared" si="170"/>
        <v>111912</v>
      </c>
      <c r="G1408" s="12">
        <v>4.41E-2</v>
      </c>
      <c r="H1408" s="64">
        <v>37288</v>
      </c>
      <c r="I1408" s="64" t="str">
        <f t="shared" si="171"/>
        <v>22002</v>
      </c>
      <c r="J1408" s="50">
        <v>5.6099999999999997E-2</v>
      </c>
      <c r="K1408" s="64">
        <v>35916</v>
      </c>
      <c r="L1408" s="64" t="str">
        <f t="shared" si="172"/>
        <v>51998</v>
      </c>
      <c r="M1408" s="50">
        <v>5.6300000000000003E-2</v>
      </c>
    </row>
    <row r="1409" spans="3:13">
      <c r="C1409" s="64"/>
      <c r="D1409" s="73"/>
      <c r="E1409" s="64">
        <v>4719</v>
      </c>
      <c r="F1409" s="64" t="str">
        <f t="shared" si="170"/>
        <v>121912</v>
      </c>
      <c r="G1409" s="12">
        <v>4.4499999999999998E-2</v>
      </c>
      <c r="H1409" s="64">
        <v>37316</v>
      </c>
      <c r="I1409" s="64" t="str">
        <f t="shared" si="171"/>
        <v>32002</v>
      </c>
      <c r="J1409" s="50">
        <v>5.9299999999999999E-2</v>
      </c>
      <c r="K1409" s="64">
        <v>35947</v>
      </c>
      <c r="L1409" s="64" t="str">
        <f t="shared" si="172"/>
        <v>61998</v>
      </c>
      <c r="M1409" s="50">
        <v>5.5199999999999999E-2</v>
      </c>
    </row>
    <row r="1410" spans="3:13">
      <c r="C1410" s="64"/>
      <c r="D1410" s="75"/>
      <c r="E1410" s="64">
        <v>4750</v>
      </c>
      <c r="F1410" s="64" t="str">
        <f t="shared" si="170"/>
        <v>11913</v>
      </c>
      <c r="G1410" s="12">
        <v>4.4299999999999999E-2</v>
      </c>
      <c r="H1410" s="64">
        <v>37347</v>
      </c>
      <c r="I1410" s="64" t="str">
        <f t="shared" si="171"/>
        <v>42002</v>
      </c>
      <c r="J1410" s="50">
        <v>5.8500000000000003E-2</v>
      </c>
      <c r="K1410" s="64">
        <v>35977</v>
      </c>
      <c r="L1410" s="64" t="str">
        <f t="shared" si="172"/>
        <v>71998</v>
      </c>
      <c r="M1410" s="50">
        <v>5.4600000000000003E-2</v>
      </c>
    </row>
    <row r="1411" spans="3:13">
      <c r="C1411" s="64"/>
      <c r="D1411" s="73"/>
      <c r="E1411" s="64">
        <v>4781</v>
      </c>
      <c r="F1411" s="64" t="str">
        <f t="shared" si="170"/>
        <v>21913</v>
      </c>
      <c r="G1411" s="12">
        <v>4.3999999999999997E-2</v>
      </c>
      <c r="H1411" s="64">
        <v>37377</v>
      </c>
      <c r="I1411" s="64" t="str">
        <f t="shared" si="171"/>
        <v>52002</v>
      </c>
      <c r="J1411" s="50">
        <v>5.8099999999999999E-2</v>
      </c>
      <c r="K1411" s="64">
        <v>36008</v>
      </c>
      <c r="L1411" s="64" t="str">
        <f t="shared" si="172"/>
        <v>81998</v>
      </c>
      <c r="M1411" s="50">
        <v>5.2699999999999997E-2</v>
      </c>
    </row>
    <row r="1412" spans="3:13">
      <c r="C1412" s="64"/>
      <c r="D1412" s="75"/>
      <c r="E1412" s="64">
        <v>4809</v>
      </c>
      <c r="F1412" s="64" t="str">
        <f t="shared" si="170"/>
        <v>31913</v>
      </c>
      <c r="G1412" s="12">
        <v>4.3799999999999999E-2</v>
      </c>
      <c r="H1412" s="64">
        <v>37408</v>
      </c>
      <c r="I1412" s="64" t="str">
        <f t="shared" si="171"/>
        <v>62002</v>
      </c>
      <c r="J1412" s="50">
        <v>5.6500000000000002E-2</v>
      </c>
      <c r="K1412" s="64">
        <v>36039</v>
      </c>
      <c r="L1412" s="64" t="str">
        <f t="shared" si="172"/>
        <v>91998</v>
      </c>
      <c r="M1412" s="50">
        <v>4.6199999999999998E-2</v>
      </c>
    </row>
    <row r="1413" spans="3:13">
      <c r="C1413" s="64"/>
      <c r="D1413" s="73"/>
      <c r="E1413" s="64">
        <v>4840</v>
      </c>
      <c r="F1413" s="64" t="str">
        <f t="shared" si="170"/>
        <v>41913</v>
      </c>
      <c r="G1413" s="12">
        <v>4.3499999999999997E-2</v>
      </c>
      <c r="H1413" s="64">
        <v>37438</v>
      </c>
      <c r="I1413" s="64" t="str">
        <f t="shared" si="171"/>
        <v>72002</v>
      </c>
      <c r="J1413" s="50">
        <v>5.5100000000000003E-2</v>
      </c>
      <c r="K1413" s="64">
        <v>36069</v>
      </c>
      <c r="L1413" s="64" t="str">
        <f t="shared" si="172"/>
        <v>101998</v>
      </c>
      <c r="M1413" s="50">
        <v>4.1799999999999997E-2</v>
      </c>
    </row>
    <row r="1414" spans="3:13">
      <c r="C1414" s="64"/>
      <c r="D1414" s="75"/>
      <c r="E1414" s="64">
        <v>4870</v>
      </c>
      <c r="F1414" s="64" t="str">
        <f t="shared" si="170"/>
        <v>51913</v>
      </c>
      <c r="G1414" s="12">
        <v>4.3299999999999998E-2</v>
      </c>
      <c r="H1414" s="64">
        <v>37469</v>
      </c>
      <c r="I1414" s="64" t="str">
        <f t="shared" si="171"/>
        <v>82002</v>
      </c>
      <c r="J1414" s="50">
        <v>5.1900000000000002E-2</v>
      </c>
      <c r="K1414" s="64">
        <v>36100</v>
      </c>
      <c r="L1414" s="64" t="str">
        <f t="shared" si="172"/>
        <v>111998</v>
      </c>
      <c r="M1414" s="50">
        <v>4.5400000000000003E-2</v>
      </c>
    </row>
    <row r="1415" spans="3:13">
      <c r="C1415" s="64"/>
      <c r="D1415" s="73"/>
      <c r="E1415" s="64">
        <v>4901</v>
      </c>
      <c r="F1415" s="64" t="str">
        <f t="shared" si="170"/>
        <v>61913</v>
      </c>
      <c r="G1415" s="12">
        <v>4.2999999999999997E-2</v>
      </c>
      <c r="H1415" s="64">
        <v>37500</v>
      </c>
      <c r="I1415" s="64" t="str">
        <f t="shared" si="171"/>
        <v>92002</v>
      </c>
      <c r="J1415" s="50">
        <v>4.87E-2</v>
      </c>
      <c r="K1415" s="64">
        <v>36130</v>
      </c>
      <c r="L1415" s="64" t="str">
        <f t="shared" si="172"/>
        <v>121998</v>
      </c>
      <c r="M1415" s="50">
        <v>4.4499999999999998E-2</v>
      </c>
    </row>
    <row r="1416" spans="3:13">
      <c r="C1416" s="64"/>
      <c r="D1416" s="75"/>
      <c r="E1416" s="64">
        <v>4931</v>
      </c>
      <c r="F1416" s="64" t="str">
        <f t="shared" si="170"/>
        <v>71913</v>
      </c>
      <c r="G1416" s="12">
        <v>4.2799999999999998E-2</v>
      </c>
      <c r="H1416" s="64">
        <v>37530</v>
      </c>
      <c r="I1416" s="64" t="str">
        <f t="shared" si="171"/>
        <v>102002</v>
      </c>
      <c r="J1416" s="50">
        <v>0.05</v>
      </c>
      <c r="K1416" s="64">
        <v>36161</v>
      </c>
      <c r="L1416" s="64" t="str">
        <f t="shared" si="172"/>
        <v>11999</v>
      </c>
      <c r="M1416" s="50">
        <v>4.5999999999999999E-2</v>
      </c>
    </row>
    <row r="1417" spans="3:13">
      <c r="C1417" s="64"/>
      <c r="D1417" s="73"/>
      <c r="E1417" s="64">
        <v>4962</v>
      </c>
      <c r="F1417" s="64" t="str">
        <f t="shared" si="170"/>
        <v>81913</v>
      </c>
      <c r="G1417" s="12">
        <v>4.2599999999999999E-2</v>
      </c>
      <c r="H1417" s="64">
        <v>37561</v>
      </c>
      <c r="I1417" s="64" t="str">
        <f t="shared" si="171"/>
        <v>112002</v>
      </c>
      <c r="J1417" s="50">
        <v>5.04E-2</v>
      </c>
      <c r="K1417" s="64">
        <v>36192</v>
      </c>
      <c r="L1417" s="64" t="str">
        <f t="shared" si="172"/>
        <v>21999</v>
      </c>
      <c r="M1417" s="50">
        <v>4.9099999999999998E-2</v>
      </c>
    </row>
    <row r="1418" spans="3:13">
      <c r="C1418" s="64"/>
      <c r="D1418" s="75"/>
      <c r="E1418" s="64">
        <v>4993</v>
      </c>
      <c r="F1418" s="64" t="str">
        <f t="shared" si="170"/>
        <v>91913</v>
      </c>
      <c r="G1418" s="12">
        <v>4.2299999999999997E-2</v>
      </c>
      <c r="H1418" s="64">
        <v>37591</v>
      </c>
      <c r="I1418" s="64" t="str">
        <f t="shared" si="171"/>
        <v>122002</v>
      </c>
      <c r="J1418" s="50">
        <v>5.0099999999999999E-2</v>
      </c>
      <c r="K1418" s="64">
        <v>36220</v>
      </c>
      <c r="L1418" s="64" t="str">
        <f t="shared" si="172"/>
        <v>31999</v>
      </c>
      <c r="M1418" s="50">
        <v>5.1400000000000001E-2</v>
      </c>
    </row>
    <row r="1419" spans="3:13">
      <c r="C1419" s="64"/>
      <c r="D1419" s="73"/>
      <c r="E1419" s="64">
        <v>5023</v>
      </c>
      <c r="F1419" s="64" t="str">
        <f t="shared" si="170"/>
        <v>101913</v>
      </c>
      <c r="G1419" s="12">
        <v>4.2099999999999999E-2</v>
      </c>
      <c r="H1419" s="64">
        <v>37622</v>
      </c>
      <c r="I1419" s="64" t="str">
        <f t="shared" si="171"/>
        <v>12003</v>
      </c>
      <c r="J1419" s="50">
        <v>5.0200000000000002E-2</v>
      </c>
      <c r="K1419" s="64">
        <v>36251</v>
      </c>
      <c r="L1419" s="64" t="str">
        <f t="shared" si="172"/>
        <v>41999</v>
      </c>
      <c r="M1419" s="50">
        <v>5.0799999999999998E-2</v>
      </c>
    </row>
    <row r="1420" spans="3:13">
      <c r="C1420" s="64"/>
      <c r="D1420" s="75"/>
      <c r="E1420" s="64">
        <v>5054</v>
      </c>
      <c r="F1420" s="64" t="str">
        <f t="shared" si="170"/>
        <v>111913</v>
      </c>
      <c r="G1420" s="12">
        <v>4.1799999999999997E-2</v>
      </c>
      <c r="H1420" s="64">
        <v>37653</v>
      </c>
      <c r="I1420" s="64" t="str">
        <f t="shared" si="171"/>
        <v>22003</v>
      </c>
      <c r="J1420" s="50">
        <v>4.87E-2</v>
      </c>
      <c r="K1420" s="64">
        <v>36281</v>
      </c>
      <c r="L1420" s="64" t="str">
        <f t="shared" si="172"/>
        <v>51999</v>
      </c>
      <c r="M1420" s="50">
        <v>5.4399999999999997E-2</v>
      </c>
    </row>
    <row r="1421" spans="3:13">
      <c r="C1421" s="64"/>
      <c r="D1421" s="73"/>
      <c r="E1421" s="64">
        <v>5084</v>
      </c>
      <c r="F1421" s="64" t="str">
        <f t="shared" si="170"/>
        <v>121913</v>
      </c>
      <c r="G1421" s="12">
        <v>4.1599999999999998E-2</v>
      </c>
      <c r="H1421" s="64">
        <v>37681</v>
      </c>
      <c r="I1421" s="64" t="str">
        <f t="shared" si="171"/>
        <v>32003</v>
      </c>
      <c r="J1421" s="50">
        <v>4.82E-2</v>
      </c>
      <c r="K1421" s="64">
        <v>36312</v>
      </c>
      <c r="L1421" s="64" t="str">
        <f t="shared" si="172"/>
        <v>61999</v>
      </c>
      <c r="M1421" s="50">
        <v>5.8099999999999999E-2</v>
      </c>
    </row>
    <row r="1422" spans="3:13">
      <c r="C1422" s="64"/>
      <c r="D1422" s="75"/>
      <c r="E1422" s="64">
        <v>5115</v>
      </c>
      <c r="F1422" s="64" t="str">
        <f t="shared" si="170"/>
        <v>11914</v>
      </c>
      <c r="G1422" s="12">
        <v>4.1700000000000001E-2</v>
      </c>
      <c r="H1422" s="64">
        <v>37712</v>
      </c>
      <c r="I1422" s="64" t="str">
        <f t="shared" si="171"/>
        <v>42003</v>
      </c>
      <c r="J1422" s="50">
        <v>4.9099999999999998E-2</v>
      </c>
      <c r="K1422" s="64">
        <v>36342</v>
      </c>
      <c r="L1422" s="64" t="str">
        <f t="shared" si="172"/>
        <v>71999</v>
      </c>
      <c r="M1422" s="50">
        <v>5.6800000000000003E-2</v>
      </c>
    </row>
    <row r="1423" spans="3:13">
      <c r="C1423" s="64"/>
      <c r="D1423" s="73"/>
      <c r="E1423" s="64">
        <v>5146</v>
      </c>
      <c r="F1423" s="64" t="str">
        <f t="shared" si="170"/>
        <v>21914</v>
      </c>
      <c r="G1423" s="12">
        <v>4.1700000000000001E-2</v>
      </c>
      <c r="H1423" s="64">
        <v>37742</v>
      </c>
      <c r="I1423" s="64" t="str">
        <f t="shared" si="171"/>
        <v>52003</v>
      </c>
      <c r="J1423" s="50">
        <v>4.5199999999999997E-2</v>
      </c>
      <c r="K1423" s="64">
        <v>36373</v>
      </c>
      <c r="L1423" s="64" t="str">
        <f t="shared" si="172"/>
        <v>81999</v>
      </c>
      <c r="M1423" s="50">
        <v>5.8400000000000001E-2</v>
      </c>
    </row>
    <row r="1424" spans="3:13">
      <c r="C1424" s="64"/>
      <c r="D1424" s="75"/>
      <c r="E1424" s="64">
        <v>5174</v>
      </c>
      <c r="F1424" s="64" t="str">
        <f t="shared" si="170"/>
        <v>31914</v>
      </c>
      <c r="G1424" s="12">
        <v>4.1799999999999997E-2</v>
      </c>
      <c r="H1424" s="64">
        <v>37773</v>
      </c>
      <c r="I1424" s="64" t="str">
        <f t="shared" si="171"/>
        <v>62003</v>
      </c>
      <c r="J1424" s="50">
        <v>4.3400000000000001E-2</v>
      </c>
      <c r="K1424" s="64">
        <v>36404</v>
      </c>
      <c r="L1424" s="64" t="str">
        <f t="shared" si="172"/>
        <v>91999</v>
      </c>
      <c r="M1424" s="50">
        <v>5.8000000000000003E-2</v>
      </c>
    </row>
    <row r="1425" spans="3:13">
      <c r="C1425" s="64"/>
      <c r="D1425" s="73"/>
      <c r="E1425" s="64">
        <v>5205</v>
      </c>
      <c r="F1425" s="64" t="str">
        <f t="shared" si="170"/>
        <v>41914</v>
      </c>
      <c r="G1425" s="12">
        <v>4.19E-2</v>
      </c>
      <c r="H1425" s="64">
        <v>37803</v>
      </c>
      <c r="I1425" s="64" t="str">
        <f t="shared" si="171"/>
        <v>72003</v>
      </c>
      <c r="J1425" s="50">
        <v>4.9200000000000001E-2</v>
      </c>
      <c r="K1425" s="64">
        <v>36434</v>
      </c>
      <c r="L1425" s="64" t="str">
        <f t="shared" si="172"/>
        <v>101999</v>
      </c>
      <c r="M1425" s="50">
        <v>6.0299999999999999E-2</v>
      </c>
    </row>
    <row r="1426" spans="3:13">
      <c r="C1426" s="64"/>
      <c r="D1426" s="75"/>
      <c r="E1426" s="64">
        <v>5235</v>
      </c>
      <c r="F1426" s="64" t="str">
        <f t="shared" si="170"/>
        <v>51914</v>
      </c>
      <c r="G1426" s="12">
        <v>4.19E-2</v>
      </c>
      <c r="H1426" s="64">
        <v>37834</v>
      </c>
      <c r="I1426" s="64" t="str">
        <f t="shared" si="171"/>
        <v>82003</v>
      </c>
      <c r="J1426" s="50">
        <v>5.3900000000000003E-2</v>
      </c>
      <c r="K1426" s="64">
        <v>36465</v>
      </c>
      <c r="L1426" s="64" t="str">
        <f t="shared" si="172"/>
        <v>111999</v>
      </c>
      <c r="M1426" s="50">
        <v>5.9700000000000003E-2</v>
      </c>
    </row>
    <row r="1427" spans="3:13">
      <c r="C1427" s="64"/>
      <c r="D1427" s="73"/>
      <c r="E1427" s="64">
        <v>5266</v>
      </c>
      <c r="F1427" s="64" t="str">
        <f t="shared" si="170"/>
        <v>61914</v>
      </c>
      <c r="G1427" s="12">
        <v>4.2000000000000003E-2</v>
      </c>
      <c r="H1427" s="64">
        <v>37865</v>
      </c>
      <c r="I1427" s="64" t="str">
        <f t="shared" si="171"/>
        <v>92003</v>
      </c>
      <c r="J1427" s="50">
        <v>5.21E-2</v>
      </c>
      <c r="K1427" s="64">
        <v>36495</v>
      </c>
      <c r="L1427" s="64" t="str">
        <f t="shared" si="172"/>
        <v>121999</v>
      </c>
      <c r="M1427" s="50">
        <v>6.1899999999999997E-2</v>
      </c>
    </row>
    <row r="1428" spans="3:13">
      <c r="C1428" s="64"/>
      <c r="D1428" s="75"/>
      <c r="E1428" s="64">
        <v>5296</v>
      </c>
      <c r="F1428" s="64" t="str">
        <f t="shared" si="170"/>
        <v>71914</v>
      </c>
      <c r="G1428" s="12">
        <v>4.2099999999999999E-2</v>
      </c>
      <c r="H1428" s="64">
        <v>37895</v>
      </c>
      <c r="I1428" s="64" t="str">
        <f t="shared" si="171"/>
        <v>102003</v>
      </c>
      <c r="J1428" s="50">
        <v>5.21E-2</v>
      </c>
      <c r="K1428" s="64">
        <v>36526</v>
      </c>
      <c r="L1428" s="64" t="str">
        <f t="shared" si="172"/>
        <v>12000</v>
      </c>
      <c r="M1428" s="50">
        <v>6.5799999999999997E-2</v>
      </c>
    </row>
    <row r="1429" spans="3:13">
      <c r="C1429" s="64"/>
      <c r="D1429" s="73"/>
      <c r="E1429" s="64">
        <v>5327</v>
      </c>
      <c r="F1429" s="64" t="str">
        <f t="shared" si="170"/>
        <v>81914</v>
      </c>
      <c r="G1429" s="12">
        <v>4.2099999999999999E-2</v>
      </c>
      <c r="H1429" s="64">
        <v>37926</v>
      </c>
      <c r="I1429" s="64" t="str">
        <f t="shared" si="171"/>
        <v>112003</v>
      </c>
      <c r="J1429" s="50">
        <v>5.1700000000000003E-2</v>
      </c>
      <c r="K1429" s="64">
        <v>36557</v>
      </c>
      <c r="L1429" s="64" t="str">
        <f t="shared" si="172"/>
        <v>22000</v>
      </c>
      <c r="M1429" s="50">
        <v>6.6799999999999998E-2</v>
      </c>
    </row>
    <row r="1430" spans="3:13">
      <c r="C1430" s="64"/>
      <c r="D1430" s="75"/>
      <c r="E1430" s="64">
        <v>5358</v>
      </c>
      <c r="F1430" s="64" t="str">
        <f t="shared" si="170"/>
        <v>91914</v>
      </c>
      <c r="G1430" s="12">
        <v>4.2200000000000001E-2</v>
      </c>
      <c r="H1430" s="64">
        <v>37956</v>
      </c>
      <c r="I1430" s="64" t="str">
        <f t="shared" si="171"/>
        <v>122003</v>
      </c>
      <c r="J1430" s="50">
        <v>5.11E-2</v>
      </c>
      <c r="K1430" s="64">
        <v>36586</v>
      </c>
      <c r="L1430" s="64" t="str">
        <f t="shared" si="172"/>
        <v>32000</v>
      </c>
      <c r="M1430" s="50">
        <v>6.5000000000000002E-2</v>
      </c>
    </row>
    <row r="1431" spans="3:13">
      <c r="C1431" s="64"/>
      <c r="D1431" s="73"/>
      <c r="E1431" s="64">
        <v>5388</v>
      </c>
      <c r="F1431" s="64" t="str">
        <f t="shared" si="170"/>
        <v>101914</v>
      </c>
      <c r="G1431" s="12">
        <v>4.2299999999999997E-2</v>
      </c>
      <c r="H1431" s="64">
        <v>37987</v>
      </c>
      <c r="I1431" s="64" t="str">
        <f t="shared" si="171"/>
        <v>12004</v>
      </c>
      <c r="J1431" s="50">
        <v>5.0099999999999999E-2</v>
      </c>
      <c r="K1431" s="64">
        <v>36617</v>
      </c>
      <c r="L1431" s="64" t="str">
        <f t="shared" si="172"/>
        <v>42000</v>
      </c>
      <c r="M1431" s="50">
        <v>6.2600000000000003E-2</v>
      </c>
    </row>
    <row r="1432" spans="3:13">
      <c r="C1432" s="64"/>
      <c r="D1432" s="75"/>
      <c r="E1432" s="64">
        <v>5419</v>
      </c>
      <c r="F1432" s="64" t="str">
        <f t="shared" si="170"/>
        <v>111914</v>
      </c>
      <c r="G1432" s="12">
        <v>4.2299999999999997E-2</v>
      </c>
      <c r="H1432" s="64">
        <v>38018</v>
      </c>
      <c r="I1432" s="64" t="str">
        <f t="shared" si="171"/>
        <v>22004</v>
      </c>
      <c r="J1432" s="50">
        <v>4.9399999999999999E-2</v>
      </c>
      <c r="K1432" s="64">
        <v>36647</v>
      </c>
      <c r="L1432" s="64" t="str">
        <f t="shared" si="172"/>
        <v>52000</v>
      </c>
      <c r="M1432" s="50">
        <v>6.6900000000000001E-2</v>
      </c>
    </row>
    <row r="1433" spans="3:13">
      <c r="C1433" s="64"/>
      <c r="D1433" s="73"/>
      <c r="E1433" s="64">
        <v>5449</v>
      </c>
      <c r="F1433" s="64" t="str">
        <f t="shared" si="170"/>
        <v>121914</v>
      </c>
      <c r="G1433" s="12">
        <v>4.24E-2</v>
      </c>
      <c r="H1433" s="64">
        <v>38047</v>
      </c>
      <c r="I1433" s="64" t="str">
        <f t="shared" si="171"/>
        <v>32004</v>
      </c>
      <c r="J1433" s="50">
        <v>4.7199999999999999E-2</v>
      </c>
      <c r="K1433" s="64">
        <v>36678</v>
      </c>
      <c r="L1433" s="64" t="str">
        <f t="shared" si="172"/>
        <v>62000</v>
      </c>
      <c r="M1433" s="50">
        <v>6.3E-2</v>
      </c>
    </row>
    <row r="1434" spans="3:13">
      <c r="C1434" s="64"/>
      <c r="D1434" s="75"/>
      <c r="E1434" s="64">
        <v>5480</v>
      </c>
      <c r="F1434" s="64" t="str">
        <f t="shared" si="170"/>
        <v>11915</v>
      </c>
      <c r="G1434" s="12">
        <v>4.2200000000000001E-2</v>
      </c>
      <c r="H1434" s="64">
        <v>38078</v>
      </c>
      <c r="I1434" s="64" t="str">
        <f t="shared" si="171"/>
        <v>42004</v>
      </c>
      <c r="J1434" s="50">
        <v>5.16E-2</v>
      </c>
      <c r="K1434" s="64">
        <v>36708</v>
      </c>
      <c r="L1434" s="64" t="str">
        <f t="shared" si="172"/>
        <v>72000</v>
      </c>
      <c r="M1434" s="50">
        <v>6.1800000000000001E-2</v>
      </c>
    </row>
    <row r="1435" spans="3:13">
      <c r="C1435" s="64"/>
      <c r="D1435" s="73"/>
      <c r="E1435" s="64">
        <v>5511</v>
      </c>
      <c r="F1435" s="64" t="str">
        <f t="shared" si="170"/>
        <v>21915</v>
      </c>
      <c r="G1435" s="12">
        <v>4.2099999999999999E-2</v>
      </c>
      <c r="H1435" s="64">
        <v>38108</v>
      </c>
      <c r="I1435" s="64" t="str">
        <f t="shared" si="171"/>
        <v>52004</v>
      </c>
      <c r="J1435" s="50">
        <v>5.4600000000000003E-2</v>
      </c>
      <c r="K1435" s="64">
        <v>36739</v>
      </c>
      <c r="L1435" s="64" t="str">
        <f t="shared" si="172"/>
        <v>82000</v>
      </c>
      <c r="M1435" s="50">
        <v>6.0600000000000001E-2</v>
      </c>
    </row>
    <row r="1436" spans="3:13">
      <c r="C1436" s="64"/>
      <c r="D1436" s="75"/>
      <c r="E1436" s="64">
        <v>5539</v>
      </c>
      <c r="F1436" s="64" t="str">
        <f t="shared" si="170"/>
        <v>31915</v>
      </c>
      <c r="G1436" s="12">
        <v>4.19E-2</v>
      </c>
      <c r="H1436" s="64">
        <v>38139</v>
      </c>
      <c r="I1436" s="64" t="str">
        <f t="shared" si="171"/>
        <v>62004</v>
      </c>
      <c r="J1436" s="50">
        <v>5.45E-2</v>
      </c>
      <c r="K1436" s="64">
        <v>36770</v>
      </c>
      <c r="L1436" s="64" t="str">
        <f t="shared" si="172"/>
        <v>92000</v>
      </c>
      <c r="M1436" s="50">
        <v>5.9299999999999999E-2</v>
      </c>
    </row>
    <row r="1437" spans="3:13">
      <c r="C1437" s="64"/>
      <c r="D1437" s="73"/>
      <c r="E1437" s="64">
        <v>5570</v>
      </c>
      <c r="F1437" s="64" t="str">
        <f t="shared" ref="F1437:F1500" si="173">MONTH(E1437)&amp;YEAR(E1437)</f>
        <v>41915</v>
      </c>
      <c r="G1437" s="12">
        <v>4.1799999999999997E-2</v>
      </c>
      <c r="H1437" s="64">
        <v>38169</v>
      </c>
      <c r="I1437" s="64" t="str">
        <f t="shared" ref="I1437:I1500" si="174">MONTH(H1437)&amp;YEAR(H1437)</f>
        <v>72004</v>
      </c>
      <c r="J1437" s="50">
        <v>5.2400000000000002E-2</v>
      </c>
      <c r="K1437" s="64">
        <v>36800</v>
      </c>
      <c r="L1437" s="64" t="str">
        <f t="shared" ref="L1437:L1500" si="175">MONTH(K1437)&amp;YEAR(K1437)</f>
        <v>102000</v>
      </c>
      <c r="M1437" s="50">
        <v>5.7799999999999997E-2</v>
      </c>
    </row>
    <row r="1438" spans="3:13">
      <c r="C1438" s="64"/>
      <c r="D1438" s="75"/>
      <c r="E1438" s="64">
        <v>5600</v>
      </c>
      <c r="F1438" s="64" t="str">
        <f t="shared" si="173"/>
        <v>51915</v>
      </c>
      <c r="G1438" s="12">
        <v>4.1599999999999998E-2</v>
      </c>
      <c r="H1438" s="64">
        <v>38200</v>
      </c>
      <c r="I1438" s="64" t="str">
        <f t="shared" si="174"/>
        <v>82004</v>
      </c>
      <c r="J1438" s="50">
        <v>5.0700000000000002E-2</v>
      </c>
      <c r="K1438" s="64">
        <v>36831</v>
      </c>
      <c r="L1438" s="64" t="str">
        <f t="shared" si="175"/>
        <v>112000</v>
      </c>
      <c r="M1438" s="50">
        <v>5.7000000000000002E-2</v>
      </c>
    </row>
    <row r="1439" spans="3:13">
      <c r="C1439" s="64"/>
      <c r="D1439" s="73"/>
      <c r="E1439" s="64">
        <v>5631</v>
      </c>
      <c r="F1439" s="64" t="str">
        <f t="shared" si="173"/>
        <v>61915</v>
      </c>
      <c r="G1439" s="12">
        <v>4.1399999999999999E-2</v>
      </c>
      <c r="H1439" s="64">
        <v>38231</v>
      </c>
      <c r="I1439" s="64" t="str">
        <f t="shared" si="174"/>
        <v>92004</v>
      </c>
      <c r="J1439" s="50">
        <v>4.8899999999999999E-2</v>
      </c>
      <c r="K1439" s="64">
        <v>36861</v>
      </c>
      <c r="L1439" s="64" t="str">
        <f t="shared" si="175"/>
        <v>122000</v>
      </c>
      <c r="M1439" s="50">
        <v>5.1700000000000003E-2</v>
      </c>
    </row>
    <row r="1440" spans="3:13">
      <c r="C1440" s="64"/>
      <c r="D1440" s="75"/>
      <c r="E1440" s="64">
        <v>5661</v>
      </c>
      <c r="F1440" s="64" t="str">
        <f t="shared" si="173"/>
        <v>71915</v>
      </c>
      <c r="G1440" s="12">
        <v>4.1300000000000003E-2</v>
      </c>
      <c r="H1440" s="64">
        <v>38261</v>
      </c>
      <c r="I1440" s="64" t="str">
        <f t="shared" si="174"/>
        <v>102004</v>
      </c>
      <c r="J1440" s="50">
        <v>4.8500000000000001E-2</v>
      </c>
      <c r="K1440" s="64">
        <v>36892</v>
      </c>
      <c r="L1440" s="64" t="str">
        <f t="shared" si="175"/>
        <v>12001</v>
      </c>
      <c r="M1440" s="50">
        <v>4.8599999999999997E-2</v>
      </c>
    </row>
    <row r="1441" spans="3:13">
      <c r="C1441" s="64"/>
      <c r="D1441" s="73"/>
      <c r="E1441" s="64">
        <v>5692</v>
      </c>
      <c r="F1441" s="64" t="str">
        <f t="shared" si="173"/>
        <v>81915</v>
      </c>
      <c r="G1441" s="12">
        <v>4.1099999999999998E-2</v>
      </c>
      <c r="H1441" s="64">
        <v>38292</v>
      </c>
      <c r="I1441" s="64" t="str">
        <f t="shared" si="174"/>
        <v>112004</v>
      </c>
      <c r="J1441" s="50">
        <v>4.8899999999999999E-2</v>
      </c>
      <c r="K1441" s="64">
        <v>36923</v>
      </c>
      <c r="L1441" s="64" t="str">
        <f t="shared" si="175"/>
        <v>22001</v>
      </c>
      <c r="M1441" s="50">
        <v>4.8899999999999999E-2</v>
      </c>
    </row>
    <row r="1442" spans="3:13">
      <c r="C1442" s="64"/>
      <c r="D1442" s="75"/>
      <c r="E1442" s="64">
        <v>5723</v>
      </c>
      <c r="F1442" s="64" t="str">
        <f t="shared" si="173"/>
        <v>91915</v>
      </c>
      <c r="G1442" s="12">
        <v>4.1000000000000002E-2</v>
      </c>
      <c r="H1442" s="64">
        <v>38322</v>
      </c>
      <c r="I1442" s="64" t="str">
        <f t="shared" si="174"/>
        <v>122004</v>
      </c>
      <c r="J1442" s="50">
        <v>4.8800000000000003E-2</v>
      </c>
      <c r="K1442" s="64">
        <v>36951</v>
      </c>
      <c r="L1442" s="64" t="str">
        <f t="shared" si="175"/>
        <v>32001</v>
      </c>
      <c r="M1442" s="50">
        <v>4.6399999999999997E-2</v>
      </c>
    </row>
    <row r="1443" spans="3:13">
      <c r="C1443" s="64"/>
      <c r="D1443" s="73"/>
      <c r="E1443" s="64">
        <v>5753</v>
      </c>
      <c r="F1443" s="64" t="str">
        <f t="shared" si="173"/>
        <v>101915</v>
      </c>
      <c r="G1443" s="12">
        <v>4.0800000000000003E-2</v>
      </c>
      <c r="H1443" s="64">
        <v>38353</v>
      </c>
      <c r="I1443" s="64" t="str">
        <f t="shared" si="174"/>
        <v>12005</v>
      </c>
      <c r="J1443" s="50">
        <v>4.7699999999999999E-2</v>
      </c>
      <c r="K1443" s="64">
        <v>36982</v>
      </c>
      <c r="L1443" s="64" t="str">
        <f t="shared" si="175"/>
        <v>42001</v>
      </c>
      <c r="M1443" s="50">
        <v>4.7600000000000003E-2</v>
      </c>
    </row>
    <row r="1444" spans="3:13">
      <c r="C1444" s="64"/>
      <c r="D1444" s="75"/>
      <c r="E1444" s="64">
        <v>5784</v>
      </c>
      <c r="F1444" s="64" t="str">
        <f t="shared" si="173"/>
        <v>111915</v>
      </c>
      <c r="G1444" s="12">
        <v>4.07E-2</v>
      </c>
      <c r="H1444" s="64">
        <v>38384</v>
      </c>
      <c r="I1444" s="64" t="str">
        <f t="shared" si="174"/>
        <v>22005</v>
      </c>
      <c r="J1444" s="50">
        <v>4.6100000000000002E-2</v>
      </c>
      <c r="K1444" s="64">
        <v>37012</v>
      </c>
      <c r="L1444" s="64" t="str">
        <f t="shared" si="175"/>
        <v>52001</v>
      </c>
      <c r="M1444" s="50">
        <v>4.9299999999999997E-2</v>
      </c>
    </row>
    <row r="1445" spans="3:13">
      <c r="C1445" s="64"/>
      <c r="D1445" s="73"/>
      <c r="E1445" s="64">
        <v>5814</v>
      </c>
      <c r="F1445" s="64" t="str">
        <f t="shared" si="173"/>
        <v>121915</v>
      </c>
      <c r="G1445" s="12">
        <v>4.0500000000000001E-2</v>
      </c>
      <c r="H1445" s="64">
        <v>38412</v>
      </c>
      <c r="I1445" s="64" t="str">
        <f t="shared" si="174"/>
        <v>32005</v>
      </c>
      <c r="J1445" s="50">
        <v>4.8899999999999999E-2</v>
      </c>
      <c r="K1445" s="64">
        <v>37043</v>
      </c>
      <c r="L1445" s="64" t="str">
        <f t="shared" si="175"/>
        <v>62001</v>
      </c>
      <c r="M1445" s="50">
        <v>4.8099999999999997E-2</v>
      </c>
    </row>
    <row r="1446" spans="3:13">
      <c r="C1446" s="64"/>
      <c r="D1446" s="75"/>
      <c r="E1446" s="64">
        <v>5845</v>
      </c>
      <c r="F1446" s="64" t="str">
        <f t="shared" si="173"/>
        <v>11916</v>
      </c>
      <c r="G1446" s="12">
        <v>4.07E-2</v>
      </c>
      <c r="H1446" s="64">
        <v>38443</v>
      </c>
      <c r="I1446" s="64" t="str">
        <f t="shared" si="174"/>
        <v>42005</v>
      </c>
      <c r="J1446" s="50">
        <v>4.7500000000000001E-2</v>
      </c>
      <c r="K1446" s="64">
        <v>37073</v>
      </c>
      <c r="L1446" s="64" t="str">
        <f t="shared" si="175"/>
        <v>72001</v>
      </c>
      <c r="M1446" s="50">
        <v>4.7600000000000003E-2</v>
      </c>
    </row>
    <row r="1447" spans="3:13">
      <c r="C1447" s="64"/>
      <c r="D1447" s="73"/>
      <c r="E1447" s="64">
        <v>5876</v>
      </c>
      <c r="F1447" s="64" t="str">
        <f t="shared" si="173"/>
        <v>21916</v>
      </c>
      <c r="G1447" s="12">
        <v>4.0800000000000003E-2</v>
      </c>
      <c r="H1447" s="64">
        <v>38473</v>
      </c>
      <c r="I1447" s="64" t="str">
        <f t="shared" si="174"/>
        <v>52005</v>
      </c>
      <c r="J1447" s="50">
        <v>4.5600000000000002E-2</v>
      </c>
      <c r="K1447" s="64">
        <v>37104</v>
      </c>
      <c r="L1447" s="64" t="str">
        <f t="shared" si="175"/>
        <v>82001</v>
      </c>
      <c r="M1447" s="50">
        <v>4.5699999999999998E-2</v>
      </c>
    </row>
    <row r="1448" spans="3:13">
      <c r="C1448" s="64"/>
      <c r="D1448" s="75"/>
      <c r="E1448" s="64">
        <v>5905</v>
      </c>
      <c r="F1448" s="64" t="str">
        <f t="shared" si="173"/>
        <v>31916</v>
      </c>
      <c r="G1448" s="12">
        <v>4.0899999999999999E-2</v>
      </c>
      <c r="H1448" s="64">
        <v>38504</v>
      </c>
      <c r="I1448" s="64" t="str">
        <f t="shared" si="174"/>
        <v>62005</v>
      </c>
      <c r="J1448" s="50">
        <v>4.3499999999999997E-2</v>
      </c>
      <c r="K1448" s="64">
        <v>37135</v>
      </c>
      <c r="L1448" s="64" t="str">
        <f t="shared" si="175"/>
        <v>92001</v>
      </c>
      <c r="M1448" s="50">
        <v>4.1200000000000001E-2</v>
      </c>
    </row>
    <row r="1449" spans="3:13">
      <c r="C1449" s="64"/>
      <c r="D1449" s="73"/>
      <c r="E1449" s="64">
        <v>5936</v>
      </c>
      <c r="F1449" s="64" t="str">
        <f t="shared" si="173"/>
        <v>41916</v>
      </c>
      <c r="G1449" s="12">
        <v>4.1099999999999998E-2</v>
      </c>
      <c r="H1449" s="64">
        <v>38534</v>
      </c>
      <c r="I1449" s="64" t="str">
        <f t="shared" si="174"/>
        <v>72005</v>
      </c>
      <c r="J1449" s="50">
        <v>4.48E-2</v>
      </c>
      <c r="K1449" s="64">
        <v>37165</v>
      </c>
      <c r="L1449" s="64" t="str">
        <f t="shared" si="175"/>
        <v>102001</v>
      </c>
      <c r="M1449" s="50">
        <v>3.9100000000000003E-2</v>
      </c>
    </row>
    <row r="1450" spans="3:13">
      <c r="C1450" s="64"/>
      <c r="D1450" s="75"/>
      <c r="E1450" s="64">
        <v>5966</v>
      </c>
      <c r="F1450" s="64" t="str">
        <f t="shared" si="173"/>
        <v>51916</v>
      </c>
      <c r="G1450" s="12">
        <v>4.1200000000000001E-2</v>
      </c>
      <c r="H1450" s="64">
        <v>38565</v>
      </c>
      <c r="I1450" s="64" t="str">
        <f t="shared" si="174"/>
        <v>82005</v>
      </c>
      <c r="J1450" s="50">
        <v>4.53E-2</v>
      </c>
      <c r="K1450" s="64">
        <v>37196</v>
      </c>
      <c r="L1450" s="64" t="str">
        <f t="shared" si="175"/>
        <v>112001</v>
      </c>
      <c r="M1450" s="50">
        <v>3.9699999999999999E-2</v>
      </c>
    </row>
    <row r="1451" spans="3:13">
      <c r="C1451" s="64"/>
      <c r="D1451" s="73"/>
      <c r="E1451" s="64">
        <v>5997</v>
      </c>
      <c r="F1451" s="64" t="str">
        <f t="shared" si="173"/>
        <v>61916</v>
      </c>
      <c r="G1451" s="12">
        <v>4.1399999999999999E-2</v>
      </c>
      <c r="H1451" s="64">
        <v>38596</v>
      </c>
      <c r="I1451" s="64" t="str">
        <f t="shared" si="174"/>
        <v>92005</v>
      </c>
      <c r="J1451" s="50">
        <v>4.5100000000000001E-2</v>
      </c>
      <c r="K1451" s="64">
        <v>37226</v>
      </c>
      <c r="L1451" s="64" t="str">
        <f t="shared" si="175"/>
        <v>122001</v>
      </c>
      <c r="M1451" s="50">
        <v>4.3900000000000002E-2</v>
      </c>
    </row>
    <row r="1452" spans="3:13">
      <c r="C1452" s="64"/>
      <c r="D1452" s="75"/>
      <c r="E1452" s="64">
        <v>6027</v>
      </c>
      <c r="F1452" s="64" t="str">
        <f t="shared" si="173"/>
        <v>71916</v>
      </c>
      <c r="G1452" s="12">
        <v>4.1599999999999998E-2</v>
      </c>
      <c r="H1452" s="64">
        <v>38626</v>
      </c>
      <c r="I1452" s="64" t="str">
        <f t="shared" si="174"/>
        <v>102005</v>
      </c>
      <c r="J1452" s="50">
        <v>4.7399999999999998E-2</v>
      </c>
      <c r="K1452" s="64">
        <v>37257</v>
      </c>
      <c r="L1452" s="64" t="str">
        <f t="shared" si="175"/>
        <v>12002</v>
      </c>
      <c r="M1452" s="50">
        <v>4.3400000000000001E-2</v>
      </c>
    </row>
    <row r="1453" spans="3:13">
      <c r="C1453" s="64"/>
      <c r="D1453" s="73"/>
      <c r="E1453" s="64">
        <v>6058</v>
      </c>
      <c r="F1453" s="64" t="str">
        <f t="shared" si="173"/>
        <v>81916</v>
      </c>
      <c r="G1453" s="12">
        <v>4.1700000000000001E-2</v>
      </c>
      <c r="H1453" s="64">
        <v>38657</v>
      </c>
      <c r="I1453" s="64" t="str">
        <f t="shared" si="174"/>
        <v>112005</v>
      </c>
      <c r="J1453" s="50">
        <v>4.8300000000000003E-2</v>
      </c>
      <c r="K1453" s="64">
        <v>37288</v>
      </c>
      <c r="L1453" s="64" t="str">
        <f t="shared" si="175"/>
        <v>22002</v>
      </c>
      <c r="M1453" s="50">
        <v>4.2999999999999997E-2</v>
      </c>
    </row>
    <row r="1454" spans="3:13">
      <c r="C1454" s="64"/>
      <c r="D1454" s="75"/>
      <c r="E1454" s="64">
        <v>6089</v>
      </c>
      <c r="F1454" s="64" t="str">
        <f t="shared" si="173"/>
        <v>91916</v>
      </c>
      <c r="G1454" s="12">
        <v>4.1799999999999997E-2</v>
      </c>
      <c r="H1454" s="64">
        <v>38687</v>
      </c>
      <c r="I1454" s="64" t="str">
        <f t="shared" si="174"/>
        <v>122005</v>
      </c>
      <c r="J1454" s="50">
        <v>4.7300000000000002E-2</v>
      </c>
      <c r="K1454" s="64">
        <v>37316</v>
      </c>
      <c r="L1454" s="64" t="str">
        <f t="shared" si="175"/>
        <v>32002</v>
      </c>
      <c r="M1454" s="50">
        <v>4.7399999999999998E-2</v>
      </c>
    </row>
    <row r="1455" spans="3:13">
      <c r="C1455" s="64"/>
      <c r="D1455" s="73"/>
      <c r="E1455" s="64">
        <v>6119</v>
      </c>
      <c r="F1455" s="64" t="str">
        <f t="shared" si="173"/>
        <v>101916</v>
      </c>
      <c r="G1455" s="12">
        <v>4.2000000000000003E-2</v>
      </c>
      <c r="H1455" s="64">
        <v>38718</v>
      </c>
      <c r="I1455" s="64" t="str">
        <f t="shared" si="174"/>
        <v>12006</v>
      </c>
      <c r="J1455" s="50">
        <v>4.65E-2</v>
      </c>
      <c r="K1455" s="64">
        <v>37347</v>
      </c>
      <c r="L1455" s="64" t="str">
        <f t="shared" si="175"/>
        <v>42002</v>
      </c>
      <c r="M1455" s="50">
        <v>4.65E-2</v>
      </c>
    </row>
    <row r="1456" spans="3:13">
      <c r="C1456" s="64"/>
      <c r="D1456" s="75"/>
      <c r="E1456" s="64">
        <v>6150</v>
      </c>
      <c r="F1456" s="64" t="str">
        <f t="shared" si="173"/>
        <v>111916</v>
      </c>
      <c r="G1456" s="12">
        <v>4.2200000000000001E-2</v>
      </c>
      <c r="H1456" s="64">
        <v>38749</v>
      </c>
      <c r="I1456" s="64" t="str">
        <f t="shared" si="174"/>
        <v>22006</v>
      </c>
      <c r="J1456" s="50">
        <v>4.7300000000000002E-2</v>
      </c>
      <c r="K1456" s="64">
        <v>37377</v>
      </c>
      <c r="L1456" s="64" t="str">
        <f t="shared" si="175"/>
        <v>52002</v>
      </c>
      <c r="M1456" s="50">
        <v>4.4900000000000002E-2</v>
      </c>
    </row>
    <row r="1457" spans="3:13">
      <c r="C1457" s="64"/>
      <c r="D1457" s="73"/>
      <c r="E1457" s="64">
        <v>6180</v>
      </c>
      <c r="F1457" s="64" t="str">
        <f t="shared" si="173"/>
        <v>121916</v>
      </c>
      <c r="G1457" s="12">
        <v>4.2299999999999997E-2</v>
      </c>
      <c r="H1457" s="64">
        <v>38777</v>
      </c>
      <c r="I1457" s="64" t="str">
        <f t="shared" si="174"/>
        <v>32006</v>
      </c>
      <c r="J1457" s="50">
        <v>4.9099999999999998E-2</v>
      </c>
      <c r="K1457" s="64">
        <v>37408</v>
      </c>
      <c r="L1457" s="64" t="str">
        <f t="shared" si="175"/>
        <v>62002</v>
      </c>
      <c r="M1457" s="50">
        <v>4.19E-2</v>
      </c>
    </row>
    <row r="1458" spans="3:13">
      <c r="C1458" s="64"/>
      <c r="D1458" s="75"/>
      <c r="E1458" s="64">
        <v>6211</v>
      </c>
      <c r="F1458" s="64" t="str">
        <f t="shared" si="173"/>
        <v>11917</v>
      </c>
      <c r="G1458" s="12">
        <v>4.2599999999999999E-2</v>
      </c>
      <c r="H1458" s="64">
        <v>38808</v>
      </c>
      <c r="I1458" s="64" t="str">
        <f t="shared" si="174"/>
        <v>42006</v>
      </c>
      <c r="J1458" s="50">
        <v>5.2200000000000003E-2</v>
      </c>
      <c r="K1458" s="64">
        <v>37438</v>
      </c>
      <c r="L1458" s="64" t="str">
        <f t="shared" si="175"/>
        <v>72002</v>
      </c>
      <c r="M1458" s="50">
        <v>3.8100000000000002E-2</v>
      </c>
    </row>
    <row r="1459" spans="3:13">
      <c r="C1459" s="64"/>
      <c r="D1459" s="73"/>
      <c r="E1459" s="64">
        <v>6242</v>
      </c>
      <c r="F1459" s="64" t="str">
        <f t="shared" si="173"/>
        <v>21917</v>
      </c>
      <c r="G1459" s="12">
        <v>4.2900000000000001E-2</v>
      </c>
      <c r="H1459" s="64">
        <v>38838</v>
      </c>
      <c r="I1459" s="64" t="str">
        <f t="shared" si="174"/>
        <v>52006</v>
      </c>
      <c r="J1459" s="50">
        <v>5.3499999999999999E-2</v>
      </c>
      <c r="K1459" s="64">
        <v>37469</v>
      </c>
      <c r="L1459" s="64" t="str">
        <f t="shared" si="175"/>
        <v>82002</v>
      </c>
      <c r="M1459" s="50">
        <v>3.2899999999999999E-2</v>
      </c>
    </row>
    <row r="1460" spans="3:13">
      <c r="C1460" s="64"/>
      <c r="D1460" s="75"/>
      <c r="E1460" s="64">
        <v>6270</v>
      </c>
      <c r="F1460" s="64" t="str">
        <f t="shared" si="173"/>
        <v>31917</v>
      </c>
      <c r="G1460" s="12">
        <v>4.3200000000000002E-2</v>
      </c>
      <c r="H1460" s="64">
        <v>38869</v>
      </c>
      <c r="I1460" s="64" t="str">
        <f t="shared" si="174"/>
        <v>62006</v>
      </c>
      <c r="J1460" s="50">
        <v>5.2900000000000003E-2</v>
      </c>
      <c r="K1460" s="64">
        <v>37500</v>
      </c>
      <c r="L1460" s="64" t="str">
        <f t="shared" si="175"/>
        <v>92002</v>
      </c>
      <c r="M1460" s="50">
        <v>2.9399999999999999E-2</v>
      </c>
    </row>
    <row r="1461" spans="3:13">
      <c r="C1461" s="64"/>
      <c r="D1461" s="73"/>
      <c r="E1461" s="64">
        <v>6301</v>
      </c>
      <c r="F1461" s="64" t="str">
        <f t="shared" si="173"/>
        <v>41917</v>
      </c>
      <c r="G1461" s="12">
        <v>4.3400000000000001E-2</v>
      </c>
      <c r="H1461" s="64">
        <v>38899</v>
      </c>
      <c r="I1461" s="64" t="str">
        <f t="shared" si="174"/>
        <v>72006</v>
      </c>
      <c r="J1461" s="50">
        <v>5.2499999999999998E-2</v>
      </c>
      <c r="K1461" s="64">
        <v>37530</v>
      </c>
      <c r="L1461" s="64" t="str">
        <f t="shared" si="175"/>
        <v>102002</v>
      </c>
      <c r="M1461" s="50">
        <v>2.9399999999999999E-2</v>
      </c>
    </row>
    <row r="1462" spans="3:13">
      <c r="C1462" s="64"/>
      <c r="D1462" s="75"/>
      <c r="E1462" s="64">
        <v>6331</v>
      </c>
      <c r="F1462" s="64" t="str">
        <f t="shared" si="173"/>
        <v>51917</v>
      </c>
      <c r="G1462" s="12">
        <v>4.3700000000000003E-2</v>
      </c>
      <c r="H1462" s="64">
        <v>38930</v>
      </c>
      <c r="I1462" s="64" t="str">
        <f t="shared" si="174"/>
        <v>82006</v>
      </c>
      <c r="J1462" s="50">
        <v>5.0799999999999998E-2</v>
      </c>
      <c r="K1462" s="64">
        <v>37561</v>
      </c>
      <c r="L1462" s="64" t="str">
        <f t="shared" si="175"/>
        <v>112002</v>
      </c>
      <c r="M1462" s="50">
        <v>3.0499999999999999E-2</v>
      </c>
    </row>
    <row r="1463" spans="3:13">
      <c r="C1463" s="64"/>
      <c r="D1463" s="73"/>
      <c r="E1463" s="64">
        <v>6362</v>
      </c>
      <c r="F1463" s="64" t="str">
        <f t="shared" si="173"/>
        <v>61917</v>
      </c>
      <c r="G1463" s="12">
        <v>4.3999999999999997E-2</v>
      </c>
      <c r="H1463" s="64">
        <v>38961</v>
      </c>
      <c r="I1463" s="64" t="str">
        <f t="shared" si="174"/>
        <v>92006</v>
      </c>
      <c r="J1463" s="50">
        <v>4.9299999999999997E-2</v>
      </c>
      <c r="K1463" s="64">
        <v>37591</v>
      </c>
      <c r="L1463" s="64" t="str">
        <f t="shared" si="175"/>
        <v>122002</v>
      </c>
      <c r="M1463" s="50">
        <v>3.0300000000000001E-2</v>
      </c>
    </row>
    <row r="1464" spans="3:13">
      <c r="C1464" s="64"/>
      <c r="D1464" s="75"/>
      <c r="E1464" s="64">
        <v>6392</v>
      </c>
      <c r="F1464" s="64" t="str">
        <f t="shared" si="173"/>
        <v>71917</v>
      </c>
      <c r="G1464" s="12">
        <v>4.4299999999999999E-2</v>
      </c>
      <c r="H1464" s="64">
        <v>38991</v>
      </c>
      <c r="I1464" s="64" t="str">
        <f t="shared" si="174"/>
        <v>102006</v>
      </c>
      <c r="J1464" s="50">
        <v>4.9399999999999999E-2</v>
      </c>
      <c r="K1464" s="64">
        <v>37622</v>
      </c>
      <c r="L1464" s="64" t="str">
        <f t="shared" si="175"/>
        <v>12003</v>
      </c>
      <c r="M1464" s="50">
        <v>3.0499999999999999E-2</v>
      </c>
    </row>
    <row r="1465" spans="3:13">
      <c r="C1465" s="64"/>
      <c r="D1465" s="73"/>
      <c r="E1465" s="64">
        <v>6423</v>
      </c>
      <c r="F1465" s="64" t="str">
        <f t="shared" si="173"/>
        <v>81917</v>
      </c>
      <c r="G1465" s="12">
        <v>4.4600000000000001E-2</v>
      </c>
      <c r="H1465" s="64">
        <v>39022</v>
      </c>
      <c r="I1465" s="64" t="str">
        <f t="shared" si="174"/>
        <v>112006</v>
      </c>
      <c r="J1465" s="50">
        <v>4.7800000000000002E-2</v>
      </c>
      <c r="K1465" s="64">
        <v>37653</v>
      </c>
      <c r="L1465" s="64" t="str">
        <f t="shared" si="175"/>
        <v>22003</v>
      </c>
      <c r="M1465" s="50">
        <v>2.9000000000000001E-2</v>
      </c>
    </row>
    <row r="1466" spans="3:13">
      <c r="C1466" s="64"/>
      <c r="D1466" s="75"/>
      <c r="E1466" s="64">
        <v>6454</v>
      </c>
      <c r="F1466" s="64" t="str">
        <f t="shared" si="173"/>
        <v>91917</v>
      </c>
      <c r="G1466" s="12">
        <v>4.4900000000000002E-2</v>
      </c>
      <c r="H1466" s="64">
        <v>39052</v>
      </c>
      <c r="I1466" s="64" t="str">
        <f t="shared" si="174"/>
        <v>122006</v>
      </c>
      <c r="J1466" s="50">
        <v>4.7800000000000002E-2</v>
      </c>
      <c r="K1466" s="64">
        <v>37681</v>
      </c>
      <c r="L1466" s="64" t="str">
        <f t="shared" si="175"/>
        <v>32003</v>
      </c>
      <c r="M1466" s="50">
        <v>2.7799999999999998E-2</v>
      </c>
    </row>
    <row r="1467" spans="3:13">
      <c r="C1467" s="64"/>
      <c r="D1467" s="73"/>
      <c r="E1467" s="64">
        <v>6484</v>
      </c>
      <c r="F1467" s="64" t="str">
        <f t="shared" si="173"/>
        <v>101917</v>
      </c>
      <c r="G1467" s="12">
        <v>4.5100000000000001E-2</v>
      </c>
      <c r="H1467" s="64">
        <v>39083</v>
      </c>
      <c r="I1467" s="64" t="str">
        <f t="shared" si="174"/>
        <v>12007</v>
      </c>
      <c r="J1467" s="50">
        <v>4.9500000000000002E-2</v>
      </c>
      <c r="K1467" s="64">
        <v>37712</v>
      </c>
      <c r="L1467" s="64" t="str">
        <f t="shared" si="175"/>
        <v>42003</v>
      </c>
      <c r="M1467" s="50">
        <v>2.93E-2</v>
      </c>
    </row>
    <row r="1468" spans="3:13">
      <c r="C1468" s="64"/>
      <c r="D1468" s="75"/>
      <c r="E1468" s="64">
        <v>6515</v>
      </c>
      <c r="F1468" s="64" t="str">
        <f t="shared" si="173"/>
        <v>111917</v>
      </c>
      <c r="G1468" s="12">
        <v>4.5400000000000003E-2</v>
      </c>
      <c r="H1468" s="64">
        <v>39114</v>
      </c>
      <c r="I1468" s="64" t="str">
        <f t="shared" si="174"/>
        <v>22007</v>
      </c>
      <c r="J1468" s="50">
        <v>4.9299999999999997E-2</v>
      </c>
      <c r="K1468" s="64">
        <v>37742</v>
      </c>
      <c r="L1468" s="64" t="str">
        <f t="shared" si="175"/>
        <v>52003</v>
      </c>
      <c r="M1468" s="50">
        <v>2.52E-2</v>
      </c>
    </row>
    <row r="1469" spans="3:13">
      <c r="C1469" s="64"/>
      <c r="D1469" s="73"/>
      <c r="E1469" s="64">
        <v>6545</v>
      </c>
      <c r="F1469" s="64" t="str">
        <f t="shared" si="173"/>
        <v>121917</v>
      </c>
      <c r="G1469" s="12">
        <v>4.5699999999999998E-2</v>
      </c>
      <c r="H1469" s="64">
        <v>39142</v>
      </c>
      <c r="I1469" s="64" t="str">
        <f t="shared" si="174"/>
        <v>32007</v>
      </c>
      <c r="J1469" s="50">
        <v>4.8099999999999997E-2</v>
      </c>
      <c r="K1469" s="64">
        <v>37773</v>
      </c>
      <c r="L1469" s="64" t="str">
        <f t="shared" si="175"/>
        <v>62003</v>
      </c>
      <c r="M1469" s="50">
        <v>2.2700000000000001E-2</v>
      </c>
    </row>
    <row r="1470" spans="3:13">
      <c r="C1470" s="64"/>
      <c r="D1470" s="75"/>
      <c r="E1470" s="64">
        <v>6576</v>
      </c>
      <c r="F1470" s="64" t="str">
        <f t="shared" si="173"/>
        <v>11918</v>
      </c>
      <c r="G1470" s="12">
        <v>4.5600000000000002E-2</v>
      </c>
      <c r="H1470" s="64">
        <v>39173</v>
      </c>
      <c r="I1470" s="64" t="str">
        <f t="shared" si="174"/>
        <v>42007</v>
      </c>
      <c r="J1470" s="50">
        <v>4.9500000000000002E-2</v>
      </c>
      <c r="K1470" s="64">
        <v>37803</v>
      </c>
      <c r="L1470" s="64" t="str">
        <f t="shared" si="175"/>
        <v>72003</v>
      </c>
      <c r="M1470" s="50">
        <v>2.87E-2</v>
      </c>
    </row>
    <row r="1471" spans="3:13">
      <c r="C1471" s="64"/>
      <c r="D1471" s="73"/>
      <c r="E1471" s="64">
        <v>6607</v>
      </c>
      <c r="F1471" s="64" t="str">
        <f t="shared" si="173"/>
        <v>21918</v>
      </c>
      <c r="G1471" s="12">
        <v>4.5600000000000002E-2</v>
      </c>
      <c r="H1471" s="64">
        <v>39203</v>
      </c>
      <c r="I1471" s="64" t="str">
        <f t="shared" si="174"/>
        <v>52007</v>
      </c>
      <c r="J1471" s="50">
        <v>4.9799999999999997E-2</v>
      </c>
      <c r="K1471" s="64">
        <v>37834</v>
      </c>
      <c r="L1471" s="64" t="str">
        <f t="shared" si="175"/>
        <v>82003</v>
      </c>
      <c r="M1471" s="50">
        <v>3.3700000000000001E-2</v>
      </c>
    </row>
    <row r="1472" spans="3:13">
      <c r="C1472" s="64"/>
      <c r="D1472" s="75"/>
      <c r="E1472" s="64">
        <v>6635</v>
      </c>
      <c r="F1472" s="64" t="str">
        <f t="shared" si="173"/>
        <v>31918</v>
      </c>
      <c r="G1472" s="12">
        <v>4.5499999999999999E-2</v>
      </c>
      <c r="H1472" s="64">
        <v>39234</v>
      </c>
      <c r="I1472" s="64" t="str">
        <f t="shared" si="174"/>
        <v>62007</v>
      </c>
      <c r="J1472" s="50">
        <v>5.2900000000000003E-2</v>
      </c>
      <c r="K1472" s="64">
        <v>37865</v>
      </c>
      <c r="L1472" s="64" t="str">
        <f t="shared" si="175"/>
        <v>92003</v>
      </c>
      <c r="M1472" s="50">
        <v>3.1800000000000002E-2</v>
      </c>
    </row>
    <row r="1473" spans="3:13">
      <c r="C1473" s="64"/>
      <c r="D1473" s="73"/>
      <c r="E1473" s="64">
        <v>6666</v>
      </c>
      <c r="F1473" s="64" t="str">
        <f t="shared" si="173"/>
        <v>41918</v>
      </c>
      <c r="G1473" s="12">
        <v>4.5499999999999999E-2</v>
      </c>
      <c r="H1473" s="64">
        <v>39264</v>
      </c>
      <c r="I1473" s="64" t="str">
        <f t="shared" si="174"/>
        <v>72007</v>
      </c>
      <c r="J1473" s="50">
        <v>5.1900000000000002E-2</v>
      </c>
      <c r="K1473" s="64">
        <v>37895</v>
      </c>
      <c r="L1473" s="64" t="str">
        <f t="shared" si="175"/>
        <v>102003</v>
      </c>
      <c r="M1473" s="50">
        <v>3.1899999999999998E-2</v>
      </c>
    </row>
    <row r="1474" spans="3:13">
      <c r="C1474" s="64"/>
      <c r="D1474" s="75"/>
      <c r="E1474" s="64">
        <v>6696</v>
      </c>
      <c r="F1474" s="64" t="str">
        <f t="shared" si="173"/>
        <v>51918</v>
      </c>
      <c r="G1474" s="12">
        <v>4.5400000000000003E-2</v>
      </c>
      <c r="H1474" s="64">
        <v>39295</v>
      </c>
      <c r="I1474" s="64" t="str">
        <f t="shared" si="174"/>
        <v>82007</v>
      </c>
      <c r="J1474" s="50">
        <v>0.05</v>
      </c>
      <c r="K1474" s="64">
        <v>37926</v>
      </c>
      <c r="L1474" s="64" t="str">
        <f t="shared" si="175"/>
        <v>112003</v>
      </c>
      <c r="M1474" s="50">
        <v>3.2899999999999999E-2</v>
      </c>
    </row>
    <row r="1475" spans="3:13">
      <c r="C1475" s="64"/>
      <c r="D1475" s="73"/>
      <c r="E1475" s="64">
        <v>6727</v>
      </c>
      <c r="F1475" s="64" t="str">
        <f t="shared" si="173"/>
        <v>61918</v>
      </c>
      <c r="G1475" s="12">
        <v>4.53E-2</v>
      </c>
      <c r="H1475" s="64">
        <v>39326</v>
      </c>
      <c r="I1475" s="64" t="str">
        <f t="shared" si="174"/>
        <v>92007</v>
      </c>
      <c r="J1475" s="50">
        <v>4.8399999999999999E-2</v>
      </c>
      <c r="K1475" s="64">
        <v>37956</v>
      </c>
      <c r="L1475" s="64" t="str">
        <f t="shared" si="175"/>
        <v>122003</v>
      </c>
      <c r="M1475" s="50">
        <v>3.27E-2</v>
      </c>
    </row>
    <row r="1476" spans="3:13">
      <c r="C1476" s="64"/>
      <c r="D1476" s="75"/>
      <c r="E1476" s="64">
        <v>6757</v>
      </c>
      <c r="F1476" s="64" t="str">
        <f t="shared" si="173"/>
        <v>71918</v>
      </c>
      <c r="G1476" s="12">
        <v>4.53E-2</v>
      </c>
      <c r="H1476" s="64">
        <v>39356</v>
      </c>
      <c r="I1476" s="64" t="str">
        <f t="shared" si="174"/>
        <v>102007</v>
      </c>
      <c r="J1476" s="50">
        <v>4.8300000000000003E-2</v>
      </c>
      <c r="K1476" s="64">
        <v>37987</v>
      </c>
      <c r="L1476" s="64" t="str">
        <f t="shared" si="175"/>
        <v>12004</v>
      </c>
      <c r="M1476" s="50">
        <v>3.1199999999999999E-2</v>
      </c>
    </row>
    <row r="1477" spans="3:13">
      <c r="C1477" s="64"/>
      <c r="D1477" s="73"/>
      <c r="E1477" s="64">
        <v>6788</v>
      </c>
      <c r="F1477" s="64" t="str">
        <f t="shared" si="173"/>
        <v>81918</v>
      </c>
      <c r="G1477" s="12">
        <v>4.5199999999999997E-2</v>
      </c>
      <c r="H1477" s="64">
        <v>39387</v>
      </c>
      <c r="I1477" s="64" t="str">
        <f t="shared" si="174"/>
        <v>112007</v>
      </c>
      <c r="J1477" s="50">
        <v>4.5600000000000002E-2</v>
      </c>
      <c r="K1477" s="64">
        <v>38018</v>
      </c>
      <c r="L1477" s="64" t="str">
        <f t="shared" si="175"/>
        <v>22004</v>
      </c>
      <c r="M1477" s="50">
        <v>3.0700000000000002E-2</v>
      </c>
    </row>
    <row r="1478" spans="3:13">
      <c r="C1478" s="64"/>
      <c r="D1478" s="75"/>
      <c r="E1478" s="64">
        <v>6819</v>
      </c>
      <c r="F1478" s="64" t="str">
        <f t="shared" si="173"/>
        <v>91918</v>
      </c>
      <c r="G1478" s="12">
        <v>4.5199999999999997E-2</v>
      </c>
      <c r="H1478" s="64">
        <v>39417</v>
      </c>
      <c r="I1478" s="64" t="str">
        <f t="shared" si="174"/>
        <v>122007</v>
      </c>
      <c r="J1478" s="50">
        <v>4.5699999999999998E-2</v>
      </c>
      <c r="K1478" s="64">
        <v>38047</v>
      </c>
      <c r="L1478" s="64" t="str">
        <f t="shared" si="175"/>
        <v>32004</v>
      </c>
      <c r="M1478" s="50">
        <v>2.7900000000000001E-2</v>
      </c>
    </row>
    <row r="1479" spans="3:13">
      <c r="C1479" s="64"/>
      <c r="D1479" s="73"/>
      <c r="E1479" s="64">
        <v>6849</v>
      </c>
      <c r="F1479" s="64" t="str">
        <f t="shared" si="173"/>
        <v>101918</v>
      </c>
      <c r="G1479" s="12">
        <v>4.5100000000000001E-2</v>
      </c>
      <c r="H1479" s="64">
        <v>39448</v>
      </c>
      <c r="I1479" s="64" t="str">
        <f t="shared" si="174"/>
        <v>12008</v>
      </c>
      <c r="J1479" s="50">
        <v>4.3499999999999997E-2</v>
      </c>
      <c r="K1479" s="64">
        <v>38078</v>
      </c>
      <c r="L1479" s="64" t="str">
        <f t="shared" si="175"/>
        <v>42004</v>
      </c>
      <c r="M1479" s="50">
        <v>3.39E-2</v>
      </c>
    </row>
    <row r="1480" spans="3:13">
      <c r="C1480" s="64"/>
      <c r="D1480" s="75"/>
      <c r="E1480" s="64">
        <v>6880</v>
      </c>
      <c r="F1480" s="64" t="str">
        <f t="shared" si="173"/>
        <v>111918</v>
      </c>
      <c r="G1480" s="12">
        <v>4.5100000000000001E-2</v>
      </c>
      <c r="H1480" s="64">
        <v>39479</v>
      </c>
      <c r="I1480" s="64" t="str">
        <f t="shared" si="174"/>
        <v>22008</v>
      </c>
      <c r="J1480" s="50">
        <v>4.4900000000000002E-2</v>
      </c>
      <c r="K1480" s="64">
        <v>38108</v>
      </c>
      <c r="L1480" s="64" t="str">
        <f t="shared" si="175"/>
        <v>52004</v>
      </c>
      <c r="M1480" s="50">
        <v>3.85E-2</v>
      </c>
    </row>
    <row r="1481" spans="3:13">
      <c r="C1481" s="64"/>
      <c r="D1481" s="73"/>
      <c r="E1481" s="64">
        <v>6910</v>
      </c>
      <c r="F1481" s="64" t="str">
        <f t="shared" si="173"/>
        <v>121918</v>
      </c>
      <c r="G1481" s="12">
        <v>4.4999999999999998E-2</v>
      </c>
      <c r="H1481" s="64">
        <v>39508</v>
      </c>
      <c r="I1481" s="64" t="str">
        <f t="shared" si="174"/>
        <v>32008</v>
      </c>
      <c r="J1481" s="50">
        <v>4.36E-2</v>
      </c>
      <c r="K1481" s="64">
        <v>38139</v>
      </c>
      <c r="L1481" s="64" t="str">
        <f t="shared" si="175"/>
        <v>62004</v>
      </c>
      <c r="M1481" s="50">
        <v>3.9300000000000002E-2</v>
      </c>
    </row>
    <row r="1482" spans="3:13">
      <c r="C1482" s="64"/>
      <c r="D1482" s="75"/>
      <c r="E1482" s="64">
        <v>6941</v>
      </c>
      <c r="F1482" s="64" t="str">
        <f t="shared" si="173"/>
        <v>11919</v>
      </c>
      <c r="G1482" s="12">
        <v>4.5400000000000003E-2</v>
      </c>
      <c r="H1482" s="64">
        <v>39539</v>
      </c>
      <c r="I1482" s="64" t="str">
        <f t="shared" si="174"/>
        <v>42008</v>
      </c>
      <c r="J1482" s="50">
        <v>4.4400000000000002E-2</v>
      </c>
      <c r="K1482" s="64">
        <v>38169</v>
      </c>
      <c r="L1482" s="64" t="str">
        <f t="shared" si="175"/>
        <v>72004</v>
      </c>
      <c r="M1482" s="50">
        <v>3.6900000000000002E-2</v>
      </c>
    </row>
    <row r="1483" spans="3:13">
      <c r="C1483" s="64"/>
      <c r="D1483" s="73"/>
      <c r="E1483" s="64">
        <v>6972</v>
      </c>
      <c r="F1483" s="64" t="str">
        <f t="shared" si="173"/>
        <v>21919</v>
      </c>
      <c r="G1483" s="12">
        <v>4.58E-2</v>
      </c>
      <c r="H1483" s="64">
        <v>39569</v>
      </c>
      <c r="I1483" s="64" t="str">
        <f t="shared" si="174"/>
        <v>52008</v>
      </c>
      <c r="J1483" s="50">
        <v>4.5999999999999999E-2</v>
      </c>
      <c r="K1483" s="64">
        <v>38200</v>
      </c>
      <c r="L1483" s="64" t="str">
        <f t="shared" si="175"/>
        <v>82004</v>
      </c>
      <c r="M1483" s="50">
        <v>3.4700000000000002E-2</v>
      </c>
    </row>
    <row r="1484" spans="3:13">
      <c r="C1484" s="64"/>
      <c r="D1484" s="75"/>
      <c r="E1484" s="64">
        <v>7000</v>
      </c>
      <c r="F1484" s="64" t="str">
        <f t="shared" si="173"/>
        <v>31919</v>
      </c>
      <c r="G1484" s="12">
        <v>4.6199999999999998E-2</v>
      </c>
      <c r="H1484" s="64">
        <v>39600</v>
      </c>
      <c r="I1484" s="64" t="str">
        <f t="shared" si="174"/>
        <v>62008</v>
      </c>
      <c r="J1484" s="50">
        <v>4.7399999999999998E-2</v>
      </c>
      <c r="K1484" s="64">
        <v>38231</v>
      </c>
      <c r="L1484" s="64" t="str">
        <f t="shared" si="175"/>
        <v>92004</v>
      </c>
      <c r="M1484" s="50">
        <v>3.3599999999999998E-2</v>
      </c>
    </row>
    <row r="1485" spans="3:13">
      <c r="C1485" s="64"/>
      <c r="D1485" s="73"/>
      <c r="E1485" s="64">
        <v>7031</v>
      </c>
      <c r="F1485" s="64" t="str">
        <f t="shared" si="173"/>
        <v>41919</v>
      </c>
      <c r="G1485" s="12">
        <v>4.6600000000000003E-2</v>
      </c>
      <c r="H1485" s="64">
        <v>39630</v>
      </c>
      <c r="I1485" s="64" t="str">
        <f t="shared" si="174"/>
        <v>72008</v>
      </c>
      <c r="J1485" s="50">
        <v>4.6199999999999998E-2</v>
      </c>
      <c r="K1485" s="64">
        <v>38261</v>
      </c>
      <c r="L1485" s="64" t="str">
        <f t="shared" si="175"/>
        <v>102004</v>
      </c>
      <c r="M1485" s="50">
        <v>3.3500000000000002E-2</v>
      </c>
    </row>
    <row r="1486" spans="3:13">
      <c r="C1486" s="64"/>
      <c r="D1486" s="75"/>
      <c r="E1486" s="64">
        <v>7061</v>
      </c>
      <c r="F1486" s="64" t="str">
        <f t="shared" si="173"/>
        <v>51919</v>
      </c>
      <c r="G1486" s="12">
        <v>4.7E-2</v>
      </c>
      <c r="H1486" s="64">
        <v>39661</v>
      </c>
      <c r="I1486" s="64" t="str">
        <f t="shared" si="174"/>
        <v>82008</v>
      </c>
      <c r="J1486" s="50">
        <v>4.53E-2</v>
      </c>
      <c r="K1486" s="64">
        <v>38292</v>
      </c>
      <c r="L1486" s="64" t="str">
        <f t="shared" si="175"/>
        <v>112004</v>
      </c>
      <c r="M1486" s="50">
        <v>3.5299999999999998E-2</v>
      </c>
    </row>
    <row r="1487" spans="3:13">
      <c r="C1487" s="64"/>
      <c r="D1487" s="73"/>
      <c r="E1487" s="64">
        <v>7092</v>
      </c>
      <c r="F1487" s="64" t="str">
        <f t="shared" si="173"/>
        <v>61919</v>
      </c>
      <c r="G1487" s="12">
        <v>4.7399999999999998E-2</v>
      </c>
      <c r="H1487" s="64">
        <v>39692</v>
      </c>
      <c r="I1487" s="64" t="str">
        <f t="shared" si="174"/>
        <v>92008</v>
      </c>
      <c r="J1487" s="50">
        <v>4.3200000000000002E-2</v>
      </c>
      <c r="K1487" s="64">
        <v>38322</v>
      </c>
      <c r="L1487" s="64" t="str">
        <f t="shared" si="175"/>
        <v>122004</v>
      </c>
      <c r="M1487" s="50">
        <v>3.5999999999999997E-2</v>
      </c>
    </row>
    <row r="1488" spans="3:13">
      <c r="C1488" s="64"/>
      <c r="D1488" s="75"/>
      <c r="E1488" s="64">
        <v>7122</v>
      </c>
      <c r="F1488" s="64" t="str">
        <f t="shared" si="173"/>
        <v>71919</v>
      </c>
      <c r="G1488" s="12">
        <v>4.7699999999999999E-2</v>
      </c>
      <c r="H1488" s="64">
        <v>39722</v>
      </c>
      <c r="I1488" s="64" t="str">
        <f t="shared" si="174"/>
        <v>102008</v>
      </c>
      <c r="J1488" s="50">
        <v>4.4499999999999998E-2</v>
      </c>
      <c r="K1488" s="64">
        <v>38353</v>
      </c>
      <c r="L1488" s="64" t="str">
        <f t="shared" si="175"/>
        <v>12005</v>
      </c>
      <c r="M1488" s="50">
        <v>3.7100000000000001E-2</v>
      </c>
    </row>
    <row r="1489" spans="3:13">
      <c r="C1489" s="64"/>
      <c r="D1489" s="73"/>
      <c r="E1489" s="64">
        <v>7153</v>
      </c>
      <c r="F1489" s="64" t="str">
        <f t="shared" si="173"/>
        <v>81919</v>
      </c>
      <c r="G1489" s="12">
        <v>4.8099999999999997E-2</v>
      </c>
      <c r="H1489" s="64">
        <v>39753</v>
      </c>
      <c r="I1489" s="64" t="str">
        <f t="shared" si="174"/>
        <v>112008</v>
      </c>
      <c r="J1489" s="50">
        <v>4.2700000000000002E-2</v>
      </c>
      <c r="K1489" s="64">
        <v>38384</v>
      </c>
      <c r="L1489" s="64" t="str">
        <f t="shared" si="175"/>
        <v>22005</v>
      </c>
      <c r="M1489" s="50">
        <v>3.7699999999999997E-2</v>
      </c>
    </row>
    <row r="1490" spans="3:13">
      <c r="C1490" s="64"/>
      <c r="D1490" s="75"/>
      <c r="E1490" s="64">
        <v>7184</v>
      </c>
      <c r="F1490" s="64" t="str">
        <f t="shared" si="173"/>
        <v>91919</v>
      </c>
      <c r="G1490" s="12">
        <v>4.8500000000000001E-2</v>
      </c>
      <c r="H1490" s="64">
        <v>39783</v>
      </c>
      <c r="I1490" s="64" t="str">
        <f t="shared" si="174"/>
        <v>122008</v>
      </c>
      <c r="J1490" s="50">
        <v>3.1800000000000002E-2</v>
      </c>
      <c r="K1490" s="64">
        <v>38412</v>
      </c>
      <c r="L1490" s="64" t="str">
        <f t="shared" si="175"/>
        <v>32005</v>
      </c>
      <c r="M1490" s="50">
        <v>4.1700000000000001E-2</v>
      </c>
    </row>
    <row r="1491" spans="3:13">
      <c r="C1491" s="64"/>
      <c r="D1491" s="73"/>
      <c r="E1491" s="64">
        <v>7214</v>
      </c>
      <c r="F1491" s="64" t="str">
        <f t="shared" si="173"/>
        <v>101919</v>
      </c>
      <c r="G1491" s="12">
        <v>4.8899999999999999E-2</v>
      </c>
      <c r="H1491" s="64">
        <v>39814</v>
      </c>
      <c r="I1491" s="64" t="str">
        <f t="shared" si="174"/>
        <v>12009</v>
      </c>
      <c r="J1491" s="50">
        <v>3.4599999999999999E-2</v>
      </c>
      <c r="K1491" s="64">
        <v>38443</v>
      </c>
      <c r="L1491" s="64" t="str">
        <f t="shared" si="175"/>
        <v>42005</v>
      </c>
      <c r="M1491" s="50">
        <v>0.04</v>
      </c>
    </row>
    <row r="1492" spans="3:13">
      <c r="C1492" s="64"/>
      <c r="D1492" s="75"/>
      <c r="E1492" s="64">
        <v>7245</v>
      </c>
      <c r="F1492" s="64" t="str">
        <f t="shared" si="173"/>
        <v>111919</v>
      </c>
      <c r="G1492" s="12">
        <v>4.9299999999999997E-2</v>
      </c>
      <c r="H1492" s="64">
        <v>39845</v>
      </c>
      <c r="I1492" s="64" t="str">
        <f t="shared" si="174"/>
        <v>22009</v>
      </c>
      <c r="J1492" s="50">
        <v>3.8300000000000001E-2</v>
      </c>
      <c r="K1492" s="64">
        <v>38473</v>
      </c>
      <c r="L1492" s="64" t="str">
        <f t="shared" si="175"/>
        <v>52005</v>
      </c>
      <c r="M1492" s="50">
        <v>3.85E-2</v>
      </c>
    </row>
    <row r="1493" spans="3:13">
      <c r="C1493" s="64"/>
      <c r="D1493" s="73"/>
      <c r="E1493" s="64">
        <v>7275</v>
      </c>
      <c r="F1493" s="64" t="str">
        <f t="shared" si="173"/>
        <v>121919</v>
      </c>
      <c r="G1493" s="12">
        <v>4.9700000000000001E-2</v>
      </c>
      <c r="H1493" s="64">
        <v>39873</v>
      </c>
      <c r="I1493" s="64" t="str">
        <f t="shared" si="174"/>
        <v>32009</v>
      </c>
      <c r="J1493" s="50">
        <v>3.78E-2</v>
      </c>
      <c r="K1493" s="64">
        <v>38504</v>
      </c>
      <c r="L1493" s="64" t="str">
        <f t="shared" si="175"/>
        <v>62005</v>
      </c>
      <c r="M1493" s="50">
        <v>3.7699999999999997E-2</v>
      </c>
    </row>
    <row r="1494" spans="3:13">
      <c r="C1494" s="64"/>
      <c r="D1494" s="75"/>
      <c r="E1494" s="64">
        <v>7306</v>
      </c>
      <c r="F1494" s="64" t="str">
        <f t="shared" si="173"/>
        <v>11920</v>
      </c>
      <c r="G1494" s="12">
        <v>4.9799999999999997E-2</v>
      </c>
      <c r="H1494" s="64">
        <v>39904</v>
      </c>
      <c r="I1494" s="64" t="str">
        <f t="shared" si="174"/>
        <v>42009</v>
      </c>
      <c r="J1494" s="50">
        <v>3.8399999999999997E-2</v>
      </c>
      <c r="K1494" s="64">
        <v>38534</v>
      </c>
      <c r="L1494" s="64" t="str">
        <f t="shared" si="175"/>
        <v>72005</v>
      </c>
      <c r="M1494" s="50">
        <v>3.9800000000000002E-2</v>
      </c>
    </row>
    <row r="1495" spans="3:13">
      <c r="C1495" s="64"/>
      <c r="D1495" s="73"/>
      <c r="E1495" s="64">
        <v>7337</v>
      </c>
      <c r="F1495" s="64" t="str">
        <f t="shared" si="173"/>
        <v>21920</v>
      </c>
      <c r="G1495" s="12">
        <v>4.99E-2</v>
      </c>
      <c r="H1495" s="64">
        <v>39934</v>
      </c>
      <c r="I1495" s="64" t="str">
        <f t="shared" si="174"/>
        <v>52009</v>
      </c>
      <c r="J1495" s="50">
        <v>4.2200000000000001E-2</v>
      </c>
      <c r="K1495" s="64">
        <v>38565</v>
      </c>
      <c r="L1495" s="64" t="str">
        <f t="shared" si="175"/>
        <v>82005</v>
      </c>
      <c r="M1495" s="50">
        <v>4.1200000000000001E-2</v>
      </c>
    </row>
    <row r="1496" spans="3:13">
      <c r="C1496" s="64"/>
      <c r="D1496" s="75"/>
      <c r="E1496" s="64">
        <v>7366</v>
      </c>
      <c r="F1496" s="64" t="str">
        <f t="shared" si="173"/>
        <v>31920</v>
      </c>
      <c r="G1496" s="12">
        <v>0.05</v>
      </c>
      <c r="H1496" s="64">
        <v>39965</v>
      </c>
      <c r="I1496" s="64" t="str">
        <f t="shared" si="174"/>
        <v>62009</v>
      </c>
      <c r="J1496" s="50">
        <v>4.5100000000000001E-2</v>
      </c>
      <c r="K1496" s="64">
        <v>38596</v>
      </c>
      <c r="L1496" s="64" t="str">
        <f t="shared" si="175"/>
        <v>92005</v>
      </c>
      <c r="M1496" s="50">
        <v>4.0099999999999997E-2</v>
      </c>
    </row>
    <row r="1497" spans="3:13">
      <c r="C1497" s="64"/>
      <c r="D1497" s="73"/>
      <c r="E1497" s="64">
        <v>7397</v>
      </c>
      <c r="F1497" s="64" t="str">
        <f t="shared" si="173"/>
        <v>41920</v>
      </c>
      <c r="G1497" s="12">
        <v>5.0099999999999999E-2</v>
      </c>
      <c r="H1497" s="64">
        <v>39995</v>
      </c>
      <c r="I1497" s="64" t="str">
        <f t="shared" si="174"/>
        <v>72009</v>
      </c>
      <c r="J1497" s="50">
        <v>4.3799999999999999E-2</v>
      </c>
      <c r="K1497" s="64">
        <v>38626</v>
      </c>
      <c r="L1497" s="64" t="str">
        <f t="shared" si="175"/>
        <v>102005</v>
      </c>
      <c r="M1497" s="50">
        <v>4.3299999999999998E-2</v>
      </c>
    </row>
    <row r="1498" spans="3:13">
      <c r="C1498" s="64"/>
      <c r="D1498" s="75"/>
      <c r="E1498" s="64">
        <v>7427</v>
      </c>
      <c r="F1498" s="64" t="str">
        <f t="shared" si="173"/>
        <v>51920</v>
      </c>
      <c r="G1498" s="12">
        <v>5.0200000000000002E-2</v>
      </c>
      <c r="H1498" s="64">
        <v>40026</v>
      </c>
      <c r="I1498" s="64" t="str">
        <f t="shared" si="174"/>
        <v>82009</v>
      </c>
      <c r="J1498" s="50">
        <v>4.3299999999999998E-2</v>
      </c>
      <c r="K1498" s="64">
        <v>38657</v>
      </c>
      <c r="L1498" s="64" t="str">
        <f t="shared" si="175"/>
        <v>112005</v>
      </c>
      <c r="M1498" s="50">
        <v>4.4499999999999998E-2</v>
      </c>
    </row>
    <row r="1499" spans="3:13">
      <c r="C1499" s="64"/>
      <c r="D1499" s="73"/>
      <c r="E1499" s="64">
        <v>7458</v>
      </c>
      <c r="F1499" s="64" t="str">
        <f t="shared" si="173"/>
        <v>61920</v>
      </c>
      <c r="G1499" s="12">
        <v>5.0299999999999997E-2</v>
      </c>
      <c r="H1499" s="64">
        <v>40057</v>
      </c>
      <c r="I1499" s="64" t="str">
        <f t="shared" si="174"/>
        <v>92009</v>
      </c>
      <c r="J1499" s="50">
        <v>4.1399999999999999E-2</v>
      </c>
      <c r="K1499" s="64">
        <v>38687</v>
      </c>
      <c r="L1499" s="64" t="str">
        <f t="shared" si="175"/>
        <v>122005</v>
      </c>
      <c r="M1499" s="50">
        <v>4.3900000000000002E-2</v>
      </c>
    </row>
    <row r="1500" spans="3:13">
      <c r="C1500" s="64"/>
      <c r="D1500" s="75"/>
      <c r="E1500" s="64">
        <v>7488</v>
      </c>
      <c r="F1500" s="64" t="str">
        <f t="shared" si="173"/>
        <v>71920</v>
      </c>
      <c r="G1500" s="12">
        <v>5.04E-2</v>
      </c>
      <c r="H1500" s="64">
        <v>40087</v>
      </c>
      <c r="I1500" s="64" t="str">
        <f t="shared" si="174"/>
        <v>102009</v>
      </c>
      <c r="J1500" s="50">
        <v>4.1599999999999998E-2</v>
      </c>
      <c r="K1500" s="64">
        <v>38718</v>
      </c>
      <c r="L1500" s="64" t="str">
        <f t="shared" si="175"/>
        <v>12006</v>
      </c>
      <c r="M1500" s="50">
        <v>4.3499999999999997E-2</v>
      </c>
    </row>
    <row r="1501" spans="3:13">
      <c r="C1501" s="64"/>
      <c r="D1501" s="73"/>
      <c r="E1501" s="64">
        <v>7519</v>
      </c>
      <c r="F1501" s="64" t="str">
        <f t="shared" ref="F1501:F1564" si="176">MONTH(E1501)&amp;YEAR(E1501)</f>
        <v>81920</v>
      </c>
      <c r="G1501" s="12">
        <v>5.0500000000000003E-2</v>
      </c>
      <c r="H1501" s="64">
        <v>40118</v>
      </c>
      <c r="I1501" s="64" t="str">
        <f t="shared" ref="I1501:I1564" si="177">MONTH(H1501)&amp;YEAR(H1501)</f>
        <v>112009</v>
      </c>
      <c r="J1501" s="50">
        <v>4.24E-2</v>
      </c>
      <c r="K1501" s="64">
        <v>38749</v>
      </c>
      <c r="L1501" s="64" t="str">
        <f t="shared" ref="L1501:L1564" si="178">MONTH(K1501)&amp;YEAR(K1501)</f>
        <v>22006</v>
      </c>
      <c r="M1501" s="50">
        <v>4.5699999999999998E-2</v>
      </c>
    </row>
    <row r="1502" spans="3:13">
      <c r="C1502" s="64"/>
      <c r="D1502" s="75"/>
      <c r="E1502" s="64">
        <v>7550</v>
      </c>
      <c r="F1502" s="64" t="str">
        <f t="shared" si="176"/>
        <v>91920</v>
      </c>
      <c r="G1502" s="12">
        <v>5.0599999999999999E-2</v>
      </c>
      <c r="H1502" s="64">
        <v>40148</v>
      </c>
      <c r="I1502" s="64" t="str">
        <f t="shared" si="177"/>
        <v>122009</v>
      </c>
      <c r="J1502" s="50">
        <v>4.3999999999999997E-2</v>
      </c>
      <c r="K1502" s="64">
        <v>38777</v>
      </c>
      <c r="L1502" s="64" t="str">
        <f t="shared" si="178"/>
        <v>32006</v>
      </c>
      <c r="M1502" s="50">
        <v>4.7199999999999999E-2</v>
      </c>
    </row>
    <row r="1503" spans="3:13">
      <c r="C1503" s="64"/>
      <c r="D1503" s="73"/>
      <c r="E1503" s="64">
        <v>7580</v>
      </c>
      <c r="F1503" s="64" t="str">
        <f t="shared" si="176"/>
        <v>101920</v>
      </c>
      <c r="G1503" s="12">
        <v>5.0700000000000002E-2</v>
      </c>
      <c r="H1503" s="64">
        <v>40179</v>
      </c>
      <c r="I1503" s="64" t="str">
        <f t="shared" si="177"/>
        <v>12010</v>
      </c>
      <c r="J1503" s="50">
        <v>4.4999999999999998E-2</v>
      </c>
      <c r="K1503" s="64">
        <v>38808</v>
      </c>
      <c r="L1503" s="64" t="str">
        <f t="shared" si="178"/>
        <v>42006</v>
      </c>
      <c r="M1503" s="50">
        <v>4.9000000000000002E-2</v>
      </c>
    </row>
    <row r="1504" spans="3:13">
      <c r="C1504" s="64"/>
      <c r="D1504" s="75"/>
      <c r="E1504" s="64">
        <v>7611</v>
      </c>
      <c r="F1504" s="64" t="str">
        <f t="shared" si="176"/>
        <v>111920</v>
      </c>
      <c r="G1504" s="12">
        <v>5.0799999999999998E-2</v>
      </c>
      <c r="H1504" s="64">
        <v>40210</v>
      </c>
      <c r="I1504" s="64" t="str">
        <f t="shared" si="177"/>
        <v>22010</v>
      </c>
      <c r="J1504" s="50">
        <v>4.48E-2</v>
      </c>
      <c r="K1504" s="64">
        <v>38838</v>
      </c>
      <c r="L1504" s="64" t="str">
        <f t="shared" si="178"/>
        <v>52006</v>
      </c>
      <c r="M1504" s="50">
        <v>0.05</v>
      </c>
    </row>
    <row r="1505" spans="3:13">
      <c r="C1505" s="64"/>
      <c r="D1505" s="73"/>
      <c r="E1505" s="64">
        <v>7641</v>
      </c>
      <c r="F1505" s="64" t="str">
        <f t="shared" si="176"/>
        <v>121920</v>
      </c>
      <c r="G1505" s="12">
        <v>5.0900000000000001E-2</v>
      </c>
      <c r="H1505" s="64">
        <v>40238</v>
      </c>
      <c r="I1505" s="64" t="str">
        <f t="shared" si="177"/>
        <v>32010</v>
      </c>
      <c r="J1505" s="50">
        <v>4.4900000000000002E-2</v>
      </c>
      <c r="K1505" s="64">
        <v>38869</v>
      </c>
      <c r="L1505" s="64" t="str">
        <f t="shared" si="178"/>
        <v>62006</v>
      </c>
      <c r="M1505" s="50">
        <v>5.0700000000000002E-2</v>
      </c>
    </row>
    <row r="1506" spans="3:13">
      <c r="C1506" s="64"/>
      <c r="D1506" s="75"/>
      <c r="E1506" s="64">
        <v>7672</v>
      </c>
      <c r="F1506" s="64" t="str">
        <f t="shared" si="176"/>
        <v>11921</v>
      </c>
      <c r="G1506" s="12">
        <v>5.0200000000000002E-2</v>
      </c>
      <c r="H1506" s="64">
        <v>40269</v>
      </c>
      <c r="I1506" s="64" t="str">
        <f t="shared" si="177"/>
        <v>42010</v>
      </c>
      <c r="J1506" s="50">
        <v>4.53E-2</v>
      </c>
      <c r="K1506" s="64">
        <v>38899</v>
      </c>
      <c r="L1506" s="64" t="str">
        <f t="shared" si="178"/>
        <v>72006</v>
      </c>
      <c r="M1506" s="50">
        <v>5.04E-2</v>
      </c>
    </row>
    <row r="1507" spans="3:13">
      <c r="C1507" s="64"/>
      <c r="D1507" s="73"/>
      <c r="E1507" s="64">
        <v>7703</v>
      </c>
      <c r="F1507" s="64" t="str">
        <f t="shared" si="176"/>
        <v>21921</v>
      </c>
      <c r="G1507" s="12">
        <v>4.9599999999999998E-2</v>
      </c>
      <c r="H1507" s="64">
        <v>40299</v>
      </c>
      <c r="I1507" s="64" t="str">
        <f t="shared" si="177"/>
        <v>52010</v>
      </c>
      <c r="J1507" s="50">
        <v>4.1099999999999998E-2</v>
      </c>
      <c r="K1507" s="64">
        <v>38930</v>
      </c>
      <c r="L1507" s="64" t="str">
        <f t="shared" si="178"/>
        <v>82006</v>
      </c>
      <c r="M1507" s="50">
        <v>4.82E-2</v>
      </c>
    </row>
    <row r="1508" spans="3:13">
      <c r="C1508" s="64"/>
      <c r="D1508" s="75"/>
      <c r="E1508" s="64">
        <v>7731</v>
      </c>
      <c r="F1508" s="64" t="str">
        <f t="shared" si="176"/>
        <v>31921</v>
      </c>
      <c r="G1508" s="12">
        <v>4.8899999999999999E-2</v>
      </c>
      <c r="H1508" s="64">
        <v>40330</v>
      </c>
      <c r="I1508" s="64" t="str">
        <f t="shared" si="177"/>
        <v>62010</v>
      </c>
      <c r="J1508" s="50">
        <v>3.95E-2</v>
      </c>
      <c r="K1508" s="64">
        <v>38961</v>
      </c>
      <c r="L1508" s="64" t="str">
        <f t="shared" si="178"/>
        <v>92006</v>
      </c>
      <c r="M1508" s="50">
        <v>4.6699999999999998E-2</v>
      </c>
    </row>
    <row r="1509" spans="3:13">
      <c r="C1509" s="64"/>
      <c r="D1509" s="73"/>
      <c r="E1509" s="64">
        <v>7762</v>
      </c>
      <c r="F1509" s="64" t="str">
        <f t="shared" si="176"/>
        <v>41921</v>
      </c>
      <c r="G1509" s="12">
        <v>4.8300000000000003E-2</v>
      </c>
      <c r="H1509" s="64">
        <v>40360</v>
      </c>
      <c r="I1509" s="64" t="str">
        <f t="shared" si="177"/>
        <v>72010</v>
      </c>
      <c r="J1509" s="50">
        <v>3.7999999999999999E-2</v>
      </c>
      <c r="K1509" s="64">
        <v>38991</v>
      </c>
      <c r="L1509" s="64" t="str">
        <f t="shared" si="178"/>
        <v>102006</v>
      </c>
      <c r="M1509" s="50">
        <v>4.6899999999999997E-2</v>
      </c>
    </row>
    <row r="1510" spans="3:13">
      <c r="C1510" s="64"/>
      <c r="D1510" s="75"/>
      <c r="E1510" s="64">
        <v>7792</v>
      </c>
      <c r="F1510" s="64" t="str">
        <f t="shared" si="176"/>
        <v>51921</v>
      </c>
      <c r="G1510" s="12">
        <v>4.7600000000000003E-2</v>
      </c>
      <c r="H1510" s="64">
        <v>40391</v>
      </c>
      <c r="I1510" s="64" t="str">
        <f t="shared" si="177"/>
        <v>82010</v>
      </c>
      <c r="J1510" s="50">
        <v>3.5200000000000002E-2</v>
      </c>
      <c r="K1510" s="64">
        <v>39022</v>
      </c>
      <c r="L1510" s="64" t="str">
        <f t="shared" si="178"/>
        <v>112006</v>
      </c>
      <c r="M1510" s="50">
        <v>4.58E-2</v>
      </c>
    </row>
    <row r="1511" spans="3:13">
      <c r="C1511" s="64"/>
      <c r="D1511" s="73"/>
      <c r="E1511" s="64">
        <v>7823</v>
      </c>
      <c r="F1511" s="64" t="str">
        <f t="shared" si="176"/>
        <v>61921</v>
      </c>
      <c r="G1511" s="12">
        <v>4.7E-2</v>
      </c>
      <c r="H1511" s="64">
        <v>40422</v>
      </c>
      <c r="I1511" s="64" t="str">
        <f t="shared" si="177"/>
        <v>92010</v>
      </c>
      <c r="J1511" s="50">
        <v>3.4700000000000002E-2</v>
      </c>
      <c r="K1511" s="64">
        <v>39052</v>
      </c>
      <c r="L1511" s="64" t="str">
        <f t="shared" si="178"/>
        <v>122006</v>
      </c>
      <c r="M1511" s="50">
        <v>4.53E-2</v>
      </c>
    </row>
    <row r="1512" spans="3:13">
      <c r="C1512" s="64"/>
      <c r="D1512" s="75"/>
      <c r="E1512" s="64">
        <v>7853</v>
      </c>
      <c r="F1512" s="64" t="str">
        <f t="shared" si="176"/>
        <v>71921</v>
      </c>
      <c r="G1512" s="12">
        <v>4.6300000000000001E-2</v>
      </c>
      <c r="H1512" s="64">
        <v>40452</v>
      </c>
      <c r="I1512" s="64" t="str">
        <f t="shared" si="177"/>
        <v>102010</v>
      </c>
      <c r="J1512" s="50">
        <v>3.5200000000000002E-2</v>
      </c>
      <c r="K1512" s="64">
        <v>39083</v>
      </c>
      <c r="L1512" s="64" t="str">
        <f t="shared" si="178"/>
        <v>12007</v>
      </c>
      <c r="M1512" s="50">
        <v>4.7500000000000001E-2</v>
      </c>
    </row>
    <row r="1513" spans="3:13">
      <c r="C1513" s="64"/>
      <c r="D1513" s="73"/>
      <c r="E1513" s="64">
        <v>7884</v>
      </c>
      <c r="F1513" s="64" t="str">
        <f t="shared" si="176"/>
        <v>81921</v>
      </c>
      <c r="G1513" s="12">
        <v>4.5600000000000002E-2</v>
      </c>
      <c r="H1513" s="64">
        <v>40483</v>
      </c>
      <c r="I1513" s="64" t="str">
        <f t="shared" si="177"/>
        <v>112010</v>
      </c>
      <c r="J1513" s="50">
        <v>3.8199999999999998E-2</v>
      </c>
      <c r="K1513" s="64">
        <v>39114</v>
      </c>
      <c r="L1513" s="64" t="str">
        <f t="shared" si="178"/>
        <v>22007</v>
      </c>
      <c r="M1513" s="50">
        <v>4.7100000000000003E-2</v>
      </c>
    </row>
    <row r="1514" spans="3:13">
      <c r="C1514" s="64"/>
      <c r="D1514" s="75"/>
      <c r="E1514" s="64">
        <v>7915</v>
      </c>
      <c r="F1514" s="64" t="str">
        <f t="shared" si="176"/>
        <v>91921</v>
      </c>
      <c r="G1514" s="12">
        <v>4.4999999999999998E-2</v>
      </c>
      <c r="H1514" s="64">
        <v>40513</v>
      </c>
      <c r="I1514" s="64" t="str">
        <f t="shared" si="177"/>
        <v>122010</v>
      </c>
      <c r="J1514" s="50">
        <v>4.1700000000000001E-2</v>
      </c>
      <c r="K1514" s="64">
        <v>39142</v>
      </c>
      <c r="L1514" s="64" t="str">
        <f t="shared" si="178"/>
        <v>32007</v>
      </c>
      <c r="M1514" s="50">
        <v>4.48E-2</v>
      </c>
    </row>
    <row r="1515" spans="3:13">
      <c r="C1515" s="64"/>
      <c r="D1515" s="73"/>
      <c r="E1515" s="64">
        <v>7945</v>
      </c>
      <c r="F1515" s="64" t="str">
        <f t="shared" si="176"/>
        <v>101921</v>
      </c>
      <c r="G1515" s="12">
        <v>4.4299999999999999E-2</v>
      </c>
      <c r="H1515" s="64">
        <v>40544</v>
      </c>
      <c r="I1515" s="64" t="str">
        <f t="shared" si="177"/>
        <v>12011</v>
      </c>
      <c r="J1515" s="50">
        <v>4.2799999999999998E-2</v>
      </c>
      <c r="K1515" s="64">
        <v>39173</v>
      </c>
      <c r="L1515" s="64" t="str">
        <f t="shared" si="178"/>
        <v>42007</v>
      </c>
      <c r="M1515" s="50">
        <v>4.5900000000000003E-2</v>
      </c>
    </row>
    <row r="1516" spans="3:13">
      <c r="C1516" s="64"/>
      <c r="D1516" s="75"/>
      <c r="E1516" s="64">
        <v>7976</v>
      </c>
      <c r="F1516" s="64" t="str">
        <f t="shared" si="176"/>
        <v>111921</v>
      </c>
      <c r="G1516" s="12">
        <v>4.3700000000000003E-2</v>
      </c>
      <c r="H1516" s="64">
        <v>40575</v>
      </c>
      <c r="I1516" s="64" t="str">
        <f t="shared" si="177"/>
        <v>22011</v>
      </c>
      <c r="J1516" s="50">
        <v>4.4200000000000003E-2</v>
      </c>
      <c r="K1516" s="64">
        <v>39203</v>
      </c>
      <c r="L1516" s="64" t="str">
        <f t="shared" si="178"/>
        <v>52007</v>
      </c>
      <c r="M1516" s="50">
        <v>4.6699999999999998E-2</v>
      </c>
    </row>
    <row r="1517" spans="3:13">
      <c r="C1517" s="64"/>
      <c r="D1517" s="73"/>
      <c r="E1517" s="64">
        <v>8006</v>
      </c>
      <c r="F1517" s="64" t="str">
        <f t="shared" si="176"/>
        <v>121921</v>
      </c>
      <c r="G1517" s="12">
        <v>4.2999999999999997E-2</v>
      </c>
      <c r="H1517" s="64">
        <v>40603</v>
      </c>
      <c r="I1517" s="64" t="str">
        <f t="shared" si="177"/>
        <v>32011</v>
      </c>
      <c r="J1517" s="50">
        <v>4.2700000000000002E-2</v>
      </c>
      <c r="K1517" s="64">
        <v>39234</v>
      </c>
      <c r="L1517" s="64" t="str">
        <f t="shared" si="178"/>
        <v>62007</v>
      </c>
      <c r="M1517" s="50">
        <v>5.0299999999999997E-2</v>
      </c>
    </row>
    <row r="1518" spans="3:13">
      <c r="C1518" s="64"/>
      <c r="D1518" s="75"/>
      <c r="E1518" s="64">
        <v>8037</v>
      </c>
      <c r="F1518" s="64" t="str">
        <f t="shared" si="176"/>
        <v>11922</v>
      </c>
      <c r="G1518" s="12">
        <v>4.2999999999999997E-2</v>
      </c>
      <c r="H1518" s="64">
        <v>40634</v>
      </c>
      <c r="I1518" s="64" t="str">
        <f t="shared" si="177"/>
        <v>42011</v>
      </c>
      <c r="J1518" s="50">
        <v>4.2799999999999998E-2</v>
      </c>
      <c r="K1518" s="64">
        <v>39264</v>
      </c>
      <c r="L1518" s="64" t="str">
        <f t="shared" si="178"/>
        <v>72007</v>
      </c>
      <c r="M1518" s="50">
        <v>4.8800000000000003E-2</v>
      </c>
    </row>
    <row r="1519" spans="3:13">
      <c r="C1519" s="64"/>
      <c r="D1519" s="73"/>
      <c r="E1519" s="64">
        <v>8068</v>
      </c>
      <c r="F1519" s="64" t="str">
        <f t="shared" si="176"/>
        <v>21922</v>
      </c>
      <c r="G1519" s="12">
        <v>4.3099999999999999E-2</v>
      </c>
      <c r="H1519" s="64">
        <v>40664</v>
      </c>
      <c r="I1519" s="64" t="str">
        <f t="shared" si="177"/>
        <v>52011</v>
      </c>
      <c r="J1519" s="50">
        <v>4.0099999999999997E-2</v>
      </c>
      <c r="K1519" s="64">
        <v>39295</v>
      </c>
      <c r="L1519" s="64" t="str">
        <f t="shared" si="178"/>
        <v>82007</v>
      </c>
      <c r="M1519" s="50">
        <v>4.4299999999999999E-2</v>
      </c>
    </row>
    <row r="1520" spans="3:13">
      <c r="C1520" s="64"/>
      <c r="D1520" s="75"/>
      <c r="E1520" s="64">
        <v>8096</v>
      </c>
      <c r="F1520" s="64" t="str">
        <f t="shared" si="176"/>
        <v>31922</v>
      </c>
      <c r="G1520" s="12">
        <v>4.3200000000000002E-2</v>
      </c>
      <c r="H1520" s="64">
        <v>40695</v>
      </c>
      <c r="I1520" s="64" t="str">
        <f t="shared" si="177"/>
        <v>62011</v>
      </c>
      <c r="J1520" s="50">
        <v>3.9100000000000003E-2</v>
      </c>
      <c r="K1520" s="64">
        <v>39326</v>
      </c>
      <c r="L1520" s="64" t="str">
        <f t="shared" si="178"/>
        <v>92007</v>
      </c>
      <c r="M1520" s="50">
        <v>4.2000000000000003E-2</v>
      </c>
    </row>
    <row r="1521" spans="3:13">
      <c r="C1521" s="64"/>
      <c r="D1521" s="73"/>
      <c r="E1521" s="64">
        <v>8127</v>
      </c>
      <c r="F1521" s="64" t="str">
        <f t="shared" si="176"/>
        <v>41922</v>
      </c>
      <c r="G1521" s="12">
        <v>4.3200000000000002E-2</v>
      </c>
      <c r="H1521" s="64">
        <v>40725</v>
      </c>
      <c r="I1521" s="64" t="str">
        <f t="shared" si="177"/>
        <v>72011</v>
      </c>
      <c r="J1521" s="50">
        <v>3.95E-2</v>
      </c>
      <c r="K1521" s="64">
        <v>39356</v>
      </c>
      <c r="L1521" s="64" t="str">
        <f t="shared" si="178"/>
        <v>102007</v>
      </c>
      <c r="M1521" s="50">
        <v>4.2000000000000003E-2</v>
      </c>
    </row>
    <row r="1522" spans="3:13">
      <c r="C1522" s="64"/>
      <c r="D1522" s="75"/>
      <c r="E1522" s="64">
        <v>8157</v>
      </c>
      <c r="F1522" s="64" t="str">
        <f t="shared" si="176"/>
        <v>51922</v>
      </c>
      <c r="G1522" s="12">
        <v>4.3200000000000002E-2</v>
      </c>
      <c r="H1522" s="64">
        <v>40756</v>
      </c>
      <c r="I1522" s="64" t="str">
        <f t="shared" si="177"/>
        <v>82011</v>
      </c>
      <c r="J1522" s="50">
        <v>3.2399999999999998E-2</v>
      </c>
      <c r="K1522" s="64">
        <v>39387</v>
      </c>
      <c r="L1522" s="64" t="str">
        <f t="shared" si="178"/>
        <v>112007</v>
      </c>
      <c r="M1522" s="50">
        <v>3.6700000000000003E-2</v>
      </c>
    </row>
    <row r="1523" spans="3:13">
      <c r="C1523" s="64"/>
      <c r="D1523" s="73"/>
      <c r="E1523" s="64">
        <v>8188</v>
      </c>
      <c r="F1523" s="64" t="str">
        <f t="shared" si="176"/>
        <v>61922</v>
      </c>
      <c r="G1523" s="12">
        <v>4.3299999999999998E-2</v>
      </c>
      <c r="H1523" s="64">
        <v>40787</v>
      </c>
      <c r="I1523" s="64" t="str">
        <f t="shared" si="177"/>
        <v>92011</v>
      </c>
      <c r="J1523" s="50">
        <v>2.8299999999999999E-2</v>
      </c>
      <c r="K1523" s="64">
        <v>39417</v>
      </c>
      <c r="L1523" s="64" t="str">
        <f t="shared" si="178"/>
        <v>122007</v>
      </c>
      <c r="M1523" s="50">
        <v>3.49E-2</v>
      </c>
    </row>
    <row r="1524" spans="3:13">
      <c r="C1524" s="64"/>
      <c r="D1524" s="75"/>
      <c r="E1524" s="64">
        <v>8218</v>
      </c>
      <c r="F1524" s="64" t="str">
        <f t="shared" si="176"/>
        <v>71922</v>
      </c>
      <c r="G1524" s="12">
        <v>4.3400000000000001E-2</v>
      </c>
      <c r="H1524" s="64">
        <v>40817</v>
      </c>
      <c r="I1524" s="64" t="str">
        <f t="shared" si="177"/>
        <v>102011</v>
      </c>
      <c r="J1524" s="50">
        <v>2.87E-2</v>
      </c>
      <c r="K1524" s="64">
        <v>39448</v>
      </c>
      <c r="L1524" s="64" t="str">
        <f t="shared" si="178"/>
        <v>12008</v>
      </c>
      <c r="M1524" s="50">
        <v>2.98E-2</v>
      </c>
    </row>
    <row r="1525" spans="3:13">
      <c r="C1525" s="64"/>
      <c r="D1525" s="73"/>
      <c r="E1525" s="64">
        <v>8249</v>
      </c>
      <c r="F1525" s="64" t="str">
        <f t="shared" si="176"/>
        <v>81922</v>
      </c>
      <c r="G1525" s="12">
        <v>4.3400000000000001E-2</v>
      </c>
      <c r="H1525" s="64">
        <v>40848</v>
      </c>
      <c r="I1525" s="64" t="str">
        <f t="shared" si="177"/>
        <v>112011</v>
      </c>
      <c r="J1525" s="50">
        <v>2.7199999999999998E-2</v>
      </c>
      <c r="K1525" s="64">
        <v>39479</v>
      </c>
      <c r="L1525" s="64" t="str">
        <f t="shared" si="178"/>
        <v>22008</v>
      </c>
      <c r="M1525" s="50">
        <v>2.7799999999999998E-2</v>
      </c>
    </row>
    <row r="1526" spans="3:13">
      <c r="C1526" s="64"/>
      <c r="D1526" s="75"/>
      <c r="E1526" s="64">
        <v>8280</v>
      </c>
      <c r="F1526" s="64" t="str">
        <f t="shared" si="176"/>
        <v>91922</v>
      </c>
      <c r="G1526" s="12">
        <v>4.3400000000000001E-2</v>
      </c>
      <c r="H1526" s="64">
        <v>40878</v>
      </c>
      <c r="I1526" s="64" t="str">
        <f t="shared" si="177"/>
        <v>122011</v>
      </c>
      <c r="J1526" s="50">
        <v>2.6700000000000002E-2</v>
      </c>
      <c r="K1526" s="64">
        <v>39508</v>
      </c>
      <c r="L1526" s="64" t="str">
        <f t="shared" si="178"/>
        <v>32008</v>
      </c>
      <c r="M1526" s="50">
        <v>2.4799999999999999E-2</v>
      </c>
    </row>
    <row r="1527" spans="3:13">
      <c r="C1527" s="64"/>
      <c r="D1527" s="73"/>
      <c r="E1527" s="64">
        <v>8310</v>
      </c>
      <c r="F1527" s="64" t="str">
        <f t="shared" si="176"/>
        <v>101922</v>
      </c>
      <c r="G1527" s="12">
        <v>4.3499999999999997E-2</v>
      </c>
      <c r="H1527" s="64">
        <v>40909</v>
      </c>
      <c r="I1527" s="64" t="str">
        <f t="shared" si="177"/>
        <v>12012</v>
      </c>
      <c r="J1527" s="50">
        <v>2.69E-2</v>
      </c>
      <c r="K1527" s="64">
        <v>39539</v>
      </c>
      <c r="L1527" s="64" t="str">
        <f t="shared" si="178"/>
        <v>42008</v>
      </c>
      <c r="M1527" s="50">
        <v>2.8400000000000002E-2</v>
      </c>
    </row>
    <row r="1528" spans="3:13">
      <c r="C1528" s="64"/>
      <c r="D1528" s="75"/>
      <c r="E1528" s="64">
        <v>8341</v>
      </c>
      <c r="F1528" s="64" t="str">
        <f t="shared" si="176"/>
        <v>111922</v>
      </c>
      <c r="G1528" s="12">
        <v>4.36E-2</v>
      </c>
      <c r="H1528" s="64">
        <v>40940</v>
      </c>
      <c r="I1528" s="64" t="str">
        <f t="shared" si="177"/>
        <v>22012</v>
      </c>
      <c r="J1528" s="50">
        <v>2.75E-2</v>
      </c>
      <c r="K1528" s="64">
        <v>39569</v>
      </c>
      <c r="L1528" s="64" t="str">
        <f t="shared" si="178"/>
        <v>52008</v>
      </c>
      <c r="M1528" s="50">
        <v>3.15E-2</v>
      </c>
    </row>
    <row r="1529" spans="3:13">
      <c r="C1529" s="64"/>
      <c r="D1529" s="73"/>
      <c r="E1529" s="64">
        <v>8371</v>
      </c>
      <c r="F1529" s="64" t="str">
        <f t="shared" si="176"/>
        <v>121922</v>
      </c>
      <c r="G1529" s="12">
        <v>4.36E-2</v>
      </c>
      <c r="H1529" s="64">
        <v>40969</v>
      </c>
      <c r="I1529" s="64" t="str">
        <f t="shared" si="177"/>
        <v>32012</v>
      </c>
      <c r="J1529" s="50">
        <v>2.9399999999999999E-2</v>
      </c>
      <c r="K1529" s="64">
        <v>39600</v>
      </c>
      <c r="L1529" s="64" t="str">
        <f t="shared" si="178"/>
        <v>62008</v>
      </c>
      <c r="M1529" s="50">
        <v>3.49E-2</v>
      </c>
    </row>
    <row r="1530" spans="3:13">
      <c r="C1530" s="64"/>
      <c r="D1530" s="75"/>
      <c r="E1530" s="64">
        <v>8402</v>
      </c>
      <c r="F1530" s="64" t="str">
        <f t="shared" si="176"/>
        <v>11923</v>
      </c>
      <c r="G1530" s="12">
        <v>4.3400000000000001E-2</v>
      </c>
      <c r="H1530" s="64">
        <v>41000</v>
      </c>
      <c r="I1530" s="64" t="str">
        <f t="shared" si="177"/>
        <v>42012</v>
      </c>
      <c r="J1530" s="50">
        <v>2.8199999999999999E-2</v>
      </c>
      <c r="K1530" s="64">
        <v>39630</v>
      </c>
      <c r="L1530" s="64" t="str">
        <f t="shared" si="178"/>
        <v>72008</v>
      </c>
      <c r="M1530" s="50">
        <v>3.3000000000000002E-2</v>
      </c>
    </row>
    <row r="1531" spans="3:13">
      <c r="C1531" s="64"/>
      <c r="D1531" s="73"/>
      <c r="E1531" s="64">
        <v>8433</v>
      </c>
      <c r="F1531" s="64" t="str">
        <f t="shared" si="176"/>
        <v>21923</v>
      </c>
      <c r="G1531" s="12">
        <v>4.3099999999999999E-2</v>
      </c>
      <c r="H1531" s="64">
        <v>41030</v>
      </c>
      <c r="I1531" s="64" t="str">
        <f t="shared" si="177"/>
        <v>52012</v>
      </c>
      <c r="J1531" s="50">
        <v>2.53E-2</v>
      </c>
      <c r="K1531" s="64">
        <v>39661</v>
      </c>
      <c r="L1531" s="64" t="str">
        <f t="shared" si="178"/>
        <v>82008</v>
      </c>
      <c r="M1531" s="50">
        <v>3.1399999999999997E-2</v>
      </c>
    </row>
    <row r="1532" spans="3:13">
      <c r="C1532" s="64"/>
      <c r="D1532" s="75"/>
      <c r="E1532" s="64">
        <v>8461</v>
      </c>
      <c r="F1532" s="64" t="str">
        <f t="shared" si="176"/>
        <v>31923</v>
      </c>
      <c r="G1532" s="12">
        <v>4.2799999999999998E-2</v>
      </c>
      <c r="H1532" s="64">
        <v>41061</v>
      </c>
      <c r="I1532" s="64" t="str">
        <f t="shared" si="177"/>
        <v>62012</v>
      </c>
      <c r="J1532" s="50">
        <v>2.3099999999999999E-2</v>
      </c>
      <c r="K1532" s="64">
        <v>39692</v>
      </c>
      <c r="L1532" s="64" t="str">
        <f t="shared" si="178"/>
        <v>92008</v>
      </c>
      <c r="M1532" s="50">
        <v>2.8799999999999999E-2</v>
      </c>
    </row>
    <row r="1533" spans="3:13">
      <c r="C1533" s="64"/>
      <c r="D1533" s="73"/>
      <c r="E1533" s="64">
        <v>8492</v>
      </c>
      <c r="F1533" s="64" t="str">
        <f t="shared" si="176"/>
        <v>41923</v>
      </c>
      <c r="G1533" s="12">
        <v>4.2599999999999999E-2</v>
      </c>
      <c r="H1533" s="64">
        <v>41091</v>
      </c>
      <c r="I1533" s="64" t="str">
        <f t="shared" si="177"/>
        <v>72012</v>
      </c>
      <c r="J1533" s="50">
        <v>2.2200000000000001E-2</v>
      </c>
      <c r="K1533" s="64">
        <v>39722</v>
      </c>
      <c r="L1533" s="64" t="str">
        <f t="shared" si="178"/>
        <v>102008</v>
      </c>
      <c r="M1533" s="50">
        <v>2.7300000000000001E-2</v>
      </c>
    </row>
    <row r="1534" spans="3:13">
      <c r="C1534" s="64"/>
      <c r="D1534" s="75"/>
      <c r="E1534" s="64">
        <v>8522</v>
      </c>
      <c r="F1534" s="64" t="str">
        <f t="shared" si="176"/>
        <v>51923</v>
      </c>
      <c r="G1534" s="12">
        <v>4.24E-2</v>
      </c>
      <c r="H1534" s="64">
        <v>41122</v>
      </c>
      <c r="I1534" s="64" t="str">
        <f t="shared" si="177"/>
        <v>82012</v>
      </c>
      <c r="J1534" s="50">
        <v>2.4E-2</v>
      </c>
      <c r="K1534" s="64">
        <v>39753</v>
      </c>
      <c r="L1534" s="64" t="str">
        <f t="shared" si="178"/>
        <v>112008</v>
      </c>
      <c r="M1534" s="50">
        <v>2.29E-2</v>
      </c>
    </row>
    <row r="1535" spans="3:13">
      <c r="C1535" s="64"/>
      <c r="D1535" s="73"/>
      <c r="E1535" s="64">
        <v>8553</v>
      </c>
      <c r="F1535" s="64" t="str">
        <f t="shared" si="176"/>
        <v>61923</v>
      </c>
      <c r="G1535" s="12">
        <v>4.2099999999999999E-2</v>
      </c>
      <c r="H1535" s="64">
        <v>41153</v>
      </c>
      <c r="I1535" s="64" t="str">
        <f t="shared" si="177"/>
        <v>92012</v>
      </c>
      <c r="J1535" s="50">
        <v>2.4899999999999999E-2</v>
      </c>
      <c r="K1535" s="64">
        <v>39783</v>
      </c>
      <c r="L1535" s="64" t="str">
        <f t="shared" si="178"/>
        <v>122008</v>
      </c>
      <c r="M1535" s="50">
        <v>1.52E-2</v>
      </c>
    </row>
    <row r="1536" spans="3:13">
      <c r="C1536" s="64"/>
      <c r="D1536" s="75"/>
      <c r="E1536" s="64">
        <v>8583</v>
      </c>
      <c r="F1536" s="64" t="str">
        <f t="shared" si="176"/>
        <v>71923</v>
      </c>
      <c r="G1536" s="12">
        <v>4.1799999999999997E-2</v>
      </c>
      <c r="H1536" s="64">
        <v>41183</v>
      </c>
      <c r="I1536" s="64" t="str">
        <f t="shared" si="177"/>
        <v>102012</v>
      </c>
      <c r="J1536" s="50">
        <v>2.5100000000000001E-2</v>
      </c>
      <c r="K1536" s="64">
        <v>39814</v>
      </c>
      <c r="L1536" s="64" t="str">
        <f t="shared" si="178"/>
        <v>12009</v>
      </c>
      <c r="M1536" s="50">
        <v>1.6E-2</v>
      </c>
    </row>
    <row r="1537" spans="3:13">
      <c r="C1537" s="64"/>
      <c r="D1537" s="73"/>
      <c r="E1537" s="64">
        <v>8614</v>
      </c>
      <c r="F1537" s="64" t="str">
        <f t="shared" si="176"/>
        <v>81923</v>
      </c>
      <c r="G1537" s="12">
        <v>4.1599999999999998E-2</v>
      </c>
      <c r="H1537" s="64">
        <v>41214</v>
      </c>
      <c r="I1537" s="64" t="str">
        <f t="shared" si="177"/>
        <v>112012</v>
      </c>
      <c r="J1537" s="50">
        <v>2.3900000000000001E-2</v>
      </c>
      <c r="K1537" s="64">
        <v>39845</v>
      </c>
      <c r="L1537" s="64" t="str">
        <f t="shared" si="178"/>
        <v>22009</v>
      </c>
      <c r="M1537" s="50">
        <v>1.8700000000000001E-2</v>
      </c>
    </row>
    <row r="1538" spans="3:13">
      <c r="C1538" s="64"/>
      <c r="D1538" s="75"/>
      <c r="E1538" s="64">
        <v>8645</v>
      </c>
      <c r="F1538" s="64" t="str">
        <f t="shared" si="176"/>
        <v>91923</v>
      </c>
      <c r="G1538" s="12">
        <v>4.1399999999999999E-2</v>
      </c>
      <c r="H1538" s="64">
        <v>41244</v>
      </c>
      <c r="I1538" s="64" t="str">
        <f t="shared" si="177"/>
        <v>122012</v>
      </c>
      <c r="J1538" s="50">
        <v>2.47E-2</v>
      </c>
      <c r="K1538" s="64">
        <v>39873</v>
      </c>
      <c r="L1538" s="64" t="str">
        <f t="shared" si="178"/>
        <v>32009</v>
      </c>
      <c r="M1538" s="50">
        <v>1.8200000000000001E-2</v>
      </c>
    </row>
    <row r="1539" spans="3:13">
      <c r="C1539" s="64"/>
      <c r="D1539" s="73"/>
      <c r="E1539" s="64">
        <v>8675</v>
      </c>
      <c r="F1539" s="64" t="str">
        <f t="shared" si="176"/>
        <v>101923</v>
      </c>
      <c r="G1539" s="12">
        <v>4.1099999999999998E-2</v>
      </c>
      <c r="H1539" s="64">
        <v>41275</v>
      </c>
      <c r="I1539" s="64" t="str">
        <f t="shared" si="177"/>
        <v>12013</v>
      </c>
      <c r="J1539" s="50">
        <v>2.6800000000000001E-2</v>
      </c>
      <c r="K1539" s="64">
        <v>39904</v>
      </c>
      <c r="L1539" s="64" t="str">
        <f t="shared" si="178"/>
        <v>42009</v>
      </c>
      <c r="M1539" s="50">
        <v>1.8599999999999998E-2</v>
      </c>
    </row>
    <row r="1540" spans="3:13">
      <c r="C1540" s="64"/>
      <c r="D1540" s="75"/>
      <c r="E1540" s="64">
        <v>8706</v>
      </c>
      <c r="F1540" s="64" t="str">
        <f t="shared" si="176"/>
        <v>111923</v>
      </c>
      <c r="G1540" s="12">
        <v>4.0899999999999999E-2</v>
      </c>
      <c r="H1540" s="64">
        <v>41306</v>
      </c>
      <c r="I1540" s="64" t="str">
        <f t="shared" si="177"/>
        <v>22013</v>
      </c>
      <c r="J1540" s="50">
        <v>2.7799999999999998E-2</v>
      </c>
      <c r="K1540" s="64">
        <v>39934</v>
      </c>
      <c r="L1540" s="64" t="str">
        <f t="shared" si="178"/>
        <v>52009</v>
      </c>
      <c r="M1540" s="50">
        <v>2.1299999999999999E-2</v>
      </c>
    </row>
    <row r="1541" spans="3:13">
      <c r="C1541" s="64"/>
      <c r="D1541" s="73"/>
      <c r="E1541" s="64">
        <v>8736</v>
      </c>
      <c r="F1541" s="64" t="str">
        <f t="shared" si="176"/>
        <v>121923</v>
      </c>
      <c r="G1541" s="12">
        <v>4.0599999999999997E-2</v>
      </c>
      <c r="H1541" s="64">
        <v>41334</v>
      </c>
      <c r="I1541" s="64" t="str">
        <f t="shared" si="177"/>
        <v>32013</v>
      </c>
      <c r="J1541" s="50">
        <v>2.7799999999999998E-2</v>
      </c>
      <c r="K1541" s="64">
        <v>39965</v>
      </c>
      <c r="L1541" s="64" t="str">
        <f t="shared" si="178"/>
        <v>62009</v>
      </c>
      <c r="M1541" s="50">
        <v>2.7099999999999999E-2</v>
      </c>
    </row>
    <row r="1542" spans="3:13">
      <c r="C1542" s="64"/>
      <c r="D1542" s="75"/>
      <c r="E1542" s="64">
        <v>8767</v>
      </c>
      <c r="F1542" s="64" t="str">
        <f t="shared" si="176"/>
        <v>11924</v>
      </c>
      <c r="G1542" s="12">
        <v>4.0399999999999998E-2</v>
      </c>
      <c r="H1542" s="64">
        <v>41365</v>
      </c>
      <c r="I1542" s="64" t="str">
        <f t="shared" si="177"/>
        <v>42013</v>
      </c>
      <c r="J1542" s="50">
        <v>2.5499999999999998E-2</v>
      </c>
      <c r="K1542" s="64">
        <v>39995</v>
      </c>
      <c r="L1542" s="64" t="str">
        <f t="shared" si="178"/>
        <v>72009</v>
      </c>
      <c r="M1542" s="50">
        <v>2.46E-2</v>
      </c>
    </row>
    <row r="1543" spans="3:13">
      <c r="C1543" s="64"/>
      <c r="D1543" s="73"/>
      <c r="E1543" s="64">
        <v>8798</v>
      </c>
      <c r="F1543" s="64" t="str">
        <f t="shared" si="176"/>
        <v>21924</v>
      </c>
      <c r="G1543" s="12">
        <v>4.0300000000000002E-2</v>
      </c>
      <c r="H1543" s="64">
        <v>41395</v>
      </c>
      <c r="I1543" s="64" t="str">
        <f t="shared" si="177"/>
        <v>52013</v>
      </c>
      <c r="J1543" s="50">
        <v>2.7300000000000001E-2</v>
      </c>
      <c r="K1543" s="64">
        <v>40026</v>
      </c>
      <c r="L1543" s="64" t="str">
        <f t="shared" si="178"/>
        <v>82009</v>
      </c>
      <c r="M1543" s="50">
        <v>2.5700000000000001E-2</v>
      </c>
    </row>
    <row r="1544" spans="3:13">
      <c r="C1544" s="64"/>
      <c r="D1544" s="75"/>
      <c r="E1544" s="64">
        <v>8827</v>
      </c>
      <c r="F1544" s="64" t="str">
        <f t="shared" si="176"/>
        <v>31924</v>
      </c>
      <c r="G1544" s="12">
        <v>4.0099999999999997E-2</v>
      </c>
      <c r="H1544" s="64">
        <v>41426</v>
      </c>
      <c r="I1544" s="64" t="str">
        <f t="shared" si="177"/>
        <v>62013</v>
      </c>
      <c r="J1544" s="50">
        <v>3.0700000000000002E-2</v>
      </c>
      <c r="K1544" s="64">
        <v>40057</v>
      </c>
      <c r="L1544" s="64" t="str">
        <f t="shared" si="178"/>
        <v>92009</v>
      </c>
      <c r="M1544" s="50">
        <v>2.3699999999999999E-2</v>
      </c>
    </row>
    <row r="1545" spans="3:13">
      <c r="C1545" s="64"/>
      <c r="D1545" s="73"/>
      <c r="E1545" s="64">
        <v>8858</v>
      </c>
      <c r="F1545" s="64" t="str">
        <f t="shared" si="176"/>
        <v>41924</v>
      </c>
      <c r="G1545" s="12">
        <v>3.9899999999999998E-2</v>
      </c>
      <c r="H1545" s="64">
        <v>41456</v>
      </c>
      <c r="I1545" s="64" t="str">
        <f t="shared" si="177"/>
        <v>72013</v>
      </c>
      <c r="J1545" s="50">
        <v>3.3099999999999997E-2</v>
      </c>
      <c r="K1545" s="64">
        <v>40087</v>
      </c>
      <c r="L1545" s="64" t="str">
        <f t="shared" si="178"/>
        <v>102009</v>
      </c>
      <c r="M1545" s="50">
        <v>2.3300000000000001E-2</v>
      </c>
    </row>
    <row r="1546" spans="3:13">
      <c r="C1546" s="64"/>
      <c r="D1546" s="75"/>
      <c r="E1546" s="64">
        <v>8888</v>
      </c>
      <c r="F1546" s="64" t="str">
        <f t="shared" si="176"/>
        <v>51924</v>
      </c>
      <c r="G1546" s="12">
        <v>3.9800000000000002E-2</v>
      </c>
      <c r="H1546" s="64">
        <v>41487</v>
      </c>
      <c r="I1546" s="64" t="str">
        <f t="shared" si="177"/>
        <v>82013</v>
      </c>
      <c r="J1546" s="50">
        <v>3.49E-2</v>
      </c>
      <c r="K1546" s="64">
        <v>40118</v>
      </c>
      <c r="L1546" s="64" t="str">
        <f t="shared" si="178"/>
        <v>112009</v>
      </c>
      <c r="M1546" s="50">
        <v>2.23E-2</v>
      </c>
    </row>
    <row r="1547" spans="3:13">
      <c r="C1547" s="64"/>
      <c r="D1547" s="73"/>
      <c r="E1547" s="64">
        <v>8919</v>
      </c>
      <c r="F1547" s="64" t="str">
        <f t="shared" si="176"/>
        <v>61924</v>
      </c>
      <c r="G1547" s="12">
        <v>3.9600000000000003E-2</v>
      </c>
      <c r="H1547" s="64">
        <v>41518</v>
      </c>
      <c r="I1547" s="64" t="str">
        <f t="shared" si="177"/>
        <v>92013</v>
      </c>
      <c r="J1547" s="50">
        <v>3.5299999999999998E-2</v>
      </c>
      <c r="K1547" s="64">
        <v>40148</v>
      </c>
      <c r="L1547" s="64" t="str">
        <f t="shared" si="178"/>
        <v>122009</v>
      </c>
      <c r="M1547" s="50">
        <v>2.3400000000000001E-2</v>
      </c>
    </row>
    <row r="1548" spans="3:13">
      <c r="C1548" s="64"/>
      <c r="D1548" s="75"/>
      <c r="E1548" s="64">
        <v>8949</v>
      </c>
      <c r="F1548" s="64" t="str">
        <f t="shared" si="176"/>
        <v>71924</v>
      </c>
      <c r="G1548" s="12">
        <v>3.9399999999999998E-2</v>
      </c>
      <c r="H1548" s="64">
        <v>41548</v>
      </c>
      <c r="I1548" s="64" t="str">
        <f t="shared" si="177"/>
        <v>102013</v>
      </c>
      <c r="J1548" s="50">
        <v>3.3799999999999997E-2</v>
      </c>
      <c r="K1548" s="64">
        <v>40179</v>
      </c>
      <c r="L1548" s="64" t="str">
        <f t="shared" si="178"/>
        <v>12010</v>
      </c>
      <c r="M1548" s="50">
        <v>2.4799999999999999E-2</v>
      </c>
    </row>
    <row r="1549" spans="3:13">
      <c r="C1549" s="64"/>
      <c r="D1549" s="73"/>
      <c r="E1549" s="64">
        <v>8980</v>
      </c>
      <c r="F1549" s="64" t="str">
        <f t="shared" si="176"/>
        <v>81924</v>
      </c>
      <c r="G1549" s="12">
        <v>3.9300000000000002E-2</v>
      </c>
      <c r="H1549" s="64">
        <v>41579</v>
      </c>
      <c r="I1549" s="64" t="str">
        <f t="shared" si="177"/>
        <v>112013</v>
      </c>
      <c r="J1549" s="50">
        <v>3.5000000000000003E-2</v>
      </c>
      <c r="K1549" s="64">
        <v>40210</v>
      </c>
      <c r="L1549" s="64" t="str">
        <f t="shared" si="178"/>
        <v>22010</v>
      </c>
      <c r="M1549" s="50">
        <v>2.3599999999999999E-2</v>
      </c>
    </row>
    <row r="1550" spans="3:13">
      <c r="C1550" s="64"/>
      <c r="D1550" s="75"/>
      <c r="E1550" s="64">
        <v>9011</v>
      </c>
      <c r="F1550" s="64" t="str">
        <f t="shared" si="176"/>
        <v>91924</v>
      </c>
      <c r="G1550" s="12">
        <v>3.9100000000000003E-2</v>
      </c>
      <c r="H1550" s="64">
        <v>41609</v>
      </c>
      <c r="I1550" s="64" t="str">
        <f t="shared" si="177"/>
        <v>122013</v>
      </c>
      <c r="J1550" s="50">
        <v>3.6299999999999999E-2</v>
      </c>
      <c r="K1550" s="64">
        <v>40238</v>
      </c>
      <c r="L1550" s="64" t="str">
        <f t="shared" si="178"/>
        <v>32010</v>
      </c>
      <c r="M1550" s="50">
        <v>2.4299999999999999E-2</v>
      </c>
    </row>
    <row r="1551" spans="3:13">
      <c r="C1551" s="64"/>
      <c r="D1551" s="73"/>
      <c r="E1551" s="64">
        <v>9041</v>
      </c>
      <c r="F1551" s="64" t="str">
        <f t="shared" si="176"/>
        <v>101924</v>
      </c>
      <c r="G1551" s="12">
        <v>3.8899999999999997E-2</v>
      </c>
      <c r="H1551" s="64">
        <v>41640</v>
      </c>
      <c r="I1551" s="64" t="str">
        <f t="shared" si="177"/>
        <v>12014</v>
      </c>
      <c r="J1551" s="50">
        <v>3.5200000000000002E-2</v>
      </c>
      <c r="K1551" s="64">
        <v>40269</v>
      </c>
      <c r="L1551" s="64" t="str">
        <f t="shared" si="178"/>
        <v>42010</v>
      </c>
      <c r="M1551" s="50">
        <v>2.58E-2</v>
      </c>
    </row>
    <row r="1552" spans="3:13">
      <c r="C1552" s="64"/>
      <c r="D1552" s="75"/>
      <c r="E1552" s="64">
        <v>9072</v>
      </c>
      <c r="F1552" s="64" t="str">
        <f t="shared" si="176"/>
        <v>111924</v>
      </c>
      <c r="G1552" s="12">
        <v>3.8800000000000001E-2</v>
      </c>
      <c r="H1552" s="64">
        <v>41671</v>
      </c>
      <c r="I1552" s="64" t="str">
        <f t="shared" si="177"/>
        <v>22014</v>
      </c>
      <c r="J1552" s="50">
        <v>3.3799999999999997E-2</v>
      </c>
      <c r="K1552" s="64">
        <v>40299</v>
      </c>
      <c r="L1552" s="64" t="str">
        <f t="shared" si="178"/>
        <v>52010</v>
      </c>
      <c r="M1552" s="50">
        <v>2.18E-2</v>
      </c>
    </row>
    <row r="1553" spans="3:13">
      <c r="C1553" s="64"/>
      <c r="D1553" s="73"/>
      <c r="E1553" s="64">
        <v>9102</v>
      </c>
      <c r="F1553" s="64" t="str">
        <f t="shared" si="176"/>
        <v>121924</v>
      </c>
      <c r="G1553" s="12">
        <v>3.8600000000000002E-2</v>
      </c>
      <c r="H1553" s="64">
        <v>41699</v>
      </c>
      <c r="I1553" s="64" t="str">
        <f t="shared" si="177"/>
        <v>32014</v>
      </c>
      <c r="J1553" s="50">
        <v>3.3500000000000002E-2</v>
      </c>
      <c r="K1553" s="64">
        <v>40330</v>
      </c>
      <c r="L1553" s="64" t="str">
        <f t="shared" si="178"/>
        <v>62010</v>
      </c>
      <c r="M1553" s="50">
        <v>0.02</v>
      </c>
    </row>
    <row r="1554" spans="3:13">
      <c r="C1554" s="64"/>
      <c r="D1554" s="75"/>
      <c r="E1554" s="64">
        <v>9133</v>
      </c>
      <c r="F1554" s="64" t="str">
        <f t="shared" si="176"/>
        <v>11925</v>
      </c>
      <c r="G1554" s="12">
        <v>3.85E-2</v>
      </c>
      <c r="H1554" s="64">
        <v>41730</v>
      </c>
      <c r="I1554" s="64" t="str">
        <f t="shared" si="177"/>
        <v>42014</v>
      </c>
      <c r="J1554" s="50">
        <v>3.27E-2</v>
      </c>
      <c r="K1554" s="64">
        <v>40360</v>
      </c>
      <c r="L1554" s="64" t="str">
        <f t="shared" si="178"/>
        <v>72010</v>
      </c>
      <c r="M1554" s="50">
        <v>1.7600000000000001E-2</v>
      </c>
    </row>
    <row r="1555" spans="3:13">
      <c r="C1555" s="64"/>
      <c r="D1555" s="73"/>
      <c r="E1555" s="64">
        <v>9164</v>
      </c>
      <c r="F1555" s="64" t="str">
        <f t="shared" si="176"/>
        <v>21925</v>
      </c>
      <c r="G1555" s="12">
        <v>3.8300000000000001E-2</v>
      </c>
      <c r="H1555" s="64">
        <v>41760</v>
      </c>
      <c r="I1555" s="64" t="str">
        <f t="shared" si="177"/>
        <v>52014</v>
      </c>
      <c r="J1555" s="50">
        <v>3.1199999999999999E-2</v>
      </c>
      <c r="K1555" s="64">
        <v>40391</v>
      </c>
      <c r="L1555" s="64" t="str">
        <f t="shared" si="178"/>
        <v>82010</v>
      </c>
      <c r="M1555" s="50">
        <v>1.47E-2</v>
      </c>
    </row>
    <row r="1556" spans="3:13">
      <c r="C1556" s="64"/>
      <c r="D1556" s="75"/>
      <c r="E1556" s="64">
        <v>9192</v>
      </c>
      <c r="F1556" s="64" t="str">
        <f t="shared" si="176"/>
        <v>31925</v>
      </c>
      <c r="G1556" s="12">
        <v>3.8199999999999998E-2</v>
      </c>
      <c r="H1556" s="64">
        <v>41791</v>
      </c>
      <c r="I1556" s="64" t="str">
        <f t="shared" si="177"/>
        <v>62014</v>
      </c>
      <c r="J1556" s="50">
        <v>3.15E-2</v>
      </c>
      <c r="K1556" s="64">
        <v>40422</v>
      </c>
      <c r="L1556" s="64" t="str">
        <f t="shared" si="178"/>
        <v>92010</v>
      </c>
      <c r="M1556" s="50">
        <v>1.41E-2</v>
      </c>
    </row>
    <row r="1557" spans="3:13">
      <c r="C1557" s="64"/>
      <c r="D1557" s="73"/>
      <c r="E1557" s="64">
        <v>9223</v>
      </c>
      <c r="F1557" s="64" t="str">
        <f t="shared" si="176"/>
        <v>41925</v>
      </c>
      <c r="G1557" s="12">
        <v>3.7999999999999999E-2</v>
      </c>
      <c r="H1557" s="64">
        <v>41821</v>
      </c>
      <c r="I1557" s="64" t="str">
        <f t="shared" si="177"/>
        <v>72014</v>
      </c>
      <c r="J1557" s="50">
        <v>3.0700000000000002E-2</v>
      </c>
      <c r="K1557" s="64">
        <v>40452</v>
      </c>
      <c r="L1557" s="64" t="str">
        <f t="shared" si="178"/>
        <v>102010</v>
      </c>
      <c r="M1557" s="50">
        <v>1.18E-2</v>
      </c>
    </row>
    <row r="1558" spans="3:13">
      <c r="C1558" s="64"/>
      <c r="D1558" s="75"/>
      <c r="E1558" s="64">
        <v>9253</v>
      </c>
      <c r="F1558" s="64" t="str">
        <f t="shared" si="176"/>
        <v>51925</v>
      </c>
      <c r="G1558" s="12">
        <v>3.7900000000000003E-2</v>
      </c>
      <c r="H1558" s="64">
        <v>41852</v>
      </c>
      <c r="I1558" s="64" t="str">
        <f t="shared" si="177"/>
        <v>82014</v>
      </c>
      <c r="J1558" s="50">
        <v>2.9399999999999999E-2</v>
      </c>
      <c r="K1558" s="64">
        <v>40483</v>
      </c>
      <c r="L1558" s="64" t="str">
        <f t="shared" si="178"/>
        <v>112010</v>
      </c>
      <c r="M1558" s="50">
        <v>1.35E-2</v>
      </c>
    </row>
    <row r="1559" spans="3:13">
      <c r="C1559" s="64"/>
      <c r="D1559" s="73"/>
      <c r="E1559" s="64">
        <v>9284</v>
      </c>
      <c r="F1559" s="64" t="str">
        <f t="shared" si="176"/>
        <v>61925</v>
      </c>
      <c r="G1559" s="12">
        <v>3.7699999999999997E-2</v>
      </c>
      <c r="H1559" s="64">
        <v>41883</v>
      </c>
      <c r="I1559" s="64" t="str">
        <f t="shared" si="177"/>
        <v>92014</v>
      </c>
      <c r="J1559" s="50">
        <v>3.0099999999999998E-2</v>
      </c>
      <c r="K1559" s="64">
        <v>40513</v>
      </c>
      <c r="L1559" s="64" t="str">
        <f t="shared" si="178"/>
        <v>122010</v>
      </c>
      <c r="M1559" s="50">
        <v>1.9300000000000001E-2</v>
      </c>
    </row>
    <row r="1560" spans="3:13">
      <c r="C1560" s="64"/>
      <c r="D1560" s="75"/>
      <c r="E1560" s="64">
        <v>9314</v>
      </c>
      <c r="F1560" s="64" t="str">
        <f t="shared" si="176"/>
        <v>71925</v>
      </c>
      <c r="G1560" s="12">
        <v>3.7600000000000001E-2</v>
      </c>
      <c r="H1560" s="64">
        <v>41913</v>
      </c>
      <c r="I1560" s="64" t="str">
        <f t="shared" si="177"/>
        <v>102014</v>
      </c>
      <c r="J1560" s="50">
        <v>2.7699999999999999E-2</v>
      </c>
      <c r="K1560" s="64">
        <v>40544</v>
      </c>
      <c r="L1560" s="64" t="str">
        <f t="shared" si="178"/>
        <v>12011</v>
      </c>
      <c r="M1560" s="50">
        <v>1.9900000000000001E-2</v>
      </c>
    </row>
    <row r="1561" spans="3:13">
      <c r="C1561" s="64"/>
      <c r="D1561" s="73"/>
      <c r="E1561" s="64">
        <v>9345</v>
      </c>
      <c r="F1561" s="64" t="str">
        <f t="shared" si="176"/>
        <v>81925</v>
      </c>
      <c r="G1561" s="12">
        <v>3.7400000000000003E-2</v>
      </c>
      <c r="H1561" s="64">
        <v>41944</v>
      </c>
      <c r="I1561" s="64" t="str">
        <f t="shared" si="177"/>
        <v>112014</v>
      </c>
      <c r="J1561" s="50">
        <v>2.76E-2</v>
      </c>
      <c r="K1561" s="64">
        <v>40575</v>
      </c>
      <c r="L1561" s="64" t="str">
        <f t="shared" si="178"/>
        <v>22011</v>
      </c>
      <c r="M1561" s="50">
        <v>2.2599999999999999E-2</v>
      </c>
    </row>
    <row r="1562" spans="3:13">
      <c r="C1562" s="64"/>
      <c r="D1562" s="75"/>
      <c r="E1562" s="64">
        <v>9376</v>
      </c>
      <c r="F1562" s="64" t="str">
        <f t="shared" si="176"/>
        <v>91925</v>
      </c>
      <c r="G1562" s="12">
        <v>3.7199999999999997E-2</v>
      </c>
      <c r="H1562" s="64">
        <v>41974</v>
      </c>
      <c r="I1562" s="64" t="str">
        <f t="shared" si="177"/>
        <v>122014</v>
      </c>
      <c r="J1562" s="50">
        <v>2.5499999999999998E-2</v>
      </c>
      <c r="K1562" s="64">
        <v>40603</v>
      </c>
      <c r="L1562" s="64" t="str">
        <f t="shared" si="178"/>
        <v>32011</v>
      </c>
      <c r="M1562" s="50">
        <v>2.1100000000000001E-2</v>
      </c>
    </row>
    <row r="1563" spans="3:13">
      <c r="C1563" s="64"/>
      <c r="D1563" s="73"/>
      <c r="E1563" s="64">
        <v>9406</v>
      </c>
      <c r="F1563" s="64" t="str">
        <f t="shared" si="176"/>
        <v>101925</v>
      </c>
      <c r="G1563" s="12">
        <v>3.7100000000000001E-2</v>
      </c>
      <c r="H1563" s="64">
        <v>42005</v>
      </c>
      <c r="I1563" s="64" t="str">
        <f t="shared" si="177"/>
        <v>12015</v>
      </c>
      <c r="J1563" s="50">
        <v>2.1999999999999999E-2</v>
      </c>
      <c r="K1563" s="64">
        <v>40634</v>
      </c>
      <c r="L1563" s="64" t="str">
        <f t="shared" si="178"/>
        <v>42011</v>
      </c>
      <c r="M1563" s="50">
        <v>2.1700000000000001E-2</v>
      </c>
    </row>
    <row r="1564" spans="3:13">
      <c r="C1564" s="64"/>
      <c r="D1564" s="75"/>
      <c r="E1564" s="64">
        <v>9437</v>
      </c>
      <c r="F1564" s="64" t="str">
        <f t="shared" si="176"/>
        <v>111925</v>
      </c>
      <c r="G1564" s="12">
        <v>3.6900000000000002E-2</v>
      </c>
      <c r="H1564" s="64">
        <v>42036</v>
      </c>
      <c r="I1564" s="64" t="str">
        <f t="shared" si="177"/>
        <v>22015</v>
      </c>
      <c r="J1564" s="50">
        <v>2.3400000000000001E-2</v>
      </c>
      <c r="K1564" s="64">
        <v>40664</v>
      </c>
      <c r="L1564" s="64" t="str">
        <f t="shared" si="178"/>
        <v>52011</v>
      </c>
      <c r="M1564" s="50">
        <v>1.84E-2</v>
      </c>
    </row>
    <row r="1565" spans="3:13">
      <c r="C1565" s="64"/>
      <c r="D1565" s="73"/>
      <c r="E1565" s="64">
        <v>9467</v>
      </c>
      <c r="F1565" s="64" t="str">
        <f t="shared" ref="F1565:F1628" si="179">MONTH(E1565)&amp;YEAR(E1565)</f>
        <v>121925</v>
      </c>
      <c r="G1565" s="12">
        <v>3.6799999999999999E-2</v>
      </c>
      <c r="H1565" s="64">
        <v>42064</v>
      </c>
      <c r="I1565" s="64" t="str">
        <f t="shared" ref="I1565:I1628" si="180">MONTH(H1565)&amp;YEAR(H1565)</f>
        <v>32015</v>
      </c>
      <c r="J1565" s="50">
        <v>2.41E-2</v>
      </c>
      <c r="K1565" s="64">
        <v>40695</v>
      </c>
      <c r="L1565" s="64" t="str">
        <f t="shared" ref="L1565:L1628" si="181">MONTH(K1565)&amp;YEAR(K1565)</f>
        <v>62011</v>
      </c>
      <c r="M1565" s="50">
        <v>1.5800000000000002E-2</v>
      </c>
    </row>
    <row r="1566" spans="3:13">
      <c r="C1566" s="64"/>
      <c r="D1566" s="75"/>
      <c r="E1566" s="64">
        <v>9498</v>
      </c>
      <c r="F1566" s="64" t="str">
        <f t="shared" si="179"/>
        <v>11926</v>
      </c>
      <c r="G1566" s="12">
        <v>3.6499999999999998E-2</v>
      </c>
      <c r="H1566" s="64">
        <v>42095</v>
      </c>
      <c r="I1566" s="64" t="str">
        <f t="shared" si="180"/>
        <v>42015</v>
      </c>
      <c r="J1566" s="50">
        <v>2.3300000000000001E-2</v>
      </c>
      <c r="K1566" s="64">
        <v>40725</v>
      </c>
      <c r="L1566" s="64" t="str">
        <f t="shared" si="181"/>
        <v>72011</v>
      </c>
      <c r="M1566" s="50">
        <v>1.54E-2</v>
      </c>
    </row>
    <row r="1567" spans="3:13">
      <c r="C1567" s="64"/>
      <c r="D1567" s="73"/>
      <c r="E1567" s="64">
        <v>9529</v>
      </c>
      <c r="F1567" s="64" t="str">
        <f t="shared" si="179"/>
        <v>21926</v>
      </c>
      <c r="G1567" s="12">
        <v>3.6200000000000003E-2</v>
      </c>
      <c r="H1567" s="64">
        <v>42125</v>
      </c>
      <c r="I1567" s="64" t="str">
        <f t="shared" si="180"/>
        <v>52015</v>
      </c>
      <c r="J1567" s="50">
        <v>2.69E-2</v>
      </c>
      <c r="K1567" s="64">
        <v>40756</v>
      </c>
      <c r="L1567" s="64" t="str">
        <f t="shared" si="181"/>
        <v>82011</v>
      </c>
      <c r="M1567" s="50">
        <v>1.0200000000000001E-2</v>
      </c>
    </row>
    <row r="1568" spans="3:13">
      <c r="C1568" s="64"/>
      <c r="D1568" s="75"/>
      <c r="E1568" s="64">
        <v>9557</v>
      </c>
      <c r="F1568" s="64" t="str">
        <f t="shared" si="179"/>
        <v>31926</v>
      </c>
      <c r="G1568" s="12">
        <v>3.5999999999999997E-2</v>
      </c>
      <c r="H1568" s="64">
        <v>42156</v>
      </c>
      <c r="I1568" s="64" t="str">
        <f t="shared" si="180"/>
        <v>62015</v>
      </c>
      <c r="J1568" s="50">
        <v>2.8500000000000001E-2</v>
      </c>
      <c r="K1568" s="64">
        <v>40787</v>
      </c>
      <c r="L1568" s="64" t="str">
        <f t="shared" si="181"/>
        <v>92011</v>
      </c>
      <c r="M1568" s="50">
        <v>8.9999999999999993E-3</v>
      </c>
    </row>
    <row r="1569" spans="3:13">
      <c r="C1569" s="64"/>
      <c r="D1569" s="73"/>
      <c r="E1569" s="64">
        <v>9588</v>
      </c>
      <c r="F1569" s="64" t="str">
        <f t="shared" si="179"/>
        <v>41926</v>
      </c>
      <c r="G1569" s="12">
        <v>3.5700000000000003E-2</v>
      </c>
      <c r="H1569" s="64">
        <v>42186</v>
      </c>
      <c r="I1569" s="64" t="str">
        <f t="shared" si="180"/>
        <v>72015</v>
      </c>
      <c r="J1569" s="50">
        <v>2.7699999999999999E-2</v>
      </c>
      <c r="K1569" s="64">
        <v>40817</v>
      </c>
      <c r="L1569" s="64" t="str">
        <f t="shared" si="181"/>
        <v>102011</v>
      </c>
      <c r="M1569" s="50">
        <v>1.06E-2</v>
      </c>
    </row>
    <row r="1570" spans="3:13">
      <c r="C1570" s="64"/>
      <c r="D1570" s="75"/>
      <c r="E1570" s="64">
        <v>9618</v>
      </c>
      <c r="F1570" s="64" t="str">
        <f t="shared" si="179"/>
        <v>51926</v>
      </c>
      <c r="G1570" s="12">
        <v>3.5400000000000001E-2</v>
      </c>
      <c r="H1570" s="64">
        <v>42217</v>
      </c>
      <c r="I1570" s="64" t="str">
        <f t="shared" si="180"/>
        <v>82015</v>
      </c>
      <c r="J1570" s="50">
        <v>2.5499999999999998E-2</v>
      </c>
      <c r="K1570" s="64">
        <v>40848</v>
      </c>
      <c r="L1570" s="64" t="str">
        <f t="shared" si="181"/>
        <v>112011</v>
      </c>
      <c r="M1570" s="50">
        <v>9.1000000000000004E-3</v>
      </c>
    </row>
    <row r="1571" spans="3:13">
      <c r="C1571" s="64"/>
      <c r="D1571" s="73"/>
      <c r="E1571" s="64">
        <v>9649</v>
      </c>
      <c r="F1571" s="64" t="str">
        <f t="shared" si="179"/>
        <v>61926</v>
      </c>
      <c r="G1571" s="12">
        <v>3.5099999999999999E-2</v>
      </c>
      <c r="H1571" s="64">
        <v>42248</v>
      </c>
      <c r="I1571" s="64" t="str">
        <f t="shared" si="180"/>
        <v>92015</v>
      </c>
      <c r="J1571" s="50">
        <v>2.6200000000000001E-2</v>
      </c>
      <c r="K1571" s="64">
        <v>40878</v>
      </c>
      <c r="L1571" s="64" t="str">
        <f t="shared" si="181"/>
        <v>122011</v>
      </c>
      <c r="M1571" s="50">
        <v>8.8999999999999999E-3</v>
      </c>
    </row>
    <row r="1572" spans="3:13">
      <c r="C1572" s="64"/>
      <c r="D1572" s="75"/>
      <c r="E1572" s="64">
        <v>9679</v>
      </c>
      <c r="F1572" s="64" t="str">
        <f t="shared" si="179"/>
        <v>71926</v>
      </c>
      <c r="G1572" s="12">
        <v>3.4799999999999998E-2</v>
      </c>
      <c r="H1572" s="64">
        <v>42278</v>
      </c>
      <c r="I1572" s="64" t="str">
        <f t="shared" si="180"/>
        <v>102015</v>
      </c>
      <c r="J1572" s="50">
        <v>2.5000000000000001E-2</v>
      </c>
      <c r="K1572" s="64">
        <v>40909</v>
      </c>
      <c r="L1572" s="64" t="str">
        <f t="shared" si="181"/>
        <v>12012</v>
      </c>
      <c r="M1572" s="50">
        <v>8.3000000000000001E-3</v>
      </c>
    </row>
    <row r="1573" spans="3:13">
      <c r="C1573" s="64"/>
      <c r="D1573" s="73"/>
      <c r="E1573" s="64">
        <v>9710</v>
      </c>
      <c r="F1573" s="64" t="str">
        <f t="shared" si="179"/>
        <v>81926</v>
      </c>
      <c r="G1573" s="12">
        <v>3.4500000000000003E-2</v>
      </c>
      <c r="H1573" s="64">
        <v>42309</v>
      </c>
      <c r="I1573" s="64" t="str">
        <f t="shared" si="180"/>
        <v>112015</v>
      </c>
      <c r="J1573" s="50">
        <v>2.69E-2</v>
      </c>
      <c r="K1573" s="64">
        <v>40940</v>
      </c>
      <c r="L1573" s="64" t="str">
        <f t="shared" si="181"/>
        <v>22012</v>
      </c>
      <c r="M1573" s="50">
        <v>8.3000000000000001E-3</v>
      </c>
    </row>
    <row r="1574" spans="3:13">
      <c r="C1574" s="64"/>
      <c r="D1574" s="75"/>
      <c r="E1574" s="64">
        <v>9741</v>
      </c>
      <c r="F1574" s="64" t="str">
        <f t="shared" si="179"/>
        <v>91926</v>
      </c>
      <c r="G1574" s="12">
        <v>3.4200000000000001E-2</v>
      </c>
      <c r="H1574" s="64">
        <v>42339</v>
      </c>
      <c r="I1574" s="64" t="str">
        <f t="shared" si="180"/>
        <v>122015</v>
      </c>
      <c r="J1574" s="50">
        <v>2.6100000000000002E-2</v>
      </c>
      <c r="K1574" s="64">
        <v>40969</v>
      </c>
      <c r="L1574" s="64" t="str">
        <f t="shared" si="181"/>
        <v>32012</v>
      </c>
      <c r="M1574" s="50">
        <v>1.0200000000000001E-2</v>
      </c>
    </row>
    <row r="1575" spans="3:13">
      <c r="C1575" s="64"/>
      <c r="D1575" s="73"/>
      <c r="E1575" s="64">
        <v>9771</v>
      </c>
      <c r="F1575" s="64" t="str">
        <f t="shared" si="179"/>
        <v>101926</v>
      </c>
      <c r="G1575" s="12">
        <v>3.4000000000000002E-2</v>
      </c>
      <c r="H1575" s="64">
        <v>42370</v>
      </c>
      <c r="I1575" s="64" t="str">
        <f t="shared" si="180"/>
        <v>12016</v>
      </c>
      <c r="J1575" s="50">
        <v>2.4899999999999999E-2</v>
      </c>
      <c r="K1575" s="64">
        <v>41000</v>
      </c>
      <c r="L1575" s="64" t="str">
        <f t="shared" si="181"/>
        <v>42012</v>
      </c>
      <c r="M1575" s="50">
        <v>8.8999999999999999E-3</v>
      </c>
    </row>
    <row r="1576" spans="3:13">
      <c r="C1576" s="64"/>
      <c r="D1576" s="75"/>
      <c r="E1576" s="64">
        <v>9802</v>
      </c>
      <c r="F1576" s="64" t="str">
        <f t="shared" si="179"/>
        <v>111926</v>
      </c>
      <c r="G1576" s="12">
        <v>3.3700000000000001E-2</v>
      </c>
      <c r="H1576" s="64">
        <v>42401</v>
      </c>
      <c r="I1576" s="64" t="str">
        <f t="shared" si="180"/>
        <v>22016</v>
      </c>
      <c r="J1576" s="50">
        <v>2.1999999999999999E-2</v>
      </c>
      <c r="K1576" s="64">
        <v>41030</v>
      </c>
      <c r="L1576" s="64" t="str">
        <f t="shared" si="181"/>
        <v>52012</v>
      </c>
      <c r="M1576" s="50">
        <v>7.6E-3</v>
      </c>
    </row>
    <row r="1577" spans="3:13">
      <c r="C1577" s="64"/>
      <c r="D1577" s="73"/>
      <c r="E1577" s="64">
        <v>9832</v>
      </c>
      <c r="F1577" s="64" t="str">
        <f t="shared" si="179"/>
        <v>121926</v>
      </c>
      <c r="G1577" s="12">
        <v>3.3399999999999999E-2</v>
      </c>
      <c r="H1577" s="64">
        <v>42430</v>
      </c>
      <c r="I1577" s="64" t="str">
        <f t="shared" si="180"/>
        <v>32016</v>
      </c>
      <c r="J1577" s="50">
        <v>2.2800000000000001E-2</v>
      </c>
      <c r="K1577" s="64">
        <v>41061</v>
      </c>
      <c r="L1577" s="64" t="str">
        <f t="shared" si="181"/>
        <v>62012</v>
      </c>
      <c r="M1577" s="50">
        <v>7.1000000000000004E-3</v>
      </c>
    </row>
    <row r="1578" spans="3:13">
      <c r="C1578" s="64"/>
      <c r="D1578" s="75"/>
      <c r="E1578" s="64">
        <v>9863</v>
      </c>
      <c r="F1578" s="64" t="str">
        <f t="shared" si="179"/>
        <v>11927</v>
      </c>
      <c r="G1578" s="12">
        <v>3.3399999999999999E-2</v>
      </c>
      <c r="H1578" s="64">
        <v>42461</v>
      </c>
      <c r="I1578" s="64" t="str">
        <f t="shared" si="180"/>
        <v>42016</v>
      </c>
      <c r="J1578" s="50">
        <v>2.2100000000000002E-2</v>
      </c>
      <c r="K1578" s="64">
        <v>41091</v>
      </c>
      <c r="L1578" s="64" t="str">
        <f t="shared" si="181"/>
        <v>72012</v>
      </c>
      <c r="M1578" s="50">
        <v>6.1999999999999998E-3</v>
      </c>
    </row>
    <row r="1579" spans="3:13">
      <c r="C1579" s="64"/>
      <c r="D1579" s="73"/>
      <c r="E1579" s="64">
        <v>9894</v>
      </c>
      <c r="F1579" s="64" t="str">
        <f t="shared" si="179"/>
        <v>21927</v>
      </c>
      <c r="G1579" s="12">
        <v>3.3399999999999999E-2</v>
      </c>
      <c r="H1579" s="64">
        <v>42491</v>
      </c>
      <c r="I1579" s="64" t="str">
        <f t="shared" si="180"/>
        <v>52016</v>
      </c>
      <c r="J1579" s="50">
        <v>2.2200000000000001E-2</v>
      </c>
      <c r="K1579" s="64">
        <v>41122</v>
      </c>
      <c r="L1579" s="64" t="str">
        <f t="shared" si="181"/>
        <v>82012</v>
      </c>
      <c r="M1579" s="50">
        <v>7.1000000000000004E-3</v>
      </c>
    </row>
    <row r="1580" spans="3:13">
      <c r="C1580" s="64"/>
      <c r="D1580" s="75"/>
      <c r="E1580" s="64">
        <v>9922</v>
      </c>
      <c r="F1580" s="64" t="str">
        <f t="shared" si="179"/>
        <v>31927</v>
      </c>
      <c r="G1580" s="12">
        <v>3.3399999999999999E-2</v>
      </c>
      <c r="H1580" s="64">
        <v>42522</v>
      </c>
      <c r="I1580" s="64" t="str">
        <f t="shared" si="180"/>
        <v>62016</v>
      </c>
      <c r="J1580" s="50">
        <v>2.0199999999999999E-2</v>
      </c>
      <c r="K1580" s="64">
        <v>41153</v>
      </c>
      <c r="L1580" s="64" t="str">
        <f t="shared" si="181"/>
        <v>92012</v>
      </c>
      <c r="M1580" s="50">
        <v>6.7000000000000002E-3</v>
      </c>
    </row>
    <row r="1581" spans="3:13">
      <c r="C1581" s="64"/>
      <c r="D1581" s="73"/>
      <c r="E1581" s="64">
        <v>9953</v>
      </c>
      <c r="F1581" s="64" t="str">
        <f t="shared" si="179"/>
        <v>41927</v>
      </c>
      <c r="G1581" s="12">
        <v>3.3399999999999999E-2</v>
      </c>
      <c r="H1581" s="64">
        <v>42552</v>
      </c>
      <c r="I1581" s="64" t="str">
        <f t="shared" si="180"/>
        <v>72016</v>
      </c>
      <c r="J1581" s="50">
        <v>1.8200000000000001E-2</v>
      </c>
      <c r="K1581" s="64">
        <v>41183</v>
      </c>
      <c r="L1581" s="64" t="str">
        <f t="shared" si="181"/>
        <v>102012</v>
      </c>
      <c r="M1581" s="50">
        <v>7.1000000000000004E-3</v>
      </c>
    </row>
    <row r="1582" spans="3:13">
      <c r="C1582" s="64"/>
      <c r="D1582" s="75"/>
      <c r="E1582" s="64">
        <v>9983</v>
      </c>
      <c r="F1582" s="64" t="str">
        <f t="shared" si="179"/>
        <v>51927</v>
      </c>
      <c r="G1582" s="12">
        <v>3.3399999999999999E-2</v>
      </c>
      <c r="H1582" s="64">
        <v>42583</v>
      </c>
      <c r="I1582" s="64" t="str">
        <f t="shared" si="180"/>
        <v>82016</v>
      </c>
      <c r="J1582" s="50">
        <v>1.89E-2</v>
      </c>
      <c r="K1582" s="64">
        <v>41214</v>
      </c>
      <c r="L1582" s="64" t="str">
        <f t="shared" si="181"/>
        <v>112012</v>
      </c>
      <c r="M1582" s="50">
        <v>6.7000000000000002E-3</v>
      </c>
    </row>
    <row r="1583" spans="3:13">
      <c r="C1583" s="64"/>
      <c r="D1583" s="73"/>
      <c r="E1583" s="64">
        <v>10014</v>
      </c>
      <c r="F1583" s="64" t="str">
        <f t="shared" si="179"/>
        <v>61927</v>
      </c>
      <c r="G1583" s="12">
        <v>3.3399999999999999E-2</v>
      </c>
      <c r="H1583" s="64">
        <v>42614</v>
      </c>
      <c r="I1583" s="64" t="str">
        <f t="shared" si="180"/>
        <v>92016</v>
      </c>
      <c r="J1583" s="50">
        <v>2.0199999999999999E-2</v>
      </c>
      <c r="K1583" s="64">
        <v>41244</v>
      </c>
      <c r="L1583" s="64" t="str">
        <f t="shared" si="181"/>
        <v>122012</v>
      </c>
      <c r="M1583" s="50">
        <v>7.0000000000000001E-3</v>
      </c>
    </row>
    <row r="1584" spans="3:13">
      <c r="C1584" s="64"/>
      <c r="D1584" s="75"/>
      <c r="E1584" s="64">
        <v>10044</v>
      </c>
      <c r="F1584" s="64" t="str">
        <f t="shared" si="179"/>
        <v>71927</v>
      </c>
      <c r="G1584" s="12">
        <v>3.3300000000000003E-2</v>
      </c>
      <c r="H1584" s="64">
        <v>42644</v>
      </c>
      <c r="I1584" s="64" t="str">
        <f t="shared" si="180"/>
        <v>102016</v>
      </c>
      <c r="J1584" s="50">
        <v>2.1700000000000001E-2</v>
      </c>
      <c r="K1584" s="64">
        <v>41275</v>
      </c>
      <c r="L1584" s="64" t="str">
        <f t="shared" si="181"/>
        <v>12013</v>
      </c>
      <c r="M1584" s="50">
        <v>8.0999999999999996E-3</v>
      </c>
    </row>
    <row r="1585" spans="3:13">
      <c r="C1585" s="64"/>
      <c r="D1585" s="73"/>
      <c r="E1585" s="64">
        <v>10075</v>
      </c>
      <c r="F1585" s="64" t="str">
        <f t="shared" si="179"/>
        <v>81927</v>
      </c>
      <c r="G1585" s="12">
        <v>3.3300000000000003E-2</v>
      </c>
      <c r="H1585" s="64">
        <v>42675</v>
      </c>
      <c r="I1585" s="64" t="str">
        <f t="shared" si="180"/>
        <v>112016</v>
      </c>
      <c r="J1585" s="50">
        <v>2.5399999999999999E-2</v>
      </c>
      <c r="K1585" s="64">
        <v>41306</v>
      </c>
      <c r="L1585" s="64" t="str">
        <f t="shared" si="181"/>
        <v>22013</v>
      </c>
      <c r="M1585" s="50">
        <v>8.5000000000000006E-3</v>
      </c>
    </row>
    <row r="1586" spans="3:13">
      <c r="C1586" s="64"/>
      <c r="D1586" s="75"/>
      <c r="E1586" s="64">
        <v>10106</v>
      </c>
      <c r="F1586" s="64" t="str">
        <f t="shared" si="179"/>
        <v>91927</v>
      </c>
      <c r="G1586" s="12">
        <v>3.3300000000000003E-2</v>
      </c>
      <c r="H1586" s="64">
        <v>42705</v>
      </c>
      <c r="I1586" s="64" t="str">
        <f t="shared" si="180"/>
        <v>122016</v>
      </c>
      <c r="J1586" s="50">
        <v>2.8400000000000002E-2</v>
      </c>
      <c r="K1586" s="64">
        <v>41334</v>
      </c>
      <c r="L1586" s="64" t="str">
        <f t="shared" si="181"/>
        <v>32013</v>
      </c>
      <c r="M1586" s="50">
        <v>8.2000000000000007E-3</v>
      </c>
    </row>
    <row r="1587" spans="3:13">
      <c r="C1587" s="64"/>
      <c r="D1587" s="73"/>
      <c r="E1587" s="64">
        <v>10136</v>
      </c>
      <c r="F1587" s="64" t="str">
        <f t="shared" si="179"/>
        <v>101927</v>
      </c>
      <c r="G1587" s="12">
        <v>3.3300000000000003E-2</v>
      </c>
      <c r="H1587" s="64">
        <v>42736</v>
      </c>
      <c r="I1587" s="64" t="str">
        <f t="shared" si="180"/>
        <v>12017</v>
      </c>
      <c r="J1587" s="50">
        <v>2.75E-2</v>
      </c>
      <c r="K1587" s="64">
        <v>41365</v>
      </c>
      <c r="L1587" s="64" t="str">
        <f t="shared" si="181"/>
        <v>42013</v>
      </c>
      <c r="M1587" s="50">
        <v>7.1000000000000004E-3</v>
      </c>
    </row>
    <row r="1588" spans="3:13">
      <c r="C1588" s="64"/>
      <c r="D1588" s="75"/>
      <c r="E1588" s="64">
        <v>10167</v>
      </c>
      <c r="F1588" s="64" t="str">
        <f t="shared" si="179"/>
        <v>111927</v>
      </c>
      <c r="G1588" s="12">
        <v>3.3300000000000003E-2</v>
      </c>
      <c r="H1588" s="64">
        <v>42767</v>
      </c>
      <c r="I1588" s="64" t="str">
        <f t="shared" si="180"/>
        <v>22017</v>
      </c>
      <c r="J1588" s="50">
        <v>2.76E-2</v>
      </c>
      <c r="K1588" s="64">
        <v>41395</v>
      </c>
      <c r="L1588" s="64" t="str">
        <f t="shared" si="181"/>
        <v>52013</v>
      </c>
      <c r="M1588" s="50">
        <v>8.3999999999999995E-3</v>
      </c>
    </row>
    <row r="1589" spans="3:13">
      <c r="C1589" s="64"/>
      <c r="D1589" s="73"/>
      <c r="E1589" s="64">
        <v>10197</v>
      </c>
      <c r="F1589" s="64" t="str">
        <f t="shared" si="179"/>
        <v>121927</v>
      </c>
      <c r="G1589" s="12">
        <v>3.3300000000000003E-2</v>
      </c>
      <c r="H1589" s="64">
        <v>42795</v>
      </c>
      <c r="I1589" s="64" t="str">
        <f t="shared" si="180"/>
        <v>32017</v>
      </c>
      <c r="J1589" s="50">
        <v>2.8299999999999999E-2</v>
      </c>
      <c r="K1589" s="64">
        <v>41426</v>
      </c>
      <c r="L1589" s="64" t="str">
        <f t="shared" si="181"/>
        <v>62013</v>
      </c>
      <c r="M1589" s="50">
        <v>1.2E-2</v>
      </c>
    </row>
    <row r="1590" spans="3:13">
      <c r="C1590" s="64"/>
      <c r="D1590" s="75"/>
      <c r="E1590" s="64">
        <v>10228</v>
      </c>
      <c r="F1590" s="64" t="str">
        <f t="shared" si="179"/>
        <v>11928</v>
      </c>
      <c r="G1590" s="12">
        <v>3.3500000000000002E-2</v>
      </c>
      <c r="H1590" s="64">
        <v>42826</v>
      </c>
      <c r="I1590" s="64" t="str">
        <f t="shared" si="180"/>
        <v>42017</v>
      </c>
      <c r="J1590" s="50">
        <v>2.6700000000000002E-2</v>
      </c>
      <c r="K1590" s="64">
        <v>41456</v>
      </c>
      <c r="L1590" s="64" t="str">
        <f t="shared" si="181"/>
        <v>72013</v>
      </c>
      <c r="M1590" s="50">
        <v>1.4E-2</v>
      </c>
    </row>
    <row r="1591" spans="3:13">
      <c r="C1591" s="64"/>
      <c r="D1591" s="73"/>
      <c r="E1591" s="64">
        <v>10259</v>
      </c>
      <c r="F1591" s="64" t="str">
        <f t="shared" si="179"/>
        <v>21928</v>
      </c>
      <c r="G1591" s="12">
        <v>3.3799999999999997E-2</v>
      </c>
      <c r="H1591" s="64">
        <v>42856</v>
      </c>
      <c r="I1591" s="64" t="str">
        <f t="shared" si="180"/>
        <v>52017</v>
      </c>
      <c r="J1591" s="50">
        <v>2.7E-2</v>
      </c>
      <c r="K1591" s="64">
        <v>41487</v>
      </c>
      <c r="L1591" s="64" t="str">
        <f t="shared" si="181"/>
        <v>82013</v>
      </c>
      <c r="M1591" s="50">
        <v>1.52E-2</v>
      </c>
    </row>
    <row r="1592" spans="3:13">
      <c r="C1592" s="64"/>
      <c r="D1592" s="75"/>
      <c r="E1592" s="64">
        <v>10288</v>
      </c>
      <c r="F1592" s="64" t="str">
        <f t="shared" si="179"/>
        <v>31928</v>
      </c>
      <c r="G1592" s="12">
        <v>3.4000000000000002E-2</v>
      </c>
      <c r="H1592" s="64">
        <v>42887</v>
      </c>
      <c r="I1592" s="64" t="str">
        <f t="shared" si="180"/>
        <v>62017</v>
      </c>
      <c r="J1592" s="50">
        <v>2.5399999999999999E-2</v>
      </c>
      <c r="K1592" s="64">
        <v>41518</v>
      </c>
      <c r="L1592" s="64" t="str">
        <f t="shared" si="181"/>
        <v>92013</v>
      </c>
      <c r="M1592" s="50">
        <v>1.6E-2</v>
      </c>
    </row>
    <row r="1593" spans="3:13">
      <c r="C1593" s="64"/>
      <c r="D1593" s="73"/>
      <c r="E1593" s="64">
        <v>10319</v>
      </c>
      <c r="F1593" s="64" t="str">
        <f t="shared" si="179"/>
        <v>41928</v>
      </c>
      <c r="G1593" s="12">
        <v>3.4200000000000001E-2</v>
      </c>
      <c r="H1593" s="64">
        <v>42917</v>
      </c>
      <c r="I1593" s="64" t="str">
        <f t="shared" si="180"/>
        <v>72017</v>
      </c>
      <c r="J1593" s="50">
        <v>2.6499999999999999E-2</v>
      </c>
      <c r="K1593" s="64">
        <v>41548</v>
      </c>
      <c r="L1593" s="64" t="str">
        <f t="shared" si="181"/>
        <v>102013</v>
      </c>
      <c r="M1593" s="50">
        <v>1.37E-2</v>
      </c>
    </row>
    <row r="1594" spans="3:13">
      <c r="C1594" s="64"/>
      <c r="D1594" s="75"/>
      <c r="E1594" s="64">
        <v>10349</v>
      </c>
      <c r="F1594" s="64" t="str">
        <f t="shared" si="179"/>
        <v>51928</v>
      </c>
      <c r="G1594" s="12">
        <v>3.44E-2</v>
      </c>
      <c r="H1594" s="64">
        <v>42948</v>
      </c>
      <c r="I1594" s="64" t="str">
        <f t="shared" si="180"/>
        <v>82017</v>
      </c>
      <c r="J1594" s="50">
        <v>2.5499999999999998E-2</v>
      </c>
      <c r="K1594" s="64">
        <v>41579</v>
      </c>
      <c r="L1594" s="64" t="str">
        <f t="shared" si="181"/>
        <v>112013</v>
      </c>
      <c r="M1594" s="50">
        <v>1.37E-2</v>
      </c>
    </row>
    <row r="1595" spans="3:13">
      <c r="C1595" s="64"/>
      <c r="D1595" s="73"/>
      <c r="E1595" s="64">
        <v>10380</v>
      </c>
      <c r="F1595" s="64" t="str">
        <f t="shared" si="179"/>
        <v>61928</v>
      </c>
      <c r="G1595" s="12">
        <v>3.4599999999999999E-2</v>
      </c>
      <c r="H1595" s="64">
        <v>42979</v>
      </c>
      <c r="I1595" s="64" t="str">
        <f t="shared" si="180"/>
        <v>92017</v>
      </c>
      <c r="J1595" s="50">
        <v>2.53E-2</v>
      </c>
      <c r="K1595" s="64">
        <v>41609</v>
      </c>
      <c r="L1595" s="64" t="str">
        <f t="shared" si="181"/>
        <v>122013</v>
      </c>
      <c r="M1595" s="50">
        <v>1.5800000000000002E-2</v>
      </c>
    </row>
    <row r="1596" spans="3:13">
      <c r="C1596" s="64"/>
      <c r="D1596" s="75"/>
      <c r="E1596" s="64">
        <v>10410</v>
      </c>
      <c r="F1596" s="64" t="str">
        <f t="shared" si="179"/>
        <v>71928</v>
      </c>
      <c r="G1596" s="12">
        <v>3.49E-2</v>
      </c>
      <c r="H1596" s="64">
        <v>43009</v>
      </c>
      <c r="I1596" s="64" t="str">
        <f t="shared" si="180"/>
        <v>102017</v>
      </c>
      <c r="J1596" s="50">
        <v>2.6499999999999999E-2</v>
      </c>
      <c r="K1596" s="64">
        <v>41640</v>
      </c>
      <c r="L1596" s="64" t="str">
        <f t="shared" si="181"/>
        <v>12014</v>
      </c>
      <c r="M1596" s="50">
        <v>1.6500000000000001E-2</v>
      </c>
    </row>
    <row r="1597" spans="3:13">
      <c r="C1597" s="64"/>
      <c r="D1597" s="73"/>
      <c r="E1597" s="64">
        <v>10441</v>
      </c>
      <c r="F1597" s="64" t="str">
        <f t="shared" si="179"/>
        <v>81928</v>
      </c>
      <c r="G1597" s="12">
        <v>3.5099999999999999E-2</v>
      </c>
      <c r="H1597" s="64">
        <v>43040</v>
      </c>
      <c r="I1597" s="64" t="str">
        <f t="shared" si="180"/>
        <v>112017</v>
      </c>
      <c r="J1597" s="50">
        <v>2.5999999999999999E-2</v>
      </c>
      <c r="K1597" s="64">
        <v>41671</v>
      </c>
      <c r="L1597" s="64" t="str">
        <f t="shared" si="181"/>
        <v>22014</v>
      </c>
      <c r="M1597" s="50">
        <v>1.52E-2</v>
      </c>
    </row>
    <row r="1598" spans="3:13">
      <c r="C1598" s="64"/>
      <c r="D1598" s="75"/>
      <c r="E1598" s="64">
        <v>10472</v>
      </c>
      <c r="F1598" s="64" t="str">
        <f t="shared" si="179"/>
        <v>91928</v>
      </c>
      <c r="G1598" s="12">
        <v>3.5299999999999998E-2</v>
      </c>
      <c r="H1598" s="64">
        <v>43070</v>
      </c>
      <c r="I1598" s="64" t="str">
        <f t="shared" si="180"/>
        <v>122017</v>
      </c>
      <c r="J1598" s="50">
        <v>2.5999999999999999E-2</v>
      </c>
      <c r="K1598" s="64">
        <v>41699</v>
      </c>
      <c r="L1598" s="64" t="str">
        <f t="shared" si="181"/>
        <v>32014</v>
      </c>
      <c r="M1598" s="50">
        <v>1.6400000000000001E-2</v>
      </c>
    </row>
    <row r="1599" spans="3:13">
      <c r="C1599" s="64"/>
      <c r="D1599" s="73"/>
      <c r="E1599" s="64">
        <v>10502</v>
      </c>
      <c r="F1599" s="64" t="str">
        <f t="shared" si="179"/>
        <v>101928</v>
      </c>
      <c r="G1599" s="12">
        <v>3.56E-2</v>
      </c>
      <c r="H1599" s="64">
        <v>43101</v>
      </c>
      <c r="I1599" s="64" t="str">
        <f t="shared" si="180"/>
        <v>12018</v>
      </c>
      <c r="J1599" s="50">
        <v>2.7300000000000001E-2</v>
      </c>
      <c r="K1599" s="64">
        <v>41730</v>
      </c>
      <c r="L1599" s="64" t="str">
        <f t="shared" si="181"/>
        <v>42014</v>
      </c>
      <c r="M1599" s="50">
        <v>1.7000000000000001E-2</v>
      </c>
    </row>
    <row r="1600" spans="3:13">
      <c r="C1600" s="64"/>
      <c r="D1600" s="75"/>
      <c r="E1600" s="64">
        <v>10533</v>
      </c>
      <c r="F1600" s="64" t="str">
        <f t="shared" si="179"/>
        <v>111928</v>
      </c>
      <c r="G1600" s="12">
        <v>3.5799999999999998E-2</v>
      </c>
      <c r="H1600" s="64">
        <v>43132</v>
      </c>
      <c r="I1600" s="64" t="str">
        <f t="shared" si="180"/>
        <v>22018</v>
      </c>
      <c r="J1600" s="50">
        <v>3.0200000000000001E-2</v>
      </c>
      <c r="K1600" s="64">
        <v>41760</v>
      </c>
      <c r="L1600" s="64" t="str">
        <f t="shared" si="181"/>
        <v>52014</v>
      </c>
      <c r="M1600" s="50">
        <v>1.5900000000000001E-2</v>
      </c>
    </row>
    <row r="1601" spans="3:13">
      <c r="C1601" s="64"/>
      <c r="D1601" s="73"/>
      <c r="E1601" s="64">
        <v>10563</v>
      </c>
      <c r="F1601" s="64" t="str">
        <f t="shared" si="179"/>
        <v>121928</v>
      </c>
      <c r="G1601" s="12">
        <v>3.5999999999999997E-2</v>
      </c>
      <c r="H1601" s="64">
        <v>43160</v>
      </c>
      <c r="I1601" s="64" t="str">
        <f t="shared" si="180"/>
        <v>32018</v>
      </c>
      <c r="J1601" s="50">
        <v>2.9700000000000001E-2</v>
      </c>
      <c r="K1601" s="64">
        <v>41791</v>
      </c>
      <c r="L1601" s="64" t="str">
        <f t="shared" si="181"/>
        <v>62014</v>
      </c>
      <c r="M1601" s="50">
        <v>1.6799999999999999E-2</v>
      </c>
    </row>
    <row r="1602" spans="3:13">
      <c r="C1602" s="64"/>
      <c r="D1602" s="75"/>
      <c r="E1602" s="64">
        <v>10594</v>
      </c>
      <c r="F1602" s="64" t="str">
        <f t="shared" si="179"/>
        <v>11929</v>
      </c>
      <c r="G1602" s="12">
        <v>3.5700000000000003E-2</v>
      </c>
      <c r="H1602" s="64">
        <v>43191</v>
      </c>
      <c r="I1602" s="64" t="str">
        <f t="shared" si="180"/>
        <v>42018</v>
      </c>
      <c r="J1602" s="50">
        <v>2.9600000000000001E-2</v>
      </c>
      <c r="K1602" s="64">
        <v>41821</v>
      </c>
      <c r="L1602" s="64" t="str">
        <f t="shared" si="181"/>
        <v>72014</v>
      </c>
      <c r="M1602" s="50">
        <v>1.7000000000000001E-2</v>
      </c>
    </row>
    <row r="1603" spans="3:13">
      <c r="C1603" s="64"/>
      <c r="D1603" s="73"/>
      <c r="E1603" s="64">
        <v>10625</v>
      </c>
      <c r="F1603" s="64" t="str">
        <f t="shared" si="179"/>
        <v>21929</v>
      </c>
      <c r="G1603" s="12">
        <v>3.5499999999999997E-2</v>
      </c>
      <c r="H1603" s="64">
        <v>43221</v>
      </c>
      <c r="I1603" s="64" t="str">
        <f t="shared" si="180"/>
        <v>52018</v>
      </c>
      <c r="J1603" s="50">
        <v>3.0499999999999999E-2</v>
      </c>
      <c r="K1603" s="64">
        <v>41852</v>
      </c>
      <c r="L1603" s="64" t="str">
        <f t="shared" si="181"/>
        <v>82014</v>
      </c>
      <c r="M1603" s="50">
        <v>1.6299999999999999E-2</v>
      </c>
    </row>
    <row r="1604" spans="3:13">
      <c r="C1604" s="64"/>
      <c r="D1604" s="75"/>
      <c r="E1604" s="64">
        <v>10653</v>
      </c>
      <c r="F1604" s="64" t="str">
        <f t="shared" si="179"/>
        <v>31929</v>
      </c>
      <c r="G1604" s="12">
        <v>3.5200000000000002E-2</v>
      </c>
      <c r="H1604" s="64">
        <v>43252</v>
      </c>
      <c r="I1604" s="64" t="str">
        <f t="shared" si="180"/>
        <v>62018</v>
      </c>
      <c r="J1604" s="50">
        <v>2.98E-2</v>
      </c>
      <c r="K1604" s="64">
        <v>41883</v>
      </c>
      <c r="L1604" s="64" t="str">
        <f t="shared" si="181"/>
        <v>92014</v>
      </c>
      <c r="M1604" s="50">
        <v>1.77E-2</v>
      </c>
    </row>
    <row r="1605" spans="3:13">
      <c r="C1605" s="64"/>
      <c r="D1605" s="73"/>
      <c r="E1605" s="64">
        <v>10684</v>
      </c>
      <c r="F1605" s="64" t="str">
        <f t="shared" si="179"/>
        <v>41929</v>
      </c>
      <c r="G1605" s="12">
        <v>3.5000000000000003E-2</v>
      </c>
      <c r="H1605" s="64">
        <v>43282</v>
      </c>
      <c r="I1605" s="64" t="str">
        <f t="shared" si="180"/>
        <v>72018</v>
      </c>
      <c r="J1605" s="50">
        <v>2.9399999999999999E-2</v>
      </c>
      <c r="K1605" s="64">
        <v>41913</v>
      </c>
      <c r="L1605" s="64" t="str">
        <f t="shared" si="181"/>
        <v>102014</v>
      </c>
      <c r="M1605" s="50">
        <v>1.55E-2</v>
      </c>
    </row>
    <row r="1606" spans="3:13">
      <c r="C1606" s="64"/>
      <c r="D1606" s="75"/>
      <c r="E1606" s="64">
        <v>10714</v>
      </c>
      <c r="F1606" s="64" t="str">
        <f t="shared" si="179"/>
        <v>51929</v>
      </c>
      <c r="G1606" s="12">
        <v>3.4700000000000002E-2</v>
      </c>
      <c r="H1606" s="64">
        <v>43313</v>
      </c>
      <c r="I1606" s="64" t="str">
        <f t="shared" si="180"/>
        <v>82018</v>
      </c>
      <c r="J1606" s="50">
        <v>2.9700000000000001E-2</v>
      </c>
      <c r="K1606" s="64">
        <v>41944</v>
      </c>
      <c r="L1606" s="64" t="str">
        <f t="shared" si="181"/>
        <v>112014</v>
      </c>
      <c r="M1606" s="50">
        <v>1.6199999999999999E-2</v>
      </c>
    </row>
    <row r="1607" spans="3:13">
      <c r="C1607" s="64"/>
      <c r="D1607" s="73"/>
      <c r="E1607" s="64">
        <v>10745</v>
      </c>
      <c r="F1607" s="64" t="str">
        <f t="shared" si="179"/>
        <v>61929</v>
      </c>
      <c r="G1607" s="12">
        <v>3.44E-2</v>
      </c>
      <c r="H1607" s="64">
        <v>43344</v>
      </c>
      <c r="I1607" s="64" t="str">
        <f t="shared" si="180"/>
        <v>92018</v>
      </c>
      <c r="J1607" s="50">
        <v>3.0800000000000001E-2</v>
      </c>
      <c r="K1607" s="64">
        <v>41974</v>
      </c>
      <c r="L1607" s="64" t="str">
        <f t="shared" si="181"/>
        <v>122014</v>
      </c>
      <c r="M1607" s="50">
        <v>1.6400000000000001E-2</v>
      </c>
    </row>
    <row r="1608" spans="3:13">
      <c r="C1608" s="64"/>
      <c r="D1608" s="75"/>
      <c r="E1608" s="64">
        <v>10775</v>
      </c>
      <c r="F1608" s="64" t="str">
        <f t="shared" si="179"/>
        <v>71929</v>
      </c>
      <c r="G1608" s="12">
        <v>3.4200000000000001E-2</v>
      </c>
      <c r="H1608" s="64">
        <v>43374</v>
      </c>
      <c r="I1608" s="64" t="str">
        <f t="shared" si="180"/>
        <v>102018</v>
      </c>
      <c r="J1608" s="50">
        <v>3.27E-2</v>
      </c>
      <c r="K1608" s="64">
        <v>42005</v>
      </c>
      <c r="L1608" s="64" t="str">
        <f t="shared" si="181"/>
        <v>12015</v>
      </c>
      <c r="M1608" s="50">
        <v>1.37E-2</v>
      </c>
    </row>
    <row r="1609" spans="3:13">
      <c r="C1609" s="64"/>
      <c r="D1609" s="73"/>
      <c r="E1609" s="64">
        <v>10806</v>
      </c>
      <c r="F1609" s="64" t="str">
        <f t="shared" si="179"/>
        <v>81929</v>
      </c>
      <c r="G1609" s="12">
        <v>3.39E-2</v>
      </c>
      <c r="H1609" s="64">
        <v>43405</v>
      </c>
      <c r="I1609" s="64" t="str">
        <f t="shared" si="180"/>
        <v>112018</v>
      </c>
      <c r="J1609" s="50">
        <v>3.27E-2</v>
      </c>
      <c r="K1609" s="64">
        <v>42036</v>
      </c>
      <c r="L1609" s="64" t="str">
        <f t="shared" si="181"/>
        <v>22015</v>
      </c>
      <c r="M1609" s="50">
        <v>1.47E-2</v>
      </c>
    </row>
    <row r="1610" spans="3:13">
      <c r="C1610" s="64"/>
      <c r="D1610" s="75"/>
      <c r="E1610" s="64">
        <v>10837</v>
      </c>
      <c r="F1610" s="64" t="str">
        <f t="shared" si="179"/>
        <v>91929</v>
      </c>
      <c r="G1610" s="12">
        <v>3.3700000000000001E-2</v>
      </c>
      <c r="H1610" s="64">
        <v>43435</v>
      </c>
      <c r="I1610" s="64" t="str">
        <f t="shared" si="180"/>
        <v>122018</v>
      </c>
      <c r="J1610" s="50">
        <v>2.98E-2</v>
      </c>
      <c r="K1610" s="64">
        <v>42064</v>
      </c>
      <c r="L1610" s="64" t="str">
        <f t="shared" si="181"/>
        <v>32015</v>
      </c>
      <c r="M1610" s="50">
        <v>1.52E-2</v>
      </c>
    </row>
    <row r="1611" spans="3:13">
      <c r="C1611" s="64"/>
      <c r="D1611" s="73"/>
      <c r="E1611" s="64">
        <v>10867</v>
      </c>
      <c r="F1611" s="64" t="str">
        <f t="shared" si="179"/>
        <v>101929</v>
      </c>
      <c r="G1611" s="12">
        <v>3.3399999999999999E-2</v>
      </c>
      <c r="H1611" s="64">
        <v>43466</v>
      </c>
      <c r="I1611" s="64" t="str">
        <f t="shared" si="180"/>
        <v>12019</v>
      </c>
      <c r="J1611" s="50">
        <v>2.8899999999999999E-2</v>
      </c>
      <c r="K1611" s="64">
        <v>42095</v>
      </c>
      <c r="L1611" s="64" t="str">
        <f t="shared" si="181"/>
        <v>42015</v>
      </c>
      <c r="M1611" s="50">
        <v>1.35E-2</v>
      </c>
    </row>
    <row r="1612" spans="3:13">
      <c r="C1612" s="64"/>
      <c r="D1612" s="75"/>
      <c r="E1612" s="64">
        <v>10898</v>
      </c>
      <c r="F1612" s="64" t="str">
        <f t="shared" si="179"/>
        <v>111929</v>
      </c>
      <c r="G1612" s="12">
        <v>3.32E-2</v>
      </c>
      <c r="H1612" s="64">
        <v>43497</v>
      </c>
      <c r="I1612" s="64" t="str">
        <f t="shared" si="180"/>
        <v>22019</v>
      </c>
      <c r="J1612" s="50">
        <v>2.87E-2</v>
      </c>
      <c r="K1612" s="64">
        <v>42125</v>
      </c>
      <c r="L1612" s="64" t="str">
        <f t="shared" si="181"/>
        <v>52015</v>
      </c>
      <c r="M1612" s="50">
        <v>1.54E-2</v>
      </c>
    </row>
    <row r="1613" spans="3:13">
      <c r="C1613" s="64"/>
      <c r="D1613" s="73"/>
      <c r="E1613" s="64">
        <v>10928</v>
      </c>
      <c r="F1613" s="64" t="str">
        <f t="shared" si="179"/>
        <v>121929</v>
      </c>
      <c r="G1613" s="12">
        <v>3.2899999999999999E-2</v>
      </c>
      <c r="H1613" s="64">
        <v>43525</v>
      </c>
      <c r="I1613" s="64" t="str">
        <f t="shared" si="180"/>
        <v>32019</v>
      </c>
      <c r="J1613" s="50">
        <v>2.8000000000000001E-2</v>
      </c>
      <c r="K1613" s="64">
        <v>42156</v>
      </c>
      <c r="L1613" s="64" t="str">
        <f t="shared" si="181"/>
        <v>62015</v>
      </c>
      <c r="M1613" s="50">
        <v>1.6799999999999999E-2</v>
      </c>
    </row>
    <row r="1614" spans="3:13">
      <c r="C1614" s="64"/>
      <c r="D1614" s="75"/>
      <c r="E1614" s="64">
        <v>10959</v>
      </c>
      <c r="F1614" s="64" t="str">
        <f t="shared" si="179"/>
        <v>11930</v>
      </c>
      <c r="G1614" s="12">
        <v>3.2899999999999999E-2</v>
      </c>
      <c r="H1614" s="64">
        <v>43556</v>
      </c>
      <c r="I1614" s="64" t="str">
        <f t="shared" si="180"/>
        <v>42019</v>
      </c>
      <c r="J1614" s="50">
        <v>2.76E-2</v>
      </c>
      <c r="K1614" s="64">
        <v>42186</v>
      </c>
      <c r="L1614" s="64" t="str">
        <f t="shared" si="181"/>
        <v>72015</v>
      </c>
      <c r="M1614" s="50">
        <v>1.6299999999999999E-2</v>
      </c>
    </row>
    <row r="1615" spans="3:13">
      <c r="C1615" s="64"/>
      <c r="D1615" s="73"/>
      <c r="E1615" s="64">
        <v>10990</v>
      </c>
      <c r="F1615" s="64" t="str">
        <f t="shared" si="179"/>
        <v>21930</v>
      </c>
      <c r="G1615" s="12">
        <v>3.3000000000000002E-2</v>
      </c>
      <c r="H1615" s="64">
        <v>43586</v>
      </c>
      <c r="I1615" s="64" t="str">
        <f t="shared" si="180"/>
        <v>52019</v>
      </c>
      <c r="J1615" s="50">
        <v>2.63E-2</v>
      </c>
      <c r="K1615" s="64">
        <v>42217</v>
      </c>
      <c r="L1615" s="64" t="str">
        <f t="shared" si="181"/>
        <v>82015</v>
      </c>
      <c r="M1615" s="50">
        <v>1.54E-2</v>
      </c>
    </row>
    <row r="1616" spans="3:13">
      <c r="C1616" s="64"/>
      <c r="D1616" s="75"/>
      <c r="E1616" s="64">
        <v>11018</v>
      </c>
      <c r="F1616" s="64" t="str">
        <f t="shared" si="179"/>
        <v>31930</v>
      </c>
      <c r="G1616" s="12">
        <v>3.3000000000000002E-2</v>
      </c>
      <c r="H1616" s="64">
        <v>43617</v>
      </c>
      <c r="I1616" s="64" t="str">
        <f t="shared" si="180"/>
        <v>62019</v>
      </c>
      <c r="J1616" s="50">
        <v>2.3599999999999999E-2</v>
      </c>
      <c r="K1616" s="64">
        <v>42248</v>
      </c>
      <c r="L1616" s="64" t="str">
        <f t="shared" si="181"/>
        <v>92015</v>
      </c>
      <c r="M1616" s="50">
        <v>1.49E-2</v>
      </c>
    </row>
    <row r="1617" spans="3:13">
      <c r="C1617" s="64"/>
      <c r="D1617" s="73"/>
      <c r="E1617" s="64">
        <v>11049</v>
      </c>
      <c r="F1617" s="64" t="str">
        <f t="shared" si="179"/>
        <v>41930</v>
      </c>
      <c r="G1617" s="12">
        <v>3.3099999999999997E-2</v>
      </c>
      <c r="H1617" s="64">
        <v>43647</v>
      </c>
      <c r="I1617" s="64" t="str">
        <f t="shared" si="180"/>
        <v>72019</v>
      </c>
      <c r="J1617" s="50">
        <v>2.3599999999999999E-2</v>
      </c>
      <c r="K1617" s="64">
        <v>42278</v>
      </c>
      <c r="L1617" s="64" t="str">
        <f t="shared" si="181"/>
        <v>102015</v>
      </c>
      <c r="M1617" s="50">
        <v>1.3899999999999999E-2</v>
      </c>
    </row>
    <row r="1618" spans="3:13">
      <c r="C1618" s="64"/>
      <c r="D1618" s="75"/>
      <c r="E1618" s="64">
        <v>11079</v>
      </c>
      <c r="F1618" s="64" t="str">
        <f t="shared" si="179"/>
        <v>51930</v>
      </c>
      <c r="G1618" s="12">
        <v>3.3099999999999997E-2</v>
      </c>
      <c r="H1618" s="64">
        <v>43678</v>
      </c>
      <c r="I1618" s="64" t="str">
        <f t="shared" si="180"/>
        <v>82019</v>
      </c>
      <c r="J1618" s="50">
        <v>1.9099999999999999E-2</v>
      </c>
      <c r="K1618" s="64">
        <v>42309</v>
      </c>
      <c r="L1618" s="64" t="str">
        <f t="shared" si="181"/>
        <v>112015</v>
      </c>
      <c r="M1618" s="50">
        <v>1.67E-2</v>
      </c>
    </row>
    <row r="1619" spans="3:13">
      <c r="C1619" s="64"/>
      <c r="D1619" s="73"/>
      <c r="E1619" s="64">
        <v>11110</v>
      </c>
      <c r="F1619" s="64" t="str">
        <f t="shared" si="179"/>
        <v>61930</v>
      </c>
      <c r="G1619" s="12">
        <v>3.32E-2</v>
      </c>
      <c r="H1619" s="64">
        <v>43709</v>
      </c>
      <c r="I1619" s="64" t="str">
        <f t="shared" si="180"/>
        <v>92019</v>
      </c>
      <c r="J1619" s="50">
        <v>1.9699999999999999E-2</v>
      </c>
      <c r="K1619" s="64">
        <v>42339</v>
      </c>
      <c r="L1619" s="64" t="str">
        <f t="shared" si="181"/>
        <v>122015</v>
      </c>
      <c r="M1619" s="50">
        <v>1.7000000000000001E-2</v>
      </c>
    </row>
    <row r="1620" spans="3:13">
      <c r="C1620" s="64"/>
      <c r="D1620" s="75"/>
      <c r="E1620" s="64">
        <v>11140</v>
      </c>
      <c r="F1620" s="64" t="str">
        <f t="shared" si="179"/>
        <v>71930</v>
      </c>
      <c r="G1620" s="12">
        <v>3.32E-2</v>
      </c>
      <c r="H1620" s="64">
        <v>43739</v>
      </c>
      <c r="I1620" s="64" t="str">
        <f t="shared" si="180"/>
        <v>102019</v>
      </c>
      <c r="J1620" s="50">
        <v>0.02</v>
      </c>
      <c r="K1620" s="64">
        <v>42370</v>
      </c>
      <c r="L1620" s="64" t="str">
        <f t="shared" si="181"/>
        <v>12016</v>
      </c>
      <c r="M1620" s="50">
        <v>1.52E-2</v>
      </c>
    </row>
    <row r="1621" spans="3:13">
      <c r="C1621" s="64"/>
      <c r="D1621" s="73"/>
      <c r="E1621" s="64">
        <v>11171</v>
      </c>
      <c r="F1621" s="64" t="str">
        <f t="shared" si="179"/>
        <v>81930</v>
      </c>
      <c r="G1621" s="12">
        <v>3.32E-2</v>
      </c>
      <c r="H1621" s="64">
        <v>43770</v>
      </c>
      <c r="I1621" s="64" t="str">
        <f t="shared" si="180"/>
        <v>112019</v>
      </c>
      <c r="J1621" s="50">
        <v>2.1299999999999999E-2</v>
      </c>
      <c r="K1621" s="64">
        <v>42401</v>
      </c>
      <c r="L1621" s="64" t="str">
        <f t="shared" si="181"/>
        <v>22016</v>
      </c>
      <c r="M1621" s="50">
        <v>1.2200000000000001E-2</v>
      </c>
    </row>
    <row r="1622" spans="3:13">
      <c r="C1622" s="64"/>
      <c r="D1622" s="75"/>
      <c r="E1622" s="64">
        <v>11202</v>
      </c>
      <c r="F1622" s="64" t="str">
        <f t="shared" si="179"/>
        <v>91930</v>
      </c>
      <c r="G1622" s="12">
        <v>3.3300000000000003E-2</v>
      </c>
      <c r="H1622" s="64">
        <v>43800</v>
      </c>
      <c r="I1622" s="64" t="str">
        <f t="shared" si="180"/>
        <v>122019</v>
      </c>
      <c r="J1622" s="50">
        <v>2.1600000000000001E-2</v>
      </c>
      <c r="K1622" s="64">
        <v>42430</v>
      </c>
      <c r="L1622" s="64" t="str">
        <f t="shared" si="181"/>
        <v>32016</v>
      </c>
      <c r="M1622" s="50">
        <v>1.38E-2</v>
      </c>
    </row>
    <row r="1623" spans="3:13">
      <c r="C1623" s="64"/>
      <c r="D1623" s="73"/>
      <c r="E1623" s="64">
        <v>11232</v>
      </c>
      <c r="F1623" s="64" t="str">
        <f t="shared" si="179"/>
        <v>101930</v>
      </c>
      <c r="G1623" s="12">
        <v>3.3300000000000003E-2</v>
      </c>
      <c r="H1623" s="64">
        <v>43831</v>
      </c>
      <c r="I1623" s="64" t="str">
        <f t="shared" si="180"/>
        <v>12020</v>
      </c>
      <c r="J1623" s="50">
        <v>2.07E-2</v>
      </c>
      <c r="K1623" s="64">
        <v>42461</v>
      </c>
      <c r="L1623" s="64" t="str">
        <f t="shared" si="181"/>
        <v>42016</v>
      </c>
      <c r="M1623" s="50">
        <v>1.26E-2</v>
      </c>
    </row>
    <row r="1624" spans="3:13">
      <c r="C1624" s="64"/>
      <c r="D1624" s="75"/>
      <c r="E1624" s="64">
        <v>11263</v>
      </c>
      <c r="F1624" s="64" t="str">
        <f t="shared" si="179"/>
        <v>111930</v>
      </c>
      <c r="G1624" s="12">
        <v>3.3399999999999999E-2</v>
      </c>
      <c r="H1624" s="64">
        <v>43862</v>
      </c>
      <c r="I1624" s="64" t="str">
        <f t="shared" si="180"/>
        <v>22020</v>
      </c>
      <c r="J1624" s="50">
        <v>1.8100000000000002E-2</v>
      </c>
      <c r="K1624" s="64">
        <v>42491</v>
      </c>
      <c r="L1624" s="64" t="str">
        <f t="shared" si="181"/>
        <v>52016</v>
      </c>
      <c r="M1624" s="50">
        <v>1.2999999999999999E-2</v>
      </c>
    </row>
    <row r="1625" spans="3:13">
      <c r="C1625" s="64"/>
      <c r="D1625" s="73"/>
      <c r="E1625" s="64">
        <v>11293</v>
      </c>
      <c r="F1625" s="64" t="str">
        <f t="shared" si="179"/>
        <v>121930</v>
      </c>
      <c r="G1625" s="12">
        <v>3.3399999999999999E-2</v>
      </c>
      <c r="H1625" s="64">
        <v>43891</v>
      </c>
      <c r="I1625" s="64" t="str">
        <f t="shared" si="180"/>
        <v>32020</v>
      </c>
      <c r="J1625" s="50">
        <v>1.26E-2</v>
      </c>
      <c r="K1625" s="64">
        <v>42522</v>
      </c>
      <c r="L1625" s="64" t="str">
        <f t="shared" si="181"/>
        <v>62016</v>
      </c>
      <c r="M1625" s="50">
        <v>1.17E-2</v>
      </c>
    </row>
    <row r="1626" spans="3:13">
      <c r="C1626" s="64"/>
      <c r="D1626" s="75"/>
      <c r="E1626" s="64">
        <v>11324</v>
      </c>
      <c r="F1626" s="64" t="str">
        <f t="shared" si="179"/>
        <v>11931</v>
      </c>
      <c r="G1626" s="12">
        <v>3.3700000000000001E-2</v>
      </c>
      <c r="H1626" s="64">
        <v>43922</v>
      </c>
      <c r="I1626" s="64" t="str">
        <f t="shared" si="180"/>
        <v>42020</v>
      </c>
      <c r="J1626" s="50">
        <v>1.06E-2</v>
      </c>
      <c r="K1626" s="64">
        <v>42552</v>
      </c>
      <c r="L1626" s="64" t="str">
        <f t="shared" si="181"/>
        <v>72016</v>
      </c>
      <c r="M1626" s="50">
        <v>1.0699999999999999E-2</v>
      </c>
    </row>
    <row r="1627" spans="3:13">
      <c r="C1627" s="64"/>
      <c r="D1627" s="73"/>
      <c r="E1627" s="64">
        <v>11355</v>
      </c>
      <c r="F1627" s="64" t="str">
        <f t="shared" si="179"/>
        <v>21931</v>
      </c>
      <c r="G1627" s="12">
        <v>3.4000000000000002E-2</v>
      </c>
      <c r="H1627" s="64">
        <v>43952</v>
      </c>
      <c r="I1627" s="64" t="str">
        <f t="shared" si="180"/>
        <v>52020</v>
      </c>
      <c r="J1627" s="50">
        <v>1.12E-2</v>
      </c>
      <c r="K1627" s="64">
        <v>42583</v>
      </c>
      <c r="L1627" s="64" t="str">
        <f t="shared" si="181"/>
        <v>82016</v>
      </c>
      <c r="M1627" s="50">
        <v>1.1299999999999999E-2</v>
      </c>
    </row>
    <row r="1628" spans="3:13">
      <c r="C1628" s="64"/>
      <c r="D1628" s="75"/>
      <c r="E1628" s="64">
        <v>11383</v>
      </c>
      <c r="F1628" s="64" t="str">
        <f t="shared" si="179"/>
        <v>31931</v>
      </c>
      <c r="G1628" s="12">
        <v>3.4200000000000001E-2</v>
      </c>
      <c r="H1628" s="64">
        <v>43983</v>
      </c>
      <c r="I1628" s="64" t="str">
        <f t="shared" si="180"/>
        <v>62020</v>
      </c>
      <c r="J1628" s="50">
        <v>1.2699999999999999E-2</v>
      </c>
      <c r="K1628" s="64">
        <v>42614</v>
      </c>
      <c r="L1628" s="64" t="str">
        <f t="shared" si="181"/>
        <v>92016</v>
      </c>
      <c r="M1628" s="50">
        <v>1.18E-2</v>
      </c>
    </row>
    <row r="1629" spans="3:13">
      <c r="C1629" s="64"/>
      <c r="D1629" s="73"/>
      <c r="E1629" s="64">
        <v>11414</v>
      </c>
      <c r="F1629" s="64" t="str">
        <f t="shared" ref="F1629:F1692" si="182">MONTH(E1629)&amp;YEAR(E1629)</f>
        <v>41931</v>
      </c>
      <c r="G1629" s="12">
        <v>3.4500000000000003E-2</v>
      </c>
      <c r="H1629" s="64">
        <v>44013</v>
      </c>
      <c r="I1629" s="64" t="str">
        <f t="shared" ref="I1629:I1692" si="183">MONTH(H1629)&amp;YEAR(H1629)</f>
        <v>72020</v>
      </c>
      <c r="J1629" s="50">
        <v>1.09E-2</v>
      </c>
      <c r="K1629" s="64">
        <v>42644</v>
      </c>
      <c r="L1629" s="64" t="str">
        <f t="shared" ref="L1629:L1692" si="184">MONTH(K1629)&amp;YEAR(K1629)</f>
        <v>102016</v>
      </c>
      <c r="M1629" s="50">
        <v>1.2699999999999999E-2</v>
      </c>
    </row>
    <row r="1630" spans="3:13">
      <c r="C1630" s="64"/>
      <c r="D1630" s="75"/>
      <c r="E1630" s="64">
        <v>11444</v>
      </c>
      <c r="F1630" s="64" t="str">
        <f t="shared" si="182"/>
        <v>51931</v>
      </c>
      <c r="G1630" s="12">
        <v>3.4799999999999998E-2</v>
      </c>
      <c r="H1630" s="64">
        <v>44044</v>
      </c>
      <c r="I1630" s="64" t="str">
        <f t="shared" si="183"/>
        <v>82020</v>
      </c>
      <c r="J1630" s="50">
        <v>1.14E-2</v>
      </c>
      <c r="K1630" s="64">
        <v>42675</v>
      </c>
      <c r="L1630" s="64" t="str">
        <f t="shared" si="184"/>
        <v>112016</v>
      </c>
      <c r="M1630" s="50">
        <v>1.6E-2</v>
      </c>
    </row>
    <row r="1631" spans="3:13">
      <c r="C1631" s="64"/>
      <c r="D1631" s="73"/>
      <c r="E1631" s="64">
        <v>11475</v>
      </c>
      <c r="F1631" s="64" t="str">
        <f t="shared" si="182"/>
        <v>61931</v>
      </c>
      <c r="G1631" s="12">
        <v>3.5099999999999999E-2</v>
      </c>
      <c r="H1631" s="64">
        <v>44075</v>
      </c>
      <c r="I1631" s="64" t="str">
        <f t="shared" si="183"/>
        <v>92020</v>
      </c>
      <c r="J1631" s="50">
        <v>1.21E-2</v>
      </c>
      <c r="K1631" s="64">
        <v>42705</v>
      </c>
      <c r="L1631" s="64" t="str">
        <f t="shared" si="184"/>
        <v>122016</v>
      </c>
      <c r="M1631" s="50">
        <v>1.9599999999999999E-2</v>
      </c>
    </row>
    <row r="1632" spans="3:13">
      <c r="C1632" s="64"/>
      <c r="D1632" s="75"/>
      <c r="E1632" s="64">
        <v>11505</v>
      </c>
      <c r="F1632" s="64" t="str">
        <f t="shared" si="182"/>
        <v>71931</v>
      </c>
      <c r="G1632" s="12">
        <v>3.5400000000000001E-2</v>
      </c>
      <c r="H1632" s="64">
        <v>44105</v>
      </c>
      <c r="I1632" s="64" t="str">
        <f t="shared" si="183"/>
        <v>102020</v>
      </c>
      <c r="J1632" s="50">
        <v>1.34E-2</v>
      </c>
      <c r="K1632" s="64">
        <v>42736</v>
      </c>
      <c r="L1632" s="64" t="str">
        <f t="shared" si="184"/>
        <v>12017</v>
      </c>
      <c r="M1632" s="50">
        <v>1.9199999999999998E-2</v>
      </c>
    </row>
    <row r="1633" spans="3:13">
      <c r="C1633" s="64"/>
      <c r="D1633" s="73"/>
      <c r="E1633" s="64">
        <v>11536</v>
      </c>
      <c r="F1633" s="64" t="str">
        <f t="shared" si="182"/>
        <v>81931</v>
      </c>
      <c r="G1633" s="12">
        <v>3.5700000000000003E-2</v>
      </c>
      <c r="H1633" s="64">
        <v>44136</v>
      </c>
      <c r="I1633" s="64" t="str">
        <f t="shared" si="183"/>
        <v>112020</v>
      </c>
      <c r="J1633" s="50">
        <v>1.4E-2</v>
      </c>
      <c r="K1633" s="64">
        <v>42767</v>
      </c>
      <c r="L1633" s="64" t="str">
        <f t="shared" si="184"/>
        <v>22017</v>
      </c>
      <c r="M1633" s="50">
        <v>1.9E-2</v>
      </c>
    </row>
    <row r="1634" spans="3:13">
      <c r="C1634" s="64"/>
      <c r="D1634" s="75"/>
      <c r="E1634" s="64">
        <v>11567</v>
      </c>
      <c r="F1634" s="64" t="str">
        <f t="shared" si="182"/>
        <v>91931</v>
      </c>
      <c r="G1634" s="12">
        <v>3.5999999999999997E-2</v>
      </c>
      <c r="H1634" s="64">
        <v>44166</v>
      </c>
      <c r="I1634" s="64" t="str">
        <f t="shared" si="183"/>
        <v>122020</v>
      </c>
      <c r="J1634" s="50">
        <v>1.47E-2</v>
      </c>
      <c r="K1634" s="64">
        <v>42795</v>
      </c>
      <c r="L1634" s="64" t="str">
        <f t="shared" si="184"/>
        <v>32017</v>
      </c>
      <c r="M1634" s="50">
        <v>2.01E-2</v>
      </c>
    </row>
    <row r="1635" spans="3:13">
      <c r="C1635" s="64"/>
      <c r="D1635" s="73"/>
      <c r="E1635" s="64">
        <v>11597</v>
      </c>
      <c r="F1635" s="64" t="str">
        <f t="shared" si="182"/>
        <v>101931</v>
      </c>
      <c r="G1635" s="12">
        <v>3.6200000000000003E-2</v>
      </c>
      <c r="H1635" s="64">
        <v>44197</v>
      </c>
      <c r="I1635" s="64" t="str">
        <f t="shared" si="183"/>
        <v>12021</v>
      </c>
      <c r="J1635" s="50">
        <v>1.6299999999999999E-2</v>
      </c>
      <c r="K1635" s="64">
        <v>42826</v>
      </c>
      <c r="L1635" s="64" t="str">
        <f t="shared" si="184"/>
        <v>42017</v>
      </c>
      <c r="M1635" s="50">
        <v>1.8200000000000001E-2</v>
      </c>
    </row>
    <row r="1636" spans="3:13">
      <c r="C1636" s="64"/>
      <c r="D1636" s="75"/>
      <c r="E1636" s="64">
        <v>11628</v>
      </c>
      <c r="F1636" s="64" t="str">
        <f t="shared" si="182"/>
        <v>111931</v>
      </c>
      <c r="G1636" s="12">
        <v>3.6499999999999998E-2</v>
      </c>
      <c r="H1636" s="64">
        <v>44228</v>
      </c>
      <c r="I1636" s="64" t="str">
        <f t="shared" si="183"/>
        <v>22021</v>
      </c>
      <c r="J1636" s="50">
        <v>1.8800000000000001E-2</v>
      </c>
      <c r="K1636" s="64">
        <v>42856</v>
      </c>
      <c r="L1636" s="64" t="str">
        <f t="shared" si="184"/>
        <v>52017</v>
      </c>
      <c r="M1636" s="50">
        <v>1.84E-2</v>
      </c>
    </row>
    <row r="1637" spans="3:13">
      <c r="C1637" s="64"/>
      <c r="D1637" s="73"/>
      <c r="E1637" s="64">
        <v>11658</v>
      </c>
      <c r="F1637" s="64" t="str">
        <f t="shared" si="182"/>
        <v>121931</v>
      </c>
      <c r="G1637" s="12">
        <v>3.6799999999999999E-2</v>
      </c>
      <c r="H1637" s="64">
        <v>44256</v>
      </c>
      <c r="I1637" s="64" t="str">
        <f t="shared" si="183"/>
        <v>32021</v>
      </c>
      <c r="J1637" s="50">
        <v>2.24E-2</v>
      </c>
      <c r="K1637" s="64">
        <v>42887</v>
      </c>
      <c r="L1637" s="64" t="str">
        <f t="shared" si="184"/>
        <v>62017</v>
      </c>
      <c r="M1637" s="50">
        <v>1.77E-2</v>
      </c>
    </row>
    <row r="1638" spans="3:13">
      <c r="C1638" s="64"/>
      <c r="D1638" s="75"/>
      <c r="E1638" s="64">
        <v>11689</v>
      </c>
      <c r="F1638" s="64" t="str">
        <f t="shared" si="182"/>
        <v>11932</v>
      </c>
      <c r="G1638" s="12">
        <v>3.6499999999999998E-2</v>
      </c>
      <c r="H1638" s="64">
        <v>44287</v>
      </c>
      <c r="I1638" s="64" t="str">
        <f t="shared" si="183"/>
        <v>42021</v>
      </c>
      <c r="J1638" s="50">
        <v>2.1999999999999999E-2</v>
      </c>
      <c r="K1638" s="64">
        <v>42917</v>
      </c>
      <c r="L1638" s="64" t="str">
        <f t="shared" si="184"/>
        <v>72017</v>
      </c>
      <c r="M1638" s="50">
        <v>1.8700000000000001E-2</v>
      </c>
    </row>
    <row r="1639" spans="3:13">
      <c r="C1639" s="64"/>
      <c r="D1639" s="73"/>
      <c r="E1639" s="64">
        <v>11720</v>
      </c>
      <c r="F1639" s="64" t="str">
        <f t="shared" si="182"/>
        <v>21932</v>
      </c>
      <c r="G1639" s="12">
        <v>3.6200000000000003E-2</v>
      </c>
      <c r="H1639" s="64">
        <v>44317</v>
      </c>
      <c r="I1639" s="64" t="str">
        <f t="shared" si="183"/>
        <v>52021</v>
      </c>
      <c r="J1639" s="50">
        <v>2.2100000000000002E-2</v>
      </c>
      <c r="K1639" s="64">
        <v>42948</v>
      </c>
      <c r="L1639" s="64" t="str">
        <f t="shared" si="184"/>
        <v>82017</v>
      </c>
      <c r="M1639" s="50">
        <v>1.78E-2</v>
      </c>
    </row>
    <row r="1640" spans="3:13">
      <c r="C1640" s="64"/>
      <c r="D1640" s="75"/>
      <c r="E1640" s="64">
        <v>11749</v>
      </c>
      <c r="F1640" s="64" t="str">
        <f t="shared" si="182"/>
        <v>31932</v>
      </c>
      <c r="G1640" s="12">
        <v>3.5900000000000001E-2</v>
      </c>
      <c r="H1640" s="64">
        <v>44348</v>
      </c>
      <c r="I1640" s="64" t="str">
        <f t="shared" si="183"/>
        <v>62021</v>
      </c>
      <c r="J1640" s="50">
        <v>2.0899999999999998E-2</v>
      </c>
      <c r="K1640" s="64">
        <v>42979</v>
      </c>
      <c r="L1640" s="64" t="str">
        <f t="shared" si="184"/>
        <v>92017</v>
      </c>
      <c r="M1640" s="50">
        <v>1.7999999999999999E-2</v>
      </c>
    </row>
    <row r="1641" spans="3:13">
      <c r="C1641" s="64"/>
      <c r="D1641" s="73"/>
      <c r="E1641" s="64">
        <v>11780</v>
      </c>
      <c r="F1641" s="64" t="str">
        <f t="shared" si="182"/>
        <v>41932</v>
      </c>
      <c r="G1641" s="12">
        <v>3.56E-2</v>
      </c>
      <c r="H1641" s="64">
        <v>44378</v>
      </c>
      <c r="I1641" s="64" t="str">
        <f t="shared" si="183"/>
        <v>72021</v>
      </c>
      <c r="J1641" s="50">
        <v>1.8700000000000001E-2</v>
      </c>
      <c r="K1641" s="64">
        <v>43009</v>
      </c>
      <c r="L1641" s="64" t="str">
        <f t="shared" si="184"/>
        <v>102017</v>
      </c>
      <c r="M1641" s="50">
        <v>1.9800000000000002E-2</v>
      </c>
    </row>
    <row r="1642" spans="3:13">
      <c r="C1642" s="64"/>
      <c r="D1642" s="75"/>
      <c r="E1642" s="64">
        <v>11810</v>
      </c>
      <c r="F1642" s="64" t="str">
        <f t="shared" si="182"/>
        <v>51932</v>
      </c>
      <c r="G1642" s="12">
        <v>3.5299999999999998E-2</v>
      </c>
      <c r="H1642" s="64">
        <v>44409</v>
      </c>
      <c r="I1642" s="64" t="str">
        <f t="shared" si="183"/>
        <v>82021</v>
      </c>
      <c r="J1642" s="50">
        <v>1.83E-2</v>
      </c>
      <c r="K1642" s="64">
        <v>43040</v>
      </c>
      <c r="L1642" s="64" t="str">
        <f t="shared" si="184"/>
        <v>112017</v>
      </c>
      <c r="M1642" s="50">
        <v>2.0500000000000001E-2</v>
      </c>
    </row>
    <row r="1643" spans="3:13">
      <c r="C1643" s="64"/>
      <c r="D1643" s="73"/>
      <c r="E1643" s="64">
        <v>11841</v>
      </c>
      <c r="F1643" s="64" t="str">
        <f t="shared" si="182"/>
        <v>61932</v>
      </c>
      <c r="G1643" s="12">
        <v>3.49E-2</v>
      </c>
      <c r="H1643" s="64">
        <v>44440</v>
      </c>
      <c r="I1643" s="64" t="str">
        <f t="shared" si="183"/>
        <v>92021</v>
      </c>
      <c r="J1643" s="50">
        <v>1.8700000000000001E-2</v>
      </c>
      <c r="K1643" s="64">
        <v>43070</v>
      </c>
      <c r="L1643" s="64" t="str">
        <f t="shared" si="184"/>
        <v>122017</v>
      </c>
      <c r="M1643" s="50">
        <v>2.18E-2</v>
      </c>
    </row>
    <row r="1644" spans="3:13">
      <c r="C1644" s="64"/>
      <c r="D1644" s="75"/>
      <c r="E1644" s="64">
        <v>11871</v>
      </c>
      <c r="F1644" s="64" t="str">
        <f t="shared" si="182"/>
        <v>71932</v>
      </c>
      <c r="G1644" s="12">
        <v>3.4599999999999999E-2</v>
      </c>
      <c r="H1644" s="64">
        <v>44470</v>
      </c>
      <c r="I1644" s="64" t="str">
        <f t="shared" si="183"/>
        <v>102021</v>
      </c>
      <c r="J1644" s="50">
        <v>2.0299999999999999E-2</v>
      </c>
      <c r="K1644" s="64">
        <v>43101</v>
      </c>
      <c r="L1644" s="64" t="str">
        <f t="shared" si="184"/>
        <v>12018</v>
      </c>
      <c r="M1644" s="50">
        <v>2.3800000000000002E-2</v>
      </c>
    </row>
    <row r="1645" spans="3:13">
      <c r="C1645" s="64"/>
      <c r="D1645" s="73"/>
      <c r="E1645" s="64">
        <v>11902</v>
      </c>
      <c r="F1645" s="64" t="str">
        <f t="shared" si="182"/>
        <v>81932</v>
      </c>
      <c r="G1645" s="12">
        <v>3.4299999999999997E-2</v>
      </c>
      <c r="H1645" s="64">
        <v>44501</v>
      </c>
      <c r="I1645" s="64" t="str">
        <f t="shared" si="183"/>
        <v>112021</v>
      </c>
      <c r="J1645" s="50">
        <v>1.9699999999999999E-2</v>
      </c>
      <c r="K1645" s="64">
        <v>43132</v>
      </c>
      <c r="L1645" s="64" t="str">
        <f t="shared" si="184"/>
        <v>22018</v>
      </c>
      <c r="M1645" s="50">
        <v>2.5999999999999999E-2</v>
      </c>
    </row>
    <row r="1646" spans="3:13">
      <c r="C1646" s="64"/>
      <c r="D1646" s="75"/>
      <c r="E1646" s="64">
        <v>11933</v>
      </c>
      <c r="F1646" s="64" t="str">
        <f t="shared" si="182"/>
        <v>91932</v>
      </c>
      <c r="G1646" s="12">
        <v>3.4000000000000002E-2</v>
      </c>
      <c r="H1646" s="64">
        <v>44531</v>
      </c>
      <c r="I1646" s="64" t="str">
        <f t="shared" si="183"/>
        <v>122021</v>
      </c>
      <c r="J1646" s="50">
        <v>1.9E-2</v>
      </c>
      <c r="K1646" s="64">
        <v>43160</v>
      </c>
      <c r="L1646" s="64" t="str">
        <f t="shared" si="184"/>
        <v>32018</v>
      </c>
      <c r="M1646" s="50">
        <v>2.63E-2</v>
      </c>
    </row>
    <row r="1647" spans="3:13">
      <c r="C1647" s="64"/>
      <c r="D1647" s="73"/>
      <c r="E1647" s="64">
        <v>11963</v>
      </c>
      <c r="F1647" s="64" t="str">
        <f t="shared" si="182"/>
        <v>101932</v>
      </c>
      <c r="G1647" s="12">
        <v>3.3700000000000001E-2</v>
      </c>
      <c r="H1647" s="64">
        <v>44562</v>
      </c>
      <c r="I1647" s="64" t="str">
        <f t="shared" si="183"/>
        <v>12022</v>
      </c>
      <c r="J1647" s="50">
        <v>2.1499999999999998E-2</v>
      </c>
      <c r="K1647" s="64">
        <v>43191</v>
      </c>
      <c r="L1647" s="64" t="str">
        <f t="shared" si="184"/>
        <v>42018</v>
      </c>
      <c r="M1647" s="50">
        <v>2.7E-2</v>
      </c>
    </row>
    <row r="1648" spans="3:13">
      <c r="C1648" s="64"/>
      <c r="D1648" s="75"/>
      <c r="E1648" s="64">
        <v>11994</v>
      </c>
      <c r="F1648" s="64" t="str">
        <f t="shared" si="182"/>
        <v>111932</v>
      </c>
      <c r="G1648" s="12">
        <v>3.3399999999999999E-2</v>
      </c>
      <c r="H1648" s="64">
        <v>44593</v>
      </c>
      <c r="I1648" s="64" t="str">
        <f t="shared" si="183"/>
        <v>22022</v>
      </c>
      <c r="J1648" s="50">
        <v>2.3099999999999999E-2</v>
      </c>
      <c r="K1648" s="64">
        <v>43221</v>
      </c>
      <c r="L1648" s="64" t="str">
        <f t="shared" si="184"/>
        <v>52018</v>
      </c>
      <c r="M1648" s="50">
        <v>2.8199999999999999E-2</v>
      </c>
    </row>
    <row r="1649" spans="3:13">
      <c r="C1649" s="64"/>
      <c r="D1649" s="73"/>
      <c r="E1649" s="64">
        <v>12024</v>
      </c>
      <c r="F1649" s="64" t="str">
        <f t="shared" si="182"/>
        <v>121932</v>
      </c>
      <c r="G1649" s="12">
        <v>3.3099999999999997E-2</v>
      </c>
      <c r="H1649" s="64">
        <v>44621</v>
      </c>
      <c r="I1649" s="64" t="str">
        <f t="shared" si="183"/>
        <v>32022</v>
      </c>
      <c r="J1649" s="50">
        <v>2.5100000000000001E-2</v>
      </c>
      <c r="K1649" s="64">
        <v>43252</v>
      </c>
      <c r="L1649" s="64" t="str">
        <f t="shared" si="184"/>
        <v>62018</v>
      </c>
      <c r="M1649" s="50">
        <v>2.7799999999999998E-2</v>
      </c>
    </row>
    <row r="1650" spans="3:13">
      <c r="C1650" s="64"/>
      <c r="D1650" s="75"/>
      <c r="E1650" s="64">
        <v>12055</v>
      </c>
      <c r="F1650" s="64" t="str">
        <f t="shared" si="182"/>
        <v>11933</v>
      </c>
      <c r="G1650" s="12">
        <v>3.2899999999999999E-2</v>
      </c>
      <c r="H1650" s="64">
        <v>44652</v>
      </c>
      <c r="I1650" s="64" t="str">
        <f t="shared" si="183"/>
        <v>42022</v>
      </c>
      <c r="J1650" s="50">
        <v>2.9899999999999999E-2</v>
      </c>
      <c r="K1650" s="64">
        <v>43282</v>
      </c>
      <c r="L1650" s="64" t="str">
        <f t="shared" si="184"/>
        <v>72018</v>
      </c>
      <c r="M1650" s="50">
        <v>2.7799999999999998E-2</v>
      </c>
    </row>
    <row r="1651" spans="3:13">
      <c r="C1651" s="64"/>
      <c r="D1651" s="73"/>
      <c r="E1651" s="64">
        <v>12086</v>
      </c>
      <c r="F1651" s="64" t="str">
        <f t="shared" si="182"/>
        <v>21933</v>
      </c>
      <c r="G1651" s="12">
        <v>3.2800000000000003E-2</v>
      </c>
      <c r="H1651" s="64">
        <v>44682</v>
      </c>
      <c r="I1651" s="64" t="str">
        <f t="shared" si="183"/>
        <v>52022</v>
      </c>
      <c r="J1651" s="50">
        <v>3.2599999999999997E-2</v>
      </c>
      <c r="K1651" s="64">
        <v>43313</v>
      </c>
      <c r="L1651" s="64" t="str">
        <f t="shared" si="184"/>
        <v>82018</v>
      </c>
      <c r="M1651" s="50">
        <v>2.7699999999999999E-2</v>
      </c>
    </row>
    <row r="1652" spans="3:13">
      <c r="C1652" s="64"/>
      <c r="D1652" s="75"/>
      <c r="E1652" s="64">
        <v>12114</v>
      </c>
      <c r="F1652" s="64" t="str">
        <f t="shared" si="182"/>
        <v>31933</v>
      </c>
      <c r="G1652" s="12">
        <v>3.2599999999999997E-2</v>
      </c>
      <c r="H1652" s="64">
        <v>44713</v>
      </c>
      <c r="I1652" s="64" t="str">
        <f t="shared" si="183"/>
        <v>62022</v>
      </c>
      <c r="J1652" s="50">
        <v>3.4799999999999998E-2</v>
      </c>
      <c r="K1652" s="64">
        <v>43344</v>
      </c>
      <c r="L1652" s="64" t="str">
        <f t="shared" si="184"/>
        <v>92018</v>
      </c>
      <c r="M1652" s="50">
        <v>2.8899999999999999E-2</v>
      </c>
    </row>
    <row r="1653" spans="3:13">
      <c r="C1653" s="64"/>
      <c r="D1653" s="73"/>
      <c r="E1653" s="64">
        <v>12145</v>
      </c>
      <c r="F1653" s="64" t="str">
        <f t="shared" si="182"/>
        <v>41933</v>
      </c>
      <c r="G1653" s="12">
        <v>3.2500000000000001E-2</v>
      </c>
      <c r="H1653" s="64">
        <v>44743</v>
      </c>
      <c r="I1653" s="64" t="str">
        <f t="shared" si="183"/>
        <v>72022</v>
      </c>
      <c r="J1653" s="50">
        <v>3.3500000000000002E-2</v>
      </c>
      <c r="K1653" s="64">
        <v>43374</v>
      </c>
      <c r="L1653" s="64" t="str">
        <f t="shared" si="184"/>
        <v>102018</v>
      </c>
      <c r="M1653" s="50">
        <v>0.03</v>
      </c>
    </row>
    <row r="1654" spans="3:13">
      <c r="C1654" s="64"/>
      <c r="D1654" s="75"/>
      <c r="E1654" s="64">
        <v>12175</v>
      </c>
      <c r="F1654" s="64" t="str">
        <f t="shared" si="182"/>
        <v>51933</v>
      </c>
      <c r="G1654" s="12">
        <v>3.2300000000000002E-2</v>
      </c>
      <c r="H1654" s="64">
        <v>44774</v>
      </c>
      <c r="I1654" s="64" t="str">
        <f t="shared" si="183"/>
        <v>82022</v>
      </c>
      <c r="J1654" s="50">
        <v>3.3500000000000002E-2</v>
      </c>
      <c r="K1654" s="64">
        <v>43405</v>
      </c>
      <c r="L1654" s="64" t="str">
        <f t="shared" si="184"/>
        <v>112018</v>
      </c>
      <c r="M1654" s="50">
        <v>2.9499999999999998E-2</v>
      </c>
    </row>
    <row r="1655" spans="3:13">
      <c r="C1655" s="64"/>
      <c r="D1655" s="73"/>
      <c r="E1655" s="64">
        <v>12206</v>
      </c>
      <c r="F1655" s="64" t="str">
        <f t="shared" si="182"/>
        <v>61933</v>
      </c>
      <c r="G1655" s="12">
        <v>3.2099999999999997E-2</v>
      </c>
      <c r="H1655" s="64">
        <v>44805</v>
      </c>
      <c r="I1655" s="64" t="str">
        <f t="shared" si="183"/>
        <v>92022</v>
      </c>
      <c r="J1655" s="50">
        <v>3.8199999999999998E-2</v>
      </c>
      <c r="K1655" s="64">
        <v>43435</v>
      </c>
      <c r="L1655" s="64" t="str">
        <f t="shared" si="184"/>
        <v>122018</v>
      </c>
      <c r="M1655" s="50">
        <v>2.6800000000000001E-2</v>
      </c>
    </row>
    <row r="1656" spans="3:13">
      <c r="C1656" s="64"/>
      <c r="D1656" s="75"/>
      <c r="E1656" s="64">
        <v>12236</v>
      </c>
      <c r="F1656" s="64" t="str">
        <f t="shared" si="182"/>
        <v>71933</v>
      </c>
      <c r="G1656" s="12">
        <v>3.2000000000000001E-2</v>
      </c>
      <c r="H1656" s="64">
        <v>44835</v>
      </c>
      <c r="I1656" s="64" t="str">
        <f t="shared" si="183"/>
        <v>102022</v>
      </c>
      <c r="J1656" s="50">
        <v>4.2799999999999998E-2</v>
      </c>
      <c r="K1656" s="64">
        <v>43466</v>
      </c>
      <c r="L1656" s="64" t="str">
        <f t="shared" si="184"/>
        <v>12019</v>
      </c>
      <c r="M1656" s="50">
        <v>2.5399999999999999E-2</v>
      </c>
    </row>
    <row r="1657" spans="3:13">
      <c r="C1657" s="64"/>
      <c r="D1657" s="73"/>
      <c r="E1657" s="64">
        <v>12267</v>
      </c>
      <c r="F1657" s="64" t="str">
        <f t="shared" si="182"/>
        <v>81933</v>
      </c>
      <c r="G1657" s="12">
        <v>3.1800000000000002E-2</v>
      </c>
      <c r="H1657" s="64">
        <v>44866</v>
      </c>
      <c r="I1657" s="64" t="str">
        <f t="shared" si="183"/>
        <v>112022</v>
      </c>
      <c r="J1657" s="50">
        <v>4.2200000000000001E-2</v>
      </c>
      <c r="K1657" s="64">
        <v>43497</v>
      </c>
      <c r="L1657" s="64" t="str">
        <f t="shared" si="184"/>
        <v>22019</v>
      </c>
      <c r="M1657" s="50">
        <v>2.4899999999999999E-2</v>
      </c>
    </row>
    <row r="1658" spans="3:13">
      <c r="C1658" s="64"/>
      <c r="D1658" s="75"/>
      <c r="E1658" s="64">
        <v>12298</v>
      </c>
      <c r="F1658" s="64" t="str">
        <f t="shared" si="182"/>
        <v>91933</v>
      </c>
      <c r="G1658" s="12">
        <v>3.1699999999999999E-2</v>
      </c>
      <c r="H1658" s="64">
        <v>44896</v>
      </c>
      <c r="I1658" s="64" t="str">
        <f t="shared" si="183"/>
        <v>122022</v>
      </c>
      <c r="J1658" s="50">
        <v>3.8699999999999998E-2</v>
      </c>
      <c r="K1658" s="64">
        <v>43525</v>
      </c>
      <c r="L1658" s="64" t="str">
        <f t="shared" si="184"/>
        <v>32019</v>
      </c>
      <c r="M1658" s="50">
        <v>2.3699999999999999E-2</v>
      </c>
    </row>
    <row r="1659" spans="3:13">
      <c r="C1659" s="64"/>
      <c r="D1659" s="73"/>
      <c r="E1659" s="64">
        <v>12328</v>
      </c>
      <c r="F1659" s="64" t="str">
        <f t="shared" si="182"/>
        <v>101933</v>
      </c>
      <c r="G1659" s="12">
        <v>3.15E-2</v>
      </c>
      <c r="H1659" s="64">
        <v>44927</v>
      </c>
      <c r="I1659" s="64" t="str">
        <f t="shared" si="183"/>
        <v>12023</v>
      </c>
      <c r="J1659" s="50">
        <v>3.8100000000000002E-2</v>
      </c>
      <c r="K1659" s="64">
        <v>43556</v>
      </c>
      <c r="L1659" s="64" t="str">
        <f t="shared" si="184"/>
        <v>42019</v>
      </c>
      <c r="M1659" s="50">
        <v>2.3300000000000001E-2</v>
      </c>
    </row>
    <row r="1660" spans="3:13">
      <c r="C1660" s="64"/>
      <c r="D1660" s="75"/>
      <c r="E1660" s="64">
        <v>12359</v>
      </c>
      <c r="F1660" s="64" t="str">
        <f t="shared" si="182"/>
        <v>111933</v>
      </c>
      <c r="G1660" s="12">
        <v>3.1399999999999997E-2</v>
      </c>
      <c r="H1660" s="64">
        <v>44958</v>
      </c>
      <c r="I1660" s="64" t="str">
        <f t="shared" si="183"/>
        <v>22023</v>
      </c>
      <c r="J1660" s="50">
        <v>3.95E-2</v>
      </c>
      <c r="K1660" s="64">
        <v>43586</v>
      </c>
      <c r="L1660" s="64" t="str">
        <f t="shared" si="184"/>
        <v>52019</v>
      </c>
      <c r="M1660" s="50">
        <v>2.1899999999999999E-2</v>
      </c>
    </row>
    <row r="1661" spans="3:13">
      <c r="C1661" s="64"/>
      <c r="D1661" s="73"/>
      <c r="E1661" s="64">
        <v>12389</v>
      </c>
      <c r="F1661" s="64" t="str">
        <f t="shared" si="182"/>
        <v>121933</v>
      </c>
      <c r="G1661" s="12">
        <v>3.1199999999999999E-2</v>
      </c>
      <c r="H1661" s="64">
        <v>44986</v>
      </c>
      <c r="I1661" s="64" t="str">
        <f t="shared" si="183"/>
        <v>32023</v>
      </c>
      <c r="J1661" s="50">
        <v>3.9399999999999998E-2</v>
      </c>
      <c r="K1661" s="64">
        <v>43617</v>
      </c>
      <c r="L1661" s="64" t="str">
        <f t="shared" si="184"/>
        <v>62019</v>
      </c>
      <c r="M1661" s="50">
        <v>1.83E-2</v>
      </c>
    </row>
    <row r="1662" spans="3:13">
      <c r="C1662" s="64"/>
      <c r="D1662" s="75"/>
      <c r="E1662" s="64">
        <v>12420</v>
      </c>
      <c r="F1662" s="64" t="str">
        <f t="shared" si="182"/>
        <v>11934</v>
      </c>
      <c r="G1662" s="12">
        <v>3.09E-2</v>
      </c>
      <c r="H1662" s="64">
        <v>45017</v>
      </c>
      <c r="I1662" s="64" t="str">
        <f t="shared" si="183"/>
        <v>42023</v>
      </c>
      <c r="J1662" s="50">
        <v>3.7999999999999999E-2</v>
      </c>
      <c r="K1662" s="64">
        <v>43647</v>
      </c>
      <c r="L1662" s="64" t="str">
        <f t="shared" si="184"/>
        <v>72019</v>
      </c>
      <c r="M1662" s="50">
        <v>1.83E-2</v>
      </c>
    </row>
    <row r="1663" spans="3:13">
      <c r="C1663" s="64"/>
      <c r="D1663" s="73"/>
      <c r="E1663" s="64">
        <v>12451</v>
      </c>
      <c r="F1663" s="64" t="str">
        <f t="shared" si="182"/>
        <v>21934</v>
      </c>
      <c r="G1663" s="12">
        <v>3.0700000000000002E-2</v>
      </c>
      <c r="H1663" s="64">
        <v>45047</v>
      </c>
      <c r="I1663" s="64" t="str">
        <f t="shared" si="183"/>
        <v>52023</v>
      </c>
      <c r="J1663" s="50">
        <v>3.9600000000000003E-2</v>
      </c>
      <c r="K1663" s="64">
        <v>43678</v>
      </c>
      <c r="L1663" s="64" t="str">
        <f t="shared" si="184"/>
        <v>82019</v>
      </c>
      <c r="M1663" s="50">
        <v>1.49E-2</v>
      </c>
    </row>
    <row r="1664" spans="3:13">
      <c r="C1664" s="64"/>
      <c r="D1664" s="75"/>
      <c r="E1664" s="64">
        <v>12479</v>
      </c>
      <c r="F1664" s="64" t="str">
        <f t="shared" si="182"/>
        <v>31934</v>
      </c>
      <c r="G1664" s="12">
        <v>3.04E-2</v>
      </c>
      <c r="H1664" s="64">
        <v>45078</v>
      </c>
      <c r="I1664" s="64" t="str">
        <f t="shared" si="183"/>
        <v>62023</v>
      </c>
      <c r="J1664" s="50">
        <v>4.0399999999999998E-2</v>
      </c>
      <c r="K1664" s="64">
        <v>43709</v>
      </c>
      <c r="L1664" s="64" t="str">
        <f t="shared" si="184"/>
        <v>92019</v>
      </c>
      <c r="M1664" s="50">
        <v>1.5699999999999999E-2</v>
      </c>
    </row>
    <row r="1665" spans="3:13">
      <c r="C1665" s="64"/>
      <c r="D1665" s="73"/>
      <c r="E1665" s="64">
        <v>12510</v>
      </c>
      <c r="F1665" s="64" t="str">
        <f t="shared" si="182"/>
        <v>41934</v>
      </c>
      <c r="G1665" s="12">
        <v>3.0099999999999998E-2</v>
      </c>
      <c r="H1665" s="64">
        <v>45108</v>
      </c>
      <c r="I1665" s="64" t="str">
        <f t="shared" si="183"/>
        <v>72023</v>
      </c>
      <c r="J1665" s="50">
        <v>4.1500000000000002E-2</v>
      </c>
      <c r="K1665" s="64">
        <v>43739</v>
      </c>
      <c r="L1665" s="64" t="str">
        <f t="shared" si="184"/>
        <v>102019</v>
      </c>
      <c r="M1665" s="50">
        <v>1.52E-2</v>
      </c>
    </row>
    <row r="1666" spans="3:13">
      <c r="C1666" s="64"/>
      <c r="D1666" s="75"/>
      <c r="E1666" s="64">
        <v>12540</v>
      </c>
      <c r="F1666" s="64" t="str">
        <f t="shared" si="182"/>
        <v>51934</v>
      </c>
      <c r="G1666" s="12">
        <v>2.98E-2</v>
      </c>
      <c r="H1666" s="64">
        <v>45139</v>
      </c>
      <c r="I1666" s="64" t="str">
        <f t="shared" si="183"/>
        <v>82023</v>
      </c>
      <c r="J1666" s="50">
        <v>4.4600000000000001E-2</v>
      </c>
      <c r="K1666" s="64">
        <v>43770</v>
      </c>
      <c r="L1666" s="64" t="str">
        <f t="shared" si="184"/>
        <v>112019</v>
      </c>
      <c r="M1666" s="50">
        <v>1.6400000000000001E-2</v>
      </c>
    </row>
    <row r="1667" spans="3:13">
      <c r="C1667" s="64"/>
      <c r="D1667" s="73"/>
      <c r="E1667" s="64">
        <v>12571</v>
      </c>
      <c r="F1667" s="64" t="str">
        <f t="shared" si="182"/>
        <v>61934</v>
      </c>
      <c r="G1667" s="12">
        <v>2.9499999999999998E-2</v>
      </c>
      <c r="H1667" s="64">
        <v>45170</v>
      </c>
      <c r="I1667" s="64" t="str">
        <f t="shared" si="183"/>
        <v>92023</v>
      </c>
      <c r="J1667" s="50">
        <v>4.65E-2</v>
      </c>
      <c r="K1667" s="64">
        <v>43800</v>
      </c>
      <c r="L1667" s="64" t="str">
        <f t="shared" si="184"/>
        <v>122019</v>
      </c>
      <c r="M1667" s="50">
        <v>1.6799999999999999E-2</v>
      </c>
    </row>
    <row r="1668" spans="3:13">
      <c r="C1668" s="64"/>
      <c r="D1668" s="75"/>
      <c r="E1668" s="64">
        <v>12601</v>
      </c>
      <c r="F1668" s="64" t="str">
        <f t="shared" si="182"/>
        <v>71934</v>
      </c>
      <c r="G1668" s="12">
        <v>2.93E-2</v>
      </c>
      <c r="H1668" s="64">
        <v>45200</v>
      </c>
      <c r="I1668" s="64" t="str">
        <f t="shared" si="183"/>
        <v>102023</v>
      </c>
      <c r="J1668" s="50">
        <v>5.1299999999999998E-2</v>
      </c>
      <c r="K1668" s="64">
        <v>43831</v>
      </c>
      <c r="L1668" s="64" t="str">
        <f t="shared" si="184"/>
        <v>12020</v>
      </c>
      <c r="M1668" s="50">
        <v>1.5599999999999999E-2</v>
      </c>
    </row>
    <row r="1669" spans="3:13">
      <c r="C1669" s="64"/>
      <c r="D1669" s="73"/>
      <c r="E1669" s="64">
        <v>12632</v>
      </c>
      <c r="F1669" s="64" t="str">
        <f t="shared" si="182"/>
        <v>81934</v>
      </c>
      <c r="G1669" s="12">
        <v>2.9000000000000001E-2</v>
      </c>
      <c r="H1669" s="64">
        <v>45231</v>
      </c>
      <c r="I1669" s="64" t="str">
        <f t="shared" si="183"/>
        <v>112023</v>
      </c>
      <c r="J1669" s="50">
        <v>4.8399999999999999E-2</v>
      </c>
      <c r="K1669" s="64">
        <v>43862</v>
      </c>
      <c r="L1669" s="64" t="str">
        <f t="shared" si="184"/>
        <v>22020</v>
      </c>
      <c r="M1669" s="50">
        <v>1.32E-2</v>
      </c>
    </row>
    <row r="1670" spans="3:13">
      <c r="C1670" s="64"/>
      <c r="D1670" s="75"/>
      <c r="E1670" s="64">
        <v>12663</v>
      </c>
      <c r="F1670" s="64" t="str">
        <f t="shared" si="182"/>
        <v>91934</v>
      </c>
      <c r="G1670" s="12">
        <v>2.87E-2</v>
      </c>
      <c r="H1670" s="64">
        <v>45261</v>
      </c>
      <c r="I1670" s="64" t="str">
        <f t="shared" si="183"/>
        <v>122023</v>
      </c>
      <c r="J1670" s="50">
        <v>4.3200000000000002E-2</v>
      </c>
      <c r="K1670" s="64">
        <v>43891</v>
      </c>
      <c r="L1670" s="64" t="str">
        <f t="shared" si="184"/>
        <v>32020</v>
      </c>
      <c r="M1670" s="50">
        <v>5.8999999999999999E-3</v>
      </c>
    </row>
    <row r="1671" spans="3:13">
      <c r="C1671" s="64"/>
      <c r="D1671" s="73"/>
      <c r="E1671" s="64">
        <v>12693</v>
      </c>
      <c r="F1671" s="64" t="str">
        <f t="shared" si="182"/>
        <v>101934</v>
      </c>
      <c r="G1671" s="12">
        <v>2.8500000000000001E-2</v>
      </c>
      <c r="H1671" s="64">
        <v>45292</v>
      </c>
      <c r="I1671" s="64" t="str">
        <f t="shared" si="183"/>
        <v>12024</v>
      </c>
      <c r="J1671" s="50">
        <v>4.3900000000000002E-2</v>
      </c>
      <c r="K1671" s="64">
        <v>43922</v>
      </c>
      <c r="L1671" s="64" t="str">
        <f t="shared" si="184"/>
        <v>42020</v>
      </c>
      <c r="M1671" s="50">
        <v>3.8999999999999998E-3</v>
      </c>
    </row>
    <row r="1672" spans="3:13">
      <c r="C1672" s="64"/>
      <c r="D1672" s="75"/>
      <c r="E1672" s="64">
        <v>12724</v>
      </c>
      <c r="F1672" s="64" t="str">
        <f t="shared" si="182"/>
        <v>111934</v>
      </c>
      <c r="G1672" s="12">
        <v>2.8199999999999999E-2</v>
      </c>
      <c r="H1672" s="64">
        <v>45323</v>
      </c>
      <c r="I1672" s="64" t="str">
        <f t="shared" si="183"/>
        <v>22024</v>
      </c>
      <c r="J1672" s="50">
        <v>4.3900000000000002E-2</v>
      </c>
      <c r="K1672" s="64">
        <v>43952</v>
      </c>
      <c r="L1672" s="64" t="str">
        <f t="shared" si="184"/>
        <v>52020</v>
      </c>
      <c r="M1672" s="50">
        <v>3.3999999999999998E-3</v>
      </c>
    </row>
    <row r="1673" spans="3:13">
      <c r="C1673" s="64"/>
      <c r="D1673" s="73"/>
      <c r="E1673" s="64">
        <v>12754</v>
      </c>
      <c r="F1673" s="64" t="str">
        <f t="shared" si="182"/>
        <v>121934</v>
      </c>
      <c r="G1673" s="12">
        <v>2.7900000000000001E-2</v>
      </c>
      <c r="H1673" s="64">
        <v>45352</v>
      </c>
      <c r="I1673" s="64" t="str">
        <f t="shared" si="183"/>
        <v>32024</v>
      </c>
      <c r="J1673" s="50">
        <v>4.4600000000000001E-2</v>
      </c>
      <c r="K1673" s="64">
        <v>43983</v>
      </c>
      <c r="L1673" s="64" t="str">
        <f t="shared" si="184"/>
        <v>62020</v>
      </c>
      <c r="M1673" s="50">
        <v>3.3999999999999998E-3</v>
      </c>
    </row>
    <row r="1674" spans="3:13">
      <c r="C1674" s="64"/>
      <c r="D1674" s="75"/>
      <c r="E1674" s="64">
        <v>12785</v>
      </c>
      <c r="F1674" s="64" t="str">
        <f t="shared" si="182"/>
        <v>11935</v>
      </c>
      <c r="G1674" s="12">
        <v>2.7799999999999998E-2</v>
      </c>
      <c r="H1674" s="64"/>
      <c r="I1674" s="64" t="str">
        <f t="shared" si="183"/>
        <v>11900</v>
      </c>
      <c r="K1674" s="64">
        <v>44013</v>
      </c>
      <c r="L1674" s="64" t="str">
        <f t="shared" si="184"/>
        <v>72020</v>
      </c>
      <c r="M1674" s="50">
        <v>2.8E-3</v>
      </c>
    </row>
    <row r="1675" spans="3:13">
      <c r="C1675" s="64"/>
      <c r="D1675" s="73"/>
      <c r="E1675" s="64">
        <v>12816</v>
      </c>
      <c r="F1675" s="64" t="str">
        <f t="shared" si="182"/>
        <v>21935</v>
      </c>
      <c r="G1675" s="12">
        <v>2.7699999999999999E-2</v>
      </c>
      <c r="H1675" s="64"/>
      <c r="I1675" s="64" t="str">
        <f t="shared" si="183"/>
        <v>11900</v>
      </c>
      <c r="K1675" s="64">
        <v>44044</v>
      </c>
      <c r="L1675" s="64" t="str">
        <f t="shared" si="184"/>
        <v>82020</v>
      </c>
      <c r="M1675" s="50">
        <v>2.7000000000000001E-3</v>
      </c>
    </row>
    <row r="1676" spans="3:13">
      <c r="C1676" s="64"/>
      <c r="D1676" s="75"/>
      <c r="E1676" s="64">
        <v>12844</v>
      </c>
      <c r="F1676" s="64" t="str">
        <f t="shared" si="182"/>
        <v>31935</v>
      </c>
      <c r="G1676" s="12">
        <v>2.76E-2</v>
      </c>
      <c r="H1676" s="64"/>
      <c r="I1676" s="64" t="str">
        <f t="shared" si="183"/>
        <v>11900</v>
      </c>
      <c r="K1676" s="64">
        <v>44075</v>
      </c>
      <c r="L1676" s="64" t="str">
        <f t="shared" si="184"/>
        <v>92020</v>
      </c>
      <c r="M1676" s="50">
        <v>2.7000000000000001E-3</v>
      </c>
    </row>
    <row r="1677" spans="3:13">
      <c r="C1677" s="64"/>
      <c r="D1677" s="73"/>
      <c r="E1677" s="64">
        <v>12875</v>
      </c>
      <c r="F1677" s="64" t="str">
        <f t="shared" si="182"/>
        <v>41935</v>
      </c>
      <c r="G1677" s="12">
        <v>2.7400000000000001E-2</v>
      </c>
      <c r="H1677" s="64"/>
      <c r="I1677" s="64" t="str">
        <f t="shared" si="183"/>
        <v>11900</v>
      </c>
      <c r="K1677" s="64">
        <v>44105</v>
      </c>
      <c r="L1677" s="64" t="str">
        <f t="shared" si="184"/>
        <v>102020</v>
      </c>
      <c r="M1677" s="50">
        <v>3.3999999999999998E-3</v>
      </c>
    </row>
    <row r="1678" spans="3:13">
      <c r="C1678" s="64"/>
      <c r="D1678" s="75"/>
      <c r="E1678" s="64">
        <v>12905</v>
      </c>
      <c r="F1678" s="64" t="str">
        <f t="shared" si="182"/>
        <v>51935</v>
      </c>
      <c r="G1678" s="12">
        <v>2.7300000000000001E-2</v>
      </c>
      <c r="H1678" s="64"/>
      <c r="I1678" s="64" t="str">
        <f t="shared" si="183"/>
        <v>11900</v>
      </c>
      <c r="K1678" s="64">
        <v>44136</v>
      </c>
      <c r="L1678" s="64" t="str">
        <f t="shared" si="184"/>
        <v>112020</v>
      </c>
      <c r="M1678" s="50">
        <v>3.8999999999999998E-3</v>
      </c>
    </row>
    <row r="1679" spans="3:13">
      <c r="C1679" s="64"/>
      <c r="D1679" s="73"/>
      <c r="E1679" s="64">
        <v>12936</v>
      </c>
      <c r="F1679" s="64" t="str">
        <f t="shared" si="182"/>
        <v>61935</v>
      </c>
      <c r="G1679" s="12">
        <v>2.7199999999999998E-2</v>
      </c>
      <c r="H1679" s="64"/>
      <c r="I1679" s="64" t="str">
        <f t="shared" si="183"/>
        <v>11900</v>
      </c>
      <c r="K1679" s="64">
        <v>44166</v>
      </c>
      <c r="L1679" s="64" t="str">
        <f t="shared" si="184"/>
        <v>122020</v>
      </c>
      <c r="M1679" s="50">
        <v>3.8999999999999998E-3</v>
      </c>
    </row>
    <row r="1680" spans="3:13">
      <c r="C1680" s="64"/>
      <c r="D1680" s="75"/>
      <c r="E1680" s="64">
        <v>12966</v>
      </c>
      <c r="F1680" s="64" t="str">
        <f t="shared" si="182"/>
        <v>71935</v>
      </c>
      <c r="G1680" s="12">
        <v>2.7099999999999999E-2</v>
      </c>
      <c r="H1680" s="64"/>
      <c r="I1680" s="64" t="str">
        <f t="shared" si="183"/>
        <v>11900</v>
      </c>
      <c r="K1680" s="64">
        <v>44197</v>
      </c>
      <c r="L1680" s="64" t="str">
        <f t="shared" si="184"/>
        <v>12021</v>
      </c>
      <c r="M1680" s="50">
        <v>4.4999999999999997E-3</v>
      </c>
    </row>
    <row r="1681" spans="3:13">
      <c r="C1681" s="64"/>
      <c r="D1681" s="73"/>
      <c r="E1681" s="64">
        <v>12997</v>
      </c>
      <c r="F1681" s="64" t="str">
        <f t="shared" si="182"/>
        <v>81935</v>
      </c>
      <c r="G1681" s="12">
        <v>2.7E-2</v>
      </c>
      <c r="H1681" s="64"/>
      <c r="I1681" s="64" t="str">
        <f t="shared" si="183"/>
        <v>11900</v>
      </c>
      <c r="K1681" s="64">
        <v>44228</v>
      </c>
      <c r="L1681" s="64" t="str">
        <f t="shared" si="184"/>
        <v>22021</v>
      </c>
      <c r="M1681" s="50">
        <v>5.4000000000000003E-3</v>
      </c>
    </row>
    <row r="1682" spans="3:13">
      <c r="C1682" s="64"/>
      <c r="D1682" s="75"/>
      <c r="E1682" s="64">
        <v>13028</v>
      </c>
      <c r="F1682" s="64" t="str">
        <f t="shared" si="182"/>
        <v>91935</v>
      </c>
      <c r="G1682" s="12">
        <v>2.6800000000000001E-2</v>
      </c>
      <c r="H1682" s="64"/>
      <c r="I1682" s="64" t="str">
        <f t="shared" si="183"/>
        <v>11900</v>
      </c>
      <c r="K1682" s="64">
        <v>44256</v>
      </c>
      <c r="L1682" s="64" t="str">
        <f t="shared" si="184"/>
        <v>32021</v>
      </c>
      <c r="M1682" s="50">
        <v>8.2000000000000007E-3</v>
      </c>
    </row>
    <row r="1683" spans="3:13">
      <c r="C1683" s="64"/>
      <c r="D1683" s="73"/>
      <c r="E1683" s="64">
        <v>13058</v>
      </c>
      <c r="F1683" s="64" t="str">
        <f t="shared" si="182"/>
        <v>101935</v>
      </c>
      <c r="G1683" s="12">
        <v>2.6700000000000002E-2</v>
      </c>
      <c r="H1683" s="64"/>
      <c r="I1683" s="64" t="str">
        <f t="shared" si="183"/>
        <v>11900</v>
      </c>
      <c r="K1683" s="64">
        <v>44287</v>
      </c>
      <c r="L1683" s="64" t="str">
        <f t="shared" si="184"/>
        <v>42021</v>
      </c>
      <c r="M1683" s="50">
        <v>8.6E-3</v>
      </c>
    </row>
    <row r="1684" spans="3:13">
      <c r="C1684" s="64"/>
      <c r="D1684" s="75"/>
      <c r="E1684" s="64">
        <v>13089</v>
      </c>
      <c r="F1684" s="64" t="str">
        <f t="shared" si="182"/>
        <v>111935</v>
      </c>
      <c r="G1684" s="12">
        <v>2.6599999999999999E-2</v>
      </c>
      <c r="H1684" s="64"/>
      <c r="I1684" s="64" t="str">
        <f t="shared" si="183"/>
        <v>11900</v>
      </c>
      <c r="K1684" s="64">
        <v>44317</v>
      </c>
      <c r="L1684" s="64" t="str">
        <f t="shared" si="184"/>
        <v>52021</v>
      </c>
      <c r="M1684" s="50">
        <v>8.2000000000000007E-3</v>
      </c>
    </row>
    <row r="1685" spans="3:13">
      <c r="C1685" s="64"/>
      <c r="D1685" s="73"/>
      <c r="E1685" s="64">
        <v>13119</v>
      </c>
      <c r="F1685" s="64" t="str">
        <f t="shared" si="182"/>
        <v>121935</v>
      </c>
      <c r="G1685" s="12">
        <v>2.6499999999999999E-2</v>
      </c>
      <c r="H1685" s="64"/>
      <c r="I1685" s="64" t="str">
        <f t="shared" si="183"/>
        <v>11900</v>
      </c>
      <c r="K1685" s="64">
        <v>44348</v>
      </c>
      <c r="L1685" s="64" t="str">
        <f t="shared" si="184"/>
        <v>62021</v>
      </c>
      <c r="M1685" s="50">
        <v>8.3999999999999995E-3</v>
      </c>
    </row>
    <row r="1686" spans="3:13">
      <c r="C1686" s="64"/>
      <c r="D1686" s="75"/>
      <c r="E1686" s="64">
        <v>13150</v>
      </c>
      <c r="F1686" s="64" t="str">
        <f t="shared" si="182"/>
        <v>11936</v>
      </c>
      <c r="G1686" s="12">
        <v>2.6499999999999999E-2</v>
      </c>
      <c r="H1686" s="64"/>
      <c r="I1686" s="64" t="str">
        <f t="shared" si="183"/>
        <v>11900</v>
      </c>
      <c r="K1686" s="64">
        <v>44378</v>
      </c>
      <c r="L1686" s="64" t="str">
        <f t="shared" si="184"/>
        <v>72021</v>
      </c>
      <c r="M1686" s="50">
        <v>7.6E-3</v>
      </c>
    </row>
    <row r="1687" spans="3:13">
      <c r="C1687" s="64"/>
      <c r="D1687" s="73"/>
      <c r="E1687" s="64">
        <v>13181</v>
      </c>
      <c r="F1687" s="64" t="str">
        <f t="shared" si="182"/>
        <v>21936</v>
      </c>
      <c r="G1687" s="12">
        <v>2.6499999999999999E-2</v>
      </c>
      <c r="H1687" s="64"/>
      <c r="I1687" s="64" t="str">
        <f t="shared" si="183"/>
        <v>11900</v>
      </c>
      <c r="K1687" s="64">
        <v>44409</v>
      </c>
      <c r="L1687" s="64" t="str">
        <f t="shared" si="184"/>
        <v>82021</v>
      </c>
      <c r="M1687" s="50">
        <v>7.7000000000000002E-3</v>
      </c>
    </row>
    <row r="1688" spans="3:13">
      <c r="C1688" s="64"/>
      <c r="D1688" s="75"/>
      <c r="E1688" s="64">
        <v>13210</v>
      </c>
      <c r="F1688" s="64" t="str">
        <f t="shared" si="182"/>
        <v>31936</v>
      </c>
      <c r="G1688" s="12">
        <v>2.6599999999999999E-2</v>
      </c>
      <c r="H1688" s="64"/>
      <c r="I1688" s="64" t="str">
        <f t="shared" si="183"/>
        <v>11900</v>
      </c>
      <c r="K1688" s="64">
        <v>44440</v>
      </c>
      <c r="L1688" s="64" t="str">
        <f t="shared" si="184"/>
        <v>92021</v>
      </c>
      <c r="M1688" s="50">
        <v>8.6E-3</v>
      </c>
    </row>
    <row r="1689" spans="3:13">
      <c r="C1689" s="64"/>
      <c r="D1689" s="73"/>
      <c r="E1689" s="64">
        <v>13241</v>
      </c>
      <c r="F1689" s="64" t="str">
        <f t="shared" si="182"/>
        <v>41936</v>
      </c>
      <c r="G1689" s="12">
        <v>2.6599999999999999E-2</v>
      </c>
      <c r="H1689" s="64"/>
      <c r="I1689" s="64" t="str">
        <f t="shared" si="183"/>
        <v>11900</v>
      </c>
      <c r="K1689" s="64">
        <v>44470</v>
      </c>
      <c r="L1689" s="64" t="str">
        <f t="shared" si="184"/>
        <v>102021</v>
      </c>
      <c r="M1689" s="50">
        <v>1.11E-2</v>
      </c>
    </row>
    <row r="1690" spans="3:13">
      <c r="C1690" s="64"/>
      <c r="D1690" s="75"/>
      <c r="E1690" s="64">
        <v>13271</v>
      </c>
      <c r="F1690" s="64" t="str">
        <f t="shared" si="182"/>
        <v>51936</v>
      </c>
      <c r="G1690" s="12">
        <v>2.6599999999999999E-2</v>
      </c>
      <c r="H1690" s="64"/>
      <c r="I1690" s="64" t="str">
        <f t="shared" si="183"/>
        <v>11900</v>
      </c>
      <c r="K1690" s="64">
        <v>44501</v>
      </c>
      <c r="L1690" s="64" t="str">
        <f t="shared" si="184"/>
        <v>112021</v>
      </c>
      <c r="M1690" s="50">
        <v>1.2E-2</v>
      </c>
    </row>
    <row r="1691" spans="3:13">
      <c r="C1691" s="64"/>
      <c r="D1691" s="73"/>
      <c r="E1691" s="64">
        <v>13302</v>
      </c>
      <c r="F1691" s="64" t="str">
        <f t="shared" si="182"/>
        <v>61936</v>
      </c>
      <c r="G1691" s="12">
        <v>2.6599999999999999E-2</v>
      </c>
      <c r="H1691" s="64"/>
      <c r="I1691" s="64" t="str">
        <f t="shared" si="183"/>
        <v>11900</v>
      </c>
      <c r="K1691" s="64">
        <v>44531</v>
      </c>
      <c r="L1691" s="64" t="str">
        <f t="shared" si="184"/>
        <v>122021</v>
      </c>
      <c r="M1691" s="50">
        <v>1.23E-2</v>
      </c>
    </row>
    <row r="1692" spans="3:13">
      <c r="C1692" s="64"/>
      <c r="D1692" s="75"/>
      <c r="E1692" s="64">
        <v>13332</v>
      </c>
      <c r="F1692" s="64" t="str">
        <f t="shared" si="182"/>
        <v>71936</v>
      </c>
      <c r="G1692" s="12">
        <v>2.6700000000000002E-2</v>
      </c>
      <c r="H1692" s="64"/>
      <c r="I1692" s="64" t="str">
        <f t="shared" si="183"/>
        <v>11900</v>
      </c>
      <c r="K1692" s="64">
        <v>44562</v>
      </c>
      <c r="L1692" s="64" t="str">
        <f t="shared" si="184"/>
        <v>12022</v>
      </c>
      <c r="M1692" s="50">
        <v>1.54E-2</v>
      </c>
    </row>
    <row r="1693" spans="3:13">
      <c r="C1693" s="64"/>
      <c r="D1693" s="73"/>
      <c r="E1693" s="64">
        <v>13363</v>
      </c>
      <c r="F1693" s="64" t="str">
        <f t="shared" ref="F1693:F1756" si="185">MONTH(E1693)&amp;YEAR(E1693)</f>
        <v>81936</v>
      </c>
      <c r="G1693" s="12">
        <v>2.6700000000000002E-2</v>
      </c>
      <c r="H1693" s="64"/>
      <c r="I1693" s="64" t="str">
        <f t="shared" ref="I1693:I1756" si="186">MONTH(H1693)&amp;YEAR(H1693)</f>
        <v>11900</v>
      </c>
      <c r="K1693" s="64">
        <v>44593</v>
      </c>
      <c r="L1693" s="64" t="str">
        <f t="shared" ref="L1693:L1718" si="187">MONTH(K1693)&amp;YEAR(K1693)</f>
        <v>22022</v>
      </c>
      <c r="M1693" s="50">
        <v>1.8100000000000002E-2</v>
      </c>
    </row>
    <row r="1694" spans="3:13">
      <c r="C1694" s="64"/>
      <c r="D1694" s="75"/>
      <c r="E1694" s="64">
        <v>13394</v>
      </c>
      <c r="F1694" s="64" t="str">
        <f t="shared" si="185"/>
        <v>91936</v>
      </c>
      <c r="G1694" s="12">
        <v>2.6700000000000002E-2</v>
      </c>
      <c r="H1694" s="64"/>
      <c r="I1694" s="64" t="str">
        <f t="shared" si="186"/>
        <v>11900</v>
      </c>
      <c r="K1694" s="64">
        <v>44621</v>
      </c>
      <c r="L1694" s="64" t="str">
        <f t="shared" si="187"/>
        <v>32022</v>
      </c>
      <c r="M1694" s="50">
        <v>2.1100000000000001E-2</v>
      </c>
    </row>
    <row r="1695" spans="3:13">
      <c r="C1695" s="64"/>
      <c r="D1695" s="73"/>
      <c r="E1695" s="64">
        <v>13424</v>
      </c>
      <c r="F1695" s="64" t="str">
        <f t="shared" si="185"/>
        <v>101936</v>
      </c>
      <c r="G1695" s="12">
        <v>2.6700000000000002E-2</v>
      </c>
      <c r="H1695" s="64"/>
      <c r="I1695" s="64" t="str">
        <f t="shared" si="186"/>
        <v>11900</v>
      </c>
      <c r="K1695" s="64">
        <v>44652</v>
      </c>
      <c r="L1695" s="64" t="str">
        <f t="shared" si="187"/>
        <v>42022</v>
      </c>
      <c r="M1695" s="50">
        <v>2.7799999999999998E-2</v>
      </c>
    </row>
    <row r="1696" spans="3:13">
      <c r="C1696" s="64"/>
      <c r="D1696" s="75"/>
      <c r="E1696" s="64">
        <v>13455</v>
      </c>
      <c r="F1696" s="64" t="str">
        <f t="shared" si="185"/>
        <v>111936</v>
      </c>
      <c r="G1696" s="12">
        <v>2.6800000000000001E-2</v>
      </c>
      <c r="H1696" s="64"/>
      <c r="I1696" s="64" t="str">
        <f t="shared" si="186"/>
        <v>11900</v>
      </c>
      <c r="K1696" s="64">
        <v>44682</v>
      </c>
      <c r="L1696" s="64" t="str">
        <f t="shared" si="187"/>
        <v>52022</v>
      </c>
      <c r="M1696" s="50">
        <v>2.87E-2</v>
      </c>
    </row>
    <row r="1697" spans="3:13">
      <c r="C1697" s="64"/>
      <c r="D1697" s="73"/>
      <c r="E1697" s="64">
        <v>13485</v>
      </c>
      <c r="F1697" s="64" t="str">
        <f t="shared" si="185"/>
        <v>121936</v>
      </c>
      <c r="G1697" s="12">
        <v>2.6800000000000001E-2</v>
      </c>
      <c r="H1697" s="64"/>
      <c r="I1697" s="64" t="str">
        <f t="shared" si="186"/>
        <v>11900</v>
      </c>
      <c r="K1697" s="64">
        <v>44713</v>
      </c>
      <c r="L1697" s="64" t="str">
        <f t="shared" si="187"/>
        <v>62022</v>
      </c>
      <c r="M1697" s="50">
        <v>3.1899999999999998E-2</v>
      </c>
    </row>
    <row r="1698" spans="3:13">
      <c r="C1698" s="64"/>
      <c r="D1698" s="75"/>
      <c r="E1698" s="64">
        <v>13516</v>
      </c>
      <c r="F1698" s="64" t="str">
        <f t="shared" si="185"/>
        <v>11937</v>
      </c>
      <c r="G1698" s="12">
        <v>2.6700000000000002E-2</v>
      </c>
      <c r="H1698" s="64"/>
      <c r="I1698" s="64" t="str">
        <f t="shared" si="186"/>
        <v>11900</v>
      </c>
      <c r="K1698" s="64">
        <v>44743</v>
      </c>
      <c r="L1698" s="64" t="str">
        <f t="shared" si="187"/>
        <v>72022</v>
      </c>
      <c r="M1698" s="50">
        <v>2.9600000000000001E-2</v>
      </c>
    </row>
    <row r="1699" spans="3:13">
      <c r="C1699" s="64"/>
      <c r="D1699" s="73"/>
      <c r="E1699" s="64">
        <v>13547</v>
      </c>
      <c r="F1699" s="64" t="str">
        <f t="shared" si="185"/>
        <v>21937</v>
      </c>
      <c r="G1699" s="12">
        <v>2.6599999999999999E-2</v>
      </c>
      <c r="H1699" s="64"/>
      <c r="I1699" s="64" t="str">
        <f t="shared" si="186"/>
        <v>11900</v>
      </c>
      <c r="K1699" s="64">
        <v>44774</v>
      </c>
      <c r="L1699" s="64" t="str">
        <f t="shared" si="187"/>
        <v>82022</v>
      </c>
      <c r="M1699" s="50">
        <v>3.0300000000000001E-2</v>
      </c>
    </row>
    <row r="1700" spans="3:13">
      <c r="C1700" s="64"/>
      <c r="D1700" s="75"/>
      <c r="E1700" s="64">
        <v>13575</v>
      </c>
      <c r="F1700" s="64" t="str">
        <f t="shared" si="185"/>
        <v>31937</v>
      </c>
      <c r="G1700" s="12">
        <v>2.6499999999999999E-2</v>
      </c>
      <c r="H1700" s="64"/>
      <c r="I1700" s="64" t="str">
        <f t="shared" si="186"/>
        <v>11900</v>
      </c>
      <c r="K1700" s="64">
        <v>44805</v>
      </c>
      <c r="L1700" s="64" t="str">
        <f t="shared" si="187"/>
        <v>92022</v>
      </c>
      <c r="M1700" s="50">
        <v>3.6999999999999998E-2</v>
      </c>
    </row>
    <row r="1701" spans="3:13">
      <c r="C1701" s="64"/>
      <c r="D1701" s="73"/>
      <c r="E1701" s="64">
        <v>13606</v>
      </c>
      <c r="F1701" s="64" t="str">
        <f t="shared" si="185"/>
        <v>41937</v>
      </c>
      <c r="G1701" s="12">
        <v>2.64E-2</v>
      </c>
      <c r="H1701" s="64"/>
      <c r="I1701" s="64" t="str">
        <f t="shared" si="186"/>
        <v>11900</v>
      </c>
      <c r="K1701" s="64">
        <v>44835</v>
      </c>
      <c r="L1701" s="64" t="str">
        <f t="shared" si="187"/>
        <v>102022</v>
      </c>
      <c r="M1701" s="50">
        <v>4.1799999999999997E-2</v>
      </c>
    </row>
    <row r="1702" spans="3:13">
      <c r="C1702" s="64"/>
      <c r="D1702" s="75"/>
      <c r="E1702" s="64">
        <v>13636</v>
      </c>
      <c r="F1702" s="64" t="str">
        <f t="shared" si="185"/>
        <v>51937</v>
      </c>
      <c r="G1702" s="12">
        <v>2.63E-2</v>
      </c>
      <c r="H1702" s="64"/>
      <c r="I1702" s="64" t="str">
        <f t="shared" si="186"/>
        <v>11900</v>
      </c>
      <c r="K1702" s="64">
        <v>44866</v>
      </c>
      <c r="L1702" s="64" t="str">
        <f t="shared" si="187"/>
        <v>112022</v>
      </c>
      <c r="M1702" s="50">
        <v>4.0599999999999997E-2</v>
      </c>
    </row>
    <row r="1703" spans="3:13">
      <c r="C1703" s="64"/>
      <c r="D1703" s="73"/>
      <c r="E1703" s="64">
        <v>13667</v>
      </c>
      <c r="F1703" s="64" t="str">
        <f t="shared" si="185"/>
        <v>61937</v>
      </c>
      <c r="G1703" s="12">
        <v>2.6200000000000001E-2</v>
      </c>
      <c r="H1703" s="64"/>
      <c r="I1703" s="64" t="str">
        <f t="shared" si="186"/>
        <v>11900</v>
      </c>
      <c r="K1703" s="64">
        <v>44896</v>
      </c>
      <c r="L1703" s="64" t="str">
        <f t="shared" si="187"/>
        <v>122022</v>
      </c>
      <c r="M1703" s="50">
        <v>3.7600000000000001E-2</v>
      </c>
    </row>
    <row r="1704" spans="3:13">
      <c r="C1704" s="64"/>
      <c r="D1704" s="75"/>
      <c r="E1704" s="64">
        <v>13697</v>
      </c>
      <c r="F1704" s="64" t="str">
        <f t="shared" si="185"/>
        <v>71937</v>
      </c>
      <c r="G1704" s="12">
        <v>2.6100000000000002E-2</v>
      </c>
      <c r="H1704" s="64"/>
      <c r="I1704" s="64" t="str">
        <f t="shared" si="186"/>
        <v>11900</v>
      </c>
      <c r="K1704" s="64">
        <v>44927</v>
      </c>
      <c r="L1704" s="64" t="str">
        <f t="shared" si="187"/>
        <v>12023</v>
      </c>
      <c r="M1704" s="50">
        <v>3.6400000000000002E-2</v>
      </c>
    </row>
    <row r="1705" spans="3:13">
      <c r="C1705" s="64"/>
      <c r="D1705" s="73"/>
      <c r="E1705" s="64">
        <v>13728</v>
      </c>
      <c r="F1705" s="64" t="str">
        <f t="shared" si="185"/>
        <v>81937</v>
      </c>
      <c r="G1705" s="12">
        <v>2.5999999999999999E-2</v>
      </c>
      <c r="H1705" s="64"/>
      <c r="I1705" s="64" t="str">
        <f t="shared" si="186"/>
        <v>11900</v>
      </c>
      <c r="K1705" s="64">
        <v>44958</v>
      </c>
      <c r="L1705" s="64" t="str">
        <f t="shared" si="187"/>
        <v>22023</v>
      </c>
      <c r="M1705" s="50">
        <v>3.9399999999999998E-2</v>
      </c>
    </row>
    <row r="1706" spans="3:13">
      <c r="C1706" s="64"/>
      <c r="D1706" s="75"/>
      <c r="E1706" s="64">
        <v>13759</v>
      </c>
      <c r="F1706" s="64" t="str">
        <f t="shared" si="185"/>
        <v>91937</v>
      </c>
      <c r="G1706" s="12">
        <v>2.5899999999999999E-2</v>
      </c>
      <c r="H1706" s="64"/>
      <c r="I1706" s="64" t="str">
        <f t="shared" si="186"/>
        <v>11900</v>
      </c>
      <c r="K1706" s="64">
        <v>44986</v>
      </c>
      <c r="L1706" s="64" t="str">
        <f t="shared" si="187"/>
        <v>32023</v>
      </c>
      <c r="M1706" s="50">
        <v>3.8199999999999998E-2</v>
      </c>
    </row>
    <row r="1707" spans="3:13">
      <c r="C1707" s="64"/>
      <c r="D1707" s="73"/>
      <c r="E1707" s="64">
        <v>13789</v>
      </c>
      <c r="F1707" s="64" t="str">
        <f t="shared" si="185"/>
        <v>101937</v>
      </c>
      <c r="G1707" s="12">
        <v>2.58E-2</v>
      </c>
      <c r="H1707" s="64"/>
      <c r="I1707" s="64" t="str">
        <f t="shared" si="186"/>
        <v>11900</v>
      </c>
      <c r="K1707" s="64">
        <v>45017</v>
      </c>
      <c r="L1707" s="64" t="str">
        <f t="shared" si="187"/>
        <v>42023</v>
      </c>
      <c r="M1707" s="50">
        <v>3.5400000000000001E-2</v>
      </c>
    </row>
    <row r="1708" spans="3:13">
      <c r="C1708" s="64"/>
      <c r="D1708" s="75"/>
      <c r="E1708" s="64">
        <v>13820</v>
      </c>
      <c r="F1708" s="64" t="str">
        <f t="shared" si="185"/>
        <v>111937</v>
      </c>
      <c r="G1708" s="12">
        <v>2.5700000000000001E-2</v>
      </c>
      <c r="H1708" s="64"/>
      <c r="I1708" s="64" t="str">
        <f t="shared" si="186"/>
        <v>11900</v>
      </c>
      <c r="K1708" s="64">
        <v>45047</v>
      </c>
      <c r="L1708" s="64" t="str">
        <f t="shared" si="187"/>
        <v>52023</v>
      </c>
      <c r="M1708" s="50">
        <v>3.5900000000000001E-2</v>
      </c>
    </row>
    <row r="1709" spans="3:13">
      <c r="C1709" s="64"/>
      <c r="D1709" s="73"/>
      <c r="E1709" s="64">
        <v>13850</v>
      </c>
      <c r="F1709" s="64" t="str">
        <f t="shared" si="185"/>
        <v>121937</v>
      </c>
      <c r="G1709" s="12">
        <v>2.5600000000000001E-2</v>
      </c>
      <c r="H1709" s="64"/>
      <c r="I1709" s="64" t="str">
        <f t="shared" si="186"/>
        <v>11900</v>
      </c>
      <c r="K1709" s="64">
        <v>45078</v>
      </c>
      <c r="L1709" s="64" t="str">
        <f t="shared" si="187"/>
        <v>62023</v>
      </c>
      <c r="M1709" s="50">
        <v>3.95E-2</v>
      </c>
    </row>
    <row r="1710" spans="3:13">
      <c r="C1710" s="64"/>
      <c r="D1710" s="75"/>
      <c r="E1710" s="64">
        <v>13881</v>
      </c>
      <c r="F1710" s="64" t="str">
        <f t="shared" si="185"/>
        <v>11938</v>
      </c>
      <c r="G1710" s="12">
        <v>2.5399999999999999E-2</v>
      </c>
      <c r="H1710" s="64"/>
      <c r="I1710" s="64" t="str">
        <f t="shared" si="186"/>
        <v>11900</v>
      </c>
      <c r="K1710" s="64">
        <v>45108</v>
      </c>
      <c r="L1710" s="64" t="str">
        <f t="shared" si="187"/>
        <v>72023</v>
      </c>
      <c r="M1710" s="50">
        <v>4.1399999999999999E-2</v>
      </c>
    </row>
    <row r="1711" spans="3:13">
      <c r="C1711" s="64"/>
      <c r="D1711" s="73"/>
      <c r="E1711" s="64">
        <v>13912</v>
      </c>
      <c r="F1711" s="64" t="str">
        <f t="shared" si="185"/>
        <v>21938</v>
      </c>
      <c r="G1711" s="12">
        <v>2.53E-2</v>
      </c>
      <c r="H1711" s="64"/>
      <c r="I1711" s="64" t="str">
        <f t="shared" si="186"/>
        <v>11900</v>
      </c>
      <c r="K1711" s="64">
        <v>45139</v>
      </c>
      <c r="L1711" s="64" t="str">
        <f t="shared" si="187"/>
        <v>82023</v>
      </c>
      <c r="M1711" s="50">
        <v>4.3099999999999999E-2</v>
      </c>
    </row>
    <row r="1712" spans="3:13">
      <c r="C1712" s="64"/>
      <c r="D1712" s="75"/>
      <c r="E1712" s="64">
        <v>13940</v>
      </c>
      <c r="F1712" s="64" t="str">
        <f t="shared" si="185"/>
        <v>31938</v>
      </c>
      <c r="G1712" s="12">
        <v>2.5100000000000001E-2</v>
      </c>
      <c r="H1712" s="64"/>
      <c r="I1712" s="64" t="str">
        <f t="shared" si="186"/>
        <v>11900</v>
      </c>
      <c r="K1712" s="64">
        <v>45170</v>
      </c>
      <c r="L1712" s="64" t="str">
        <f t="shared" si="187"/>
        <v>92023</v>
      </c>
      <c r="M1712" s="50">
        <v>4.4900000000000002E-2</v>
      </c>
    </row>
    <row r="1713" spans="3:15">
      <c r="C1713" s="64"/>
      <c r="D1713" s="73"/>
      <c r="E1713" s="64">
        <v>13971</v>
      </c>
      <c r="F1713" s="64" t="str">
        <f t="shared" si="185"/>
        <v>41938</v>
      </c>
      <c r="G1713" s="12">
        <v>2.4899999999999999E-2</v>
      </c>
      <c r="H1713" s="64"/>
      <c r="I1713" s="64" t="str">
        <f t="shared" si="186"/>
        <v>11900</v>
      </c>
      <c r="K1713" s="64">
        <v>45200</v>
      </c>
      <c r="L1713" s="64" t="str">
        <f t="shared" si="187"/>
        <v>102023</v>
      </c>
      <c r="M1713" s="50">
        <v>4.7699999999999999E-2</v>
      </c>
    </row>
    <row r="1714" spans="3:15">
      <c r="C1714" s="64"/>
      <c r="D1714" s="75"/>
      <c r="E1714" s="64">
        <v>14001</v>
      </c>
      <c r="F1714" s="64" t="str">
        <f t="shared" si="185"/>
        <v>51938</v>
      </c>
      <c r="G1714" s="12">
        <v>2.4799999999999999E-2</v>
      </c>
      <c r="H1714" s="64"/>
      <c r="I1714" s="64" t="str">
        <f t="shared" si="186"/>
        <v>11900</v>
      </c>
      <c r="K1714" s="64">
        <v>45231</v>
      </c>
      <c r="L1714" s="64" t="str">
        <f t="shared" si="187"/>
        <v>112023</v>
      </c>
      <c r="M1714" s="50">
        <v>4.4900000000000002E-2</v>
      </c>
    </row>
    <row r="1715" spans="3:15">
      <c r="C1715" s="64"/>
      <c r="D1715" s="73"/>
      <c r="E1715" s="64">
        <v>14032</v>
      </c>
      <c r="F1715" s="64" t="str">
        <f t="shared" si="185"/>
        <v>61938</v>
      </c>
      <c r="G1715" s="12">
        <v>2.46E-2</v>
      </c>
      <c r="H1715" s="64"/>
      <c r="I1715" s="64" t="str">
        <f t="shared" si="186"/>
        <v>11900</v>
      </c>
      <c r="K1715" s="64">
        <v>45261</v>
      </c>
      <c r="L1715" s="64" t="str">
        <f t="shared" si="187"/>
        <v>122023</v>
      </c>
      <c r="M1715" s="50">
        <v>0.04</v>
      </c>
    </row>
    <row r="1716" spans="3:15">
      <c r="C1716" s="64"/>
      <c r="D1716" s="75"/>
      <c r="E1716" s="64">
        <v>14062</v>
      </c>
      <c r="F1716" s="64" t="str">
        <f t="shared" si="185"/>
        <v>71938</v>
      </c>
      <c r="G1716" s="12">
        <v>2.4400000000000002E-2</v>
      </c>
      <c r="H1716" s="64"/>
      <c r="I1716" s="64" t="str">
        <f t="shared" si="186"/>
        <v>11900</v>
      </c>
      <c r="K1716" s="64">
        <v>45292</v>
      </c>
      <c r="L1716" s="64" t="str">
        <f t="shared" si="187"/>
        <v>12024</v>
      </c>
      <c r="M1716" s="50">
        <v>3.9800000000000002E-2</v>
      </c>
    </row>
    <row r="1717" spans="3:15">
      <c r="C1717" s="64"/>
      <c r="D1717" s="73"/>
      <c r="E1717" s="64">
        <v>14093</v>
      </c>
      <c r="F1717" s="64" t="str">
        <f t="shared" si="185"/>
        <v>81938</v>
      </c>
      <c r="G1717" s="12">
        <v>2.4299999999999999E-2</v>
      </c>
      <c r="H1717" s="64"/>
      <c r="I1717" s="64" t="str">
        <f t="shared" si="186"/>
        <v>11900</v>
      </c>
      <c r="K1717" s="64">
        <v>45323</v>
      </c>
      <c r="L1717" s="64" t="str">
        <f t="shared" si="187"/>
        <v>22024</v>
      </c>
      <c r="M1717" s="50">
        <v>4.0399999999999998E-2</v>
      </c>
    </row>
    <row r="1718" spans="3:15">
      <c r="C1718" s="64"/>
      <c r="D1718" s="75"/>
      <c r="E1718" s="64">
        <v>14124</v>
      </c>
      <c r="F1718" s="64" t="str">
        <f t="shared" si="185"/>
        <v>91938</v>
      </c>
      <c r="G1718" s="12">
        <v>2.41E-2</v>
      </c>
      <c r="H1718" s="64"/>
      <c r="I1718" s="64" t="str">
        <f t="shared" si="186"/>
        <v>11900</v>
      </c>
      <c r="K1718" s="64">
        <v>45352</v>
      </c>
      <c r="L1718" s="64" t="str">
        <f t="shared" si="187"/>
        <v>32024</v>
      </c>
      <c r="M1718" s="50">
        <v>4.1700000000000001E-2</v>
      </c>
    </row>
    <row r="1719" spans="3:15">
      <c r="C1719" s="64"/>
      <c r="D1719" s="73"/>
      <c r="E1719" s="64">
        <v>14154</v>
      </c>
      <c r="F1719" s="64" t="str">
        <f t="shared" si="185"/>
        <v>101938</v>
      </c>
      <c r="G1719" s="12">
        <v>2.3900000000000001E-2</v>
      </c>
      <c r="H1719" s="64"/>
      <c r="I1719" s="64" t="str">
        <f t="shared" si="186"/>
        <v>11900</v>
      </c>
      <c r="O1719" s="49"/>
    </row>
    <row r="1720" spans="3:15">
      <c r="C1720" s="64"/>
      <c r="D1720" s="75"/>
      <c r="E1720" s="64">
        <v>14185</v>
      </c>
      <c r="F1720" s="64" t="str">
        <f t="shared" si="185"/>
        <v>111938</v>
      </c>
      <c r="G1720" s="12">
        <v>2.3800000000000002E-2</v>
      </c>
      <c r="H1720" s="64"/>
      <c r="I1720" s="64" t="str">
        <f t="shared" si="186"/>
        <v>11900</v>
      </c>
    </row>
    <row r="1721" spans="3:15">
      <c r="C1721" s="64"/>
      <c r="D1721" s="73"/>
      <c r="E1721" s="64">
        <v>14215</v>
      </c>
      <c r="F1721" s="64" t="str">
        <f t="shared" si="185"/>
        <v>121938</v>
      </c>
      <c r="G1721" s="12">
        <v>2.3599999999999999E-2</v>
      </c>
      <c r="H1721" s="64"/>
      <c r="I1721" s="64" t="str">
        <f t="shared" si="186"/>
        <v>11900</v>
      </c>
    </row>
    <row r="1722" spans="3:15">
      <c r="C1722" s="64"/>
      <c r="D1722" s="75"/>
      <c r="E1722" s="64">
        <v>14246</v>
      </c>
      <c r="F1722" s="64" t="str">
        <f t="shared" si="185"/>
        <v>11939</v>
      </c>
      <c r="G1722" s="12">
        <v>2.35E-2</v>
      </c>
      <c r="H1722" s="64"/>
      <c r="I1722" s="64" t="str">
        <f t="shared" si="186"/>
        <v>11900</v>
      </c>
    </row>
    <row r="1723" spans="3:15">
      <c r="C1723" s="64"/>
      <c r="D1723" s="73"/>
      <c r="E1723" s="64">
        <v>14277</v>
      </c>
      <c r="F1723" s="64" t="str">
        <f t="shared" si="185"/>
        <v>21939</v>
      </c>
      <c r="G1723" s="12">
        <v>2.3400000000000001E-2</v>
      </c>
      <c r="H1723" s="64"/>
      <c r="I1723" s="64" t="str">
        <f t="shared" si="186"/>
        <v>11900</v>
      </c>
    </row>
    <row r="1724" spans="3:15">
      <c r="C1724" s="64"/>
      <c r="D1724" s="75"/>
      <c r="E1724" s="64">
        <v>14305</v>
      </c>
      <c r="F1724" s="64" t="str">
        <f t="shared" si="185"/>
        <v>31939</v>
      </c>
      <c r="G1724" s="12">
        <v>2.3199999999999998E-2</v>
      </c>
      <c r="H1724" s="64"/>
      <c r="I1724" s="64" t="str">
        <f t="shared" si="186"/>
        <v>11900</v>
      </c>
    </row>
    <row r="1725" spans="3:15">
      <c r="C1725" s="64"/>
      <c r="D1725" s="73"/>
      <c r="E1725" s="64">
        <v>14336</v>
      </c>
      <c r="F1725" s="64" t="str">
        <f t="shared" si="185"/>
        <v>41939</v>
      </c>
      <c r="G1725" s="12">
        <v>2.3099999999999999E-2</v>
      </c>
      <c r="H1725" s="64"/>
      <c r="I1725" s="64" t="str">
        <f t="shared" si="186"/>
        <v>11900</v>
      </c>
    </row>
    <row r="1726" spans="3:15">
      <c r="C1726" s="64"/>
      <c r="D1726" s="75"/>
      <c r="E1726" s="64">
        <v>14366</v>
      </c>
      <c r="F1726" s="64" t="str">
        <f t="shared" si="185"/>
        <v>51939</v>
      </c>
      <c r="G1726" s="12">
        <v>2.3E-2</v>
      </c>
      <c r="H1726" s="64"/>
      <c r="I1726" s="64" t="str">
        <f t="shared" si="186"/>
        <v>11900</v>
      </c>
    </row>
    <row r="1727" spans="3:15">
      <c r="C1727" s="64"/>
      <c r="D1727" s="73"/>
      <c r="E1727" s="64">
        <v>14397</v>
      </c>
      <c r="F1727" s="64" t="str">
        <f t="shared" si="185"/>
        <v>61939</v>
      </c>
      <c r="G1727" s="12">
        <v>2.29E-2</v>
      </c>
      <c r="H1727" s="64"/>
      <c r="I1727" s="64" t="str">
        <f t="shared" si="186"/>
        <v>11900</v>
      </c>
    </row>
    <row r="1728" spans="3:15">
      <c r="C1728" s="64"/>
      <c r="D1728" s="75"/>
      <c r="E1728" s="64">
        <v>14427</v>
      </c>
      <c r="F1728" s="64" t="str">
        <f t="shared" si="185"/>
        <v>71939</v>
      </c>
      <c r="G1728" s="12">
        <v>2.2700000000000001E-2</v>
      </c>
      <c r="H1728" s="64"/>
      <c r="I1728" s="64" t="str">
        <f t="shared" si="186"/>
        <v>11900</v>
      </c>
    </row>
    <row r="1729" spans="3:9">
      <c r="C1729" s="64"/>
      <c r="D1729" s="73"/>
      <c r="E1729" s="64">
        <v>14458</v>
      </c>
      <c r="F1729" s="64" t="str">
        <f t="shared" si="185"/>
        <v>81939</v>
      </c>
      <c r="G1729" s="12">
        <v>2.2599999999999999E-2</v>
      </c>
      <c r="H1729" s="64"/>
      <c r="I1729" s="64" t="str">
        <f t="shared" si="186"/>
        <v>11900</v>
      </c>
    </row>
    <row r="1730" spans="3:9">
      <c r="C1730" s="64"/>
      <c r="D1730" s="75"/>
      <c r="E1730" s="64">
        <v>14489</v>
      </c>
      <c r="F1730" s="64" t="str">
        <f t="shared" si="185"/>
        <v>91939</v>
      </c>
      <c r="G1730" s="12">
        <v>2.2499999999999999E-2</v>
      </c>
      <c r="H1730" s="64"/>
      <c r="I1730" s="64" t="str">
        <f t="shared" si="186"/>
        <v>11900</v>
      </c>
    </row>
    <row r="1731" spans="3:9">
      <c r="C1731" s="64"/>
      <c r="D1731" s="73"/>
      <c r="E1731" s="64">
        <v>14519</v>
      </c>
      <c r="F1731" s="64" t="str">
        <f t="shared" si="185"/>
        <v>101939</v>
      </c>
      <c r="G1731" s="12">
        <v>2.23E-2</v>
      </c>
      <c r="H1731" s="64"/>
      <c r="I1731" s="64" t="str">
        <f t="shared" si="186"/>
        <v>11900</v>
      </c>
    </row>
    <row r="1732" spans="3:9">
      <c r="C1732" s="64"/>
      <c r="D1732" s="75"/>
      <c r="E1732" s="64">
        <v>14550</v>
      </c>
      <c r="F1732" s="64" t="str">
        <f t="shared" si="185"/>
        <v>111939</v>
      </c>
      <c r="G1732" s="12">
        <v>2.2200000000000001E-2</v>
      </c>
      <c r="H1732" s="64"/>
      <c r="I1732" s="64" t="str">
        <f t="shared" si="186"/>
        <v>11900</v>
      </c>
    </row>
    <row r="1733" spans="3:9">
      <c r="C1733" s="64"/>
      <c r="D1733" s="73"/>
      <c r="E1733" s="64">
        <v>14580</v>
      </c>
      <c r="F1733" s="64" t="str">
        <f t="shared" si="185"/>
        <v>121939</v>
      </c>
      <c r="G1733" s="12">
        <v>2.2100000000000002E-2</v>
      </c>
      <c r="H1733" s="64"/>
      <c r="I1733" s="64" t="str">
        <f t="shared" si="186"/>
        <v>11900</v>
      </c>
    </row>
    <row r="1734" spans="3:9">
      <c r="C1734" s="64"/>
      <c r="D1734" s="75"/>
      <c r="E1734" s="64">
        <v>14611</v>
      </c>
      <c r="F1734" s="64" t="str">
        <f t="shared" si="185"/>
        <v>11940</v>
      </c>
      <c r="G1734" s="12">
        <v>2.1899999999999999E-2</v>
      </c>
      <c r="H1734" s="64"/>
      <c r="I1734" s="64" t="str">
        <f t="shared" si="186"/>
        <v>11900</v>
      </c>
    </row>
    <row r="1735" spans="3:9">
      <c r="C1735" s="64"/>
      <c r="D1735" s="73"/>
      <c r="E1735" s="64">
        <v>14642</v>
      </c>
      <c r="F1735" s="64" t="str">
        <f t="shared" si="185"/>
        <v>21940</v>
      </c>
      <c r="G1735" s="12">
        <v>2.1700000000000001E-2</v>
      </c>
      <c r="H1735" s="64"/>
      <c r="I1735" s="64" t="str">
        <f t="shared" si="186"/>
        <v>11900</v>
      </c>
    </row>
    <row r="1736" spans="3:9">
      <c r="C1736" s="64"/>
      <c r="D1736" s="75"/>
      <c r="E1736" s="64">
        <v>14671</v>
      </c>
      <c r="F1736" s="64" t="str">
        <f t="shared" si="185"/>
        <v>31940</v>
      </c>
      <c r="G1736" s="12">
        <v>2.1399999999999999E-2</v>
      </c>
      <c r="H1736" s="64"/>
      <c r="I1736" s="64" t="str">
        <f t="shared" si="186"/>
        <v>11900</v>
      </c>
    </row>
    <row r="1737" spans="3:9">
      <c r="C1737" s="64"/>
      <c r="D1737" s="73"/>
      <c r="E1737" s="64">
        <v>14702</v>
      </c>
      <c r="F1737" s="64" t="str">
        <f t="shared" si="185"/>
        <v>41940</v>
      </c>
      <c r="G1737" s="12">
        <v>2.12E-2</v>
      </c>
      <c r="H1737" s="64"/>
      <c r="I1737" s="64" t="str">
        <f t="shared" si="186"/>
        <v>11900</v>
      </c>
    </row>
    <row r="1738" spans="3:9">
      <c r="C1738" s="64"/>
      <c r="D1738" s="75"/>
      <c r="E1738" s="64">
        <v>14732</v>
      </c>
      <c r="F1738" s="64" t="str">
        <f t="shared" si="185"/>
        <v>51940</v>
      </c>
      <c r="G1738" s="12">
        <v>2.1000000000000001E-2</v>
      </c>
      <c r="H1738" s="64"/>
      <c r="I1738" s="64" t="str">
        <f t="shared" si="186"/>
        <v>11900</v>
      </c>
    </row>
    <row r="1739" spans="3:9">
      <c r="C1739" s="64"/>
      <c r="D1739" s="73"/>
      <c r="E1739" s="64">
        <v>14763</v>
      </c>
      <c r="F1739" s="64" t="str">
        <f t="shared" si="185"/>
        <v>61940</v>
      </c>
      <c r="G1739" s="12">
        <v>2.0799999999999999E-2</v>
      </c>
      <c r="H1739" s="64"/>
      <c r="I1739" s="64" t="str">
        <f t="shared" si="186"/>
        <v>11900</v>
      </c>
    </row>
    <row r="1740" spans="3:9">
      <c r="C1740" s="64"/>
      <c r="D1740" s="75"/>
      <c r="E1740" s="64">
        <v>14793</v>
      </c>
      <c r="F1740" s="64" t="str">
        <f t="shared" si="185"/>
        <v>71940</v>
      </c>
      <c r="G1740" s="12">
        <v>2.06E-2</v>
      </c>
      <c r="H1740" s="64"/>
      <c r="I1740" s="64" t="str">
        <f t="shared" si="186"/>
        <v>11900</v>
      </c>
    </row>
    <row r="1741" spans="3:9">
      <c r="C1741" s="64"/>
      <c r="D1741" s="73"/>
      <c r="E1741" s="64">
        <v>14824</v>
      </c>
      <c r="F1741" s="64" t="str">
        <f t="shared" si="185"/>
        <v>81940</v>
      </c>
      <c r="G1741" s="12">
        <v>2.0400000000000001E-2</v>
      </c>
      <c r="H1741" s="64"/>
      <c r="I1741" s="64" t="str">
        <f t="shared" si="186"/>
        <v>11900</v>
      </c>
    </row>
    <row r="1742" spans="3:9">
      <c r="C1742" s="64"/>
      <c r="D1742" s="75"/>
      <c r="E1742" s="64">
        <v>14855</v>
      </c>
      <c r="F1742" s="64" t="str">
        <f t="shared" si="185"/>
        <v>91940</v>
      </c>
      <c r="G1742" s="12">
        <v>2.0199999999999999E-2</v>
      </c>
      <c r="H1742" s="64"/>
      <c r="I1742" s="64" t="str">
        <f t="shared" si="186"/>
        <v>11900</v>
      </c>
    </row>
    <row r="1743" spans="3:9">
      <c r="C1743" s="64"/>
      <c r="D1743" s="73"/>
      <c r="E1743" s="64">
        <v>14885</v>
      </c>
      <c r="F1743" s="64" t="str">
        <f t="shared" si="185"/>
        <v>101940</v>
      </c>
      <c r="G1743" s="12">
        <v>1.9900000000000001E-2</v>
      </c>
      <c r="H1743" s="64"/>
      <c r="I1743" s="64" t="str">
        <f t="shared" si="186"/>
        <v>11900</v>
      </c>
    </row>
    <row r="1744" spans="3:9">
      <c r="C1744" s="64"/>
      <c r="D1744" s="75"/>
      <c r="E1744" s="64">
        <v>14916</v>
      </c>
      <c r="F1744" s="64" t="str">
        <f t="shared" si="185"/>
        <v>111940</v>
      </c>
      <c r="G1744" s="12">
        <v>1.9699999999999999E-2</v>
      </c>
      <c r="H1744" s="64"/>
      <c r="I1744" s="64" t="str">
        <f t="shared" si="186"/>
        <v>11900</v>
      </c>
    </row>
    <row r="1745" spans="3:9">
      <c r="C1745" s="64"/>
      <c r="D1745" s="73"/>
      <c r="E1745" s="64">
        <v>14946</v>
      </c>
      <c r="F1745" s="64" t="str">
        <f t="shared" si="185"/>
        <v>121940</v>
      </c>
      <c r="G1745" s="12">
        <v>1.95E-2</v>
      </c>
      <c r="H1745" s="64"/>
      <c r="I1745" s="64" t="str">
        <f t="shared" si="186"/>
        <v>11900</v>
      </c>
    </row>
    <row r="1746" spans="3:9">
      <c r="C1746" s="64"/>
      <c r="D1746" s="75"/>
      <c r="E1746" s="64">
        <v>14977</v>
      </c>
      <c r="F1746" s="64" t="str">
        <f t="shared" si="185"/>
        <v>11941</v>
      </c>
      <c r="G1746" s="12">
        <v>1.9900000000000001E-2</v>
      </c>
      <c r="H1746" s="64"/>
      <c r="I1746" s="64" t="str">
        <f t="shared" si="186"/>
        <v>11900</v>
      </c>
    </row>
    <row r="1747" spans="3:9">
      <c r="C1747" s="64"/>
      <c r="D1747" s="73"/>
      <c r="E1747" s="64">
        <v>15008</v>
      </c>
      <c r="F1747" s="64" t="str">
        <f t="shared" si="185"/>
        <v>21941</v>
      </c>
      <c r="G1747" s="12">
        <v>2.0400000000000001E-2</v>
      </c>
      <c r="I1747" s="64" t="str">
        <f t="shared" si="186"/>
        <v>11900</v>
      </c>
    </row>
    <row r="1748" spans="3:9">
      <c r="C1748" s="64"/>
      <c r="D1748" s="75"/>
      <c r="E1748" s="64">
        <v>15036</v>
      </c>
      <c r="F1748" s="64" t="str">
        <f t="shared" si="185"/>
        <v>31941</v>
      </c>
      <c r="G1748" s="12">
        <v>2.0799999999999999E-2</v>
      </c>
      <c r="I1748" s="64" t="str">
        <f t="shared" si="186"/>
        <v>11900</v>
      </c>
    </row>
    <row r="1749" spans="3:9">
      <c r="C1749" s="64"/>
      <c r="D1749" s="73"/>
      <c r="E1749" s="64">
        <v>15067</v>
      </c>
      <c r="F1749" s="64" t="str">
        <f t="shared" si="185"/>
        <v>41941</v>
      </c>
      <c r="G1749" s="12">
        <v>2.12E-2</v>
      </c>
      <c r="I1749" s="64" t="str">
        <f t="shared" si="186"/>
        <v>11900</v>
      </c>
    </row>
    <row r="1750" spans="3:9">
      <c r="C1750" s="64"/>
      <c r="D1750" s="75"/>
      <c r="E1750" s="64">
        <v>15097</v>
      </c>
      <c r="F1750" s="64" t="str">
        <f t="shared" si="185"/>
        <v>51941</v>
      </c>
      <c r="G1750" s="12">
        <v>2.1600000000000001E-2</v>
      </c>
      <c r="I1750" s="64" t="str">
        <f t="shared" si="186"/>
        <v>11900</v>
      </c>
    </row>
    <row r="1751" spans="3:9">
      <c r="C1751" s="64"/>
      <c r="D1751" s="73"/>
      <c r="E1751" s="64">
        <v>15128</v>
      </c>
      <c r="F1751" s="64" t="str">
        <f t="shared" si="185"/>
        <v>61941</v>
      </c>
      <c r="G1751" s="12">
        <v>2.1999999999999999E-2</v>
      </c>
      <c r="I1751" s="64" t="str">
        <f t="shared" si="186"/>
        <v>11900</v>
      </c>
    </row>
    <row r="1752" spans="3:9">
      <c r="C1752" s="64"/>
      <c r="D1752" s="75"/>
      <c r="E1752" s="64">
        <v>15158</v>
      </c>
      <c r="F1752" s="64" t="str">
        <f t="shared" si="185"/>
        <v>71941</v>
      </c>
      <c r="G1752" s="12">
        <v>2.2499999999999999E-2</v>
      </c>
      <c r="I1752" s="64" t="str">
        <f t="shared" si="186"/>
        <v>11900</v>
      </c>
    </row>
    <row r="1753" spans="3:9">
      <c r="C1753" s="64"/>
      <c r="D1753" s="73"/>
      <c r="E1753" s="64">
        <v>15189</v>
      </c>
      <c r="F1753" s="64" t="str">
        <f t="shared" si="185"/>
        <v>81941</v>
      </c>
      <c r="G1753" s="12">
        <v>2.29E-2</v>
      </c>
      <c r="I1753" s="64" t="str">
        <f t="shared" si="186"/>
        <v>11900</v>
      </c>
    </row>
    <row r="1754" spans="3:9">
      <c r="C1754" s="64"/>
      <c r="D1754" s="75"/>
      <c r="E1754" s="64">
        <v>15220</v>
      </c>
      <c r="F1754" s="64" t="str">
        <f t="shared" si="185"/>
        <v>91941</v>
      </c>
      <c r="G1754" s="12">
        <v>2.3300000000000001E-2</v>
      </c>
      <c r="I1754" s="64" t="str">
        <f t="shared" si="186"/>
        <v>11900</v>
      </c>
    </row>
    <row r="1755" spans="3:9">
      <c r="C1755" s="64"/>
      <c r="D1755" s="73"/>
      <c r="E1755" s="64">
        <v>15250</v>
      </c>
      <c r="F1755" s="64" t="str">
        <f t="shared" si="185"/>
        <v>101941</v>
      </c>
      <c r="G1755" s="12">
        <v>2.3800000000000002E-2</v>
      </c>
      <c r="I1755" s="64" t="str">
        <f t="shared" si="186"/>
        <v>11900</v>
      </c>
    </row>
    <row r="1756" spans="3:9">
      <c r="C1756" s="64"/>
      <c r="D1756" s="75"/>
      <c r="E1756" s="64">
        <v>15281</v>
      </c>
      <c r="F1756" s="64" t="str">
        <f t="shared" si="185"/>
        <v>111941</v>
      </c>
      <c r="G1756" s="12">
        <v>2.4199999999999999E-2</v>
      </c>
      <c r="I1756" s="64" t="str">
        <f t="shared" si="186"/>
        <v>11900</v>
      </c>
    </row>
    <row r="1757" spans="3:9">
      <c r="C1757" s="64"/>
      <c r="D1757" s="73"/>
      <c r="E1757" s="64">
        <v>15311</v>
      </c>
      <c r="F1757" s="64" t="str">
        <f t="shared" ref="F1757:F1820" si="188">MONTH(E1757)&amp;YEAR(E1757)</f>
        <v>121941</v>
      </c>
      <c r="G1757" s="12">
        <v>2.46E-2</v>
      </c>
      <c r="I1757" s="64" t="str">
        <f t="shared" ref="I1757:I1820" si="189">MONTH(H1757)&amp;YEAR(H1757)</f>
        <v>11900</v>
      </c>
    </row>
    <row r="1758" spans="3:9">
      <c r="C1758" s="64"/>
      <c r="D1758" s="75"/>
      <c r="E1758" s="64">
        <v>15342</v>
      </c>
      <c r="F1758" s="64" t="str">
        <f t="shared" si="188"/>
        <v>11942</v>
      </c>
      <c r="G1758" s="12">
        <v>2.46E-2</v>
      </c>
      <c r="I1758" s="64" t="str">
        <f t="shared" si="189"/>
        <v>11900</v>
      </c>
    </row>
    <row r="1759" spans="3:9">
      <c r="C1759" s="64"/>
      <c r="D1759" s="73"/>
      <c r="E1759" s="64">
        <v>15373</v>
      </c>
      <c r="F1759" s="64" t="str">
        <f t="shared" si="188"/>
        <v>21942</v>
      </c>
      <c r="G1759" s="12">
        <v>2.46E-2</v>
      </c>
      <c r="I1759" s="64" t="str">
        <f t="shared" si="189"/>
        <v>11900</v>
      </c>
    </row>
    <row r="1760" spans="3:9">
      <c r="C1760" s="64"/>
      <c r="D1760" s="75"/>
      <c r="E1760" s="64">
        <v>15401</v>
      </c>
      <c r="F1760" s="64" t="str">
        <f t="shared" si="188"/>
        <v>31942</v>
      </c>
      <c r="G1760" s="12">
        <v>2.46E-2</v>
      </c>
      <c r="I1760" s="64" t="str">
        <f t="shared" si="189"/>
        <v>11900</v>
      </c>
    </row>
    <row r="1761" spans="3:9">
      <c r="C1761" s="64"/>
      <c r="D1761" s="73"/>
      <c r="E1761" s="64">
        <v>15432</v>
      </c>
      <c r="F1761" s="64" t="str">
        <f t="shared" si="188"/>
        <v>41942</v>
      </c>
      <c r="G1761" s="12">
        <v>2.46E-2</v>
      </c>
      <c r="I1761" s="64" t="str">
        <f t="shared" si="189"/>
        <v>11900</v>
      </c>
    </row>
    <row r="1762" spans="3:9">
      <c r="C1762" s="64"/>
      <c r="D1762" s="75"/>
      <c r="E1762" s="64">
        <v>15462</v>
      </c>
      <c r="F1762" s="64" t="str">
        <f t="shared" si="188"/>
        <v>51942</v>
      </c>
      <c r="G1762" s="12">
        <v>2.46E-2</v>
      </c>
      <c r="I1762" s="64" t="str">
        <f t="shared" si="189"/>
        <v>11900</v>
      </c>
    </row>
    <row r="1763" spans="3:9">
      <c r="C1763" s="64"/>
      <c r="D1763" s="73"/>
      <c r="E1763" s="64">
        <v>15493</v>
      </c>
      <c r="F1763" s="64" t="str">
        <f t="shared" si="188"/>
        <v>61942</v>
      </c>
      <c r="G1763" s="12">
        <v>2.46E-2</v>
      </c>
      <c r="I1763" s="64" t="str">
        <f t="shared" si="189"/>
        <v>11900</v>
      </c>
    </row>
    <row r="1764" spans="3:9">
      <c r="C1764" s="64"/>
      <c r="D1764" s="75"/>
      <c r="E1764" s="64">
        <v>15523</v>
      </c>
      <c r="F1764" s="64" t="str">
        <f t="shared" si="188"/>
        <v>71942</v>
      </c>
      <c r="G1764" s="12">
        <v>2.47E-2</v>
      </c>
      <c r="I1764" s="64" t="str">
        <f t="shared" si="189"/>
        <v>11900</v>
      </c>
    </row>
    <row r="1765" spans="3:9">
      <c r="C1765" s="64"/>
      <c r="D1765" s="73"/>
      <c r="E1765" s="64">
        <v>15554</v>
      </c>
      <c r="F1765" s="64" t="str">
        <f t="shared" si="188"/>
        <v>81942</v>
      </c>
      <c r="G1765" s="12">
        <v>2.47E-2</v>
      </c>
      <c r="I1765" s="64" t="str">
        <f t="shared" si="189"/>
        <v>11900</v>
      </c>
    </row>
    <row r="1766" spans="3:9">
      <c r="C1766" s="64"/>
      <c r="D1766" s="75"/>
      <c r="E1766" s="64">
        <v>15585</v>
      </c>
      <c r="F1766" s="64" t="str">
        <f t="shared" si="188"/>
        <v>91942</v>
      </c>
      <c r="G1766" s="12">
        <v>2.47E-2</v>
      </c>
      <c r="I1766" s="64" t="str">
        <f t="shared" si="189"/>
        <v>11900</v>
      </c>
    </row>
    <row r="1767" spans="3:9">
      <c r="C1767" s="64"/>
      <c r="D1767" s="73"/>
      <c r="E1767" s="64">
        <v>15615</v>
      </c>
      <c r="F1767" s="64" t="str">
        <f t="shared" si="188"/>
        <v>101942</v>
      </c>
      <c r="G1767" s="12">
        <v>2.47E-2</v>
      </c>
      <c r="I1767" s="64" t="str">
        <f t="shared" si="189"/>
        <v>11900</v>
      </c>
    </row>
    <row r="1768" spans="3:9">
      <c r="C1768" s="64"/>
      <c r="D1768" s="75"/>
      <c r="E1768" s="64">
        <v>15646</v>
      </c>
      <c r="F1768" s="64" t="str">
        <f t="shared" si="188"/>
        <v>111942</v>
      </c>
      <c r="G1768" s="12">
        <v>2.47E-2</v>
      </c>
      <c r="I1768" s="64" t="str">
        <f t="shared" si="189"/>
        <v>11900</v>
      </c>
    </row>
    <row r="1769" spans="3:9">
      <c r="C1769" s="64"/>
      <c r="D1769" s="73"/>
      <c r="E1769" s="64">
        <v>15676</v>
      </c>
      <c r="F1769" s="64" t="str">
        <f t="shared" si="188"/>
        <v>121942</v>
      </c>
      <c r="G1769" s="12">
        <v>2.47E-2</v>
      </c>
      <c r="I1769" s="64" t="str">
        <f t="shared" si="189"/>
        <v>11900</v>
      </c>
    </row>
    <row r="1770" spans="3:9">
      <c r="C1770" s="64"/>
      <c r="D1770" s="75"/>
      <c r="E1770" s="64">
        <v>15707</v>
      </c>
      <c r="F1770" s="64" t="str">
        <f t="shared" si="188"/>
        <v>11943</v>
      </c>
      <c r="G1770" s="12">
        <v>2.47E-2</v>
      </c>
      <c r="I1770" s="64" t="str">
        <f t="shared" si="189"/>
        <v>11900</v>
      </c>
    </row>
    <row r="1771" spans="3:9">
      <c r="C1771" s="64"/>
      <c r="D1771" s="73"/>
      <c r="E1771" s="64">
        <v>15738</v>
      </c>
      <c r="F1771" s="64" t="str">
        <f t="shared" si="188"/>
        <v>21943</v>
      </c>
      <c r="G1771" s="12">
        <v>2.47E-2</v>
      </c>
      <c r="I1771" s="64" t="str">
        <f t="shared" si="189"/>
        <v>11900</v>
      </c>
    </row>
    <row r="1772" spans="3:9">
      <c r="C1772" s="64"/>
      <c r="D1772" s="75"/>
      <c r="E1772" s="64">
        <v>15766</v>
      </c>
      <c r="F1772" s="64" t="str">
        <f t="shared" si="188"/>
        <v>31943</v>
      </c>
      <c r="G1772" s="12">
        <v>2.47E-2</v>
      </c>
      <c r="I1772" s="64" t="str">
        <f t="shared" si="189"/>
        <v>11900</v>
      </c>
    </row>
    <row r="1773" spans="3:9">
      <c r="C1773" s="64"/>
      <c r="D1773" s="73"/>
      <c r="E1773" s="64">
        <v>15797</v>
      </c>
      <c r="F1773" s="64" t="str">
        <f t="shared" si="188"/>
        <v>41943</v>
      </c>
      <c r="G1773" s="12">
        <v>2.47E-2</v>
      </c>
      <c r="I1773" s="64" t="str">
        <f t="shared" si="189"/>
        <v>11900</v>
      </c>
    </row>
    <row r="1774" spans="3:9">
      <c r="C1774" s="64"/>
      <c r="D1774" s="75"/>
      <c r="E1774" s="64">
        <v>15827</v>
      </c>
      <c r="F1774" s="64" t="str">
        <f t="shared" si="188"/>
        <v>51943</v>
      </c>
      <c r="G1774" s="12">
        <v>2.47E-2</v>
      </c>
      <c r="I1774" s="64" t="str">
        <f t="shared" si="189"/>
        <v>11900</v>
      </c>
    </row>
    <row r="1775" spans="3:9">
      <c r="C1775" s="64"/>
      <c r="D1775" s="73"/>
      <c r="E1775" s="64">
        <v>15858</v>
      </c>
      <c r="F1775" s="64" t="str">
        <f t="shared" si="188"/>
        <v>61943</v>
      </c>
      <c r="G1775" s="12">
        <v>2.47E-2</v>
      </c>
      <c r="I1775" s="64" t="str">
        <f t="shared" si="189"/>
        <v>11900</v>
      </c>
    </row>
    <row r="1776" spans="3:9">
      <c r="C1776" s="64"/>
      <c r="D1776" s="75"/>
      <c r="E1776" s="64">
        <v>15888</v>
      </c>
      <c r="F1776" s="64" t="str">
        <f t="shared" si="188"/>
        <v>71943</v>
      </c>
      <c r="G1776" s="12">
        <v>2.4799999999999999E-2</v>
      </c>
      <c r="I1776" s="64" t="str">
        <f t="shared" si="189"/>
        <v>11900</v>
      </c>
    </row>
    <row r="1777" spans="3:9">
      <c r="C1777" s="64"/>
      <c r="D1777" s="73"/>
      <c r="E1777" s="64">
        <v>15919</v>
      </c>
      <c r="F1777" s="64" t="str">
        <f t="shared" si="188"/>
        <v>81943</v>
      </c>
      <c r="G1777" s="12">
        <v>2.4799999999999999E-2</v>
      </c>
      <c r="I1777" s="64" t="str">
        <f t="shared" si="189"/>
        <v>11900</v>
      </c>
    </row>
    <row r="1778" spans="3:9">
      <c r="C1778" s="64"/>
      <c r="D1778" s="75"/>
      <c r="E1778" s="64">
        <v>15950</v>
      </c>
      <c r="F1778" s="64" t="str">
        <f t="shared" si="188"/>
        <v>91943</v>
      </c>
      <c r="G1778" s="12">
        <v>2.4799999999999999E-2</v>
      </c>
      <c r="I1778" s="64" t="str">
        <f t="shared" si="189"/>
        <v>11900</v>
      </c>
    </row>
    <row r="1779" spans="3:9">
      <c r="C1779" s="64"/>
      <c r="D1779" s="73"/>
      <c r="E1779" s="64">
        <v>15980</v>
      </c>
      <c r="F1779" s="64" t="str">
        <f t="shared" si="188"/>
        <v>101943</v>
      </c>
      <c r="G1779" s="12">
        <v>2.4799999999999999E-2</v>
      </c>
      <c r="I1779" s="64" t="str">
        <f t="shared" si="189"/>
        <v>11900</v>
      </c>
    </row>
    <row r="1780" spans="3:9">
      <c r="C1780" s="64"/>
      <c r="D1780" s="75"/>
      <c r="E1780" s="64">
        <v>16011</v>
      </c>
      <c r="F1780" s="64" t="str">
        <f t="shared" si="188"/>
        <v>111943</v>
      </c>
      <c r="G1780" s="12">
        <v>2.4799999999999999E-2</v>
      </c>
      <c r="I1780" s="64" t="str">
        <f t="shared" si="189"/>
        <v>11900</v>
      </c>
    </row>
    <row r="1781" spans="3:9">
      <c r="C1781" s="64"/>
      <c r="D1781" s="73"/>
      <c r="E1781" s="64">
        <v>16041</v>
      </c>
      <c r="F1781" s="64" t="str">
        <f t="shared" si="188"/>
        <v>121943</v>
      </c>
      <c r="G1781" s="12">
        <v>2.4799999999999999E-2</v>
      </c>
      <c r="I1781" s="64" t="str">
        <f t="shared" si="189"/>
        <v>11900</v>
      </c>
    </row>
    <row r="1782" spans="3:9">
      <c r="C1782" s="64"/>
      <c r="D1782" s="75"/>
      <c r="E1782" s="64">
        <v>16072</v>
      </c>
      <c r="F1782" s="64" t="str">
        <f t="shared" si="188"/>
        <v>11944</v>
      </c>
      <c r="G1782" s="12">
        <v>2.47E-2</v>
      </c>
      <c r="I1782" s="64" t="str">
        <f t="shared" si="189"/>
        <v>11900</v>
      </c>
    </row>
    <row r="1783" spans="3:9">
      <c r="C1783" s="64"/>
      <c r="D1783" s="73"/>
      <c r="E1783" s="64">
        <v>16103</v>
      </c>
      <c r="F1783" s="64" t="str">
        <f t="shared" si="188"/>
        <v>21944</v>
      </c>
      <c r="G1783" s="12">
        <v>2.46E-2</v>
      </c>
      <c r="I1783" s="64" t="str">
        <f t="shared" si="189"/>
        <v>11900</v>
      </c>
    </row>
    <row r="1784" spans="3:9">
      <c r="C1784" s="64"/>
      <c r="D1784" s="75"/>
      <c r="E1784" s="64">
        <v>16132</v>
      </c>
      <c r="F1784" s="64" t="str">
        <f t="shared" si="188"/>
        <v>31944</v>
      </c>
      <c r="G1784" s="12">
        <v>2.4500000000000001E-2</v>
      </c>
      <c r="I1784" s="64" t="str">
        <f t="shared" si="189"/>
        <v>11900</v>
      </c>
    </row>
    <row r="1785" spans="3:9">
      <c r="C1785" s="64"/>
      <c r="D1785" s="73"/>
      <c r="E1785" s="64">
        <v>16163</v>
      </c>
      <c r="F1785" s="64" t="str">
        <f t="shared" si="188"/>
        <v>41944</v>
      </c>
      <c r="G1785" s="12">
        <v>2.4400000000000002E-2</v>
      </c>
      <c r="I1785" s="64" t="str">
        <f t="shared" si="189"/>
        <v>11900</v>
      </c>
    </row>
    <row r="1786" spans="3:9">
      <c r="C1786" s="64"/>
      <c r="D1786" s="75"/>
      <c r="E1786" s="64">
        <v>16193</v>
      </c>
      <c r="F1786" s="64" t="str">
        <f t="shared" si="188"/>
        <v>51944</v>
      </c>
      <c r="G1786" s="12">
        <v>2.4299999999999999E-2</v>
      </c>
      <c r="I1786" s="64" t="str">
        <f t="shared" si="189"/>
        <v>11900</v>
      </c>
    </row>
    <row r="1787" spans="3:9">
      <c r="C1787" s="64"/>
      <c r="D1787" s="73"/>
      <c r="E1787" s="64">
        <v>16224</v>
      </c>
      <c r="F1787" s="64" t="str">
        <f t="shared" si="188"/>
        <v>61944</v>
      </c>
      <c r="G1787" s="12">
        <v>2.4199999999999999E-2</v>
      </c>
      <c r="I1787" s="64" t="str">
        <f t="shared" si="189"/>
        <v>11900</v>
      </c>
    </row>
    <row r="1788" spans="3:9">
      <c r="C1788" s="64"/>
      <c r="D1788" s="75"/>
      <c r="E1788" s="64">
        <v>16254</v>
      </c>
      <c r="F1788" s="64" t="str">
        <f t="shared" si="188"/>
        <v>71944</v>
      </c>
      <c r="G1788" s="12">
        <v>2.4199999999999999E-2</v>
      </c>
      <c r="I1788" s="64" t="str">
        <f t="shared" si="189"/>
        <v>11900</v>
      </c>
    </row>
    <row r="1789" spans="3:9">
      <c r="C1789" s="64"/>
      <c r="D1789" s="73"/>
      <c r="E1789" s="64">
        <v>16285</v>
      </c>
      <c r="F1789" s="64" t="str">
        <f t="shared" si="188"/>
        <v>81944</v>
      </c>
      <c r="G1789" s="12">
        <v>2.41E-2</v>
      </c>
      <c r="I1789" s="64" t="str">
        <f t="shared" si="189"/>
        <v>11900</v>
      </c>
    </row>
    <row r="1790" spans="3:9">
      <c r="C1790" s="64"/>
      <c r="D1790" s="75"/>
      <c r="E1790" s="64">
        <v>16316</v>
      </c>
      <c r="F1790" s="64" t="str">
        <f t="shared" si="188"/>
        <v>91944</v>
      </c>
      <c r="G1790" s="12">
        <v>2.4E-2</v>
      </c>
      <c r="I1790" s="64" t="str">
        <f t="shared" si="189"/>
        <v>11900</v>
      </c>
    </row>
    <row r="1791" spans="3:9">
      <c r="C1791" s="64"/>
      <c r="D1791" s="73"/>
      <c r="E1791" s="64">
        <v>16346</v>
      </c>
      <c r="F1791" s="64" t="str">
        <f t="shared" si="188"/>
        <v>101944</v>
      </c>
      <c r="G1791" s="12">
        <v>2.3900000000000001E-2</v>
      </c>
      <c r="I1791" s="64" t="str">
        <f t="shared" si="189"/>
        <v>11900</v>
      </c>
    </row>
    <row r="1792" spans="3:9">
      <c r="C1792" s="64"/>
      <c r="D1792" s="75"/>
      <c r="E1792" s="64">
        <v>16377</v>
      </c>
      <c r="F1792" s="64" t="str">
        <f t="shared" si="188"/>
        <v>111944</v>
      </c>
      <c r="G1792" s="12">
        <v>2.3800000000000002E-2</v>
      </c>
      <c r="I1792" s="64" t="str">
        <f t="shared" si="189"/>
        <v>11900</v>
      </c>
    </row>
    <row r="1793" spans="3:9">
      <c r="C1793" s="64"/>
      <c r="D1793" s="73"/>
      <c r="E1793" s="64">
        <v>16407</v>
      </c>
      <c r="F1793" s="64" t="str">
        <f t="shared" si="188"/>
        <v>121944</v>
      </c>
      <c r="G1793" s="12">
        <v>2.3699999999999999E-2</v>
      </c>
      <c r="I1793" s="64" t="str">
        <f t="shared" si="189"/>
        <v>11900</v>
      </c>
    </row>
    <row r="1794" spans="3:9">
      <c r="C1794" s="64"/>
      <c r="D1794" s="75"/>
      <c r="E1794" s="64">
        <v>16438</v>
      </c>
      <c r="F1794" s="64" t="str">
        <f t="shared" si="188"/>
        <v>11945</v>
      </c>
      <c r="G1794" s="12">
        <v>2.3599999999999999E-2</v>
      </c>
      <c r="I1794" s="64" t="str">
        <f t="shared" si="189"/>
        <v>11900</v>
      </c>
    </row>
    <row r="1795" spans="3:9">
      <c r="C1795" s="64"/>
      <c r="D1795" s="73"/>
      <c r="E1795" s="64">
        <v>16469</v>
      </c>
      <c r="F1795" s="64" t="str">
        <f t="shared" si="188"/>
        <v>21945</v>
      </c>
      <c r="G1795" s="12">
        <v>2.3400000000000001E-2</v>
      </c>
      <c r="I1795" s="64" t="str">
        <f t="shared" si="189"/>
        <v>11900</v>
      </c>
    </row>
    <row r="1796" spans="3:9">
      <c r="C1796" s="64"/>
      <c r="D1796" s="75"/>
      <c r="E1796" s="64">
        <v>16497</v>
      </c>
      <c r="F1796" s="64" t="str">
        <f t="shared" si="188"/>
        <v>31945</v>
      </c>
      <c r="G1796" s="12">
        <v>2.3300000000000001E-2</v>
      </c>
      <c r="I1796" s="64" t="str">
        <f t="shared" si="189"/>
        <v>11900</v>
      </c>
    </row>
    <row r="1797" spans="3:9">
      <c r="C1797" s="64"/>
      <c r="D1797" s="73"/>
      <c r="E1797" s="64">
        <v>16528</v>
      </c>
      <c r="F1797" s="64" t="str">
        <f t="shared" si="188"/>
        <v>41945</v>
      </c>
      <c r="G1797" s="12">
        <v>2.3099999999999999E-2</v>
      </c>
      <c r="I1797" s="64" t="str">
        <f t="shared" si="189"/>
        <v>11900</v>
      </c>
    </row>
    <row r="1798" spans="3:9">
      <c r="C1798" s="64"/>
      <c r="D1798" s="75"/>
      <c r="E1798" s="64">
        <v>16558</v>
      </c>
      <c r="F1798" s="64" t="str">
        <f t="shared" si="188"/>
        <v>51945</v>
      </c>
      <c r="G1798" s="12">
        <v>2.3E-2</v>
      </c>
      <c r="I1798" s="64" t="str">
        <f t="shared" si="189"/>
        <v>11900</v>
      </c>
    </row>
    <row r="1799" spans="3:9">
      <c r="C1799" s="64"/>
      <c r="D1799" s="73"/>
      <c r="E1799" s="64">
        <v>16589</v>
      </c>
      <c r="F1799" s="64" t="str">
        <f t="shared" si="188"/>
        <v>61945</v>
      </c>
      <c r="G1799" s="12">
        <v>2.2800000000000001E-2</v>
      </c>
      <c r="I1799" s="64" t="str">
        <f t="shared" si="189"/>
        <v>11900</v>
      </c>
    </row>
    <row r="1800" spans="3:9">
      <c r="C1800" s="64"/>
      <c r="D1800" s="75"/>
      <c r="E1800" s="64">
        <v>16619</v>
      </c>
      <c r="F1800" s="64" t="str">
        <f t="shared" si="188"/>
        <v>71945</v>
      </c>
      <c r="G1800" s="12">
        <v>2.2700000000000001E-2</v>
      </c>
      <c r="I1800" s="64" t="str">
        <f t="shared" si="189"/>
        <v>11900</v>
      </c>
    </row>
    <row r="1801" spans="3:9">
      <c r="C1801" s="64"/>
      <c r="D1801" s="73"/>
      <c r="E1801" s="64">
        <v>16650</v>
      </c>
      <c r="F1801" s="64" t="str">
        <f t="shared" si="188"/>
        <v>81945</v>
      </c>
      <c r="G1801" s="12">
        <v>2.2499999999999999E-2</v>
      </c>
      <c r="I1801" s="64" t="str">
        <f t="shared" si="189"/>
        <v>11900</v>
      </c>
    </row>
    <row r="1802" spans="3:9">
      <c r="C1802" s="64"/>
      <c r="D1802" s="75"/>
      <c r="E1802" s="64">
        <v>16681</v>
      </c>
      <c r="F1802" s="64" t="str">
        <f t="shared" si="188"/>
        <v>91945</v>
      </c>
      <c r="G1802" s="12">
        <v>2.23E-2</v>
      </c>
      <c r="I1802" s="64" t="str">
        <f t="shared" si="189"/>
        <v>11900</v>
      </c>
    </row>
    <row r="1803" spans="3:9">
      <c r="C1803" s="64"/>
      <c r="D1803" s="73"/>
      <c r="E1803" s="64">
        <v>16711</v>
      </c>
      <c r="F1803" s="64" t="str">
        <f t="shared" si="188"/>
        <v>101945</v>
      </c>
      <c r="G1803" s="12">
        <v>2.2200000000000001E-2</v>
      </c>
      <c r="I1803" s="64" t="str">
        <f t="shared" si="189"/>
        <v>11900</v>
      </c>
    </row>
    <row r="1804" spans="3:9">
      <c r="C1804" s="64"/>
      <c r="D1804" s="75"/>
      <c r="E1804" s="64">
        <v>16742</v>
      </c>
      <c r="F1804" s="64" t="str">
        <f t="shared" si="188"/>
        <v>111945</v>
      </c>
      <c r="G1804" s="12">
        <v>2.1999999999999999E-2</v>
      </c>
      <c r="I1804" s="64" t="str">
        <f t="shared" si="189"/>
        <v>11900</v>
      </c>
    </row>
    <row r="1805" spans="3:9">
      <c r="C1805" s="64"/>
      <c r="D1805" s="73"/>
      <c r="E1805" s="64">
        <v>16772</v>
      </c>
      <c r="F1805" s="64" t="str">
        <f t="shared" si="188"/>
        <v>121945</v>
      </c>
      <c r="G1805" s="12">
        <v>2.1899999999999999E-2</v>
      </c>
      <c r="I1805" s="64" t="str">
        <f t="shared" si="189"/>
        <v>11900</v>
      </c>
    </row>
    <row r="1806" spans="3:9">
      <c r="C1806" s="64"/>
      <c r="D1806" s="75"/>
      <c r="E1806" s="64">
        <v>16803</v>
      </c>
      <c r="F1806" s="64" t="str">
        <f t="shared" si="188"/>
        <v>11946</v>
      </c>
      <c r="G1806" s="12">
        <v>2.1899999999999999E-2</v>
      </c>
      <c r="I1806" s="64" t="str">
        <f t="shared" si="189"/>
        <v>11900</v>
      </c>
    </row>
    <row r="1807" spans="3:9">
      <c r="C1807" s="64"/>
      <c r="D1807" s="73"/>
      <c r="E1807" s="64">
        <v>16834</v>
      </c>
      <c r="F1807" s="64" t="str">
        <f t="shared" si="188"/>
        <v>21946</v>
      </c>
      <c r="G1807" s="12">
        <v>2.1999999999999999E-2</v>
      </c>
      <c r="I1807" s="64" t="str">
        <f t="shared" si="189"/>
        <v>11900</v>
      </c>
    </row>
    <row r="1808" spans="3:9">
      <c r="C1808" s="64"/>
      <c r="D1808" s="75"/>
      <c r="E1808" s="64">
        <v>16862</v>
      </c>
      <c r="F1808" s="64" t="str">
        <f t="shared" si="188"/>
        <v>31946</v>
      </c>
      <c r="G1808" s="12">
        <v>2.1999999999999999E-2</v>
      </c>
      <c r="I1808" s="64" t="str">
        <f t="shared" si="189"/>
        <v>11900</v>
      </c>
    </row>
    <row r="1809" spans="3:9">
      <c r="C1809" s="64"/>
      <c r="D1809" s="73"/>
      <c r="E1809" s="64">
        <v>16893</v>
      </c>
      <c r="F1809" s="64" t="str">
        <f t="shared" si="188"/>
        <v>41946</v>
      </c>
      <c r="G1809" s="12">
        <v>2.2100000000000002E-2</v>
      </c>
      <c r="I1809" s="64" t="str">
        <f t="shared" si="189"/>
        <v>11900</v>
      </c>
    </row>
    <row r="1810" spans="3:9">
      <c r="C1810" s="64"/>
      <c r="D1810" s="75"/>
      <c r="E1810" s="64">
        <v>16923</v>
      </c>
      <c r="F1810" s="64" t="str">
        <f t="shared" si="188"/>
        <v>51946</v>
      </c>
      <c r="G1810" s="12">
        <v>2.2100000000000002E-2</v>
      </c>
      <c r="I1810" s="64" t="str">
        <f t="shared" si="189"/>
        <v>11900</v>
      </c>
    </row>
    <row r="1811" spans="3:9">
      <c r="C1811" s="64"/>
      <c r="D1811" s="73"/>
      <c r="E1811" s="64">
        <v>16954</v>
      </c>
      <c r="F1811" s="64" t="str">
        <f t="shared" si="188"/>
        <v>61946</v>
      </c>
      <c r="G1811" s="12">
        <v>2.2200000000000001E-2</v>
      </c>
      <c r="I1811" s="64" t="str">
        <f t="shared" si="189"/>
        <v>11900</v>
      </c>
    </row>
    <row r="1812" spans="3:9">
      <c r="C1812" s="64"/>
      <c r="D1812" s="75"/>
      <c r="E1812" s="64">
        <v>16984</v>
      </c>
      <c r="F1812" s="64" t="str">
        <f t="shared" si="188"/>
        <v>71946</v>
      </c>
      <c r="G1812" s="12">
        <v>2.2200000000000001E-2</v>
      </c>
      <c r="I1812" s="64" t="str">
        <f t="shared" si="189"/>
        <v>11900</v>
      </c>
    </row>
    <row r="1813" spans="3:9">
      <c r="C1813" s="64"/>
      <c r="D1813" s="73"/>
      <c r="E1813" s="64">
        <v>17015</v>
      </c>
      <c r="F1813" s="64" t="str">
        <f t="shared" si="188"/>
        <v>81946</v>
      </c>
      <c r="G1813" s="12">
        <v>2.23E-2</v>
      </c>
      <c r="I1813" s="64" t="str">
        <f t="shared" si="189"/>
        <v>11900</v>
      </c>
    </row>
    <row r="1814" spans="3:9">
      <c r="C1814" s="64"/>
      <c r="D1814" s="75"/>
      <c r="E1814" s="64">
        <v>17046</v>
      </c>
      <c r="F1814" s="64" t="str">
        <f t="shared" si="188"/>
        <v>91946</v>
      </c>
      <c r="G1814" s="12">
        <v>2.23E-2</v>
      </c>
      <c r="I1814" s="64" t="str">
        <f t="shared" si="189"/>
        <v>11900</v>
      </c>
    </row>
    <row r="1815" spans="3:9">
      <c r="C1815" s="64"/>
      <c r="D1815" s="73"/>
      <c r="E1815" s="64">
        <v>17076</v>
      </c>
      <c r="F1815" s="64" t="str">
        <f t="shared" si="188"/>
        <v>101946</v>
      </c>
      <c r="G1815" s="12">
        <v>2.24E-2</v>
      </c>
      <c r="I1815" s="64" t="str">
        <f t="shared" si="189"/>
        <v>11900</v>
      </c>
    </row>
    <row r="1816" spans="3:9">
      <c r="C1816" s="64"/>
      <c r="D1816" s="75"/>
      <c r="E1816" s="64">
        <v>17107</v>
      </c>
      <c r="F1816" s="64" t="str">
        <f t="shared" si="188"/>
        <v>111946</v>
      </c>
      <c r="G1816" s="12">
        <v>2.24E-2</v>
      </c>
      <c r="I1816" s="64" t="str">
        <f t="shared" si="189"/>
        <v>11900</v>
      </c>
    </row>
    <row r="1817" spans="3:9">
      <c r="C1817" s="64"/>
      <c r="D1817" s="73"/>
      <c r="E1817" s="64">
        <v>17137</v>
      </c>
      <c r="F1817" s="64" t="str">
        <f t="shared" si="188"/>
        <v>121946</v>
      </c>
      <c r="G1817" s="12">
        <v>2.2499999999999999E-2</v>
      </c>
      <c r="I1817" s="64" t="str">
        <f t="shared" si="189"/>
        <v>11900</v>
      </c>
    </row>
    <row r="1818" spans="3:9">
      <c r="C1818" s="64"/>
      <c r="D1818" s="75"/>
      <c r="E1818" s="64">
        <v>17168</v>
      </c>
      <c r="F1818" s="64" t="str">
        <f t="shared" si="188"/>
        <v>11947</v>
      </c>
      <c r="G1818" s="12">
        <v>2.2700000000000001E-2</v>
      </c>
      <c r="I1818" s="64" t="str">
        <f t="shared" si="189"/>
        <v>11900</v>
      </c>
    </row>
    <row r="1819" spans="3:9">
      <c r="C1819" s="64"/>
      <c r="D1819" s="73"/>
      <c r="E1819" s="64">
        <v>17199</v>
      </c>
      <c r="F1819" s="64" t="str">
        <f t="shared" si="188"/>
        <v>21947</v>
      </c>
      <c r="G1819" s="12">
        <v>2.2800000000000001E-2</v>
      </c>
      <c r="I1819" s="64" t="str">
        <f t="shared" si="189"/>
        <v>11900</v>
      </c>
    </row>
    <row r="1820" spans="3:9">
      <c r="C1820" s="64"/>
      <c r="D1820" s="75"/>
      <c r="E1820" s="64">
        <v>17227</v>
      </c>
      <c r="F1820" s="64" t="str">
        <f t="shared" si="188"/>
        <v>31947</v>
      </c>
      <c r="G1820" s="12">
        <v>2.3E-2</v>
      </c>
      <c r="I1820" s="64" t="str">
        <f t="shared" si="189"/>
        <v>11900</v>
      </c>
    </row>
    <row r="1821" spans="3:9">
      <c r="C1821" s="64"/>
      <c r="D1821" s="73"/>
      <c r="E1821" s="64">
        <v>17258</v>
      </c>
      <c r="F1821" s="64" t="str">
        <f t="shared" ref="F1821:F1884" si="190">MONTH(E1821)&amp;YEAR(E1821)</f>
        <v>41947</v>
      </c>
      <c r="G1821" s="12">
        <v>2.3099999999999999E-2</v>
      </c>
      <c r="I1821" s="64" t="str">
        <f t="shared" ref="I1821:I1884" si="191">MONTH(H1821)&amp;YEAR(H1821)</f>
        <v>11900</v>
      </c>
    </row>
    <row r="1822" spans="3:9">
      <c r="C1822" s="64"/>
      <c r="D1822" s="75"/>
      <c r="E1822" s="64">
        <v>17288</v>
      </c>
      <c r="F1822" s="64" t="str">
        <f t="shared" si="190"/>
        <v>51947</v>
      </c>
      <c r="G1822" s="12">
        <v>2.3300000000000001E-2</v>
      </c>
      <c r="I1822" s="64" t="str">
        <f t="shared" si="191"/>
        <v>11900</v>
      </c>
    </row>
    <row r="1823" spans="3:9">
      <c r="C1823" s="64"/>
      <c r="D1823" s="73"/>
      <c r="E1823" s="64">
        <v>17319</v>
      </c>
      <c r="F1823" s="64" t="str">
        <f t="shared" si="190"/>
        <v>61947</v>
      </c>
      <c r="G1823" s="12">
        <v>2.35E-2</v>
      </c>
      <c r="I1823" s="64" t="str">
        <f t="shared" si="191"/>
        <v>11900</v>
      </c>
    </row>
    <row r="1824" spans="3:9">
      <c r="C1824" s="64"/>
      <c r="D1824" s="75"/>
      <c r="E1824" s="64">
        <v>17349</v>
      </c>
      <c r="F1824" s="64" t="str">
        <f t="shared" si="190"/>
        <v>71947</v>
      </c>
      <c r="G1824" s="12">
        <v>2.3599999999999999E-2</v>
      </c>
      <c r="I1824" s="64" t="str">
        <f t="shared" si="191"/>
        <v>11900</v>
      </c>
    </row>
    <row r="1825" spans="3:9">
      <c r="C1825" s="64"/>
      <c r="D1825" s="73"/>
      <c r="E1825" s="64">
        <v>17380</v>
      </c>
      <c r="F1825" s="64" t="str">
        <f t="shared" si="190"/>
        <v>81947</v>
      </c>
      <c r="G1825" s="12">
        <v>2.3800000000000002E-2</v>
      </c>
      <c r="I1825" s="64" t="str">
        <f t="shared" si="191"/>
        <v>11900</v>
      </c>
    </row>
    <row r="1826" spans="3:9">
      <c r="C1826" s="64"/>
      <c r="D1826" s="75"/>
      <c r="E1826" s="64">
        <v>17411</v>
      </c>
      <c r="F1826" s="64" t="str">
        <f t="shared" si="190"/>
        <v>91947</v>
      </c>
      <c r="G1826" s="12">
        <v>2.3900000000000001E-2</v>
      </c>
      <c r="I1826" s="64" t="str">
        <f t="shared" si="191"/>
        <v>11900</v>
      </c>
    </row>
    <row r="1827" spans="3:9">
      <c r="C1827" s="64"/>
      <c r="D1827" s="73"/>
      <c r="E1827" s="64">
        <v>17441</v>
      </c>
      <c r="F1827" s="64" t="str">
        <f t="shared" si="190"/>
        <v>101947</v>
      </c>
      <c r="G1827" s="12">
        <v>2.41E-2</v>
      </c>
      <c r="I1827" s="64" t="str">
        <f t="shared" si="191"/>
        <v>11900</v>
      </c>
    </row>
    <row r="1828" spans="3:9">
      <c r="C1828" s="64"/>
      <c r="D1828" s="75"/>
      <c r="E1828" s="64">
        <v>17472</v>
      </c>
      <c r="F1828" s="64" t="str">
        <f t="shared" si="190"/>
        <v>111947</v>
      </c>
      <c r="G1828" s="12">
        <v>2.4199999999999999E-2</v>
      </c>
      <c r="I1828" s="64" t="str">
        <f t="shared" si="191"/>
        <v>11900</v>
      </c>
    </row>
    <row r="1829" spans="3:9">
      <c r="C1829" s="64"/>
      <c r="D1829" s="73"/>
      <c r="E1829" s="64">
        <v>17502</v>
      </c>
      <c r="F1829" s="64" t="str">
        <f t="shared" si="190"/>
        <v>121947</v>
      </c>
      <c r="G1829" s="12">
        <v>2.4400000000000002E-2</v>
      </c>
      <c r="I1829" s="64" t="str">
        <f t="shared" si="191"/>
        <v>11900</v>
      </c>
    </row>
    <row r="1830" spans="3:9">
      <c r="C1830" s="64"/>
      <c r="D1830" s="75"/>
      <c r="E1830" s="64">
        <v>17533</v>
      </c>
      <c r="F1830" s="64" t="str">
        <f t="shared" si="190"/>
        <v>11948</v>
      </c>
      <c r="G1830" s="12">
        <v>2.4299999999999999E-2</v>
      </c>
      <c r="I1830" s="64" t="str">
        <f t="shared" si="191"/>
        <v>11900</v>
      </c>
    </row>
    <row r="1831" spans="3:9">
      <c r="C1831" s="64"/>
      <c r="D1831" s="73"/>
      <c r="E1831" s="64">
        <v>17564</v>
      </c>
      <c r="F1831" s="64" t="str">
        <f t="shared" si="190"/>
        <v>21948</v>
      </c>
      <c r="G1831" s="12">
        <v>2.4199999999999999E-2</v>
      </c>
      <c r="I1831" s="64" t="str">
        <f t="shared" si="191"/>
        <v>11900</v>
      </c>
    </row>
    <row r="1832" spans="3:9">
      <c r="C1832" s="64"/>
      <c r="D1832" s="75"/>
      <c r="E1832" s="64">
        <v>17593</v>
      </c>
      <c r="F1832" s="64" t="str">
        <f t="shared" si="190"/>
        <v>31948</v>
      </c>
      <c r="G1832" s="12">
        <v>2.41E-2</v>
      </c>
      <c r="I1832" s="64" t="str">
        <f t="shared" si="191"/>
        <v>11900</v>
      </c>
    </row>
    <row r="1833" spans="3:9">
      <c r="C1833" s="64"/>
      <c r="D1833" s="73"/>
      <c r="E1833" s="64">
        <v>17624</v>
      </c>
      <c r="F1833" s="64" t="str">
        <f t="shared" si="190"/>
        <v>41948</v>
      </c>
      <c r="G1833" s="12">
        <v>2.4E-2</v>
      </c>
      <c r="I1833" s="64" t="str">
        <f t="shared" si="191"/>
        <v>11900</v>
      </c>
    </row>
    <row r="1834" spans="3:9">
      <c r="C1834" s="64"/>
      <c r="D1834" s="75"/>
      <c r="E1834" s="64">
        <v>17654</v>
      </c>
      <c r="F1834" s="64" t="str">
        <f t="shared" si="190"/>
        <v>51948</v>
      </c>
      <c r="G1834" s="12">
        <v>2.3900000000000001E-2</v>
      </c>
      <c r="I1834" s="64" t="str">
        <f t="shared" si="191"/>
        <v>11900</v>
      </c>
    </row>
    <row r="1835" spans="3:9">
      <c r="C1835" s="64"/>
      <c r="D1835" s="73"/>
      <c r="E1835" s="64">
        <v>17685</v>
      </c>
      <c r="F1835" s="64" t="str">
        <f t="shared" si="190"/>
        <v>61948</v>
      </c>
      <c r="G1835" s="12">
        <v>2.3800000000000002E-2</v>
      </c>
      <c r="I1835" s="64" t="str">
        <f t="shared" si="191"/>
        <v>11900</v>
      </c>
    </row>
    <row r="1836" spans="3:9">
      <c r="C1836" s="64"/>
      <c r="D1836" s="75"/>
      <c r="E1836" s="64">
        <v>17715</v>
      </c>
      <c r="F1836" s="64" t="str">
        <f t="shared" si="190"/>
        <v>71948</v>
      </c>
      <c r="G1836" s="12">
        <v>2.3599999999999999E-2</v>
      </c>
      <c r="I1836" s="64" t="str">
        <f t="shared" si="191"/>
        <v>11900</v>
      </c>
    </row>
    <row r="1837" spans="3:9">
      <c r="C1837" s="64"/>
      <c r="D1837" s="73"/>
      <c r="E1837" s="64">
        <v>17746</v>
      </c>
      <c r="F1837" s="64" t="str">
        <f t="shared" si="190"/>
        <v>81948</v>
      </c>
      <c r="G1837" s="12">
        <v>2.35E-2</v>
      </c>
      <c r="I1837" s="64" t="str">
        <f t="shared" si="191"/>
        <v>11900</v>
      </c>
    </row>
    <row r="1838" spans="3:9">
      <c r="C1838" s="64"/>
      <c r="D1838" s="75"/>
      <c r="E1838" s="64">
        <v>17777</v>
      </c>
      <c r="F1838" s="64" t="str">
        <f t="shared" si="190"/>
        <v>91948</v>
      </c>
      <c r="G1838" s="12">
        <v>2.3400000000000001E-2</v>
      </c>
      <c r="I1838" s="64" t="str">
        <f t="shared" si="191"/>
        <v>11900</v>
      </c>
    </row>
    <row r="1839" spans="3:9">
      <c r="C1839" s="64"/>
      <c r="D1839" s="73"/>
      <c r="E1839" s="64">
        <v>17807</v>
      </c>
      <c r="F1839" s="64" t="str">
        <f t="shared" si="190"/>
        <v>101948</v>
      </c>
      <c r="G1839" s="12">
        <v>2.3300000000000001E-2</v>
      </c>
      <c r="I1839" s="64" t="str">
        <f t="shared" si="191"/>
        <v>11900</v>
      </c>
    </row>
    <row r="1840" spans="3:9">
      <c r="C1840" s="64"/>
      <c r="D1840" s="75"/>
      <c r="E1840" s="64">
        <v>17838</v>
      </c>
      <c r="F1840" s="64" t="str">
        <f t="shared" si="190"/>
        <v>111948</v>
      </c>
      <c r="G1840" s="12">
        <v>2.3199999999999998E-2</v>
      </c>
      <c r="I1840" s="64" t="str">
        <f t="shared" si="191"/>
        <v>11900</v>
      </c>
    </row>
    <row r="1841" spans="3:9">
      <c r="C1841" s="64"/>
      <c r="D1841" s="73"/>
      <c r="E1841" s="64">
        <v>17868</v>
      </c>
      <c r="F1841" s="64" t="str">
        <f t="shared" si="190"/>
        <v>121948</v>
      </c>
      <c r="G1841" s="12">
        <v>2.3099999999999999E-2</v>
      </c>
      <c r="I1841" s="64" t="str">
        <f t="shared" si="191"/>
        <v>11900</v>
      </c>
    </row>
    <row r="1842" spans="3:9">
      <c r="C1842" s="64"/>
      <c r="D1842" s="75"/>
      <c r="E1842" s="64">
        <v>17899</v>
      </c>
      <c r="F1842" s="64" t="str">
        <f t="shared" si="190"/>
        <v>11949</v>
      </c>
      <c r="G1842" s="12">
        <v>2.3099999999999999E-2</v>
      </c>
      <c r="I1842" s="64" t="str">
        <f t="shared" si="191"/>
        <v>11900</v>
      </c>
    </row>
    <row r="1843" spans="3:9">
      <c r="C1843" s="64"/>
      <c r="D1843" s="73"/>
      <c r="E1843" s="64">
        <v>17930</v>
      </c>
      <c r="F1843" s="64" t="str">
        <f t="shared" si="190"/>
        <v>21949</v>
      </c>
      <c r="G1843" s="12">
        <v>2.3099999999999999E-2</v>
      </c>
      <c r="I1843" s="64" t="str">
        <f t="shared" si="191"/>
        <v>11900</v>
      </c>
    </row>
    <row r="1844" spans="3:9">
      <c r="C1844" s="64"/>
      <c r="D1844" s="75"/>
      <c r="E1844" s="64">
        <v>17958</v>
      </c>
      <c r="F1844" s="64" t="str">
        <f t="shared" si="190"/>
        <v>31949</v>
      </c>
      <c r="G1844" s="12">
        <v>2.3099999999999999E-2</v>
      </c>
      <c r="I1844" s="64" t="str">
        <f t="shared" si="191"/>
        <v>11900</v>
      </c>
    </row>
    <row r="1845" spans="3:9">
      <c r="C1845" s="64"/>
      <c r="D1845" s="73"/>
      <c r="E1845" s="64">
        <v>17989</v>
      </c>
      <c r="F1845" s="64" t="str">
        <f t="shared" si="190"/>
        <v>41949</v>
      </c>
      <c r="G1845" s="12">
        <v>2.3099999999999999E-2</v>
      </c>
      <c r="I1845" s="64" t="str">
        <f t="shared" si="191"/>
        <v>11900</v>
      </c>
    </row>
    <row r="1846" spans="3:9">
      <c r="C1846" s="64"/>
      <c r="D1846" s="75"/>
      <c r="E1846" s="64">
        <v>18019</v>
      </c>
      <c r="F1846" s="64" t="str">
        <f t="shared" si="190"/>
        <v>51949</v>
      </c>
      <c r="G1846" s="12">
        <v>2.3099999999999999E-2</v>
      </c>
      <c r="I1846" s="64" t="str">
        <f t="shared" si="191"/>
        <v>11900</v>
      </c>
    </row>
    <row r="1847" spans="3:9">
      <c r="C1847" s="64"/>
      <c r="D1847" s="73"/>
      <c r="E1847" s="64">
        <v>18050</v>
      </c>
      <c r="F1847" s="64" t="str">
        <f t="shared" si="190"/>
        <v>61949</v>
      </c>
      <c r="G1847" s="12">
        <v>2.3199999999999998E-2</v>
      </c>
      <c r="I1847" s="64" t="str">
        <f t="shared" si="191"/>
        <v>11900</v>
      </c>
    </row>
    <row r="1848" spans="3:9">
      <c r="C1848" s="64"/>
      <c r="D1848" s="75"/>
      <c r="E1848" s="64">
        <v>18080</v>
      </c>
      <c r="F1848" s="64" t="str">
        <f t="shared" si="190"/>
        <v>71949</v>
      </c>
      <c r="G1848" s="12">
        <v>2.3199999999999998E-2</v>
      </c>
      <c r="I1848" s="64" t="str">
        <f t="shared" si="191"/>
        <v>11900</v>
      </c>
    </row>
    <row r="1849" spans="3:9">
      <c r="C1849" s="64"/>
      <c r="D1849" s="73"/>
      <c r="E1849" s="64">
        <v>18111</v>
      </c>
      <c r="F1849" s="64" t="str">
        <f t="shared" si="190"/>
        <v>81949</v>
      </c>
      <c r="G1849" s="12">
        <v>2.3199999999999998E-2</v>
      </c>
      <c r="I1849" s="64" t="str">
        <f t="shared" si="191"/>
        <v>11900</v>
      </c>
    </row>
    <row r="1850" spans="3:9">
      <c r="C1850" s="64"/>
      <c r="D1850" s="75"/>
      <c r="E1850" s="64">
        <v>18142</v>
      </c>
      <c r="F1850" s="64" t="str">
        <f t="shared" si="190"/>
        <v>91949</v>
      </c>
      <c r="G1850" s="12">
        <v>2.3199999999999998E-2</v>
      </c>
      <c r="I1850" s="64" t="str">
        <f t="shared" si="191"/>
        <v>11900</v>
      </c>
    </row>
    <row r="1851" spans="3:9">
      <c r="C1851" s="64"/>
      <c r="D1851" s="73"/>
      <c r="E1851" s="64">
        <v>18172</v>
      </c>
      <c r="F1851" s="64" t="str">
        <f t="shared" si="190"/>
        <v>101949</v>
      </c>
      <c r="G1851" s="12">
        <v>2.3199999999999998E-2</v>
      </c>
      <c r="I1851" s="64" t="str">
        <f t="shared" si="191"/>
        <v>11900</v>
      </c>
    </row>
    <row r="1852" spans="3:9">
      <c r="C1852" s="64"/>
      <c r="D1852" s="75"/>
      <c r="E1852" s="64">
        <v>18203</v>
      </c>
      <c r="F1852" s="64" t="str">
        <f t="shared" si="190"/>
        <v>111949</v>
      </c>
      <c r="G1852" s="12">
        <v>2.3199999999999998E-2</v>
      </c>
      <c r="I1852" s="64" t="str">
        <f t="shared" si="191"/>
        <v>11900</v>
      </c>
    </row>
    <row r="1853" spans="3:9">
      <c r="C1853" s="64"/>
      <c r="D1853" s="73"/>
      <c r="E1853" s="64">
        <v>18233</v>
      </c>
      <c r="F1853" s="64" t="str">
        <f t="shared" si="190"/>
        <v>121949</v>
      </c>
      <c r="G1853" s="12">
        <v>2.3199999999999998E-2</v>
      </c>
      <c r="I1853" s="64" t="str">
        <f t="shared" si="191"/>
        <v>11900</v>
      </c>
    </row>
    <row r="1854" spans="3:9">
      <c r="C1854" s="64"/>
      <c r="D1854" s="75"/>
      <c r="E1854" s="64">
        <v>18264</v>
      </c>
      <c r="F1854" s="64" t="str">
        <f t="shared" si="190"/>
        <v>11950</v>
      </c>
      <c r="G1854" s="12">
        <v>2.3400000000000001E-2</v>
      </c>
      <c r="I1854" s="64" t="str">
        <f t="shared" si="191"/>
        <v>11900</v>
      </c>
    </row>
    <row r="1855" spans="3:9">
      <c r="C1855" s="64"/>
      <c r="D1855" s="73"/>
      <c r="E1855" s="64">
        <v>18295</v>
      </c>
      <c r="F1855" s="64" t="str">
        <f t="shared" si="190"/>
        <v>21950</v>
      </c>
      <c r="G1855" s="12">
        <v>2.3599999999999999E-2</v>
      </c>
      <c r="I1855" s="64" t="str">
        <f t="shared" si="191"/>
        <v>11900</v>
      </c>
    </row>
    <row r="1856" spans="3:9">
      <c r="C1856" s="64"/>
      <c r="D1856" s="75"/>
      <c r="E1856" s="64">
        <v>18323</v>
      </c>
      <c r="F1856" s="64" t="str">
        <f t="shared" si="190"/>
        <v>31950</v>
      </c>
      <c r="G1856" s="12">
        <v>2.3800000000000002E-2</v>
      </c>
      <c r="I1856" s="64" t="str">
        <f t="shared" si="191"/>
        <v>11900</v>
      </c>
    </row>
    <row r="1857" spans="3:9">
      <c r="C1857" s="64"/>
      <c r="D1857" s="73"/>
      <c r="E1857" s="64">
        <v>18354</v>
      </c>
      <c r="F1857" s="64" t="str">
        <f t="shared" si="190"/>
        <v>41950</v>
      </c>
      <c r="G1857" s="12">
        <v>2.4E-2</v>
      </c>
      <c r="I1857" s="64" t="str">
        <f t="shared" si="191"/>
        <v>11900</v>
      </c>
    </row>
    <row r="1858" spans="3:9">
      <c r="C1858" s="64"/>
      <c r="D1858" s="75"/>
      <c r="E1858" s="64">
        <v>18384</v>
      </c>
      <c r="F1858" s="64" t="str">
        <f t="shared" si="190"/>
        <v>51950</v>
      </c>
      <c r="G1858" s="12">
        <v>2.4199999999999999E-2</v>
      </c>
      <c r="I1858" s="64" t="str">
        <f t="shared" si="191"/>
        <v>11900</v>
      </c>
    </row>
    <row r="1859" spans="3:9">
      <c r="C1859" s="64"/>
      <c r="D1859" s="73"/>
      <c r="E1859" s="64">
        <v>18415</v>
      </c>
      <c r="F1859" s="64" t="str">
        <f t="shared" si="190"/>
        <v>61950</v>
      </c>
      <c r="G1859" s="12">
        <v>2.4400000000000002E-2</v>
      </c>
      <c r="I1859" s="64" t="str">
        <f t="shared" si="191"/>
        <v>11900</v>
      </c>
    </row>
    <row r="1860" spans="3:9">
      <c r="C1860" s="64"/>
      <c r="D1860" s="75"/>
      <c r="E1860" s="64">
        <v>18445</v>
      </c>
      <c r="F1860" s="64" t="str">
        <f t="shared" si="190"/>
        <v>71950</v>
      </c>
      <c r="G1860" s="12">
        <v>2.47E-2</v>
      </c>
      <c r="I1860" s="64" t="str">
        <f t="shared" si="191"/>
        <v>11900</v>
      </c>
    </row>
    <row r="1861" spans="3:9">
      <c r="C1861" s="64"/>
      <c r="D1861" s="73"/>
      <c r="E1861" s="64">
        <v>18476</v>
      </c>
      <c r="F1861" s="64" t="str">
        <f t="shared" si="190"/>
        <v>81950</v>
      </c>
      <c r="G1861" s="12">
        <v>2.4899999999999999E-2</v>
      </c>
      <c r="I1861" s="64" t="str">
        <f t="shared" si="191"/>
        <v>11900</v>
      </c>
    </row>
    <row r="1862" spans="3:9">
      <c r="C1862" s="64"/>
      <c r="D1862" s="75"/>
      <c r="E1862" s="64">
        <v>18507</v>
      </c>
      <c r="F1862" s="64" t="str">
        <f t="shared" si="190"/>
        <v>91950</v>
      </c>
      <c r="G1862" s="12">
        <v>2.5100000000000001E-2</v>
      </c>
      <c r="I1862" s="64" t="str">
        <f t="shared" si="191"/>
        <v>11900</v>
      </c>
    </row>
    <row r="1863" spans="3:9">
      <c r="C1863" s="64"/>
      <c r="D1863" s="73"/>
      <c r="E1863" s="64">
        <v>18537</v>
      </c>
      <c r="F1863" s="64" t="str">
        <f t="shared" si="190"/>
        <v>101950</v>
      </c>
      <c r="G1863" s="12">
        <v>2.53E-2</v>
      </c>
      <c r="I1863" s="64" t="str">
        <f t="shared" si="191"/>
        <v>11900</v>
      </c>
    </row>
    <row r="1864" spans="3:9">
      <c r="C1864" s="64"/>
      <c r="D1864" s="75"/>
      <c r="E1864" s="64">
        <v>18568</v>
      </c>
      <c r="F1864" s="64" t="str">
        <f t="shared" si="190"/>
        <v>111950</v>
      </c>
      <c r="G1864" s="12">
        <v>2.5499999999999998E-2</v>
      </c>
      <c r="I1864" s="64" t="str">
        <f t="shared" si="191"/>
        <v>11900</v>
      </c>
    </row>
    <row r="1865" spans="3:9">
      <c r="C1865" s="64"/>
      <c r="D1865" s="73"/>
      <c r="E1865" s="64">
        <v>18598</v>
      </c>
      <c r="F1865" s="64" t="str">
        <f t="shared" si="190"/>
        <v>121950</v>
      </c>
      <c r="G1865" s="12">
        <v>2.5700000000000001E-2</v>
      </c>
      <c r="I1865" s="64" t="str">
        <f t="shared" si="191"/>
        <v>11900</v>
      </c>
    </row>
    <row r="1866" spans="3:9">
      <c r="C1866" s="64"/>
      <c r="D1866" s="75"/>
      <c r="E1866" s="64">
        <v>18629</v>
      </c>
      <c r="F1866" s="64" t="str">
        <f t="shared" si="190"/>
        <v>11951</v>
      </c>
      <c r="G1866" s="12">
        <v>2.58E-2</v>
      </c>
      <c r="I1866" s="64" t="str">
        <f t="shared" si="191"/>
        <v>11900</v>
      </c>
    </row>
    <row r="1867" spans="3:9">
      <c r="C1867" s="64"/>
      <c r="D1867" s="73"/>
      <c r="E1867" s="64">
        <v>18660</v>
      </c>
      <c r="F1867" s="64" t="str">
        <f t="shared" si="190"/>
        <v>21951</v>
      </c>
      <c r="G1867" s="12">
        <v>2.5899999999999999E-2</v>
      </c>
      <c r="I1867" s="64" t="str">
        <f t="shared" si="191"/>
        <v>11900</v>
      </c>
    </row>
    <row r="1868" spans="3:9">
      <c r="C1868" s="64"/>
      <c r="D1868" s="75"/>
      <c r="E1868" s="64">
        <v>18688</v>
      </c>
      <c r="F1868" s="64" t="str">
        <f t="shared" si="190"/>
        <v>31951</v>
      </c>
      <c r="G1868" s="12">
        <v>2.5999999999999999E-2</v>
      </c>
      <c r="I1868" s="64" t="str">
        <f t="shared" si="191"/>
        <v>11900</v>
      </c>
    </row>
    <row r="1869" spans="3:9">
      <c r="C1869" s="64"/>
      <c r="D1869" s="73"/>
      <c r="E1869" s="64">
        <v>18719</v>
      </c>
      <c r="F1869" s="64" t="str">
        <f t="shared" si="190"/>
        <v>41951</v>
      </c>
      <c r="G1869" s="12">
        <v>2.6100000000000002E-2</v>
      </c>
      <c r="I1869" s="64" t="str">
        <f t="shared" si="191"/>
        <v>11900</v>
      </c>
    </row>
    <row r="1870" spans="3:9">
      <c r="C1870" s="64"/>
      <c r="D1870" s="75"/>
      <c r="E1870" s="64">
        <v>18749</v>
      </c>
      <c r="F1870" s="64" t="str">
        <f t="shared" si="190"/>
        <v>51951</v>
      </c>
      <c r="G1870" s="12">
        <v>2.6200000000000001E-2</v>
      </c>
      <c r="I1870" s="64" t="str">
        <f t="shared" si="191"/>
        <v>11900</v>
      </c>
    </row>
    <row r="1871" spans="3:9">
      <c r="C1871" s="64"/>
      <c r="D1871" s="73"/>
      <c r="E1871" s="64">
        <v>18780</v>
      </c>
      <c r="F1871" s="64" t="str">
        <f t="shared" si="190"/>
        <v>61951</v>
      </c>
      <c r="G1871" s="12">
        <v>2.6200000000000001E-2</v>
      </c>
      <c r="I1871" s="64" t="str">
        <f t="shared" si="191"/>
        <v>11900</v>
      </c>
    </row>
    <row r="1872" spans="3:9">
      <c r="C1872" s="64"/>
      <c r="D1872" s="75"/>
      <c r="E1872" s="64">
        <v>18810</v>
      </c>
      <c r="F1872" s="64" t="str">
        <f t="shared" si="190"/>
        <v>71951</v>
      </c>
      <c r="G1872" s="12">
        <v>2.63E-2</v>
      </c>
      <c r="I1872" s="64" t="str">
        <f t="shared" si="191"/>
        <v>11900</v>
      </c>
    </row>
    <row r="1873" spans="3:9">
      <c r="C1873" s="64"/>
      <c r="D1873" s="73"/>
      <c r="E1873" s="64">
        <v>18841</v>
      </c>
      <c r="F1873" s="64" t="str">
        <f t="shared" si="190"/>
        <v>81951</v>
      </c>
      <c r="G1873" s="12">
        <v>2.64E-2</v>
      </c>
      <c r="I1873" s="64" t="str">
        <f t="shared" si="191"/>
        <v>11900</v>
      </c>
    </row>
    <row r="1874" spans="3:9">
      <c r="C1874" s="64"/>
      <c r="D1874" s="75"/>
      <c r="E1874" s="64">
        <v>18872</v>
      </c>
      <c r="F1874" s="64" t="str">
        <f t="shared" si="190"/>
        <v>91951</v>
      </c>
      <c r="G1874" s="12">
        <v>2.6499999999999999E-2</v>
      </c>
      <c r="I1874" s="64" t="str">
        <f t="shared" si="191"/>
        <v>11900</v>
      </c>
    </row>
    <row r="1875" spans="3:9">
      <c r="C1875" s="64"/>
      <c r="D1875" s="73"/>
      <c r="E1875" s="64">
        <v>18902</v>
      </c>
      <c r="F1875" s="64" t="str">
        <f t="shared" si="190"/>
        <v>101951</v>
      </c>
      <c r="G1875" s="12">
        <v>2.6599999999999999E-2</v>
      </c>
      <c r="I1875" s="64" t="str">
        <f t="shared" si="191"/>
        <v>11900</v>
      </c>
    </row>
    <row r="1876" spans="3:9">
      <c r="C1876" s="64"/>
      <c r="D1876" s="75"/>
      <c r="E1876" s="64">
        <v>18933</v>
      </c>
      <c r="F1876" s="64" t="str">
        <f t="shared" si="190"/>
        <v>111951</v>
      </c>
      <c r="G1876" s="12">
        <v>2.6700000000000002E-2</v>
      </c>
      <c r="I1876" s="64" t="str">
        <f t="shared" si="191"/>
        <v>11900</v>
      </c>
    </row>
    <row r="1877" spans="3:9">
      <c r="C1877" s="64"/>
      <c r="D1877" s="73"/>
      <c r="E1877" s="64">
        <v>18963</v>
      </c>
      <c r="F1877" s="64" t="str">
        <f t="shared" si="190"/>
        <v>121951</v>
      </c>
      <c r="G1877" s="12">
        <v>2.6800000000000001E-2</v>
      </c>
      <c r="I1877" s="64" t="str">
        <f t="shared" si="191"/>
        <v>11900</v>
      </c>
    </row>
    <row r="1878" spans="3:9">
      <c r="C1878" s="64"/>
      <c r="D1878" s="75"/>
      <c r="E1878" s="64">
        <v>18994</v>
      </c>
      <c r="F1878" s="64" t="str">
        <f t="shared" si="190"/>
        <v>11952</v>
      </c>
      <c r="G1878" s="12">
        <v>2.69E-2</v>
      </c>
      <c r="I1878" s="64" t="str">
        <f t="shared" si="191"/>
        <v>11900</v>
      </c>
    </row>
    <row r="1879" spans="3:9">
      <c r="C1879" s="64"/>
      <c r="D1879" s="73"/>
      <c r="E1879" s="64">
        <v>19025</v>
      </c>
      <c r="F1879" s="64" t="str">
        <f t="shared" si="190"/>
        <v>21952</v>
      </c>
      <c r="G1879" s="12">
        <v>2.7E-2</v>
      </c>
      <c r="I1879" s="64" t="str">
        <f t="shared" si="191"/>
        <v>11900</v>
      </c>
    </row>
    <row r="1880" spans="3:9">
      <c r="C1880" s="64"/>
      <c r="D1880" s="75"/>
      <c r="E1880" s="64">
        <v>19054</v>
      </c>
      <c r="F1880" s="64" t="str">
        <f t="shared" si="190"/>
        <v>31952</v>
      </c>
      <c r="G1880" s="12">
        <v>2.7199999999999998E-2</v>
      </c>
      <c r="I1880" s="64" t="str">
        <f t="shared" si="191"/>
        <v>11900</v>
      </c>
    </row>
    <row r="1881" spans="3:9">
      <c r="C1881" s="64"/>
      <c r="D1881" s="73"/>
      <c r="E1881" s="64">
        <v>19085</v>
      </c>
      <c r="F1881" s="64" t="str">
        <f t="shared" si="190"/>
        <v>41952</v>
      </c>
      <c r="G1881" s="12">
        <v>2.7300000000000001E-2</v>
      </c>
      <c r="I1881" s="64" t="str">
        <f t="shared" si="191"/>
        <v>11900</v>
      </c>
    </row>
    <row r="1882" spans="3:9">
      <c r="C1882" s="64"/>
      <c r="D1882" s="75"/>
      <c r="E1882" s="64">
        <v>19115</v>
      </c>
      <c r="F1882" s="64" t="str">
        <f t="shared" si="190"/>
        <v>51952</v>
      </c>
      <c r="G1882" s="12">
        <v>2.7400000000000001E-2</v>
      </c>
      <c r="I1882" s="64" t="str">
        <f t="shared" si="191"/>
        <v>11900</v>
      </c>
    </row>
    <row r="1883" spans="3:9">
      <c r="C1883" s="64"/>
      <c r="D1883" s="73"/>
      <c r="E1883" s="64">
        <v>19146</v>
      </c>
      <c r="F1883" s="64" t="str">
        <f t="shared" si="190"/>
        <v>61952</v>
      </c>
      <c r="G1883" s="12">
        <v>2.76E-2</v>
      </c>
      <c r="I1883" s="64" t="str">
        <f t="shared" si="191"/>
        <v>11900</v>
      </c>
    </row>
    <row r="1884" spans="3:9">
      <c r="C1884" s="64"/>
      <c r="D1884" s="75"/>
      <c r="E1884" s="64">
        <v>19176</v>
      </c>
      <c r="F1884" s="64" t="str">
        <f t="shared" si="190"/>
        <v>71952</v>
      </c>
      <c r="G1884" s="12">
        <v>2.7699999999999999E-2</v>
      </c>
      <c r="I1884" s="64" t="str">
        <f t="shared" si="191"/>
        <v>11900</v>
      </c>
    </row>
    <row r="1885" spans="3:9">
      <c r="C1885" s="64"/>
      <c r="D1885" s="73"/>
      <c r="E1885" s="64">
        <v>19207</v>
      </c>
      <c r="F1885" s="64" t="str">
        <f t="shared" ref="F1885:F1948" si="192">MONTH(E1885)&amp;YEAR(E1885)</f>
        <v>81952</v>
      </c>
      <c r="G1885" s="12">
        <v>2.7799999999999998E-2</v>
      </c>
      <c r="I1885" s="64" t="str">
        <f t="shared" ref="I1885:I1948" si="193">MONTH(H1885)&amp;YEAR(H1885)</f>
        <v>11900</v>
      </c>
    </row>
    <row r="1886" spans="3:9">
      <c r="C1886" s="64"/>
      <c r="D1886" s="75"/>
      <c r="E1886" s="64">
        <v>19238</v>
      </c>
      <c r="F1886" s="64" t="str">
        <f t="shared" si="192"/>
        <v>91952</v>
      </c>
      <c r="G1886" s="12">
        <v>2.7900000000000001E-2</v>
      </c>
      <c r="I1886" s="64" t="str">
        <f t="shared" si="193"/>
        <v>11900</v>
      </c>
    </row>
    <row r="1887" spans="3:9">
      <c r="C1887" s="64"/>
      <c r="D1887" s="73"/>
      <c r="E1887" s="64">
        <v>19268</v>
      </c>
      <c r="F1887" s="64" t="str">
        <f t="shared" si="192"/>
        <v>101952</v>
      </c>
      <c r="G1887" s="12">
        <v>2.81E-2</v>
      </c>
      <c r="I1887" s="64" t="str">
        <f t="shared" si="193"/>
        <v>11900</v>
      </c>
    </row>
    <row r="1888" spans="3:9">
      <c r="C1888" s="64"/>
      <c r="D1888" s="75"/>
      <c r="E1888" s="64">
        <v>19299</v>
      </c>
      <c r="F1888" s="64" t="str">
        <f t="shared" si="192"/>
        <v>111952</v>
      </c>
      <c r="G1888" s="12">
        <v>2.8199999999999999E-2</v>
      </c>
      <c r="I1888" s="64" t="str">
        <f t="shared" si="193"/>
        <v>11900</v>
      </c>
    </row>
    <row r="1889" spans="3:9">
      <c r="C1889" s="64"/>
      <c r="D1889" s="73"/>
      <c r="E1889" s="64">
        <v>19329</v>
      </c>
      <c r="F1889" s="64" t="str">
        <f t="shared" si="192"/>
        <v>121952</v>
      </c>
      <c r="G1889" s="12">
        <v>2.8299999999999999E-2</v>
      </c>
      <c r="I1889" s="64" t="str">
        <f t="shared" si="193"/>
        <v>11900</v>
      </c>
    </row>
    <row r="1890" spans="3:9">
      <c r="C1890" s="64"/>
      <c r="D1890" s="75"/>
      <c r="E1890" s="64">
        <v>19360</v>
      </c>
      <c r="F1890" s="64" t="str">
        <f t="shared" si="192"/>
        <v>11953</v>
      </c>
      <c r="G1890" s="12">
        <v>2.8000000000000001E-2</v>
      </c>
      <c r="I1890" s="64" t="str">
        <f t="shared" si="193"/>
        <v>11900</v>
      </c>
    </row>
    <row r="1891" spans="3:9">
      <c r="C1891" s="64"/>
      <c r="D1891" s="73"/>
      <c r="E1891" s="64">
        <v>19391</v>
      </c>
      <c r="F1891" s="64" t="str">
        <f t="shared" si="192"/>
        <v>21953</v>
      </c>
      <c r="G1891" s="12">
        <v>2.7699999999999999E-2</v>
      </c>
      <c r="I1891" s="64" t="str">
        <f t="shared" si="193"/>
        <v>11900</v>
      </c>
    </row>
    <row r="1892" spans="3:9">
      <c r="C1892" s="64"/>
      <c r="D1892" s="75"/>
      <c r="E1892" s="64">
        <v>19419</v>
      </c>
      <c r="F1892" s="64" t="str">
        <f t="shared" si="192"/>
        <v>31953</v>
      </c>
      <c r="G1892" s="12">
        <v>2.8299999999999999E-2</v>
      </c>
      <c r="I1892" s="64" t="str">
        <f t="shared" si="193"/>
        <v>11900</v>
      </c>
    </row>
    <row r="1893" spans="3:9">
      <c r="C1893" s="64"/>
      <c r="D1893" s="73"/>
      <c r="E1893" s="64">
        <v>19450</v>
      </c>
      <c r="F1893" s="64" t="str">
        <f t="shared" si="192"/>
        <v>41953</v>
      </c>
      <c r="G1893" s="12">
        <v>3.0499999999999999E-2</v>
      </c>
      <c r="I1893" s="64" t="str">
        <f t="shared" si="193"/>
        <v>11900</v>
      </c>
    </row>
    <row r="1894" spans="3:9">
      <c r="C1894" s="64"/>
      <c r="D1894" s="75"/>
      <c r="E1894" s="64">
        <v>19480</v>
      </c>
      <c r="F1894" s="64" t="str">
        <f t="shared" si="192"/>
        <v>51953</v>
      </c>
      <c r="G1894" s="12">
        <v>3.1099999999999999E-2</v>
      </c>
      <c r="I1894" s="64" t="str">
        <f t="shared" si="193"/>
        <v>11900</v>
      </c>
    </row>
    <row r="1895" spans="3:9">
      <c r="C1895" s="64"/>
      <c r="D1895" s="73"/>
      <c r="E1895" s="64">
        <v>19511</v>
      </c>
      <c r="F1895" s="64" t="str">
        <f t="shared" si="192"/>
        <v>61953</v>
      </c>
      <c r="G1895" s="12">
        <v>2.93E-2</v>
      </c>
      <c r="I1895" s="64" t="str">
        <f t="shared" si="193"/>
        <v>11900</v>
      </c>
    </row>
    <row r="1896" spans="3:9">
      <c r="C1896" s="64"/>
      <c r="D1896" s="75"/>
      <c r="E1896" s="64">
        <v>19541</v>
      </c>
      <c r="F1896" s="64" t="str">
        <f t="shared" si="192"/>
        <v>71953</v>
      </c>
      <c r="G1896" s="12">
        <v>2.9499999999999998E-2</v>
      </c>
      <c r="I1896" s="64" t="str">
        <f t="shared" si="193"/>
        <v>11900</v>
      </c>
    </row>
    <row r="1897" spans="3:9">
      <c r="C1897" s="64"/>
      <c r="D1897" s="73"/>
      <c r="E1897" s="64">
        <v>19572</v>
      </c>
      <c r="F1897" s="64" t="str">
        <f t="shared" si="192"/>
        <v>81953</v>
      </c>
      <c r="G1897" s="12">
        <v>2.87E-2</v>
      </c>
      <c r="I1897" s="64" t="str">
        <f t="shared" si="193"/>
        <v>11900</v>
      </c>
    </row>
    <row r="1898" spans="3:9">
      <c r="C1898" s="64"/>
      <c r="D1898" s="75"/>
      <c r="E1898" s="64">
        <v>19603</v>
      </c>
      <c r="F1898" s="64" t="str">
        <f t="shared" si="192"/>
        <v>91953</v>
      </c>
      <c r="G1898" s="12">
        <v>2.6599999999999999E-2</v>
      </c>
      <c r="I1898" s="64" t="str">
        <f t="shared" si="193"/>
        <v>11900</v>
      </c>
    </row>
    <row r="1899" spans="3:9">
      <c r="C1899" s="64"/>
      <c r="D1899" s="73"/>
      <c r="E1899" s="64">
        <v>19633</v>
      </c>
      <c r="F1899" s="64" t="str">
        <f t="shared" si="192"/>
        <v>101953</v>
      </c>
      <c r="G1899" s="12">
        <v>2.6800000000000001E-2</v>
      </c>
      <c r="I1899" s="64" t="str">
        <f t="shared" si="193"/>
        <v>11900</v>
      </c>
    </row>
    <row r="1900" spans="3:9">
      <c r="C1900" s="64"/>
      <c r="D1900" s="75"/>
      <c r="E1900" s="64">
        <v>19664</v>
      </c>
      <c r="F1900" s="64" t="str">
        <f t="shared" si="192"/>
        <v>111953</v>
      </c>
      <c r="G1900" s="12">
        <v>2.5899999999999999E-2</v>
      </c>
      <c r="I1900" s="64" t="str">
        <f t="shared" si="193"/>
        <v>11900</v>
      </c>
    </row>
    <row r="1901" spans="3:9">
      <c r="C1901" s="64"/>
      <c r="D1901" s="73"/>
      <c r="E1901" s="64">
        <v>19694</v>
      </c>
      <c r="F1901" s="64" t="str">
        <f t="shared" si="192"/>
        <v>121953</v>
      </c>
      <c r="G1901" s="12">
        <v>2.4799999999999999E-2</v>
      </c>
      <c r="I1901" s="64" t="str">
        <f t="shared" si="193"/>
        <v>11900</v>
      </c>
    </row>
    <row r="1902" spans="3:9">
      <c r="C1902" s="64"/>
      <c r="D1902" s="75"/>
      <c r="E1902" s="64">
        <v>19725</v>
      </c>
      <c r="F1902" s="64" t="str">
        <f t="shared" si="192"/>
        <v>11954</v>
      </c>
      <c r="G1902" s="12">
        <v>2.47E-2</v>
      </c>
      <c r="I1902" s="64" t="str">
        <f t="shared" si="193"/>
        <v>11900</v>
      </c>
    </row>
    <row r="1903" spans="3:9">
      <c r="C1903" s="64"/>
      <c r="D1903" s="73"/>
      <c r="E1903" s="64">
        <v>19756</v>
      </c>
      <c r="F1903" s="64" t="str">
        <f t="shared" si="192"/>
        <v>21954</v>
      </c>
      <c r="G1903" s="12">
        <v>2.3699999999999999E-2</v>
      </c>
      <c r="I1903" s="64" t="str">
        <f t="shared" si="193"/>
        <v>11900</v>
      </c>
    </row>
    <row r="1904" spans="3:9">
      <c r="C1904" s="64"/>
      <c r="D1904" s="75"/>
      <c r="E1904" s="64">
        <v>19784</v>
      </c>
      <c r="F1904" s="64" t="str">
        <f t="shared" si="192"/>
        <v>31954</v>
      </c>
      <c r="G1904" s="12">
        <v>2.29E-2</v>
      </c>
      <c r="I1904" s="64" t="str">
        <f t="shared" si="193"/>
        <v>11900</v>
      </c>
    </row>
    <row r="1905" spans="3:9">
      <c r="C1905" s="64"/>
      <c r="D1905" s="73"/>
      <c r="E1905" s="64">
        <v>19815</v>
      </c>
      <c r="F1905" s="64" t="str">
        <f t="shared" si="192"/>
        <v>41954</v>
      </c>
      <c r="G1905" s="12">
        <v>2.3699999999999999E-2</v>
      </c>
      <c r="I1905" s="64" t="str">
        <f t="shared" si="193"/>
        <v>11900</v>
      </c>
    </row>
    <row r="1906" spans="3:9">
      <c r="C1906" s="64"/>
      <c r="D1906" s="75"/>
      <c r="E1906" s="64">
        <v>19845</v>
      </c>
      <c r="F1906" s="64" t="str">
        <f t="shared" si="192"/>
        <v>51954</v>
      </c>
      <c r="G1906" s="12">
        <v>2.3800000000000002E-2</v>
      </c>
      <c r="I1906" s="64" t="str">
        <f t="shared" si="193"/>
        <v>11900</v>
      </c>
    </row>
    <row r="1907" spans="3:9">
      <c r="C1907" s="64"/>
      <c r="D1907" s="73"/>
      <c r="E1907" s="64">
        <v>19876</v>
      </c>
      <c r="F1907" s="64" t="str">
        <f t="shared" si="192"/>
        <v>61954</v>
      </c>
      <c r="G1907" s="12">
        <v>2.3E-2</v>
      </c>
      <c r="I1907" s="64" t="str">
        <f t="shared" si="193"/>
        <v>11900</v>
      </c>
    </row>
    <row r="1908" spans="3:9">
      <c r="C1908" s="64"/>
      <c r="D1908" s="75"/>
      <c r="E1908" s="64">
        <v>19906</v>
      </c>
      <c r="F1908" s="64" t="str">
        <f t="shared" si="192"/>
        <v>71954</v>
      </c>
      <c r="G1908" s="12">
        <v>2.3599999999999999E-2</v>
      </c>
      <c r="I1908" s="64" t="str">
        <f t="shared" si="193"/>
        <v>11900</v>
      </c>
    </row>
    <row r="1909" spans="3:9">
      <c r="C1909" s="64"/>
      <c r="D1909" s="73"/>
      <c r="E1909" s="64">
        <v>19937</v>
      </c>
      <c r="F1909" s="64" t="str">
        <f t="shared" si="192"/>
        <v>81954</v>
      </c>
      <c r="G1909" s="12">
        <v>2.3800000000000002E-2</v>
      </c>
      <c r="I1909" s="64" t="str">
        <f t="shared" si="193"/>
        <v>11900</v>
      </c>
    </row>
    <row r="1910" spans="3:9">
      <c r="C1910" s="64"/>
      <c r="D1910" s="75"/>
      <c r="E1910" s="64">
        <v>19968</v>
      </c>
      <c r="F1910" s="64" t="str">
        <f t="shared" si="192"/>
        <v>91954</v>
      </c>
      <c r="G1910" s="12">
        <v>2.4299999999999999E-2</v>
      </c>
      <c r="I1910" s="64" t="str">
        <f t="shared" si="193"/>
        <v>11900</v>
      </c>
    </row>
    <row r="1911" spans="3:9">
      <c r="C1911" s="64"/>
      <c r="D1911" s="73"/>
      <c r="E1911" s="64">
        <v>19998</v>
      </c>
      <c r="F1911" s="64" t="str">
        <f t="shared" si="192"/>
        <v>101954</v>
      </c>
      <c r="G1911" s="12">
        <v>2.4799999999999999E-2</v>
      </c>
      <c r="I1911" s="64" t="str">
        <f t="shared" si="193"/>
        <v>11900</v>
      </c>
    </row>
    <row r="1912" spans="3:9">
      <c r="C1912" s="64"/>
      <c r="D1912" s="75"/>
      <c r="E1912" s="64">
        <v>20029</v>
      </c>
      <c r="F1912" s="64" t="str">
        <f t="shared" si="192"/>
        <v>111954</v>
      </c>
      <c r="G1912" s="12">
        <v>2.5100000000000001E-2</v>
      </c>
      <c r="I1912" s="64" t="str">
        <f t="shared" si="193"/>
        <v>11900</v>
      </c>
    </row>
    <row r="1913" spans="3:9">
      <c r="C1913" s="64"/>
      <c r="D1913" s="73"/>
      <c r="E1913" s="64">
        <v>20059</v>
      </c>
      <c r="F1913" s="64" t="str">
        <f t="shared" si="192"/>
        <v>121954</v>
      </c>
      <c r="G1913" s="12">
        <v>2.6100000000000002E-2</v>
      </c>
      <c r="I1913" s="64" t="str">
        <f t="shared" si="193"/>
        <v>11900</v>
      </c>
    </row>
    <row r="1914" spans="3:9">
      <c r="C1914" s="64"/>
      <c r="D1914" s="75"/>
      <c r="E1914" s="64">
        <v>20090</v>
      </c>
      <c r="F1914" s="64" t="str">
        <f t="shared" si="192"/>
        <v>11955</v>
      </c>
      <c r="G1914" s="12">
        <v>2.6499999999999999E-2</v>
      </c>
      <c r="I1914" s="64" t="str">
        <f t="shared" si="193"/>
        <v>11900</v>
      </c>
    </row>
    <row r="1915" spans="3:9">
      <c r="C1915" s="64"/>
      <c r="D1915" s="73"/>
      <c r="E1915" s="64">
        <v>20121</v>
      </c>
      <c r="F1915" s="64" t="str">
        <f t="shared" si="192"/>
        <v>21955</v>
      </c>
      <c r="G1915" s="12">
        <v>2.6800000000000001E-2</v>
      </c>
      <c r="I1915" s="64" t="str">
        <f t="shared" si="193"/>
        <v>11900</v>
      </c>
    </row>
    <row r="1916" spans="3:9">
      <c r="C1916" s="64"/>
      <c r="D1916" s="75"/>
      <c r="E1916" s="64">
        <v>20149</v>
      </c>
      <c r="F1916" s="64" t="str">
        <f t="shared" si="192"/>
        <v>31955</v>
      </c>
      <c r="G1916" s="12">
        <v>2.75E-2</v>
      </c>
      <c r="I1916" s="64" t="str">
        <f t="shared" si="193"/>
        <v>11900</v>
      </c>
    </row>
    <row r="1917" spans="3:9">
      <c r="C1917" s="64"/>
      <c r="D1917" s="73"/>
      <c r="E1917" s="64">
        <v>20180</v>
      </c>
      <c r="F1917" s="64" t="str">
        <f t="shared" si="192"/>
        <v>41955</v>
      </c>
      <c r="G1917" s="12">
        <v>2.76E-2</v>
      </c>
      <c r="I1917" s="64" t="str">
        <f t="shared" si="193"/>
        <v>11900</v>
      </c>
    </row>
    <row r="1918" spans="3:9">
      <c r="C1918" s="64"/>
      <c r="D1918" s="75"/>
      <c r="E1918" s="64">
        <v>20210</v>
      </c>
      <c r="F1918" s="64" t="str">
        <f t="shared" si="192"/>
        <v>51955</v>
      </c>
      <c r="G1918" s="12">
        <v>2.7799999999999998E-2</v>
      </c>
      <c r="I1918" s="64" t="str">
        <f t="shared" si="193"/>
        <v>11900</v>
      </c>
    </row>
    <row r="1919" spans="3:9">
      <c r="C1919" s="64"/>
      <c r="D1919" s="73"/>
      <c r="E1919" s="64">
        <v>20241</v>
      </c>
      <c r="F1919" s="64" t="str">
        <f t="shared" si="192"/>
        <v>61955</v>
      </c>
      <c r="G1919" s="12">
        <v>2.9000000000000001E-2</v>
      </c>
      <c r="I1919" s="64" t="str">
        <f t="shared" si="193"/>
        <v>11900</v>
      </c>
    </row>
    <row r="1920" spans="3:9">
      <c r="C1920" s="64"/>
      <c r="D1920" s="75"/>
      <c r="E1920" s="64">
        <v>20271</v>
      </c>
      <c r="F1920" s="64" t="str">
        <f t="shared" si="192"/>
        <v>71955</v>
      </c>
      <c r="G1920" s="12">
        <v>2.9700000000000001E-2</v>
      </c>
      <c r="I1920" s="64" t="str">
        <f t="shared" si="193"/>
        <v>11900</v>
      </c>
    </row>
    <row r="1921" spans="3:9">
      <c r="C1921" s="64"/>
      <c r="D1921" s="73"/>
      <c r="E1921" s="64">
        <v>20302</v>
      </c>
      <c r="F1921" s="64" t="str">
        <f t="shared" si="192"/>
        <v>81955</v>
      </c>
      <c r="G1921" s="12">
        <v>2.9700000000000001E-2</v>
      </c>
      <c r="I1921" s="64" t="str">
        <f t="shared" si="193"/>
        <v>11900</v>
      </c>
    </row>
    <row r="1922" spans="3:9">
      <c r="C1922" s="64"/>
      <c r="D1922" s="75"/>
      <c r="E1922" s="64">
        <v>20333</v>
      </c>
      <c r="F1922" s="64" t="str">
        <f t="shared" si="192"/>
        <v>91955</v>
      </c>
      <c r="G1922" s="12">
        <v>2.8799999999999999E-2</v>
      </c>
      <c r="I1922" s="64" t="str">
        <f t="shared" si="193"/>
        <v>11900</v>
      </c>
    </row>
    <row r="1923" spans="3:9">
      <c r="C1923" s="64"/>
      <c r="D1923" s="73"/>
      <c r="E1923" s="64">
        <v>20363</v>
      </c>
      <c r="F1923" s="64" t="str">
        <f t="shared" si="192"/>
        <v>101955</v>
      </c>
      <c r="G1923" s="12">
        <v>2.8899999999999999E-2</v>
      </c>
      <c r="I1923" s="64" t="str">
        <f t="shared" si="193"/>
        <v>11900</v>
      </c>
    </row>
    <row r="1924" spans="3:9">
      <c r="C1924" s="64"/>
      <c r="D1924" s="75"/>
      <c r="E1924" s="64">
        <v>20394</v>
      </c>
      <c r="F1924" s="64" t="str">
        <f t="shared" si="192"/>
        <v>111955</v>
      </c>
      <c r="G1924" s="12">
        <v>2.9600000000000001E-2</v>
      </c>
      <c r="I1924" s="64" t="str">
        <f t="shared" si="193"/>
        <v>11900</v>
      </c>
    </row>
    <row r="1925" spans="3:9">
      <c r="C1925" s="64"/>
      <c r="D1925" s="73"/>
      <c r="E1925" s="64">
        <v>20424</v>
      </c>
      <c r="F1925" s="64" t="str">
        <f t="shared" si="192"/>
        <v>121955</v>
      </c>
      <c r="G1925" s="12">
        <v>2.9000000000000001E-2</v>
      </c>
      <c r="I1925" s="64" t="str">
        <f t="shared" si="193"/>
        <v>11900</v>
      </c>
    </row>
    <row r="1926" spans="3:9">
      <c r="C1926" s="64"/>
      <c r="D1926" s="75"/>
      <c r="E1926" s="64">
        <v>20455</v>
      </c>
      <c r="F1926" s="64" t="str">
        <f t="shared" si="192"/>
        <v>11956</v>
      </c>
      <c r="G1926" s="12">
        <v>2.8400000000000002E-2</v>
      </c>
      <c r="I1926" s="64" t="str">
        <f t="shared" si="193"/>
        <v>11900</v>
      </c>
    </row>
    <row r="1927" spans="3:9">
      <c r="C1927" s="64"/>
      <c r="D1927" s="73"/>
      <c r="E1927" s="64">
        <v>20486</v>
      </c>
      <c r="F1927" s="64" t="str">
        <f t="shared" si="192"/>
        <v>21956</v>
      </c>
      <c r="G1927" s="12">
        <v>2.9600000000000001E-2</v>
      </c>
      <c r="I1927" s="64" t="str">
        <f t="shared" si="193"/>
        <v>11900</v>
      </c>
    </row>
    <row r="1928" spans="3:9">
      <c r="C1928" s="64"/>
      <c r="D1928" s="75"/>
      <c r="E1928" s="64">
        <v>20515</v>
      </c>
      <c r="F1928" s="64" t="str">
        <f t="shared" si="192"/>
        <v>31956</v>
      </c>
      <c r="G1928" s="12">
        <v>3.1800000000000002E-2</v>
      </c>
      <c r="I1928" s="64" t="str">
        <f t="shared" si="193"/>
        <v>11900</v>
      </c>
    </row>
    <row r="1929" spans="3:9">
      <c r="C1929" s="64"/>
      <c r="D1929" s="73"/>
      <c r="E1929" s="64">
        <v>20546</v>
      </c>
      <c r="F1929" s="64" t="str">
        <f t="shared" si="192"/>
        <v>41956</v>
      </c>
      <c r="G1929" s="12">
        <v>3.0700000000000002E-2</v>
      </c>
      <c r="I1929" s="64" t="str">
        <f t="shared" si="193"/>
        <v>11900</v>
      </c>
    </row>
    <row r="1930" spans="3:9">
      <c r="C1930" s="64"/>
      <c r="D1930" s="75"/>
      <c r="E1930" s="64">
        <v>20576</v>
      </c>
      <c r="F1930" s="64" t="str">
        <f t="shared" si="192"/>
        <v>51956</v>
      </c>
      <c r="G1930" s="12">
        <v>0.03</v>
      </c>
      <c r="I1930" s="64" t="str">
        <f t="shared" si="193"/>
        <v>11900</v>
      </c>
    </row>
    <row r="1931" spans="3:9">
      <c r="C1931" s="64"/>
      <c r="D1931" s="73"/>
      <c r="E1931" s="64">
        <v>20607</v>
      </c>
      <c r="F1931" s="64" t="str">
        <f t="shared" si="192"/>
        <v>61956</v>
      </c>
      <c r="G1931" s="12">
        <v>3.1099999999999999E-2</v>
      </c>
      <c r="I1931" s="64" t="str">
        <f t="shared" si="193"/>
        <v>11900</v>
      </c>
    </row>
    <row r="1932" spans="3:9">
      <c r="C1932" s="64"/>
      <c r="D1932" s="75"/>
      <c r="E1932" s="64">
        <v>20637</v>
      </c>
      <c r="F1932" s="64" t="str">
        <f t="shared" si="192"/>
        <v>71956</v>
      </c>
      <c r="G1932" s="12">
        <v>3.3300000000000003E-2</v>
      </c>
      <c r="I1932" s="64" t="str">
        <f t="shared" si="193"/>
        <v>11900</v>
      </c>
    </row>
    <row r="1933" spans="3:9">
      <c r="C1933" s="64"/>
      <c r="D1933" s="73"/>
      <c r="E1933" s="64">
        <v>20668</v>
      </c>
      <c r="F1933" s="64" t="str">
        <f t="shared" si="192"/>
        <v>81956</v>
      </c>
      <c r="G1933" s="12">
        <v>3.3799999999999997E-2</v>
      </c>
      <c r="I1933" s="64" t="str">
        <f t="shared" si="193"/>
        <v>11900</v>
      </c>
    </row>
    <row r="1934" spans="3:9">
      <c r="C1934" s="64"/>
      <c r="D1934" s="75"/>
      <c r="E1934" s="64">
        <v>20699</v>
      </c>
      <c r="F1934" s="64" t="str">
        <f t="shared" si="192"/>
        <v>91956</v>
      </c>
      <c r="G1934" s="12">
        <v>3.3399999999999999E-2</v>
      </c>
      <c r="I1934" s="64" t="str">
        <f t="shared" si="193"/>
        <v>11900</v>
      </c>
    </row>
    <row r="1935" spans="3:9">
      <c r="C1935" s="64"/>
      <c r="D1935" s="73"/>
      <c r="E1935" s="64">
        <v>20729</v>
      </c>
      <c r="F1935" s="64" t="str">
        <f t="shared" si="192"/>
        <v>101956</v>
      </c>
      <c r="G1935" s="12">
        <v>3.49E-2</v>
      </c>
      <c r="I1935" s="64" t="str">
        <f t="shared" si="193"/>
        <v>11900</v>
      </c>
    </row>
    <row r="1936" spans="3:9">
      <c r="C1936" s="64"/>
      <c r="D1936" s="75"/>
      <c r="E1936" s="64">
        <v>20760</v>
      </c>
      <c r="F1936" s="64" t="str">
        <f t="shared" si="192"/>
        <v>111956</v>
      </c>
      <c r="G1936" s="12">
        <v>3.5900000000000001E-2</v>
      </c>
      <c r="I1936" s="64" t="str">
        <f t="shared" si="193"/>
        <v>11900</v>
      </c>
    </row>
    <row r="1937" spans="3:9">
      <c r="C1937" s="64"/>
      <c r="D1937" s="73"/>
      <c r="E1937" s="64">
        <v>20790</v>
      </c>
      <c r="F1937" s="64" t="str">
        <f t="shared" si="192"/>
        <v>121956</v>
      </c>
      <c r="G1937" s="12">
        <v>3.4599999999999999E-2</v>
      </c>
      <c r="I1937" s="64" t="str">
        <f t="shared" si="193"/>
        <v>11900</v>
      </c>
    </row>
    <row r="1938" spans="3:9">
      <c r="C1938" s="64"/>
      <c r="D1938" s="75"/>
      <c r="E1938" s="64">
        <v>20821</v>
      </c>
      <c r="F1938" s="64" t="str">
        <f t="shared" si="192"/>
        <v>11957</v>
      </c>
      <c r="G1938" s="12">
        <v>3.3399999999999999E-2</v>
      </c>
      <c r="I1938" s="64" t="str">
        <f t="shared" si="193"/>
        <v>11900</v>
      </c>
    </row>
    <row r="1939" spans="3:9">
      <c r="C1939" s="64"/>
      <c r="D1939" s="73"/>
      <c r="E1939" s="64">
        <v>20852</v>
      </c>
      <c r="F1939" s="64" t="str">
        <f t="shared" si="192"/>
        <v>21957</v>
      </c>
      <c r="G1939" s="12">
        <v>3.4099999999999998E-2</v>
      </c>
      <c r="I1939" s="64" t="str">
        <f t="shared" si="193"/>
        <v>11900</v>
      </c>
    </row>
    <row r="1940" spans="3:9">
      <c r="C1940" s="64"/>
      <c r="D1940" s="75"/>
      <c r="E1940" s="64">
        <v>20880</v>
      </c>
      <c r="F1940" s="64" t="str">
        <f t="shared" si="192"/>
        <v>31957</v>
      </c>
      <c r="G1940" s="12">
        <v>3.4799999999999998E-2</v>
      </c>
      <c r="I1940" s="64" t="str">
        <f t="shared" si="193"/>
        <v>11900</v>
      </c>
    </row>
    <row r="1941" spans="3:9">
      <c r="C1941" s="64"/>
      <c r="D1941" s="73"/>
      <c r="E1941" s="64">
        <v>20911</v>
      </c>
      <c r="F1941" s="64" t="str">
        <f t="shared" si="192"/>
        <v>41957</v>
      </c>
      <c r="G1941" s="12">
        <v>3.5999999999999997E-2</v>
      </c>
      <c r="I1941" s="64" t="str">
        <f t="shared" si="193"/>
        <v>11900</v>
      </c>
    </row>
    <row r="1942" spans="3:9">
      <c r="C1942" s="64"/>
      <c r="D1942" s="75"/>
      <c r="E1942" s="64">
        <v>20941</v>
      </c>
      <c r="F1942" s="64" t="str">
        <f t="shared" si="192"/>
        <v>51957</v>
      </c>
      <c r="G1942" s="12">
        <v>3.7999999999999999E-2</v>
      </c>
      <c r="I1942" s="64" t="str">
        <f t="shared" si="193"/>
        <v>11900</v>
      </c>
    </row>
    <row r="1943" spans="3:9">
      <c r="C1943" s="64"/>
      <c r="D1943" s="73"/>
      <c r="E1943" s="64">
        <v>20972</v>
      </c>
      <c r="F1943" s="64" t="str">
        <f t="shared" si="192"/>
        <v>61957</v>
      </c>
      <c r="G1943" s="12">
        <v>3.9300000000000002E-2</v>
      </c>
      <c r="I1943" s="64" t="str">
        <f t="shared" si="193"/>
        <v>11900</v>
      </c>
    </row>
    <row r="1944" spans="3:9">
      <c r="C1944" s="64"/>
      <c r="D1944" s="75"/>
      <c r="E1944" s="64">
        <v>21002</v>
      </c>
      <c r="F1944" s="64" t="str">
        <f t="shared" si="192"/>
        <v>71957</v>
      </c>
      <c r="G1944" s="12">
        <v>3.9300000000000002E-2</v>
      </c>
      <c r="I1944" s="64" t="str">
        <f t="shared" si="193"/>
        <v>11900</v>
      </c>
    </row>
    <row r="1945" spans="3:9">
      <c r="C1945" s="64"/>
      <c r="D1945" s="73"/>
      <c r="E1945" s="64">
        <v>21033</v>
      </c>
      <c r="F1945" s="64" t="str">
        <f t="shared" si="192"/>
        <v>81957</v>
      </c>
      <c r="G1945" s="12">
        <v>3.9199999999999999E-2</v>
      </c>
      <c r="I1945" s="64" t="str">
        <f t="shared" si="193"/>
        <v>11900</v>
      </c>
    </row>
    <row r="1946" spans="3:9">
      <c r="C1946" s="64"/>
      <c r="D1946" s="75"/>
      <c r="E1946" s="64">
        <v>21064</v>
      </c>
      <c r="F1946" s="64" t="str">
        <f t="shared" si="192"/>
        <v>91957</v>
      </c>
      <c r="G1946" s="12">
        <v>3.9699999999999999E-2</v>
      </c>
      <c r="I1946" s="64" t="str">
        <f t="shared" si="193"/>
        <v>11900</v>
      </c>
    </row>
    <row r="1947" spans="3:9">
      <c r="C1947" s="64"/>
      <c r="D1947" s="73"/>
      <c r="E1947" s="64">
        <v>21094</v>
      </c>
      <c r="F1947" s="64" t="str">
        <f t="shared" si="192"/>
        <v>101957</v>
      </c>
      <c r="G1947" s="12">
        <v>3.7199999999999997E-2</v>
      </c>
      <c r="I1947" s="64" t="str">
        <f t="shared" si="193"/>
        <v>11900</v>
      </c>
    </row>
    <row r="1948" spans="3:9">
      <c r="C1948" s="64"/>
      <c r="D1948" s="75"/>
      <c r="E1948" s="64">
        <v>21125</v>
      </c>
      <c r="F1948" s="64" t="str">
        <f t="shared" si="192"/>
        <v>111957</v>
      </c>
      <c r="G1948" s="12">
        <v>3.2099999999999997E-2</v>
      </c>
      <c r="I1948" s="64" t="str">
        <f t="shared" si="193"/>
        <v>11900</v>
      </c>
    </row>
    <row r="1949" spans="3:9">
      <c r="C1949" s="64"/>
      <c r="D1949" s="73"/>
      <c r="E1949" s="64">
        <v>21155</v>
      </c>
      <c r="F1949" s="64" t="str">
        <f t="shared" ref="F1949:F2012" si="194">MONTH(E1949)&amp;YEAR(E1949)</f>
        <v>121957</v>
      </c>
      <c r="G1949" s="12">
        <v>3.09E-2</v>
      </c>
      <c r="I1949" s="64" t="str">
        <f t="shared" ref="I1949:I2012" si="195">MONTH(H1949)&amp;YEAR(H1949)</f>
        <v>11900</v>
      </c>
    </row>
    <row r="1950" spans="3:9">
      <c r="C1950" s="64"/>
      <c r="D1950" s="75"/>
      <c r="E1950" s="64">
        <v>21186</v>
      </c>
      <c r="F1950" s="64" t="str">
        <f t="shared" si="194"/>
        <v>11958</v>
      </c>
      <c r="G1950" s="12">
        <v>3.0499999999999999E-2</v>
      </c>
      <c r="I1950" s="64" t="str">
        <f t="shared" si="195"/>
        <v>11900</v>
      </c>
    </row>
    <row r="1951" spans="3:9">
      <c r="C1951" s="64"/>
      <c r="D1951" s="73"/>
      <c r="E1951" s="64">
        <v>21217</v>
      </c>
      <c r="F1951" s="64" t="str">
        <f t="shared" si="194"/>
        <v>21958</v>
      </c>
      <c r="G1951" s="12">
        <v>2.98E-2</v>
      </c>
      <c r="I1951" s="64" t="str">
        <f t="shared" si="195"/>
        <v>11900</v>
      </c>
    </row>
    <row r="1952" spans="3:9">
      <c r="C1952" s="64"/>
      <c r="D1952" s="75"/>
      <c r="E1952" s="64">
        <v>21245</v>
      </c>
      <c r="F1952" s="64" t="str">
        <f t="shared" si="194"/>
        <v>31958</v>
      </c>
      <c r="G1952" s="12">
        <v>2.8799999999999999E-2</v>
      </c>
      <c r="I1952" s="64" t="str">
        <f t="shared" si="195"/>
        <v>11900</v>
      </c>
    </row>
    <row r="1953" spans="3:9">
      <c r="C1953" s="64"/>
      <c r="D1953" s="73"/>
      <c r="E1953" s="64">
        <v>21276</v>
      </c>
      <c r="F1953" s="64" t="str">
        <f t="shared" si="194"/>
        <v>41958</v>
      </c>
      <c r="G1953" s="12">
        <v>2.92E-2</v>
      </c>
      <c r="I1953" s="64" t="str">
        <f t="shared" si="195"/>
        <v>11900</v>
      </c>
    </row>
    <row r="1954" spans="3:9">
      <c r="C1954" s="64"/>
      <c r="D1954" s="75"/>
      <c r="E1954" s="64">
        <v>21306</v>
      </c>
      <c r="F1954" s="64" t="str">
        <f t="shared" si="194"/>
        <v>51958</v>
      </c>
      <c r="G1954" s="12">
        <v>2.9700000000000001E-2</v>
      </c>
      <c r="I1954" s="64" t="str">
        <f t="shared" si="195"/>
        <v>11900</v>
      </c>
    </row>
    <row r="1955" spans="3:9">
      <c r="C1955" s="64"/>
      <c r="D1955" s="73"/>
      <c r="E1955" s="64">
        <v>21337</v>
      </c>
      <c r="F1955" s="64" t="str">
        <f t="shared" si="194"/>
        <v>61958</v>
      </c>
      <c r="G1955" s="12">
        <v>3.2000000000000001E-2</v>
      </c>
      <c r="I1955" s="64" t="str">
        <f t="shared" si="195"/>
        <v>11900</v>
      </c>
    </row>
    <row r="1956" spans="3:9">
      <c r="C1956" s="64"/>
      <c r="D1956" s="75"/>
      <c r="E1956" s="64">
        <v>21367</v>
      </c>
      <c r="F1956" s="64" t="str">
        <f t="shared" si="194"/>
        <v>71958</v>
      </c>
      <c r="G1956" s="12">
        <v>3.5400000000000001E-2</v>
      </c>
      <c r="I1956" s="64" t="str">
        <f t="shared" si="195"/>
        <v>11900</v>
      </c>
    </row>
    <row r="1957" spans="3:9">
      <c r="C1957" s="64"/>
      <c r="D1957" s="73"/>
      <c r="E1957" s="64">
        <v>21398</v>
      </c>
      <c r="F1957" s="64" t="str">
        <f t="shared" si="194"/>
        <v>81958</v>
      </c>
      <c r="G1957" s="12">
        <v>3.7600000000000001E-2</v>
      </c>
      <c r="I1957" s="64" t="str">
        <f t="shared" si="195"/>
        <v>11900</v>
      </c>
    </row>
    <row r="1958" spans="3:9">
      <c r="C1958" s="64"/>
      <c r="D1958" s="75"/>
      <c r="E1958" s="64">
        <v>21429</v>
      </c>
      <c r="F1958" s="64" t="str">
        <f t="shared" si="194"/>
        <v>91958</v>
      </c>
      <c r="G1958" s="12">
        <v>3.7999999999999999E-2</v>
      </c>
      <c r="I1958" s="64" t="str">
        <f t="shared" si="195"/>
        <v>11900</v>
      </c>
    </row>
    <row r="1959" spans="3:9">
      <c r="C1959" s="64"/>
      <c r="D1959" s="73"/>
      <c r="E1959" s="64">
        <v>21459</v>
      </c>
      <c r="F1959" s="64" t="str">
        <f t="shared" si="194"/>
        <v>101958</v>
      </c>
      <c r="G1959" s="12">
        <v>3.7400000000000003E-2</v>
      </c>
      <c r="I1959" s="64" t="str">
        <f t="shared" si="195"/>
        <v>11900</v>
      </c>
    </row>
    <row r="1960" spans="3:9">
      <c r="C1960" s="64"/>
      <c r="D1960" s="75"/>
      <c r="E1960" s="64">
        <v>21490</v>
      </c>
      <c r="F1960" s="64" t="str">
        <f t="shared" si="194"/>
        <v>111958</v>
      </c>
      <c r="G1960" s="12">
        <v>3.8600000000000002E-2</v>
      </c>
      <c r="I1960" s="64" t="str">
        <f t="shared" si="195"/>
        <v>11900</v>
      </c>
    </row>
    <row r="1961" spans="3:9">
      <c r="C1961" s="64"/>
      <c r="D1961" s="73"/>
      <c r="E1961" s="64">
        <v>21520</v>
      </c>
      <c r="F1961" s="64" t="str">
        <f t="shared" si="194"/>
        <v>121958</v>
      </c>
      <c r="G1961" s="12">
        <v>4.02E-2</v>
      </c>
      <c r="I1961" s="64" t="str">
        <f t="shared" si="195"/>
        <v>11900</v>
      </c>
    </row>
    <row r="1962" spans="3:9">
      <c r="C1962" s="64"/>
      <c r="D1962" s="75"/>
      <c r="E1962" s="64">
        <v>21551</v>
      </c>
      <c r="F1962" s="64" t="str">
        <f t="shared" si="194"/>
        <v>11959</v>
      </c>
      <c r="G1962" s="12">
        <v>3.9600000000000003E-2</v>
      </c>
      <c r="I1962" s="64" t="str">
        <f t="shared" si="195"/>
        <v>11900</v>
      </c>
    </row>
    <row r="1963" spans="3:9">
      <c r="C1963" s="64"/>
      <c r="D1963" s="73"/>
      <c r="E1963" s="64">
        <v>21582</v>
      </c>
      <c r="F1963" s="64" t="str">
        <f t="shared" si="194"/>
        <v>21959</v>
      </c>
      <c r="G1963" s="12">
        <v>3.9899999999999998E-2</v>
      </c>
      <c r="I1963" s="64" t="str">
        <f t="shared" si="195"/>
        <v>11900</v>
      </c>
    </row>
    <row r="1964" spans="3:9">
      <c r="C1964" s="64"/>
      <c r="D1964" s="75"/>
      <c r="E1964" s="64">
        <v>21610</v>
      </c>
      <c r="F1964" s="64" t="str">
        <f t="shared" si="194"/>
        <v>31959</v>
      </c>
      <c r="G1964" s="12">
        <v>4.1200000000000001E-2</v>
      </c>
      <c r="I1964" s="64" t="str">
        <f t="shared" si="195"/>
        <v>11900</v>
      </c>
    </row>
    <row r="1965" spans="3:9">
      <c r="C1965" s="64"/>
      <c r="D1965" s="73"/>
      <c r="E1965" s="64">
        <v>21641</v>
      </c>
      <c r="F1965" s="64" t="str">
        <f t="shared" si="194"/>
        <v>41959</v>
      </c>
      <c r="G1965" s="12">
        <v>4.3099999999999999E-2</v>
      </c>
      <c r="I1965" s="64" t="str">
        <f t="shared" si="195"/>
        <v>11900</v>
      </c>
    </row>
    <row r="1966" spans="3:9">
      <c r="C1966" s="64"/>
      <c r="D1966" s="75"/>
      <c r="E1966" s="64">
        <v>21671</v>
      </c>
      <c r="F1966" s="64" t="str">
        <f t="shared" si="194"/>
        <v>51959</v>
      </c>
      <c r="G1966" s="12">
        <v>4.3400000000000001E-2</v>
      </c>
      <c r="I1966" s="64" t="str">
        <f t="shared" si="195"/>
        <v>11900</v>
      </c>
    </row>
    <row r="1967" spans="3:9">
      <c r="C1967" s="64"/>
      <c r="D1967" s="73"/>
      <c r="E1967" s="64">
        <v>21702</v>
      </c>
      <c r="F1967" s="64" t="str">
        <f t="shared" si="194"/>
        <v>61959</v>
      </c>
      <c r="G1967" s="12">
        <v>4.3999999999999997E-2</v>
      </c>
      <c r="I1967" s="64" t="str">
        <f t="shared" si="195"/>
        <v>11900</v>
      </c>
    </row>
    <row r="1968" spans="3:9">
      <c r="C1968" s="64"/>
      <c r="D1968" s="75"/>
      <c r="E1968" s="64">
        <v>21732</v>
      </c>
      <c r="F1968" s="64" t="str">
        <f t="shared" si="194"/>
        <v>71959</v>
      </c>
      <c r="G1968" s="12">
        <v>4.4299999999999999E-2</v>
      </c>
      <c r="I1968" s="64" t="str">
        <f t="shared" si="195"/>
        <v>11900</v>
      </c>
    </row>
    <row r="1969" spans="3:9">
      <c r="C1969" s="64"/>
      <c r="D1969" s="73"/>
      <c r="E1969" s="64">
        <v>21763</v>
      </c>
      <c r="F1969" s="64" t="str">
        <f t="shared" si="194"/>
        <v>81959</v>
      </c>
      <c r="G1969" s="12">
        <v>4.6800000000000001E-2</v>
      </c>
      <c r="I1969" s="64" t="str">
        <f t="shared" si="195"/>
        <v>11900</v>
      </c>
    </row>
    <row r="1970" spans="3:9">
      <c r="C1970" s="64"/>
      <c r="D1970" s="75"/>
      <c r="E1970" s="64">
        <v>21794</v>
      </c>
      <c r="F1970" s="64" t="str">
        <f t="shared" si="194"/>
        <v>91959</v>
      </c>
      <c r="G1970" s="12">
        <v>4.53E-2</v>
      </c>
      <c r="I1970" s="64" t="str">
        <f t="shared" si="195"/>
        <v>11900</v>
      </c>
    </row>
    <row r="1971" spans="3:9">
      <c r="C1971" s="64"/>
      <c r="D1971" s="73"/>
      <c r="E1971" s="64">
        <v>21824</v>
      </c>
      <c r="F1971" s="64" t="str">
        <f t="shared" si="194"/>
        <v>101959</v>
      </c>
      <c r="G1971" s="12">
        <v>4.53E-2</v>
      </c>
      <c r="I1971" s="64" t="str">
        <f t="shared" si="195"/>
        <v>11900</v>
      </c>
    </row>
    <row r="1972" spans="3:9">
      <c r="C1972" s="64"/>
      <c r="D1972" s="75"/>
      <c r="E1972" s="64">
        <v>21855</v>
      </c>
      <c r="F1972" s="64" t="str">
        <f t="shared" si="194"/>
        <v>111959</v>
      </c>
      <c r="G1972" s="12">
        <v>4.6899999999999997E-2</v>
      </c>
      <c r="I1972" s="64" t="str">
        <f t="shared" si="195"/>
        <v>11900</v>
      </c>
    </row>
    <row r="1973" spans="3:9">
      <c r="C1973" s="64"/>
      <c r="D1973" s="73"/>
      <c r="E1973" s="64">
        <v>21885</v>
      </c>
      <c r="F1973" s="64" t="str">
        <f t="shared" si="194"/>
        <v>121959</v>
      </c>
      <c r="G1973" s="12">
        <v>4.7199999999999999E-2</v>
      </c>
      <c r="I1973" s="64" t="str">
        <f t="shared" si="195"/>
        <v>11900</v>
      </c>
    </row>
    <row r="1974" spans="3:9">
      <c r="C1974" s="64"/>
      <c r="D1974" s="75"/>
      <c r="E1974" s="64">
        <v>21916</v>
      </c>
      <c r="F1974" s="64" t="str">
        <f t="shared" si="194"/>
        <v>11960</v>
      </c>
      <c r="G1974" s="12">
        <v>4.4900000000000002E-2</v>
      </c>
      <c r="I1974" s="64" t="str">
        <f t="shared" si="195"/>
        <v>11900</v>
      </c>
    </row>
    <row r="1975" spans="3:9">
      <c r="C1975" s="64"/>
      <c r="D1975" s="73"/>
      <c r="E1975" s="64">
        <v>21947</v>
      </c>
      <c r="F1975" s="64" t="str">
        <f t="shared" si="194"/>
        <v>21960</v>
      </c>
      <c r="G1975" s="12">
        <v>4.2500000000000003E-2</v>
      </c>
      <c r="I1975" s="64" t="str">
        <f t="shared" si="195"/>
        <v>11900</v>
      </c>
    </row>
    <row r="1976" spans="3:9">
      <c r="C1976" s="64"/>
      <c r="D1976" s="75"/>
      <c r="E1976" s="64">
        <v>21976</v>
      </c>
      <c r="F1976" s="64" t="str">
        <f t="shared" si="194"/>
        <v>31960</v>
      </c>
      <c r="G1976" s="12">
        <v>4.2799999999999998E-2</v>
      </c>
      <c r="I1976" s="64" t="str">
        <f t="shared" si="195"/>
        <v>11900</v>
      </c>
    </row>
    <row r="1977" spans="3:9">
      <c r="C1977" s="64"/>
      <c r="D1977" s="73"/>
      <c r="E1977" s="64">
        <v>22007</v>
      </c>
      <c r="F1977" s="64" t="str">
        <f t="shared" si="194"/>
        <v>41960</v>
      </c>
      <c r="G1977" s="12">
        <v>4.3499999999999997E-2</v>
      </c>
      <c r="I1977" s="64" t="str">
        <f t="shared" si="195"/>
        <v>11900</v>
      </c>
    </row>
    <row r="1978" spans="3:9">
      <c r="C1978" s="64"/>
      <c r="D1978" s="75"/>
      <c r="E1978" s="64">
        <v>22037</v>
      </c>
      <c r="F1978" s="64" t="str">
        <f t="shared" si="194"/>
        <v>51960</v>
      </c>
      <c r="G1978" s="12">
        <v>4.1500000000000002E-2</v>
      </c>
      <c r="I1978" s="64" t="str">
        <f t="shared" si="195"/>
        <v>11900</v>
      </c>
    </row>
    <row r="1979" spans="3:9">
      <c r="C1979" s="64"/>
      <c r="D1979" s="73"/>
      <c r="E1979" s="64">
        <v>22068</v>
      </c>
      <c r="F1979" s="64" t="str">
        <f t="shared" si="194"/>
        <v>61960</v>
      </c>
      <c r="G1979" s="12">
        <v>3.9E-2</v>
      </c>
      <c r="I1979" s="64" t="str">
        <f t="shared" si="195"/>
        <v>11900</v>
      </c>
    </row>
    <row r="1980" spans="3:9">
      <c r="C1980" s="64"/>
      <c r="D1980" s="75"/>
      <c r="E1980" s="64">
        <v>22098</v>
      </c>
      <c r="F1980" s="64" t="str">
        <f t="shared" si="194"/>
        <v>71960</v>
      </c>
      <c r="G1980" s="12">
        <v>3.7999999999999999E-2</v>
      </c>
      <c r="I1980" s="64" t="str">
        <f t="shared" si="195"/>
        <v>11900</v>
      </c>
    </row>
    <row r="1981" spans="3:9">
      <c r="C1981" s="64"/>
      <c r="D1981" s="73"/>
      <c r="E1981" s="64">
        <v>22129</v>
      </c>
      <c r="F1981" s="64" t="str">
        <f t="shared" si="194"/>
        <v>81960</v>
      </c>
      <c r="G1981" s="12">
        <v>3.7999999999999999E-2</v>
      </c>
      <c r="I1981" s="64" t="str">
        <f t="shared" si="195"/>
        <v>11900</v>
      </c>
    </row>
    <row r="1982" spans="3:9">
      <c r="C1982" s="64"/>
      <c r="D1982" s="75"/>
      <c r="E1982" s="64">
        <v>22160</v>
      </c>
      <c r="F1982" s="64" t="str">
        <f t="shared" si="194"/>
        <v>91960</v>
      </c>
      <c r="G1982" s="12">
        <v>3.8899999999999997E-2</v>
      </c>
      <c r="I1982" s="64" t="str">
        <f t="shared" si="195"/>
        <v>11900</v>
      </c>
    </row>
    <row r="1983" spans="3:9">
      <c r="C1983" s="64"/>
      <c r="D1983" s="73"/>
      <c r="E1983" s="64">
        <v>22190</v>
      </c>
      <c r="F1983" s="64" t="str">
        <f t="shared" si="194"/>
        <v>101960</v>
      </c>
      <c r="G1983" s="12">
        <v>3.9300000000000002E-2</v>
      </c>
      <c r="I1983" s="64" t="str">
        <f t="shared" si="195"/>
        <v>11900</v>
      </c>
    </row>
    <row r="1984" spans="3:9">
      <c r="C1984" s="64"/>
      <c r="D1984" s="75"/>
      <c r="E1984" s="64">
        <v>22221</v>
      </c>
      <c r="F1984" s="64" t="str">
        <f t="shared" si="194"/>
        <v>111960</v>
      </c>
      <c r="G1984" s="12">
        <v>3.8399999999999997E-2</v>
      </c>
      <c r="I1984" s="64" t="str">
        <f t="shared" si="195"/>
        <v>11900</v>
      </c>
    </row>
    <row r="1985" spans="3:9">
      <c r="C1985" s="64"/>
      <c r="D1985" s="73"/>
      <c r="E1985" s="64">
        <v>22251</v>
      </c>
      <c r="F1985" s="64" t="str">
        <f t="shared" si="194"/>
        <v>121960</v>
      </c>
      <c r="G1985" s="12">
        <v>3.8399999999999997E-2</v>
      </c>
      <c r="I1985" s="64" t="str">
        <f t="shared" si="195"/>
        <v>11900</v>
      </c>
    </row>
    <row r="1986" spans="3:9">
      <c r="C1986" s="64"/>
      <c r="D1986" s="75"/>
      <c r="E1986" s="64">
        <v>22282</v>
      </c>
      <c r="F1986" s="64" t="str">
        <f t="shared" si="194"/>
        <v>11961</v>
      </c>
      <c r="G1986" s="12">
        <v>3.78E-2</v>
      </c>
      <c r="I1986" s="64" t="str">
        <f t="shared" si="195"/>
        <v>11900</v>
      </c>
    </row>
    <row r="1987" spans="3:9">
      <c r="C1987" s="64"/>
      <c r="D1987" s="73"/>
      <c r="E1987" s="64">
        <v>22313</v>
      </c>
      <c r="F1987" s="64" t="str">
        <f t="shared" si="194"/>
        <v>21961</v>
      </c>
      <c r="G1987" s="12">
        <v>3.7400000000000003E-2</v>
      </c>
      <c r="I1987" s="64" t="str">
        <f t="shared" si="195"/>
        <v>11900</v>
      </c>
    </row>
    <row r="1988" spans="3:9">
      <c r="C1988" s="64"/>
      <c r="D1988" s="75"/>
      <c r="E1988" s="64">
        <v>22341</v>
      </c>
      <c r="F1988" s="64" t="str">
        <f t="shared" si="194"/>
        <v>31961</v>
      </c>
      <c r="G1988" s="12">
        <v>3.78E-2</v>
      </c>
      <c r="I1988" s="64" t="str">
        <f t="shared" si="195"/>
        <v>11900</v>
      </c>
    </row>
    <row r="1989" spans="3:9">
      <c r="C1989" s="64"/>
      <c r="D1989" s="73"/>
      <c r="E1989" s="64">
        <v>22372</v>
      </c>
      <c r="F1989" s="64" t="str">
        <f t="shared" si="194"/>
        <v>41961</v>
      </c>
      <c r="G1989" s="12">
        <v>3.7100000000000001E-2</v>
      </c>
      <c r="I1989" s="64" t="str">
        <f t="shared" si="195"/>
        <v>11900</v>
      </c>
    </row>
    <row r="1990" spans="3:9">
      <c r="C1990" s="64"/>
      <c r="D1990" s="75"/>
      <c r="E1990" s="64">
        <v>22402</v>
      </c>
      <c r="F1990" s="64" t="str">
        <f t="shared" si="194"/>
        <v>51961</v>
      </c>
      <c r="G1990" s="12">
        <v>3.8800000000000001E-2</v>
      </c>
      <c r="I1990" s="64" t="str">
        <f t="shared" si="195"/>
        <v>11900</v>
      </c>
    </row>
    <row r="1991" spans="3:9">
      <c r="C1991" s="64"/>
      <c r="D1991" s="73"/>
      <c r="E1991" s="64">
        <v>22433</v>
      </c>
      <c r="F1991" s="64" t="str">
        <f t="shared" si="194"/>
        <v>61961</v>
      </c>
      <c r="G1991" s="12">
        <v>3.9199999999999999E-2</v>
      </c>
      <c r="I1991" s="64" t="str">
        <f t="shared" si="195"/>
        <v>11900</v>
      </c>
    </row>
    <row r="1992" spans="3:9">
      <c r="C1992" s="64"/>
      <c r="D1992" s="75"/>
      <c r="E1992" s="64">
        <v>22463</v>
      </c>
      <c r="F1992" s="64" t="str">
        <f t="shared" si="194"/>
        <v>71961</v>
      </c>
      <c r="G1992" s="12">
        <v>4.0399999999999998E-2</v>
      </c>
      <c r="I1992" s="64" t="str">
        <f t="shared" si="195"/>
        <v>11900</v>
      </c>
    </row>
    <row r="1993" spans="3:9">
      <c r="C1993" s="64"/>
      <c r="D1993" s="73"/>
      <c r="E1993" s="64">
        <v>22494</v>
      </c>
      <c r="F1993" s="64" t="str">
        <f t="shared" si="194"/>
        <v>81961</v>
      </c>
      <c r="G1993" s="12">
        <v>3.9800000000000002E-2</v>
      </c>
      <c r="I1993" s="64" t="str">
        <f t="shared" si="195"/>
        <v>11900</v>
      </c>
    </row>
    <row r="1994" spans="3:9">
      <c r="C1994" s="64"/>
      <c r="D1994" s="75"/>
      <c r="E1994" s="64">
        <v>22525</v>
      </c>
      <c r="F1994" s="64" t="str">
        <f t="shared" si="194"/>
        <v>91961</v>
      </c>
      <c r="G1994" s="12">
        <v>3.9199999999999999E-2</v>
      </c>
      <c r="I1994" s="64" t="str">
        <f t="shared" si="195"/>
        <v>11900</v>
      </c>
    </row>
    <row r="1995" spans="3:9">
      <c r="C1995" s="64"/>
      <c r="D1995" s="73"/>
      <c r="E1995" s="64">
        <v>22555</v>
      </c>
      <c r="F1995" s="64" t="str">
        <f t="shared" si="194"/>
        <v>101961</v>
      </c>
      <c r="G1995" s="12">
        <v>3.9399999999999998E-2</v>
      </c>
      <c r="I1995" s="64" t="str">
        <f t="shared" si="195"/>
        <v>11900</v>
      </c>
    </row>
    <row r="1996" spans="3:9">
      <c r="C1996" s="64"/>
      <c r="D1996" s="75"/>
      <c r="E1996" s="64">
        <v>22586</v>
      </c>
      <c r="F1996" s="64" t="str">
        <f t="shared" si="194"/>
        <v>111961</v>
      </c>
      <c r="G1996" s="12">
        <v>4.0599999999999997E-2</v>
      </c>
      <c r="I1996" s="64" t="str">
        <f t="shared" si="195"/>
        <v>11900</v>
      </c>
    </row>
    <row r="1997" spans="3:9">
      <c r="C1997" s="64"/>
      <c r="D1997" s="73"/>
      <c r="E1997" s="64">
        <v>22616</v>
      </c>
      <c r="F1997" s="64" t="str">
        <f t="shared" si="194"/>
        <v>121961</v>
      </c>
      <c r="G1997" s="12">
        <v>4.0800000000000003E-2</v>
      </c>
      <c r="I1997" s="64" t="str">
        <f t="shared" si="195"/>
        <v>11900</v>
      </c>
    </row>
    <row r="1998" spans="3:9">
      <c r="C1998" s="64"/>
      <c r="D1998" s="75"/>
      <c r="E1998" s="64">
        <v>22647</v>
      </c>
      <c r="F1998" s="64" t="str">
        <f t="shared" si="194"/>
        <v>11962</v>
      </c>
      <c r="G1998" s="12">
        <v>4.0399999999999998E-2</v>
      </c>
      <c r="I1998" s="64" t="str">
        <f t="shared" si="195"/>
        <v>11900</v>
      </c>
    </row>
    <row r="1999" spans="3:9">
      <c r="C1999" s="64"/>
      <c r="D1999" s="73"/>
      <c r="E1999" s="64">
        <v>22678</v>
      </c>
      <c r="F1999" s="64" t="str">
        <f t="shared" si="194"/>
        <v>21962</v>
      </c>
      <c r="G1999" s="12">
        <v>3.9300000000000002E-2</v>
      </c>
      <c r="I1999" s="64" t="str">
        <f t="shared" si="195"/>
        <v>11900</v>
      </c>
    </row>
    <row r="2000" spans="3:9">
      <c r="C2000" s="64"/>
      <c r="D2000" s="75"/>
      <c r="E2000" s="64">
        <v>22706</v>
      </c>
      <c r="F2000" s="64" t="str">
        <f t="shared" si="194"/>
        <v>31962</v>
      </c>
      <c r="G2000" s="12">
        <v>3.8399999999999997E-2</v>
      </c>
      <c r="I2000" s="64" t="str">
        <f t="shared" si="195"/>
        <v>11900</v>
      </c>
    </row>
    <row r="2001" spans="3:9">
      <c r="C2001" s="64"/>
      <c r="D2001" s="73"/>
      <c r="E2001" s="64">
        <v>22737</v>
      </c>
      <c r="F2001" s="64" t="str">
        <f t="shared" si="194"/>
        <v>41962</v>
      </c>
      <c r="G2001" s="12">
        <v>3.8699999999999998E-2</v>
      </c>
      <c r="I2001" s="64" t="str">
        <f t="shared" si="195"/>
        <v>11900</v>
      </c>
    </row>
    <row r="2002" spans="3:9">
      <c r="C2002" s="64"/>
      <c r="D2002" s="75"/>
      <c r="E2002" s="64">
        <v>22767</v>
      </c>
      <c r="F2002" s="64" t="str">
        <f t="shared" si="194"/>
        <v>51962</v>
      </c>
      <c r="G2002" s="12">
        <v>3.9100000000000003E-2</v>
      </c>
      <c r="I2002" s="64" t="str">
        <f t="shared" si="195"/>
        <v>11900</v>
      </c>
    </row>
    <row r="2003" spans="3:9">
      <c r="C2003" s="64"/>
      <c r="D2003" s="73"/>
      <c r="E2003" s="64">
        <v>22798</v>
      </c>
      <c r="F2003" s="64" t="str">
        <f t="shared" si="194"/>
        <v>61962</v>
      </c>
      <c r="G2003" s="12">
        <v>4.0099999999999997E-2</v>
      </c>
      <c r="I2003" s="64" t="str">
        <f t="shared" si="195"/>
        <v>11900</v>
      </c>
    </row>
    <row r="2004" spans="3:9">
      <c r="C2004" s="64"/>
      <c r="D2004" s="75"/>
      <c r="E2004" s="64">
        <v>22828</v>
      </c>
      <c r="F2004" s="64" t="str">
        <f t="shared" si="194"/>
        <v>71962</v>
      </c>
      <c r="G2004" s="12">
        <v>3.9800000000000002E-2</v>
      </c>
      <c r="I2004" s="64" t="str">
        <f t="shared" si="195"/>
        <v>11900</v>
      </c>
    </row>
    <row r="2005" spans="3:9">
      <c r="C2005" s="64"/>
      <c r="D2005" s="73"/>
      <c r="E2005" s="64">
        <v>22859</v>
      </c>
      <c r="F2005" s="64" t="str">
        <f t="shared" si="194"/>
        <v>81962</v>
      </c>
      <c r="G2005" s="12">
        <v>3.9800000000000002E-2</v>
      </c>
      <c r="I2005" s="64" t="str">
        <f t="shared" si="195"/>
        <v>11900</v>
      </c>
    </row>
    <row r="2006" spans="3:9">
      <c r="C2006" s="64"/>
      <c r="D2006" s="75"/>
      <c r="E2006" s="64">
        <v>22890</v>
      </c>
      <c r="F2006" s="64" t="str">
        <f t="shared" si="194"/>
        <v>91962</v>
      </c>
      <c r="G2006" s="12">
        <v>3.9300000000000002E-2</v>
      </c>
      <c r="I2006" s="64" t="str">
        <f t="shared" si="195"/>
        <v>11900</v>
      </c>
    </row>
    <row r="2007" spans="3:9">
      <c r="C2007" s="64"/>
      <c r="D2007" s="73"/>
      <c r="E2007" s="64">
        <v>22920</v>
      </c>
      <c r="F2007" s="64" t="str">
        <f t="shared" si="194"/>
        <v>101962</v>
      </c>
      <c r="G2007" s="12">
        <v>3.9199999999999999E-2</v>
      </c>
      <c r="I2007" s="64" t="str">
        <f t="shared" si="195"/>
        <v>11900</v>
      </c>
    </row>
    <row r="2008" spans="3:9">
      <c r="C2008" s="64"/>
      <c r="D2008" s="75"/>
      <c r="E2008" s="64">
        <v>22951</v>
      </c>
      <c r="F2008" s="64" t="str">
        <f t="shared" si="194"/>
        <v>111962</v>
      </c>
      <c r="G2008" s="12">
        <v>3.8600000000000002E-2</v>
      </c>
      <c r="I2008" s="64" t="str">
        <f t="shared" si="195"/>
        <v>11900</v>
      </c>
    </row>
    <row r="2009" spans="3:9">
      <c r="C2009" s="64"/>
      <c r="D2009" s="73"/>
      <c r="E2009" s="64">
        <v>22981</v>
      </c>
      <c r="F2009" s="64" t="str">
        <f t="shared" si="194"/>
        <v>121962</v>
      </c>
      <c r="G2009" s="12">
        <v>3.8300000000000001E-2</v>
      </c>
      <c r="I2009" s="64" t="str">
        <f t="shared" si="195"/>
        <v>11900</v>
      </c>
    </row>
    <row r="2010" spans="3:9">
      <c r="C2010" s="64"/>
      <c r="D2010" s="75"/>
      <c r="E2010" s="64">
        <v>23012</v>
      </c>
      <c r="F2010" s="64" t="str">
        <f t="shared" si="194"/>
        <v>11963</v>
      </c>
      <c r="G2010" s="12">
        <v>3.9199999999999999E-2</v>
      </c>
      <c r="I2010" s="64" t="str">
        <f t="shared" si="195"/>
        <v>11900</v>
      </c>
    </row>
    <row r="2011" spans="3:9">
      <c r="C2011" s="64"/>
      <c r="D2011" s="73"/>
      <c r="E2011" s="64">
        <v>23043</v>
      </c>
      <c r="F2011" s="64" t="str">
        <f t="shared" si="194"/>
        <v>21963</v>
      </c>
      <c r="G2011" s="12">
        <v>3.9300000000000002E-2</v>
      </c>
      <c r="I2011" s="64" t="str">
        <f t="shared" si="195"/>
        <v>11900</v>
      </c>
    </row>
    <row r="2012" spans="3:9">
      <c r="C2012" s="64"/>
      <c r="D2012" s="75"/>
      <c r="E2012" s="64">
        <v>23071</v>
      </c>
      <c r="F2012" s="64" t="str">
        <f t="shared" si="194"/>
        <v>31963</v>
      </c>
      <c r="G2012" s="12">
        <v>3.9699999999999999E-2</v>
      </c>
      <c r="I2012" s="64" t="str">
        <f t="shared" si="195"/>
        <v>11900</v>
      </c>
    </row>
    <row r="2013" spans="3:9">
      <c r="C2013" s="64"/>
      <c r="D2013" s="73"/>
      <c r="E2013" s="64">
        <v>23102</v>
      </c>
      <c r="F2013" s="64" t="str">
        <f t="shared" ref="F2013:F2076" si="196">MONTH(E2013)&amp;YEAR(E2013)</f>
        <v>41963</v>
      </c>
      <c r="G2013" s="12">
        <v>3.9300000000000002E-2</v>
      </c>
      <c r="I2013" s="64" t="str">
        <f t="shared" ref="I2013:I2076" si="197">MONTH(H2013)&amp;YEAR(H2013)</f>
        <v>11900</v>
      </c>
    </row>
    <row r="2014" spans="3:9">
      <c r="C2014" s="64"/>
      <c r="D2014" s="75"/>
      <c r="E2014" s="64">
        <v>23132</v>
      </c>
      <c r="F2014" s="64" t="str">
        <f t="shared" si="196"/>
        <v>51963</v>
      </c>
      <c r="G2014" s="12">
        <v>3.9899999999999998E-2</v>
      </c>
      <c r="I2014" s="64" t="str">
        <f t="shared" si="197"/>
        <v>11900</v>
      </c>
    </row>
    <row r="2015" spans="3:9">
      <c r="C2015" s="64"/>
      <c r="D2015" s="73"/>
      <c r="E2015" s="64">
        <v>23163</v>
      </c>
      <c r="F2015" s="64" t="str">
        <f t="shared" si="196"/>
        <v>61963</v>
      </c>
      <c r="G2015" s="12">
        <v>4.02E-2</v>
      </c>
      <c r="I2015" s="64" t="str">
        <f t="shared" si="197"/>
        <v>11900</v>
      </c>
    </row>
    <row r="2016" spans="3:9">
      <c r="C2016" s="64"/>
      <c r="D2016" s="75"/>
      <c r="E2016" s="64">
        <v>23193</v>
      </c>
      <c r="F2016" s="64" t="str">
        <f t="shared" si="196"/>
        <v>71963</v>
      </c>
      <c r="G2016" s="12">
        <v>0.04</v>
      </c>
      <c r="I2016" s="64" t="str">
        <f t="shared" si="197"/>
        <v>11900</v>
      </c>
    </row>
    <row r="2017" spans="3:9">
      <c r="C2017" s="64"/>
      <c r="D2017" s="73"/>
      <c r="E2017" s="64">
        <v>23224</v>
      </c>
      <c r="F2017" s="64" t="str">
        <f t="shared" si="196"/>
        <v>81963</v>
      </c>
      <c r="G2017" s="12">
        <v>4.0800000000000003E-2</v>
      </c>
      <c r="I2017" s="64" t="str">
        <f t="shared" si="197"/>
        <v>11900</v>
      </c>
    </row>
    <row r="2018" spans="3:9">
      <c r="C2018" s="64"/>
      <c r="D2018" s="75"/>
      <c r="E2018" s="64">
        <v>23255</v>
      </c>
      <c r="F2018" s="64" t="str">
        <f t="shared" si="196"/>
        <v>91963</v>
      </c>
      <c r="G2018" s="12">
        <v>4.1099999999999998E-2</v>
      </c>
      <c r="I2018" s="64" t="str">
        <f t="shared" si="197"/>
        <v>11900</v>
      </c>
    </row>
    <row r="2019" spans="3:9">
      <c r="C2019" s="64"/>
      <c r="D2019" s="73"/>
      <c r="E2019" s="64">
        <v>23285</v>
      </c>
      <c r="F2019" s="64" t="str">
        <f t="shared" si="196"/>
        <v>101963</v>
      </c>
      <c r="G2019" s="12">
        <v>4.1200000000000001E-2</v>
      </c>
      <c r="I2019" s="64" t="str">
        <f t="shared" si="197"/>
        <v>11900</v>
      </c>
    </row>
    <row r="2020" spans="3:9">
      <c r="C2020" s="64"/>
      <c r="D2020" s="75"/>
      <c r="E2020" s="64">
        <v>23316</v>
      </c>
      <c r="F2020" s="64" t="str">
        <f t="shared" si="196"/>
        <v>111963</v>
      </c>
      <c r="G2020" s="12">
        <v>4.1300000000000003E-2</v>
      </c>
      <c r="I2020" s="64" t="str">
        <f t="shared" si="197"/>
        <v>11900</v>
      </c>
    </row>
    <row r="2021" spans="3:9">
      <c r="C2021" s="64"/>
      <c r="D2021" s="73"/>
      <c r="E2021" s="64">
        <v>23346</v>
      </c>
      <c r="F2021" s="64" t="str">
        <f t="shared" si="196"/>
        <v>121963</v>
      </c>
      <c r="G2021" s="12">
        <v>4.1700000000000001E-2</v>
      </c>
      <c r="I2021" s="64" t="str">
        <f t="shared" si="197"/>
        <v>11900</v>
      </c>
    </row>
    <row r="2022" spans="3:9">
      <c r="C2022" s="64"/>
      <c r="D2022" s="75"/>
      <c r="E2022" s="64">
        <v>23377</v>
      </c>
      <c r="F2022" s="64" t="str">
        <f t="shared" si="196"/>
        <v>11964</v>
      </c>
      <c r="G2022" s="12">
        <v>4.1500000000000002E-2</v>
      </c>
      <c r="I2022" s="64" t="str">
        <f t="shared" si="197"/>
        <v>11900</v>
      </c>
    </row>
    <row r="2023" spans="3:9">
      <c r="C2023" s="64"/>
      <c r="D2023" s="73"/>
      <c r="E2023" s="64">
        <v>23408</v>
      </c>
      <c r="F2023" s="64" t="str">
        <f t="shared" si="196"/>
        <v>21964</v>
      </c>
      <c r="G2023" s="12">
        <v>4.2200000000000001E-2</v>
      </c>
      <c r="I2023" s="64" t="str">
        <f t="shared" si="197"/>
        <v>11900</v>
      </c>
    </row>
    <row r="2024" spans="3:9">
      <c r="C2024" s="64"/>
      <c r="D2024" s="75"/>
      <c r="E2024" s="64">
        <v>23437</v>
      </c>
      <c r="F2024" s="64" t="str">
        <f t="shared" si="196"/>
        <v>31964</v>
      </c>
      <c r="G2024" s="12">
        <v>4.2299999999999997E-2</v>
      </c>
      <c r="I2024" s="64" t="str">
        <f t="shared" si="197"/>
        <v>11900</v>
      </c>
    </row>
    <row r="2025" spans="3:9">
      <c r="C2025" s="64"/>
      <c r="D2025" s="73"/>
      <c r="E2025" s="64">
        <v>23468</v>
      </c>
      <c r="F2025" s="64" t="str">
        <f t="shared" si="196"/>
        <v>41964</v>
      </c>
      <c r="G2025" s="12">
        <v>4.2000000000000003E-2</v>
      </c>
      <c r="I2025" s="64" t="str">
        <f t="shared" si="197"/>
        <v>11900</v>
      </c>
    </row>
    <row r="2026" spans="3:9">
      <c r="C2026" s="64"/>
      <c r="D2026" s="75"/>
      <c r="E2026" s="64">
        <v>23498</v>
      </c>
      <c r="F2026" s="64" t="str">
        <f t="shared" si="196"/>
        <v>51964</v>
      </c>
      <c r="G2026" s="12">
        <v>4.1700000000000001E-2</v>
      </c>
      <c r="I2026" s="64" t="str">
        <f t="shared" si="197"/>
        <v>11900</v>
      </c>
    </row>
    <row r="2027" spans="3:9">
      <c r="C2027" s="64"/>
      <c r="D2027" s="73"/>
      <c r="E2027" s="64">
        <v>23529</v>
      </c>
      <c r="F2027" s="64" t="str">
        <f t="shared" si="196"/>
        <v>61964</v>
      </c>
      <c r="G2027" s="12">
        <v>4.19E-2</v>
      </c>
      <c r="I2027" s="64" t="str">
        <f t="shared" si="197"/>
        <v>11900</v>
      </c>
    </row>
    <row r="2028" spans="3:9">
      <c r="C2028" s="64"/>
      <c r="D2028" s="75"/>
      <c r="E2028" s="64">
        <v>23559</v>
      </c>
      <c r="F2028" s="64" t="str">
        <f t="shared" si="196"/>
        <v>71964</v>
      </c>
      <c r="G2028" s="12">
        <v>4.19E-2</v>
      </c>
      <c r="I2028" s="64" t="str">
        <f t="shared" si="197"/>
        <v>11900</v>
      </c>
    </row>
    <row r="2029" spans="3:9">
      <c r="C2029" s="64"/>
      <c r="D2029" s="73"/>
      <c r="E2029" s="64">
        <v>23590</v>
      </c>
      <c r="F2029" s="64" t="str">
        <f t="shared" si="196"/>
        <v>81964</v>
      </c>
      <c r="G2029" s="12">
        <v>4.2000000000000003E-2</v>
      </c>
      <c r="I2029" s="64" t="str">
        <f t="shared" si="197"/>
        <v>11900</v>
      </c>
    </row>
    <row r="2030" spans="3:9">
      <c r="C2030" s="64"/>
      <c r="D2030" s="75"/>
      <c r="E2030" s="64">
        <v>23621</v>
      </c>
      <c r="F2030" s="64" t="str">
        <f t="shared" si="196"/>
        <v>91964</v>
      </c>
      <c r="G2030" s="12">
        <v>4.19E-2</v>
      </c>
      <c r="I2030" s="64" t="str">
        <f t="shared" si="197"/>
        <v>11900</v>
      </c>
    </row>
    <row r="2031" spans="3:9">
      <c r="C2031" s="64"/>
      <c r="D2031" s="73"/>
      <c r="E2031" s="64">
        <v>23651</v>
      </c>
      <c r="F2031" s="64" t="str">
        <f t="shared" si="196"/>
        <v>101964</v>
      </c>
      <c r="G2031" s="12">
        <v>4.1500000000000002E-2</v>
      </c>
      <c r="I2031" s="64" t="str">
        <f t="shared" si="197"/>
        <v>11900</v>
      </c>
    </row>
    <row r="2032" spans="3:9">
      <c r="C2032" s="64"/>
      <c r="D2032" s="75"/>
      <c r="E2032" s="64">
        <v>23682</v>
      </c>
      <c r="F2032" s="64" t="str">
        <f t="shared" si="196"/>
        <v>111964</v>
      </c>
      <c r="G2032" s="12">
        <v>4.1799999999999997E-2</v>
      </c>
      <c r="I2032" s="64" t="str">
        <f t="shared" si="197"/>
        <v>11900</v>
      </c>
    </row>
    <row r="2033" spans="3:9">
      <c r="C2033" s="64"/>
      <c r="D2033" s="73"/>
      <c r="E2033" s="64">
        <v>23712</v>
      </c>
      <c r="F2033" s="64" t="str">
        <f t="shared" si="196"/>
        <v>121964</v>
      </c>
      <c r="G2033" s="12">
        <v>4.19E-2</v>
      </c>
      <c r="I2033" s="64" t="str">
        <f t="shared" si="197"/>
        <v>11900</v>
      </c>
    </row>
    <row r="2034" spans="3:9">
      <c r="C2034" s="64"/>
      <c r="D2034" s="75"/>
      <c r="E2034" s="64">
        <v>23743</v>
      </c>
      <c r="F2034" s="64" t="str">
        <f t="shared" si="196"/>
        <v>11965</v>
      </c>
      <c r="G2034" s="12">
        <v>4.2099999999999999E-2</v>
      </c>
      <c r="I2034" s="64" t="str">
        <f t="shared" si="197"/>
        <v>11900</v>
      </c>
    </row>
    <row r="2035" spans="3:9">
      <c r="C2035" s="64"/>
      <c r="D2035" s="73"/>
      <c r="E2035" s="64">
        <v>23774</v>
      </c>
      <c r="F2035" s="64" t="str">
        <f t="shared" si="196"/>
        <v>21965</v>
      </c>
      <c r="G2035" s="12">
        <v>4.2099999999999999E-2</v>
      </c>
      <c r="I2035" s="64" t="str">
        <f t="shared" si="197"/>
        <v>11900</v>
      </c>
    </row>
    <row r="2036" spans="3:9">
      <c r="C2036" s="64"/>
      <c r="D2036" s="75"/>
      <c r="E2036" s="64">
        <v>23802</v>
      </c>
      <c r="F2036" s="64" t="str">
        <f t="shared" si="196"/>
        <v>31965</v>
      </c>
      <c r="G2036" s="12">
        <v>4.2000000000000003E-2</v>
      </c>
      <c r="I2036" s="64" t="str">
        <f t="shared" si="197"/>
        <v>11900</v>
      </c>
    </row>
    <row r="2037" spans="3:9">
      <c r="C2037" s="64"/>
      <c r="D2037" s="73"/>
      <c r="E2037" s="64">
        <v>23833</v>
      </c>
      <c r="F2037" s="64" t="str">
        <f t="shared" si="196"/>
        <v>41965</v>
      </c>
      <c r="G2037" s="12">
        <v>4.2099999999999999E-2</v>
      </c>
      <c r="I2037" s="64" t="str">
        <f t="shared" si="197"/>
        <v>11900</v>
      </c>
    </row>
    <row r="2038" spans="3:9">
      <c r="C2038" s="64"/>
      <c r="D2038" s="75"/>
      <c r="E2038" s="64">
        <v>23863</v>
      </c>
      <c r="F2038" s="64" t="str">
        <f t="shared" si="196"/>
        <v>51965</v>
      </c>
      <c r="G2038" s="12">
        <v>4.2099999999999999E-2</v>
      </c>
      <c r="I2038" s="64" t="str">
        <f t="shared" si="197"/>
        <v>11900</v>
      </c>
    </row>
    <row r="2039" spans="3:9">
      <c r="C2039" s="64"/>
      <c r="D2039" s="73"/>
      <c r="E2039" s="64">
        <v>23894</v>
      </c>
      <c r="F2039" s="64" t="str">
        <f t="shared" si="196"/>
        <v>61965</v>
      </c>
      <c r="G2039" s="12">
        <v>4.2000000000000003E-2</v>
      </c>
      <c r="I2039" s="64" t="str">
        <f t="shared" si="197"/>
        <v>11900</v>
      </c>
    </row>
    <row r="2040" spans="3:9">
      <c r="C2040" s="64"/>
      <c r="D2040" s="75"/>
      <c r="E2040" s="64">
        <v>23924</v>
      </c>
      <c r="F2040" s="64" t="str">
        <f t="shared" si="196"/>
        <v>71965</v>
      </c>
      <c r="G2040" s="12">
        <v>4.2500000000000003E-2</v>
      </c>
      <c r="I2040" s="64" t="str">
        <f t="shared" si="197"/>
        <v>11900</v>
      </c>
    </row>
    <row r="2041" spans="3:9">
      <c r="C2041" s="64"/>
      <c r="D2041" s="73"/>
      <c r="E2041" s="64">
        <v>23955</v>
      </c>
      <c r="F2041" s="64" t="str">
        <f t="shared" si="196"/>
        <v>81965</v>
      </c>
      <c r="G2041" s="12">
        <v>4.2900000000000001E-2</v>
      </c>
      <c r="I2041" s="64" t="str">
        <f t="shared" si="197"/>
        <v>11900</v>
      </c>
    </row>
    <row r="2042" spans="3:9">
      <c r="C2042" s="64"/>
      <c r="D2042" s="75"/>
      <c r="E2042" s="64">
        <v>23986</v>
      </c>
      <c r="F2042" s="64" t="str">
        <f t="shared" si="196"/>
        <v>91965</v>
      </c>
      <c r="G2042" s="12">
        <v>4.3499999999999997E-2</v>
      </c>
      <c r="I2042" s="64" t="str">
        <f t="shared" si="197"/>
        <v>11900</v>
      </c>
    </row>
    <row r="2043" spans="3:9">
      <c r="C2043" s="64"/>
      <c r="D2043" s="73"/>
      <c r="E2043" s="64">
        <v>24016</v>
      </c>
      <c r="F2043" s="64" t="str">
        <f t="shared" si="196"/>
        <v>101965</v>
      </c>
      <c r="G2043" s="12">
        <v>4.4499999999999998E-2</v>
      </c>
      <c r="I2043" s="64" t="str">
        <f t="shared" si="197"/>
        <v>11900</v>
      </c>
    </row>
    <row r="2044" spans="3:9">
      <c r="C2044" s="64"/>
      <c r="D2044" s="75"/>
      <c r="E2044" s="64">
        <v>24047</v>
      </c>
      <c r="F2044" s="64" t="str">
        <f t="shared" si="196"/>
        <v>111965</v>
      </c>
      <c r="G2044" s="12">
        <v>4.6199999999999998E-2</v>
      </c>
      <c r="I2044" s="64" t="str">
        <f t="shared" si="197"/>
        <v>11900</v>
      </c>
    </row>
    <row r="2045" spans="3:9">
      <c r="C2045" s="64"/>
      <c r="D2045" s="73"/>
      <c r="E2045" s="64">
        <v>24077</v>
      </c>
      <c r="F2045" s="64" t="str">
        <f t="shared" si="196"/>
        <v>121965</v>
      </c>
      <c r="G2045" s="12">
        <v>4.6100000000000002E-2</v>
      </c>
      <c r="I2045" s="64" t="str">
        <f t="shared" si="197"/>
        <v>11900</v>
      </c>
    </row>
    <row r="2046" spans="3:9">
      <c r="C2046" s="64"/>
      <c r="D2046" s="75"/>
      <c r="E2046" s="64">
        <v>24108</v>
      </c>
      <c r="F2046" s="64" t="str">
        <f t="shared" si="196"/>
        <v>11966</v>
      </c>
      <c r="G2046" s="12">
        <v>4.8300000000000003E-2</v>
      </c>
      <c r="I2046" s="64" t="str">
        <f t="shared" si="197"/>
        <v>11900</v>
      </c>
    </row>
    <row r="2047" spans="3:9">
      <c r="C2047" s="64"/>
      <c r="D2047" s="73"/>
      <c r="E2047" s="64">
        <v>24139</v>
      </c>
      <c r="F2047" s="64" t="str">
        <f t="shared" si="196"/>
        <v>21966</v>
      </c>
      <c r="G2047" s="12">
        <v>4.87E-2</v>
      </c>
      <c r="I2047" s="64" t="str">
        <f t="shared" si="197"/>
        <v>11900</v>
      </c>
    </row>
    <row r="2048" spans="3:9">
      <c r="C2048" s="64"/>
      <c r="D2048" s="75"/>
      <c r="E2048" s="64">
        <v>24167</v>
      </c>
      <c r="F2048" s="64" t="str">
        <f t="shared" si="196"/>
        <v>31966</v>
      </c>
      <c r="G2048" s="12">
        <v>4.7500000000000001E-2</v>
      </c>
      <c r="I2048" s="64" t="str">
        <f t="shared" si="197"/>
        <v>11900</v>
      </c>
    </row>
    <row r="2049" spans="3:9">
      <c r="C2049" s="64"/>
      <c r="D2049" s="73"/>
      <c r="E2049" s="64">
        <v>24198</v>
      </c>
      <c r="F2049" s="64" t="str">
        <f t="shared" si="196"/>
        <v>41966</v>
      </c>
      <c r="G2049" s="12">
        <v>4.7800000000000002E-2</v>
      </c>
      <c r="I2049" s="64" t="str">
        <f t="shared" si="197"/>
        <v>11900</v>
      </c>
    </row>
    <row r="2050" spans="3:9">
      <c r="C2050" s="64"/>
      <c r="D2050" s="75"/>
      <c r="E2050" s="64">
        <v>24228</v>
      </c>
      <c r="F2050" s="64" t="str">
        <f t="shared" si="196"/>
        <v>51966</v>
      </c>
      <c r="G2050" s="12">
        <v>4.8099999999999997E-2</v>
      </c>
      <c r="I2050" s="64" t="str">
        <f t="shared" si="197"/>
        <v>11900</v>
      </c>
    </row>
    <row r="2051" spans="3:9">
      <c r="C2051" s="64"/>
      <c r="D2051" s="73"/>
      <c r="E2051" s="64">
        <v>24259</v>
      </c>
      <c r="F2051" s="64" t="str">
        <f t="shared" si="196"/>
        <v>61966</v>
      </c>
      <c r="G2051" s="12">
        <v>5.0200000000000002E-2</v>
      </c>
      <c r="I2051" s="64" t="str">
        <f t="shared" si="197"/>
        <v>11900</v>
      </c>
    </row>
    <row r="2052" spans="3:9">
      <c r="C2052" s="64"/>
      <c r="D2052" s="75"/>
      <c r="E2052" s="64">
        <v>24289</v>
      </c>
      <c r="F2052" s="64" t="str">
        <f t="shared" si="196"/>
        <v>71966</v>
      </c>
      <c r="G2052" s="12">
        <v>5.2200000000000003E-2</v>
      </c>
      <c r="I2052" s="64" t="str">
        <f t="shared" si="197"/>
        <v>11900</v>
      </c>
    </row>
    <row r="2053" spans="3:9">
      <c r="C2053" s="64"/>
      <c r="D2053" s="73"/>
      <c r="E2053" s="64">
        <v>24320</v>
      </c>
      <c r="F2053" s="64" t="str">
        <f t="shared" si="196"/>
        <v>81966</v>
      </c>
      <c r="G2053" s="12">
        <v>5.1799999999999999E-2</v>
      </c>
      <c r="I2053" s="64" t="str">
        <f t="shared" si="197"/>
        <v>11900</v>
      </c>
    </row>
    <row r="2054" spans="3:9">
      <c r="C2054" s="64"/>
      <c r="D2054" s="75"/>
      <c r="E2054" s="64">
        <v>24351</v>
      </c>
      <c r="F2054" s="64" t="str">
        <f t="shared" si="196"/>
        <v>91966</v>
      </c>
      <c r="G2054" s="12">
        <v>5.0099999999999999E-2</v>
      </c>
      <c r="I2054" s="64" t="str">
        <f t="shared" si="197"/>
        <v>11900</v>
      </c>
    </row>
    <row r="2055" spans="3:9">
      <c r="C2055" s="64"/>
      <c r="D2055" s="73"/>
      <c r="E2055" s="64">
        <v>24381</v>
      </c>
      <c r="F2055" s="64" t="str">
        <f t="shared" si="196"/>
        <v>101966</v>
      </c>
      <c r="G2055" s="12">
        <v>5.16E-2</v>
      </c>
      <c r="I2055" s="64" t="str">
        <f t="shared" si="197"/>
        <v>11900</v>
      </c>
    </row>
    <row r="2056" spans="3:9">
      <c r="C2056" s="64"/>
      <c r="D2056" s="75"/>
      <c r="E2056" s="64">
        <v>24412</v>
      </c>
      <c r="F2056" s="64" t="str">
        <f t="shared" si="196"/>
        <v>111966</v>
      </c>
      <c r="G2056" s="12">
        <v>4.8399999999999999E-2</v>
      </c>
      <c r="I2056" s="64" t="str">
        <f t="shared" si="197"/>
        <v>11900</v>
      </c>
    </row>
    <row r="2057" spans="3:9">
      <c r="C2057" s="64"/>
      <c r="D2057" s="73"/>
      <c r="E2057" s="64">
        <v>24442</v>
      </c>
      <c r="F2057" s="64" t="str">
        <f t="shared" si="196"/>
        <v>121966</v>
      </c>
      <c r="G2057" s="12">
        <v>4.58E-2</v>
      </c>
      <c r="I2057" s="64" t="str">
        <f t="shared" si="197"/>
        <v>11900</v>
      </c>
    </row>
    <row r="2058" spans="3:9">
      <c r="C2058" s="64"/>
      <c r="D2058" s="75"/>
      <c r="E2058" s="64">
        <v>24473</v>
      </c>
      <c r="F2058" s="64" t="str">
        <f t="shared" si="196"/>
        <v>11967</v>
      </c>
      <c r="G2058" s="12">
        <v>4.6300000000000001E-2</v>
      </c>
      <c r="I2058" s="64" t="str">
        <f t="shared" si="197"/>
        <v>11900</v>
      </c>
    </row>
    <row r="2059" spans="3:9">
      <c r="C2059" s="64"/>
      <c r="D2059" s="73"/>
      <c r="E2059" s="64">
        <v>24504</v>
      </c>
      <c r="F2059" s="64" t="str">
        <f t="shared" si="196"/>
        <v>21967</v>
      </c>
      <c r="G2059" s="12">
        <v>4.5400000000000003E-2</v>
      </c>
      <c r="I2059" s="64" t="str">
        <f t="shared" si="197"/>
        <v>11900</v>
      </c>
    </row>
    <row r="2060" spans="3:9">
      <c r="C2060" s="64"/>
      <c r="D2060" s="75"/>
      <c r="E2060" s="64">
        <v>24532</v>
      </c>
      <c r="F2060" s="64" t="str">
        <f t="shared" si="196"/>
        <v>31967</v>
      </c>
      <c r="G2060" s="12">
        <v>4.5900000000000003E-2</v>
      </c>
      <c r="I2060" s="64" t="str">
        <f t="shared" si="197"/>
        <v>11900</v>
      </c>
    </row>
    <row r="2061" spans="3:9">
      <c r="C2061" s="64"/>
      <c r="D2061" s="73"/>
      <c r="E2061" s="64">
        <v>24563</v>
      </c>
      <c r="F2061" s="64" t="str">
        <f t="shared" si="196"/>
        <v>41967</v>
      </c>
      <c r="G2061" s="12">
        <v>4.8500000000000001E-2</v>
      </c>
      <c r="I2061" s="64" t="str">
        <f t="shared" si="197"/>
        <v>11900</v>
      </c>
    </row>
    <row r="2062" spans="3:9">
      <c r="C2062" s="64"/>
      <c r="D2062" s="75"/>
      <c r="E2062" s="64">
        <v>24593</v>
      </c>
      <c r="F2062" s="64" t="str">
        <f t="shared" si="196"/>
        <v>51967</v>
      </c>
      <c r="G2062" s="12">
        <v>5.0200000000000002E-2</v>
      </c>
      <c r="I2062" s="64" t="str">
        <f t="shared" si="197"/>
        <v>11900</v>
      </c>
    </row>
    <row r="2063" spans="3:9">
      <c r="C2063" s="64"/>
      <c r="D2063" s="73"/>
      <c r="E2063" s="64">
        <v>24624</v>
      </c>
      <c r="F2063" s="64" t="str">
        <f t="shared" si="196"/>
        <v>61967</v>
      </c>
      <c r="G2063" s="12">
        <v>5.16E-2</v>
      </c>
      <c r="I2063" s="64" t="str">
        <f t="shared" si="197"/>
        <v>11900</v>
      </c>
    </row>
    <row r="2064" spans="3:9">
      <c r="C2064" s="64"/>
      <c r="D2064" s="75"/>
      <c r="E2064" s="64">
        <v>24654</v>
      </c>
      <c r="F2064" s="64" t="str">
        <f t="shared" si="196"/>
        <v>71967</v>
      </c>
      <c r="G2064" s="12">
        <v>5.28E-2</v>
      </c>
      <c r="I2064" s="64" t="str">
        <f t="shared" si="197"/>
        <v>11900</v>
      </c>
    </row>
    <row r="2065" spans="3:9">
      <c r="C2065" s="64"/>
      <c r="D2065" s="73"/>
      <c r="E2065" s="64">
        <v>24685</v>
      </c>
      <c r="F2065" s="64" t="str">
        <f t="shared" si="196"/>
        <v>81967</v>
      </c>
      <c r="G2065" s="12">
        <v>5.2999999999999999E-2</v>
      </c>
      <c r="I2065" s="64" t="str">
        <f t="shared" si="197"/>
        <v>11900</v>
      </c>
    </row>
    <row r="2066" spans="3:9">
      <c r="C2066" s="64"/>
      <c r="D2066" s="75"/>
      <c r="E2066" s="64">
        <v>24716</v>
      </c>
      <c r="F2066" s="64" t="str">
        <f t="shared" si="196"/>
        <v>91967</v>
      </c>
      <c r="G2066" s="12">
        <v>5.4800000000000001E-2</v>
      </c>
      <c r="I2066" s="64" t="str">
        <f t="shared" si="197"/>
        <v>11900</v>
      </c>
    </row>
    <row r="2067" spans="3:9">
      <c r="C2067" s="64"/>
      <c r="D2067" s="73"/>
      <c r="E2067" s="64">
        <v>24746</v>
      </c>
      <c r="F2067" s="64" t="str">
        <f t="shared" si="196"/>
        <v>101967</v>
      </c>
      <c r="G2067" s="12">
        <v>5.7500000000000002E-2</v>
      </c>
      <c r="I2067" s="64" t="str">
        <f t="shared" si="197"/>
        <v>11900</v>
      </c>
    </row>
    <row r="2068" spans="3:9">
      <c r="C2068" s="64"/>
      <c r="D2068" s="75"/>
      <c r="E2068" s="64">
        <v>24777</v>
      </c>
      <c r="F2068" s="64" t="str">
        <f t="shared" si="196"/>
        <v>111967</v>
      </c>
      <c r="G2068" s="12">
        <v>5.7000000000000002E-2</v>
      </c>
      <c r="I2068" s="64" t="str">
        <f t="shared" si="197"/>
        <v>11900</v>
      </c>
    </row>
    <row r="2069" spans="3:9">
      <c r="C2069" s="64"/>
      <c r="D2069" s="73"/>
      <c r="E2069" s="64">
        <v>24807</v>
      </c>
      <c r="F2069" s="64" t="str">
        <f t="shared" si="196"/>
        <v>121967</v>
      </c>
      <c r="G2069" s="12">
        <v>5.5300000000000002E-2</v>
      </c>
      <c r="I2069" s="64" t="str">
        <f t="shared" si="197"/>
        <v>11900</v>
      </c>
    </row>
    <row r="2070" spans="3:9">
      <c r="C2070" s="64"/>
      <c r="D2070" s="75"/>
      <c r="E2070" s="64">
        <v>24838</v>
      </c>
      <c r="F2070" s="64" t="str">
        <f t="shared" si="196"/>
        <v>11968</v>
      </c>
      <c r="G2070" s="12">
        <v>5.5599999999999997E-2</v>
      </c>
      <c r="I2070" s="64" t="str">
        <f t="shared" si="197"/>
        <v>11900</v>
      </c>
    </row>
    <row r="2071" spans="3:9">
      <c r="C2071" s="64"/>
      <c r="D2071" s="73"/>
      <c r="E2071" s="64">
        <v>24869</v>
      </c>
      <c r="F2071" s="64" t="str">
        <f t="shared" si="196"/>
        <v>21968</v>
      </c>
      <c r="G2071" s="12">
        <v>5.74E-2</v>
      </c>
      <c r="I2071" s="64" t="str">
        <f t="shared" si="197"/>
        <v>11900</v>
      </c>
    </row>
    <row r="2072" spans="3:9">
      <c r="C2072" s="64"/>
      <c r="D2072" s="75"/>
      <c r="E2072" s="64">
        <v>24898</v>
      </c>
      <c r="F2072" s="64" t="str">
        <f t="shared" si="196"/>
        <v>31968</v>
      </c>
      <c r="G2072" s="12">
        <v>5.6399999999999999E-2</v>
      </c>
      <c r="I2072" s="64" t="str">
        <f t="shared" si="197"/>
        <v>11900</v>
      </c>
    </row>
    <row r="2073" spans="3:9">
      <c r="C2073" s="64"/>
      <c r="D2073" s="73"/>
      <c r="E2073" s="64">
        <v>24929</v>
      </c>
      <c r="F2073" s="64" t="str">
        <f t="shared" si="196"/>
        <v>41968</v>
      </c>
      <c r="G2073" s="12">
        <v>5.8700000000000002E-2</v>
      </c>
      <c r="I2073" s="64" t="str">
        <f t="shared" si="197"/>
        <v>11900</v>
      </c>
    </row>
    <row r="2074" spans="3:9">
      <c r="C2074" s="64"/>
      <c r="D2074" s="75"/>
      <c r="E2074" s="64">
        <v>24959</v>
      </c>
      <c r="F2074" s="64" t="str">
        <f t="shared" si="196"/>
        <v>51968</v>
      </c>
      <c r="G2074" s="12">
        <v>5.7200000000000001E-2</v>
      </c>
      <c r="I2074" s="64" t="str">
        <f t="shared" si="197"/>
        <v>11900</v>
      </c>
    </row>
    <row r="2075" spans="3:9">
      <c r="C2075" s="64"/>
      <c r="D2075" s="73"/>
      <c r="E2075" s="64">
        <v>24990</v>
      </c>
      <c r="F2075" s="64" t="str">
        <f t="shared" si="196"/>
        <v>61968</v>
      </c>
      <c r="G2075" s="12">
        <v>5.5E-2</v>
      </c>
      <c r="I2075" s="64" t="str">
        <f t="shared" si="197"/>
        <v>11900</v>
      </c>
    </row>
    <row r="2076" spans="3:9">
      <c r="C2076" s="64"/>
      <c r="D2076" s="75"/>
      <c r="E2076" s="64">
        <v>25020</v>
      </c>
      <c r="F2076" s="64" t="str">
        <f t="shared" si="196"/>
        <v>71968</v>
      </c>
      <c r="G2076" s="12">
        <v>5.4199999999999998E-2</v>
      </c>
      <c r="I2076" s="64" t="str">
        <f t="shared" si="197"/>
        <v>11900</v>
      </c>
    </row>
    <row r="2077" spans="3:9">
      <c r="C2077" s="64"/>
      <c r="D2077" s="73"/>
      <c r="E2077" s="64">
        <v>25051</v>
      </c>
      <c r="F2077" s="64" t="str">
        <f t="shared" ref="F2077:F2140" si="198">MONTH(E2077)&amp;YEAR(E2077)</f>
        <v>81968</v>
      </c>
      <c r="G2077" s="12">
        <v>5.4600000000000003E-2</v>
      </c>
      <c r="I2077" s="64" t="str">
        <f t="shared" ref="I2077:I2140" si="199">MONTH(H2077)&amp;YEAR(H2077)</f>
        <v>11900</v>
      </c>
    </row>
    <row r="2078" spans="3:9">
      <c r="C2078" s="64"/>
      <c r="D2078" s="75"/>
      <c r="E2078" s="64">
        <v>25082</v>
      </c>
      <c r="F2078" s="64" t="str">
        <f t="shared" si="198"/>
        <v>91968</v>
      </c>
      <c r="G2078" s="12">
        <v>5.5800000000000002E-2</v>
      </c>
      <c r="I2078" s="64" t="str">
        <f t="shared" si="199"/>
        <v>11900</v>
      </c>
    </row>
    <row r="2079" spans="3:9">
      <c r="C2079" s="64"/>
      <c r="D2079" s="73"/>
      <c r="E2079" s="64">
        <v>25112</v>
      </c>
      <c r="F2079" s="64" t="str">
        <f t="shared" si="198"/>
        <v>101968</v>
      </c>
      <c r="G2079" s="12">
        <v>5.7000000000000002E-2</v>
      </c>
      <c r="I2079" s="64" t="str">
        <f t="shared" si="199"/>
        <v>11900</v>
      </c>
    </row>
    <row r="2080" spans="3:9">
      <c r="C2080" s="64"/>
      <c r="D2080" s="75"/>
      <c r="E2080" s="64">
        <v>25143</v>
      </c>
      <c r="F2080" s="64" t="str">
        <f t="shared" si="198"/>
        <v>111968</v>
      </c>
      <c r="G2080" s="12">
        <v>6.0299999999999999E-2</v>
      </c>
      <c r="I2080" s="64" t="str">
        <f t="shared" si="199"/>
        <v>11900</v>
      </c>
    </row>
    <row r="2081" spans="3:9">
      <c r="C2081" s="64"/>
      <c r="D2081" s="73"/>
      <c r="E2081" s="64">
        <v>25173</v>
      </c>
      <c r="F2081" s="64" t="str">
        <f t="shared" si="198"/>
        <v>121968</v>
      </c>
      <c r="G2081" s="12">
        <v>6.0400000000000002E-2</v>
      </c>
      <c r="I2081" s="64" t="str">
        <f t="shared" si="199"/>
        <v>11900</v>
      </c>
    </row>
    <row r="2082" spans="3:9">
      <c r="C2082" s="64"/>
      <c r="D2082" s="75"/>
      <c r="E2082" s="64">
        <v>25204</v>
      </c>
      <c r="F2082" s="64" t="str">
        <f t="shared" si="198"/>
        <v>11969</v>
      </c>
      <c r="G2082" s="12">
        <v>6.1899999999999997E-2</v>
      </c>
      <c r="I2082" s="64" t="str">
        <f t="shared" si="199"/>
        <v>11900</v>
      </c>
    </row>
    <row r="2083" spans="3:9">
      <c r="C2083" s="64"/>
      <c r="D2083" s="73"/>
      <c r="E2083" s="64">
        <v>25235</v>
      </c>
      <c r="F2083" s="64" t="str">
        <f t="shared" si="198"/>
        <v>21969</v>
      </c>
      <c r="G2083" s="12">
        <v>6.3E-2</v>
      </c>
      <c r="I2083" s="64" t="str">
        <f t="shared" si="199"/>
        <v>11900</v>
      </c>
    </row>
    <row r="2084" spans="3:9">
      <c r="C2084" s="64"/>
      <c r="D2084" s="75"/>
      <c r="E2084" s="64">
        <v>25263</v>
      </c>
      <c r="F2084" s="64" t="str">
        <f t="shared" si="198"/>
        <v>31969</v>
      </c>
      <c r="G2084" s="12">
        <v>6.1699999999999998E-2</v>
      </c>
      <c r="I2084" s="64" t="str">
        <f t="shared" si="199"/>
        <v>11900</v>
      </c>
    </row>
    <row r="2085" spans="3:9">
      <c r="C2085" s="64"/>
      <c r="D2085" s="73"/>
      <c r="E2085" s="64">
        <v>25294</v>
      </c>
      <c r="F2085" s="64" t="str">
        <f t="shared" si="198"/>
        <v>41969</v>
      </c>
      <c r="G2085" s="12">
        <v>6.3200000000000006E-2</v>
      </c>
      <c r="I2085" s="64" t="str">
        <f t="shared" si="199"/>
        <v>11900</v>
      </c>
    </row>
    <row r="2086" spans="3:9">
      <c r="C2086" s="64"/>
      <c r="D2086" s="75"/>
      <c r="E2086" s="64">
        <v>25324</v>
      </c>
      <c r="F2086" s="64" t="str">
        <f t="shared" si="198"/>
        <v>51969</v>
      </c>
      <c r="G2086" s="12">
        <v>6.5699999999999995E-2</v>
      </c>
      <c r="I2086" s="64" t="str">
        <f t="shared" si="199"/>
        <v>11900</v>
      </c>
    </row>
    <row r="2087" spans="3:9">
      <c r="C2087" s="64"/>
      <c r="D2087" s="73"/>
      <c r="E2087" s="64">
        <v>25355</v>
      </c>
      <c r="F2087" s="64" t="str">
        <f t="shared" si="198"/>
        <v>61969</v>
      </c>
      <c r="G2087" s="12">
        <v>6.7199999999999996E-2</v>
      </c>
      <c r="I2087" s="64" t="str">
        <f t="shared" si="199"/>
        <v>11900</v>
      </c>
    </row>
    <row r="2088" spans="3:9">
      <c r="C2088" s="64"/>
      <c r="D2088" s="75"/>
      <c r="E2088" s="64">
        <v>25385</v>
      </c>
      <c r="F2088" s="64" t="str">
        <f t="shared" si="198"/>
        <v>71969</v>
      </c>
      <c r="G2088" s="12">
        <v>6.6900000000000001E-2</v>
      </c>
      <c r="I2088" s="64" t="str">
        <f t="shared" si="199"/>
        <v>11900</v>
      </c>
    </row>
    <row r="2089" spans="3:9">
      <c r="C2089" s="64"/>
      <c r="D2089" s="73"/>
      <c r="E2089" s="64">
        <v>25416</v>
      </c>
      <c r="F2089" s="64" t="str">
        <f t="shared" si="198"/>
        <v>81969</v>
      </c>
      <c r="G2089" s="12">
        <v>7.1599999999999997E-2</v>
      </c>
      <c r="I2089" s="64" t="str">
        <f t="shared" si="199"/>
        <v>11900</v>
      </c>
    </row>
    <row r="2090" spans="3:9">
      <c r="C2090" s="64"/>
      <c r="D2090" s="75"/>
      <c r="E2090" s="64">
        <v>25447</v>
      </c>
      <c r="F2090" s="64" t="str">
        <f t="shared" si="198"/>
        <v>91969</v>
      </c>
      <c r="G2090" s="12">
        <v>7.0999999999999994E-2</v>
      </c>
      <c r="I2090" s="64" t="str">
        <f t="shared" si="199"/>
        <v>11900</v>
      </c>
    </row>
    <row r="2091" spans="3:9">
      <c r="C2091" s="64"/>
      <c r="D2091" s="73"/>
      <c r="E2091" s="64">
        <v>25477</v>
      </c>
      <c r="F2091" s="64" t="str">
        <f t="shared" si="198"/>
        <v>101969</v>
      </c>
      <c r="G2091" s="12">
        <v>7.1400000000000005E-2</v>
      </c>
      <c r="I2091" s="64" t="str">
        <f t="shared" si="199"/>
        <v>11900</v>
      </c>
    </row>
    <row r="2092" spans="3:9">
      <c r="C2092" s="64"/>
      <c r="D2092" s="75"/>
      <c r="E2092" s="64">
        <v>25508</v>
      </c>
      <c r="F2092" s="64" t="str">
        <f t="shared" si="198"/>
        <v>111969</v>
      </c>
      <c r="G2092" s="12">
        <v>7.6499999999999999E-2</v>
      </c>
      <c r="I2092" s="64" t="str">
        <f t="shared" si="199"/>
        <v>11900</v>
      </c>
    </row>
    <row r="2093" spans="3:9">
      <c r="C2093" s="64"/>
      <c r="D2093" s="73"/>
      <c r="E2093" s="64">
        <v>25538</v>
      </c>
      <c r="F2093" s="64" t="str">
        <f t="shared" si="198"/>
        <v>121969</v>
      </c>
      <c r="G2093" s="12">
        <v>7.7899999999999997E-2</v>
      </c>
      <c r="I2093" s="64" t="str">
        <f t="shared" si="199"/>
        <v>11900</v>
      </c>
    </row>
    <row r="2094" spans="3:9">
      <c r="C2094" s="64"/>
      <c r="D2094" s="75"/>
      <c r="E2094" s="64">
        <v>25569</v>
      </c>
      <c r="F2094" s="64" t="str">
        <f t="shared" si="198"/>
        <v>11970</v>
      </c>
      <c r="G2094" s="12">
        <v>7.2400000000000006E-2</v>
      </c>
      <c r="I2094" s="64" t="str">
        <f t="shared" si="199"/>
        <v>11900</v>
      </c>
    </row>
    <row r="2095" spans="3:9">
      <c r="C2095" s="64"/>
      <c r="D2095" s="73"/>
      <c r="E2095" s="64">
        <v>25600</v>
      </c>
      <c r="F2095" s="64" t="str">
        <f t="shared" si="198"/>
        <v>21970</v>
      </c>
      <c r="G2095" s="12">
        <v>7.0699999999999999E-2</v>
      </c>
      <c r="I2095" s="64" t="str">
        <f t="shared" si="199"/>
        <v>11900</v>
      </c>
    </row>
    <row r="2096" spans="3:9">
      <c r="C2096" s="64"/>
      <c r="D2096" s="75"/>
      <c r="E2096" s="64">
        <v>25628</v>
      </c>
      <c r="F2096" s="64" t="str">
        <f t="shared" si="198"/>
        <v>31970</v>
      </c>
      <c r="G2096" s="12">
        <v>7.3899999999999993E-2</v>
      </c>
      <c r="I2096" s="64" t="str">
        <f t="shared" si="199"/>
        <v>11900</v>
      </c>
    </row>
    <row r="2097" spans="3:9">
      <c r="C2097" s="64"/>
      <c r="D2097" s="73"/>
      <c r="E2097" s="64">
        <v>25659</v>
      </c>
      <c r="F2097" s="64" t="str">
        <f t="shared" si="198"/>
        <v>41970</v>
      </c>
      <c r="G2097" s="12">
        <v>7.9100000000000004E-2</v>
      </c>
      <c r="I2097" s="64" t="str">
        <f t="shared" si="199"/>
        <v>11900</v>
      </c>
    </row>
    <row r="2098" spans="3:9">
      <c r="C2098" s="64"/>
      <c r="D2098" s="75"/>
      <c r="E2098" s="64">
        <v>25689</v>
      </c>
      <c r="F2098" s="64" t="str">
        <f t="shared" si="198"/>
        <v>51970</v>
      </c>
      <c r="G2098" s="12">
        <v>7.8399999999999997E-2</v>
      </c>
      <c r="I2098" s="64" t="str">
        <f t="shared" si="199"/>
        <v>11900</v>
      </c>
    </row>
    <row r="2099" spans="3:9">
      <c r="C2099" s="64"/>
      <c r="D2099" s="73"/>
      <c r="E2099" s="64">
        <v>25720</v>
      </c>
      <c r="F2099" s="64" t="str">
        <f t="shared" si="198"/>
        <v>61970</v>
      </c>
      <c r="G2099" s="12">
        <v>7.46E-2</v>
      </c>
      <c r="I2099" s="64" t="str">
        <f t="shared" si="199"/>
        <v>11900</v>
      </c>
    </row>
    <row r="2100" spans="3:9">
      <c r="C2100" s="64"/>
      <c r="D2100" s="75"/>
      <c r="E2100" s="64">
        <v>25750</v>
      </c>
      <c r="F2100" s="64" t="str">
        <f t="shared" si="198"/>
        <v>71970</v>
      </c>
      <c r="G2100" s="12">
        <v>7.5300000000000006E-2</v>
      </c>
      <c r="I2100" s="64" t="str">
        <f t="shared" si="199"/>
        <v>11900</v>
      </c>
    </row>
    <row r="2101" spans="3:9">
      <c r="C2101" s="64"/>
      <c r="D2101" s="73"/>
      <c r="E2101" s="64">
        <v>25781</v>
      </c>
      <c r="F2101" s="64" t="str">
        <f t="shared" si="198"/>
        <v>81970</v>
      </c>
      <c r="G2101" s="12">
        <v>7.3899999999999993E-2</v>
      </c>
      <c r="I2101" s="64" t="str">
        <f t="shared" si="199"/>
        <v>11900</v>
      </c>
    </row>
    <row r="2102" spans="3:9">
      <c r="C2102" s="64"/>
      <c r="D2102" s="75"/>
      <c r="E2102" s="64">
        <v>25812</v>
      </c>
      <c r="F2102" s="64" t="str">
        <f t="shared" si="198"/>
        <v>91970</v>
      </c>
      <c r="G2102" s="12">
        <v>7.3300000000000004E-2</v>
      </c>
      <c r="I2102" s="64" t="str">
        <f t="shared" si="199"/>
        <v>11900</v>
      </c>
    </row>
    <row r="2103" spans="3:9">
      <c r="C2103" s="64"/>
      <c r="D2103" s="73"/>
      <c r="E2103" s="64">
        <v>25842</v>
      </c>
      <c r="F2103" s="64" t="str">
        <f t="shared" si="198"/>
        <v>101970</v>
      </c>
      <c r="G2103" s="12">
        <v>6.8400000000000002E-2</v>
      </c>
      <c r="I2103" s="64" t="str">
        <f t="shared" si="199"/>
        <v>11900</v>
      </c>
    </row>
    <row r="2104" spans="3:9">
      <c r="C2104" s="64"/>
      <c r="D2104" s="75"/>
      <c r="E2104" s="64">
        <v>25873</v>
      </c>
      <c r="F2104" s="64" t="str">
        <f t="shared" si="198"/>
        <v>111970</v>
      </c>
      <c r="G2104" s="12">
        <v>6.3899999999999998E-2</v>
      </c>
      <c r="I2104" s="64" t="str">
        <f t="shared" si="199"/>
        <v>11900</v>
      </c>
    </row>
    <row r="2105" spans="3:9">
      <c r="C2105" s="64"/>
      <c r="D2105" s="73"/>
      <c r="E2105" s="64">
        <v>25903</v>
      </c>
      <c r="F2105" s="64" t="str">
        <f t="shared" si="198"/>
        <v>121970</v>
      </c>
      <c r="G2105" s="12">
        <v>6.2399999999999997E-2</v>
      </c>
      <c r="I2105" s="64" t="str">
        <f t="shared" si="199"/>
        <v>11900</v>
      </c>
    </row>
    <row r="2106" spans="3:9">
      <c r="C2106" s="64"/>
      <c r="D2106" s="75"/>
      <c r="E2106" s="64">
        <v>25934</v>
      </c>
      <c r="F2106" s="64" t="str">
        <f t="shared" si="198"/>
        <v>11971</v>
      </c>
      <c r="G2106" s="12">
        <v>6.1100000000000002E-2</v>
      </c>
      <c r="I2106" s="64" t="str">
        <f t="shared" si="199"/>
        <v>11900</v>
      </c>
    </row>
    <row r="2107" spans="3:9">
      <c r="C2107" s="64"/>
      <c r="D2107" s="73"/>
      <c r="E2107" s="64">
        <v>25965</v>
      </c>
      <c r="F2107" s="64" t="str">
        <f t="shared" si="198"/>
        <v>21971</v>
      </c>
      <c r="G2107" s="12">
        <v>5.7000000000000002E-2</v>
      </c>
      <c r="I2107" s="64" t="str">
        <f t="shared" si="199"/>
        <v>11900</v>
      </c>
    </row>
    <row r="2108" spans="3:9">
      <c r="C2108" s="64"/>
      <c r="D2108" s="75"/>
      <c r="E2108" s="64">
        <v>25993</v>
      </c>
      <c r="F2108" s="64" t="str">
        <f t="shared" si="198"/>
        <v>31971</v>
      </c>
      <c r="G2108" s="12">
        <v>5.8299999999999998E-2</v>
      </c>
      <c r="I2108" s="64" t="str">
        <f t="shared" si="199"/>
        <v>11900</v>
      </c>
    </row>
    <row r="2109" spans="3:9">
      <c r="C2109" s="64"/>
      <c r="D2109" s="73"/>
      <c r="E2109" s="64">
        <v>26024</v>
      </c>
      <c r="F2109" s="64" t="str">
        <f t="shared" si="198"/>
        <v>41971</v>
      </c>
      <c r="G2109" s="12">
        <v>6.3899999999999998E-2</v>
      </c>
      <c r="I2109" s="64" t="str">
        <f t="shared" si="199"/>
        <v>11900</v>
      </c>
    </row>
    <row r="2110" spans="3:9">
      <c r="C2110" s="64"/>
      <c r="D2110" s="75"/>
      <c r="E2110" s="64">
        <v>26054</v>
      </c>
      <c r="F2110" s="64" t="str">
        <f t="shared" si="198"/>
        <v>51971</v>
      </c>
      <c r="G2110" s="12">
        <v>6.5199999999999994E-2</v>
      </c>
      <c r="I2110" s="64" t="str">
        <f t="shared" si="199"/>
        <v>11900</v>
      </c>
    </row>
    <row r="2111" spans="3:9">
      <c r="C2111" s="64"/>
      <c r="D2111" s="73"/>
      <c r="E2111" s="64">
        <v>26085</v>
      </c>
      <c r="F2111" s="64" t="str">
        <f t="shared" si="198"/>
        <v>61971</v>
      </c>
      <c r="G2111" s="12">
        <v>6.7299999999999999E-2</v>
      </c>
      <c r="I2111" s="64" t="str">
        <f t="shared" si="199"/>
        <v>11900</v>
      </c>
    </row>
    <row r="2112" spans="3:9">
      <c r="C2112" s="64"/>
      <c r="D2112" s="75"/>
      <c r="E2112" s="64">
        <v>26115</v>
      </c>
      <c r="F2112" s="64" t="str">
        <f t="shared" si="198"/>
        <v>71971</v>
      </c>
      <c r="G2112" s="12">
        <v>6.5799999999999997E-2</v>
      </c>
      <c r="I2112" s="64" t="str">
        <f t="shared" si="199"/>
        <v>11900</v>
      </c>
    </row>
    <row r="2113" spans="3:9">
      <c r="C2113" s="64"/>
      <c r="D2113" s="73"/>
      <c r="E2113" s="64">
        <v>26146</v>
      </c>
      <c r="F2113" s="64" t="str">
        <f t="shared" si="198"/>
        <v>81971</v>
      </c>
      <c r="G2113" s="12">
        <v>6.1400000000000003E-2</v>
      </c>
      <c r="I2113" s="64" t="str">
        <f t="shared" si="199"/>
        <v>11900</v>
      </c>
    </row>
    <row r="2114" spans="3:9">
      <c r="C2114" s="64"/>
      <c r="D2114" s="75"/>
      <c r="E2114" s="64">
        <v>26177</v>
      </c>
      <c r="F2114" s="64" t="str">
        <f t="shared" si="198"/>
        <v>91971</v>
      </c>
      <c r="G2114" s="12">
        <v>5.9299999999999999E-2</v>
      </c>
      <c r="I2114" s="64" t="str">
        <f t="shared" si="199"/>
        <v>11900</v>
      </c>
    </row>
    <row r="2115" spans="3:9">
      <c r="C2115" s="64"/>
      <c r="D2115" s="73"/>
      <c r="E2115" s="64">
        <v>26207</v>
      </c>
      <c r="F2115" s="64" t="str">
        <f t="shared" si="198"/>
        <v>101971</v>
      </c>
      <c r="G2115" s="12">
        <v>5.8099999999999999E-2</v>
      </c>
      <c r="I2115" s="64" t="str">
        <f t="shared" si="199"/>
        <v>11900</v>
      </c>
    </row>
    <row r="2116" spans="3:9">
      <c r="C2116" s="64"/>
      <c r="D2116" s="75"/>
      <c r="E2116" s="64">
        <v>26238</v>
      </c>
      <c r="F2116" s="64" t="str">
        <f t="shared" si="198"/>
        <v>111971</v>
      </c>
      <c r="G2116" s="12">
        <v>5.9299999999999999E-2</v>
      </c>
      <c r="I2116" s="64" t="str">
        <f t="shared" si="199"/>
        <v>11900</v>
      </c>
    </row>
    <row r="2117" spans="3:9">
      <c r="C2117" s="64"/>
      <c r="D2117" s="73"/>
      <c r="E2117" s="64">
        <v>26268</v>
      </c>
      <c r="F2117" s="64" t="str">
        <f t="shared" si="198"/>
        <v>121971</v>
      </c>
      <c r="G2117" s="12">
        <v>5.9499999999999997E-2</v>
      </c>
      <c r="I2117" s="64" t="str">
        <f t="shared" si="199"/>
        <v>11900</v>
      </c>
    </row>
    <row r="2118" spans="3:9">
      <c r="C2118" s="64"/>
      <c r="D2118" s="75"/>
      <c r="E2118" s="64">
        <v>26299</v>
      </c>
      <c r="F2118" s="64" t="str">
        <f t="shared" si="198"/>
        <v>11972</v>
      </c>
      <c r="G2118" s="12">
        <v>6.08E-2</v>
      </c>
      <c r="I2118" s="64" t="str">
        <f t="shared" si="199"/>
        <v>11900</v>
      </c>
    </row>
    <row r="2119" spans="3:9">
      <c r="C2119" s="64"/>
      <c r="D2119" s="73"/>
      <c r="E2119" s="64">
        <v>26330</v>
      </c>
      <c r="F2119" s="64" t="str">
        <f t="shared" si="198"/>
        <v>21972</v>
      </c>
      <c r="G2119" s="12">
        <v>6.0699999999999997E-2</v>
      </c>
      <c r="I2119" s="64" t="str">
        <f t="shared" si="199"/>
        <v>11900</v>
      </c>
    </row>
    <row r="2120" spans="3:9">
      <c r="C2120" s="64"/>
      <c r="D2120" s="75"/>
      <c r="E2120" s="64">
        <v>26359</v>
      </c>
      <c r="F2120" s="64" t="str">
        <f t="shared" si="198"/>
        <v>31972</v>
      </c>
      <c r="G2120" s="12">
        <v>6.1899999999999997E-2</v>
      </c>
      <c r="I2120" s="64" t="str">
        <f t="shared" si="199"/>
        <v>11900</v>
      </c>
    </row>
    <row r="2121" spans="3:9">
      <c r="C2121" s="64"/>
      <c r="D2121" s="73"/>
      <c r="E2121" s="64">
        <v>26390</v>
      </c>
      <c r="F2121" s="64" t="str">
        <f t="shared" si="198"/>
        <v>41972</v>
      </c>
      <c r="G2121" s="12">
        <v>6.13E-2</v>
      </c>
      <c r="I2121" s="64" t="str">
        <f t="shared" si="199"/>
        <v>11900</v>
      </c>
    </row>
    <row r="2122" spans="3:9">
      <c r="C2122" s="64"/>
      <c r="D2122" s="75"/>
      <c r="E2122" s="64">
        <v>26420</v>
      </c>
      <c r="F2122" s="64" t="str">
        <f t="shared" si="198"/>
        <v>51972</v>
      </c>
      <c r="G2122" s="12">
        <v>6.1100000000000002E-2</v>
      </c>
      <c r="I2122" s="64" t="str">
        <f t="shared" si="199"/>
        <v>11900</v>
      </c>
    </row>
    <row r="2123" spans="3:9">
      <c r="C2123" s="64"/>
      <c r="D2123" s="73"/>
      <c r="E2123" s="64">
        <v>26451</v>
      </c>
      <c r="F2123" s="64" t="str">
        <f t="shared" si="198"/>
        <v>61972</v>
      </c>
      <c r="G2123" s="12">
        <v>6.1100000000000002E-2</v>
      </c>
      <c r="I2123" s="64" t="str">
        <f t="shared" si="199"/>
        <v>11900</v>
      </c>
    </row>
    <row r="2124" spans="3:9">
      <c r="C2124" s="64"/>
      <c r="D2124" s="75"/>
      <c r="E2124" s="64">
        <v>26481</v>
      </c>
      <c r="F2124" s="64" t="str">
        <f t="shared" si="198"/>
        <v>71972</v>
      </c>
      <c r="G2124" s="12">
        <v>6.2100000000000002E-2</v>
      </c>
      <c r="I2124" s="64" t="str">
        <f t="shared" si="199"/>
        <v>11900</v>
      </c>
    </row>
    <row r="2125" spans="3:9">
      <c r="C2125" s="64"/>
      <c r="D2125" s="73"/>
      <c r="E2125" s="64">
        <v>26512</v>
      </c>
      <c r="F2125" s="64" t="str">
        <f t="shared" si="198"/>
        <v>81972</v>
      </c>
      <c r="G2125" s="12">
        <v>6.5500000000000003E-2</v>
      </c>
      <c r="I2125" s="64" t="str">
        <f t="shared" si="199"/>
        <v>11900</v>
      </c>
    </row>
    <row r="2126" spans="3:9">
      <c r="C2126" s="64"/>
      <c r="D2126" s="75"/>
      <c r="E2126" s="64">
        <v>26543</v>
      </c>
      <c r="F2126" s="64" t="str">
        <f t="shared" si="198"/>
        <v>91972</v>
      </c>
      <c r="G2126" s="12">
        <v>6.4799999999999996E-2</v>
      </c>
      <c r="I2126" s="64" t="str">
        <f t="shared" si="199"/>
        <v>11900</v>
      </c>
    </row>
    <row r="2127" spans="3:9">
      <c r="C2127" s="64"/>
      <c r="D2127" s="73"/>
      <c r="E2127" s="64">
        <v>26573</v>
      </c>
      <c r="F2127" s="64" t="str">
        <f t="shared" si="198"/>
        <v>101972</v>
      </c>
      <c r="G2127" s="12">
        <v>6.2799999999999995E-2</v>
      </c>
      <c r="I2127" s="64" t="str">
        <f t="shared" si="199"/>
        <v>11900</v>
      </c>
    </row>
    <row r="2128" spans="3:9">
      <c r="C2128" s="64"/>
      <c r="D2128" s="75"/>
      <c r="E2128" s="64">
        <v>26604</v>
      </c>
      <c r="F2128" s="64" t="str">
        <f t="shared" si="198"/>
        <v>111972</v>
      </c>
      <c r="G2128" s="12">
        <v>6.3600000000000004E-2</v>
      </c>
      <c r="I2128" s="64" t="str">
        <f t="shared" si="199"/>
        <v>11900</v>
      </c>
    </row>
    <row r="2129" spans="3:9">
      <c r="C2129" s="64"/>
      <c r="D2129" s="73"/>
      <c r="E2129" s="64">
        <v>26634</v>
      </c>
      <c r="F2129" s="64" t="str">
        <f t="shared" si="198"/>
        <v>121972</v>
      </c>
      <c r="G2129" s="12">
        <v>6.4600000000000005E-2</v>
      </c>
      <c r="I2129" s="64" t="str">
        <f t="shared" si="199"/>
        <v>11900</v>
      </c>
    </row>
    <row r="2130" spans="3:9">
      <c r="C2130" s="64"/>
      <c r="D2130" s="75"/>
      <c r="E2130" s="64">
        <v>26665</v>
      </c>
      <c r="F2130" s="64" t="str">
        <f t="shared" si="198"/>
        <v>11973</v>
      </c>
      <c r="G2130" s="12">
        <v>6.6400000000000001E-2</v>
      </c>
      <c r="I2130" s="64" t="str">
        <f t="shared" si="199"/>
        <v>11900</v>
      </c>
    </row>
    <row r="2131" spans="3:9">
      <c r="C2131" s="64"/>
      <c r="D2131" s="73"/>
      <c r="E2131" s="64">
        <v>26696</v>
      </c>
      <c r="F2131" s="64" t="str">
        <f t="shared" si="198"/>
        <v>21973</v>
      </c>
      <c r="G2131" s="12">
        <v>6.7100000000000007E-2</v>
      </c>
      <c r="I2131" s="64" t="str">
        <f t="shared" si="199"/>
        <v>11900</v>
      </c>
    </row>
    <row r="2132" spans="3:9">
      <c r="C2132" s="64"/>
      <c r="D2132" s="75"/>
      <c r="E2132" s="64">
        <v>26724</v>
      </c>
      <c r="F2132" s="64" t="str">
        <f t="shared" si="198"/>
        <v>31973</v>
      </c>
      <c r="G2132" s="12">
        <v>6.6699999999999995E-2</v>
      </c>
      <c r="I2132" s="64" t="str">
        <f t="shared" si="199"/>
        <v>11900</v>
      </c>
    </row>
    <row r="2133" spans="3:9">
      <c r="C2133" s="64"/>
      <c r="D2133" s="73"/>
      <c r="E2133" s="64">
        <v>26755</v>
      </c>
      <c r="F2133" s="64" t="str">
        <f t="shared" si="198"/>
        <v>41973</v>
      </c>
      <c r="G2133" s="12">
        <v>6.8500000000000005E-2</v>
      </c>
      <c r="I2133" s="64" t="str">
        <f t="shared" si="199"/>
        <v>11900</v>
      </c>
    </row>
    <row r="2134" spans="3:9">
      <c r="C2134" s="64"/>
      <c r="D2134" s="75"/>
      <c r="E2134" s="64">
        <v>26785</v>
      </c>
      <c r="F2134" s="64" t="str">
        <f t="shared" si="198"/>
        <v>51973</v>
      </c>
      <c r="G2134" s="12">
        <v>6.9000000000000006E-2</v>
      </c>
      <c r="I2134" s="64" t="str">
        <f t="shared" si="199"/>
        <v>11900</v>
      </c>
    </row>
    <row r="2135" spans="3:9">
      <c r="C2135" s="64"/>
      <c r="D2135" s="73"/>
      <c r="E2135" s="64">
        <v>26816</v>
      </c>
      <c r="F2135" s="64" t="str">
        <f t="shared" si="198"/>
        <v>61973</v>
      </c>
      <c r="G2135" s="12">
        <v>7.1300000000000002E-2</v>
      </c>
      <c r="I2135" s="64" t="str">
        <f t="shared" si="199"/>
        <v>11900</v>
      </c>
    </row>
    <row r="2136" spans="3:9">
      <c r="C2136" s="64"/>
      <c r="D2136" s="75"/>
      <c r="E2136" s="64">
        <v>26846</v>
      </c>
      <c r="F2136" s="64" t="str">
        <f t="shared" si="198"/>
        <v>71973</v>
      </c>
      <c r="G2136" s="12">
        <v>7.3999999999999996E-2</v>
      </c>
      <c r="I2136" s="64" t="str">
        <f t="shared" si="199"/>
        <v>11900</v>
      </c>
    </row>
    <row r="2137" spans="3:9">
      <c r="C2137" s="64"/>
      <c r="D2137" s="73"/>
      <c r="E2137" s="64">
        <v>26877</v>
      </c>
      <c r="F2137" s="64" t="str">
        <f t="shared" si="198"/>
        <v>81973</v>
      </c>
      <c r="G2137" s="12">
        <v>7.0900000000000005E-2</v>
      </c>
      <c r="I2137" s="64" t="str">
        <f t="shared" si="199"/>
        <v>11900</v>
      </c>
    </row>
    <row r="2138" spans="3:9">
      <c r="C2138" s="64"/>
      <c r="D2138" s="75"/>
      <c r="E2138" s="64">
        <v>26908</v>
      </c>
      <c r="F2138" s="64" t="str">
        <f t="shared" si="198"/>
        <v>91973</v>
      </c>
      <c r="G2138" s="12">
        <v>6.7900000000000002E-2</v>
      </c>
      <c r="I2138" s="64" t="str">
        <f t="shared" si="199"/>
        <v>11900</v>
      </c>
    </row>
    <row r="2139" spans="3:9">
      <c r="C2139" s="64"/>
      <c r="D2139" s="73"/>
      <c r="E2139" s="64">
        <v>26938</v>
      </c>
      <c r="F2139" s="64" t="str">
        <f t="shared" si="198"/>
        <v>101973</v>
      </c>
      <c r="G2139" s="12">
        <v>6.7299999999999999E-2</v>
      </c>
      <c r="I2139" s="64" t="str">
        <f t="shared" si="199"/>
        <v>11900</v>
      </c>
    </row>
    <row r="2140" spans="3:9">
      <c r="C2140" s="64"/>
      <c r="D2140" s="75"/>
      <c r="E2140" s="64">
        <v>26969</v>
      </c>
      <c r="F2140" s="64" t="str">
        <f t="shared" si="198"/>
        <v>111973</v>
      </c>
      <c r="G2140" s="12">
        <v>6.7400000000000002E-2</v>
      </c>
      <c r="I2140" s="64" t="str">
        <f t="shared" si="199"/>
        <v>11900</v>
      </c>
    </row>
    <row r="2141" spans="3:9">
      <c r="C2141" s="64"/>
      <c r="D2141" s="73"/>
      <c r="E2141" s="64">
        <v>26999</v>
      </c>
      <c r="F2141" s="64" t="str">
        <f t="shared" ref="F2141:F2204" si="200">MONTH(E2141)&amp;YEAR(E2141)</f>
        <v>121973</v>
      </c>
      <c r="G2141" s="12">
        <v>6.9900000000000004E-2</v>
      </c>
      <c r="I2141" s="64" t="str">
        <f t="shared" ref="I2141:I2204" si="201">MONTH(H2141)&amp;YEAR(H2141)</f>
        <v>11900</v>
      </c>
    </row>
    <row r="2142" spans="3:9">
      <c r="C2142" s="64"/>
      <c r="D2142" s="75"/>
      <c r="E2142" s="64">
        <v>27030</v>
      </c>
      <c r="F2142" s="64" t="str">
        <f t="shared" si="200"/>
        <v>11974</v>
      </c>
      <c r="G2142" s="12">
        <v>6.9599999999999995E-2</v>
      </c>
      <c r="I2142" s="64" t="str">
        <f t="shared" si="201"/>
        <v>11900</v>
      </c>
    </row>
    <row r="2143" spans="3:9">
      <c r="C2143" s="64"/>
      <c r="D2143" s="73"/>
      <c r="E2143" s="64">
        <v>27061</v>
      </c>
      <c r="F2143" s="64" t="str">
        <f t="shared" si="200"/>
        <v>21974</v>
      </c>
      <c r="G2143" s="12">
        <v>7.2099999999999997E-2</v>
      </c>
      <c r="I2143" s="64" t="str">
        <f t="shared" si="201"/>
        <v>11900</v>
      </c>
    </row>
    <row r="2144" spans="3:9">
      <c r="C2144" s="64"/>
      <c r="D2144" s="75"/>
      <c r="E2144" s="64">
        <v>27089</v>
      </c>
      <c r="F2144" s="64" t="str">
        <f t="shared" si="200"/>
        <v>31974</v>
      </c>
      <c r="G2144" s="12">
        <v>7.51E-2</v>
      </c>
      <c r="I2144" s="64" t="str">
        <f t="shared" si="201"/>
        <v>11900</v>
      </c>
    </row>
    <row r="2145" spans="3:9">
      <c r="C2145" s="64"/>
      <c r="D2145" s="73"/>
      <c r="E2145" s="64">
        <v>27120</v>
      </c>
      <c r="F2145" s="64" t="str">
        <f t="shared" si="200"/>
        <v>41974</v>
      </c>
      <c r="G2145" s="12">
        <v>7.5800000000000006E-2</v>
      </c>
      <c r="I2145" s="64" t="str">
        <f t="shared" si="201"/>
        <v>11900</v>
      </c>
    </row>
    <row r="2146" spans="3:9">
      <c r="C2146" s="64"/>
      <c r="D2146" s="75"/>
      <c r="E2146" s="64">
        <v>27150</v>
      </c>
      <c r="F2146" s="64" t="str">
        <f t="shared" si="200"/>
        <v>51974</v>
      </c>
      <c r="G2146" s="12">
        <v>7.5399999999999995E-2</v>
      </c>
      <c r="I2146" s="64" t="str">
        <f t="shared" si="201"/>
        <v>11900</v>
      </c>
    </row>
    <row r="2147" spans="3:9">
      <c r="C2147" s="64"/>
      <c r="D2147" s="73"/>
      <c r="E2147" s="64">
        <v>27181</v>
      </c>
      <c r="F2147" s="64" t="str">
        <f t="shared" si="200"/>
        <v>61974</v>
      </c>
      <c r="G2147" s="12">
        <v>7.8100000000000003E-2</v>
      </c>
      <c r="I2147" s="64" t="str">
        <f t="shared" si="201"/>
        <v>11900</v>
      </c>
    </row>
    <row r="2148" spans="3:9">
      <c r="C2148" s="64"/>
      <c r="D2148" s="75"/>
      <c r="E2148" s="64">
        <v>27211</v>
      </c>
      <c r="F2148" s="64" t="str">
        <f t="shared" si="200"/>
        <v>71974</v>
      </c>
      <c r="G2148" s="12">
        <v>8.0399999999999999E-2</v>
      </c>
      <c r="I2148" s="64" t="str">
        <f t="shared" si="201"/>
        <v>11900</v>
      </c>
    </row>
    <row r="2149" spans="3:9">
      <c r="C2149" s="64"/>
      <c r="D2149" s="73"/>
      <c r="E2149" s="64">
        <v>27242</v>
      </c>
      <c r="F2149" s="64" t="str">
        <f t="shared" si="200"/>
        <v>81974</v>
      </c>
      <c r="G2149" s="12">
        <v>8.0399999999999999E-2</v>
      </c>
      <c r="I2149" s="64" t="str">
        <f t="shared" si="201"/>
        <v>11900</v>
      </c>
    </row>
    <row r="2150" spans="3:9">
      <c r="C2150" s="64"/>
      <c r="D2150" s="75"/>
      <c r="E2150" s="64">
        <v>27273</v>
      </c>
      <c r="F2150" s="64" t="str">
        <f t="shared" si="200"/>
        <v>91974</v>
      </c>
      <c r="G2150" s="12">
        <v>7.9000000000000001E-2</v>
      </c>
      <c r="I2150" s="64" t="str">
        <f t="shared" si="201"/>
        <v>11900</v>
      </c>
    </row>
    <row r="2151" spans="3:9">
      <c r="C2151" s="64"/>
      <c r="D2151" s="73"/>
      <c r="E2151" s="64">
        <v>27303</v>
      </c>
      <c r="F2151" s="64" t="str">
        <f t="shared" si="200"/>
        <v>101974</v>
      </c>
      <c r="G2151" s="12">
        <v>7.6799999999999993E-2</v>
      </c>
      <c r="I2151" s="64" t="str">
        <f t="shared" si="201"/>
        <v>11900</v>
      </c>
    </row>
    <row r="2152" spans="3:9">
      <c r="C2152" s="64"/>
      <c r="D2152" s="75"/>
      <c r="E2152" s="64">
        <v>27334</v>
      </c>
      <c r="F2152" s="64" t="str">
        <f t="shared" si="200"/>
        <v>111974</v>
      </c>
      <c r="G2152" s="12">
        <v>7.4300000000000005E-2</v>
      </c>
      <c r="I2152" s="64" t="str">
        <f t="shared" si="201"/>
        <v>11900</v>
      </c>
    </row>
    <row r="2153" spans="3:9">
      <c r="C2153" s="64"/>
      <c r="D2153" s="73"/>
      <c r="E2153" s="64">
        <v>27364</v>
      </c>
      <c r="F2153" s="64" t="str">
        <f t="shared" si="200"/>
        <v>121974</v>
      </c>
      <c r="G2153" s="12">
        <v>7.4999999999999997E-2</v>
      </c>
      <c r="I2153" s="64" t="str">
        <f t="shared" si="201"/>
        <v>11900</v>
      </c>
    </row>
    <row r="2154" spans="3:9">
      <c r="C2154" s="64"/>
      <c r="D2154" s="75"/>
      <c r="E2154" s="64">
        <v>27395</v>
      </c>
      <c r="F2154" s="64" t="str">
        <f t="shared" si="200"/>
        <v>11975</v>
      </c>
      <c r="G2154" s="12">
        <v>7.3899999999999993E-2</v>
      </c>
      <c r="I2154" s="64" t="str">
        <f t="shared" si="201"/>
        <v>11900</v>
      </c>
    </row>
    <row r="2155" spans="3:9">
      <c r="C2155" s="64"/>
      <c r="D2155" s="73"/>
      <c r="E2155" s="64">
        <v>27426</v>
      </c>
      <c r="F2155" s="64" t="str">
        <f t="shared" si="200"/>
        <v>21975</v>
      </c>
      <c r="G2155" s="12">
        <v>7.7299999999999994E-2</v>
      </c>
      <c r="I2155" s="64" t="str">
        <f t="shared" si="201"/>
        <v>11900</v>
      </c>
    </row>
    <row r="2156" spans="3:9">
      <c r="C2156" s="64"/>
      <c r="D2156" s="75"/>
      <c r="E2156" s="64">
        <v>27454</v>
      </c>
      <c r="F2156" s="64" t="str">
        <f t="shared" si="200"/>
        <v>31975</v>
      </c>
      <c r="G2156" s="12">
        <v>8.2299999999999998E-2</v>
      </c>
      <c r="I2156" s="64" t="str">
        <f t="shared" si="201"/>
        <v>11900</v>
      </c>
    </row>
    <row r="2157" spans="3:9">
      <c r="C2157" s="64"/>
      <c r="D2157" s="73"/>
      <c r="E2157" s="64">
        <v>27485</v>
      </c>
      <c r="F2157" s="64" t="str">
        <f t="shared" si="200"/>
        <v>41975</v>
      </c>
      <c r="G2157" s="12">
        <v>8.0600000000000005E-2</v>
      </c>
      <c r="I2157" s="64" t="str">
        <f t="shared" si="201"/>
        <v>11900</v>
      </c>
    </row>
    <row r="2158" spans="3:9">
      <c r="C2158" s="64"/>
      <c r="D2158" s="75"/>
      <c r="E2158" s="64">
        <v>27515</v>
      </c>
      <c r="F2158" s="64" t="str">
        <f t="shared" si="200"/>
        <v>51975</v>
      </c>
      <c r="G2158" s="12">
        <v>7.8600000000000003E-2</v>
      </c>
      <c r="I2158" s="64" t="str">
        <f t="shared" si="201"/>
        <v>11900</v>
      </c>
    </row>
    <row r="2159" spans="3:9">
      <c r="C2159" s="64"/>
      <c r="D2159" s="73"/>
      <c r="E2159" s="64">
        <v>27546</v>
      </c>
      <c r="F2159" s="64" t="str">
        <f t="shared" si="200"/>
        <v>61975</v>
      </c>
      <c r="G2159" s="12">
        <v>8.0600000000000005E-2</v>
      </c>
      <c r="I2159" s="64" t="str">
        <f t="shared" si="201"/>
        <v>11900</v>
      </c>
    </row>
    <row r="2160" spans="3:9">
      <c r="C2160" s="64"/>
      <c r="D2160" s="75"/>
      <c r="E2160" s="64">
        <v>27576</v>
      </c>
      <c r="F2160" s="64" t="str">
        <f t="shared" si="200"/>
        <v>71975</v>
      </c>
      <c r="G2160" s="12">
        <v>8.4000000000000005E-2</v>
      </c>
      <c r="I2160" s="64" t="str">
        <f t="shared" si="201"/>
        <v>11900</v>
      </c>
    </row>
    <row r="2161" spans="3:9">
      <c r="C2161" s="64"/>
      <c r="D2161" s="73"/>
      <c r="E2161" s="64">
        <v>27607</v>
      </c>
      <c r="F2161" s="64" t="str">
        <f t="shared" si="200"/>
        <v>81975</v>
      </c>
      <c r="G2161" s="12">
        <v>8.43E-2</v>
      </c>
      <c r="I2161" s="64" t="str">
        <f t="shared" si="201"/>
        <v>11900</v>
      </c>
    </row>
    <row r="2162" spans="3:9">
      <c r="C2162" s="64"/>
      <c r="D2162" s="75"/>
      <c r="E2162" s="64">
        <v>27638</v>
      </c>
      <c r="F2162" s="64" t="str">
        <f t="shared" si="200"/>
        <v>91975</v>
      </c>
      <c r="G2162" s="12">
        <v>8.14E-2</v>
      </c>
      <c r="I2162" s="64" t="str">
        <f t="shared" si="201"/>
        <v>11900</v>
      </c>
    </row>
    <row r="2163" spans="3:9">
      <c r="C2163" s="64"/>
      <c r="D2163" s="73"/>
      <c r="E2163" s="64">
        <v>27668</v>
      </c>
      <c r="F2163" s="64" t="str">
        <f t="shared" si="200"/>
        <v>101975</v>
      </c>
      <c r="G2163" s="12">
        <v>8.0500000000000002E-2</v>
      </c>
      <c r="I2163" s="64" t="str">
        <f t="shared" si="201"/>
        <v>11900</v>
      </c>
    </row>
    <row r="2164" spans="3:9">
      <c r="C2164" s="64"/>
      <c r="D2164" s="75"/>
      <c r="E2164" s="64">
        <v>27699</v>
      </c>
      <c r="F2164" s="64" t="str">
        <f t="shared" si="200"/>
        <v>111975</v>
      </c>
      <c r="G2164" s="12">
        <v>0.08</v>
      </c>
      <c r="I2164" s="64" t="str">
        <f t="shared" si="201"/>
        <v>11900</v>
      </c>
    </row>
    <row r="2165" spans="3:9">
      <c r="C2165" s="64"/>
      <c r="D2165" s="73"/>
      <c r="E2165" s="64">
        <v>27729</v>
      </c>
      <c r="F2165" s="64" t="str">
        <f t="shared" si="200"/>
        <v>121975</v>
      </c>
      <c r="G2165" s="12">
        <v>7.7399999999999997E-2</v>
      </c>
      <c r="I2165" s="64" t="str">
        <f t="shared" si="201"/>
        <v>11900</v>
      </c>
    </row>
    <row r="2166" spans="3:9">
      <c r="C2166" s="64"/>
      <c r="D2166" s="75"/>
      <c r="E2166" s="64">
        <v>27760</v>
      </c>
      <c r="F2166" s="64" t="str">
        <f t="shared" si="200"/>
        <v>11976</v>
      </c>
      <c r="G2166" s="12">
        <v>7.7899999999999997E-2</v>
      </c>
      <c r="I2166" s="64" t="str">
        <f t="shared" si="201"/>
        <v>11900</v>
      </c>
    </row>
    <row r="2167" spans="3:9">
      <c r="C2167" s="64"/>
      <c r="D2167" s="73"/>
      <c r="E2167" s="64">
        <v>27791</v>
      </c>
      <c r="F2167" s="64" t="str">
        <f t="shared" si="200"/>
        <v>21976</v>
      </c>
      <c r="G2167" s="12">
        <v>7.7299999999999994E-2</v>
      </c>
      <c r="I2167" s="64" t="str">
        <f t="shared" si="201"/>
        <v>11900</v>
      </c>
    </row>
    <row r="2168" spans="3:9">
      <c r="C2168" s="64"/>
      <c r="D2168" s="75"/>
      <c r="E2168" s="64">
        <v>27820</v>
      </c>
      <c r="F2168" s="64" t="str">
        <f t="shared" si="200"/>
        <v>31976</v>
      </c>
      <c r="G2168" s="12">
        <v>7.5600000000000001E-2</v>
      </c>
      <c r="I2168" s="64" t="str">
        <f t="shared" si="201"/>
        <v>11900</v>
      </c>
    </row>
    <row r="2169" spans="3:9">
      <c r="C2169" s="64"/>
      <c r="D2169" s="73"/>
      <c r="E2169" s="64">
        <v>27851</v>
      </c>
      <c r="F2169" s="64" t="str">
        <f t="shared" si="200"/>
        <v>41976</v>
      </c>
      <c r="G2169" s="12">
        <v>7.9000000000000001E-2</v>
      </c>
      <c r="I2169" s="64" t="str">
        <f t="shared" si="201"/>
        <v>11900</v>
      </c>
    </row>
    <row r="2170" spans="3:9">
      <c r="C2170" s="64"/>
      <c r="D2170" s="75"/>
      <c r="E2170" s="64">
        <v>27881</v>
      </c>
      <c r="F2170" s="64" t="str">
        <f t="shared" si="200"/>
        <v>51976</v>
      </c>
      <c r="G2170" s="12">
        <v>7.8600000000000003E-2</v>
      </c>
      <c r="I2170" s="64" t="str">
        <f t="shared" si="201"/>
        <v>11900</v>
      </c>
    </row>
    <row r="2171" spans="3:9">
      <c r="C2171" s="64"/>
      <c r="D2171" s="73"/>
      <c r="E2171" s="64">
        <v>27912</v>
      </c>
      <c r="F2171" s="64" t="str">
        <f t="shared" si="200"/>
        <v>61976</v>
      </c>
      <c r="G2171" s="12">
        <v>7.8299999999999995E-2</v>
      </c>
      <c r="I2171" s="64" t="str">
        <f t="shared" si="201"/>
        <v>11900</v>
      </c>
    </row>
    <row r="2172" spans="3:9">
      <c r="C2172" s="64"/>
      <c r="D2172" s="75"/>
      <c r="E2172" s="64">
        <v>27942</v>
      </c>
      <c r="F2172" s="64" t="str">
        <f t="shared" si="200"/>
        <v>71976</v>
      </c>
      <c r="G2172" s="12">
        <v>7.7700000000000005E-2</v>
      </c>
      <c r="I2172" s="64" t="str">
        <f t="shared" si="201"/>
        <v>11900</v>
      </c>
    </row>
    <row r="2173" spans="3:9">
      <c r="C2173" s="64"/>
      <c r="D2173" s="73"/>
      <c r="E2173" s="64">
        <v>27973</v>
      </c>
      <c r="F2173" s="64" t="str">
        <f t="shared" si="200"/>
        <v>81976</v>
      </c>
      <c r="G2173" s="12">
        <v>7.5899999999999995E-2</v>
      </c>
      <c r="I2173" s="64" t="str">
        <f t="shared" si="201"/>
        <v>11900</v>
      </c>
    </row>
    <row r="2174" spans="3:9">
      <c r="C2174" s="64"/>
      <c r="D2174" s="75"/>
      <c r="E2174" s="64">
        <v>28004</v>
      </c>
      <c r="F2174" s="64" t="str">
        <f t="shared" si="200"/>
        <v>91976</v>
      </c>
      <c r="G2174" s="12">
        <v>7.4099999999999999E-2</v>
      </c>
      <c r="I2174" s="64" t="str">
        <f t="shared" si="201"/>
        <v>11900</v>
      </c>
    </row>
    <row r="2175" spans="3:9">
      <c r="C2175" s="64"/>
      <c r="D2175" s="73"/>
      <c r="E2175" s="64">
        <v>28034</v>
      </c>
      <c r="F2175" s="64" t="str">
        <f t="shared" si="200"/>
        <v>101976</v>
      </c>
      <c r="G2175" s="12">
        <v>7.2900000000000006E-2</v>
      </c>
      <c r="I2175" s="64" t="str">
        <f t="shared" si="201"/>
        <v>11900</v>
      </c>
    </row>
    <row r="2176" spans="3:9">
      <c r="C2176" s="64"/>
      <c r="D2176" s="75"/>
      <c r="E2176" s="64">
        <v>28065</v>
      </c>
      <c r="F2176" s="64" t="str">
        <f t="shared" si="200"/>
        <v>111976</v>
      </c>
      <c r="G2176" s="12">
        <v>6.8699999999999997E-2</v>
      </c>
      <c r="I2176" s="64" t="str">
        <f t="shared" si="201"/>
        <v>11900</v>
      </c>
    </row>
    <row r="2177" spans="3:9">
      <c r="C2177" s="64"/>
      <c r="D2177" s="73"/>
      <c r="E2177" s="64">
        <v>28095</v>
      </c>
      <c r="F2177" s="64" t="str">
        <f t="shared" si="200"/>
        <v>121976</v>
      </c>
      <c r="G2177" s="12">
        <v>7.2099999999999997E-2</v>
      </c>
      <c r="I2177" s="64" t="str">
        <f t="shared" si="201"/>
        <v>11900</v>
      </c>
    </row>
    <row r="2178" spans="3:9">
      <c r="C2178" s="64"/>
      <c r="D2178" s="75"/>
      <c r="E2178" s="64">
        <v>28126</v>
      </c>
      <c r="F2178" s="64" t="str">
        <f t="shared" si="200"/>
        <v>11977</v>
      </c>
      <c r="G2178" s="12">
        <v>7.3899999999999993E-2</v>
      </c>
      <c r="I2178" s="64" t="str">
        <f t="shared" si="201"/>
        <v>11900</v>
      </c>
    </row>
    <row r="2179" spans="3:9">
      <c r="C2179" s="64"/>
      <c r="D2179" s="73"/>
      <c r="E2179" s="64">
        <v>28157</v>
      </c>
      <c r="F2179" s="64" t="str">
        <f t="shared" si="200"/>
        <v>21977</v>
      </c>
      <c r="G2179" s="12">
        <v>7.46E-2</v>
      </c>
      <c r="I2179" s="64" t="str">
        <f t="shared" si="201"/>
        <v>11900</v>
      </c>
    </row>
    <row r="2180" spans="3:9">
      <c r="C2180" s="64"/>
      <c r="D2180" s="75"/>
      <c r="E2180" s="64">
        <v>28185</v>
      </c>
      <c r="F2180" s="64" t="str">
        <f t="shared" si="200"/>
        <v>31977</v>
      </c>
      <c r="G2180" s="12">
        <v>7.3700000000000002E-2</v>
      </c>
      <c r="I2180" s="64" t="str">
        <f t="shared" si="201"/>
        <v>11900</v>
      </c>
    </row>
    <row r="2181" spans="3:9">
      <c r="C2181" s="64"/>
      <c r="D2181" s="73"/>
      <c r="E2181" s="64">
        <v>28216</v>
      </c>
      <c r="F2181" s="64" t="str">
        <f t="shared" si="200"/>
        <v>41977</v>
      </c>
      <c r="G2181" s="12">
        <v>7.46E-2</v>
      </c>
      <c r="I2181" s="64" t="str">
        <f t="shared" si="201"/>
        <v>11900</v>
      </c>
    </row>
    <row r="2182" spans="3:9">
      <c r="C2182" s="64"/>
      <c r="D2182" s="75"/>
      <c r="E2182" s="64">
        <v>28246</v>
      </c>
      <c r="F2182" s="64" t="str">
        <f t="shared" si="200"/>
        <v>51977</v>
      </c>
      <c r="G2182" s="12">
        <v>7.2800000000000004E-2</v>
      </c>
      <c r="I2182" s="64" t="str">
        <f t="shared" si="201"/>
        <v>11900</v>
      </c>
    </row>
    <row r="2183" spans="3:9">
      <c r="C2183" s="64"/>
      <c r="D2183" s="73"/>
      <c r="E2183" s="64">
        <v>28277</v>
      </c>
      <c r="F2183" s="64" t="str">
        <f t="shared" si="200"/>
        <v>61977</v>
      </c>
      <c r="G2183" s="12">
        <v>7.3300000000000004E-2</v>
      </c>
      <c r="I2183" s="64" t="str">
        <f t="shared" si="201"/>
        <v>11900</v>
      </c>
    </row>
    <row r="2184" spans="3:9">
      <c r="C2184" s="64"/>
      <c r="D2184" s="75"/>
      <c r="E2184" s="64">
        <v>28307</v>
      </c>
      <c r="F2184" s="64" t="str">
        <f t="shared" si="200"/>
        <v>71977</v>
      </c>
      <c r="G2184" s="12">
        <v>7.3999999999999996E-2</v>
      </c>
      <c r="I2184" s="64" t="str">
        <f t="shared" si="201"/>
        <v>11900</v>
      </c>
    </row>
    <row r="2185" spans="3:9">
      <c r="C2185" s="64"/>
      <c r="D2185" s="73"/>
      <c r="E2185" s="64">
        <v>28338</v>
      </c>
      <c r="F2185" s="64" t="str">
        <f t="shared" si="200"/>
        <v>81977</v>
      </c>
      <c r="G2185" s="12">
        <v>7.3400000000000007E-2</v>
      </c>
      <c r="I2185" s="64" t="str">
        <f t="shared" si="201"/>
        <v>11900</v>
      </c>
    </row>
    <row r="2186" spans="3:9">
      <c r="C2186" s="64"/>
      <c r="D2186" s="75"/>
      <c r="E2186" s="64">
        <v>28369</v>
      </c>
      <c r="F2186" s="64" t="str">
        <f t="shared" si="200"/>
        <v>91977</v>
      </c>
      <c r="G2186" s="12">
        <v>7.5200000000000003E-2</v>
      </c>
      <c r="I2186" s="64" t="str">
        <f t="shared" si="201"/>
        <v>11900</v>
      </c>
    </row>
    <row r="2187" spans="3:9">
      <c r="C2187" s="64"/>
      <c r="D2187" s="73"/>
      <c r="E2187" s="64">
        <v>28399</v>
      </c>
      <c r="F2187" s="64" t="str">
        <f t="shared" si="200"/>
        <v>101977</v>
      </c>
      <c r="G2187" s="12">
        <v>7.5800000000000006E-2</v>
      </c>
      <c r="I2187" s="64" t="str">
        <f t="shared" si="201"/>
        <v>11900</v>
      </c>
    </row>
    <row r="2188" spans="3:9">
      <c r="C2188" s="64"/>
      <c r="D2188" s="75"/>
      <c r="E2188" s="64">
        <v>28430</v>
      </c>
      <c r="F2188" s="64" t="str">
        <f t="shared" si="200"/>
        <v>111977</v>
      </c>
      <c r="G2188" s="12">
        <v>7.6899999999999996E-2</v>
      </c>
      <c r="I2188" s="64" t="str">
        <f t="shared" si="201"/>
        <v>11900</v>
      </c>
    </row>
    <row r="2189" spans="3:9">
      <c r="C2189" s="64"/>
      <c r="D2189" s="73"/>
      <c r="E2189" s="64">
        <v>28460</v>
      </c>
      <c r="F2189" s="64" t="str">
        <f t="shared" si="200"/>
        <v>121977</v>
      </c>
      <c r="G2189" s="12">
        <v>7.9600000000000004E-2</v>
      </c>
      <c r="I2189" s="64" t="str">
        <f t="shared" si="201"/>
        <v>11900</v>
      </c>
    </row>
    <row r="2190" spans="3:9">
      <c r="C2190" s="64"/>
      <c r="D2190" s="75"/>
      <c r="E2190" s="64">
        <v>28491</v>
      </c>
      <c r="F2190" s="64" t="str">
        <f t="shared" si="200"/>
        <v>11978</v>
      </c>
      <c r="G2190" s="12">
        <v>8.0299999999999996E-2</v>
      </c>
      <c r="I2190" s="64" t="str">
        <f t="shared" si="201"/>
        <v>11900</v>
      </c>
    </row>
    <row r="2191" spans="3:9">
      <c r="C2191" s="64"/>
      <c r="D2191" s="73"/>
      <c r="E2191" s="64">
        <v>28522</v>
      </c>
      <c r="F2191" s="64" t="str">
        <f t="shared" si="200"/>
        <v>21978</v>
      </c>
      <c r="G2191" s="12">
        <v>8.0399999999999999E-2</v>
      </c>
      <c r="I2191" s="64" t="str">
        <f t="shared" si="201"/>
        <v>11900</v>
      </c>
    </row>
    <row r="2192" spans="3:9">
      <c r="C2192" s="64"/>
      <c r="D2192" s="75"/>
      <c r="E2192" s="64">
        <v>28550</v>
      </c>
      <c r="F2192" s="64" t="str">
        <f t="shared" si="200"/>
        <v>31978</v>
      </c>
      <c r="G2192" s="12">
        <v>8.1500000000000003E-2</v>
      </c>
      <c r="I2192" s="64" t="str">
        <f t="shared" si="201"/>
        <v>11900</v>
      </c>
    </row>
    <row r="2193" spans="3:9">
      <c r="C2193" s="64"/>
      <c r="D2193" s="73"/>
      <c r="E2193" s="64">
        <v>28581</v>
      </c>
      <c r="F2193" s="64" t="str">
        <f t="shared" si="200"/>
        <v>41978</v>
      </c>
      <c r="G2193" s="12">
        <v>8.3500000000000005E-2</v>
      </c>
      <c r="I2193" s="64" t="str">
        <f t="shared" si="201"/>
        <v>11900</v>
      </c>
    </row>
    <row r="2194" spans="3:9">
      <c r="C2194" s="64"/>
      <c r="D2194" s="75"/>
      <c r="E2194" s="64">
        <v>28611</v>
      </c>
      <c r="F2194" s="64" t="str">
        <f t="shared" si="200"/>
        <v>51978</v>
      </c>
      <c r="G2194" s="12">
        <v>8.4599999999999995E-2</v>
      </c>
      <c r="I2194" s="64" t="str">
        <f t="shared" si="201"/>
        <v>11900</v>
      </c>
    </row>
    <row r="2195" spans="3:9">
      <c r="C2195" s="64"/>
      <c r="D2195" s="73"/>
      <c r="E2195" s="64">
        <v>28642</v>
      </c>
      <c r="F2195" s="64" t="str">
        <f t="shared" si="200"/>
        <v>61978</v>
      </c>
      <c r="G2195" s="12">
        <v>8.6400000000000005E-2</v>
      </c>
      <c r="I2195" s="64" t="str">
        <f t="shared" si="201"/>
        <v>11900</v>
      </c>
    </row>
    <row r="2196" spans="3:9">
      <c r="C2196" s="64"/>
      <c r="D2196" s="75"/>
      <c r="E2196" s="64">
        <v>28672</v>
      </c>
      <c r="F2196" s="64" t="str">
        <f t="shared" si="200"/>
        <v>71978</v>
      </c>
      <c r="G2196" s="12">
        <v>8.4099999999999994E-2</v>
      </c>
      <c r="I2196" s="64" t="str">
        <f t="shared" si="201"/>
        <v>11900</v>
      </c>
    </row>
    <row r="2197" spans="3:9">
      <c r="C2197" s="64"/>
      <c r="D2197" s="73"/>
      <c r="E2197" s="64">
        <v>28703</v>
      </c>
      <c r="F2197" s="64" t="str">
        <f t="shared" si="200"/>
        <v>81978</v>
      </c>
      <c r="G2197" s="12">
        <v>8.4199999999999997E-2</v>
      </c>
      <c r="I2197" s="64" t="str">
        <f t="shared" si="201"/>
        <v>11900</v>
      </c>
    </row>
    <row r="2198" spans="3:9">
      <c r="C2198" s="64"/>
      <c r="D2198" s="75"/>
      <c r="E2198" s="64">
        <v>28734</v>
      </c>
      <c r="F2198" s="64" t="str">
        <f t="shared" si="200"/>
        <v>91978</v>
      </c>
      <c r="G2198" s="12">
        <v>8.6400000000000005E-2</v>
      </c>
      <c r="I2198" s="64" t="str">
        <f t="shared" si="201"/>
        <v>11900</v>
      </c>
    </row>
    <row r="2199" spans="3:9">
      <c r="C2199" s="64"/>
      <c r="D2199" s="73"/>
      <c r="E2199" s="64">
        <v>28764</v>
      </c>
      <c r="F2199" s="64" t="str">
        <f t="shared" si="200"/>
        <v>101978</v>
      </c>
      <c r="G2199" s="12">
        <v>8.8099999999999998E-2</v>
      </c>
      <c r="I2199" s="64" t="str">
        <f t="shared" si="201"/>
        <v>11900</v>
      </c>
    </row>
    <row r="2200" spans="3:9">
      <c r="C2200" s="64"/>
      <c r="D2200" s="75"/>
      <c r="E2200" s="64">
        <v>28795</v>
      </c>
      <c r="F2200" s="64" t="str">
        <f t="shared" si="200"/>
        <v>111978</v>
      </c>
      <c r="G2200" s="12">
        <v>9.01E-2</v>
      </c>
      <c r="I2200" s="64" t="str">
        <f t="shared" si="201"/>
        <v>11900</v>
      </c>
    </row>
    <row r="2201" spans="3:9">
      <c r="C2201" s="64"/>
      <c r="D2201" s="73"/>
      <c r="E2201" s="64">
        <v>28825</v>
      </c>
      <c r="F2201" s="64" t="str">
        <f t="shared" si="200"/>
        <v>121978</v>
      </c>
      <c r="G2201" s="12">
        <v>9.0999999999999998E-2</v>
      </c>
      <c r="I2201" s="64" t="str">
        <f t="shared" si="201"/>
        <v>11900</v>
      </c>
    </row>
    <row r="2202" spans="3:9">
      <c r="C2202" s="64"/>
      <c r="D2202" s="75"/>
      <c r="E2202" s="64">
        <v>28856</v>
      </c>
      <c r="F2202" s="64" t="str">
        <f t="shared" si="200"/>
        <v>11979</v>
      </c>
      <c r="G2202" s="12">
        <v>9.0999999999999998E-2</v>
      </c>
      <c r="I2202" s="64" t="str">
        <f t="shared" si="201"/>
        <v>11900</v>
      </c>
    </row>
    <row r="2203" spans="3:9">
      <c r="C2203" s="64"/>
      <c r="D2203" s="73"/>
      <c r="E2203" s="64">
        <v>28887</v>
      </c>
      <c r="F2203" s="64" t="str">
        <f t="shared" si="200"/>
        <v>21979</v>
      </c>
      <c r="G2203" s="12">
        <v>9.1200000000000003E-2</v>
      </c>
      <c r="I2203" s="64" t="str">
        <f t="shared" si="201"/>
        <v>11900</v>
      </c>
    </row>
    <row r="2204" spans="3:9">
      <c r="C2204" s="64"/>
      <c r="D2204" s="75"/>
      <c r="E2204" s="64">
        <v>28915</v>
      </c>
      <c r="F2204" s="64" t="str">
        <f t="shared" si="200"/>
        <v>31979</v>
      </c>
      <c r="G2204" s="12">
        <v>9.1800000000000007E-2</v>
      </c>
      <c r="I2204" s="64" t="str">
        <f t="shared" si="201"/>
        <v>11900</v>
      </c>
    </row>
    <row r="2205" spans="3:9">
      <c r="C2205" s="64"/>
      <c r="D2205" s="73"/>
      <c r="E2205" s="64">
        <v>28946</v>
      </c>
      <c r="F2205" s="64" t="str">
        <f t="shared" ref="F2205:F2268" si="202">MONTH(E2205)&amp;YEAR(E2205)</f>
        <v>41979</v>
      </c>
      <c r="G2205" s="12">
        <v>9.2499999999999999E-2</v>
      </c>
      <c r="I2205" s="64" t="str">
        <f t="shared" ref="I2205:I2268" si="203">MONTH(H2205)&amp;YEAR(H2205)</f>
        <v>11900</v>
      </c>
    </row>
    <row r="2206" spans="3:9">
      <c r="C2206" s="64"/>
      <c r="D2206" s="75"/>
      <c r="E2206" s="64">
        <v>28976</v>
      </c>
      <c r="F2206" s="64" t="str">
        <f t="shared" si="202"/>
        <v>51979</v>
      </c>
      <c r="G2206" s="12">
        <v>8.9099999999999999E-2</v>
      </c>
      <c r="I2206" s="64" t="str">
        <f t="shared" si="203"/>
        <v>11900</v>
      </c>
    </row>
    <row r="2207" spans="3:9">
      <c r="C2207" s="64"/>
      <c r="D2207" s="73"/>
      <c r="E2207" s="64">
        <v>29007</v>
      </c>
      <c r="F2207" s="64" t="str">
        <f t="shared" si="202"/>
        <v>61979</v>
      </c>
      <c r="G2207" s="12">
        <v>8.9499999999999996E-2</v>
      </c>
      <c r="I2207" s="64" t="str">
        <f t="shared" si="203"/>
        <v>11900</v>
      </c>
    </row>
    <row r="2208" spans="3:9">
      <c r="C2208" s="64"/>
      <c r="D2208" s="75"/>
      <c r="E2208" s="64">
        <v>29037</v>
      </c>
      <c r="F2208" s="64" t="str">
        <f t="shared" si="202"/>
        <v>71979</v>
      </c>
      <c r="G2208" s="12">
        <v>9.0300000000000005E-2</v>
      </c>
      <c r="I2208" s="64" t="str">
        <f t="shared" si="203"/>
        <v>11900</v>
      </c>
    </row>
    <row r="2209" spans="3:9">
      <c r="C2209" s="64"/>
      <c r="D2209" s="73"/>
      <c r="E2209" s="64">
        <v>29068</v>
      </c>
      <c r="F2209" s="64" t="str">
        <f t="shared" si="202"/>
        <v>81979</v>
      </c>
      <c r="G2209" s="12">
        <v>9.3299999999999994E-2</v>
      </c>
      <c r="I2209" s="64" t="str">
        <f t="shared" si="203"/>
        <v>11900</v>
      </c>
    </row>
    <row r="2210" spans="3:9">
      <c r="C2210" s="64"/>
      <c r="D2210" s="75"/>
      <c r="E2210" s="64">
        <v>29099</v>
      </c>
      <c r="F2210" s="64" t="str">
        <f t="shared" si="202"/>
        <v>91979</v>
      </c>
      <c r="G2210" s="12">
        <v>0.10299999999999999</v>
      </c>
      <c r="I2210" s="64" t="str">
        <f t="shared" si="203"/>
        <v>11900</v>
      </c>
    </row>
    <row r="2211" spans="3:9">
      <c r="C2211" s="64"/>
      <c r="D2211" s="73"/>
      <c r="E2211" s="64">
        <v>29129</v>
      </c>
      <c r="F2211" s="64" t="str">
        <f t="shared" si="202"/>
        <v>101979</v>
      </c>
      <c r="G2211" s="12">
        <v>0.1065</v>
      </c>
      <c r="I2211" s="64" t="str">
        <f t="shared" si="203"/>
        <v>11900</v>
      </c>
    </row>
    <row r="2212" spans="3:9">
      <c r="C2212" s="64"/>
      <c r="D2212" s="75"/>
      <c r="E2212" s="64">
        <v>29160</v>
      </c>
      <c r="F2212" s="64" t="str">
        <f t="shared" si="202"/>
        <v>111979</v>
      </c>
      <c r="G2212" s="12">
        <v>0.10390000000000001</v>
      </c>
      <c r="I2212" s="64" t="str">
        <f t="shared" si="203"/>
        <v>11900</v>
      </c>
    </row>
    <row r="2213" spans="3:9">
      <c r="C2213" s="64"/>
      <c r="D2213" s="73"/>
      <c r="E2213" s="64">
        <v>29190</v>
      </c>
      <c r="F2213" s="64" t="str">
        <f t="shared" si="202"/>
        <v>121979</v>
      </c>
      <c r="G2213" s="12">
        <v>0.108</v>
      </c>
      <c r="I2213" s="64" t="str">
        <f t="shared" si="203"/>
        <v>11900</v>
      </c>
    </row>
    <row r="2214" spans="3:9">
      <c r="C2214" s="64"/>
      <c r="D2214" s="75"/>
      <c r="E2214" s="64">
        <v>29221</v>
      </c>
      <c r="F2214" s="64" t="str">
        <f t="shared" si="202"/>
        <v>11980</v>
      </c>
      <c r="G2214" s="12">
        <v>0.1241</v>
      </c>
      <c r="I2214" s="64" t="str">
        <f t="shared" si="203"/>
        <v>11900</v>
      </c>
    </row>
    <row r="2215" spans="3:9">
      <c r="C2215" s="64"/>
      <c r="D2215" s="73"/>
      <c r="E2215" s="64">
        <v>29252</v>
      </c>
      <c r="F2215" s="64" t="str">
        <f t="shared" si="202"/>
        <v>21980</v>
      </c>
      <c r="G2215" s="12">
        <v>0.1275</v>
      </c>
      <c r="I2215" s="64" t="str">
        <f t="shared" si="203"/>
        <v>11900</v>
      </c>
    </row>
    <row r="2216" spans="3:9">
      <c r="C2216" s="64"/>
      <c r="D2216" s="75"/>
      <c r="E2216" s="64">
        <v>29281</v>
      </c>
      <c r="F2216" s="64" t="str">
        <f t="shared" si="202"/>
        <v>31980</v>
      </c>
      <c r="G2216" s="12">
        <v>0.1147</v>
      </c>
      <c r="I2216" s="64" t="str">
        <f t="shared" si="203"/>
        <v>11900</v>
      </c>
    </row>
    <row r="2217" spans="3:9">
      <c r="C2217" s="64"/>
      <c r="D2217" s="73"/>
      <c r="E2217" s="64">
        <v>29312</v>
      </c>
      <c r="F2217" s="64" t="str">
        <f t="shared" si="202"/>
        <v>41980</v>
      </c>
      <c r="G2217" s="12">
        <v>0.1018</v>
      </c>
      <c r="I2217" s="64" t="str">
        <f t="shared" si="203"/>
        <v>11900</v>
      </c>
    </row>
    <row r="2218" spans="3:9">
      <c r="C2218" s="64"/>
      <c r="D2218" s="75"/>
      <c r="E2218" s="64">
        <v>29342</v>
      </c>
      <c r="F2218" s="64" t="str">
        <f t="shared" si="202"/>
        <v>51980</v>
      </c>
      <c r="G2218" s="12">
        <v>9.7799999999999998E-2</v>
      </c>
      <c r="I2218" s="64" t="str">
        <f t="shared" si="203"/>
        <v>11900</v>
      </c>
    </row>
    <row r="2219" spans="3:9">
      <c r="C2219" s="64"/>
      <c r="D2219" s="73"/>
      <c r="E2219" s="64">
        <v>29373</v>
      </c>
      <c r="F2219" s="64" t="str">
        <f t="shared" si="202"/>
        <v>61980</v>
      </c>
      <c r="G2219" s="12">
        <v>0.10249999999999999</v>
      </c>
      <c r="I2219" s="64" t="str">
        <f t="shared" si="203"/>
        <v>11900</v>
      </c>
    </row>
    <row r="2220" spans="3:9">
      <c r="C2220" s="64"/>
      <c r="D2220" s="75"/>
      <c r="E2220" s="64">
        <v>29403</v>
      </c>
      <c r="F2220" s="64" t="str">
        <f t="shared" si="202"/>
        <v>71980</v>
      </c>
      <c r="G2220" s="12">
        <v>0.111</v>
      </c>
      <c r="I2220" s="64" t="str">
        <f t="shared" si="203"/>
        <v>11900</v>
      </c>
    </row>
    <row r="2221" spans="3:9">
      <c r="C2221" s="64"/>
      <c r="D2221" s="73"/>
      <c r="E2221" s="64">
        <v>29434</v>
      </c>
      <c r="F2221" s="64" t="str">
        <f t="shared" si="202"/>
        <v>81980</v>
      </c>
      <c r="G2221" s="12">
        <v>0.11509999999999999</v>
      </c>
      <c r="I2221" s="64" t="str">
        <f t="shared" si="203"/>
        <v>11900</v>
      </c>
    </row>
    <row r="2222" spans="3:9">
      <c r="C2222" s="64"/>
      <c r="D2222" s="75"/>
      <c r="E2222" s="64">
        <v>29465</v>
      </c>
      <c r="F2222" s="64" t="str">
        <f t="shared" si="202"/>
        <v>91980</v>
      </c>
      <c r="G2222" s="12">
        <v>0.11749999999999999</v>
      </c>
      <c r="I2222" s="64" t="str">
        <f t="shared" si="203"/>
        <v>11900</v>
      </c>
    </row>
    <row r="2223" spans="3:9">
      <c r="C2223" s="64"/>
      <c r="D2223" s="73"/>
      <c r="E2223" s="64">
        <v>29495</v>
      </c>
      <c r="F2223" s="64" t="str">
        <f t="shared" si="202"/>
        <v>101980</v>
      </c>
      <c r="G2223" s="12">
        <v>0.1268</v>
      </c>
      <c r="I2223" s="64" t="str">
        <f t="shared" si="203"/>
        <v>11900</v>
      </c>
    </row>
    <row r="2224" spans="3:9">
      <c r="C2224" s="64"/>
      <c r="D2224" s="75"/>
      <c r="E2224" s="64">
        <v>29526</v>
      </c>
      <c r="F2224" s="64" t="str">
        <f t="shared" si="202"/>
        <v>111980</v>
      </c>
      <c r="G2224" s="12">
        <v>0.12839999999999999</v>
      </c>
      <c r="I2224" s="64" t="str">
        <f t="shared" si="203"/>
        <v>11900</v>
      </c>
    </row>
    <row r="2225" spans="3:9">
      <c r="C2225" s="64"/>
      <c r="D2225" s="73"/>
      <c r="E2225" s="64">
        <v>29556</v>
      </c>
      <c r="F2225" s="64" t="str">
        <f t="shared" si="202"/>
        <v>121980</v>
      </c>
      <c r="G2225" s="12">
        <v>0.12570000000000001</v>
      </c>
      <c r="I2225" s="64" t="str">
        <f t="shared" si="203"/>
        <v>11900</v>
      </c>
    </row>
    <row r="2226" spans="3:9">
      <c r="C2226" s="64"/>
      <c r="D2226" s="75"/>
      <c r="E2226" s="64">
        <v>29587</v>
      </c>
      <c r="F2226" s="64" t="str">
        <f t="shared" si="202"/>
        <v>11981</v>
      </c>
      <c r="G2226" s="12">
        <v>0.13189999999999999</v>
      </c>
      <c r="I2226" s="64" t="str">
        <f t="shared" si="203"/>
        <v>11900</v>
      </c>
    </row>
    <row r="2227" spans="3:9">
      <c r="C2227" s="64"/>
      <c r="D2227" s="73"/>
      <c r="E2227" s="64">
        <v>29618</v>
      </c>
      <c r="F2227" s="64" t="str">
        <f t="shared" si="202"/>
        <v>21981</v>
      </c>
      <c r="G2227" s="12">
        <v>0.13120000000000001</v>
      </c>
      <c r="I2227" s="64" t="str">
        <f t="shared" si="203"/>
        <v>11900</v>
      </c>
    </row>
    <row r="2228" spans="3:9">
      <c r="C2228" s="64"/>
      <c r="D2228" s="75"/>
      <c r="E2228" s="64">
        <v>29646</v>
      </c>
      <c r="F2228" s="64" t="str">
        <f t="shared" si="202"/>
        <v>31981</v>
      </c>
      <c r="G2228" s="12">
        <v>0.1368</v>
      </c>
      <c r="I2228" s="64" t="str">
        <f t="shared" si="203"/>
        <v>11900</v>
      </c>
    </row>
    <row r="2229" spans="3:9">
      <c r="C2229" s="64"/>
      <c r="D2229" s="73"/>
      <c r="E2229" s="64">
        <v>29677</v>
      </c>
      <c r="F2229" s="64" t="str">
        <f t="shared" si="202"/>
        <v>41981</v>
      </c>
      <c r="G2229" s="12">
        <v>0.14099999999999999</v>
      </c>
      <c r="I2229" s="64" t="str">
        <f t="shared" si="203"/>
        <v>11900</v>
      </c>
    </row>
    <row r="2230" spans="3:9">
      <c r="C2230" s="64"/>
      <c r="D2230" s="75"/>
      <c r="E2230" s="64">
        <v>29707</v>
      </c>
      <c r="F2230" s="64" t="str">
        <f t="shared" si="202"/>
        <v>51981</v>
      </c>
      <c r="G2230" s="12">
        <v>0.13469999999999999</v>
      </c>
      <c r="I2230" s="64" t="str">
        <f t="shared" si="203"/>
        <v>11900</v>
      </c>
    </row>
    <row r="2231" spans="3:9">
      <c r="C2231" s="64"/>
      <c r="D2231" s="73"/>
      <c r="E2231" s="64">
        <v>29738</v>
      </c>
      <c r="F2231" s="64" t="str">
        <f t="shared" si="202"/>
        <v>61981</v>
      </c>
      <c r="G2231" s="12">
        <v>0.14280000000000001</v>
      </c>
      <c r="I2231" s="64" t="str">
        <f t="shared" si="203"/>
        <v>11900</v>
      </c>
    </row>
    <row r="2232" spans="3:9">
      <c r="C2232" s="64"/>
      <c r="D2232" s="75"/>
      <c r="E2232" s="64">
        <v>29768</v>
      </c>
      <c r="F2232" s="64" t="str">
        <f t="shared" si="202"/>
        <v>71981</v>
      </c>
      <c r="G2232" s="12">
        <v>0.14940000000000001</v>
      </c>
      <c r="I2232" s="64" t="str">
        <f t="shared" si="203"/>
        <v>11900</v>
      </c>
    </row>
    <row r="2233" spans="3:9">
      <c r="C2233" s="64"/>
      <c r="D2233" s="73"/>
      <c r="E2233" s="64">
        <v>29799</v>
      </c>
      <c r="F2233" s="64" t="str">
        <f t="shared" si="202"/>
        <v>81981</v>
      </c>
      <c r="G2233" s="12">
        <v>0.1532</v>
      </c>
      <c r="I2233" s="64" t="str">
        <f t="shared" si="203"/>
        <v>11900</v>
      </c>
    </row>
    <row r="2234" spans="3:9">
      <c r="C2234" s="64"/>
      <c r="D2234" s="75"/>
      <c r="E2234" s="64">
        <v>29830</v>
      </c>
      <c r="F2234" s="64" t="str">
        <f t="shared" si="202"/>
        <v>91981</v>
      </c>
      <c r="G2234" s="12">
        <v>0.1515</v>
      </c>
      <c r="I2234" s="64" t="str">
        <f t="shared" si="203"/>
        <v>11900</v>
      </c>
    </row>
    <row r="2235" spans="3:9">
      <c r="C2235" s="64"/>
      <c r="D2235" s="73"/>
      <c r="E2235" s="64">
        <v>29860</v>
      </c>
      <c r="F2235" s="64" t="str">
        <f t="shared" si="202"/>
        <v>101981</v>
      </c>
      <c r="G2235" s="12">
        <v>0.13389999999999999</v>
      </c>
      <c r="I2235" s="64" t="str">
        <f t="shared" si="203"/>
        <v>11900</v>
      </c>
    </row>
    <row r="2236" spans="3:9">
      <c r="C2236" s="64"/>
      <c r="D2236" s="75"/>
      <c r="E2236" s="64">
        <v>29891</v>
      </c>
      <c r="F2236" s="64" t="str">
        <f t="shared" si="202"/>
        <v>111981</v>
      </c>
      <c r="G2236" s="12">
        <v>0.13719999999999999</v>
      </c>
      <c r="I2236" s="64" t="str">
        <f t="shared" si="203"/>
        <v>11900</v>
      </c>
    </row>
    <row r="2237" spans="3:9">
      <c r="C2237" s="64"/>
      <c r="D2237" s="73"/>
      <c r="E2237" s="64">
        <v>29921</v>
      </c>
      <c r="F2237" s="64" t="str">
        <f t="shared" si="202"/>
        <v>121981</v>
      </c>
      <c r="G2237" s="12">
        <v>0.1459</v>
      </c>
      <c r="I2237" s="64" t="str">
        <f t="shared" si="203"/>
        <v>11900</v>
      </c>
    </row>
    <row r="2238" spans="3:9">
      <c r="C2238" s="64"/>
      <c r="D2238" s="75"/>
      <c r="E2238" s="64">
        <v>29952</v>
      </c>
      <c r="F2238" s="64" t="str">
        <f t="shared" si="202"/>
        <v>11982</v>
      </c>
      <c r="G2238" s="12">
        <v>0.14430000000000001</v>
      </c>
      <c r="I2238" s="64" t="str">
        <f t="shared" si="203"/>
        <v>11900</v>
      </c>
    </row>
    <row r="2239" spans="3:9">
      <c r="C2239" s="64"/>
      <c r="D2239" s="73"/>
      <c r="E2239" s="64">
        <v>29983</v>
      </c>
      <c r="F2239" s="64" t="str">
        <f t="shared" si="202"/>
        <v>21982</v>
      </c>
      <c r="G2239" s="12">
        <v>0.1386</v>
      </c>
      <c r="I2239" s="64" t="str">
        <f t="shared" si="203"/>
        <v>11900</v>
      </c>
    </row>
    <row r="2240" spans="3:9">
      <c r="C2240" s="64"/>
      <c r="D2240" s="75"/>
      <c r="E2240" s="64">
        <v>30011</v>
      </c>
      <c r="F2240" s="64" t="str">
        <f t="shared" si="202"/>
        <v>31982</v>
      </c>
      <c r="G2240" s="12">
        <v>0.13869999999999999</v>
      </c>
      <c r="I2240" s="64" t="str">
        <f t="shared" si="203"/>
        <v>11900</v>
      </c>
    </row>
    <row r="2241" spans="3:9">
      <c r="C2241" s="64"/>
      <c r="D2241" s="73"/>
      <c r="E2241" s="64">
        <v>30042</v>
      </c>
      <c r="F2241" s="64" t="str">
        <f t="shared" si="202"/>
        <v>41982</v>
      </c>
      <c r="G2241" s="12">
        <v>0.13619999999999999</v>
      </c>
      <c r="I2241" s="64" t="str">
        <f t="shared" si="203"/>
        <v>11900</v>
      </c>
    </row>
    <row r="2242" spans="3:9">
      <c r="C2242" s="64"/>
      <c r="D2242" s="75"/>
      <c r="E2242" s="64">
        <v>30072</v>
      </c>
      <c r="F2242" s="64" t="str">
        <f t="shared" si="202"/>
        <v>51982</v>
      </c>
      <c r="G2242" s="12">
        <v>0.14299999999999999</v>
      </c>
      <c r="I2242" s="64" t="str">
        <f t="shared" si="203"/>
        <v>11900</v>
      </c>
    </row>
    <row r="2243" spans="3:9">
      <c r="C2243" s="64"/>
      <c r="D2243" s="73"/>
      <c r="E2243" s="64">
        <v>30103</v>
      </c>
      <c r="F2243" s="64" t="str">
        <f t="shared" si="202"/>
        <v>61982</v>
      </c>
      <c r="G2243" s="12">
        <v>0.13950000000000001</v>
      </c>
      <c r="I2243" s="64" t="str">
        <f t="shared" si="203"/>
        <v>11900</v>
      </c>
    </row>
    <row r="2244" spans="3:9">
      <c r="C2244" s="64"/>
      <c r="D2244" s="75"/>
      <c r="E2244" s="64">
        <v>30133</v>
      </c>
      <c r="F2244" s="64" t="str">
        <f t="shared" si="202"/>
        <v>71982</v>
      </c>
      <c r="G2244" s="12">
        <v>0.13059999999999999</v>
      </c>
      <c r="I2244" s="64" t="str">
        <f t="shared" si="203"/>
        <v>11900</v>
      </c>
    </row>
    <row r="2245" spans="3:9">
      <c r="C2245" s="64"/>
      <c r="D2245" s="73"/>
      <c r="E2245" s="64">
        <v>30164</v>
      </c>
      <c r="F2245" s="64" t="str">
        <f t="shared" si="202"/>
        <v>81982</v>
      </c>
      <c r="G2245" s="12">
        <v>0.1234</v>
      </c>
      <c r="I2245" s="64" t="str">
        <f t="shared" si="203"/>
        <v>11900</v>
      </c>
    </row>
    <row r="2246" spans="3:9">
      <c r="C2246" s="64"/>
      <c r="D2246" s="75"/>
      <c r="E2246" s="64">
        <v>30195</v>
      </c>
      <c r="F2246" s="64" t="str">
        <f t="shared" si="202"/>
        <v>91982</v>
      </c>
      <c r="G2246" s="12">
        <v>0.1091</v>
      </c>
      <c r="I2246" s="64" t="str">
        <f t="shared" si="203"/>
        <v>11900</v>
      </c>
    </row>
    <row r="2247" spans="3:9">
      <c r="C2247" s="64"/>
      <c r="D2247" s="73"/>
      <c r="E2247" s="64">
        <v>30225</v>
      </c>
      <c r="F2247" s="64" t="str">
        <f t="shared" si="202"/>
        <v>101982</v>
      </c>
      <c r="G2247" s="12">
        <v>0.1055</v>
      </c>
      <c r="I2247" s="64" t="str">
        <f t="shared" si="203"/>
        <v>11900</v>
      </c>
    </row>
    <row r="2248" spans="3:9">
      <c r="C2248" s="64"/>
      <c r="D2248" s="75"/>
      <c r="E2248" s="64">
        <v>30256</v>
      </c>
      <c r="F2248" s="64" t="str">
        <f t="shared" si="202"/>
        <v>111982</v>
      </c>
      <c r="G2248" s="12">
        <v>0.10539999999999999</v>
      </c>
      <c r="I2248" s="64" t="str">
        <f t="shared" si="203"/>
        <v>11900</v>
      </c>
    </row>
    <row r="2249" spans="3:9">
      <c r="C2249" s="64"/>
      <c r="D2249" s="73"/>
      <c r="E2249" s="64">
        <v>30286</v>
      </c>
      <c r="F2249" s="64" t="str">
        <f t="shared" si="202"/>
        <v>121982</v>
      </c>
      <c r="G2249" s="12">
        <v>0.1046</v>
      </c>
      <c r="I2249" s="64" t="str">
        <f t="shared" si="203"/>
        <v>11900</v>
      </c>
    </row>
    <row r="2250" spans="3:9">
      <c r="C2250" s="64"/>
      <c r="D2250" s="75"/>
      <c r="E2250" s="64">
        <v>30317</v>
      </c>
      <c r="F2250" s="64" t="str">
        <f t="shared" si="202"/>
        <v>11983</v>
      </c>
      <c r="G2250" s="12">
        <v>0.1072</v>
      </c>
      <c r="I2250" s="64" t="str">
        <f t="shared" si="203"/>
        <v>11900</v>
      </c>
    </row>
    <row r="2251" spans="3:9">
      <c r="C2251" s="64"/>
      <c r="D2251" s="73"/>
      <c r="E2251" s="64">
        <v>30348</v>
      </c>
      <c r="F2251" s="64" t="str">
        <f t="shared" si="202"/>
        <v>21983</v>
      </c>
      <c r="G2251" s="12">
        <v>0.1051</v>
      </c>
      <c r="I2251" s="64" t="str">
        <f t="shared" si="203"/>
        <v>11900</v>
      </c>
    </row>
    <row r="2252" spans="3:9">
      <c r="C2252" s="64"/>
      <c r="D2252" s="75"/>
      <c r="E2252" s="64">
        <v>30376</v>
      </c>
      <c r="F2252" s="64" t="str">
        <f t="shared" si="202"/>
        <v>31983</v>
      </c>
      <c r="G2252" s="12">
        <v>0.104</v>
      </c>
      <c r="I2252" s="64" t="str">
        <f t="shared" si="203"/>
        <v>11900</v>
      </c>
    </row>
    <row r="2253" spans="3:9">
      <c r="C2253" s="64"/>
      <c r="D2253" s="73"/>
      <c r="E2253" s="64">
        <v>30407</v>
      </c>
      <c r="F2253" s="64" t="str">
        <f t="shared" si="202"/>
        <v>41983</v>
      </c>
      <c r="G2253" s="12">
        <v>0.1038</v>
      </c>
      <c r="I2253" s="64" t="str">
        <f t="shared" si="203"/>
        <v>11900</v>
      </c>
    </row>
    <row r="2254" spans="3:9">
      <c r="C2254" s="64"/>
      <c r="D2254" s="75"/>
      <c r="E2254" s="64">
        <v>30437</v>
      </c>
      <c r="F2254" s="64" t="str">
        <f t="shared" si="202"/>
        <v>51983</v>
      </c>
      <c r="G2254" s="12">
        <v>0.1085</v>
      </c>
      <c r="I2254" s="64" t="str">
        <f t="shared" si="203"/>
        <v>11900</v>
      </c>
    </row>
    <row r="2255" spans="3:9">
      <c r="C2255" s="64"/>
      <c r="D2255" s="73"/>
      <c r="E2255" s="64">
        <v>30468</v>
      </c>
      <c r="F2255" s="64" t="str">
        <f t="shared" si="202"/>
        <v>61983</v>
      </c>
      <c r="G2255" s="12">
        <v>0.1138</v>
      </c>
      <c r="I2255" s="64" t="str">
        <f t="shared" si="203"/>
        <v>11900</v>
      </c>
    </row>
    <row r="2256" spans="3:9">
      <c r="C2256" s="64"/>
      <c r="D2256" s="75"/>
      <c r="E2256" s="64">
        <v>30498</v>
      </c>
      <c r="F2256" s="64" t="str">
        <f t="shared" si="202"/>
        <v>71983</v>
      </c>
      <c r="G2256" s="12">
        <v>0.11849999999999999</v>
      </c>
      <c r="I2256" s="64" t="str">
        <f t="shared" si="203"/>
        <v>11900</v>
      </c>
    </row>
    <row r="2257" spans="3:9">
      <c r="C2257" s="64"/>
      <c r="D2257" s="73"/>
      <c r="E2257" s="64">
        <v>30529</v>
      </c>
      <c r="F2257" s="64" t="str">
        <f t="shared" si="202"/>
        <v>81983</v>
      </c>
      <c r="G2257" s="12">
        <v>0.11650000000000001</v>
      </c>
      <c r="I2257" s="64" t="str">
        <f t="shared" si="203"/>
        <v>11900</v>
      </c>
    </row>
    <row r="2258" spans="3:9">
      <c r="C2258" s="64"/>
      <c r="D2258" s="75"/>
      <c r="E2258" s="64">
        <v>30560</v>
      </c>
      <c r="F2258" s="64" t="str">
        <f t="shared" si="202"/>
        <v>91983</v>
      </c>
      <c r="G2258" s="12">
        <v>0.1154</v>
      </c>
      <c r="I2258" s="64" t="str">
        <f t="shared" si="203"/>
        <v>11900</v>
      </c>
    </row>
    <row r="2259" spans="3:9">
      <c r="C2259" s="64"/>
      <c r="D2259" s="73"/>
      <c r="E2259" s="64">
        <v>30590</v>
      </c>
      <c r="F2259" s="64" t="str">
        <f t="shared" si="202"/>
        <v>101983</v>
      </c>
      <c r="G2259" s="12">
        <v>0.1169</v>
      </c>
      <c r="I2259" s="64" t="str">
        <f t="shared" si="203"/>
        <v>11900</v>
      </c>
    </row>
    <row r="2260" spans="3:9">
      <c r="C2260" s="64"/>
      <c r="D2260" s="75"/>
      <c r="E2260" s="64">
        <v>30621</v>
      </c>
      <c r="F2260" s="64" t="str">
        <f t="shared" si="202"/>
        <v>111983</v>
      </c>
      <c r="G2260" s="12">
        <v>0.1183</v>
      </c>
      <c r="I2260" s="64" t="str">
        <f t="shared" si="203"/>
        <v>11900</v>
      </c>
    </row>
    <row r="2261" spans="3:9">
      <c r="C2261" s="64"/>
      <c r="D2261" s="73"/>
      <c r="E2261" s="64">
        <v>30651</v>
      </c>
      <c r="F2261" s="64" t="str">
        <f t="shared" si="202"/>
        <v>121983</v>
      </c>
      <c r="G2261" s="12">
        <v>0.1167</v>
      </c>
      <c r="I2261" s="64" t="str">
        <f t="shared" si="203"/>
        <v>11900</v>
      </c>
    </row>
    <row r="2262" spans="3:9">
      <c r="C2262" s="64"/>
      <c r="D2262" s="75"/>
      <c r="E2262" s="64">
        <v>30682</v>
      </c>
      <c r="F2262" s="64" t="str">
        <f t="shared" si="202"/>
        <v>11984</v>
      </c>
      <c r="G2262" s="12">
        <v>0.11840000000000001</v>
      </c>
      <c r="I2262" s="64" t="str">
        <f t="shared" si="203"/>
        <v>11900</v>
      </c>
    </row>
    <row r="2263" spans="3:9">
      <c r="C2263" s="64"/>
      <c r="D2263" s="73"/>
      <c r="E2263" s="64">
        <v>30713</v>
      </c>
      <c r="F2263" s="64" t="str">
        <f t="shared" si="202"/>
        <v>21984</v>
      </c>
      <c r="G2263" s="12">
        <v>0.1232</v>
      </c>
      <c r="I2263" s="64" t="str">
        <f t="shared" si="203"/>
        <v>11900</v>
      </c>
    </row>
    <row r="2264" spans="3:9">
      <c r="C2264" s="64"/>
      <c r="D2264" s="75"/>
      <c r="E2264" s="64">
        <v>30742</v>
      </c>
      <c r="F2264" s="64" t="str">
        <f t="shared" si="202"/>
        <v>31984</v>
      </c>
      <c r="G2264" s="12">
        <v>0.1263</v>
      </c>
      <c r="I2264" s="64" t="str">
        <f t="shared" si="203"/>
        <v>11900</v>
      </c>
    </row>
    <row r="2265" spans="3:9">
      <c r="C2265" s="64"/>
      <c r="D2265" s="73"/>
      <c r="E2265" s="64">
        <v>30773</v>
      </c>
      <c r="F2265" s="64" t="str">
        <f t="shared" si="202"/>
        <v>41984</v>
      </c>
      <c r="G2265" s="12">
        <v>0.1341</v>
      </c>
      <c r="I2265" s="64" t="str">
        <f t="shared" si="203"/>
        <v>11900</v>
      </c>
    </row>
    <row r="2266" spans="3:9">
      <c r="C2266" s="64"/>
      <c r="D2266" s="75"/>
      <c r="E2266" s="64">
        <v>30803</v>
      </c>
      <c r="F2266" s="64" t="str">
        <f t="shared" si="202"/>
        <v>51984</v>
      </c>
      <c r="G2266" s="12">
        <v>0.1356</v>
      </c>
      <c r="I2266" s="64" t="str">
        <f t="shared" si="203"/>
        <v>11900</v>
      </c>
    </row>
    <row r="2267" spans="3:9">
      <c r="C2267" s="64"/>
      <c r="D2267" s="73"/>
      <c r="E2267" s="64">
        <v>30834</v>
      </c>
      <c r="F2267" s="64" t="str">
        <f t="shared" si="202"/>
        <v>61984</v>
      </c>
      <c r="G2267" s="12">
        <v>0.1336</v>
      </c>
      <c r="I2267" s="64" t="str">
        <f t="shared" si="203"/>
        <v>11900</v>
      </c>
    </row>
    <row r="2268" spans="3:9">
      <c r="C2268" s="64"/>
      <c r="D2268" s="75"/>
      <c r="E2268" s="64">
        <v>30864</v>
      </c>
      <c r="F2268" s="64" t="str">
        <f t="shared" si="202"/>
        <v>71984</v>
      </c>
      <c r="G2268" s="12">
        <v>0.12720000000000001</v>
      </c>
      <c r="I2268" s="64" t="str">
        <f t="shared" si="203"/>
        <v>11900</v>
      </c>
    </row>
    <row r="2269" spans="3:9">
      <c r="C2269" s="64"/>
      <c r="D2269" s="73"/>
      <c r="E2269" s="64">
        <v>30895</v>
      </c>
      <c r="F2269" s="64" t="str">
        <f t="shared" ref="F2269:F2332" si="204">MONTH(E2269)&amp;YEAR(E2269)</f>
        <v>81984</v>
      </c>
      <c r="G2269" s="12">
        <v>0.12520000000000001</v>
      </c>
      <c r="I2269" s="64" t="str">
        <f t="shared" ref="I2269:I2332" si="205">MONTH(H2269)&amp;YEAR(H2269)</f>
        <v>11900</v>
      </c>
    </row>
    <row r="2270" spans="3:9">
      <c r="C2270" s="64"/>
      <c r="D2270" s="75"/>
      <c r="E2270" s="64">
        <v>30926</v>
      </c>
      <c r="F2270" s="64" t="str">
        <f t="shared" si="204"/>
        <v>91984</v>
      </c>
      <c r="G2270" s="12">
        <v>0.1216</v>
      </c>
      <c r="I2270" s="64" t="str">
        <f t="shared" si="205"/>
        <v>11900</v>
      </c>
    </row>
    <row r="2271" spans="3:9">
      <c r="C2271" s="64"/>
      <c r="D2271" s="73"/>
      <c r="E2271" s="64">
        <v>30956</v>
      </c>
      <c r="F2271" s="64" t="str">
        <f t="shared" si="204"/>
        <v>101984</v>
      </c>
      <c r="G2271" s="12">
        <v>0.1157</v>
      </c>
      <c r="I2271" s="64" t="str">
        <f t="shared" si="205"/>
        <v>11900</v>
      </c>
    </row>
    <row r="2272" spans="3:9">
      <c r="C2272" s="64"/>
      <c r="D2272" s="75"/>
      <c r="E2272" s="64">
        <v>30987</v>
      </c>
      <c r="F2272" s="64" t="str">
        <f t="shared" si="204"/>
        <v>111984</v>
      </c>
      <c r="G2272" s="12">
        <v>0.115</v>
      </c>
      <c r="I2272" s="64" t="str">
        <f t="shared" si="205"/>
        <v>11900</v>
      </c>
    </row>
    <row r="2273" spans="3:9">
      <c r="C2273" s="64"/>
      <c r="D2273" s="73"/>
      <c r="E2273" s="64">
        <v>31017</v>
      </c>
      <c r="F2273" s="64" t="str">
        <f t="shared" si="204"/>
        <v>121984</v>
      </c>
      <c r="G2273" s="12">
        <v>0.1138</v>
      </c>
      <c r="I2273" s="64" t="str">
        <f t="shared" si="205"/>
        <v>11900</v>
      </c>
    </row>
    <row r="2274" spans="3:9">
      <c r="C2274" s="64"/>
      <c r="D2274" s="75"/>
      <c r="E2274" s="64">
        <v>31048</v>
      </c>
      <c r="F2274" s="64" t="str">
        <f t="shared" si="204"/>
        <v>11985</v>
      </c>
      <c r="G2274" s="12">
        <v>0.11509999999999999</v>
      </c>
      <c r="I2274" s="64" t="str">
        <f t="shared" si="205"/>
        <v>11900</v>
      </c>
    </row>
    <row r="2275" spans="3:9">
      <c r="C2275" s="64"/>
      <c r="D2275" s="73"/>
      <c r="E2275" s="64">
        <v>31079</v>
      </c>
      <c r="F2275" s="64" t="str">
        <f t="shared" si="204"/>
        <v>21985</v>
      </c>
      <c r="G2275" s="12">
        <v>0.1186</v>
      </c>
      <c r="I2275" s="64" t="str">
        <f t="shared" si="205"/>
        <v>11900</v>
      </c>
    </row>
    <row r="2276" spans="3:9">
      <c r="C2276" s="64"/>
      <c r="D2276" s="75"/>
      <c r="E2276" s="64">
        <v>31107</v>
      </c>
      <c r="F2276" s="64" t="str">
        <f t="shared" si="204"/>
        <v>31985</v>
      </c>
      <c r="G2276" s="12">
        <v>0.1143</v>
      </c>
      <c r="I2276" s="64" t="str">
        <f t="shared" si="205"/>
        <v>11900</v>
      </c>
    </row>
    <row r="2277" spans="3:9">
      <c r="C2277" s="64"/>
      <c r="D2277" s="73"/>
      <c r="E2277" s="64">
        <v>31138</v>
      </c>
      <c r="F2277" s="64" t="str">
        <f t="shared" si="204"/>
        <v>41985</v>
      </c>
      <c r="G2277" s="12">
        <v>0.1085</v>
      </c>
      <c r="I2277" s="64" t="str">
        <f t="shared" si="205"/>
        <v>11900</v>
      </c>
    </row>
    <row r="2278" spans="3:9">
      <c r="C2278" s="64"/>
      <c r="D2278" s="75"/>
      <c r="E2278" s="64">
        <v>31168</v>
      </c>
      <c r="F2278" s="64" t="str">
        <f t="shared" si="204"/>
        <v>51985</v>
      </c>
      <c r="G2278" s="12">
        <v>0.1016</v>
      </c>
      <c r="I2278" s="64" t="str">
        <f t="shared" si="205"/>
        <v>11900</v>
      </c>
    </row>
    <row r="2279" spans="3:9">
      <c r="C2279" s="64"/>
      <c r="D2279" s="73"/>
      <c r="E2279" s="64">
        <v>31199</v>
      </c>
      <c r="F2279" s="64" t="str">
        <f t="shared" si="204"/>
        <v>61985</v>
      </c>
      <c r="G2279" s="12">
        <v>0.1031</v>
      </c>
      <c r="I2279" s="64" t="str">
        <f t="shared" si="205"/>
        <v>11900</v>
      </c>
    </row>
    <row r="2280" spans="3:9">
      <c r="C2280" s="64"/>
      <c r="D2280" s="75"/>
      <c r="E2280" s="64">
        <v>31229</v>
      </c>
      <c r="F2280" s="64" t="str">
        <f t="shared" si="204"/>
        <v>71985</v>
      </c>
      <c r="G2280" s="12">
        <v>0.1033</v>
      </c>
      <c r="I2280" s="64" t="str">
        <f t="shared" si="205"/>
        <v>11900</v>
      </c>
    </row>
    <row r="2281" spans="3:9">
      <c r="C2281" s="64"/>
      <c r="D2281" s="73"/>
      <c r="E2281" s="64">
        <v>31260</v>
      </c>
      <c r="F2281" s="64" t="str">
        <f t="shared" si="204"/>
        <v>81985</v>
      </c>
      <c r="G2281" s="12">
        <v>0.1037</v>
      </c>
      <c r="I2281" s="64" t="str">
        <f t="shared" si="205"/>
        <v>11900</v>
      </c>
    </row>
    <row r="2282" spans="3:9">
      <c r="C2282" s="64"/>
      <c r="D2282" s="75"/>
      <c r="E2282" s="64">
        <v>31291</v>
      </c>
      <c r="F2282" s="64" t="str">
        <f t="shared" si="204"/>
        <v>91985</v>
      </c>
      <c r="G2282" s="12">
        <v>0.1024</v>
      </c>
      <c r="I2282" s="64" t="str">
        <f t="shared" si="205"/>
        <v>11900</v>
      </c>
    </row>
    <row r="2283" spans="3:9">
      <c r="C2283" s="64"/>
      <c r="D2283" s="73"/>
      <c r="E2283" s="64">
        <v>31321</v>
      </c>
      <c r="F2283" s="64" t="str">
        <f t="shared" si="204"/>
        <v>101985</v>
      </c>
      <c r="G2283" s="12">
        <v>9.7799999999999998E-2</v>
      </c>
      <c r="I2283" s="64" t="str">
        <f t="shared" si="205"/>
        <v>11900</v>
      </c>
    </row>
    <row r="2284" spans="3:9">
      <c r="C2284" s="64"/>
      <c r="D2284" s="75"/>
      <c r="E2284" s="64">
        <v>31352</v>
      </c>
      <c r="F2284" s="64" t="str">
        <f t="shared" si="204"/>
        <v>111985</v>
      </c>
      <c r="G2284" s="12">
        <v>9.2600000000000002E-2</v>
      </c>
      <c r="I2284" s="64" t="str">
        <f t="shared" si="205"/>
        <v>11900</v>
      </c>
    </row>
    <row r="2285" spans="3:9">
      <c r="C2285" s="64"/>
      <c r="D2285" s="73"/>
      <c r="E2285" s="64">
        <v>31382</v>
      </c>
      <c r="F2285" s="64" t="str">
        <f t="shared" si="204"/>
        <v>121985</v>
      </c>
      <c r="G2285" s="12">
        <v>9.1899999999999996E-2</v>
      </c>
      <c r="I2285" s="64" t="str">
        <f t="shared" si="205"/>
        <v>11900</v>
      </c>
    </row>
    <row r="2286" spans="3:9">
      <c r="C2286" s="64"/>
      <c r="D2286" s="75"/>
      <c r="E2286" s="64">
        <v>31413</v>
      </c>
      <c r="F2286" s="64" t="str">
        <f t="shared" si="204"/>
        <v>11986</v>
      </c>
      <c r="G2286" s="12">
        <v>8.6999999999999994E-2</v>
      </c>
      <c r="I2286" s="64" t="str">
        <f t="shared" si="205"/>
        <v>11900</v>
      </c>
    </row>
    <row r="2287" spans="3:9">
      <c r="C2287" s="64"/>
      <c r="D2287" s="73"/>
      <c r="E2287" s="64">
        <v>31444</v>
      </c>
      <c r="F2287" s="64" t="str">
        <f t="shared" si="204"/>
        <v>21986</v>
      </c>
      <c r="G2287" s="12">
        <v>7.7799999999999994E-2</v>
      </c>
      <c r="I2287" s="64" t="str">
        <f t="shared" si="205"/>
        <v>11900</v>
      </c>
    </row>
    <row r="2288" spans="3:9">
      <c r="C2288" s="64"/>
      <c r="D2288" s="75"/>
      <c r="E2288" s="64">
        <v>31472</v>
      </c>
      <c r="F2288" s="64" t="str">
        <f t="shared" si="204"/>
        <v>31986</v>
      </c>
      <c r="G2288" s="12">
        <v>7.2999999999999995E-2</v>
      </c>
      <c r="I2288" s="64" t="str">
        <f t="shared" si="205"/>
        <v>11900</v>
      </c>
    </row>
    <row r="2289" spans="3:9">
      <c r="C2289" s="64"/>
      <c r="D2289" s="73"/>
      <c r="E2289" s="64">
        <v>31503</v>
      </c>
      <c r="F2289" s="64" t="str">
        <f t="shared" si="204"/>
        <v>41986</v>
      </c>
      <c r="G2289" s="12">
        <v>7.7100000000000002E-2</v>
      </c>
      <c r="I2289" s="64" t="str">
        <f t="shared" si="205"/>
        <v>11900</v>
      </c>
    </row>
    <row r="2290" spans="3:9">
      <c r="C2290" s="64"/>
      <c r="D2290" s="75"/>
      <c r="E2290" s="64">
        <v>31533</v>
      </c>
      <c r="F2290" s="64" t="str">
        <f t="shared" si="204"/>
        <v>51986</v>
      </c>
      <c r="G2290" s="12">
        <v>7.8E-2</v>
      </c>
      <c r="I2290" s="64" t="str">
        <f t="shared" si="205"/>
        <v>11900</v>
      </c>
    </row>
    <row r="2291" spans="3:9">
      <c r="C2291" s="64"/>
      <c r="D2291" s="73"/>
      <c r="E2291" s="64">
        <v>31564</v>
      </c>
      <c r="F2291" s="64" t="str">
        <f t="shared" si="204"/>
        <v>61986</v>
      </c>
      <c r="G2291" s="12">
        <v>7.2999999999999995E-2</v>
      </c>
      <c r="I2291" s="64" t="str">
        <f t="shared" si="205"/>
        <v>11900</v>
      </c>
    </row>
    <row r="2292" spans="3:9">
      <c r="C2292" s="64"/>
      <c r="D2292" s="75"/>
      <c r="E2292" s="64">
        <v>31594</v>
      </c>
      <c r="F2292" s="64" t="str">
        <f t="shared" si="204"/>
        <v>71986</v>
      </c>
      <c r="G2292" s="12">
        <v>7.17E-2</v>
      </c>
      <c r="I2292" s="64" t="str">
        <f t="shared" si="205"/>
        <v>11900</v>
      </c>
    </row>
    <row r="2293" spans="3:9">
      <c r="C2293" s="64"/>
      <c r="D2293" s="73"/>
      <c r="E2293" s="64">
        <v>31625</v>
      </c>
      <c r="F2293" s="64" t="str">
        <f t="shared" si="204"/>
        <v>81986</v>
      </c>
      <c r="G2293" s="12">
        <v>7.4499999999999997E-2</v>
      </c>
      <c r="I2293" s="64" t="str">
        <f t="shared" si="205"/>
        <v>11900</v>
      </c>
    </row>
    <row r="2294" spans="3:9">
      <c r="C2294" s="64"/>
      <c r="D2294" s="75"/>
      <c r="E2294" s="64">
        <v>31656</v>
      </c>
      <c r="F2294" s="64" t="str">
        <f t="shared" si="204"/>
        <v>91986</v>
      </c>
      <c r="G2294" s="12">
        <v>7.4300000000000005E-2</v>
      </c>
      <c r="I2294" s="64" t="str">
        <f t="shared" si="205"/>
        <v>11900</v>
      </c>
    </row>
    <row r="2295" spans="3:9">
      <c r="C2295" s="64"/>
      <c r="D2295" s="73"/>
      <c r="E2295" s="64">
        <v>31686</v>
      </c>
      <c r="F2295" s="64" t="str">
        <f t="shared" si="204"/>
        <v>101986</v>
      </c>
      <c r="G2295" s="12">
        <v>7.2499999999999995E-2</v>
      </c>
      <c r="I2295" s="64" t="str">
        <f t="shared" si="205"/>
        <v>11900</v>
      </c>
    </row>
    <row r="2296" spans="3:9">
      <c r="C2296" s="64"/>
      <c r="D2296" s="75"/>
      <c r="E2296" s="64">
        <v>31717</v>
      </c>
      <c r="F2296" s="64" t="str">
        <f t="shared" si="204"/>
        <v>111986</v>
      </c>
      <c r="G2296" s="12">
        <v>7.1099999999999997E-2</v>
      </c>
      <c r="I2296" s="64" t="str">
        <f t="shared" si="205"/>
        <v>11900</v>
      </c>
    </row>
    <row r="2297" spans="3:9">
      <c r="C2297" s="64"/>
      <c r="D2297" s="73"/>
      <c r="E2297" s="64">
        <v>31747</v>
      </c>
      <c r="F2297" s="64" t="str">
        <f t="shared" si="204"/>
        <v>121986</v>
      </c>
      <c r="G2297" s="12">
        <v>7.0800000000000002E-2</v>
      </c>
      <c r="I2297" s="64" t="str">
        <f t="shared" si="205"/>
        <v>11900</v>
      </c>
    </row>
    <row r="2298" spans="3:9">
      <c r="C2298" s="64"/>
      <c r="D2298" s="75"/>
      <c r="E2298" s="64">
        <v>31778</v>
      </c>
      <c r="F2298" s="64" t="str">
        <f t="shared" si="204"/>
        <v>11987</v>
      </c>
      <c r="G2298" s="12">
        <v>7.2499999999999995E-2</v>
      </c>
      <c r="I2298" s="64" t="str">
        <f t="shared" si="205"/>
        <v>11900</v>
      </c>
    </row>
    <row r="2299" spans="3:9">
      <c r="C2299" s="64"/>
      <c r="D2299" s="73"/>
      <c r="E2299" s="64">
        <v>31809</v>
      </c>
      <c r="F2299" s="64" t="str">
        <f t="shared" si="204"/>
        <v>21987</v>
      </c>
      <c r="G2299" s="12">
        <v>7.2499999999999995E-2</v>
      </c>
      <c r="I2299" s="64" t="str">
        <f t="shared" si="205"/>
        <v>11900</v>
      </c>
    </row>
    <row r="2300" spans="3:9">
      <c r="C2300" s="64"/>
      <c r="D2300" s="75"/>
      <c r="E2300" s="64">
        <v>31837</v>
      </c>
      <c r="F2300" s="64" t="str">
        <f t="shared" si="204"/>
        <v>31987</v>
      </c>
      <c r="G2300" s="12">
        <v>8.0199999999999994E-2</v>
      </c>
      <c r="I2300" s="64" t="str">
        <f t="shared" si="205"/>
        <v>11900</v>
      </c>
    </row>
    <row r="2301" spans="3:9">
      <c r="C2301" s="64"/>
      <c r="D2301" s="73"/>
      <c r="E2301" s="64">
        <v>31868</v>
      </c>
      <c r="F2301" s="64" t="str">
        <f t="shared" si="204"/>
        <v>41987</v>
      </c>
      <c r="G2301" s="12">
        <v>8.6099999999999996E-2</v>
      </c>
      <c r="I2301" s="64" t="str">
        <f t="shared" si="205"/>
        <v>11900</v>
      </c>
    </row>
    <row r="2302" spans="3:9">
      <c r="C2302" s="64"/>
      <c r="D2302" s="75"/>
      <c r="E2302" s="64">
        <v>31898</v>
      </c>
      <c r="F2302" s="64" t="str">
        <f t="shared" si="204"/>
        <v>51987</v>
      </c>
      <c r="G2302" s="12">
        <v>8.4000000000000005E-2</v>
      </c>
      <c r="I2302" s="64" t="str">
        <f t="shared" si="205"/>
        <v>11900</v>
      </c>
    </row>
    <row r="2303" spans="3:9">
      <c r="C2303" s="64"/>
      <c r="D2303" s="73"/>
      <c r="E2303" s="64">
        <v>31929</v>
      </c>
      <c r="F2303" s="64" t="str">
        <f t="shared" si="204"/>
        <v>61987</v>
      </c>
      <c r="G2303" s="12">
        <v>8.4500000000000006E-2</v>
      </c>
      <c r="I2303" s="64" t="str">
        <f t="shared" si="205"/>
        <v>11900</v>
      </c>
    </row>
    <row r="2304" spans="3:9">
      <c r="C2304" s="64"/>
      <c r="D2304" s="75"/>
      <c r="E2304" s="64">
        <v>31959</v>
      </c>
      <c r="F2304" s="64" t="str">
        <f t="shared" si="204"/>
        <v>71987</v>
      </c>
      <c r="G2304" s="12">
        <v>8.7599999999999997E-2</v>
      </c>
      <c r="I2304" s="64" t="str">
        <f t="shared" si="205"/>
        <v>11900</v>
      </c>
    </row>
    <row r="2305" spans="3:9">
      <c r="C2305" s="64"/>
      <c r="D2305" s="73"/>
      <c r="E2305" s="64">
        <v>31990</v>
      </c>
      <c r="F2305" s="64" t="str">
        <f t="shared" si="204"/>
        <v>81987</v>
      </c>
      <c r="G2305" s="12">
        <v>9.4200000000000006E-2</v>
      </c>
      <c r="I2305" s="64" t="str">
        <f t="shared" si="205"/>
        <v>11900</v>
      </c>
    </row>
    <row r="2306" spans="3:9">
      <c r="C2306" s="64"/>
      <c r="D2306" s="75"/>
      <c r="E2306" s="64">
        <v>32021</v>
      </c>
      <c r="F2306" s="64" t="str">
        <f t="shared" si="204"/>
        <v>91987</v>
      </c>
      <c r="G2306" s="12">
        <v>9.5200000000000007E-2</v>
      </c>
      <c r="I2306" s="64" t="str">
        <f t="shared" si="205"/>
        <v>11900</v>
      </c>
    </row>
    <row r="2307" spans="3:9">
      <c r="C2307" s="64"/>
      <c r="D2307" s="73"/>
      <c r="E2307" s="64">
        <v>32051</v>
      </c>
      <c r="F2307" s="64" t="str">
        <f t="shared" si="204"/>
        <v>101987</v>
      </c>
      <c r="G2307" s="12">
        <v>8.8599999999999998E-2</v>
      </c>
      <c r="I2307" s="64" t="str">
        <f t="shared" si="205"/>
        <v>11900</v>
      </c>
    </row>
    <row r="2308" spans="3:9">
      <c r="C2308" s="64"/>
      <c r="D2308" s="75"/>
      <c r="E2308" s="64">
        <v>32082</v>
      </c>
      <c r="F2308" s="64" t="str">
        <f t="shared" si="204"/>
        <v>111987</v>
      </c>
      <c r="G2308" s="12">
        <v>8.9899999999999994E-2</v>
      </c>
      <c r="I2308" s="64" t="str">
        <f t="shared" si="205"/>
        <v>11900</v>
      </c>
    </row>
    <row r="2309" spans="3:9">
      <c r="C2309" s="64"/>
      <c r="D2309" s="73"/>
      <c r="E2309" s="64">
        <v>32112</v>
      </c>
      <c r="F2309" s="64" t="str">
        <f t="shared" si="204"/>
        <v>121987</v>
      </c>
      <c r="G2309" s="12">
        <v>8.6699999999999999E-2</v>
      </c>
      <c r="I2309" s="64" t="str">
        <f t="shared" si="205"/>
        <v>11900</v>
      </c>
    </row>
    <row r="2310" spans="3:9">
      <c r="C2310" s="64"/>
      <c r="D2310" s="75"/>
      <c r="E2310" s="64">
        <v>32143</v>
      </c>
      <c r="F2310" s="64" t="str">
        <f t="shared" si="204"/>
        <v>11988</v>
      </c>
      <c r="G2310" s="12">
        <v>8.2100000000000006E-2</v>
      </c>
      <c r="I2310" s="64" t="str">
        <f t="shared" si="205"/>
        <v>11900</v>
      </c>
    </row>
    <row r="2311" spans="3:9">
      <c r="C2311" s="64"/>
      <c r="D2311" s="73"/>
      <c r="E2311" s="64">
        <v>32174</v>
      </c>
      <c r="F2311" s="64" t="str">
        <f t="shared" si="204"/>
        <v>21988</v>
      </c>
      <c r="G2311" s="12">
        <v>8.3699999999999997E-2</v>
      </c>
      <c r="I2311" s="64" t="str">
        <f t="shared" si="205"/>
        <v>11900</v>
      </c>
    </row>
    <row r="2312" spans="3:9">
      <c r="C2312" s="64"/>
      <c r="D2312" s="75"/>
      <c r="E2312" s="64">
        <v>32203</v>
      </c>
      <c r="F2312" s="64" t="str">
        <f t="shared" si="204"/>
        <v>31988</v>
      </c>
      <c r="G2312" s="12">
        <v>8.72E-2</v>
      </c>
      <c r="I2312" s="64" t="str">
        <f t="shared" si="205"/>
        <v>11900</v>
      </c>
    </row>
    <row r="2313" spans="3:9">
      <c r="C2313" s="64"/>
      <c r="D2313" s="73"/>
      <c r="E2313" s="64">
        <v>32234</v>
      </c>
      <c r="F2313" s="64" t="str">
        <f t="shared" si="204"/>
        <v>41988</v>
      </c>
      <c r="G2313" s="12">
        <v>9.0899999999999995E-2</v>
      </c>
      <c r="I2313" s="64" t="str">
        <f t="shared" si="205"/>
        <v>11900</v>
      </c>
    </row>
    <row r="2314" spans="3:9">
      <c r="C2314" s="64"/>
      <c r="D2314" s="75"/>
      <c r="E2314" s="64">
        <v>32264</v>
      </c>
      <c r="F2314" s="64" t="str">
        <f t="shared" si="204"/>
        <v>51988</v>
      </c>
      <c r="G2314" s="12">
        <v>8.9200000000000002E-2</v>
      </c>
      <c r="I2314" s="64" t="str">
        <f t="shared" si="205"/>
        <v>11900</v>
      </c>
    </row>
    <row r="2315" spans="3:9">
      <c r="C2315" s="64"/>
      <c r="D2315" s="73"/>
      <c r="E2315" s="64">
        <v>32295</v>
      </c>
      <c r="F2315" s="64" t="str">
        <f t="shared" si="204"/>
        <v>61988</v>
      </c>
      <c r="G2315" s="12">
        <v>9.06E-2</v>
      </c>
      <c r="I2315" s="64" t="str">
        <f t="shared" si="205"/>
        <v>11900</v>
      </c>
    </row>
    <row r="2316" spans="3:9">
      <c r="C2316" s="64"/>
      <c r="D2316" s="75"/>
      <c r="E2316" s="64">
        <v>32325</v>
      </c>
      <c r="F2316" s="64" t="str">
        <f t="shared" si="204"/>
        <v>71988</v>
      </c>
      <c r="G2316" s="12">
        <v>9.2600000000000002E-2</v>
      </c>
      <c r="I2316" s="64" t="str">
        <f t="shared" si="205"/>
        <v>11900</v>
      </c>
    </row>
    <row r="2317" spans="3:9">
      <c r="C2317" s="64"/>
      <c r="D2317" s="73"/>
      <c r="E2317" s="64">
        <v>32356</v>
      </c>
      <c r="F2317" s="64" t="str">
        <f t="shared" si="204"/>
        <v>81988</v>
      </c>
      <c r="G2317" s="12">
        <v>8.9800000000000005E-2</v>
      </c>
      <c r="I2317" s="64" t="str">
        <f t="shared" si="205"/>
        <v>11900</v>
      </c>
    </row>
    <row r="2318" spans="3:9">
      <c r="C2318" s="64"/>
      <c r="D2318" s="75"/>
      <c r="E2318" s="64">
        <v>32387</v>
      </c>
      <c r="F2318" s="64" t="str">
        <f t="shared" si="204"/>
        <v>91988</v>
      </c>
      <c r="G2318" s="12">
        <v>8.7999999999999995E-2</v>
      </c>
      <c r="I2318" s="64" t="str">
        <f t="shared" si="205"/>
        <v>11900</v>
      </c>
    </row>
    <row r="2319" spans="3:9">
      <c r="C2319" s="64"/>
      <c r="D2319" s="73"/>
      <c r="E2319" s="64">
        <v>32417</v>
      </c>
      <c r="F2319" s="64" t="str">
        <f t="shared" si="204"/>
        <v>101988</v>
      </c>
      <c r="G2319" s="12">
        <v>8.9599999999999999E-2</v>
      </c>
      <c r="I2319" s="64" t="str">
        <f t="shared" si="205"/>
        <v>11900</v>
      </c>
    </row>
    <row r="2320" spans="3:9">
      <c r="C2320" s="64"/>
      <c r="D2320" s="75"/>
      <c r="E2320" s="64">
        <v>32448</v>
      </c>
      <c r="F2320" s="64" t="str">
        <f t="shared" si="204"/>
        <v>111988</v>
      </c>
      <c r="G2320" s="12">
        <v>9.11E-2</v>
      </c>
      <c r="I2320" s="64" t="str">
        <f t="shared" si="205"/>
        <v>11900</v>
      </c>
    </row>
    <row r="2321" spans="3:9">
      <c r="C2321" s="64"/>
      <c r="D2321" s="73"/>
      <c r="E2321" s="64">
        <v>32478</v>
      </c>
      <c r="F2321" s="64" t="str">
        <f t="shared" si="204"/>
        <v>121988</v>
      </c>
      <c r="G2321" s="12">
        <v>9.0899999999999995E-2</v>
      </c>
      <c r="I2321" s="64" t="str">
        <f t="shared" si="205"/>
        <v>11900</v>
      </c>
    </row>
    <row r="2322" spans="3:9">
      <c r="C2322" s="64"/>
      <c r="D2322" s="75"/>
      <c r="E2322" s="64">
        <v>32509</v>
      </c>
      <c r="F2322" s="64" t="str">
        <f t="shared" si="204"/>
        <v>11989</v>
      </c>
      <c r="G2322" s="12">
        <v>9.1700000000000004E-2</v>
      </c>
      <c r="I2322" s="64" t="str">
        <f t="shared" si="205"/>
        <v>11900</v>
      </c>
    </row>
    <row r="2323" spans="3:9">
      <c r="C2323" s="64"/>
      <c r="D2323" s="73"/>
      <c r="E2323" s="64">
        <v>32540</v>
      </c>
      <c r="F2323" s="64" t="str">
        <f t="shared" si="204"/>
        <v>21989</v>
      </c>
      <c r="G2323" s="12">
        <v>9.3600000000000003E-2</v>
      </c>
      <c r="I2323" s="64" t="str">
        <f t="shared" si="205"/>
        <v>11900</v>
      </c>
    </row>
    <row r="2324" spans="3:9">
      <c r="C2324" s="64"/>
      <c r="D2324" s="75"/>
      <c r="E2324" s="64">
        <v>32568</v>
      </c>
      <c r="F2324" s="64" t="str">
        <f t="shared" si="204"/>
        <v>31989</v>
      </c>
      <c r="G2324" s="12">
        <v>9.1800000000000007E-2</v>
      </c>
      <c r="I2324" s="64" t="str">
        <f t="shared" si="205"/>
        <v>11900</v>
      </c>
    </row>
    <row r="2325" spans="3:9">
      <c r="C2325" s="64"/>
      <c r="D2325" s="73"/>
      <c r="E2325" s="64">
        <v>32599</v>
      </c>
      <c r="F2325" s="64" t="str">
        <f t="shared" si="204"/>
        <v>41989</v>
      </c>
      <c r="G2325" s="12">
        <v>8.8599999999999998E-2</v>
      </c>
      <c r="I2325" s="64" t="str">
        <f t="shared" si="205"/>
        <v>11900</v>
      </c>
    </row>
    <row r="2326" spans="3:9">
      <c r="C2326" s="64"/>
      <c r="D2326" s="75"/>
      <c r="E2326" s="64">
        <v>32629</v>
      </c>
      <c r="F2326" s="64" t="str">
        <f t="shared" si="204"/>
        <v>51989</v>
      </c>
      <c r="G2326" s="12">
        <v>8.2799999999999999E-2</v>
      </c>
      <c r="I2326" s="64" t="str">
        <f t="shared" si="205"/>
        <v>11900</v>
      </c>
    </row>
    <row r="2327" spans="3:9">
      <c r="C2327" s="64"/>
      <c r="D2327" s="73"/>
      <c r="E2327" s="64">
        <v>32660</v>
      </c>
      <c r="F2327" s="64" t="str">
        <f t="shared" si="204"/>
        <v>61989</v>
      </c>
      <c r="G2327" s="12">
        <v>8.0199999999999994E-2</v>
      </c>
      <c r="I2327" s="64" t="str">
        <f t="shared" si="205"/>
        <v>11900</v>
      </c>
    </row>
    <row r="2328" spans="3:9">
      <c r="C2328" s="64"/>
      <c r="D2328" s="75"/>
      <c r="E2328" s="64">
        <v>32690</v>
      </c>
      <c r="F2328" s="64" t="str">
        <f t="shared" si="204"/>
        <v>71989</v>
      </c>
      <c r="G2328" s="12">
        <v>8.1100000000000005E-2</v>
      </c>
      <c r="I2328" s="64" t="str">
        <f t="shared" si="205"/>
        <v>11900</v>
      </c>
    </row>
    <row r="2329" spans="3:9">
      <c r="C2329" s="64"/>
      <c r="D2329" s="73"/>
      <c r="E2329" s="64">
        <v>32721</v>
      </c>
      <c r="F2329" s="64" t="str">
        <f t="shared" si="204"/>
        <v>81989</v>
      </c>
      <c r="G2329" s="12">
        <v>8.1900000000000001E-2</v>
      </c>
      <c r="I2329" s="64" t="str">
        <f t="shared" si="205"/>
        <v>11900</v>
      </c>
    </row>
    <row r="2330" spans="3:9">
      <c r="C2330" s="64"/>
      <c r="D2330" s="75"/>
      <c r="E2330" s="64">
        <v>32752</v>
      </c>
      <c r="F2330" s="64" t="str">
        <f t="shared" si="204"/>
        <v>91989</v>
      </c>
      <c r="G2330" s="12">
        <v>8.0100000000000005E-2</v>
      </c>
      <c r="I2330" s="64" t="str">
        <f t="shared" si="205"/>
        <v>11900</v>
      </c>
    </row>
    <row r="2331" spans="3:9">
      <c r="C2331" s="64"/>
      <c r="D2331" s="73"/>
      <c r="E2331" s="64">
        <v>32782</v>
      </c>
      <c r="F2331" s="64" t="str">
        <f t="shared" si="204"/>
        <v>101989</v>
      </c>
      <c r="G2331" s="12">
        <v>7.8700000000000006E-2</v>
      </c>
      <c r="I2331" s="64" t="str">
        <f t="shared" si="205"/>
        <v>11900</v>
      </c>
    </row>
    <row r="2332" spans="3:9">
      <c r="C2332" s="64"/>
      <c r="D2332" s="75"/>
      <c r="E2332" s="64">
        <v>32813</v>
      </c>
      <c r="F2332" s="64" t="str">
        <f t="shared" si="204"/>
        <v>111989</v>
      </c>
      <c r="G2332" s="12">
        <v>7.8399999999999997E-2</v>
      </c>
      <c r="I2332" s="64" t="str">
        <f t="shared" si="205"/>
        <v>11900</v>
      </c>
    </row>
    <row r="2333" spans="3:9">
      <c r="C2333" s="64"/>
      <c r="D2333" s="73"/>
      <c r="E2333" s="64">
        <v>32843</v>
      </c>
      <c r="F2333" s="64" t="str">
        <f t="shared" ref="F2333:F2396" si="206">MONTH(E2333)&amp;YEAR(E2333)</f>
        <v>121989</v>
      </c>
      <c r="G2333" s="12">
        <v>8.2100000000000006E-2</v>
      </c>
      <c r="I2333" s="64" t="str">
        <f t="shared" ref="I2333:I2396" si="207">MONTH(H2333)&amp;YEAR(H2333)</f>
        <v>11900</v>
      </c>
    </row>
    <row r="2334" spans="3:9">
      <c r="C2334" s="64"/>
      <c r="D2334" s="75"/>
      <c r="E2334" s="64">
        <v>32874</v>
      </c>
      <c r="F2334" s="64" t="str">
        <f t="shared" si="206"/>
        <v>11990</v>
      </c>
      <c r="G2334" s="12">
        <v>8.4699999999999998E-2</v>
      </c>
      <c r="I2334" s="64" t="str">
        <f t="shared" si="207"/>
        <v>11900</v>
      </c>
    </row>
    <row r="2335" spans="3:9">
      <c r="C2335" s="64"/>
      <c r="D2335" s="73"/>
      <c r="E2335" s="64">
        <v>32905</v>
      </c>
      <c r="F2335" s="64" t="str">
        <f t="shared" si="206"/>
        <v>21990</v>
      </c>
      <c r="G2335" s="12">
        <v>8.5900000000000004E-2</v>
      </c>
      <c r="I2335" s="64" t="str">
        <f t="shared" si="207"/>
        <v>11900</v>
      </c>
    </row>
    <row r="2336" spans="3:9">
      <c r="C2336" s="64"/>
      <c r="D2336" s="75"/>
      <c r="E2336" s="64">
        <v>32933</v>
      </c>
      <c r="F2336" s="64" t="str">
        <f t="shared" si="206"/>
        <v>31990</v>
      </c>
      <c r="G2336" s="12">
        <v>8.7900000000000006E-2</v>
      </c>
      <c r="I2336" s="64" t="str">
        <f t="shared" si="207"/>
        <v>11900</v>
      </c>
    </row>
    <row r="2337" spans="3:9">
      <c r="C2337" s="64"/>
      <c r="D2337" s="73"/>
      <c r="E2337" s="64">
        <v>32964</v>
      </c>
      <c r="F2337" s="64" t="str">
        <f t="shared" si="206"/>
        <v>41990</v>
      </c>
      <c r="G2337" s="12">
        <v>8.7599999999999997E-2</v>
      </c>
      <c r="I2337" s="64" t="str">
        <f t="shared" si="207"/>
        <v>11900</v>
      </c>
    </row>
    <row r="2338" spans="3:9">
      <c r="C2338" s="64"/>
      <c r="D2338" s="75"/>
      <c r="E2338" s="64">
        <v>32994</v>
      </c>
      <c r="F2338" s="64" t="str">
        <f t="shared" si="206"/>
        <v>51990</v>
      </c>
      <c r="G2338" s="12">
        <v>8.48E-2</v>
      </c>
      <c r="I2338" s="64" t="str">
        <f t="shared" si="207"/>
        <v>11900</v>
      </c>
    </row>
    <row r="2339" spans="3:9">
      <c r="C2339" s="64"/>
      <c r="D2339" s="73"/>
      <c r="E2339" s="64">
        <v>33025</v>
      </c>
      <c r="F2339" s="64" t="str">
        <f t="shared" si="206"/>
        <v>61990</v>
      </c>
      <c r="G2339" s="12">
        <v>8.4699999999999998E-2</v>
      </c>
      <c r="I2339" s="64" t="str">
        <f t="shared" si="207"/>
        <v>11900</v>
      </c>
    </row>
    <row r="2340" spans="3:9">
      <c r="C2340" s="64"/>
      <c r="D2340" s="75"/>
      <c r="E2340" s="64">
        <v>33055</v>
      </c>
      <c r="F2340" s="64" t="str">
        <f t="shared" si="206"/>
        <v>71990</v>
      </c>
      <c r="G2340" s="12">
        <v>8.7499999999999994E-2</v>
      </c>
      <c r="I2340" s="64" t="str">
        <f t="shared" si="207"/>
        <v>11900</v>
      </c>
    </row>
    <row r="2341" spans="3:9">
      <c r="C2341" s="64"/>
      <c r="D2341" s="73"/>
      <c r="E2341" s="64">
        <v>33086</v>
      </c>
      <c r="F2341" s="64" t="str">
        <f t="shared" si="206"/>
        <v>81990</v>
      </c>
      <c r="G2341" s="12">
        <v>8.8900000000000007E-2</v>
      </c>
      <c r="I2341" s="64" t="str">
        <f t="shared" si="207"/>
        <v>11900</v>
      </c>
    </row>
    <row r="2342" spans="3:9">
      <c r="C2342" s="64"/>
      <c r="D2342" s="75"/>
      <c r="E2342" s="64">
        <v>33117</v>
      </c>
      <c r="F2342" s="64" t="str">
        <f t="shared" si="206"/>
        <v>91990</v>
      </c>
      <c r="G2342" s="12">
        <v>8.72E-2</v>
      </c>
      <c r="I2342" s="64" t="str">
        <f t="shared" si="207"/>
        <v>11900</v>
      </c>
    </row>
    <row r="2343" spans="3:9">
      <c r="C2343" s="64"/>
      <c r="D2343" s="73"/>
      <c r="E2343" s="64">
        <v>33147</v>
      </c>
      <c r="F2343" s="64" t="str">
        <f t="shared" si="206"/>
        <v>101990</v>
      </c>
      <c r="G2343" s="12">
        <v>8.3900000000000002E-2</v>
      </c>
      <c r="I2343" s="64" t="str">
        <f t="shared" si="207"/>
        <v>11900</v>
      </c>
    </row>
    <row r="2344" spans="3:9">
      <c r="C2344" s="64"/>
      <c r="D2344" s="75"/>
      <c r="E2344" s="64">
        <v>33178</v>
      </c>
      <c r="F2344" s="64" t="str">
        <f t="shared" si="206"/>
        <v>111990</v>
      </c>
      <c r="G2344" s="12">
        <v>8.0699999999999994E-2</v>
      </c>
      <c r="I2344" s="64" t="str">
        <f t="shared" si="207"/>
        <v>11900</v>
      </c>
    </row>
    <row r="2345" spans="3:9">
      <c r="C2345" s="64"/>
      <c r="D2345" s="73"/>
      <c r="E2345" s="64">
        <v>33208</v>
      </c>
      <c r="F2345" s="64" t="str">
        <f t="shared" si="206"/>
        <v>121990</v>
      </c>
      <c r="G2345" s="12">
        <v>8.09E-2</v>
      </c>
      <c r="I2345" s="64" t="str">
        <f t="shared" si="207"/>
        <v>11900</v>
      </c>
    </row>
    <row r="2346" spans="3:9">
      <c r="C2346" s="64"/>
      <c r="D2346" s="75"/>
      <c r="E2346" s="64">
        <v>33239</v>
      </c>
      <c r="F2346" s="64" t="str">
        <f t="shared" si="206"/>
        <v>11991</v>
      </c>
      <c r="G2346" s="12">
        <v>7.85E-2</v>
      </c>
      <c r="I2346" s="64" t="str">
        <f t="shared" si="207"/>
        <v>11900</v>
      </c>
    </row>
    <row r="2347" spans="3:9">
      <c r="C2347" s="64"/>
      <c r="D2347" s="73"/>
      <c r="E2347" s="64">
        <v>33270</v>
      </c>
      <c r="F2347" s="64" t="str">
        <f t="shared" si="206"/>
        <v>21991</v>
      </c>
      <c r="G2347" s="12">
        <v>8.1100000000000005E-2</v>
      </c>
      <c r="I2347" s="64" t="str">
        <f t="shared" si="207"/>
        <v>11900</v>
      </c>
    </row>
    <row r="2348" spans="3:9">
      <c r="C2348" s="64"/>
      <c r="D2348" s="75"/>
      <c r="E2348" s="64">
        <v>33298</v>
      </c>
      <c r="F2348" s="64" t="str">
        <f t="shared" si="206"/>
        <v>31991</v>
      </c>
      <c r="G2348" s="12">
        <v>8.0399999999999999E-2</v>
      </c>
      <c r="I2348" s="64" t="str">
        <f t="shared" si="207"/>
        <v>11900</v>
      </c>
    </row>
    <row r="2349" spans="3:9">
      <c r="C2349" s="64"/>
      <c r="D2349" s="73"/>
      <c r="E2349" s="64">
        <v>33329</v>
      </c>
      <c r="F2349" s="64" t="str">
        <f t="shared" si="206"/>
        <v>41991</v>
      </c>
      <c r="G2349" s="12">
        <v>8.0699999999999994E-2</v>
      </c>
      <c r="I2349" s="64" t="str">
        <f t="shared" si="207"/>
        <v>11900</v>
      </c>
    </row>
    <row r="2350" spans="3:9">
      <c r="C2350" s="64"/>
      <c r="D2350" s="75"/>
      <c r="E2350" s="64">
        <v>33359</v>
      </c>
      <c r="F2350" s="64" t="str">
        <f t="shared" si="206"/>
        <v>51991</v>
      </c>
      <c r="G2350" s="12">
        <v>8.2799999999999999E-2</v>
      </c>
      <c r="I2350" s="64" t="str">
        <f t="shared" si="207"/>
        <v>11900</v>
      </c>
    </row>
    <row r="2351" spans="3:9">
      <c r="C2351" s="64"/>
      <c r="D2351" s="73"/>
      <c r="E2351" s="64">
        <v>33390</v>
      </c>
      <c r="F2351" s="64" t="str">
        <f t="shared" si="206"/>
        <v>61991</v>
      </c>
      <c r="G2351" s="12">
        <v>8.2699999999999996E-2</v>
      </c>
      <c r="I2351" s="64" t="str">
        <f t="shared" si="207"/>
        <v>11900</v>
      </c>
    </row>
    <row r="2352" spans="3:9">
      <c r="C2352" s="64"/>
      <c r="D2352" s="75"/>
      <c r="E2352" s="64">
        <v>33420</v>
      </c>
      <c r="F2352" s="64" t="str">
        <f t="shared" si="206"/>
        <v>71991</v>
      </c>
      <c r="G2352" s="12">
        <v>7.9000000000000001E-2</v>
      </c>
      <c r="I2352" s="64" t="str">
        <f t="shared" si="207"/>
        <v>11900</v>
      </c>
    </row>
    <row r="2353" spans="3:9">
      <c r="C2353" s="64"/>
      <c r="D2353" s="73"/>
      <c r="E2353" s="64">
        <v>33451</v>
      </c>
      <c r="F2353" s="64" t="str">
        <f t="shared" si="206"/>
        <v>81991</v>
      </c>
      <c r="G2353" s="12">
        <v>7.6499999999999999E-2</v>
      </c>
      <c r="I2353" s="64" t="str">
        <f t="shared" si="207"/>
        <v>11900</v>
      </c>
    </row>
    <row r="2354" spans="3:9">
      <c r="C2354" s="64"/>
      <c r="D2354" s="75"/>
      <c r="E2354" s="64">
        <v>33482</v>
      </c>
      <c r="F2354" s="64" t="str">
        <f t="shared" si="206"/>
        <v>91991</v>
      </c>
      <c r="G2354" s="12">
        <v>7.5300000000000006E-2</v>
      </c>
      <c r="I2354" s="64" t="str">
        <f t="shared" si="207"/>
        <v>11900</v>
      </c>
    </row>
    <row r="2355" spans="3:9">
      <c r="C2355" s="64"/>
      <c r="D2355" s="73"/>
      <c r="E2355" s="64">
        <v>33512</v>
      </c>
      <c r="F2355" s="64" t="str">
        <f t="shared" si="206"/>
        <v>101991</v>
      </c>
      <c r="G2355" s="12">
        <v>7.4200000000000002E-2</v>
      </c>
      <c r="I2355" s="64" t="str">
        <f t="shared" si="207"/>
        <v>11900</v>
      </c>
    </row>
    <row r="2356" spans="3:9">
      <c r="C2356" s="64"/>
      <c r="D2356" s="75"/>
      <c r="E2356" s="64">
        <v>33543</v>
      </c>
      <c r="F2356" s="64" t="str">
        <f t="shared" si="206"/>
        <v>111991</v>
      </c>
      <c r="G2356" s="12">
        <v>7.0900000000000005E-2</v>
      </c>
      <c r="I2356" s="64" t="str">
        <f t="shared" si="207"/>
        <v>11900</v>
      </c>
    </row>
    <row r="2357" spans="3:9">
      <c r="C2357" s="64"/>
      <c r="D2357" s="73"/>
      <c r="E2357" s="64">
        <v>33573</v>
      </c>
      <c r="F2357" s="64" t="str">
        <f t="shared" si="206"/>
        <v>121991</v>
      </c>
      <c r="G2357" s="12">
        <v>7.0300000000000001E-2</v>
      </c>
      <c r="I2357" s="64" t="str">
        <f t="shared" si="207"/>
        <v>11900</v>
      </c>
    </row>
    <row r="2358" spans="3:9">
      <c r="C2358" s="64"/>
      <c r="D2358" s="75"/>
      <c r="E2358" s="64">
        <v>33604</v>
      </c>
      <c r="F2358" s="64" t="str">
        <f t="shared" si="206"/>
        <v>11992</v>
      </c>
      <c r="G2358" s="12">
        <v>7.3400000000000007E-2</v>
      </c>
      <c r="I2358" s="64" t="str">
        <f t="shared" si="207"/>
        <v>11900</v>
      </c>
    </row>
    <row r="2359" spans="3:9">
      <c r="C2359" s="64"/>
      <c r="D2359" s="73"/>
      <c r="E2359" s="64">
        <v>33635</v>
      </c>
      <c r="F2359" s="64" t="str">
        <f t="shared" si="206"/>
        <v>21992</v>
      </c>
      <c r="G2359" s="12">
        <v>7.5399999999999995E-2</v>
      </c>
      <c r="I2359" s="64" t="str">
        <f t="shared" si="207"/>
        <v>11900</v>
      </c>
    </row>
    <row r="2360" spans="3:9">
      <c r="C2360" s="64"/>
      <c r="D2360" s="75"/>
      <c r="E2360" s="64">
        <v>33664</v>
      </c>
      <c r="F2360" s="64" t="str">
        <f t="shared" si="206"/>
        <v>31992</v>
      </c>
      <c r="G2360" s="12">
        <v>7.4800000000000005E-2</v>
      </c>
      <c r="I2360" s="64" t="str">
        <f t="shared" si="207"/>
        <v>11900</v>
      </c>
    </row>
    <row r="2361" spans="3:9">
      <c r="C2361" s="64"/>
      <c r="D2361" s="73"/>
      <c r="E2361" s="64">
        <v>33695</v>
      </c>
      <c r="F2361" s="64" t="str">
        <f t="shared" si="206"/>
        <v>41992</v>
      </c>
      <c r="G2361" s="12">
        <v>7.3899999999999993E-2</v>
      </c>
      <c r="I2361" s="64" t="str">
        <f t="shared" si="207"/>
        <v>11900</v>
      </c>
    </row>
    <row r="2362" spans="3:9">
      <c r="C2362" s="64"/>
      <c r="D2362" s="75"/>
      <c r="E2362" s="64">
        <v>33725</v>
      </c>
      <c r="F2362" s="64" t="str">
        <f t="shared" si="206"/>
        <v>51992</v>
      </c>
      <c r="G2362" s="12">
        <v>7.2599999999999998E-2</v>
      </c>
      <c r="I2362" s="64" t="str">
        <f t="shared" si="207"/>
        <v>11900</v>
      </c>
    </row>
    <row r="2363" spans="3:9">
      <c r="C2363" s="64"/>
      <c r="D2363" s="73"/>
      <c r="E2363" s="64">
        <v>33756</v>
      </c>
      <c r="F2363" s="64" t="str">
        <f t="shared" si="206"/>
        <v>61992</v>
      </c>
      <c r="G2363" s="12">
        <v>6.8400000000000002E-2</v>
      </c>
      <c r="I2363" s="64" t="str">
        <f t="shared" si="207"/>
        <v>11900</v>
      </c>
    </row>
    <row r="2364" spans="3:9">
      <c r="C2364" s="64"/>
      <c r="D2364" s="75"/>
      <c r="E2364" s="64">
        <v>33786</v>
      </c>
      <c r="F2364" s="64" t="str">
        <f t="shared" si="206"/>
        <v>71992</v>
      </c>
      <c r="G2364" s="12">
        <v>6.59E-2</v>
      </c>
      <c r="I2364" s="64" t="str">
        <f t="shared" si="207"/>
        <v>11900</v>
      </c>
    </row>
    <row r="2365" spans="3:9">
      <c r="C2365" s="64"/>
      <c r="D2365" s="73"/>
      <c r="E2365" s="64">
        <v>33817</v>
      </c>
      <c r="F2365" s="64" t="str">
        <f t="shared" si="206"/>
        <v>81992</v>
      </c>
      <c r="G2365" s="12">
        <v>6.4199999999999993E-2</v>
      </c>
      <c r="I2365" s="64" t="str">
        <f t="shared" si="207"/>
        <v>11900</v>
      </c>
    </row>
    <row r="2366" spans="3:9">
      <c r="C2366" s="64"/>
      <c r="D2366" s="75"/>
      <c r="E2366" s="64">
        <v>33848</v>
      </c>
      <c r="F2366" s="64" t="str">
        <f t="shared" si="206"/>
        <v>91992</v>
      </c>
      <c r="G2366" s="12">
        <v>6.59E-2</v>
      </c>
      <c r="I2366" s="64" t="str">
        <f t="shared" si="207"/>
        <v>11900</v>
      </c>
    </row>
    <row r="2367" spans="3:9">
      <c r="C2367" s="64"/>
      <c r="D2367" s="73"/>
      <c r="E2367" s="64">
        <v>33878</v>
      </c>
      <c r="F2367" s="64" t="str">
        <f t="shared" si="206"/>
        <v>101992</v>
      </c>
      <c r="G2367" s="12">
        <v>6.8699999999999997E-2</v>
      </c>
      <c r="I2367" s="64" t="str">
        <f t="shared" si="207"/>
        <v>11900</v>
      </c>
    </row>
    <row r="2368" spans="3:9">
      <c r="C2368" s="64"/>
      <c r="D2368" s="75"/>
      <c r="E2368" s="64">
        <v>33909</v>
      </c>
      <c r="F2368" s="64" t="str">
        <f t="shared" si="206"/>
        <v>111992</v>
      </c>
      <c r="G2368" s="12">
        <v>6.7699999999999996E-2</v>
      </c>
      <c r="I2368" s="64" t="str">
        <f t="shared" si="207"/>
        <v>11900</v>
      </c>
    </row>
    <row r="2369" spans="3:9">
      <c r="C2369" s="64"/>
      <c r="D2369" s="73"/>
      <c r="E2369" s="64">
        <v>33939</v>
      </c>
      <c r="F2369" s="64" t="str">
        <f t="shared" si="206"/>
        <v>121992</v>
      </c>
      <c r="G2369" s="12">
        <v>6.6000000000000003E-2</v>
      </c>
      <c r="I2369" s="64" t="str">
        <f t="shared" si="207"/>
        <v>11900</v>
      </c>
    </row>
    <row r="2370" spans="3:9">
      <c r="C2370" s="64"/>
      <c r="D2370" s="75"/>
      <c r="E2370" s="64">
        <v>33970</v>
      </c>
      <c r="F2370" s="64" t="str">
        <f t="shared" si="206"/>
        <v>11993</v>
      </c>
      <c r="G2370" s="12">
        <v>6.2600000000000003E-2</v>
      </c>
      <c r="I2370" s="64" t="str">
        <f t="shared" si="207"/>
        <v>11900</v>
      </c>
    </row>
    <row r="2371" spans="3:9">
      <c r="C2371" s="64"/>
      <c r="D2371" s="73"/>
      <c r="E2371" s="64">
        <v>34001</v>
      </c>
      <c r="F2371" s="64" t="str">
        <f t="shared" si="206"/>
        <v>21993</v>
      </c>
      <c r="G2371" s="12">
        <v>5.9799999999999999E-2</v>
      </c>
      <c r="I2371" s="64" t="str">
        <f t="shared" si="207"/>
        <v>11900</v>
      </c>
    </row>
    <row r="2372" spans="3:9">
      <c r="C2372" s="64"/>
      <c r="D2372" s="75"/>
      <c r="E2372" s="64">
        <v>34029</v>
      </c>
      <c r="F2372" s="64" t="str">
        <f t="shared" si="206"/>
        <v>31993</v>
      </c>
      <c r="G2372" s="12">
        <v>5.9700000000000003E-2</v>
      </c>
      <c r="I2372" s="64" t="str">
        <f t="shared" si="207"/>
        <v>11900</v>
      </c>
    </row>
    <row r="2373" spans="3:9">
      <c r="C2373" s="64"/>
      <c r="D2373" s="73"/>
      <c r="E2373" s="64">
        <v>34060</v>
      </c>
      <c r="F2373" s="64" t="str">
        <f t="shared" si="206"/>
        <v>41993</v>
      </c>
      <c r="G2373" s="12">
        <v>6.0400000000000002E-2</v>
      </c>
      <c r="I2373" s="64" t="str">
        <f t="shared" si="207"/>
        <v>11900</v>
      </c>
    </row>
    <row r="2374" spans="3:9">
      <c r="C2374" s="64"/>
      <c r="D2374" s="75"/>
      <c r="E2374" s="64">
        <v>34090</v>
      </c>
      <c r="F2374" s="64" t="str">
        <f t="shared" si="206"/>
        <v>51993</v>
      </c>
      <c r="G2374" s="12">
        <v>5.96E-2</v>
      </c>
      <c r="I2374" s="64" t="str">
        <f t="shared" si="207"/>
        <v>11900</v>
      </c>
    </row>
    <row r="2375" spans="3:9">
      <c r="C2375" s="64"/>
      <c r="D2375" s="73"/>
      <c r="E2375" s="64">
        <v>34121</v>
      </c>
      <c r="F2375" s="64" t="str">
        <f t="shared" si="206"/>
        <v>61993</v>
      </c>
      <c r="G2375" s="12">
        <v>5.8099999999999999E-2</v>
      </c>
      <c r="I2375" s="64" t="str">
        <f t="shared" si="207"/>
        <v>11900</v>
      </c>
    </row>
    <row r="2376" spans="3:9">
      <c r="C2376" s="64"/>
      <c r="D2376" s="75"/>
      <c r="E2376" s="64">
        <v>34151</v>
      </c>
      <c r="F2376" s="64" t="str">
        <f t="shared" si="206"/>
        <v>71993</v>
      </c>
      <c r="G2376" s="12">
        <v>5.6800000000000003E-2</v>
      </c>
      <c r="I2376" s="64" t="str">
        <f t="shared" si="207"/>
        <v>11900</v>
      </c>
    </row>
    <row r="2377" spans="3:9">
      <c r="C2377" s="64"/>
      <c r="D2377" s="73"/>
      <c r="E2377" s="64">
        <v>34182</v>
      </c>
      <c r="F2377" s="64" t="str">
        <f t="shared" si="206"/>
        <v>81993</v>
      </c>
      <c r="G2377" s="12">
        <v>5.3600000000000002E-2</v>
      </c>
      <c r="I2377" s="64" t="str">
        <f t="shared" si="207"/>
        <v>11900</v>
      </c>
    </row>
    <row r="2378" spans="3:9">
      <c r="C2378" s="64"/>
      <c r="D2378" s="75"/>
      <c r="E2378" s="64">
        <v>34213</v>
      </c>
      <c r="F2378" s="64" t="str">
        <f t="shared" si="206"/>
        <v>91993</v>
      </c>
      <c r="G2378" s="12">
        <v>5.33E-2</v>
      </c>
      <c r="I2378" s="64" t="str">
        <f t="shared" si="207"/>
        <v>11900</v>
      </c>
    </row>
    <row r="2379" spans="3:9">
      <c r="C2379" s="64"/>
      <c r="D2379" s="73"/>
      <c r="E2379" s="64">
        <v>34243</v>
      </c>
      <c r="F2379" s="64" t="str">
        <f t="shared" si="206"/>
        <v>101993</v>
      </c>
      <c r="G2379" s="12">
        <v>5.7200000000000001E-2</v>
      </c>
      <c r="I2379" s="64" t="str">
        <f t="shared" si="207"/>
        <v>11900</v>
      </c>
    </row>
    <row r="2380" spans="3:9">
      <c r="C2380" s="64"/>
      <c r="D2380" s="75"/>
      <c r="E2380" s="64">
        <v>34274</v>
      </c>
      <c r="F2380" s="64" t="str">
        <f t="shared" si="206"/>
        <v>111993</v>
      </c>
      <c r="G2380" s="12">
        <v>5.7700000000000001E-2</v>
      </c>
      <c r="I2380" s="64" t="str">
        <f t="shared" si="207"/>
        <v>11900</v>
      </c>
    </row>
    <row r="2381" spans="3:9">
      <c r="C2381" s="64"/>
      <c r="D2381" s="73"/>
      <c r="E2381" s="64">
        <v>34304</v>
      </c>
      <c r="F2381" s="64" t="str">
        <f t="shared" si="206"/>
        <v>121993</v>
      </c>
      <c r="G2381" s="12">
        <v>5.7500000000000002E-2</v>
      </c>
      <c r="I2381" s="64" t="str">
        <f t="shared" si="207"/>
        <v>11900</v>
      </c>
    </row>
    <row r="2382" spans="3:9">
      <c r="C2382" s="64"/>
      <c r="D2382" s="75"/>
      <c r="E2382" s="64">
        <v>34335</v>
      </c>
      <c r="F2382" s="64" t="str">
        <f t="shared" si="206"/>
        <v>11994</v>
      </c>
      <c r="G2382" s="12">
        <v>5.9700000000000003E-2</v>
      </c>
      <c r="I2382" s="64" t="str">
        <f t="shared" si="207"/>
        <v>11900</v>
      </c>
    </row>
    <row r="2383" spans="3:9">
      <c r="C2383" s="64"/>
      <c r="D2383" s="73"/>
      <c r="E2383" s="64">
        <v>34366</v>
      </c>
      <c r="F2383" s="64" t="str">
        <f t="shared" si="206"/>
        <v>21994</v>
      </c>
      <c r="G2383" s="12">
        <v>6.4799999999999996E-2</v>
      </c>
      <c r="I2383" s="64" t="str">
        <f t="shared" si="207"/>
        <v>11900</v>
      </c>
    </row>
    <row r="2384" spans="3:9">
      <c r="C2384" s="64"/>
      <c r="D2384" s="75"/>
      <c r="E2384" s="64">
        <v>34394</v>
      </c>
      <c r="F2384" s="64" t="str">
        <f t="shared" si="206"/>
        <v>31994</v>
      </c>
      <c r="G2384" s="12">
        <v>6.9699999999999998E-2</v>
      </c>
      <c r="I2384" s="64" t="str">
        <f t="shared" si="207"/>
        <v>11900</v>
      </c>
    </row>
    <row r="2385" spans="3:9">
      <c r="C2385" s="64"/>
      <c r="D2385" s="73"/>
      <c r="E2385" s="64">
        <v>34425</v>
      </c>
      <c r="F2385" s="64" t="str">
        <f t="shared" si="206"/>
        <v>41994</v>
      </c>
      <c r="G2385" s="12">
        <v>7.1800000000000003E-2</v>
      </c>
      <c r="I2385" s="64" t="str">
        <f t="shared" si="207"/>
        <v>11900</v>
      </c>
    </row>
    <row r="2386" spans="3:9">
      <c r="C2386" s="64"/>
      <c r="D2386" s="75"/>
      <c r="E2386" s="64">
        <v>34455</v>
      </c>
      <c r="F2386" s="64" t="str">
        <f t="shared" si="206"/>
        <v>51994</v>
      </c>
      <c r="G2386" s="12">
        <v>7.0999999999999994E-2</v>
      </c>
      <c r="I2386" s="64" t="str">
        <f t="shared" si="207"/>
        <v>11900</v>
      </c>
    </row>
    <row r="2387" spans="3:9">
      <c r="C2387" s="64"/>
      <c r="D2387" s="73"/>
      <c r="E2387" s="64">
        <v>34486</v>
      </c>
      <c r="F2387" s="64" t="str">
        <f t="shared" si="206"/>
        <v>61994</v>
      </c>
      <c r="G2387" s="12">
        <v>7.2999999999999995E-2</v>
      </c>
      <c r="I2387" s="64" t="str">
        <f t="shared" si="207"/>
        <v>11900</v>
      </c>
    </row>
    <row r="2388" spans="3:9">
      <c r="C2388" s="64"/>
      <c r="D2388" s="75"/>
      <c r="E2388" s="64">
        <v>34516</v>
      </c>
      <c r="F2388" s="64" t="str">
        <f t="shared" si="206"/>
        <v>71994</v>
      </c>
      <c r="G2388" s="12">
        <v>7.2400000000000006E-2</v>
      </c>
      <c r="I2388" s="64" t="str">
        <f t="shared" si="207"/>
        <v>11900</v>
      </c>
    </row>
    <row r="2389" spans="3:9">
      <c r="C2389" s="64"/>
      <c r="D2389" s="73"/>
      <c r="E2389" s="64">
        <v>34547</v>
      </c>
      <c r="F2389" s="64" t="str">
        <f t="shared" si="206"/>
        <v>81994</v>
      </c>
      <c r="G2389" s="12">
        <v>7.46E-2</v>
      </c>
      <c r="I2389" s="64" t="str">
        <f t="shared" si="207"/>
        <v>11900</v>
      </c>
    </row>
    <row r="2390" spans="3:9">
      <c r="C2390" s="64"/>
      <c r="D2390" s="75"/>
      <c r="E2390" s="64">
        <v>34578</v>
      </c>
      <c r="F2390" s="64" t="str">
        <f t="shared" si="206"/>
        <v>91994</v>
      </c>
      <c r="G2390" s="12">
        <v>7.7399999999999997E-2</v>
      </c>
      <c r="I2390" s="64" t="str">
        <f t="shared" si="207"/>
        <v>11900</v>
      </c>
    </row>
    <row r="2391" spans="3:9">
      <c r="C2391" s="64"/>
      <c r="D2391" s="73"/>
      <c r="E2391" s="64">
        <v>34608</v>
      </c>
      <c r="F2391" s="64" t="str">
        <f t="shared" si="206"/>
        <v>101994</v>
      </c>
      <c r="G2391" s="12">
        <v>7.9500000000000001E-2</v>
      </c>
      <c r="I2391" s="64" t="str">
        <f t="shared" si="207"/>
        <v>11900</v>
      </c>
    </row>
    <row r="2392" spans="3:9">
      <c r="C2392" s="64"/>
      <c r="D2392" s="75"/>
      <c r="E2392" s="64">
        <v>34639</v>
      </c>
      <c r="F2392" s="64" t="str">
        <f t="shared" si="206"/>
        <v>111994</v>
      </c>
      <c r="G2392" s="12">
        <v>7.8100000000000003E-2</v>
      </c>
      <c r="I2392" s="64" t="str">
        <f t="shared" si="207"/>
        <v>11900</v>
      </c>
    </row>
    <row r="2393" spans="3:9">
      <c r="C2393" s="64"/>
      <c r="D2393" s="73"/>
      <c r="E2393" s="64">
        <v>34669</v>
      </c>
      <c r="F2393" s="64" t="str">
        <f t="shared" si="206"/>
        <v>121994</v>
      </c>
      <c r="G2393" s="12">
        <v>7.7799999999999994E-2</v>
      </c>
      <c r="I2393" s="64" t="str">
        <f t="shared" si="207"/>
        <v>11900</v>
      </c>
    </row>
    <row r="2394" spans="3:9">
      <c r="C2394" s="64"/>
      <c r="D2394" s="75"/>
      <c r="E2394" s="64">
        <v>34700</v>
      </c>
      <c r="F2394" s="64" t="str">
        <f t="shared" si="206"/>
        <v>11995</v>
      </c>
      <c r="G2394" s="12">
        <v>7.4700000000000003E-2</v>
      </c>
      <c r="I2394" s="64" t="str">
        <f t="shared" si="207"/>
        <v>11900</v>
      </c>
    </row>
    <row r="2395" spans="3:9">
      <c r="C2395" s="64"/>
      <c r="D2395" s="73"/>
      <c r="E2395" s="64">
        <v>34731</v>
      </c>
      <c r="F2395" s="64" t="str">
        <f t="shared" si="206"/>
        <v>21995</v>
      </c>
      <c r="G2395" s="12">
        <v>7.1999999999999995E-2</v>
      </c>
      <c r="I2395" s="64" t="str">
        <f t="shared" si="207"/>
        <v>11900</v>
      </c>
    </row>
    <row r="2396" spans="3:9">
      <c r="C2396" s="64"/>
      <c r="D2396" s="75"/>
      <c r="E2396" s="64">
        <v>34759</v>
      </c>
      <c r="F2396" s="64" t="str">
        <f t="shared" si="206"/>
        <v>31995</v>
      </c>
      <c r="G2396" s="12">
        <v>7.0599999999999996E-2</v>
      </c>
      <c r="I2396" s="64" t="str">
        <f t="shared" si="207"/>
        <v>11900</v>
      </c>
    </row>
    <row r="2397" spans="3:9">
      <c r="C2397" s="64"/>
      <c r="D2397" s="73"/>
      <c r="E2397" s="64">
        <v>34790</v>
      </c>
      <c r="F2397" s="64" t="str">
        <f t="shared" ref="F2397:F2460" si="208">MONTH(E2397)&amp;YEAR(E2397)</f>
        <v>41995</v>
      </c>
      <c r="G2397" s="12">
        <v>6.6299999999999998E-2</v>
      </c>
      <c r="I2397" s="64" t="str">
        <f t="shared" ref="I2397:I2460" si="209">MONTH(H2397)&amp;YEAR(H2397)</f>
        <v>11900</v>
      </c>
    </row>
    <row r="2398" spans="3:9">
      <c r="C2398" s="64"/>
      <c r="D2398" s="75"/>
      <c r="E2398" s="64">
        <v>34820</v>
      </c>
      <c r="F2398" s="64" t="str">
        <f t="shared" si="208"/>
        <v>51995</v>
      </c>
      <c r="G2398" s="12">
        <v>6.1699999999999998E-2</v>
      </c>
      <c r="I2398" s="64" t="str">
        <f t="shared" si="209"/>
        <v>11900</v>
      </c>
    </row>
    <row r="2399" spans="3:9">
      <c r="C2399" s="64"/>
      <c r="D2399" s="73"/>
      <c r="E2399" s="64">
        <v>34851</v>
      </c>
      <c r="F2399" s="64" t="str">
        <f t="shared" si="208"/>
        <v>61995</v>
      </c>
      <c r="G2399" s="12">
        <v>6.2799999999999995E-2</v>
      </c>
      <c r="I2399" s="64" t="str">
        <f t="shared" si="209"/>
        <v>11900</v>
      </c>
    </row>
    <row r="2400" spans="3:9">
      <c r="C2400" s="64"/>
      <c r="D2400" s="75"/>
      <c r="E2400" s="64">
        <v>34881</v>
      </c>
      <c r="F2400" s="64" t="str">
        <f t="shared" si="208"/>
        <v>71995</v>
      </c>
      <c r="G2400" s="12">
        <v>6.4899999999999999E-2</v>
      </c>
      <c r="I2400" s="64" t="str">
        <f t="shared" si="209"/>
        <v>11900</v>
      </c>
    </row>
    <row r="2401" spans="3:9">
      <c r="C2401" s="64"/>
      <c r="D2401" s="73"/>
      <c r="E2401" s="64">
        <v>34912</v>
      </c>
      <c r="F2401" s="64" t="str">
        <f t="shared" si="208"/>
        <v>81995</v>
      </c>
      <c r="G2401" s="12">
        <v>6.2E-2</v>
      </c>
      <c r="I2401" s="64" t="str">
        <f t="shared" si="209"/>
        <v>11900</v>
      </c>
    </row>
    <row r="2402" spans="3:9">
      <c r="C2402" s="64"/>
      <c r="D2402" s="75"/>
      <c r="E2402" s="64">
        <v>34943</v>
      </c>
      <c r="F2402" s="64" t="str">
        <f t="shared" si="208"/>
        <v>91995</v>
      </c>
      <c r="G2402" s="12">
        <v>6.0400000000000002E-2</v>
      </c>
      <c r="I2402" s="64" t="str">
        <f t="shared" si="209"/>
        <v>11900</v>
      </c>
    </row>
    <row r="2403" spans="3:9">
      <c r="C2403" s="64"/>
      <c r="D2403" s="73"/>
      <c r="E2403" s="64">
        <v>34973</v>
      </c>
      <c r="F2403" s="64" t="str">
        <f t="shared" si="208"/>
        <v>101995</v>
      </c>
      <c r="G2403" s="12">
        <v>5.9299999999999999E-2</v>
      </c>
      <c r="I2403" s="64" t="str">
        <f t="shared" si="209"/>
        <v>11900</v>
      </c>
    </row>
    <row r="2404" spans="3:9">
      <c r="C2404" s="64"/>
      <c r="D2404" s="75"/>
      <c r="E2404" s="64">
        <v>35004</v>
      </c>
      <c r="F2404" s="64" t="str">
        <f t="shared" si="208"/>
        <v>111995</v>
      </c>
      <c r="G2404" s="12">
        <v>5.7099999999999998E-2</v>
      </c>
      <c r="I2404" s="64" t="str">
        <f t="shared" si="209"/>
        <v>11900</v>
      </c>
    </row>
    <row r="2405" spans="3:9">
      <c r="C2405" s="64"/>
      <c r="D2405" s="73"/>
      <c r="E2405" s="64">
        <v>35034</v>
      </c>
      <c r="F2405" s="64" t="str">
        <f t="shared" si="208"/>
        <v>121995</v>
      </c>
      <c r="G2405" s="12">
        <v>5.6500000000000002E-2</v>
      </c>
      <c r="I2405" s="64" t="str">
        <f t="shared" si="209"/>
        <v>11900</v>
      </c>
    </row>
    <row r="2406" spans="3:9">
      <c r="C2406" s="64"/>
      <c r="D2406" s="75"/>
      <c r="E2406" s="64">
        <v>35065</v>
      </c>
      <c r="F2406" s="64" t="str">
        <f t="shared" si="208"/>
        <v>11996</v>
      </c>
      <c r="G2406" s="12">
        <v>5.8099999999999999E-2</v>
      </c>
      <c r="I2406" s="64" t="str">
        <f t="shared" si="209"/>
        <v>11900</v>
      </c>
    </row>
    <row r="2407" spans="3:9">
      <c r="C2407" s="64"/>
      <c r="D2407" s="73"/>
      <c r="E2407" s="64">
        <v>35096</v>
      </c>
      <c r="F2407" s="64" t="str">
        <f t="shared" si="208"/>
        <v>21996</v>
      </c>
      <c r="G2407" s="12">
        <v>6.2700000000000006E-2</v>
      </c>
      <c r="I2407" s="64" t="str">
        <f t="shared" si="209"/>
        <v>11900</v>
      </c>
    </row>
    <row r="2408" spans="3:9">
      <c r="C2408" s="64"/>
      <c r="D2408" s="75"/>
      <c r="E2408" s="64">
        <v>35125</v>
      </c>
      <c r="F2408" s="64" t="str">
        <f t="shared" si="208"/>
        <v>31996</v>
      </c>
      <c r="G2408" s="12">
        <v>6.5100000000000005E-2</v>
      </c>
      <c r="I2408" s="64" t="str">
        <f t="shared" si="209"/>
        <v>11900</v>
      </c>
    </row>
    <row r="2409" spans="3:9">
      <c r="C2409" s="64"/>
      <c r="D2409" s="73"/>
      <c r="E2409" s="64">
        <v>35156</v>
      </c>
      <c r="F2409" s="64" t="str">
        <f t="shared" si="208"/>
        <v>41996</v>
      </c>
      <c r="G2409" s="12">
        <v>6.7400000000000002E-2</v>
      </c>
      <c r="I2409" s="64" t="str">
        <f t="shared" si="209"/>
        <v>11900</v>
      </c>
    </row>
    <row r="2410" spans="3:9">
      <c r="C2410" s="64"/>
      <c r="D2410" s="75"/>
      <c r="E2410" s="64">
        <v>35186</v>
      </c>
      <c r="F2410" s="64" t="str">
        <f t="shared" si="208"/>
        <v>51996</v>
      </c>
      <c r="G2410" s="12">
        <v>6.9099999999999995E-2</v>
      </c>
      <c r="I2410" s="64" t="str">
        <f t="shared" si="209"/>
        <v>11900</v>
      </c>
    </row>
    <row r="2411" spans="3:9">
      <c r="C2411" s="64"/>
      <c r="D2411" s="73"/>
      <c r="E2411" s="64">
        <v>35217</v>
      </c>
      <c r="F2411" s="64" t="str">
        <f t="shared" si="208"/>
        <v>61996</v>
      </c>
      <c r="G2411" s="12">
        <v>6.8699999999999997E-2</v>
      </c>
      <c r="I2411" s="64" t="str">
        <f t="shared" si="209"/>
        <v>11900</v>
      </c>
    </row>
    <row r="2412" spans="3:9">
      <c r="C2412" s="64"/>
      <c r="D2412" s="75"/>
      <c r="E2412" s="64">
        <v>35247</v>
      </c>
      <c r="F2412" s="64" t="str">
        <f t="shared" si="208"/>
        <v>71996</v>
      </c>
      <c r="G2412" s="12">
        <v>6.6400000000000001E-2</v>
      </c>
      <c r="I2412" s="64" t="str">
        <f t="shared" si="209"/>
        <v>11900</v>
      </c>
    </row>
    <row r="2413" spans="3:9">
      <c r="C2413" s="64"/>
      <c r="D2413" s="73"/>
      <c r="E2413" s="64">
        <v>35278</v>
      </c>
      <c r="F2413" s="64" t="str">
        <f t="shared" si="208"/>
        <v>81996</v>
      </c>
      <c r="G2413" s="12">
        <v>6.83E-2</v>
      </c>
      <c r="I2413" s="64" t="str">
        <f t="shared" si="209"/>
        <v>11900</v>
      </c>
    </row>
    <row r="2414" spans="3:9">
      <c r="C2414" s="64"/>
      <c r="D2414" s="75"/>
      <c r="E2414" s="64">
        <v>35309</v>
      </c>
      <c r="F2414" s="64" t="str">
        <f t="shared" si="208"/>
        <v>91996</v>
      </c>
      <c r="G2414" s="12">
        <v>6.5299999999999997E-2</v>
      </c>
      <c r="I2414" s="64" t="str">
        <f t="shared" si="209"/>
        <v>11900</v>
      </c>
    </row>
    <row r="2415" spans="3:9">
      <c r="C2415" s="64"/>
      <c r="D2415" s="73"/>
      <c r="E2415" s="64">
        <v>35339</v>
      </c>
      <c r="F2415" s="64" t="str">
        <f t="shared" si="208"/>
        <v>101996</v>
      </c>
      <c r="G2415" s="12">
        <v>6.2E-2</v>
      </c>
      <c r="I2415" s="64" t="str">
        <f t="shared" si="209"/>
        <v>11900</v>
      </c>
    </row>
    <row r="2416" spans="3:9">
      <c r="C2416" s="64"/>
      <c r="D2416" s="75"/>
      <c r="E2416" s="64">
        <v>35370</v>
      </c>
      <c r="F2416" s="64" t="str">
        <f t="shared" si="208"/>
        <v>111996</v>
      </c>
      <c r="G2416" s="12">
        <v>6.3E-2</v>
      </c>
      <c r="I2416" s="64" t="str">
        <f t="shared" si="209"/>
        <v>11900</v>
      </c>
    </row>
    <row r="2417" spans="3:9">
      <c r="C2417" s="64"/>
      <c r="D2417" s="73"/>
      <c r="E2417" s="64">
        <v>35400</v>
      </c>
      <c r="F2417" s="64" t="str">
        <f t="shared" si="208"/>
        <v>121996</v>
      </c>
      <c r="G2417" s="12">
        <v>6.5799999999999997E-2</v>
      </c>
      <c r="I2417" s="64" t="str">
        <f t="shared" si="209"/>
        <v>11900</v>
      </c>
    </row>
    <row r="2418" spans="3:9">
      <c r="C2418" s="64"/>
      <c r="D2418" s="75"/>
      <c r="E2418" s="64">
        <v>35431</v>
      </c>
      <c r="F2418" s="64" t="str">
        <f t="shared" si="208"/>
        <v>11997</v>
      </c>
      <c r="G2418" s="12">
        <v>6.4199999999999993E-2</v>
      </c>
      <c r="I2418" s="64" t="str">
        <f t="shared" si="209"/>
        <v>11900</v>
      </c>
    </row>
    <row r="2419" spans="3:9">
      <c r="C2419" s="64"/>
      <c r="D2419" s="73"/>
      <c r="E2419" s="64">
        <v>35462</v>
      </c>
      <c r="F2419" s="64" t="str">
        <f t="shared" si="208"/>
        <v>21997</v>
      </c>
      <c r="G2419" s="12">
        <v>6.6900000000000001E-2</v>
      </c>
      <c r="I2419" s="64" t="str">
        <f t="shared" si="209"/>
        <v>11900</v>
      </c>
    </row>
    <row r="2420" spans="3:9">
      <c r="C2420" s="64"/>
      <c r="D2420" s="75"/>
      <c r="E2420" s="64">
        <v>35490</v>
      </c>
      <c r="F2420" s="64" t="str">
        <f t="shared" si="208"/>
        <v>31997</v>
      </c>
      <c r="G2420" s="12">
        <v>6.8900000000000003E-2</v>
      </c>
      <c r="I2420" s="64" t="str">
        <f t="shared" si="209"/>
        <v>11900</v>
      </c>
    </row>
    <row r="2421" spans="3:9">
      <c r="C2421" s="64"/>
      <c r="D2421" s="73"/>
      <c r="E2421" s="64">
        <v>35521</v>
      </c>
      <c r="F2421" s="64" t="str">
        <f t="shared" si="208"/>
        <v>41997</v>
      </c>
      <c r="G2421" s="12">
        <v>6.7100000000000007E-2</v>
      </c>
      <c r="I2421" s="64" t="str">
        <f t="shared" si="209"/>
        <v>11900</v>
      </c>
    </row>
    <row r="2422" spans="3:9">
      <c r="C2422" s="64"/>
      <c r="D2422" s="75"/>
      <c r="E2422" s="64">
        <v>35551</v>
      </c>
      <c r="F2422" s="64" t="str">
        <f t="shared" si="208"/>
        <v>51997</v>
      </c>
      <c r="G2422" s="12">
        <v>6.4899999999999999E-2</v>
      </c>
      <c r="I2422" s="64" t="str">
        <f t="shared" si="209"/>
        <v>11900</v>
      </c>
    </row>
    <row r="2423" spans="3:9">
      <c r="C2423" s="64"/>
      <c r="D2423" s="73"/>
      <c r="E2423" s="64">
        <v>35582</v>
      </c>
      <c r="F2423" s="64" t="str">
        <f t="shared" si="208"/>
        <v>61997</v>
      </c>
      <c r="G2423" s="12">
        <v>6.2199999999999998E-2</v>
      </c>
      <c r="I2423" s="64" t="str">
        <f t="shared" si="209"/>
        <v>11900</v>
      </c>
    </row>
    <row r="2424" spans="3:9">
      <c r="C2424" s="64"/>
      <c r="D2424" s="75"/>
      <c r="E2424" s="64">
        <v>35612</v>
      </c>
      <c r="F2424" s="64" t="str">
        <f t="shared" si="208"/>
        <v>71997</v>
      </c>
      <c r="G2424" s="12">
        <v>6.3E-2</v>
      </c>
      <c r="I2424" s="64" t="str">
        <f t="shared" si="209"/>
        <v>11900</v>
      </c>
    </row>
    <row r="2425" spans="3:9">
      <c r="C2425" s="64"/>
      <c r="D2425" s="73"/>
      <c r="E2425" s="64">
        <v>35643</v>
      </c>
      <c r="F2425" s="64" t="str">
        <f t="shared" si="208"/>
        <v>81997</v>
      </c>
      <c r="G2425" s="12">
        <v>6.2100000000000002E-2</v>
      </c>
      <c r="I2425" s="64" t="str">
        <f t="shared" si="209"/>
        <v>11900</v>
      </c>
    </row>
    <row r="2426" spans="3:9">
      <c r="C2426" s="64"/>
      <c r="D2426" s="75"/>
      <c r="E2426" s="64">
        <v>35674</v>
      </c>
      <c r="F2426" s="64" t="str">
        <f t="shared" si="208"/>
        <v>91997</v>
      </c>
      <c r="G2426" s="12">
        <v>6.0299999999999999E-2</v>
      </c>
      <c r="I2426" s="64" t="str">
        <f t="shared" si="209"/>
        <v>11900</v>
      </c>
    </row>
    <row r="2427" spans="3:9">
      <c r="C2427" s="64"/>
      <c r="D2427" s="73"/>
      <c r="E2427" s="64">
        <v>35704</v>
      </c>
      <c r="F2427" s="64" t="str">
        <f t="shared" si="208"/>
        <v>101997</v>
      </c>
      <c r="G2427" s="12">
        <v>5.8799999999999998E-2</v>
      </c>
      <c r="I2427" s="64" t="str">
        <f t="shared" si="209"/>
        <v>11900</v>
      </c>
    </row>
    <row r="2428" spans="3:9">
      <c r="C2428" s="64"/>
      <c r="D2428" s="75"/>
      <c r="E2428" s="64">
        <v>35735</v>
      </c>
      <c r="F2428" s="64" t="str">
        <f t="shared" si="208"/>
        <v>111997</v>
      </c>
      <c r="G2428" s="12">
        <v>5.8099999999999999E-2</v>
      </c>
      <c r="I2428" s="64" t="str">
        <f t="shared" si="209"/>
        <v>11900</v>
      </c>
    </row>
    <row r="2429" spans="3:9">
      <c r="C2429" s="64"/>
      <c r="D2429" s="73"/>
      <c r="E2429" s="64">
        <v>35765</v>
      </c>
      <c r="F2429" s="64" t="str">
        <f t="shared" si="208"/>
        <v>121997</v>
      </c>
      <c r="G2429" s="12">
        <v>5.5399999999999998E-2</v>
      </c>
      <c r="I2429" s="64" t="str">
        <f t="shared" si="209"/>
        <v>11900</v>
      </c>
    </row>
    <row r="2430" spans="3:9">
      <c r="C2430" s="64"/>
      <c r="D2430" s="75"/>
      <c r="E2430" s="64">
        <v>35796</v>
      </c>
      <c r="F2430" s="64" t="str">
        <f t="shared" si="208"/>
        <v>11998</v>
      </c>
      <c r="G2430" s="12">
        <v>5.57E-2</v>
      </c>
      <c r="I2430" s="64" t="str">
        <f t="shared" si="209"/>
        <v>11900</v>
      </c>
    </row>
    <row r="2431" spans="3:9">
      <c r="C2431" s="64"/>
      <c r="D2431" s="73"/>
      <c r="E2431" s="64">
        <v>35827</v>
      </c>
      <c r="F2431" s="64" t="str">
        <f t="shared" si="208"/>
        <v>21998</v>
      </c>
      <c r="G2431" s="12">
        <v>5.6500000000000002E-2</v>
      </c>
      <c r="I2431" s="64" t="str">
        <f t="shared" si="209"/>
        <v>11900</v>
      </c>
    </row>
    <row r="2432" spans="3:9">
      <c r="C2432" s="64"/>
      <c r="D2432" s="75"/>
      <c r="E2432" s="64">
        <v>35855</v>
      </c>
      <c r="F2432" s="64" t="str">
        <f t="shared" si="208"/>
        <v>31998</v>
      </c>
      <c r="G2432" s="12">
        <v>5.6399999999999999E-2</v>
      </c>
      <c r="I2432" s="64" t="str">
        <f t="shared" si="209"/>
        <v>11900</v>
      </c>
    </row>
    <row r="2433" spans="3:9">
      <c r="C2433" s="64"/>
      <c r="D2433" s="73"/>
      <c r="E2433" s="64">
        <v>35886</v>
      </c>
      <c r="F2433" s="64" t="str">
        <f t="shared" si="208"/>
        <v>41998</v>
      </c>
      <c r="G2433" s="12">
        <v>5.6500000000000002E-2</v>
      </c>
      <c r="I2433" s="64" t="str">
        <f t="shared" si="209"/>
        <v>11900</v>
      </c>
    </row>
    <row r="2434" spans="3:9">
      <c r="C2434" s="64"/>
      <c r="D2434" s="75"/>
      <c r="E2434" s="64">
        <v>35916</v>
      </c>
      <c r="F2434" s="64" t="str">
        <f t="shared" si="208"/>
        <v>51998</v>
      </c>
      <c r="G2434" s="12">
        <v>5.5E-2</v>
      </c>
      <c r="I2434" s="64" t="str">
        <f t="shared" si="209"/>
        <v>11900</v>
      </c>
    </row>
    <row r="2435" spans="3:9">
      <c r="C2435" s="64"/>
      <c r="D2435" s="73"/>
      <c r="E2435" s="64">
        <v>35947</v>
      </c>
      <c r="F2435" s="64" t="str">
        <f t="shared" si="208"/>
        <v>61998</v>
      </c>
      <c r="G2435" s="12">
        <v>5.4600000000000003E-2</v>
      </c>
      <c r="I2435" s="64" t="str">
        <f t="shared" si="209"/>
        <v>11900</v>
      </c>
    </row>
    <row r="2436" spans="3:9">
      <c r="C2436" s="64"/>
      <c r="D2436" s="75"/>
      <c r="E2436" s="64">
        <v>35977</v>
      </c>
      <c r="F2436" s="64" t="str">
        <f t="shared" si="208"/>
        <v>71998</v>
      </c>
      <c r="G2436" s="12">
        <v>5.3400000000000003E-2</v>
      </c>
      <c r="I2436" s="64" t="str">
        <f t="shared" si="209"/>
        <v>11900</v>
      </c>
    </row>
    <row r="2437" spans="3:9">
      <c r="C2437" s="64"/>
      <c r="D2437" s="73"/>
      <c r="E2437" s="64">
        <v>36008</v>
      </c>
      <c r="F2437" s="64" t="str">
        <f t="shared" si="208"/>
        <v>81998</v>
      </c>
      <c r="G2437" s="12">
        <v>4.8099999999999997E-2</v>
      </c>
      <c r="I2437" s="64" t="str">
        <f t="shared" si="209"/>
        <v>11900</v>
      </c>
    </row>
    <row r="2438" spans="3:9">
      <c r="C2438" s="64"/>
      <c r="D2438" s="75"/>
      <c r="E2438" s="64">
        <v>36039</v>
      </c>
      <c r="F2438" s="64" t="str">
        <f t="shared" si="208"/>
        <v>91998</v>
      </c>
      <c r="G2438" s="12">
        <v>4.53E-2</v>
      </c>
      <c r="I2438" s="64" t="str">
        <f t="shared" si="209"/>
        <v>11900</v>
      </c>
    </row>
    <row r="2439" spans="3:9">
      <c r="C2439" s="64"/>
      <c r="D2439" s="73"/>
      <c r="E2439" s="64">
        <v>36069</v>
      </c>
      <c r="F2439" s="64" t="str">
        <f t="shared" si="208"/>
        <v>101998</v>
      </c>
      <c r="G2439" s="12">
        <v>4.8300000000000003E-2</v>
      </c>
      <c r="I2439" s="64" t="str">
        <f t="shared" si="209"/>
        <v>11900</v>
      </c>
    </row>
    <row r="2440" spans="3:9">
      <c r="C2440" s="64"/>
      <c r="D2440" s="75"/>
      <c r="E2440" s="64">
        <v>36100</v>
      </c>
      <c r="F2440" s="64" t="str">
        <f t="shared" si="208"/>
        <v>111998</v>
      </c>
      <c r="G2440" s="12">
        <v>4.6399999999999997E-2</v>
      </c>
      <c r="I2440" s="64" t="str">
        <f t="shared" si="209"/>
        <v>11900</v>
      </c>
    </row>
    <row r="2441" spans="3:9">
      <c r="C2441" s="64"/>
      <c r="D2441" s="73"/>
      <c r="E2441" s="64">
        <v>36130</v>
      </c>
      <c r="F2441" s="64" t="str">
        <f t="shared" si="208"/>
        <v>121998</v>
      </c>
      <c r="G2441" s="12">
        <v>4.7199999999999999E-2</v>
      </c>
      <c r="I2441" s="64" t="str">
        <f t="shared" si="209"/>
        <v>11900</v>
      </c>
    </row>
    <row r="2442" spans="3:9">
      <c r="C2442" s="64"/>
      <c r="D2442" s="75"/>
      <c r="E2442" s="64">
        <v>36161</v>
      </c>
      <c r="F2442" s="64" t="str">
        <f t="shared" si="208"/>
        <v>11999</v>
      </c>
      <c r="G2442" s="12">
        <v>0.05</v>
      </c>
      <c r="I2442" s="64" t="str">
        <f t="shared" si="209"/>
        <v>11900</v>
      </c>
    </row>
    <row r="2443" spans="3:9">
      <c r="C2443" s="64"/>
      <c r="D2443" s="73"/>
      <c r="E2443" s="64">
        <v>36192</v>
      </c>
      <c r="F2443" s="64" t="str">
        <f t="shared" si="208"/>
        <v>21999</v>
      </c>
      <c r="G2443" s="12">
        <v>5.2299999999999999E-2</v>
      </c>
      <c r="I2443" s="64" t="str">
        <f t="shared" si="209"/>
        <v>11900</v>
      </c>
    </row>
    <row r="2444" spans="3:9">
      <c r="C2444" s="64"/>
      <c r="D2444" s="75"/>
      <c r="E2444" s="64">
        <v>36220</v>
      </c>
      <c r="F2444" s="64" t="str">
        <f t="shared" si="208"/>
        <v>31999</v>
      </c>
      <c r="G2444" s="12">
        <v>5.1799999999999999E-2</v>
      </c>
      <c r="I2444" s="64" t="str">
        <f t="shared" si="209"/>
        <v>11900</v>
      </c>
    </row>
    <row r="2445" spans="3:9">
      <c r="C2445" s="64"/>
      <c r="D2445" s="73"/>
      <c r="E2445" s="64">
        <v>36251</v>
      </c>
      <c r="F2445" s="64" t="str">
        <f t="shared" si="208"/>
        <v>41999</v>
      </c>
      <c r="G2445" s="12">
        <v>5.5399999999999998E-2</v>
      </c>
      <c r="I2445" s="64" t="str">
        <f t="shared" si="209"/>
        <v>11900</v>
      </c>
    </row>
    <row r="2446" spans="3:9">
      <c r="C2446" s="64"/>
      <c r="D2446" s="75"/>
      <c r="E2446" s="64">
        <v>36281</v>
      </c>
      <c r="F2446" s="64" t="str">
        <f t="shared" si="208"/>
        <v>51999</v>
      </c>
      <c r="G2446" s="12">
        <v>5.8999999999999997E-2</v>
      </c>
      <c r="I2446" s="64" t="str">
        <f t="shared" si="209"/>
        <v>11900</v>
      </c>
    </row>
    <row r="2447" spans="3:9">
      <c r="C2447" s="64"/>
      <c r="D2447" s="73"/>
      <c r="E2447" s="64">
        <v>36312</v>
      </c>
      <c r="F2447" s="64" t="str">
        <f t="shared" si="208"/>
        <v>61999</v>
      </c>
      <c r="G2447" s="12">
        <v>5.79E-2</v>
      </c>
      <c r="I2447" s="64" t="str">
        <f t="shared" si="209"/>
        <v>11900</v>
      </c>
    </row>
    <row r="2448" spans="3:9">
      <c r="C2448" s="64"/>
      <c r="D2448" s="75"/>
      <c r="E2448" s="64">
        <v>36342</v>
      </c>
      <c r="F2448" s="64" t="str">
        <f t="shared" si="208"/>
        <v>71999</v>
      </c>
      <c r="G2448" s="12">
        <v>5.9400000000000001E-2</v>
      </c>
      <c r="I2448" s="64" t="str">
        <f t="shared" si="209"/>
        <v>11900</v>
      </c>
    </row>
    <row r="2449" spans="3:9">
      <c r="C2449" s="64"/>
      <c r="D2449" s="73"/>
      <c r="E2449" s="64">
        <v>36373</v>
      </c>
      <c r="F2449" s="64" t="str">
        <f t="shared" si="208"/>
        <v>81999</v>
      </c>
      <c r="G2449" s="12">
        <v>5.9200000000000003E-2</v>
      </c>
      <c r="I2449" s="64" t="str">
        <f t="shared" si="209"/>
        <v>11900</v>
      </c>
    </row>
    <row r="2450" spans="3:9">
      <c r="C2450" s="64"/>
      <c r="D2450" s="75"/>
      <c r="E2450" s="64">
        <v>36404</v>
      </c>
      <c r="F2450" s="64" t="str">
        <f t="shared" si="208"/>
        <v>91999</v>
      </c>
      <c r="G2450" s="12">
        <v>6.1100000000000002E-2</v>
      </c>
      <c r="I2450" s="64" t="str">
        <f t="shared" si="209"/>
        <v>11900</v>
      </c>
    </row>
    <row r="2451" spans="3:9">
      <c r="C2451" s="64"/>
      <c r="D2451" s="73"/>
      <c r="E2451" s="64">
        <v>36434</v>
      </c>
      <c r="F2451" s="64" t="str">
        <f t="shared" si="208"/>
        <v>101999</v>
      </c>
      <c r="G2451" s="12">
        <v>6.0299999999999999E-2</v>
      </c>
      <c r="I2451" s="64" t="str">
        <f t="shared" si="209"/>
        <v>11900</v>
      </c>
    </row>
    <row r="2452" spans="3:9">
      <c r="C2452" s="64"/>
      <c r="D2452" s="75"/>
      <c r="E2452" s="64">
        <v>36465</v>
      </c>
      <c r="F2452" s="64" t="str">
        <f t="shared" si="208"/>
        <v>111999</v>
      </c>
      <c r="G2452" s="12">
        <v>6.2799999999999995E-2</v>
      </c>
      <c r="I2452" s="64" t="str">
        <f t="shared" si="209"/>
        <v>11900</v>
      </c>
    </row>
    <row r="2453" spans="3:9">
      <c r="C2453" s="64"/>
      <c r="D2453" s="73"/>
      <c r="E2453" s="64">
        <v>36495</v>
      </c>
      <c r="F2453" s="64" t="str">
        <f t="shared" si="208"/>
        <v>121999</v>
      </c>
      <c r="G2453" s="12">
        <v>6.6600000000000006E-2</v>
      </c>
      <c r="I2453" s="64" t="str">
        <f t="shared" si="209"/>
        <v>11900</v>
      </c>
    </row>
    <row r="2454" spans="3:9">
      <c r="C2454" s="64"/>
      <c r="D2454" s="75"/>
      <c r="E2454" s="64">
        <v>36526</v>
      </c>
      <c r="F2454" s="64" t="str">
        <f t="shared" si="208"/>
        <v>12000</v>
      </c>
      <c r="G2454" s="12">
        <v>6.5199999999999994E-2</v>
      </c>
      <c r="I2454" s="64" t="str">
        <f t="shared" si="209"/>
        <v>11900</v>
      </c>
    </row>
    <row r="2455" spans="3:9">
      <c r="C2455" s="64"/>
      <c r="D2455" s="73"/>
      <c r="E2455" s="64">
        <v>36557</v>
      </c>
      <c r="F2455" s="64" t="str">
        <f t="shared" si="208"/>
        <v>22000</v>
      </c>
      <c r="G2455" s="12">
        <v>6.2600000000000003E-2</v>
      </c>
      <c r="I2455" s="64" t="str">
        <f t="shared" si="209"/>
        <v>11900</v>
      </c>
    </row>
    <row r="2456" spans="3:9">
      <c r="C2456" s="64"/>
      <c r="D2456" s="75"/>
      <c r="E2456" s="64">
        <v>36586</v>
      </c>
      <c r="F2456" s="64" t="str">
        <f t="shared" si="208"/>
        <v>32000</v>
      </c>
      <c r="G2456" s="12">
        <v>5.9900000000000002E-2</v>
      </c>
      <c r="I2456" s="64" t="str">
        <f t="shared" si="209"/>
        <v>11900</v>
      </c>
    </row>
    <row r="2457" spans="3:9">
      <c r="C2457" s="64"/>
      <c r="D2457" s="73"/>
      <c r="E2457" s="64">
        <v>36617</v>
      </c>
      <c r="F2457" s="64" t="str">
        <f t="shared" si="208"/>
        <v>42000</v>
      </c>
      <c r="G2457" s="12">
        <v>6.4399999999999999E-2</v>
      </c>
      <c r="I2457" s="64" t="str">
        <f t="shared" si="209"/>
        <v>11900</v>
      </c>
    </row>
    <row r="2458" spans="3:9">
      <c r="C2458" s="64"/>
      <c r="D2458" s="75"/>
      <c r="E2458" s="64">
        <v>36647</v>
      </c>
      <c r="F2458" s="64" t="str">
        <f t="shared" si="208"/>
        <v>52000</v>
      </c>
      <c r="G2458" s="12">
        <v>6.0999999999999999E-2</v>
      </c>
      <c r="I2458" s="64" t="str">
        <f t="shared" si="209"/>
        <v>11900</v>
      </c>
    </row>
    <row r="2459" spans="3:9">
      <c r="C2459" s="64"/>
      <c r="D2459" s="73"/>
      <c r="E2459" s="64">
        <v>36678</v>
      </c>
      <c r="F2459" s="64" t="str">
        <f t="shared" si="208"/>
        <v>62000</v>
      </c>
      <c r="G2459" s="12">
        <v>6.0499999999999998E-2</v>
      </c>
      <c r="I2459" s="64" t="str">
        <f t="shared" si="209"/>
        <v>11900</v>
      </c>
    </row>
    <row r="2460" spans="3:9">
      <c r="C2460" s="64"/>
      <c r="D2460" s="75"/>
      <c r="E2460" s="64">
        <v>36708</v>
      </c>
      <c r="F2460" s="64" t="str">
        <f t="shared" si="208"/>
        <v>72000</v>
      </c>
      <c r="G2460" s="12">
        <v>5.8299999999999998E-2</v>
      </c>
      <c r="I2460" s="64" t="str">
        <f t="shared" si="209"/>
        <v>11900</v>
      </c>
    </row>
    <row r="2461" spans="3:9">
      <c r="C2461" s="64"/>
      <c r="D2461" s="73"/>
      <c r="E2461" s="64">
        <v>36739</v>
      </c>
      <c r="F2461" s="64" t="str">
        <f t="shared" ref="F2461:F2524" si="210">MONTH(E2461)&amp;YEAR(E2461)</f>
        <v>82000</v>
      </c>
      <c r="G2461" s="12">
        <v>5.8000000000000003E-2</v>
      </c>
      <c r="I2461" s="64" t="str">
        <f t="shared" ref="I2461:I2524" si="211">MONTH(H2461)&amp;YEAR(H2461)</f>
        <v>11900</v>
      </c>
    </row>
    <row r="2462" spans="3:9">
      <c r="C2462" s="64"/>
      <c r="D2462" s="75"/>
      <c r="E2462" s="64">
        <v>36770</v>
      </c>
      <c r="F2462" s="64" t="str">
        <f t="shared" si="210"/>
        <v>92000</v>
      </c>
      <c r="G2462" s="12">
        <v>5.74E-2</v>
      </c>
      <c r="I2462" s="64" t="str">
        <f t="shared" si="211"/>
        <v>11900</v>
      </c>
    </row>
    <row r="2463" spans="3:9">
      <c r="C2463" s="64"/>
      <c r="D2463" s="73"/>
      <c r="E2463" s="64">
        <v>36800</v>
      </c>
      <c r="F2463" s="64" t="str">
        <f t="shared" si="210"/>
        <v>102000</v>
      </c>
      <c r="G2463" s="12">
        <v>5.7200000000000001E-2</v>
      </c>
      <c r="I2463" s="64" t="str">
        <f t="shared" si="211"/>
        <v>11900</v>
      </c>
    </row>
    <row r="2464" spans="3:9">
      <c r="C2464" s="64"/>
      <c r="D2464" s="75"/>
      <c r="E2464" s="64">
        <v>36831</v>
      </c>
      <c r="F2464" s="64" t="str">
        <f t="shared" si="210"/>
        <v>112000</v>
      </c>
      <c r="G2464" s="12">
        <v>5.2400000000000002E-2</v>
      </c>
      <c r="I2464" s="64" t="str">
        <f t="shared" si="211"/>
        <v>11900</v>
      </c>
    </row>
    <row r="2465" spans="3:9">
      <c r="C2465" s="64"/>
      <c r="D2465" s="73"/>
      <c r="E2465" s="64">
        <v>36861</v>
      </c>
      <c r="F2465" s="64" t="str">
        <f t="shared" si="210"/>
        <v>122000</v>
      </c>
      <c r="G2465" s="12">
        <v>5.16E-2</v>
      </c>
      <c r="I2465" s="64" t="str">
        <f t="shared" si="211"/>
        <v>11900</v>
      </c>
    </row>
    <row r="2466" spans="3:9">
      <c r="C2466" s="64"/>
      <c r="D2466" s="75"/>
      <c r="E2466" s="64">
        <v>36892</v>
      </c>
      <c r="F2466" s="64" t="str">
        <f t="shared" si="210"/>
        <v>12001</v>
      </c>
      <c r="G2466" s="12">
        <v>5.0999999999999997E-2</v>
      </c>
      <c r="I2466" s="64" t="str">
        <f t="shared" si="211"/>
        <v>11900</v>
      </c>
    </row>
    <row r="2467" spans="3:9">
      <c r="C2467" s="64"/>
      <c r="D2467" s="73"/>
      <c r="E2467" s="64">
        <v>36923</v>
      </c>
      <c r="F2467" s="64" t="str">
        <f t="shared" si="210"/>
        <v>22001</v>
      </c>
      <c r="G2467" s="12">
        <v>4.8899999999999999E-2</v>
      </c>
      <c r="I2467" s="64" t="str">
        <f t="shared" si="211"/>
        <v>11900</v>
      </c>
    </row>
    <row r="2468" spans="3:9">
      <c r="C2468" s="64"/>
      <c r="D2468" s="75"/>
      <c r="E2468" s="64">
        <v>36951</v>
      </c>
      <c r="F2468" s="64" t="str">
        <f t="shared" si="210"/>
        <v>32001</v>
      </c>
      <c r="G2468" s="12">
        <v>5.1400000000000001E-2</v>
      </c>
      <c r="I2468" s="64" t="str">
        <f t="shared" si="211"/>
        <v>11900</v>
      </c>
    </row>
    <row r="2469" spans="3:9">
      <c r="C2469" s="64"/>
      <c r="D2469" s="73"/>
      <c r="E2469" s="64">
        <v>36982</v>
      </c>
      <c r="F2469" s="64" t="str">
        <f t="shared" si="210"/>
        <v>42001</v>
      </c>
      <c r="G2469" s="12">
        <v>5.3900000000000003E-2</v>
      </c>
      <c r="I2469" s="64" t="str">
        <f t="shared" si="211"/>
        <v>11900</v>
      </c>
    </row>
    <row r="2470" spans="3:9">
      <c r="C2470" s="64"/>
      <c r="D2470" s="75"/>
      <c r="E2470" s="64">
        <v>37012</v>
      </c>
      <c r="F2470" s="64" t="str">
        <f t="shared" si="210"/>
        <v>52001</v>
      </c>
      <c r="G2470" s="12">
        <v>5.28E-2</v>
      </c>
      <c r="I2470" s="64" t="str">
        <f t="shared" si="211"/>
        <v>11900</v>
      </c>
    </row>
    <row r="2471" spans="3:9">
      <c r="C2471" s="64"/>
      <c r="D2471" s="73"/>
      <c r="E2471" s="64">
        <v>37043</v>
      </c>
      <c r="F2471" s="64" t="str">
        <f t="shared" si="210"/>
        <v>62001</v>
      </c>
      <c r="G2471" s="12">
        <v>5.2400000000000002E-2</v>
      </c>
      <c r="I2471" s="64" t="str">
        <f t="shared" si="211"/>
        <v>11900</v>
      </c>
    </row>
    <row r="2472" spans="3:9">
      <c r="C2472" s="64"/>
      <c r="D2472" s="75"/>
      <c r="E2472" s="64">
        <v>37073</v>
      </c>
      <c r="F2472" s="64" t="str">
        <f t="shared" si="210"/>
        <v>72001</v>
      </c>
      <c r="G2472" s="12">
        <v>4.9700000000000001E-2</v>
      </c>
      <c r="I2472" s="64" t="str">
        <f t="shared" si="211"/>
        <v>11900</v>
      </c>
    </row>
    <row r="2473" spans="3:9">
      <c r="C2473" s="64"/>
      <c r="D2473" s="73"/>
      <c r="E2473" s="64">
        <v>37104</v>
      </c>
      <c r="F2473" s="64" t="str">
        <f t="shared" si="210"/>
        <v>82001</v>
      </c>
      <c r="G2473" s="12">
        <v>4.7300000000000002E-2</v>
      </c>
      <c r="I2473" s="64" t="str">
        <f t="shared" si="211"/>
        <v>11900</v>
      </c>
    </row>
    <row r="2474" spans="3:9">
      <c r="C2474" s="64"/>
      <c r="D2474" s="75"/>
      <c r="E2474" s="64">
        <v>37135</v>
      </c>
      <c r="F2474" s="64" t="str">
        <f t="shared" si="210"/>
        <v>92001</v>
      </c>
      <c r="G2474" s="12">
        <v>4.5699999999999998E-2</v>
      </c>
      <c r="I2474" s="64" t="str">
        <f t="shared" si="211"/>
        <v>11900</v>
      </c>
    </row>
    <row r="2475" spans="3:9">
      <c r="C2475" s="64"/>
      <c r="D2475" s="73"/>
      <c r="E2475" s="64">
        <v>37165</v>
      </c>
      <c r="F2475" s="64" t="str">
        <f t="shared" si="210"/>
        <v>102001</v>
      </c>
      <c r="G2475" s="12">
        <v>4.65E-2</v>
      </c>
      <c r="I2475" s="64" t="str">
        <f t="shared" si="211"/>
        <v>11900</v>
      </c>
    </row>
    <row r="2476" spans="3:9">
      <c r="C2476" s="64"/>
      <c r="D2476" s="75"/>
      <c r="E2476" s="64">
        <v>37196</v>
      </c>
      <c r="F2476" s="64" t="str">
        <f t="shared" si="210"/>
        <v>112001</v>
      </c>
      <c r="G2476" s="12">
        <v>5.0900000000000001E-2</v>
      </c>
      <c r="I2476" s="64" t="str">
        <f t="shared" si="211"/>
        <v>11900</v>
      </c>
    </row>
    <row r="2477" spans="3:9">
      <c r="C2477" s="64"/>
      <c r="D2477" s="73"/>
      <c r="E2477" s="64">
        <v>37226</v>
      </c>
      <c r="F2477" s="64" t="str">
        <f t="shared" si="210"/>
        <v>122001</v>
      </c>
      <c r="G2477" s="12">
        <v>5.04E-2</v>
      </c>
      <c r="I2477" s="64" t="str">
        <f t="shared" si="211"/>
        <v>11900</v>
      </c>
    </row>
    <row r="2478" spans="3:9">
      <c r="C2478" s="64"/>
      <c r="D2478" s="75"/>
      <c r="E2478" s="64">
        <v>37257</v>
      </c>
      <c r="F2478" s="64" t="str">
        <f t="shared" si="210"/>
        <v>12002</v>
      </c>
      <c r="G2478" s="12">
        <v>4.9099999999999998E-2</v>
      </c>
      <c r="I2478" s="64" t="str">
        <f t="shared" si="211"/>
        <v>11900</v>
      </c>
    </row>
    <row r="2479" spans="3:9">
      <c r="C2479" s="64"/>
      <c r="D2479" s="73"/>
      <c r="E2479" s="64">
        <v>37288</v>
      </c>
      <c r="F2479" s="64" t="str">
        <f t="shared" si="210"/>
        <v>22002</v>
      </c>
      <c r="G2479" s="12">
        <v>5.28E-2</v>
      </c>
      <c r="I2479" s="64" t="str">
        <f t="shared" si="211"/>
        <v>11900</v>
      </c>
    </row>
    <row r="2480" spans="3:9">
      <c r="C2480" s="64"/>
      <c r="D2480" s="75"/>
      <c r="E2480" s="64">
        <v>37316</v>
      </c>
      <c r="F2480" s="64" t="str">
        <f t="shared" si="210"/>
        <v>32002</v>
      </c>
      <c r="G2480" s="12">
        <v>5.21E-2</v>
      </c>
      <c r="I2480" s="64" t="str">
        <f t="shared" si="211"/>
        <v>11900</v>
      </c>
    </row>
    <row r="2481" spans="3:9">
      <c r="C2481" s="64"/>
      <c r="D2481" s="73"/>
      <c r="E2481" s="64">
        <v>37347</v>
      </c>
      <c r="F2481" s="64" t="str">
        <f t="shared" si="210"/>
        <v>42002</v>
      </c>
      <c r="G2481" s="12">
        <v>5.16E-2</v>
      </c>
      <c r="I2481" s="64" t="str">
        <f t="shared" si="211"/>
        <v>11900</v>
      </c>
    </row>
    <row r="2482" spans="3:9">
      <c r="C2482" s="64"/>
      <c r="D2482" s="75"/>
      <c r="E2482" s="64">
        <v>37377</v>
      </c>
      <c r="F2482" s="64" t="str">
        <f t="shared" si="210"/>
        <v>52002</v>
      </c>
      <c r="G2482" s="12">
        <v>4.9299999999999997E-2</v>
      </c>
      <c r="I2482" s="64" t="str">
        <f t="shared" si="211"/>
        <v>11900</v>
      </c>
    </row>
    <row r="2483" spans="3:9">
      <c r="C2483" s="64"/>
      <c r="D2483" s="73"/>
      <c r="E2483" s="64">
        <v>37408</v>
      </c>
      <c r="F2483" s="64" t="str">
        <f t="shared" si="210"/>
        <v>62002</v>
      </c>
      <c r="G2483" s="12">
        <v>4.65E-2</v>
      </c>
      <c r="I2483" s="64" t="str">
        <f t="shared" si="211"/>
        <v>11900</v>
      </c>
    </row>
    <row r="2484" spans="3:9">
      <c r="C2484" s="64"/>
      <c r="D2484" s="75"/>
      <c r="E2484" s="64">
        <v>37438</v>
      </c>
      <c r="F2484" s="64" t="str">
        <f t="shared" si="210"/>
        <v>72002</v>
      </c>
      <c r="G2484" s="12">
        <v>4.2599999999999999E-2</v>
      </c>
      <c r="I2484" s="64" t="str">
        <f t="shared" si="211"/>
        <v>11900</v>
      </c>
    </row>
    <row r="2485" spans="3:9">
      <c r="C2485" s="64"/>
      <c r="D2485" s="73"/>
      <c r="E2485" s="64">
        <v>37469</v>
      </c>
      <c r="F2485" s="64" t="str">
        <f t="shared" si="210"/>
        <v>82002</v>
      </c>
      <c r="G2485" s="12">
        <v>3.8699999999999998E-2</v>
      </c>
      <c r="I2485" s="64" t="str">
        <f t="shared" si="211"/>
        <v>11900</v>
      </c>
    </row>
    <row r="2486" spans="3:9">
      <c r="C2486" s="64"/>
      <c r="D2486" s="75"/>
      <c r="E2486" s="64">
        <v>37500</v>
      </c>
      <c r="F2486" s="64" t="str">
        <f t="shared" si="210"/>
        <v>92002</v>
      </c>
      <c r="G2486" s="12">
        <v>3.9399999999999998E-2</v>
      </c>
      <c r="I2486" s="64" t="str">
        <f t="shared" si="211"/>
        <v>11900</v>
      </c>
    </row>
    <row r="2487" spans="3:9">
      <c r="C2487" s="64"/>
      <c r="D2487" s="73"/>
      <c r="E2487" s="64">
        <v>37530</v>
      </c>
      <c r="F2487" s="64" t="str">
        <f t="shared" si="210"/>
        <v>102002</v>
      </c>
      <c r="G2487" s="12">
        <v>4.0500000000000001E-2</v>
      </c>
      <c r="I2487" s="64" t="str">
        <f t="shared" si="211"/>
        <v>11900</v>
      </c>
    </row>
    <row r="2488" spans="3:9">
      <c r="C2488" s="64"/>
      <c r="D2488" s="75"/>
      <c r="E2488" s="64">
        <v>37561</v>
      </c>
      <c r="F2488" s="64" t="str">
        <f t="shared" si="210"/>
        <v>112002</v>
      </c>
      <c r="G2488" s="12">
        <v>4.0300000000000002E-2</v>
      </c>
      <c r="I2488" s="64" t="str">
        <f t="shared" si="211"/>
        <v>11900</v>
      </c>
    </row>
    <row r="2489" spans="3:9">
      <c r="C2489" s="64"/>
      <c r="D2489" s="73"/>
      <c r="E2489" s="64">
        <v>37591</v>
      </c>
      <c r="F2489" s="64" t="str">
        <f t="shared" si="210"/>
        <v>122002</v>
      </c>
      <c r="G2489" s="12">
        <v>4.0500000000000001E-2</v>
      </c>
      <c r="I2489" s="64" t="str">
        <f t="shared" si="211"/>
        <v>11900</v>
      </c>
    </row>
    <row r="2490" spans="3:9">
      <c r="C2490" s="64"/>
      <c r="D2490" s="75"/>
      <c r="E2490" s="64">
        <v>37622</v>
      </c>
      <c r="F2490" s="64" t="str">
        <f t="shared" si="210"/>
        <v>12003</v>
      </c>
      <c r="G2490" s="12">
        <v>3.9E-2</v>
      </c>
      <c r="I2490" s="64" t="str">
        <f t="shared" si="211"/>
        <v>11900</v>
      </c>
    </row>
    <row r="2491" spans="3:9">
      <c r="C2491" s="64"/>
      <c r="D2491" s="73"/>
      <c r="E2491" s="64">
        <v>37653</v>
      </c>
      <c r="F2491" s="64" t="str">
        <f t="shared" si="210"/>
        <v>22003</v>
      </c>
      <c r="G2491" s="12">
        <v>3.8100000000000002E-2</v>
      </c>
      <c r="I2491" s="64" t="str">
        <f t="shared" si="211"/>
        <v>11900</v>
      </c>
    </row>
    <row r="2492" spans="3:9">
      <c r="C2492" s="64"/>
      <c r="D2492" s="75"/>
      <c r="E2492" s="64">
        <v>37681</v>
      </c>
      <c r="F2492" s="64" t="str">
        <f t="shared" si="210"/>
        <v>32003</v>
      </c>
      <c r="G2492" s="12">
        <v>3.9600000000000003E-2</v>
      </c>
      <c r="I2492" s="64" t="str">
        <f t="shared" si="211"/>
        <v>11900</v>
      </c>
    </row>
    <row r="2493" spans="3:9">
      <c r="C2493" s="64"/>
      <c r="D2493" s="73"/>
      <c r="E2493" s="64">
        <v>37712</v>
      </c>
      <c r="F2493" s="64" t="str">
        <f t="shared" si="210"/>
        <v>42003</v>
      </c>
      <c r="G2493" s="12">
        <v>3.5700000000000003E-2</v>
      </c>
      <c r="I2493" s="64" t="str">
        <f t="shared" si="211"/>
        <v>11900</v>
      </c>
    </row>
    <row r="2494" spans="3:9">
      <c r="C2494" s="64"/>
      <c r="D2494" s="75"/>
      <c r="E2494" s="64">
        <v>37742</v>
      </c>
      <c r="F2494" s="64" t="str">
        <f t="shared" si="210"/>
        <v>52003</v>
      </c>
      <c r="G2494" s="12">
        <v>3.3300000000000003E-2</v>
      </c>
      <c r="I2494" s="64" t="str">
        <f t="shared" si="211"/>
        <v>11900</v>
      </c>
    </row>
    <row r="2495" spans="3:9">
      <c r="C2495" s="64"/>
      <c r="D2495" s="73"/>
      <c r="E2495" s="64">
        <v>37773</v>
      </c>
      <c r="F2495" s="64" t="str">
        <f t="shared" si="210"/>
        <v>62003</v>
      </c>
      <c r="G2495" s="12">
        <v>3.9800000000000002E-2</v>
      </c>
      <c r="I2495" s="64" t="str">
        <f t="shared" si="211"/>
        <v>11900</v>
      </c>
    </row>
    <row r="2496" spans="3:9">
      <c r="C2496" s="64"/>
      <c r="D2496" s="75"/>
      <c r="E2496" s="64">
        <v>37803</v>
      </c>
      <c r="F2496" s="64" t="str">
        <f t="shared" si="210"/>
        <v>72003</v>
      </c>
      <c r="G2496" s="12">
        <v>4.4499999999999998E-2</v>
      </c>
      <c r="I2496" s="64" t="str">
        <f t="shared" si="211"/>
        <v>11900</v>
      </c>
    </row>
    <row r="2497" spans="3:9">
      <c r="C2497" s="64"/>
      <c r="D2497" s="73"/>
      <c r="E2497" s="64">
        <v>37834</v>
      </c>
      <c r="F2497" s="64" t="str">
        <f t="shared" si="210"/>
        <v>82003</v>
      </c>
      <c r="G2497" s="12">
        <v>4.2700000000000002E-2</v>
      </c>
      <c r="I2497" s="64" t="str">
        <f t="shared" si="211"/>
        <v>11900</v>
      </c>
    </row>
    <row r="2498" spans="3:9">
      <c r="C2498" s="64"/>
      <c r="D2498" s="75"/>
      <c r="E2498" s="64">
        <v>37865</v>
      </c>
      <c r="F2498" s="64" t="str">
        <f t="shared" si="210"/>
        <v>92003</v>
      </c>
      <c r="G2498" s="12">
        <v>4.2900000000000001E-2</v>
      </c>
      <c r="I2498" s="64" t="str">
        <f t="shared" si="211"/>
        <v>11900</v>
      </c>
    </row>
    <row r="2499" spans="3:9">
      <c r="C2499" s="64"/>
      <c r="D2499" s="73"/>
      <c r="E2499" s="64">
        <v>37895</v>
      </c>
      <c r="F2499" s="64" t="str">
        <f t="shared" si="210"/>
        <v>102003</v>
      </c>
      <c r="G2499" s="12">
        <v>4.2999999999999997E-2</v>
      </c>
      <c r="I2499" s="64" t="str">
        <f t="shared" si="211"/>
        <v>11900</v>
      </c>
    </row>
    <row r="2500" spans="3:9">
      <c r="C2500" s="64"/>
      <c r="D2500" s="75"/>
      <c r="E2500" s="64">
        <v>37926</v>
      </c>
      <c r="F2500" s="64" t="str">
        <f t="shared" si="210"/>
        <v>112003</v>
      </c>
      <c r="G2500" s="12">
        <v>4.2700000000000002E-2</v>
      </c>
      <c r="I2500" s="64" t="str">
        <f t="shared" si="211"/>
        <v>11900</v>
      </c>
    </row>
    <row r="2501" spans="3:9">
      <c r="C2501" s="64"/>
      <c r="D2501" s="73"/>
      <c r="E2501" s="64">
        <v>37956</v>
      </c>
      <c r="F2501" s="64" t="str">
        <f t="shared" si="210"/>
        <v>122003</v>
      </c>
      <c r="G2501" s="12">
        <v>4.1500000000000002E-2</v>
      </c>
      <c r="I2501" s="64" t="str">
        <f t="shared" si="211"/>
        <v>11900</v>
      </c>
    </row>
    <row r="2502" spans="3:9">
      <c r="C2502" s="64"/>
      <c r="D2502" s="75"/>
      <c r="E2502" s="64">
        <v>37987</v>
      </c>
      <c r="F2502" s="64" t="str">
        <f t="shared" si="210"/>
        <v>12004</v>
      </c>
      <c r="G2502" s="12">
        <v>4.0800000000000003E-2</v>
      </c>
      <c r="I2502" s="64" t="str">
        <f t="shared" si="211"/>
        <v>11900</v>
      </c>
    </row>
    <row r="2503" spans="3:9">
      <c r="C2503" s="64"/>
      <c r="D2503" s="73"/>
      <c r="E2503" s="64">
        <v>38018</v>
      </c>
      <c r="F2503" s="64" t="str">
        <f t="shared" si="210"/>
        <v>22004</v>
      </c>
      <c r="G2503" s="12">
        <v>3.8300000000000001E-2</v>
      </c>
      <c r="I2503" s="64" t="str">
        <f t="shared" si="211"/>
        <v>11900</v>
      </c>
    </row>
    <row r="2504" spans="3:9">
      <c r="C2504" s="64"/>
      <c r="D2504" s="75"/>
      <c r="E2504" s="64">
        <v>38047</v>
      </c>
      <c r="F2504" s="64" t="str">
        <f t="shared" si="210"/>
        <v>32004</v>
      </c>
      <c r="G2504" s="12">
        <v>4.3499999999999997E-2</v>
      </c>
      <c r="I2504" s="64" t="str">
        <f t="shared" si="211"/>
        <v>11900</v>
      </c>
    </row>
    <row r="2505" spans="3:9">
      <c r="C2505" s="64"/>
      <c r="D2505" s="73"/>
      <c r="E2505" s="64">
        <v>38078</v>
      </c>
      <c r="F2505" s="64" t="str">
        <f t="shared" si="210"/>
        <v>42004</v>
      </c>
      <c r="G2505" s="12">
        <v>4.7199999999999999E-2</v>
      </c>
      <c r="I2505" s="64" t="str">
        <f t="shared" si="211"/>
        <v>11900</v>
      </c>
    </row>
    <row r="2506" spans="3:9">
      <c r="C2506" s="64"/>
      <c r="D2506" s="75"/>
      <c r="E2506" s="64">
        <v>38108</v>
      </c>
      <c r="F2506" s="64" t="str">
        <f t="shared" si="210"/>
        <v>52004</v>
      </c>
      <c r="G2506" s="12">
        <v>4.7300000000000002E-2</v>
      </c>
      <c r="I2506" s="64" t="str">
        <f t="shared" si="211"/>
        <v>11900</v>
      </c>
    </row>
    <row r="2507" spans="3:9">
      <c r="C2507" s="64"/>
      <c r="D2507" s="73"/>
      <c r="E2507" s="64">
        <v>38139</v>
      </c>
      <c r="F2507" s="64" t="str">
        <f t="shared" si="210"/>
        <v>62004</v>
      </c>
      <c r="G2507" s="12">
        <v>4.4999999999999998E-2</v>
      </c>
      <c r="I2507" s="64" t="str">
        <f t="shared" si="211"/>
        <v>11900</v>
      </c>
    </row>
    <row r="2508" spans="3:9">
      <c r="C2508" s="64"/>
      <c r="D2508" s="75"/>
      <c r="E2508" s="64">
        <v>38169</v>
      </c>
      <c r="F2508" s="64" t="str">
        <f t="shared" si="210"/>
        <v>72004</v>
      </c>
      <c r="G2508" s="12">
        <v>4.2799999999999998E-2</v>
      </c>
      <c r="I2508" s="64" t="str">
        <f t="shared" si="211"/>
        <v>11900</v>
      </c>
    </row>
    <row r="2509" spans="3:9">
      <c r="C2509" s="64"/>
      <c r="D2509" s="73"/>
      <c r="E2509" s="64">
        <v>38200</v>
      </c>
      <c r="F2509" s="64" t="str">
        <f t="shared" si="210"/>
        <v>82004</v>
      </c>
      <c r="G2509" s="12">
        <v>4.1300000000000003E-2</v>
      </c>
      <c r="I2509" s="64" t="str">
        <f t="shared" si="211"/>
        <v>11900</v>
      </c>
    </row>
    <row r="2510" spans="3:9">
      <c r="C2510" s="64"/>
      <c r="D2510" s="75"/>
      <c r="E2510" s="64">
        <v>38231</v>
      </c>
      <c r="F2510" s="64" t="str">
        <f t="shared" si="210"/>
        <v>92004</v>
      </c>
      <c r="G2510" s="12">
        <v>4.1000000000000002E-2</v>
      </c>
      <c r="I2510" s="64" t="str">
        <f t="shared" si="211"/>
        <v>11900</v>
      </c>
    </row>
    <row r="2511" spans="3:9">
      <c r="C2511" s="64"/>
      <c r="D2511" s="73"/>
      <c r="E2511" s="64">
        <v>38261</v>
      </c>
      <c r="F2511" s="64" t="str">
        <f t="shared" si="210"/>
        <v>102004</v>
      </c>
      <c r="G2511" s="12">
        <v>4.19E-2</v>
      </c>
      <c r="I2511" s="64" t="str">
        <f t="shared" si="211"/>
        <v>11900</v>
      </c>
    </row>
    <row r="2512" spans="3:9">
      <c r="C2512" s="64"/>
      <c r="D2512" s="75"/>
      <c r="E2512" s="64">
        <v>38292</v>
      </c>
      <c r="F2512" s="64" t="str">
        <f t="shared" si="210"/>
        <v>112004</v>
      </c>
      <c r="G2512" s="12">
        <v>4.2299999999999997E-2</v>
      </c>
      <c r="I2512" s="64" t="str">
        <f t="shared" si="211"/>
        <v>11900</v>
      </c>
    </row>
    <row r="2513" spans="3:9">
      <c r="C2513" s="64"/>
      <c r="D2513" s="73"/>
      <c r="E2513" s="64">
        <v>38322</v>
      </c>
      <c r="F2513" s="64" t="str">
        <f t="shared" si="210"/>
        <v>122004</v>
      </c>
      <c r="G2513" s="12">
        <v>4.2200000000000001E-2</v>
      </c>
      <c r="I2513" s="64" t="str">
        <f t="shared" si="211"/>
        <v>11900</v>
      </c>
    </row>
    <row r="2514" spans="3:9">
      <c r="C2514" s="64"/>
      <c r="D2514" s="75"/>
      <c r="E2514" s="64">
        <v>38353</v>
      </c>
      <c r="F2514" s="64" t="str">
        <f t="shared" si="210"/>
        <v>12005</v>
      </c>
      <c r="G2514" s="12">
        <v>4.1700000000000001E-2</v>
      </c>
      <c r="I2514" s="64" t="str">
        <f t="shared" si="211"/>
        <v>11900</v>
      </c>
    </row>
    <row r="2515" spans="3:9">
      <c r="C2515" s="64"/>
      <c r="D2515" s="73"/>
      <c r="E2515" s="64">
        <v>38384</v>
      </c>
      <c r="F2515" s="64" t="str">
        <f t="shared" si="210"/>
        <v>22005</v>
      </c>
      <c r="G2515" s="12">
        <v>4.4999999999999998E-2</v>
      </c>
      <c r="I2515" s="64" t="str">
        <f t="shared" si="211"/>
        <v>11900</v>
      </c>
    </row>
    <row r="2516" spans="3:9">
      <c r="C2516" s="64"/>
      <c r="D2516" s="75"/>
      <c r="E2516" s="64">
        <v>38412</v>
      </c>
      <c r="F2516" s="64" t="str">
        <f t="shared" si="210"/>
        <v>32005</v>
      </c>
      <c r="G2516" s="12">
        <v>4.3400000000000001E-2</v>
      </c>
      <c r="I2516" s="64" t="str">
        <f t="shared" si="211"/>
        <v>11900</v>
      </c>
    </row>
    <row r="2517" spans="3:9">
      <c r="C2517" s="64"/>
      <c r="D2517" s="73"/>
      <c r="E2517" s="64">
        <v>38443</v>
      </c>
      <c r="F2517" s="64" t="str">
        <f t="shared" si="210"/>
        <v>42005</v>
      </c>
      <c r="G2517" s="12">
        <v>4.1399999999999999E-2</v>
      </c>
      <c r="I2517" s="64" t="str">
        <f t="shared" si="211"/>
        <v>11900</v>
      </c>
    </row>
    <row r="2518" spans="3:9">
      <c r="C2518" s="64"/>
      <c r="D2518" s="75"/>
      <c r="E2518" s="64">
        <v>38473</v>
      </c>
      <c r="F2518" s="64" t="str">
        <f t="shared" si="210"/>
        <v>52005</v>
      </c>
      <c r="G2518" s="12">
        <v>0.04</v>
      </c>
      <c r="I2518" s="64" t="str">
        <f t="shared" si="211"/>
        <v>11900</v>
      </c>
    </row>
    <row r="2519" spans="3:9">
      <c r="C2519" s="64"/>
      <c r="D2519" s="73"/>
      <c r="E2519" s="64">
        <v>38504</v>
      </c>
      <c r="F2519" s="64" t="str">
        <f t="shared" si="210"/>
        <v>62005</v>
      </c>
      <c r="G2519" s="12">
        <v>4.1799999999999997E-2</v>
      </c>
      <c r="I2519" s="64" t="str">
        <f t="shared" si="211"/>
        <v>11900</v>
      </c>
    </row>
    <row r="2520" spans="3:9">
      <c r="C2520" s="64"/>
      <c r="D2520" s="75"/>
      <c r="E2520" s="64">
        <v>38534</v>
      </c>
      <c r="F2520" s="64" t="str">
        <f t="shared" si="210"/>
        <v>72005</v>
      </c>
      <c r="G2520" s="12">
        <v>4.2599999999999999E-2</v>
      </c>
      <c r="I2520" s="64" t="str">
        <f t="shared" si="211"/>
        <v>11900</v>
      </c>
    </row>
    <row r="2521" spans="3:9">
      <c r="C2521" s="64"/>
      <c r="D2521" s="73"/>
      <c r="E2521" s="64">
        <v>38565</v>
      </c>
      <c r="F2521" s="64" t="str">
        <f t="shared" si="210"/>
        <v>82005</v>
      </c>
      <c r="G2521" s="12">
        <v>4.2000000000000003E-2</v>
      </c>
      <c r="I2521" s="64" t="str">
        <f t="shared" si="211"/>
        <v>11900</v>
      </c>
    </row>
    <row r="2522" spans="3:9">
      <c r="C2522" s="64"/>
      <c r="D2522" s="75"/>
      <c r="E2522" s="64">
        <v>38596</v>
      </c>
      <c r="F2522" s="64" t="str">
        <f t="shared" si="210"/>
        <v>92005</v>
      </c>
      <c r="G2522" s="12">
        <v>4.4600000000000001E-2</v>
      </c>
      <c r="I2522" s="64" t="str">
        <f t="shared" si="211"/>
        <v>11900</v>
      </c>
    </row>
    <row r="2523" spans="3:9">
      <c r="C2523" s="64"/>
      <c r="D2523" s="73"/>
      <c r="E2523" s="64">
        <v>38626</v>
      </c>
      <c r="F2523" s="64" t="str">
        <f t="shared" si="210"/>
        <v>102005</v>
      </c>
      <c r="G2523" s="12">
        <v>4.53E-2</v>
      </c>
      <c r="I2523" s="64" t="str">
        <f t="shared" si="211"/>
        <v>11900</v>
      </c>
    </row>
    <row r="2524" spans="3:9">
      <c r="C2524" s="64"/>
      <c r="D2524" s="75"/>
      <c r="E2524" s="64">
        <v>38657</v>
      </c>
      <c r="F2524" s="64" t="str">
        <f t="shared" si="210"/>
        <v>112005</v>
      </c>
      <c r="G2524" s="12">
        <v>4.4699999999999997E-2</v>
      </c>
      <c r="I2524" s="64" t="str">
        <f t="shared" si="211"/>
        <v>11900</v>
      </c>
    </row>
    <row r="2525" spans="3:9">
      <c r="C2525" s="64"/>
      <c r="D2525" s="73"/>
      <c r="E2525" s="64">
        <v>38687</v>
      </c>
      <c r="F2525" s="64" t="str">
        <f t="shared" ref="F2525:F2588" si="212">MONTH(E2525)&amp;YEAR(E2525)</f>
        <v>122005</v>
      </c>
      <c r="G2525" s="12">
        <v>4.4200000000000003E-2</v>
      </c>
      <c r="I2525" s="64" t="str">
        <f t="shared" ref="I2525:I2588" si="213">MONTH(H2525)&amp;YEAR(H2525)</f>
        <v>11900</v>
      </c>
    </row>
    <row r="2526" spans="3:9">
      <c r="C2526" s="64"/>
      <c r="D2526" s="75"/>
      <c r="E2526" s="64">
        <v>38718</v>
      </c>
      <c r="F2526" s="64" t="str">
        <f t="shared" si="212"/>
        <v>12006</v>
      </c>
      <c r="G2526" s="12">
        <v>4.5699999999999998E-2</v>
      </c>
      <c r="I2526" s="64" t="str">
        <f t="shared" si="213"/>
        <v>11900</v>
      </c>
    </row>
    <row r="2527" spans="3:9">
      <c r="C2527" s="64"/>
      <c r="D2527" s="73"/>
      <c r="E2527" s="64">
        <v>38749</v>
      </c>
      <c r="F2527" s="64" t="str">
        <f t="shared" si="212"/>
        <v>22006</v>
      </c>
      <c r="G2527" s="12">
        <v>4.7199999999999999E-2</v>
      </c>
      <c r="I2527" s="64" t="str">
        <f t="shared" si="213"/>
        <v>11900</v>
      </c>
    </row>
    <row r="2528" spans="3:9">
      <c r="C2528" s="64"/>
      <c r="D2528" s="75"/>
      <c r="E2528" s="64">
        <v>38777</v>
      </c>
      <c r="F2528" s="64" t="str">
        <f t="shared" si="212"/>
        <v>32006</v>
      </c>
      <c r="G2528" s="12">
        <v>4.99E-2</v>
      </c>
      <c r="I2528" s="64" t="str">
        <f t="shared" si="213"/>
        <v>11900</v>
      </c>
    </row>
    <row r="2529" spans="3:9">
      <c r="C2529" s="64"/>
      <c r="D2529" s="73"/>
      <c r="E2529" s="64">
        <v>38808</v>
      </c>
      <c r="F2529" s="64" t="str">
        <f t="shared" si="212"/>
        <v>42006</v>
      </c>
      <c r="G2529" s="12">
        <v>5.11E-2</v>
      </c>
      <c r="I2529" s="64" t="str">
        <f t="shared" si="213"/>
        <v>11900</v>
      </c>
    </row>
    <row r="2530" spans="3:9">
      <c r="C2530" s="64"/>
      <c r="D2530" s="75"/>
      <c r="E2530" s="64">
        <v>38838</v>
      </c>
      <c r="F2530" s="64" t="str">
        <f t="shared" si="212"/>
        <v>52006</v>
      </c>
      <c r="G2530" s="12">
        <v>5.11E-2</v>
      </c>
      <c r="I2530" s="64" t="str">
        <f t="shared" si="213"/>
        <v>11900</v>
      </c>
    </row>
    <row r="2531" spans="3:9">
      <c r="C2531" s="64"/>
      <c r="D2531" s="73"/>
      <c r="E2531" s="64">
        <v>38869</v>
      </c>
      <c r="F2531" s="64" t="str">
        <f t="shared" si="212"/>
        <v>62006</v>
      </c>
      <c r="G2531" s="12">
        <v>5.0900000000000001E-2</v>
      </c>
      <c r="I2531" s="64" t="str">
        <f t="shared" si="213"/>
        <v>11900</v>
      </c>
    </row>
    <row r="2532" spans="3:9">
      <c r="C2532" s="64"/>
      <c r="D2532" s="75"/>
      <c r="E2532" s="64">
        <v>38899</v>
      </c>
      <c r="F2532" s="64" t="str">
        <f t="shared" si="212"/>
        <v>72006</v>
      </c>
      <c r="G2532" s="12">
        <v>4.8800000000000003E-2</v>
      </c>
      <c r="I2532" s="64" t="str">
        <f t="shared" si="213"/>
        <v>11900</v>
      </c>
    </row>
    <row r="2533" spans="3:9">
      <c r="C2533" s="64"/>
      <c r="D2533" s="73"/>
      <c r="E2533" s="64">
        <v>38930</v>
      </c>
      <c r="F2533" s="64" t="str">
        <f t="shared" si="212"/>
        <v>82006</v>
      </c>
      <c r="G2533" s="12">
        <v>4.7199999999999999E-2</v>
      </c>
      <c r="I2533" s="64" t="str">
        <f t="shared" si="213"/>
        <v>11900</v>
      </c>
    </row>
    <row r="2534" spans="3:9">
      <c r="C2534" s="64"/>
      <c r="D2534" s="75"/>
      <c r="E2534" s="64">
        <v>38961</v>
      </c>
      <c r="F2534" s="64" t="str">
        <f t="shared" si="212"/>
        <v>92006</v>
      </c>
      <c r="G2534" s="12">
        <v>4.7300000000000002E-2</v>
      </c>
      <c r="I2534" s="64" t="str">
        <f t="shared" si="213"/>
        <v>11900</v>
      </c>
    </row>
    <row r="2535" spans="3:9">
      <c r="C2535" s="64"/>
      <c r="D2535" s="73"/>
      <c r="E2535" s="64">
        <v>38991</v>
      </c>
      <c r="F2535" s="64" t="str">
        <f t="shared" si="212"/>
        <v>102006</v>
      </c>
      <c r="G2535" s="12">
        <v>4.5999999999999999E-2</v>
      </c>
      <c r="I2535" s="64" t="str">
        <f t="shared" si="213"/>
        <v>11900</v>
      </c>
    </row>
    <row r="2536" spans="3:9">
      <c r="C2536" s="64"/>
      <c r="D2536" s="75"/>
      <c r="E2536" s="64">
        <v>39022</v>
      </c>
      <c r="F2536" s="64" t="str">
        <f t="shared" si="212"/>
        <v>112006</v>
      </c>
      <c r="G2536" s="12">
        <v>4.5600000000000002E-2</v>
      </c>
      <c r="I2536" s="64" t="str">
        <f t="shared" si="213"/>
        <v>11900</v>
      </c>
    </row>
    <row r="2537" spans="3:9">
      <c r="C2537" s="64"/>
      <c r="D2537" s="73"/>
      <c r="E2537" s="64">
        <v>39052</v>
      </c>
      <c r="F2537" s="64" t="str">
        <f t="shared" si="212"/>
        <v>122006</v>
      </c>
      <c r="G2537" s="12">
        <v>4.7600000000000003E-2</v>
      </c>
      <c r="I2537" s="64" t="str">
        <f t="shared" si="213"/>
        <v>11900</v>
      </c>
    </row>
    <row r="2538" spans="3:9">
      <c r="C2538" s="64"/>
      <c r="D2538" s="75"/>
      <c r="E2538" s="64">
        <v>39083</v>
      </c>
      <c r="F2538" s="64" t="str">
        <f t="shared" si="212"/>
        <v>12007</v>
      </c>
      <c r="G2538" s="12">
        <v>4.7199999999999999E-2</v>
      </c>
      <c r="I2538" s="64" t="str">
        <f t="shared" si="213"/>
        <v>11900</v>
      </c>
    </row>
    <row r="2539" spans="3:9">
      <c r="C2539" s="64"/>
      <c r="D2539" s="73"/>
      <c r="E2539" s="64">
        <v>39114</v>
      </c>
      <c r="F2539" s="64" t="str">
        <f t="shared" si="212"/>
        <v>22007</v>
      </c>
      <c r="G2539" s="12">
        <v>4.5600000000000002E-2</v>
      </c>
      <c r="I2539" s="64" t="str">
        <f t="shared" si="213"/>
        <v>11900</v>
      </c>
    </row>
    <row r="2540" spans="3:9">
      <c r="C2540" s="64"/>
      <c r="D2540" s="75"/>
      <c r="E2540" s="64">
        <v>39142</v>
      </c>
      <c r="F2540" s="64" t="str">
        <f t="shared" si="212"/>
        <v>32007</v>
      </c>
      <c r="G2540" s="12">
        <v>4.6899999999999997E-2</v>
      </c>
      <c r="I2540" s="64" t="str">
        <f t="shared" si="213"/>
        <v>11900</v>
      </c>
    </row>
    <row r="2541" spans="3:9">
      <c r="C2541" s="64"/>
      <c r="D2541" s="73"/>
      <c r="E2541" s="64">
        <v>39173</v>
      </c>
      <c r="F2541" s="64" t="str">
        <f t="shared" si="212"/>
        <v>42007</v>
      </c>
      <c r="G2541" s="12">
        <v>4.7500000000000001E-2</v>
      </c>
      <c r="I2541" s="64" t="str">
        <f t="shared" si="213"/>
        <v>11900</v>
      </c>
    </row>
    <row r="2542" spans="3:9">
      <c r="C2542" s="64"/>
      <c r="D2542" s="75"/>
      <c r="E2542" s="64">
        <v>39203</v>
      </c>
      <c r="F2542" s="64" t="str">
        <f t="shared" si="212"/>
        <v>52007</v>
      </c>
      <c r="G2542" s="12">
        <v>5.0999999999999997E-2</v>
      </c>
      <c r="I2542" s="64" t="str">
        <f t="shared" si="213"/>
        <v>11900</v>
      </c>
    </row>
    <row r="2543" spans="3:9">
      <c r="C2543" s="64"/>
      <c r="D2543" s="73"/>
      <c r="E2543" s="64">
        <v>39234</v>
      </c>
      <c r="F2543" s="64" t="str">
        <f t="shared" si="212"/>
        <v>62007</v>
      </c>
      <c r="G2543" s="12">
        <v>0.05</v>
      </c>
      <c r="I2543" s="64" t="str">
        <f t="shared" si="213"/>
        <v>11900</v>
      </c>
    </row>
    <row r="2544" spans="3:9">
      <c r="C2544" s="64"/>
      <c r="D2544" s="75"/>
      <c r="E2544" s="64">
        <v>39264</v>
      </c>
      <c r="F2544" s="64" t="str">
        <f t="shared" si="212"/>
        <v>72007</v>
      </c>
      <c r="G2544" s="12">
        <v>4.6699999999999998E-2</v>
      </c>
      <c r="I2544" s="64" t="str">
        <f t="shared" si="213"/>
        <v>11900</v>
      </c>
    </row>
    <row r="2545" spans="3:9">
      <c r="C2545" s="64"/>
      <c r="D2545" s="73"/>
      <c r="E2545" s="64">
        <v>39295</v>
      </c>
      <c r="F2545" s="64" t="str">
        <f t="shared" si="212"/>
        <v>82007</v>
      </c>
      <c r="G2545" s="12">
        <v>4.5199999999999997E-2</v>
      </c>
      <c r="I2545" s="64" t="str">
        <f t="shared" si="213"/>
        <v>11900</v>
      </c>
    </row>
    <row r="2546" spans="3:9">
      <c r="C2546" s="64"/>
      <c r="D2546" s="75"/>
      <c r="E2546" s="64">
        <v>39326</v>
      </c>
      <c r="F2546" s="64" t="str">
        <f t="shared" si="212"/>
        <v>92007</v>
      </c>
      <c r="G2546" s="12">
        <v>4.53E-2</v>
      </c>
      <c r="I2546" s="64" t="str">
        <f t="shared" si="213"/>
        <v>11900</v>
      </c>
    </row>
    <row r="2547" spans="3:9">
      <c r="C2547" s="64"/>
      <c r="D2547" s="73"/>
      <c r="E2547" s="64">
        <v>39356</v>
      </c>
      <c r="F2547" s="64" t="str">
        <f t="shared" si="212"/>
        <v>102007</v>
      </c>
      <c r="G2547" s="12">
        <v>4.1500000000000002E-2</v>
      </c>
      <c r="I2547" s="64" t="str">
        <f t="shared" si="213"/>
        <v>11900</v>
      </c>
    </row>
    <row r="2548" spans="3:9">
      <c r="C2548" s="64"/>
      <c r="D2548" s="75"/>
      <c r="E2548" s="64">
        <v>39387</v>
      </c>
      <c r="F2548" s="64" t="str">
        <f t="shared" si="212"/>
        <v>112007</v>
      </c>
      <c r="G2548" s="12">
        <v>4.1000000000000002E-2</v>
      </c>
      <c r="I2548" s="64" t="str">
        <f t="shared" si="213"/>
        <v>11900</v>
      </c>
    </row>
    <row r="2549" spans="3:9">
      <c r="C2549" s="64"/>
      <c r="D2549" s="73"/>
      <c r="E2549" s="64">
        <v>39417</v>
      </c>
      <c r="F2549" s="64" t="str">
        <f t="shared" si="212"/>
        <v>122007</v>
      </c>
      <c r="G2549" s="12">
        <v>3.7400000000000003E-2</v>
      </c>
      <c r="I2549" s="64" t="str">
        <f t="shared" si="213"/>
        <v>11900</v>
      </c>
    </row>
    <row r="2550" spans="3:9">
      <c r="C2550" s="64"/>
      <c r="D2550" s="75"/>
      <c r="E2550" s="64">
        <v>39448</v>
      </c>
      <c r="F2550" s="64" t="str">
        <f t="shared" si="212"/>
        <v>12008</v>
      </c>
      <c r="G2550" s="12">
        <v>3.7400000000000003E-2</v>
      </c>
      <c r="I2550" s="64" t="str">
        <f t="shared" si="213"/>
        <v>11900</v>
      </c>
    </row>
    <row r="2551" spans="3:9">
      <c r="C2551" s="64"/>
      <c r="D2551" s="73"/>
      <c r="E2551" s="64">
        <v>39479</v>
      </c>
      <c r="F2551" s="64" t="str">
        <f t="shared" si="212"/>
        <v>22008</v>
      </c>
      <c r="G2551" s="12">
        <v>3.5099999999999999E-2</v>
      </c>
      <c r="I2551" s="64" t="str">
        <f t="shared" si="213"/>
        <v>11900</v>
      </c>
    </row>
    <row r="2552" spans="3:9">
      <c r="C2552" s="64"/>
      <c r="D2552" s="75"/>
      <c r="E2552" s="64">
        <v>39508</v>
      </c>
      <c r="F2552" s="64" t="str">
        <f t="shared" si="212"/>
        <v>32008</v>
      </c>
      <c r="G2552" s="12">
        <v>3.6700000000000003E-2</v>
      </c>
      <c r="I2552" s="64" t="str">
        <f t="shared" si="213"/>
        <v>11900</v>
      </c>
    </row>
    <row r="2553" spans="3:9">
      <c r="C2553" s="64"/>
      <c r="D2553" s="73"/>
      <c r="E2553" s="64">
        <v>39539</v>
      </c>
      <c r="F2553" s="64" t="str">
        <f t="shared" si="212"/>
        <v>42008</v>
      </c>
      <c r="G2553" s="12">
        <v>3.8800000000000001E-2</v>
      </c>
      <c r="I2553" s="64" t="str">
        <f t="shared" si="213"/>
        <v>11900</v>
      </c>
    </row>
    <row r="2554" spans="3:9">
      <c r="C2554" s="64"/>
      <c r="D2554" s="75"/>
      <c r="E2554" s="64">
        <v>39569</v>
      </c>
      <c r="F2554" s="64" t="str">
        <f t="shared" si="212"/>
        <v>52008</v>
      </c>
      <c r="G2554" s="12">
        <v>4.1000000000000002E-2</v>
      </c>
      <c r="I2554" s="64" t="str">
        <f t="shared" si="213"/>
        <v>11900</v>
      </c>
    </row>
    <row r="2555" spans="3:9">
      <c r="C2555" s="64"/>
      <c r="D2555" s="73"/>
      <c r="E2555" s="64">
        <v>39600</v>
      </c>
      <c r="F2555" s="64" t="str">
        <f t="shared" si="212"/>
        <v>62008</v>
      </c>
      <c r="G2555" s="12">
        <v>4.0099999999999997E-2</v>
      </c>
      <c r="I2555" s="64" t="str">
        <f t="shared" si="213"/>
        <v>11900</v>
      </c>
    </row>
    <row r="2556" spans="3:9">
      <c r="C2556" s="64"/>
      <c r="D2556" s="75"/>
      <c r="E2556" s="64">
        <v>39630</v>
      </c>
      <c r="F2556" s="64" t="str">
        <f t="shared" si="212"/>
        <v>72008</v>
      </c>
      <c r="G2556" s="12">
        <v>3.8899999999999997E-2</v>
      </c>
      <c r="I2556" s="64" t="str">
        <f t="shared" si="213"/>
        <v>11900</v>
      </c>
    </row>
    <row r="2557" spans="3:9">
      <c r="C2557" s="64"/>
      <c r="D2557" s="73"/>
      <c r="E2557" s="64">
        <v>39661</v>
      </c>
      <c r="F2557" s="64" t="str">
        <f t="shared" si="212"/>
        <v>82008</v>
      </c>
      <c r="G2557" s="12">
        <v>3.6900000000000002E-2</v>
      </c>
      <c r="I2557" s="64" t="str">
        <f t="shared" si="213"/>
        <v>11900</v>
      </c>
    </row>
    <row r="2558" spans="3:9">
      <c r="C2558" s="64"/>
      <c r="D2558" s="75"/>
      <c r="E2558" s="64">
        <v>39692</v>
      </c>
      <c r="F2558" s="64" t="str">
        <f t="shared" si="212"/>
        <v>92008</v>
      </c>
      <c r="G2558" s="12">
        <v>3.8100000000000002E-2</v>
      </c>
      <c r="I2558" s="64" t="str">
        <f t="shared" si="213"/>
        <v>11900</v>
      </c>
    </row>
    <row r="2559" spans="3:9">
      <c r="C2559" s="64"/>
      <c r="D2559" s="73"/>
      <c r="E2559" s="64">
        <v>39722</v>
      </c>
      <c r="F2559" s="64" t="str">
        <f t="shared" si="212"/>
        <v>102008</v>
      </c>
      <c r="G2559" s="12">
        <v>3.5299999999999998E-2</v>
      </c>
      <c r="I2559" s="64" t="str">
        <f t="shared" si="213"/>
        <v>11900</v>
      </c>
    </row>
    <row r="2560" spans="3:9">
      <c r="C2560" s="64"/>
      <c r="D2560" s="75"/>
      <c r="E2560" s="64">
        <v>39753</v>
      </c>
      <c r="F2560" s="64" t="str">
        <f t="shared" si="212"/>
        <v>112008</v>
      </c>
      <c r="G2560" s="12">
        <v>2.4199999999999999E-2</v>
      </c>
      <c r="I2560" s="64" t="str">
        <f t="shared" si="213"/>
        <v>11900</v>
      </c>
    </row>
    <row r="2561" spans="3:9">
      <c r="C2561" s="64"/>
      <c r="D2561" s="73"/>
      <c r="E2561" s="64">
        <v>39783</v>
      </c>
      <c r="F2561" s="64" t="str">
        <f t="shared" si="212"/>
        <v>122008</v>
      </c>
      <c r="G2561" s="12">
        <v>2.52E-2</v>
      </c>
      <c r="I2561" s="64" t="str">
        <f t="shared" si="213"/>
        <v>11900</v>
      </c>
    </row>
    <row r="2562" spans="3:9">
      <c r="C2562" s="64"/>
      <c r="D2562" s="75"/>
      <c r="E2562" s="64">
        <v>39814</v>
      </c>
      <c r="F2562" s="64" t="str">
        <f t="shared" si="212"/>
        <v>12009</v>
      </c>
      <c r="G2562" s="12">
        <v>2.87E-2</v>
      </c>
      <c r="I2562" s="64" t="str">
        <f t="shared" si="213"/>
        <v>11900</v>
      </c>
    </row>
    <row r="2563" spans="3:9">
      <c r="C2563" s="64"/>
      <c r="D2563" s="73"/>
      <c r="E2563" s="64">
        <v>39845</v>
      </c>
      <c r="F2563" s="64" t="str">
        <f t="shared" si="212"/>
        <v>22009</v>
      </c>
      <c r="G2563" s="12">
        <v>2.8199999999999999E-2</v>
      </c>
      <c r="I2563" s="64" t="str">
        <f t="shared" si="213"/>
        <v>11900</v>
      </c>
    </row>
    <row r="2564" spans="3:9">
      <c r="C2564" s="64"/>
      <c r="D2564" s="75"/>
      <c r="E2564" s="64">
        <v>39873</v>
      </c>
      <c r="F2564" s="64" t="str">
        <f t="shared" si="212"/>
        <v>32009</v>
      </c>
      <c r="G2564" s="12">
        <v>2.93E-2</v>
      </c>
      <c r="I2564" s="64" t="str">
        <f t="shared" si="213"/>
        <v>11900</v>
      </c>
    </row>
    <row r="2565" spans="3:9">
      <c r="C2565" s="64"/>
      <c r="D2565" s="73"/>
      <c r="E2565" s="64">
        <v>39904</v>
      </c>
      <c r="F2565" s="64" t="str">
        <f t="shared" si="212"/>
        <v>42009</v>
      </c>
      <c r="G2565" s="12">
        <v>3.2899999999999999E-2</v>
      </c>
      <c r="I2565" s="64" t="str">
        <f t="shared" si="213"/>
        <v>11900</v>
      </c>
    </row>
    <row r="2566" spans="3:9">
      <c r="C2566" s="64"/>
      <c r="D2566" s="75"/>
      <c r="E2566" s="64">
        <v>39934</v>
      </c>
      <c r="F2566" s="64" t="str">
        <f t="shared" si="212"/>
        <v>52009</v>
      </c>
      <c r="G2566" s="12">
        <v>3.7199999999999997E-2</v>
      </c>
      <c r="I2566" s="64" t="str">
        <f t="shared" si="213"/>
        <v>11900</v>
      </c>
    </row>
    <row r="2567" spans="3:9">
      <c r="C2567" s="64"/>
      <c r="D2567" s="73"/>
      <c r="E2567" s="64">
        <v>39965</v>
      </c>
      <c r="F2567" s="64" t="str">
        <f t="shared" si="212"/>
        <v>62009</v>
      </c>
      <c r="G2567" s="12">
        <v>3.56E-2</v>
      </c>
      <c r="I2567" s="64" t="str">
        <f t="shared" si="213"/>
        <v>11900</v>
      </c>
    </row>
    <row r="2568" spans="3:9">
      <c r="C2568" s="64"/>
      <c r="D2568" s="75"/>
      <c r="E2568" s="64">
        <v>39995</v>
      </c>
      <c r="F2568" s="64" t="str">
        <f t="shared" si="212"/>
        <v>72009</v>
      </c>
      <c r="G2568" s="12">
        <v>3.5900000000000001E-2</v>
      </c>
      <c r="I2568" s="64" t="str">
        <f t="shared" si="213"/>
        <v>11900</v>
      </c>
    </row>
    <row r="2569" spans="3:9">
      <c r="C2569" s="64"/>
      <c r="D2569" s="73"/>
      <c r="E2569" s="64">
        <v>40026</v>
      </c>
      <c r="F2569" s="64" t="str">
        <f t="shared" si="212"/>
        <v>82009</v>
      </c>
      <c r="G2569" s="12">
        <v>3.4000000000000002E-2</v>
      </c>
      <c r="I2569" s="64" t="str">
        <f t="shared" si="213"/>
        <v>11900</v>
      </c>
    </row>
    <row r="2570" spans="3:9">
      <c r="C2570" s="64"/>
      <c r="D2570" s="75"/>
      <c r="E2570" s="64">
        <v>40057</v>
      </c>
      <c r="F2570" s="64" t="str">
        <f t="shared" si="212"/>
        <v>92009</v>
      </c>
      <c r="G2570" s="12">
        <v>3.39E-2</v>
      </c>
      <c r="I2570" s="64" t="str">
        <f t="shared" si="213"/>
        <v>11900</v>
      </c>
    </row>
    <row r="2571" spans="3:9">
      <c r="C2571" s="64"/>
      <c r="D2571" s="73"/>
      <c r="E2571" s="64">
        <v>40087</v>
      </c>
      <c r="F2571" s="64" t="str">
        <f t="shared" si="212"/>
        <v>102009</v>
      </c>
      <c r="G2571" s="12">
        <v>3.4000000000000002E-2</v>
      </c>
      <c r="I2571" s="64" t="str">
        <f t="shared" si="213"/>
        <v>11900</v>
      </c>
    </row>
    <row r="2572" spans="3:9">
      <c r="C2572" s="64"/>
      <c r="D2572" s="75"/>
      <c r="E2572" s="64">
        <v>40118</v>
      </c>
      <c r="F2572" s="64" t="str">
        <f t="shared" si="212"/>
        <v>112009</v>
      </c>
      <c r="G2572" s="12">
        <v>3.5900000000000001E-2</v>
      </c>
      <c r="I2572" s="64" t="str">
        <f t="shared" si="213"/>
        <v>11900</v>
      </c>
    </row>
    <row r="2573" spans="3:9">
      <c r="C2573" s="64"/>
      <c r="D2573" s="73"/>
      <c r="E2573" s="64">
        <v>40148</v>
      </c>
      <c r="F2573" s="64" t="str">
        <f t="shared" si="212"/>
        <v>122009</v>
      </c>
      <c r="G2573" s="12">
        <v>3.73E-2</v>
      </c>
      <c r="I2573" s="64" t="str">
        <f t="shared" si="213"/>
        <v>11900</v>
      </c>
    </row>
    <row r="2574" spans="3:9">
      <c r="C2574" s="64"/>
      <c r="D2574" s="75"/>
      <c r="E2574" s="64">
        <v>40179</v>
      </c>
      <c r="F2574" s="64" t="str">
        <f t="shared" si="212"/>
        <v>12010</v>
      </c>
      <c r="G2574" s="12">
        <v>3.6900000000000002E-2</v>
      </c>
      <c r="I2574" s="64" t="str">
        <f t="shared" si="213"/>
        <v>11900</v>
      </c>
    </row>
    <row r="2575" spans="3:9">
      <c r="C2575" s="64"/>
      <c r="D2575" s="73"/>
      <c r="E2575" s="64">
        <v>40210</v>
      </c>
      <c r="F2575" s="64" t="str">
        <f t="shared" si="212"/>
        <v>22010</v>
      </c>
      <c r="G2575" s="12">
        <v>3.73E-2</v>
      </c>
      <c r="I2575" s="64" t="str">
        <f t="shared" si="213"/>
        <v>11900</v>
      </c>
    </row>
    <row r="2576" spans="3:9">
      <c r="C2576" s="64"/>
      <c r="D2576" s="75"/>
      <c r="E2576" s="64">
        <v>40238</v>
      </c>
      <c r="F2576" s="64" t="str">
        <f t="shared" si="212"/>
        <v>32010</v>
      </c>
      <c r="G2576" s="12">
        <v>3.85E-2</v>
      </c>
      <c r="I2576" s="64" t="str">
        <f t="shared" si="213"/>
        <v>11900</v>
      </c>
    </row>
    <row r="2577" spans="3:9">
      <c r="C2577" s="64"/>
      <c r="D2577" s="73"/>
      <c r="E2577" s="64">
        <v>40269</v>
      </c>
      <c r="F2577" s="64" t="str">
        <f t="shared" si="212"/>
        <v>42010</v>
      </c>
      <c r="G2577" s="12">
        <v>3.4200000000000001E-2</v>
      </c>
      <c r="I2577" s="64" t="str">
        <f t="shared" si="213"/>
        <v>11900</v>
      </c>
    </row>
    <row r="2578" spans="3:9">
      <c r="C2578" s="64"/>
      <c r="D2578" s="75"/>
      <c r="E2578" s="64">
        <v>40299</v>
      </c>
      <c r="F2578" s="64" t="str">
        <f t="shared" si="212"/>
        <v>52010</v>
      </c>
      <c r="G2578" s="12">
        <v>3.2000000000000001E-2</v>
      </c>
      <c r="I2578" s="64" t="str">
        <f t="shared" si="213"/>
        <v>11900</v>
      </c>
    </row>
    <row r="2579" spans="3:9">
      <c r="C2579" s="64"/>
      <c r="D2579" s="73"/>
      <c r="E2579" s="64">
        <v>40330</v>
      </c>
      <c r="F2579" s="64" t="str">
        <f t="shared" si="212"/>
        <v>62010</v>
      </c>
      <c r="G2579" s="12">
        <v>3.0099999999999998E-2</v>
      </c>
      <c r="I2579" s="64" t="str">
        <f t="shared" si="213"/>
        <v>11900</v>
      </c>
    </row>
    <row r="2580" spans="3:9">
      <c r="C2580" s="64"/>
      <c r="D2580" s="75"/>
      <c r="E2580" s="64">
        <v>40360</v>
      </c>
      <c r="F2580" s="64" t="str">
        <f t="shared" si="212"/>
        <v>72010</v>
      </c>
      <c r="G2580" s="12">
        <v>2.7E-2</v>
      </c>
      <c r="I2580" s="64" t="str">
        <f t="shared" si="213"/>
        <v>11900</v>
      </c>
    </row>
    <row r="2581" spans="3:9">
      <c r="C2581" s="64"/>
      <c r="D2581" s="73"/>
      <c r="E2581" s="64">
        <v>40391</v>
      </c>
      <c r="F2581" s="64" t="str">
        <f t="shared" si="212"/>
        <v>82010</v>
      </c>
      <c r="G2581" s="12">
        <v>2.6499999999999999E-2</v>
      </c>
      <c r="I2581" s="64" t="str">
        <f t="shared" si="213"/>
        <v>11900</v>
      </c>
    </row>
    <row r="2582" spans="3:9">
      <c r="C2582" s="64"/>
      <c r="D2582" s="75"/>
      <c r="E2582" s="64">
        <v>40422</v>
      </c>
      <c r="F2582" s="64" t="str">
        <f t="shared" si="212"/>
        <v>92010</v>
      </c>
      <c r="G2582" s="12">
        <v>2.5399999999999999E-2</v>
      </c>
      <c r="I2582" s="64" t="str">
        <f t="shared" si="213"/>
        <v>11900</v>
      </c>
    </row>
    <row r="2583" spans="3:9">
      <c r="C2583" s="64"/>
      <c r="D2583" s="73"/>
      <c r="E2583" s="64">
        <v>40452</v>
      </c>
      <c r="F2583" s="64" t="str">
        <f t="shared" si="212"/>
        <v>102010</v>
      </c>
      <c r="G2583" s="12">
        <v>2.76E-2</v>
      </c>
      <c r="I2583" s="64" t="str">
        <f t="shared" si="213"/>
        <v>11900</v>
      </c>
    </row>
    <row r="2584" spans="3:9">
      <c r="C2584" s="64"/>
      <c r="D2584" s="75"/>
      <c r="E2584" s="64">
        <v>40483</v>
      </c>
      <c r="F2584" s="64" t="str">
        <f t="shared" si="212"/>
        <v>112010</v>
      </c>
      <c r="G2584" s="12">
        <v>3.2899999999999999E-2</v>
      </c>
      <c r="I2584" s="64" t="str">
        <f t="shared" si="213"/>
        <v>11900</v>
      </c>
    </row>
    <row r="2585" spans="3:9">
      <c r="C2585" s="64"/>
      <c r="D2585" s="73"/>
      <c r="E2585" s="64">
        <v>40513</v>
      </c>
      <c r="F2585" s="64" t="str">
        <f t="shared" si="212"/>
        <v>122010</v>
      </c>
      <c r="G2585" s="12">
        <v>3.39E-2</v>
      </c>
      <c r="I2585" s="64" t="str">
        <f t="shared" si="213"/>
        <v>11900</v>
      </c>
    </row>
    <row r="2586" spans="3:9">
      <c r="C2586" s="64"/>
      <c r="D2586" s="75"/>
      <c r="E2586" s="64">
        <v>40544</v>
      </c>
      <c r="F2586" s="64" t="str">
        <f t="shared" si="212"/>
        <v>12011</v>
      </c>
      <c r="G2586" s="12">
        <v>3.5799999999999998E-2</v>
      </c>
      <c r="I2586" s="64" t="str">
        <f t="shared" si="213"/>
        <v>11900</v>
      </c>
    </row>
    <row r="2587" spans="3:9">
      <c r="C2587" s="64"/>
      <c r="D2587" s="73"/>
      <c r="E2587" s="64">
        <v>40575</v>
      </c>
      <c r="F2587" s="64" t="str">
        <f t="shared" si="212"/>
        <v>22011</v>
      </c>
      <c r="G2587" s="12">
        <v>3.4099999999999998E-2</v>
      </c>
      <c r="I2587" s="64" t="str">
        <f t="shared" si="213"/>
        <v>11900</v>
      </c>
    </row>
    <row r="2588" spans="3:9">
      <c r="C2588" s="64"/>
      <c r="D2588" s="75"/>
      <c r="E2588" s="64">
        <v>40603</v>
      </c>
      <c r="F2588" s="64" t="str">
        <f t="shared" si="212"/>
        <v>32011</v>
      </c>
      <c r="G2588" s="12">
        <v>3.4500000000000003E-2</v>
      </c>
      <c r="I2588" s="64" t="str">
        <f t="shared" si="213"/>
        <v>11900</v>
      </c>
    </row>
    <row r="2589" spans="3:9">
      <c r="C2589" s="64"/>
      <c r="D2589" s="73"/>
      <c r="E2589" s="64">
        <v>40634</v>
      </c>
      <c r="F2589" s="64" t="str">
        <f t="shared" ref="F2589:F2652" si="214">MONTH(E2589)&amp;YEAR(E2589)</f>
        <v>42011</v>
      </c>
      <c r="G2589" s="12">
        <v>3.1699999999999999E-2</v>
      </c>
      <c r="I2589" s="64" t="str">
        <f t="shared" ref="I2589:I2652" si="215">MONTH(H2589)&amp;YEAR(H2589)</f>
        <v>11900</v>
      </c>
    </row>
    <row r="2590" spans="3:9">
      <c r="C2590" s="64"/>
      <c r="D2590" s="75"/>
      <c r="E2590" s="64">
        <v>40664</v>
      </c>
      <c r="F2590" s="64" t="str">
        <f t="shared" si="214"/>
        <v>52011</v>
      </c>
      <c r="G2590" s="12">
        <v>0.03</v>
      </c>
      <c r="I2590" s="64" t="str">
        <f t="shared" si="215"/>
        <v>11900</v>
      </c>
    </row>
    <row r="2591" spans="3:9">
      <c r="C2591" s="64"/>
      <c r="D2591" s="73"/>
      <c r="E2591" s="64">
        <v>40695</v>
      </c>
      <c r="F2591" s="64" t="str">
        <f t="shared" si="214"/>
        <v>62011</v>
      </c>
      <c r="G2591" s="12">
        <v>0.03</v>
      </c>
      <c r="I2591" s="64" t="str">
        <f t="shared" si="215"/>
        <v>11900</v>
      </c>
    </row>
    <row r="2592" spans="3:9">
      <c r="C2592" s="64"/>
      <c r="D2592" s="75"/>
      <c r="E2592" s="64">
        <v>40725</v>
      </c>
      <c r="F2592" s="64" t="str">
        <f t="shared" si="214"/>
        <v>72011</v>
      </c>
      <c r="G2592" s="12">
        <v>2.3E-2</v>
      </c>
      <c r="I2592" s="64" t="str">
        <f t="shared" si="215"/>
        <v>11900</v>
      </c>
    </row>
    <row r="2593" spans="3:9">
      <c r="C2593" s="64"/>
      <c r="D2593" s="73"/>
      <c r="E2593" s="64">
        <v>40756</v>
      </c>
      <c r="F2593" s="64" t="str">
        <f t="shared" si="214"/>
        <v>82011</v>
      </c>
      <c r="G2593" s="12">
        <v>1.9800000000000002E-2</v>
      </c>
      <c r="I2593" s="64" t="str">
        <f t="shared" si="215"/>
        <v>11900</v>
      </c>
    </row>
    <row r="2594" spans="3:9">
      <c r="C2594" s="64"/>
      <c r="D2594" s="75"/>
      <c r="E2594" s="64">
        <v>40787</v>
      </c>
      <c r="F2594" s="64" t="str">
        <f t="shared" si="214"/>
        <v>92011</v>
      </c>
      <c r="G2594" s="12">
        <v>2.1499999999999998E-2</v>
      </c>
      <c r="I2594" s="64" t="str">
        <f t="shared" si="215"/>
        <v>11900</v>
      </c>
    </row>
    <row r="2595" spans="3:9">
      <c r="C2595" s="64"/>
      <c r="D2595" s="73"/>
      <c r="E2595" s="64">
        <v>40817</v>
      </c>
      <c r="F2595" s="64" t="str">
        <f t="shared" si="214"/>
        <v>102011</v>
      </c>
      <c r="G2595" s="12">
        <v>2.01E-2</v>
      </c>
      <c r="I2595" s="64" t="str">
        <f t="shared" si="215"/>
        <v>11900</v>
      </c>
    </row>
    <row r="2596" spans="3:9">
      <c r="C2596" s="64"/>
      <c r="D2596" s="75"/>
      <c r="E2596" s="64">
        <v>40848</v>
      </c>
      <c r="F2596" s="64" t="str">
        <f t="shared" si="214"/>
        <v>112011</v>
      </c>
      <c r="G2596" s="12">
        <v>1.9800000000000002E-2</v>
      </c>
      <c r="I2596" s="64" t="str">
        <f t="shared" si="215"/>
        <v>11900</v>
      </c>
    </row>
    <row r="2597" spans="3:9">
      <c r="C2597" s="64"/>
      <c r="D2597" s="73"/>
      <c r="E2597" s="64">
        <v>40878</v>
      </c>
      <c r="F2597" s="64" t="str">
        <f t="shared" si="214"/>
        <v>122011</v>
      </c>
      <c r="G2597" s="12">
        <v>1.9699999999999999E-2</v>
      </c>
      <c r="I2597" s="64" t="str">
        <f t="shared" si="215"/>
        <v>11900</v>
      </c>
    </row>
    <row r="2598" spans="3:9">
      <c r="C2598" s="64"/>
      <c r="D2598" s="75"/>
      <c r="E2598" s="64">
        <v>40909</v>
      </c>
      <c r="F2598" s="64" t="str">
        <f t="shared" si="214"/>
        <v>12012</v>
      </c>
      <c r="G2598" s="12">
        <v>1.9699999999999999E-2</v>
      </c>
      <c r="I2598" s="64" t="str">
        <f t="shared" si="215"/>
        <v>11900</v>
      </c>
    </row>
    <row r="2599" spans="3:9">
      <c r="C2599" s="64"/>
      <c r="D2599" s="73"/>
      <c r="E2599" s="64">
        <v>40940</v>
      </c>
      <c r="F2599" s="64" t="str">
        <f t="shared" si="214"/>
        <v>22012</v>
      </c>
      <c r="G2599" s="12">
        <v>2.1700000000000001E-2</v>
      </c>
      <c r="I2599" s="64" t="str">
        <f t="shared" si="215"/>
        <v>11900</v>
      </c>
    </row>
    <row r="2600" spans="3:9">
      <c r="C2600" s="64"/>
      <c r="D2600" s="75"/>
      <c r="E2600" s="64">
        <v>40969</v>
      </c>
      <c r="F2600" s="64" t="str">
        <f t="shared" si="214"/>
        <v>32012</v>
      </c>
      <c r="G2600" s="12">
        <v>2.0500000000000001E-2</v>
      </c>
      <c r="I2600" s="64" t="str">
        <f t="shared" si="215"/>
        <v>11900</v>
      </c>
    </row>
    <row r="2601" spans="3:9">
      <c r="C2601" s="64"/>
      <c r="D2601" s="73"/>
      <c r="E2601" s="64">
        <v>41000</v>
      </c>
      <c r="F2601" s="64" t="str">
        <f t="shared" si="214"/>
        <v>42012</v>
      </c>
      <c r="G2601" s="12">
        <v>1.7999999999999999E-2</v>
      </c>
      <c r="I2601" s="64" t="str">
        <f t="shared" si="215"/>
        <v>11900</v>
      </c>
    </row>
    <row r="2602" spans="3:9">
      <c r="C2602" s="64"/>
      <c r="D2602" s="75"/>
      <c r="E2602" s="64">
        <v>41030</v>
      </c>
      <c r="F2602" s="64" t="str">
        <f t="shared" si="214"/>
        <v>52012</v>
      </c>
      <c r="G2602" s="12">
        <v>1.6199999999999999E-2</v>
      </c>
      <c r="I2602" s="64" t="str">
        <f t="shared" si="215"/>
        <v>11900</v>
      </c>
    </row>
    <row r="2603" spans="3:9">
      <c r="C2603" s="64"/>
      <c r="D2603" s="73"/>
      <c r="E2603" s="64">
        <v>41061</v>
      </c>
      <c r="F2603" s="64" t="str">
        <f t="shared" si="214"/>
        <v>62012</v>
      </c>
      <c r="G2603" s="12">
        <v>1.5299999999999999E-2</v>
      </c>
      <c r="I2603" s="64" t="str">
        <f t="shared" si="215"/>
        <v>11900</v>
      </c>
    </row>
    <row r="2604" spans="3:9">
      <c r="C2604" s="64"/>
      <c r="D2604" s="75"/>
      <c r="E2604" s="64">
        <v>41091</v>
      </c>
      <c r="F2604" s="64" t="str">
        <f t="shared" si="214"/>
        <v>72012</v>
      </c>
      <c r="G2604" s="12">
        <v>1.6799999999999999E-2</v>
      </c>
      <c r="I2604" s="64" t="str">
        <f t="shared" si="215"/>
        <v>11900</v>
      </c>
    </row>
    <row r="2605" spans="3:9">
      <c r="C2605" s="64"/>
      <c r="D2605" s="73"/>
      <c r="E2605" s="64">
        <v>41122</v>
      </c>
      <c r="F2605" s="64" t="str">
        <f t="shared" si="214"/>
        <v>82012</v>
      </c>
      <c r="G2605" s="12">
        <v>1.72E-2</v>
      </c>
      <c r="I2605" s="64" t="str">
        <f t="shared" si="215"/>
        <v>11900</v>
      </c>
    </row>
    <row r="2606" spans="3:9">
      <c r="C2606" s="64"/>
      <c r="D2606" s="75"/>
      <c r="E2606" s="64">
        <v>41153</v>
      </c>
      <c r="F2606" s="64" t="str">
        <f t="shared" si="214"/>
        <v>92012</v>
      </c>
      <c r="G2606" s="12">
        <v>1.7500000000000002E-2</v>
      </c>
      <c r="I2606" s="64" t="str">
        <f t="shared" si="215"/>
        <v>11900</v>
      </c>
    </row>
    <row r="2607" spans="3:9">
      <c r="C2607" s="64"/>
      <c r="D2607" s="73"/>
      <c r="E2607" s="64">
        <v>41183</v>
      </c>
      <c r="F2607" s="64" t="str">
        <f t="shared" si="214"/>
        <v>102012</v>
      </c>
      <c r="G2607" s="12">
        <v>1.6500000000000001E-2</v>
      </c>
      <c r="I2607" s="64" t="str">
        <f t="shared" si="215"/>
        <v>11900</v>
      </c>
    </row>
    <row r="2608" spans="3:9">
      <c r="C2608" s="64"/>
      <c r="D2608" s="75"/>
      <c r="E2608" s="64">
        <v>41214</v>
      </c>
      <c r="F2608" s="64" t="str">
        <f t="shared" si="214"/>
        <v>112012</v>
      </c>
      <c r="G2608" s="12">
        <v>1.72E-2</v>
      </c>
      <c r="I2608" s="64" t="str">
        <f t="shared" si="215"/>
        <v>11900</v>
      </c>
    </row>
    <row r="2609" spans="3:9">
      <c r="C2609" s="64"/>
      <c r="D2609" s="73"/>
      <c r="E2609" s="64">
        <v>41244</v>
      </c>
      <c r="F2609" s="64" t="str">
        <f t="shared" si="214"/>
        <v>122012</v>
      </c>
      <c r="G2609" s="12">
        <v>1.9099999999999999E-2</v>
      </c>
      <c r="I2609" s="64" t="str">
        <f t="shared" si="215"/>
        <v>11900</v>
      </c>
    </row>
    <row r="2610" spans="3:9">
      <c r="C2610" s="64"/>
      <c r="D2610" s="75"/>
      <c r="E2610" s="64">
        <v>41275</v>
      </c>
      <c r="F2610" s="64" t="str">
        <f t="shared" si="214"/>
        <v>12013</v>
      </c>
      <c r="G2610" s="12">
        <v>1.9800000000000002E-2</v>
      </c>
      <c r="I2610" s="64" t="str">
        <f t="shared" si="215"/>
        <v>11900</v>
      </c>
    </row>
    <row r="2611" spans="3:9">
      <c r="C2611" s="64"/>
      <c r="D2611" s="73"/>
      <c r="E2611" s="64">
        <v>41306</v>
      </c>
      <c r="F2611" s="64" t="str">
        <f t="shared" si="214"/>
        <v>22013</v>
      </c>
      <c r="G2611" s="12">
        <v>1.9599999999999999E-2</v>
      </c>
      <c r="I2611" s="64" t="str">
        <f t="shared" si="215"/>
        <v>11900</v>
      </c>
    </row>
    <row r="2612" spans="3:9">
      <c r="C2612" s="64"/>
      <c r="D2612" s="75"/>
      <c r="E2612" s="64">
        <v>41334</v>
      </c>
      <c r="F2612" s="64" t="str">
        <f t="shared" si="214"/>
        <v>32013</v>
      </c>
      <c r="G2612" s="12">
        <v>1.7600000000000001E-2</v>
      </c>
      <c r="I2612" s="64" t="str">
        <f t="shared" si="215"/>
        <v>11900</v>
      </c>
    </row>
    <row r="2613" spans="3:9">
      <c r="C2613" s="64"/>
      <c r="D2613" s="73"/>
      <c r="E2613" s="64">
        <v>41365</v>
      </c>
      <c r="F2613" s="64" t="str">
        <f t="shared" si="214"/>
        <v>42013</v>
      </c>
      <c r="G2613" s="12">
        <v>1.9300000000000001E-2</v>
      </c>
      <c r="I2613" s="64" t="str">
        <f t="shared" si="215"/>
        <v>11900</v>
      </c>
    </row>
    <row r="2614" spans="3:9">
      <c r="C2614" s="64"/>
      <c r="D2614" s="75"/>
      <c r="E2614" s="64">
        <v>41395</v>
      </c>
      <c r="F2614" s="64" t="str">
        <f t="shared" si="214"/>
        <v>52013</v>
      </c>
      <c r="G2614" s="12">
        <v>2.3E-2</v>
      </c>
      <c r="I2614" s="64" t="str">
        <f t="shared" si="215"/>
        <v>11900</v>
      </c>
    </row>
    <row r="2615" spans="3:9">
      <c r="C2615" s="64"/>
      <c r="D2615" s="73"/>
      <c r="E2615" s="64">
        <v>41426</v>
      </c>
      <c r="F2615" s="64" t="str">
        <f t="shared" si="214"/>
        <v>62013</v>
      </c>
      <c r="G2615" s="12">
        <v>2.58E-2</v>
      </c>
      <c r="I2615" s="64" t="str">
        <f t="shared" si="215"/>
        <v>11900</v>
      </c>
    </row>
    <row r="2616" spans="3:9">
      <c r="C2616" s="64"/>
      <c r="D2616" s="75"/>
      <c r="E2616" s="64">
        <v>41456</v>
      </c>
      <c r="F2616" s="64" t="str">
        <f t="shared" si="214"/>
        <v>72013</v>
      </c>
      <c r="G2616" s="12">
        <v>2.7400000000000001E-2</v>
      </c>
      <c r="I2616" s="64" t="str">
        <f t="shared" si="215"/>
        <v>11900</v>
      </c>
    </row>
    <row r="2617" spans="3:9">
      <c r="C2617" s="64"/>
      <c r="D2617" s="73"/>
      <c r="E2617" s="64">
        <v>41487</v>
      </c>
      <c r="F2617" s="64" t="str">
        <f t="shared" si="214"/>
        <v>82013</v>
      </c>
      <c r="G2617" s="12">
        <v>2.81E-2</v>
      </c>
      <c r="I2617" s="64" t="str">
        <f t="shared" si="215"/>
        <v>11900</v>
      </c>
    </row>
    <row r="2618" spans="3:9">
      <c r="C2618" s="64"/>
      <c r="D2618" s="75"/>
      <c r="E2618" s="64">
        <v>41518</v>
      </c>
      <c r="F2618" s="64" t="str">
        <f t="shared" si="214"/>
        <v>92013</v>
      </c>
      <c r="G2618" s="12">
        <v>2.6200000000000001E-2</v>
      </c>
      <c r="I2618" s="64" t="str">
        <f t="shared" si="215"/>
        <v>11900</v>
      </c>
    </row>
    <row r="2619" spans="3:9">
      <c r="C2619" s="64"/>
      <c r="D2619" s="73"/>
      <c r="E2619" s="64">
        <v>41548</v>
      </c>
      <c r="F2619" s="64" t="str">
        <f t="shared" si="214"/>
        <v>102013</v>
      </c>
      <c r="G2619" s="12">
        <v>2.7199999999999998E-2</v>
      </c>
      <c r="I2619" s="64" t="str">
        <f t="shared" si="215"/>
        <v>11900</v>
      </c>
    </row>
    <row r="2620" spans="3:9">
      <c r="C2620" s="64"/>
      <c r="D2620" s="75"/>
      <c r="E2620" s="64">
        <v>41579</v>
      </c>
      <c r="F2620" s="64" t="str">
        <f t="shared" si="214"/>
        <v>112013</v>
      </c>
      <c r="G2620" s="12">
        <v>2.9000000000000001E-2</v>
      </c>
      <c r="I2620" s="64" t="str">
        <f t="shared" si="215"/>
        <v>11900</v>
      </c>
    </row>
    <row r="2621" spans="3:9">
      <c r="C2621" s="64"/>
      <c r="D2621" s="73"/>
      <c r="E2621" s="64">
        <v>41609</v>
      </c>
      <c r="F2621" s="64" t="str">
        <f t="shared" si="214"/>
        <v>122013</v>
      </c>
      <c r="G2621" s="12">
        <v>2.86E-2</v>
      </c>
      <c r="I2621" s="64" t="str">
        <f t="shared" si="215"/>
        <v>11900</v>
      </c>
    </row>
    <row r="2622" spans="3:9">
      <c r="C2622" s="64"/>
      <c r="D2622" s="75"/>
      <c r="E2622" s="64">
        <v>41640</v>
      </c>
      <c r="F2622" s="64" t="str">
        <f t="shared" si="214"/>
        <v>12014</v>
      </c>
      <c r="G2622" s="12">
        <v>2.7099999999999999E-2</v>
      </c>
      <c r="I2622" s="64" t="str">
        <f t="shared" si="215"/>
        <v>11900</v>
      </c>
    </row>
    <row r="2623" spans="3:9">
      <c r="C2623" s="64"/>
      <c r="D2623" s="73"/>
      <c r="E2623" s="64">
        <v>41671</v>
      </c>
      <c r="F2623" s="64" t="str">
        <f t="shared" si="214"/>
        <v>22014</v>
      </c>
      <c r="G2623" s="12">
        <v>2.7199999999999998E-2</v>
      </c>
      <c r="I2623" s="64" t="str">
        <f t="shared" si="215"/>
        <v>11900</v>
      </c>
    </row>
    <row r="2624" spans="3:9">
      <c r="C2624" s="64"/>
      <c r="D2624" s="75"/>
      <c r="E2624" s="64">
        <v>41699</v>
      </c>
      <c r="F2624" s="64" t="str">
        <f t="shared" si="214"/>
        <v>32014</v>
      </c>
      <c r="G2624" s="12">
        <v>2.7099999999999999E-2</v>
      </c>
      <c r="I2624" s="64" t="str">
        <f t="shared" si="215"/>
        <v>11900</v>
      </c>
    </row>
    <row r="2625" spans="3:9">
      <c r="C2625" s="64"/>
      <c r="D2625" s="73"/>
      <c r="E2625" s="64">
        <v>41730</v>
      </c>
      <c r="F2625" s="64" t="str">
        <f t="shared" si="214"/>
        <v>42014</v>
      </c>
      <c r="G2625" s="12">
        <v>2.5600000000000001E-2</v>
      </c>
      <c r="I2625" s="64" t="str">
        <f t="shared" si="215"/>
        <v>11900</v>
      </c>
    </row>
    <row r="2626" spans="3:9">
      <c r="C2626" s="64"/>
      <c r="D2626" s="75"/>
      <c r="E2626" s="64">
        <v>41760</v>
      </c>
      <c r="F2626" s="64" t="str">
        <f t="shared" si="214"/>
        <v>52014</v>
      </c>
      <c r="G2626" s="12">
        <v>2.5999999999999999E-2</v>
      </c>
      <c r="I2626" s="64" t="str">
        <f t="shared" si="215"/>
        <v>11900</v>
      </c>
    </row>
    <row r="2627" spans="3:9">
      <c r="C2627" s="64"/>
      <c r="D2627" s="73"/>
      <c r="E2627" s="64">
        <v>41791</v>
      </c>
      <c r="F2627" s="64" t="str">
        <f t="shared" si="214"/>
        <v>62014</v>
      </c>
      <c r="G2627" s="12">
        <v>2.5399999999999999E-2</v>
      </c>
      <c r="I2627" s="64" t="str">
        <f t="shared" si="215"/>
        <v>11900</v>
      </c>
    </row>
    <row r="2628" spans="3:9">
      <c r="C2628" s="64"/>
      <c r="D2628" s="75"/>
      <c r="E2628" s="64">
        <v>41821</v>
      </c>
      <c r="F2628" s="64" t="str">
        <f t="shared" si="214"/>
        <v>72014</v>
      </c>
      <c r="G2628" s="12">
        <v>2.4199999999999999E-2</v>
      </c>
      <c r="I2628" s="64" t="str">
        <f t="shared" si="215"/>
        <v>11900</v>
      </c>
    </row>
    <row r="2629" spans="3:9">
      <c r="C2629" s="64"/>
      <c r="D2629" s="73"/>
      <c r="E2629" s="64">
        <v>41852</v>
      </c>
      <c r="F2629" s="64" t="str">
        <f t="shared" si="214"/>
        <v>82014</v>
      </c>
      <c r="G2629" s="12">
        <v>2.53E-2</v>
      </c>
      <c r="I2629" s="64" t="str">
        <f t="shared" si="215"/>
        <v>11900</v>
      </c>
    </row>
    <row r="2630" spans="3:9">
      <c r="C2630" s="64"/>
      <c r="D2630" s="75"/>
      <c r="E2630" s="64">
        <v>41883</v>
      </c>
      <c r="F2630" s="64" t="str">
        <f t="shared" si="214"/>
        <v>92014</v>
      </c>
      <c r="G2630" s="12">
        <v>2.3E-2</v>
      </c>
      <c r="I2630" s="64" t="str">
        <f t="shared" si="215"/>
        <v>11900</v>
      </c>
    </row>
    <row r="2631" spans="3:9">
      <c r="C2631" s="64"/>
      <c r="D2631" s="73"/>
      <c r="E2631" s="64">
        <v>41913</v>
      </c>
      <c r="F2631" s="64" t="str">
        <f t="shared" si="214"/>
        <v>102014</v>
      </c>
      <c r="G2631" s="12">
        <v>2.3300000000000001E-2</v>
      </c>
      <c r="I2631" s="64" t="str">
        <f t="shared" si="215"/>
        <v>11900</v>
      </c>
    </row>
    <row r="2632" spans="3:9">
      <c r="C2632" s="64"/>
      <c r="D2632" s="75"/>
      <c r="E2632" s="64">
        <v>41944</v>
      </c>
      <c r="F2632" s="64" t="str">
        <f t="shared" si="214"/>
        <v>112014</v>
      </c>
      <c r="G2632" s="12">
        <v>2.2100000000000002E-2</v>
      </c>
      <c r="I2632" s="64" t="str">
        <f t="shared" si="215"/>
        <v>11900</v>
      </c>
    </row>
    <row r="2633" spans="3:9">
      <c r="C2633" s="64"/>
      <c r="D2633" s="73"/>
      <c r="E2633" s="64">
        <v>41974</v>
      </c>
      <c r="F2633" s="64" t="str">
        <f t="shared" si="214"/>
        <v>122014</v>
      </c>
      <c r="G2633" s="12">
        <v>1.8800000000000001E-2</v>
      </c>
      <c r="I2633" s="64" t="str">
        <f t="shared" si="215"/>
        <v>11900</v>
      </c>
    </row>
    <row r="2634" spans="3:9">
      <c r="C2634" s="64"/>
      <c r="D2634" s="75"/>
      <c r="E2634" s="64">
        <v>42005</v>
      </c>
      <c r="F2634" s="64" t="str">
        <f t="shared" si="214"/>
        <v>12015</v>
      </c>
      <c r="G2634" s="12">
        <v>1.9800000000000002E-2</v>
      </c>
      <c r="I2634" s="64" t="str">
        <f t="shared" si="215"/>
        <v>11900</v>
      </c>
    </row>
    <row r="2635" spans="3:9">
      <c r="C2635" s="64"/>
      <c r="D2635" s="73"/>
      <c r="E2635" s="64">
        <v>42036</v>
      </c>
      <c r="F2635" s="64" t="str">
        <f t="shared" si="214"/>
        <v>22015</v>
      </c>
      <c r="G2635" s="12">
        <v>2.0400000000000001E-2</v>
      </c>
      <c r="I2635" s="64" t="str">
        <f t="shared" si="215"/>
        <v>11900</v>
      </c>
    </row>
    <row r="2636" spans="3:9">
      <c r="C2636" s="64"/>
      <c r="D2636" s="75"/>
      <c r="E2636" s="64">
        <v>42064</v>
      </c>
      <c r="F2636" s="64" t="str">
        <f t="shared" si="214"/>
        <v>32015</v>
      </c>
      <c r="G2636" s="12">
        <v>1.9300000000000001E-2</v>
      </c>
      <c r="I2636" s="64" t="str">
        <f t="shared" si="215"/>
        <v>11900</v>
      </c>
    </row>
    <row r="2637" spans="3:9">
      <c r="C2637" s="64"/>
      <c r="D2637" s="73"/>
      <c r="E2637" s="64">
        <v>42095</v>
      </c>
      <c r="F2637" s="64" t="str">
        <f t="shared" si="214"/>
        <v>42015</v>
      </c>
      <c r="G2637" s="12">
        <v>2.1999999999999999E-2</v>
      </c>
      <c r="I2637" s="64" t="str">
        <f t="shared" si="215"/>
        <v>11900</v>
      </c>
    </row>
    <row r="2638" spans="3:9">
      <c r="C2638" s="64"/>
      <c r="D2638" s="75"/>
      <c r="E2638" s="64">
        <v>42125</v>
      </c>
      <c r="F2638" s="64" t="str">
        <f t="shared" si="214"/>
        <v>52015</v>
      </c>
      <c r="G2638" s="12">
        <v>2.3599999999999999E-2</v>
      </c>
      <c r="I2638" s="64" t="str">
        <f t="shared" si="215"/>
        <v>11900</v>
      </c>
    </row>
    <row r="2639" spans="3:9">
      <c r="C2639" s="64"/>
      <c r="D2639" s="73"/>
      <c r="E2639" s="64">
        <v>42156</v>
      </c>
      <c r="F2639" s="64" t="str">
        <f t="shared" si="214"/>
        <v>62015</v>
      </c>
      <c r="G2639" s="12">
        <v>2.3199999999999998E-2</v>
      </c>
      <c r="I2639" s="64" t="str">
        <f t="shared" si="215"/>
        <v>11900</v>
      </c>
    </row>
    <row r="2640" spans="3:9">
      <c r="C2640" s="64"/>
      <c r="D2640" s="75"/>
      <c r="E2640" s="64">
        <v>42186</v>
      </c>
      <c r="F2640" s="64" t="str">
        <f t="shared" si="214"/>
        <v>72015</v>
      </c>
      <c r="G2640" s="12">
        <v>2.1700000000000001E-2</v>
      </c>
      <c r="I2640" s="64" t="str">
        <f t="shared" si="215"/>
        <v>11900</v>
      </c>
    </row>
    <row r="2641" spans="3:9">
      <c r="C2641" s="64"/>
      <c r="D2641" s="73"/>
      <c r="E2641" s="64">
        <v>42217</v>
      </c>
      <c r="F2641" s="64" t="str">
        <f t="shared" si="214"/>
        <v>82015</v>
      </c>
      <c r="G2641" s="12">
        <v>2.1700000000000001E-2</v>
      </c>
      <c r="I2641" s="64" t="str">
        <f t="shared" si="215"/>
        <v>11900</v>
      </c>
    </row>
    <row r="2642" spans="3:9">
      <c r="C2642" s="64"/>
      <c r="D2642" s="75"/>
      <c r="E2642" s="64">
        <v>42248</v>
      </c>
      <c r="F2642" s="64" t="str">
        <f t="shared" si="214"/>
        <v>92015</v>
      </c>
      <c r="G2642" s="12">
        <v>2.07E-2</v>
      </c>
      <c r="I2642" s="64" t="str">
        <f t="shared" si="215"/>
        <v>11900</v>
      </c>
    </row>
    <row r="2643" spans="3:9">
      <c r="C2643" s="64"/>
      <c r="D2643" s="73"/>
      <c r="E2643" s="64">
        <v>42278</v>
      </c>
      <c r="F2643" s="64" t="str">
        <f t="shared" si="214"/>
        <v>102015</v>
      </c>
      <c r="G2643" s="12">
        <v>2.2599999999999999E-2</v>
      </c>
      <c r="I2643" s="64" t="str">
        <f t="shared" si="215"/>
        <v>11900</v>
      </c>
    </row>
    <row r="2644" spans="3:9">
      <c r="C2644" s="64"/>
      <c r="D2644" s="75"/>
      <c r="E2644" s="64">
        <v>42309</v>
      </c>
      <c r="F2644" s="64" t="str">
        <f t="shared" si="214"/>
        <v>112015</v>
      </c>
      <c r="G2644" s="12">
        <v>2.24E-2</v>
      </c>
      <c r="I2644" s="64" t="str">
        <f t="shared" si="215"/>
        <v>11900</v>
      </c>
    </row>
    <row r="2645" spans="3:9">
      <c r="C2645" s="64"/>
      <c r="D2645" s="73"/>
      <c r="E2645" s="64">
        <v>42339</v>
      </c>
      <c r="F2645" s="64" t="str">
        <f t="shared" si="214"/>
        <v>122015</v>
      </c>
      <c r="G2645" s="12">
        <v>2.0899999999999998E-2</v>
      </c>
      <c r="I2645" s="64" t="str">
        <f t="shared" si="215"/>
        <v>11900</v>
      </c>
    </row>
    <row r="2646" spans="3:9">
      <c r="C2646" s="64"/>
      <c r="D2646" s="75"/>
      <c r="E2646" s="64">
        <v>42370</v>
      </c>
      <c r="F2646" s="64" t="str">
        <f t="shared" si="214"/>
        <v>12016</v>
      </c>
      <c r="G2646" s="12">
        <v>1.78E-2</v>
      </c>
      <c r="I2646" s="64" t="str">
        <f t="shared" si="215"/>
        <v>11900</v>
      </c>
    </row>
    <row r="2647" spans="3:9">
      <c r="C2647" s="64"/>
      <c r="D2647" s="73"/>
      <c r="E2647" s="64">
        <v>42401</v>
      </c>
      <c r="F2647" s="64" t="str">
        <f t="shared" si="214"/>
        <v>22016</v>
      </c>
      <c r="G2647" s="12">
        <v>1.89E-2</v>
      </c>
      <c r="I2647" s="64" t="str">
        <f t="shared" si="215"/>
        <v>11900</v>
      </c>
    </row>
    <row r="2648" spans="3:9">
      <c r="C2648" s="64"/>
      <c r="D2648" s="75"/>
      <c r="E2648" s="64">
        <v>42430</v>
      </c>
      <c r="F2648" s="64" t="str">
        <f t="shared" si="214"/>
        <v>32016</v>
      </c>
      <c r="G2648" s="12">
        <v>1.8100000000000002E-2</v>
      </c>
      <c r="I2648" s="64" t="str">
        <f t="shared" si="215"/>
        <v>11900</v>
      </c>
    </row>
    <row r="2649" spans="3:9">
      <c r="C2649" s="64"/>
      <c r="D2649" s="73"/>
      <c r="E2649" s="64">
        <v>42461</v>
      </c>
      <c r="F2649" s="64" t="str">
        <f t="shared" si="214"/>
        <v>42016</v>
      </c>
      <c r="G2649" s="12">
        <v>1.8100000000000002E-2</v>
      </c>
      <c r="I2649" s="64" t="str">
        <f t="shared" si="215"/>
        <v>11900</v>
      </c>
    </row>
    <row r="2650" spans="3:9">
      <c r="C2650" s="64"/>
      <c r="D2650" s="75"/>
      <c r="E2650" s="64">
        <v>42491</v>
      </c>
      <c r="F2650" s="64" t="str">
        <f t="shared" si="214"/>
        <v>52016</v>
      </c>
      <c r="G2650" s="12">
        <v>1.6400000000000001E-2</v>
      </c>
      <c r="I2650" s="64" t="str">
        <f t="shared" si="215"/>
        <v>11900</v>
      </c>
    </row>
    <row r="2651" spans="3:9">
      <c r="C2651" s="64"/>
      <c r="D2651" s="73"/>
      <c r="E2651" s="64">
        <v>42522</v>
      </c>
      <c r="F2651" s="64" t="str">
        <f t="shared" si="214"/>
        <v>62016</v>
      </c>
      <c r="G2651" s="12">
        <v>1.4999999999999999E-2</v>
      </c>
      <c r="I2651" s="64" t="str">
        <f t="shared" si="215"/>
        <v>11900</v>
      </c>
    </row>
    <row r="2652" spans="3:9">
      <c r="C2652" s="64"/>
      <c r="D2652" s="75"/>
      <c r="E2652" s="64">
        <v>42552</v>
      </c>
      <c r="F2652" s="64" t="str">
        <f t="shared" si="214"/>
        <v>72016</v>
      </c>
      <c r="G2652" s="12">
        <v>1.5599999999999999E-2</v>
      </c>
      <c r="I2652" s="64" t="str">
        <f t="shared" si="215"/>
        <v>11900</v>
      </c>
    </row>
    <row r="2653" spans="3:9">
      <c r="C2653" s="64"/>
      <c r="D2653" s="73"/>
      <c r="E2653" s="64">
        <v>42583</v>
      </c>
      <c r="F2653" s="64" t="str">
        <f t="shared" ref="F2653:F2716" si="216">MONTH(E2653)&amp;YEAR(E2653)</f>
        <v>82016</v>
      </c>
      <c r="G2653" s="12">
        <v>1.6299999999999999E-2</v>
      </c>
      <c r="I2653" s="64" t="str">
        <f t="shared" ref="I2653:I2716" si="217">MONTH(H2653)&amp;YEAR(H2653)</f>
        <v>11900</v>
      </c>
    </row>
    <row r="2654" spans="3:9">
      <c r="C2654" s="64"/>
      <c r="D2654" s="75"/>
      <c r="E2654" s="64">
        <v>42614</v>
      </c>
      <c r="F2654" s="64" t="str">
        <f t="shared" si="216"/>
        <v>92016</v>
      </c>
      <c r="G2654" s="12">
        <v>1.7600000000000001E-2</v>
      </c>
      <c r="I2654" s="64" t="str">
        <f t="shared" si="217"/>
        <v>11900</v>
      </c>
    </row>
    <row r="2655" spans="3:9">
      <c r="C2655" s="64"/>
      <c r="D2655" s="73"/>
      <c r="E2655" s="64">
        <v>42644</v>
      </c>
      <c r="F2655" s="64" t="str">
        <f t="shared" si="216"/>
        <v>102016</v>
      </c>
      <c r="G2655" s="12">
        <v>2.1399999999999999E-2</v>
      </c>
      <c r="I2655" s="64" t="str">
        <f t="shared" si="217"/>
        <v>11900</v>
      </c>
    </row>
    <row r="2656" spans="3:9">
      <c r="C2656" s="64"/>
      <c r="D2656" s="75"/>
      <c r="E2656" s="64">
        <v>42675</v>
      </c>
      <c r="F2656" s="64" t="str">
        <f t="shared" si="216"/>
        <v>112016</v>
      </c>
      <c r="G2656" s="12">
        <v>2.4899999999999999E-2</v>
      </c>
      <c r="I2656" s="64" t="str">
        <f t="shared" si="217"/>
        <v>11900</v>
      </c>
    </row>
    <row r="2657" spans="3:9">
      <c r="C2657" s="64"/>
      <c r="D2657" s="73"/>
      <c r="E2657" s="64">
        <v>42705</v>
      </c>
      <c r="F2657" s="64" t="str">
        <f t="shared" si="216"/>
        <v>122016</v>
      </c>
      <c r="G2657" s="12">
        <v>2.4299999999999999E-2</v>
      </c>
      <c r="I2657" s="64" t="str">
        <f t="shared" si="217"/>
        <v>11900</v>
      </c>
    </row>
    <row r="2658" spans="3:9">
      <c r="C2658" s="64"/>
      <c r="D2658" s="75"/>
      <c r="E2658" s="64">
        <v>42736</v>
      </c>
      <c r="F2658" s="64" t="str">
        <f t="shared" si="216"/>
        <v>12017</v>
      </c>
      <c r="G2658" s="12">
        <v>2.4199999999999999E-2</v>
      </c>
      <c r="I2658" s="64" t="str">
        <f t="shared" si="217"/>
        <v>11900</v>
      </c>
    </row>
    <row r="2659" spans="3:9">
      <c r="C2659" s="64"/>
      <c r="D2659" s="73"/>
      <c r="E2659" s="64">
        <v>42767</v>
      </c>
      <c r="F2659" s="64" t="str">
        <f t="shared" si="216"/>
        <v>22017</v>
      </c>
      <c r="G2659" s="12">
        <v>2.4799999999999999E-2</v>
      </c>
      <c r="I2659" s="64" t="str">
        <f t="shared" si="217"/>
        <v>11900</v>
      </c>
    </row>
    <row r="2660" spans="3:9">
      <c r="C2660" s="64"/>
      <c r="D2660" s="75"/>
      <c r="E2660" s="64">
        <v>42795</v>
      </c>
      <c r="F2660" s="64" t="str">
        <f t="shared" si="216"/>
        <v>32017</v>
      </c>
      <c r="G2660" s="12">
        <v>2.3E-2</v>
      </c>
      <c r="I2660" s="64" t="str">
        <f t="shared" si="217"/>
        <v>11900</v>
      </c>
    </row>
    <row r="2661" spans="3:9">
      <c r="C2661" s="64"/>
      <c r="D2661" s="73"/>
      <c r="E2661" s="64">
        <v>42826</v>
      </c>
      <c r="F2661" s="64" t="str">
        <f t="shared" si="216"/>
        <v>42017</v>
      </c>
      <c r="G2661" s="12">
        <v>2.3E-2</v>
      </c>
      <c r="I2661" s="64" t="str">
        <f t="shared" si="217"/>
        <v>11900</v>
      </c>
    </row>
    <row r="2662" spans="3:9">
      <c r="C2662" s="64"/>
      <c r="D2662" s="75"/>
      <c r="E2662" s="64">
        <v>42856</v>
      </c>
      <c r="F2662" s="64" t="str">
        <f t="shared" si="216"/>
        <v>52017</v>
      </c>
      <c r="G2662" s="12">
        <v>2.1899999999999999E-2</v>
      </c>
      <c r="I2662" s="64" t="str">
        <f t="shared" si="217"/>
        <v>11900</v>
      </c>
    </row>
    <row r="2663" spans="3:9">
      <c r="C2663" s="64"/>
      <c r="D2663" s="73"/>
      <c r="E2663" s="64">
        <v>42887</v>
      </c>
      <c r="F2663" s="64" t="str">
        <f t="shared" si="216"/>
        <v>62017</v>
      </c>
      <c r="G2663" s="12">
        <v>2.3199999999999998E-2</v>
      </c>
      <c r="I2663" s="64" t="str">
        <f t="shared" si="217"/>
        <v>11900</v>
      </c>
    </row>
    <row r="2664" spans="3:9">
      <c r="C2664" s="64"/>
      <c r="D2664" s="75"/>
      <c r="E2664" s="64">
        <v>42917</v>
      </c>
      <c r="F2664" s="64" t="str">
        <f t="shared" si="216"/>
        <v>72017</v>
      </c>
      <c r="G2664" s="12">
        <v>2.2100000000000002E-2</v>
      </c>
      <c r="I2664" s="64" t="str">
        <f t="shared" si="217"/>
        <v>11900</v>
      </c>
    </row>
    <row r="2665" spans="3:9">
      <c r="C2665" s="64"/>
      <c r="D2665" s="73"/>
      <c r="E2665" s="64">
        <v>42948</v>
      </c>
      <c r="F2665" s="64" t="str">
        <f t="shared" si="216"/>
        <v>82017</v>
      </c>
      <c r="G2665" s="12">
        <v>2.1999999999999999E-2</v>
      </c>
      <c r="I2665" s="64" t="str">
        <f t="shared" si="217"/>
        <v>11900</v>
      </c>
    </row>
    <row r="2666" spans="3:9">
      <c r="C2666" s="64"/>
      <c r="D2666" s="75"/>
      <c r="E2666" s="64">
        <v>42979</v>
      </c>
      <c r="F2666" s="64" t="str">
        <f t="shared" si="216"/>
        <v>92017</v>
      </c>
      <c r="G2666" s="12">
        <v>2.3599999999999999E-2</v>
      </c>
      <c r="I2666" s="64" t="str">
        <f t="shared" si="217"/>
        <v>11900</v>
      </c>
    </row>
    <row r="2667" spans="3:9">
      <c r="C2667" s="64"/>
      <c r="D2667" s="73"/>
      <c r="E2667" s="64">
        <v>43009</v>
      </c>
      <c r="F2667" s="64" t="str">
        <f t="shared" si="216"/>
        <v>102017</v>
      </c>
      <c r="G2667" s="12">
        <v>2.35E-2</v>
      </c>
      <c r="I2667" s="64" t="str">
        <f t="shared" si="217"/>
        <v>11900</v>
      </c>
    </row>
    <row r="2668" spans="3:9">
      <c r="C2668" s="64"/>
      <c r="D2668" s="75"/>
      <c r="E2668" s="64">
        <v>43040</v>
      </c>
      <c r="F2668" s="64" t="str">
        <f t="shared" si="216"/>
        <v>112017</v>
      </c>
      <c r="G2668" s="12">
        <v>2.4E-2</v>
      </c>
      <c r="I2668" s="64" t="str">
        <f t="shared" si="217"/>
        <v>11900</v>
      </c>
    </row>
    <row r="2669" spans="3:9">
      <c r="C2669" s="64"/>
      <c r="D2669" s="73"/>
      <c r="E2669" s="64">
        <v>43070</v>
      </c>
      <c r="F2669" s="64" t="str">
        <f t="shared" si="216"/>
        <v>122017</v>
      </c>
      <c r="G2669" s="12">
        <v>2.58E-2</v>
      </c>
      <c r="I2669" s="64" t="str">
        <f t="shared" si="217"/>
        <v>11900</v>
      </c>
    </row>
    <row r="2670" spans="3:9">
      <c r="C2670" s="64"/>
      <c r="D2670" s="75"/>
      <c r="E2670" s="64">
        <v>43101</v>
      </c>
      <c r="F2670" s="64" t="str">
        <f t="shared" si="216"/>
        <v>12018</v>
      </c>
      <c r="G2670" s="12">
        <v>2.86E-2</v>
      </c>
      <c r="I2670" s="64" t="str">
        <f t="shared" si="217"/>
        <v>11900</v>
      </c>
    </row>
    <row r="2671" spans="3:9">
      <c r="C2671" s="64"/>
      <c r="D2671" s="73"/>
      <c r="E2671" s="64">
        <v>43132</v>
      </c>
      <c r="F2671" s="64" t="str">
        <f t="shared" si="216"/>
        <v>22018</v>
      </c>
      <c r="G2671" s="12">
        <v>2.8400000000000002E-2</v>
      </c>
      <c r="I2671" s="64" t="str">
        <f t="shared" si="217"/>
        <v>11900</v>
      </c>
    </row>
    <row r="2672" spans="3:9">
      <c r="C2672" s="64"/>
      <c r="D2672" s="75"/>
      <c r="E2672" s="64">
        <v>43160</v>
      </c>
      <c r="F2672" s="64" t="str">
        <f t="shared" si="216"/>
        <v>32018</v>
      </c>
      <c r="G2672" s="12">
        <v>2.87E-2</v>
      </c>
      <c r="I2672" s="64" t="str">
        <f t="shared" si="217"/>
        <v>11900</v>
      </c>
    </row>
    <row r="2673" spans="3:9">
      <c r="C2673" s="64"/>
      <c r="D2673" s="73"/>
      <c r="E2673" s="64">
        <v>43191</v>
      </c>
      <c r="F2673" s="64" t="str">
        <f t="shared" si="216"/>
        <v>42018</v>
      </c>
      <c r="G2673" s="12">
        <v>2.98E-2</v>
      </c>
      <c r="I2673" s="64" t="str">
        <f t="shared" si="217"/>
        <v>11900</v>
      </c>
    </row>
    <row r="2674" spans="3:9">
      <c r="C2674" s="64"/>
      <c r="D2674" s="75"/>
      <c r="E2674" s="64">
        <v>43221</v>
      </c>
      <c r="F2674" s="64" t="str">
        <f t="shared" si="216"/>
        <v>52018</v>
      </c>
      <c r="G2674" s="12">
        <v>2.9100000000000001E-2</v>
      </c>
      <c r="I2674" s="64" t="str">
        <f t="shared" si="217"/>
        <v>11900</v>
      </c>
    </row>
    <row r="2675" spans="3:9">
      <c r="C2675" s="64"/>
      <c r="D2675" s="73"/>
      <c r="E2675" s="64">
        <v>43252</v>
      </c>
      <c r="F2675" s="64" t="str">
        <f t="shared" si="216"/>
        <v>62018</v>
      </c>
      <c r="G2675" s="12">
        <v>2.8899999999999999E-2</v>
      </c>
      <c r="I2675" s="64" t="str">
        <f t="shared" si="217"/>
        <v>11900</v>
      </c>
    </row>
    <row r="2676" spans="3:9">
      <c r="C2676" s="64"/>
      <c r="D2676" s="75"/>
      <c r="E2676" s="64">
        <v>43282</v>
      </c>
      <c r="F2676" s="64" t="str">
        <f t="shared" si="216"/>
        <v>72018</v>
      </c>
      <c r="G2676" s="12">
        <v>2.8899999999999999E-2</v>
      </c>
      <c r="I2676" s="64" t="str">
        <f t="shared" si="217"/>
        <v>11900</v>
      </c>
    </row>
    <row r="2677" spans="3:9">
      <c r="C2677" s="64"/>
      <c r="D2677" s="73"/>
      <c r="E2677" s="64">
        <v>43313</v>
      </c>
      <c r="F2677" s="64" t="str">
        <f t="shared" si="216"/>
        <v>82018</v>
      </c>
      <c r="G2677" s="12">
        <v>0.03</v>
      </c>
      <c r="I2677" s="64" t="str">
        <f t="shared" si="217"/>
        <v>11900</v>
      </c>
    </row>
    <row r="2678" spans="3:9">
      <c r="C2678" s="64"/>
      <c r="D2678" s="75"/>
      <c r="E2678" s="64">
        <v>43344</v>
      </c>
      <c r="F2678" s="64" t="str">
        <f t="shared" si="216"/>
        <v>92018</v>
      </c>
      <c r="G2678" s="12">
        <v>3.15E-2</v>
      </c>
      <c r="I2678" s="64" t="str">
        <f t="shared" si="217"/>
        <v>11900</v>
      </c>
    </row>
    <row r="2679" spans="3:9">
      <c r="C2679" s="64"/>
      <c r="D2679" s="73"/>
      <c r="E2679" s="64">
        <v>43374</v>
      </c>
      <c r="F2679" s="64" t="str">
        <f t="shared" si="216"/>
        <v>102018</v>
      </c>
      <c r="G2679" s="12">
        <v>3.1199999999999999E-2</v>
      </c>
      <c r="I2679" s="64" t="str">
        <f t="shared" si="217"/>
        <v>11900</v>
      </c>
    </row>
    <row r="2680" spans="3:9">
      <c r="C2680" s="64"/>
      <c r="D2680" s="75"/>
      <c r="E2680" s="64">
        <v>43405</v>
      </c>
      <c r="F2680" s="64" t="str">
        <f t="shared" si="216"/>
        <v>112018</v>
      </c>
      <c r="G2680" s="12">
        <v>2.8299999999999999E-2</v>
      </c>
      <c r="I2680" s="64" t="str">
        <f t="shared" si="217"/>
        <v>11900</v>
      </c>
    </row>
    <row r="2681" spans="3:9">
      <c r="C2681" s="64"/>
      <c r="D2681" s="73"/>
      <c r="E2681" s="64">
        <v>43435</v>
      </c>
      <c r="F2681" s="64" t="str">
        <f t="shared" si="216"/>
        <v>122018</v>
      </c>
      <c r="G2681" s="12">
        <v>2.7099999999999999E-2</v>
      </c>
      <c r="I2681" s="64" t="str">
        <f t="shared" si="217"/>
        <v>11900</v>
      </c>
    </row>
    <row r="2682" spans="3:9">
      <c r="C2682" s="64"/>
      <c r="D2682" s="75"/>
      <c r="E2682" s="64">
        <v>43466</v>
      </c>
      <c r="F2682" s="64" t="str">
        <f t="shared" si="216"/>
        <v>12019</v>
      </c>
      <c r="G2682" s="12">
        <v>2.6800000000000001E-2</v>
      </c>
      <c r="I2682" s="64" t="str">
        <f t="shared" si="217"/>
        <v>11900</v>
      </c>
    </row>
    <row r="2683" spans="3:9">
      <c r="C2683" s="64"/>
      <c r="D2683" s="73"/>
      <c r="E2683" s="64">
        <v>43497</v>
      </c>
      <c r="F2683" s="64" t="str">
        <f t="shared" si="216"/>
        <v>22019</v>
      </c>
      <c r="G2683" s="12">
        <v>2.5700000000000001E-2</v>
      </c>
      <c r="I2683" s="64" t="str">
        <f t="shared" si="217"/>
        <v>11900</v>
      </c>
    </row>
    <row r="2684" spans="3:9">
      <c r="C2684" s="64"/>
      <c r="D2684" s="75"/>
      <c r="E2684" s="64">
        <v>43525</v>
      </c>
      <c r="F2684" s="64" t="str">
        <f t="shared" si="216"/>
        <v>32019</v>
      </c>
      <c r="G2684" s="12">
        <v>2.53E-2</v>
      </c>
      <c r="I2684" s="64" t="str">
        <f t="shared" si="217"/>
        <v>11900</v>
      </c>
    </row>
    <row r="2685" spans="3:9">
      <c r="C2685" s="64"/>
      <c r="D2685" s="73"/>
      <c r="E2685" s="64">
        <v>43556</v>
      </c>
      <c r="F2685" s="64" t="str">
        <f t="shared" si="216"/>
        <v>42019</v>
      </c>
      <c r="G2685" s="12">
        <v>2.3900000000000001E-2</v>
      </c>
      <c r="I2685" s="64" t="str">
        <f t="shared" si="217"/>
        <v>11900</v>
      </c>
    </row>
    <row r="2686" spans="3:9">
      <c r="C2686" s="64"/>
      <c r="D2686" s="75"/>
      <c r="E2686" s="64">
        <v>43586</v>
      </c>
      <c r="F2686" s="64" t="str">
        <f t="shared" si="216"/>
        <v>52019</v>
      </c>
      <c r="G2686" s="12">
        <v>2.07E-2</v>
      </c>
      <c r="I2686" s="64" t="str">
        <f t="shared" si="217"/>
        <v>11900</v>
      </c>
    </row>
    <row r="2687" spans="3:9">
      <c r="C2687" s="64"/>
      <c r="D2687" s="73"/>
      <c r="E2687" s="64">
        <v>43617</v>
      </c>
      <c r="F2687" s="64" t="str">
        <f t="shared" si="216"/>
        <v>62019</v>
      </c>
      <c r="G2687" s="12">
        <v>2.06E-2</v>
      </c>
      <c r="I2687" s="64" t="str">
        <f t="shared" si="217"/>
        <v>11900</v>
      </c>
    </row>
    <row r="2688" spans="3:9">
      <c r="C2688" s="64"/>
      <c r="D2688" s="75"/>
      <c r="E2688" s="64">
        <v>43647</v>
      </c>
      <c r="F2688" s="64" t="str">
        <f t="shared" si="216"/>
        <v>72019</v>
      </c>
      <c r="G2688" s="12">
        <v>1.6299999999999999E-2</v>
      </c>
      <c r="I2688" s="64" t="str">
        <f t="shared" si="217"/>
        <v>11900</v>
      </c>
    </row>
    <row r="2689" spans="3:9">
      <c r="C2689" s="64"/>
      <c r="D2689" s="73"/>
      <c r="E2689" s="64">
        <v>43678</v>
      </c>
      <c r="F2689" s="64" t="str">
        <f t="shared" si="216"/>
        <v>82019</v>
      </c>
      <c r="G2689" s="12">
        <v>1.7000000000000001E-2</v>
      </c>
      <c r="I2689" s="64" t="str">
        <f t="shared" si="217"/>
        <v>11900</v>
      </c>
    </row>
    <row r="2690" spans="3:9">
      <c r="C2690" s="64"/>
      <c r="D2690" s="75"/>
      <c r="E2690" s="64">
        <v>43709</v>
      </c>
      <c r="F2690" s="64" t="str">
        <f t="shared" si="216"/>
        <v>92019</v>
      </c>
      <c r="G2690" s="12">
        <v>1.7100000000000001E-2</v>
      </c>
      <c r="I2690" s="64" t="str">
        <f t="shared" si="217"/>
        <v>11900</v>
      </c>
    </row>
    <row r="2691" spans="3:9">
      <c r="C2691" s="64"/>
      <c r="D2691" s="73"/>
      <c r="E2691" s="64">
        <v>43739</v>
      </c>
      <c r="F2691" s="64" t="str">
        <f t="shared" si="216"/>
        <v>102019</v>
      </c>
      <c r="G2691" s="12">
        <v>1.8100000000000002E-2</v>
      </c>
      <c r="I2691" s="64" t="str">
        <f t="shared" si="217"/>
        <v>11900</v>
      </c>
    </row>
    <row r="2692" spans="3:9">
      <c r="C2692" s="64"/>
      <c r="D2692" s="75"/>
      <c r="E2692" s="64">
        <v>43770</v>
      </c>
      <c r="F2692" s="64" t="str">
        <f t="shared" si="216"/>
        <v>112019</v>
      </c>
      <c r="G2692" s="12">
        <v>1.8599999999999998E-2</v>
      </c>
      <c r="I2692" s="64" t="str">
        <f t="shared" si="217"/>
        <v>11900</v>
      </c>
    </row>
    <row r="2693" spans="3:9">
      <c r="C2693" s="64"/>
      <c r="D2693" s="73"/>
      <c r="E2693" s="64">
        <v>43800</v>
      </c>
      <c r="F2693" s="64" t="str">
        <f t="shared" si="216"/>
        <v>122019</v>
      </c>
      <c r="G2693" s="12">
        <v>1.7600000000000001E-2</v>
      </c>
      <c r="I2693" s="64" t="str">
        <f t="shared" si="217"/>
        <v>11900</v>
      </c>
    </row>
    <row r="2694" spans="3:9">
      <c r="C2694" s="64"/>
      <c r="D2694" s="75"/>
      <c r="E2694" s="64">
        <v>43831</v>
      </c>
      <c r="F2694" s="64" t="str">
        <f t="shared" si="216"/>
        <v>12020</v>
      </c>
      <c r="G2694" s="12">
        <v>1.4999999999999999E-2</v>
      </c>
      <c r="I2694" s="64" t="str">
        <f t="shared" si="217"/>
        <v>11900</v>
      </c>
    </row>
    <row r="2695" spans="3:9">
      <c r="C2695" s="64"/>
      <c r="D2695" s="73"/>
      <c r="E2695" s="64">
        <v>43862</v>
      </c>
      <c r="F2695" s="64" t="str">
        <f t="shared" si="216"/>
        <v>22020</v>
      </c>
      <c r="G2695" s="12">
        <v>8.6999999999999994E-3</v>
      </c>
      <c r="I2695" s="64" t="str">
        <f t="shared" si="217"/>
        <v>11900</v>
      </c>
    </row>
    <row r="2696" spans="3:9">
      <c r="C2696" s="64"/>
      <c r="D2696" s="75"/>
      <c r="E2696" s="64">
        <v>43891</v>
      </c>
      <c r="F2696" s="64" t="str">
        <f t="shared" si="216"/>
        <v>32020</v>
      </c>
      <c r="G2696" s="12">
        <v>6.6E-3</v>
      </c>
      <c r="I2696" s="64" t="str">
        <f t="shared" si="217"/>
        <v>11900</v>
      </c>
    </row>
    <row r="2697" spans="3:9">
      <c r="C2697" s="64"/>
      <c r="D2697" s="73"/>
      <c r="E2697" s="64">
        <v>43922</v>
      </c>
      <c r="F2697" s="64" t="str">
        <f t="shared" si="216"/>
        <v>42020</v>
      </c>
      <c r="G2697" s="12">
        <v>6.7000000000000002E-3</v>
      </c>
      <c r="I2697" s="64" t="str">
        <f t="shared" si="217"/>
        <v>11900</v>
      </c>
    </row>
    <row r="2698" spans="3:9">
      <c r="C2698" s="64"/>
      <c r="D2698" s="75"/>
      <c r="E2698" s="64">
        <v>43952</v>
      </c>
      <c r="F2698" s="64" t="str">
        <f t="shared" si="216"/>
        <v>52020</v>
      </c>
      <c r="G2698" s="12">
        <v>7.3000000000000001E-3</v>
      </c>
      <c r="I2698" s="64" t="str">
        <f t="shared" si="217"/>
        <v>11900</v>
      </c>
    </row>
    <row r="2699" spans="3:9">
      <c r="C2699" s="64"/>
      <c r="D2699" s="73"/>
      <c r="E2699" s="64">
        <v>43983</v>
      </c>
      <c r="F2699" s="64" t="str">
        <f t="shared" si="216"/>
        <v>62020</v>
      </c>
      <c r="G2699" s="12">
        <v>6.1999999999999998E-3</v>
      </c>
      <c r="I2699" s="64" t="str">
        <f t="shared" si="217"/>
        <v>11900</v>
      </c>
    </row>
    <row r="2700" spans="3:9">
      <c r="C2700" s="64"/>
      <c r="D2700" s="75"/>
      <c r="E2700" s="64">
        <v>44013</v>
      </c>
      <c r="F2700" s="64" t="str">
        <f t="shared" si="216"/>
        <v>72020</v>
      </c>
      <c r="G2700" s="12">
        <v>6.4999999999999997E-3</v>
      </c>
      <c r="I2700" s="64" t="str">
        <f t="shared" si="217"/>
        <v>11900</v>
      </c>
    </row>
    <row r="2701" spans="3:9">
      <c r="C2701" s="64"/>
      <c r="D2701" s="73"/>
      <c r="E2701" s="64">
        <v>44044</v>
      </c>
      <c r="F2701" s="64" t="str">
        <f t="shared" si="216"/>
        <v>82020</v>
      </c>
      <c r="G2701" s="12">
        <v>6.7999999999999996E-3</v>
      </c>
      <c r="I2701" s="64" t="str">
        <f t="shared" si="217"/>
        <v>11900</v>
      </c>
    </row>
    <row r="2702" spans="3:9">
      <c r="C2702" s="64"/>
      <c r="D2702" s="75"/>
      <c r="E2702" s="64">
        <v>44075</v>
      </c>
      <c r="F2702" s="64" t="str">
        <f t="shared" si="216"/>
        <v>92020</v>
      </c>
      <c r="G2702" s="12">
        <v>7.9000000000000008E-3</v>
      </c>
      <c r="I2702" s="64" t="str">
        <f t="shared" si="217"/>
        <v>11900</v>
      </c>
    </row>
    <row r="2703" spans="3:9">
      <c r="C2703" s="64"/>
      <c r="D2703" s="73"/>
      <c r="E2703" s="64">
        <v>44105</v>
      </c>
      <c r="F2703" s="64" t="str">
        <f t="shared" si="216"/>
        <v>102020</v>
      </c>
      <c r="G2703" s="12">
        <v>8.6999999999999994E-3</v>
      </c>
      <c r="I2703" s="64" t="str">
        <f t="shared" si="217"/>
        <v>11900</v>
      </c>
    </row>
    <row r="2704" spans="3:9">
      <c r="C2704" s="64"/>
      <c r="D2704" s="75"/>
      <c r="E2704" s="64">
        <v>44136</v>
      </c>
      <c r="F2704" s="64" t="str">
        <f t="shared" si="216"/>
        <v>112020</v>
      </c>
      <c r="G2704" s="12">
        <v>9.2999999999999992E-3</v>
      </c>
      <c r="I2704" s="64" t="str">
        <f t="shared" si="217"/>
        <v>11900</v>
      </c>
    </row>
    <row r="2705" spans="3:9">
      <c r="C2705" s="64"/>
      <c r="D2705" s="73"/>
      <c r="E2705" s="64">
        <v>44166</v>
      </c>
      <c r="F2705" s="64" t="str">
        <f t="shared" si="216"/>
        <v>122020</v>
      </c>
      <c r="G2705" s="12">
        <v>1.0800000000000001E-2</v>
      </c>
      <c r="I2705" s="64" t="str">
        <f t="shared" si="217"/>
        <v>11900</v>
      </c>
    </row>
    <row r="2706" spans="3:9">
      <c r="C2706" s="64"/>
      <c r="D2706" s="75"/>
      <c r="E2706" s="64">
        <v>44197</v>
      </c>
      <c r="F2706" s="64" t="str">
        <f t="shared" si="216"/>
        <v>12021</v>
      </c>
      <c r="G2706" s="12">
        <v>1.26E-2</v>
      </c>
      <c r="I2706" s="64" t="str">
        <f t="shared" si="217"/>
        <v>11900</v>
      </c>
    </row>
    <row r="2707" spans="3:9">
      <c r="C2707" s="64"/>
      <c r="D2707" s="73"/>
      <c r="E2707" s="64">
        <v>44228</v>
      </c>
      <c r="F2707" s="64" t="str">
        <f t="shared" si="216"/>
        <v>22021</v>
      </c>
      <c r="G2707" s="12">
        <v>1.61E-2</v>
      </c>
      <c r="I2707" s="64" t="str">
        <f t="shared" si="217"/>
        <v>11900</v>
      </c>
    </row>
    <row r="2708" spans="3:9">
      <c r="C2708" s="64"/>
      <c r="D2708" s="75"/>
      <c r="E2708" s="64">
        <v>44256</v>
      </c>
      <c r="F2708" s="64" t="str">
        <f t="shared" si="216"/>
        <v>32021</v>
      </c>
      <c r="G2708" s="12">
        <v>1.6299999999999999E-2</v>
      </c>
      <c r="I2708" s="64" t="str">
        <f t="shared" si="217"/>
        <v>11900</v>
      </c>
    </row>
    <row r="2709" spans="3:9">
      <c r="C2709" s="64"/>
      <c r="D2709" s="73"/>
      <c r="E2709" s="64">
        <v>44287</v>
      </c>
      <c r="F2709" s="64" t="str">
        <f t="shared" si="216"/>
        <v>42021</v>
      </c>
      <c r="G2709" s="12">
        <v>1.6199999999999999E-2</v>
      </c>
      <c r="I2709" s="64" t="str">
        <f t="shared" si="217"/>
        <v>11900</v>
      </c>
    </row>
    <row r="2710" spans="3:9">
      <c r="C2710" s="64"/>
      <c r="D2710" s="75"/>
      <c r="E2710" s="64">
        <v>44317</v>
      </c>
      <c r="F2710" s="64" t="str">
        <f t="shared" si="216"/>
        <v>52021</v>
      </c>
      <c r="G2710" s="12">
        <v>1.52E-2</v>
      </c>
      <c r="I2710" s="64" t="str">
        <f t="shared" si="217"/>
        <v>11900</v>
      </c>
    </row>
    <row r="2711" spans="3:9">
      <c r="C2711" s="64"/>
      <c r="D2711" s="73"/>
      <c r="E2711" s="64">
        <v>44348</v>
      </c>
      <c r="F2711" s="64" t="str">
        <f t="shared" si="216"/>
        <v>62021</v>
      </c>
      <c r="G2711" s="12">
        <v>1.32E-2</v>
      </c>
      <c r="I2711" s="64" t="str">
        <f t="shared" si="217"/>
        <v>11900</v>
      </c>
    </row>
    <row r="2712" spans="3:9">
      <c r="C2712" s="64"/>
      <c r="D2712" s="75"/>
      <c r="E2712" s="64">
        <v>44378</v>
      </c>
      <c r="F2712" s="64" t="str">
        <f t="shared" si="216"/>
        <v>72021</v>
      </c>
      <c r="G2712" s="12">
        <v>1.2800000000000001E-2</v>
      </c>
      <c r="I2712" s="64" t="str">
        <f t="shared" si="217"/>
        <v>11900</v>
      </c>
    </row>
    <row r="2713" spans="3:9">
      <c r="C2713" s="64"/>
      <c r="D2713" s="73"/>
      <c r="E2713" s="64">
        <v>44409</v>
      </c>
      <c r="F2713" s="64" t="str">
        <f t="shared" si="216"/>
        <v>82021</v>
      </c>
      <c r="G2713" s="12">
        <v>1.37E-2</v>
      </c>
      <c r="I2713" s="64" t="str">
        <f t="shared" si="217"/>
        <v>11900</v>
      </c>
    </row>
    <row r="2714" spans="3:9">
      <c r="C2714" s="64"/>
      <c r="D2714" s="75"/>
      <c r="E2714" s="64">
        <v>44440</v>
      </c>
      <c r="F2714" s="64" t="str">
        <f t="shared" si="216"/>
        <v>92021</v>
      </c>
      <c r="G2714" s="12">
        <v>1.5800000000000002E-2</v>
      </c>
      <c r="I2714" s="64" t="str">
        <f t="shared" si="217"/>
        <v>11900</v>
      </c>
    </row>
    <row r="2715" spans="3:9">
      <c r="C2715" s="64"/>
      <c r="D2715" s="73"/>
      <c r="E2715" s="64">
        <v>44470</v>
      </c>
      <c r="F2715" s="64" t="str">
        <f t="shared" si="216"/>
        <v>102021</v>
      </c>
      <c r="G2715" s="12">
        <v>1.5599999999999999E-2</v>
      </c>
      <c r="I2715" s="64" t="str">
        <f t="shared" si="217"/>
        <v>11900</v>
      </c>
    </row>
    <row r="2716" spans="3:9">
      <c r="C2716" s="64"/>
      <c r="D2716" s="75"/>
      <c r="E2716" s="64">
        <v>44501</v>
      </c>
      <c r="F2716" s="64" t="str">
        <f t="shared" si="216"/>
        <v>112021</v>
      </c>
      <c r="G2716" s="12">
        <v>1.47E-2</v>
      </c>
      <c r="I2716" s="64" t="str">
        <f t="shared" si="217"/>
        <v>11900</v>
      </c>
    </row>
    <row r="2717" spans="3:9">
      <c r="C2717" s="64"/>
      <c r="D2717" s="73"/>
      <c r="E2717" s="64">
        <v>44531</v>
      </c>
      <c r="F2717" s="64" t="str">
        <f t="shared" ref="F2717:F2744" si="218">MONTH(E2717)&amp;YEAR(E2717)</f>
        <v>122021</v>
      </c>
      <c r="G2717" s="12">
        <v>1.7600000000000001E-2</v>
      </c>
      <c r="I2717" s="64" t="str">
        <f t="shared" ref="I2717:I2744" si="219">MONTH(H2717)&amp;YEAR(H2717)</f>
        <v>11900</v>
      </c>
    </row>
    <row r="2718" spans="3:9">
      <c r="C2718" s="64"/>
      <c r="D2718" s="75"/>
      <c r="E2718" s="64">
        <v>44562</v>
      </c>
      <c r="F2718" s="64" t="str">
        <f t="shared" si="218"/>
        <v>12022</v>
      </c>
      <c r="G2718" s="12">
        <v>1.9300000000000001E-2</v>
      </c>
      <c r="I2718" s="64" t="str">
        <f t="shared" si="219"/>
        <v>11900</v>
      </c>
    </row>
    <row r="2719" spans="3:9">
      <c r="C2719" s="64"/>
      <c r="D2719" s="73"/>
      <c r="E2719" s="64">
        <v>44593</v>
      </c>
      <c r="F2719" s="64" t="str">
        <f t="shared" si="218"/>
        <v>22022</v>
      </c>
      <c r="G2719" s="12">
        <v>2.1299999999999999E-2</v>
      </c>
      <c r="I2719" s="64" t="str">
        <f t="shared" si="219"/>
        <v>11900</v>
      </c>
    </row>
    <row r="2720" spans="3:9">
      <c r="C2720" s="64"/>
      <c r="D2720" s="75"/>
      <c r="E2720" s="64">
        <v>44621</v>
      </c>
      <c r="F2720" s="64" t="str">
        <f t="shared" si="218"/>
        <v>32022</v>
      </c>
      <c r="G2720" s="12">
        <v>2.75E-2</v>
      </c>
      <c r="I2720" s="64" t="str">
        <f t="shared" si="219"/>
        <v>11900</v>
      </c>
    </row>
    <row r="2721" spans="3:9">
      <c r="C2721" s="64"/>
      <c r="D2721" s="73"/>
      <c r="E2721" s="64">
        <v>44652</v>
      </c>
      <c r="F2721" s="64" t="str">
        <f t="shared" si="218"/>
        <v>42022</v>
      </c>
      <c r="G2721" s="12">
        <v>2.9000000000000001E-2</v>
      </c>
      <c r="I2721" s="64" t="str">
        <f t="shared" si="219"/>
        <v>11900</v>
      </c>
    </row>
    <row r="2722" spans="3:9">
      <c r="C2722" s="64"/>
      <c r="D2722" s="75"/>
      <c r="E2722" s="64">
        <v>44682</v>
      </c>
      <c r="F2722" s="64" t="str">
        <f t="shared" si="218"/>
        <v>52022</v>
      </c>
      <c r="G2722" s="12">
        <v>3.1399999999999997E-2</v>
      </c>
      <c r="I2722" s="64" t="str">
        <f t="shared" si="219"/>
        <v>11900</v>
      </c>
    </row>
    <row r="2723" spans="3:9">
      <c r="C2723" s="64"/>
      <c r="D2723" s="73"/>
      <c r="E2723" s="64">
        <v>44713</v>
      </c>
      <c r="F2723" s="64" t="str">
        <f t="shared" si="218"/>
        <v>62022</v>
      </c>
      <c r="G2723" s="12">
        <v>2.9000000000000001E-2</v>
      </c>
      <c r="I2723" s="64" t="str">
        <f t="shared" si="219"/>
        <v>11900</v>
      </c>
    </row>
    <row r="2724" spans="3:9">
      <c r="C2724" s="64"/>
      <c r="D2724" s="75"/>
      <c r="E2724" s="64">
        <v>44743</v>
      </c>
      <c r="F2724" s="64" t="str">
        <f t="shared" si="218"/>
        <v>72022</v>
      </c>
      <c r="G2724" s="12">
        <v>2.9000000000000001E-2</v>
      </c>
      <c r="I2724" s="64" t="str">
        <f t="shared" si="219"/>
        <v>11900</v>
      </c>
    </row>
    <row r="2725" spans="3:9">
      <c r="C2725" s="64"/>
      <c r="D2725" s="73"/>
      <c r="E2725" s="64">
        <v>44774</v>
      </c>
      <c r="F2725" s="64" t="str">
        <f t="shared" si="218"/>
        <v>82022</v>
      </c>
      <c r="G2725" s="12">
        <v>3.5200000000000002E-2</v>
      </c>
      <c r="I2725" s="64" t="str">
        <f t="shared" si="219"/>
        <v>11900</v>
      </c>
    </row>
    <row r="2726" spans="3:9">
      <c r="C2726" s="64"/>
      <c r="D2726" s="75"/>
      <c r="E2726" s="64">
        <v>44805</v>
      </c>
      <c r="F2726" s="64" t="str">
        <f t="shared" si="218"/>
        <v>92022</v>
      </c>
      <c r="G2726" s="12">
        <v>3.9800000000000002E-2</v>
      </c>
      <c r="I2726" s="64" t="str">
        <f t="shared" si="219"/>
        <v>11900</v>
      </c>
    </row>
    <row r="2727" spans="3:9">
      <c r="C2727" s="64"/>
      <c r="D2727" s="73"/>
      <c r="E2727" s="64">
        <v>44835</v>
      </c>
      <c r="F2727" s="64" t="str">
        <f t="shared" si="218"/>
        <v>102022</v>
      </c>
      <c r="G2727" s="12">
        <v>3.8899999999999997E-2</v>
      </c>
      <c r="I2727" s="64" t="str">
        <f t="shared" si="219"/>
        <v>11900</v>
      </c>
    </row>
    <row r="2728" spans="3:9">
      <c r="C2728" s="64"/>
      <c r="D2728" s="75"/>
      <c r="E2728" s="64">
        <v>44866</v>
      </c>
      <c r="F2728" s="64" t="str">
        <f t="shared" si="218"/>
        <v>112022</v>
      </c>
      <c r="G2728" s="12">
        <v>3.6200000000000003E-2</v>
      </c>
      <c r="I2728" s="64" t="str">
        <f t="shared" si="219"/>
        <v>11900</v>
      </c>
    </row>
    <row r="2729" spans="3:9">
      <c r="C2729" s="64"/>
      <c r="D2729" s="73"/>
      <c r="E2729" s="64">
        <v>44896</v>
      </c>
      <c r="F2729" s="64" t="str">
        <f t="shared" si="218"/>
        <v>122022</v>
      </c>
      <c r="G2729" s="12">
        <v>3.5299999999999998E-2</v>
      </c>
      <c r="I2729" s="64" t="str">
        <f t="shared" si="219"/>
        <v>11900</v>
      </c>
    </row>
    <row r="2730" spans="3:9">
      <c r="C2730" s="64"/>
      <c r="D2730" s="75"/>
      <c r="E2730" s="64">
        <v>44927</v>
      </c>
      <c r="F2730" s="64" t="str">
        <f t="shared" si="218"/>
        <v>12023</v>
      </c>
      <c r="G2730" s="12">
        <v>3.7499999999999999E-2</v>
      </c>
      <c r="I2730" s="64" t="str">
        <f t="shared" si="219"/>
        <v>11900</v>
      </c>
    </row>
    <row r="2731" spans="3:9">
      <c r="C2731" s="64"/>
      <c r="D2731" s="73"/>
      <c r="E2731" s="64">
        <v>44958</v>
      </c>
      <c r="F2731" s="64" t="str">
        <f t="shared" si="218"/>
        <v>22023</v>
      </c>
      <c r="G2731" s="12">
        <v>3.6600000000000001E-2</v>
      </c>
      <c r="I2731" s="64" t="str">
        <f t="shared" si="219"/>
        <v>11900</v>
      </c>
    </row>
    <row r="2732" spans="3:9">
      <c r="C2732" s="64"/>
      <c r="D2732" s="75"/>
      <c r="E2732" s="64">
        <v>44986</v>
      </c>
      <c r="F2732" s="64" t="str">
        <f t="shared" si="218"/>
        <v>32023</v>
      </c>
      <c r="G2732" s="12">
        <v>3.4599999999999999E-2</v>
      </c>
      <c r="I2732" s="64" t="str">
        <f t="shared" si="219"/>
        <v>11900</v>
      </c>
    </row>
    <row r="2733" spans="3:9">
      <c r="C2733" s="64"/>
      <c r="D2733" s="73"/>
      <c r="E2733" s="64">
        <v>45017</v>
      </c>
      <c r="F2733" s="64" t="str">
        <f t="shared" si="218"/>
        <v>42023</v>
      </c>
      <c r="G2733" s="12">
        <v>3.5700000000000003E-2</v>
      </c>
      <c r="I2733" s="64" t="str">
        <f t="shared" si="219"/>
        <v>11900</v>
      </c>
    </row>
    <row r="2734" spans="3:9">
      <c r="C2734" s="64"/>
      <c r="D2734" s="75"/>
      <c r="E2734" s="64">
        <v>45047</v>
      </c>
      <c r="F2734" s="64" t="str">
        <f t="shared" si="218"/>
        <v>52023</v>
      </c>
      <c r="G2734" s="12">
        <v>3.7499999999999999E-2</v>
      </c>
      <c r="I2734" s="64" t="str">
        <f t="shared" si="219"/>
        <v>11900</v>
      </c>
    </row>
    <row r="2735" spans="3:9">
      <c r="C2735" s="64"/>
      <c r="D2735" s="73"/>
      <c r="E2735" s="64">
        <v>45078</v>
      </c>
      <c r="F2735" s="64" t="str">
        <f t="shared" si="218"/>
        <v>62023</v>
      </c>
      <c r="G2735" s="12">
        <v>3.9E-2</v>
      </c>
      <c r="I2735" s="64" t="str">
        <f t="shared" si="219"/>
        <v>11900</v>
      </c>
    </row>
    <row r="2736" spans="3:9">
      <c r="C2736" s="64"/>
      <c r="D2736" s="75"/>
      <c r="E2736" s="64">
        <v>45108</v>
      </c>
      <c r="F2736" s="64" t="str">
        <f t="shared" si="218"/>
        <v>72023</v>
      </c>
      <c r="G2736" s="12">
        <v>4.1700000000000001E-2</v>
      </c>
      <c r="I2736" s="64" t="str">
        <f t="shared" si="219"/>
        <v>11900</v>
      </c>
    </row>
    <row r="2737" spans="3:9">
      <c r="C2737" s="64"/>
      <c r="D2737" s="73"/>
      <c r="E2737" s="64">
        <v>45139</v>
      </c>
      <c r="F2737" s="64" t="str">
        <f t="shared" si="218"/>
        <v>82023</v>
      </c>
      <c r="G2737" s="12">
        <v>4.3799999999999999E-2</v>
      </c>
      <c r="I2737" s="64" t="str">
        <f t="shared" si="219"/>
        <v>11900</v>
      </c>
    </row>
    <row r="2738" spans="3:9">
      <c r="C2738" s="64"/>
      <c r="D2738" s="75"/>
      <c r="E2738" s="64">
        <v>45170</v>
      </c>
      <c r="F2738" s="64" t="str">
        <f t="shared" si="218"/>
        <v>92023</v>
      </c>
      <c r="G2738" s="12">
        <v>4.8000000000000001E-2</v>
      </c>
      <c r="I2738" s="64" t="str">
        <f t="shared" si="219"/>
        <v>11900</v>
      </c>
    </row>
    <row r="2739" spans="3:9">
      <c r="C2739" s="64"/>
      <c r="D2739" s="73"/>
      <c r="E2739" s="64">
        <v>45200</v>
      </c>
      <c r="F2739" s="64" t="str">
        <f t="shared" si="218"/>
        <v>102023</v>
      </c>
      <c r="G2739" s="12">
        <v>4.4999999999999998E-2</v>
      </c>
      <c r="I2739" s="64" t="str">
        <f t="shared" si="219"/>
        <v>11900</v>
      </c>
    </row>
    <row r="2740" spans="3:9">
      <c r="C2740" s="64"/>
      <c r="D2740" s="75"/>
      <c r="E2740" s="64">
        <v>45231</v>
      </c>
      <c r="F2740" s="64" t="str">
        <f t="shared" si="218"/>
        <v>112023</v>
      </c>
      <c r="G2740" s="12">
        <v>4.02E-2</v>
      </c>
      <c r="I2740" s="64" t="str">
        <f t="shared" si="219"/>
        <v>11900</v>
      </c>
    </row>
    <row r="2741" spans="3:9">
      <c r="C2741" s="64"/>
      <c r="D2741" s="73"/>
      <c r="E2741" s="64">
        <v>45261</v>
      </c>
      <c r="F2741" s="64" t="str">
        <f t="shared" si="218"/>
        <v>122023</v>
      </c>
      <c r="G2741" s="12">
        <v>4.0599999999999997E-2</v>
      </c>
      <c r="I2741" s="64" t="str">
        <f t="shared" si="219"/>
        <v>11900</v>
      </c>
    </row>
    <row r="2742" spans="3:9">
      <c r="C2742" s="64"/>
      <c r="D2742" s="75"/>
      <c r="E2742" s="64">
        <v>45292</v>
      </c>
      <c r="F2742" s="64" t="str">
        <f t="shared" si="218"/>
        <v>12024</v>
      </c>
      <c r="G2742" s="12">
        <v>4.0800000000000003E-2</v>
      </c>
      <c r="I2742" s="64" t="str">
        <f t="shared" si="219"/>
        <v>11900</v>
      </c>
    </row>
    <row r="2743" spans="3:9">
      <c r="C2743" s="64"/>
      <c r="D2743" s="73"/>
      <c r="E2743" s="64">
        <v>45323</v>
      </c>
      <c r="F2743" s="64" t="str">
        <f t="shared" si="218"/>
        <v>22024</v>
      </c>
      <c r="G2743" s="12">
        <v>4.19E-2</v>
      </c>
      <c r="I2743" s="64" t="str">
        <f t="shared" si="219"/>
        <v>11900</v>
      </c>
    </row>
    <row r="2744" spans="3:9">
      <c r="C2744" s="64"/>
      <c r="D2744" s="75"/>
      <c r="E2744" s="64">
        <v>45352</v>
      </c>
      <c r="F2744" s="64" t="str">
        <f t="shared" si="218"/>
        <v>32024</v>
      </c>
      <c r="G2744" s="12">
        <v>4.19E-2</v>
      </c>
      <c r="I2744" s="64" t="str">
        <f t="shared" si="219"/>
        <v>11900</v>
      </c>
    </row>
    <row r="2745" spans="3:9">
      <c r="D2745" s="73"/>
      <c r="E2745" s="74"/>
    </row>
    <row r="2746" spans="3:9">
      <c r="D2746" s="75"/>
      <c r="E2746" s="76"/>
    </row>
    <row r="2747" spans="3:9">
      <c r="D2747" s="73"/>
      <c r="E2747" s="74"/>
    </row>
    <row r="2748" spans="3:9">
      <c r="D2748" s="75"/>
      <c r="E2748" s="76"/>
    </row>
    <row r="2749" spans="3:9">
      <c r="D2749" s="73"/>
      <c r="E2749" s="74"/>
    </row>
    <row r="2750" spans="3:9">
      <c r="D2750" s="75"/>
      <c r="E2750" s="76"/>
    </row>
    <row r="2751" spans="3:9">
      <c r="D2751" s="73"/>
      <c r="E2751" s="74"/>
    </row>
    <row r="2752" spans="3:9">
      <c r="D2752" s="75"/>
      <c r="E2752" s="76"/>
    </row>
    <row r="2753" spans="4:5">
      <c r="D2753" s="73"/>
      <c r="E2753" s="74"/>
    </row>
    <row r="2754" spans="4:5">
      <c r="D2754" s="75"/>
      <c r="E2754" s="76"/>
    </row>
    <row r="2755" spans="4:5">
      <c r="D2755" s="73"/>
      <c r="E2755" s="74"/>
    </row>
    <row r="2756" spans="4:5">
      <c r="D2756" s="75"/>
      <c r="E2756" s="76"/>
    </row>
    <row r="2757" spans="4:5">
      <c r="D2757" s="73"/>
      <c r="E2757" s="74"/>
    </row>
    <row r="2758" spans="4:5">
      <c r="D2758" s="75"/>
      <c r="E2758" s="76"/>
    </row>
    <row r="2759" spans="4:5">
      <c r="D2759" s="73"/>
      <c r="E2759" s="74"/>
    </row>
    <row r="2760" spans="4:5">
      <c r="D2760" s="75"/>
      <c r="E2760" s="76"/>
    </row>
    <row r="2761" spans="4:5">
      <c r="D2761" s="73"/>
      <c r="E2761" s="74"/>
    </row>
    <row r="2762" spans="4:5">
      <c r="D2762" s="75"/>
      <c r="E2762" s="76"/>
    </row>
    <row r="2763" spans="4:5">
      <c r="D2763" s="73"/>
      <c r="E2763" s="74"/>
    </row>
    <row r="2764" spans="4:5">
      <c r="D2764" s="75"/>
      <c r="E2764" s="76"/>
    </row>
    <row r="2765" spans="4:5">
      <c r="D2765" s="73"/>
      <c r="E2765" s="74"/>
    </row>
    <row r="2766" spans="4:5">
      <c r="D2766" s="75"/>
      <c r="E2766" s="76"/>
    </row>
    <row r="2767" spans="4:5">
      <c r="D2767" s="73"/>
      <c r="E2767" s="74"/>
    </row>
    <row r="2768" spans="4:5">
      <c r="D2768" s="75"/>
      <c r="E2768" s="76"/>
    </row>
    <row r="2769" spans="4:5">
      <c r="D2769" s="73"/>
      <c r="E2769" s="74"/>
    </row>
    <row r="2770" spans="4:5">
      <c r="D2770" s="75"/>
      <c r="E2770" s="76"/>
    </row>
    <row r="2771" spans="4:5">
      <c r="D2771" s="73"/>
      <c r="E2771" s="74"/>
    </row>
    <row r="2772" spans="4:5">
      <c r="D2772" s="75"/>
      <c r="E2772" s="76"/>
    </row>
    <row r="2773" spans="4:5">
      <c r="D2773" s="73"/>
      <c r="E2773" s="74"/>
    </row>
    <row r="2774" spans="4:5">
      <c r="D2774" s="75"/>
      <c r="E2774" s="76"/>
    </row>
    <row r="2775" spans="4:5">
      <c r="D2775" s="73"/>
      <c r="E2775" s="74"/>
    </row>
    <row r="2776" spans="4:5">
      <c r="D2776" s="75"/>
      <c r="E2776" s="76"/>
    </row>
    <row r="2777" spans="4:5">
      <c r="D2777" s="73"/>
      <c r="E2777" s="74"/>
    </row>
    <row r="2778" spans="4:5">
      <c r="D2778" s="75"/>
      <c r="E2778" s="76"/>
    </row>
    <row r="2779" spans="4:5">
      <c r="D2779" s="73"/>
      <c r="E2779" s="74"/>
    </row>
    <row r="2780" spans="4:5">
      <c r="D2780" s="75"/>
      <c r="E2780" s="76"/>
    </row>
    <row r="2781" spans="4:5">
      <c r="D2781" s="73"/>
      <c r="E2781" s="74"/>
    </row>
    <row r="2782" spans="4:5">
      <c r="D2782" s="75"/>
      <c r="E2782" s="76"/>
    </row>
    <row r="2783" spans="4:5">
      <c r="D2783" s="73"/>
      <c r="E2783" s="74"/>
    </row>
    <row r="2784" spans="4:5">
      <c r="D2784" s="75"/>
      <c r="E2784" s="76"/>
    </row>
    <row r="2785" spans="4:5">
      <c r="D2785" s="73"/>
      <c r="E2785" s="74"/>
    </row>
    <row r="2786" spans="4:5">
      <c r="D2786" s="75"/>
      <c r="E2786" s="76"/>
    </row>
    <row r="2787" spans="4:5">
      <c r="D2787" s="73"/>
      <c r="E2787" s="74"/>
    </row>
    <row r="2788" spans="4:5">
      <c r="D2788" s="75"/>
      <c r="E2788" s="76"/>
    </row>
    <row r="2789" spans="4:5">
      <c r="D2789" s="73"/>
      <c r="E2789" s="74"/>
    </row>
    <row r="2790" spans="4:5">
      <c r="D2790" s="75"/>
      <c r="E2790" s="76"/>
    </row>
    <row r="2791" spans="4:5">
      <c r="D2791" s="73"/>
      <c r="E2791" s="74"/>
    </row>
    <row r="2792" spans="4:5">
      <c r="D2792" s="75"/>
      <c r="E2792" s="76"/>
    </row>
    <row r="2793" spans="4:5">
      <c r="D2793" s="73"/>
      <c r="E2793" s="74"/>
    </row>
    <row r="2794" spans="4:5">
      <c r="D2794" s="75"/>
      <c r="E2794" s="76"/>
    </row>
    <row r="2795" spans="4:5">
      <c r="D2795" s="73"/>
      <c r="E2795" s="74"/>
    </row>
    <row r="2796" spans="4:5">
      <c r="D2796" s="75"/>
      <c r="E2796" s="76"/>
    </row>
    <row r="2797" spans="4:5">
      <c r="D2797" s="73"/>
      <c r="E2797" s="74"/>
    </row>
    <row r="2798" spans="4:5">
      <c r="D2798" s="75"/>
      <c r="E2798" s="76"/>
    </row>
    <row r="2799" spans="4:5">
      <c r="D2799" s="73"/>
      <c r="E2799" s="74"/>
    </row>
    <row r="2800" spans="4:5">
      <c r="D2800" s="75"/>
      <c r="E2800" s="76"/>
    </row>
    <row r="2801" spans="4:5">
      <c r="D2801" s="73"/>
      <c r="E2801" s="74"/>
    </row>
    <row r="2802" spans="4:5">
      <c r="D2802" s="75"/>
      <c r="E2802" s="76"/>
    </row>
    <row r="2803" spans="4:5">
      <c r="D2803" s="73"/>
      <c r="E2803" s="74"/>
    </row>
    <row r="2804" spans="4:5">
      <c r="D2804" s="75"/>
      <c r="E2804" s="76"/>
    </row>
    <row r="2805" spans="4:5">
      <c r="D2805" s="73"/>
      <c r="E2805" s="74"/>
    </row>
    <row r="2806" spans="4:5">
      <c r="D2806" s="75"/>
      <c r="E2806" s="76"/>
    </row>
    <row r="2807" spans="4:5">
      <c r="D2807" s="73"/>
      <c r="E2807" s="74"/>
    </row>
    <row r="2808" spans="4:5">
      <c r="D2808" s="75"/>
      <c r="E2808" s="76"/>
    </row>
    <row r="2809" spans="4:5">
      <c r="D2809" s="73"/>
      <c r="E2809" s="74"/>
    </row>
    <row r="2810" spans="4:5">
      <c r="D2810" s="75"/>
      <c r="E2810" s="76"/>
    </row>
    <row r="2811" spans="4:5">
      <c r="D2811" s="73"/>
      <c r="E2811" s="74"/>
    </row>
    <row r="2812" spans="4:5">
      <c r="D2812" s="75"/>
      <c r="E2812" s="76"/>
    </row>
    <row r="2813" spans="4:5">
      <c r="D2813" s="73"/>
      <c r="E2813" s="74"/>
    </row>
    <row r="2814" spans="4:5">
      <c r="D2814" s="75"/>
      <c r="E2814" s="76"/>
    </row>
    <row r="2815" spans="4:5">
      <c r="D2815" s="73"/>
      <c r="E2815" s="74"/>
    </row>
    <row r="2816" spans="4:5">
      <c r="D2816" s="75"/>
      <c r="E2816" s="76"/>
    </row>
    <row r="2817" spans="4:5">
      <c r="D2817" s="73"/>
      <c r="E2817" s="74"/>
    </row>
    <row r="2818" spans="4:5">
      <c r="D2818" s="75"/>
      <c r="E2818" s="76"/>
    </row>
    <row r="2819" spans="4:5">
      <c r="D2819" s="73"/>
      <c r="E2819" s="74"/>
    </row>
    <row r="2820" spans="4:5">
      <c r="D2820" s="75"/>
      <c r="E2820" s="76"/>
    </row>
    <row r="2821" spans="4:5">
      <c r="D2821" s="73"/>
      <c r="E2821" s="74"/>
    </row>
    <row r="2822" spans="4:5">
      <c r="D2822" s="75"/>
      <c r="E2822" s="76"/>
    </row>
    <row r="2823" spans="4:5">
      <c r="D2823" s="73"/>
      <c r="E2823" s="74"/>
    </row>
    <row r="2824" spans="4:5">
      <c r="D2824" s="75"/>
      <c r="E2824" s="76"/>
    </row>
    <row r="2825" spans="4:5">
      <c r="D2825" s="73"/>
      <c r="E2825" s="74"/>
    </row>
    <row r="2826" spans="4:5">
      <c r="D2826" s="75"/>
      <c r="E2826" s="76"/>
    </row>
    <row r="2827" spans="4:5">
      <c r="D2827" s="73"/>
      <c r="E2827" s="74"/>
    </row>
    <row r="2828" spans="4:5">
      <c r="D2828" s="75"/>
      <c r="E2828" s="76"/>
    </row>
    <row r="2829" spans="4:5">
      <c r="D2829" s="73"/>
      <c r="E2829" s="74"/>
    </row>
    <row r="2830" spans="4:5">
      <c r="D2830" s="75"/>
      <c r="E2830" s="76"/>
    </row>
    <row r="2831" spans="4:5">
      <c r="D2831" s="73"/>
      <c r="E2831" s="74"/>
    </row>
    <row r="2832" spans="4:5">
      <c r="D2832" s="75"/>
      <c r="E2832" s="76"/>
    </row>
    <row r="2833" spans="4:5">
      <c r="D2833" s="73"/>
      <c r="E2833" s="74"/>
    </row>
    <row r="2834" spans="4:5">
      <c r="D2834" s="75"/>
      <c r="E2834" s="76"/>
    </row>
    <row r="2835" spans="4:5">
      <c r="D2835" s="73"/>
      <c r="E2835" s="74"/>
    </row>
    <row r="2836" spans="4:5">
      <c r="D2836" s="75"/>
      <c r="E2836" s="76"/>
    </row>
    <row r="2837" spans="4:5">
      <c r="D2837" s="73"/>
      <c r="E2837" s="74"/>
    </row>
    <row r="2838" spans="4:5">
      <c r="D2838" s="75"/>
      <c r="E2838" s="76"/>
    </row>
    <row r="2839" spans="4:5">
      <c r="D2839" s="73"/>
      <c r="E2839" s="74"/>
    </row>
    <row r="2840" spans="4:5">
      <c r="D2840" s="75"/>
      <c r="E2840" s="76"/>
    </row>
    <row r="2841" spans="4:5">
      <c r="D2841" s="73"/>
      <c r="E2841" s="74"/>
    </row>
    <row r="2842" spans="4:5">
      <c r="D2842" s="75"/>
      <c r="E2842" s="76"/>
    </row>
    <row r="2843" spans="4:5">
      <c r="D2843" s="73"/>
      <c r="E2843" s="74"/>
    </row>
    <row r="2844" spans="4:5">
      <c r="D2844" s="75"/>
      <c r="E2844" s="76"/>
    </row>
    <row r="2845" spans="4:5">
      <c r="D2845" s="73"/>
      <c r="E2845" s="74"/>
    </row>
    <row r="2846" spans="4:5">
      <c r="D2846" s="75"/>
      <c r="E2846" s="76"/>
    </row>
    <row r="2847" spans="4:5">
      <c r="D2847" s="73"/>
      <c r="E2847" s="74"/>
    </row>
    <row r="2848" spans="4:5">
      <c r="D2848" s="75"/>
      <c r="E2848" s="76"/>
    </row>
    <row r="2849" spans="4:5">
      <c r="D2849" s="73"/>
      <c r="E2849" s="74"/>
    </row>
    <row r="2850" spans="4:5">
      <c r="D2850" s="75"/>
      <c r="E2850" s="76"/>
    </row>
    <row r="2851" spans="4:5">
      <c r="D2851" s="73"/>
      <c r="E2851" s="74"/>
    </row>
    <row r="2852" spans="4:5">
      <c r="D2852" s="75"/>
      <c r="E2852" s="76"/>
    </row>
    <row r="2853" spans="4:5">
      <c r="D2853" s="73"/>
      <c r="E2853" s="74"/>
    </row>
    <row r="2854" spans="4:5">
      <c r="D2854" s="75"/>
      <c r="E2854" s="76"/>
    </row>
    <row r="2855" spans="4:5">
      <c r="D2855" s="73"/>
      <c r="E2855" s="74"/>
    </row>
    <row r="2856" spans="4:5">
      <c r="D2856" s="75"/>
      <c r="E2856" s="76"/>
    </row>
    <row r="2857" spans="4:5">
      <c r="D2857" s="73"/>
      <c r="E2857" s="74"/>
    </row>
    <row r="2858" spans="4:5">
      <c r="D2858" s="75"/>
      <c r="E2858" s="76"/>
    </row>
    <row r="2859" spans="4:5">
      <c r="D2859" s="73"/>
      <c r="E2859" s="74"/>
    </row>
    <row r="2860" spans="4:5">
      <c r="D2860" s="75"/>
      <c r="E2860" s="76"/>
    </row>
    <row r="2861" spans="4:5">
      <c r="D2861" s="73"/>
      <c r="E2861" s="74"/>
    </row>
    <row r="2862" spans="4:5">
      <c r="D2862" s="75"/>
      <c r="E2862" s="76"/>
    </row>
    <row r="2863" spans="4:5">
      <c r="D2863" s="73"/>
      <c r="E2863" s="74"/>
    </row>
    <row r="2864" spans="4:5">
      <c r="D2864" s="75"/>
      <c r="E2864" s="76"/>
    </row>
    <row r="2865" spans="4:5">
      <c r="D2865" s="73"/>
      <c r="E2865" s="74"/>
    </row>
    <row r="2866" spans="4:5">
      <c r="D2866" s="75"/>
      <c r="E2866" s="76"/>
    </row>
    <row r="2867" spans="4:5">
      <c r="D2867" s="73"/>
      <c r="E2867" s="74"/>
    </row>
    <row r="2868" spans="4:5">
      <c r="D2868" s="75"/>
      <c r="E2868" s="76"/>
    </row>
    <row r="2869" spans="4:5">
      <c r="D2869" s="73"/>
      <c r="E2869" s="74"/>
    </row>
    <row r="2870" spans="4:5">
      <c r="D2870" s="75"/>
      <c r="E2870" s="76"/>
    </row>
    <row r="2871" spans="4:5">
      <c r="D2871" s="73"/>
      <c r="E2871" s="74"/>
    </row>
    <row r="2872" spans="4:5">
      <c r="D2872" s="75"/>
      <c r="E2872" s="76"/>
    </row>
    <row r="2873" spans="4:5">
      <c r="D2873" s="73"/>
      <c r="E2873" s="74"/>
    </row>
    <row r="2874" spans="4:5">
      <c r="D2874" s="75"/>
      <c r="E2874" s="76"/>
    </row>
    <row r="2875" spans="4:5">
      <c r="D2875" s="73"/>
      <c r="E2875" s="74"/>
    </row>
    <row r="2876" spans="4:5">
      <c r="D2876" s="75"/>
      <c r="E2876" s="76"/>
    </row>
    <row r="2877" spans="4:5">
      <c r="D2877" s="73"/>
      <c r="E2877" s="74"/>
    </row>
    <row r="2878" spans="4:5">
      <c r="D2878" s="75"/>
      <c r="E2878" s="76"/>
    </row>
    <row r="2879" spans="4:5">
      <c r="D2879" s="73"/>
      <c r="E2879" s="74"/>
    </row>
    <row r="2880" spans="4:5">
      <c r="D2880" s="75"/>
      <c r="E2880" s="76"/>
    </row>
    <row r="2881" spans="4:5">
      <c r="D2881" s="73"/>
      <c r="E2881" s="74"/>
    </row>
    <row r="2882" spans="4:5">
      <c r="D2882" s="75"/>
      <c r="E2882" s="76"/>
    </row>
    <row r="2883" spans="4:5">
      <c r="D2883" s="73"/>
      <c r="E2883" s="74"/>
    </row>
    <row r="2884" spans="4:5">
      <c r="D2884" s="75"/>
      <c r="E2884" s="76"/>
    </row>
    <row r="2885" spans="4:5">
      <c r="D2885" s="73"/>
      <c r="E2885" s="74"/>
    </row>
    <row r="2886" spans="4:5">
      <c r="D2886" s="75"/>
      <c r="E2886" s="76"/>
    </row>
    <row r="2887" spans="4:5">
      <c r="D2887" s="73"/>
      <c r="E2887" s="74"/>
    </row>
    <row r="2888" spans="4:5">
      <c r="D2888" s="75"/>
      <c r="E2888" s="76"/>
    </row>
    <row r="2889" spans="4:5">
      <c r="D2889" s="73"/>
      <c r="E2889" s="74"/>
    </row>
    <row r="2890" spans="4:5">
      <c r="D2890" s="75"/>
      <c r="E2890" s="76"/>
    </row>
    <row r="2891" spans="4:5">
      <c r="D2891" s="73"/>
      <c r="E2891" s="74"/>
    </row>
    <row r="2892" spans="4:5">
      <c r="D2892" s="75"/>
      <c r="E2892" s="76"/>
    </row>
    <row r="2893" spans="4:5">
      <c r="D2893" s="73"/>
      <c r="E2893" s="74"/>
    </row>
    <row r="2894" spans="4:5">
      <c r="D2894" s="75"/>
      <c r="E2894" s="76"/>
    </row>
    <row r="2895" spans="4:5">
      <c r="D2895" s="73"/>
      <c r="E2895" s="74"/>
    </row>
    <row r="2896" spans="4:5">
      <c r="D2896" s="75"/>
      <c r="E2896" s="76"/>
    </row>
    <row r="2897" spans="4:5">
      <c r="D2897" s="73"/>
      <c r="E2897" s="74"/>
    </row>
    <row r="2898" spans="4:5">
      <c r="D2898" s="75"/>
      <c r="E2898" s="76"/>
    </row>
    <row r="2899" spans="4:5">
      <c r="D2899" s="73"/>
      <c r="E2899" s="74"/>
    </row>
    <row r="2900" spans="4:5">
      <c r="D2900" s="75"/>
      <c r="E2900" s="76"/>
    </row>
    <row r="2901" spans="4:5">
      <c r="D2901" s="73"/>
      <c r="E2901" s="74"/>
    </row>
    <row r="2902" spans="4:5">
      <c r="D2902" s="75"/>
      <c r="E2902" s="76"/>
    </row>
    <row r="2903" spans="4:5">
      <c r="D2903" s="73"/>
      <c r="E2903" s="74"/>
    </row>
    <row r="2904" spans="4:5">
      <c r="D2904" s="75"/>
      <c r="E2904" s="76"/>
    </row>
    <row r="2905" spans="4:5">
      <c r="D2905" s="73"/>
      <c r="E2905" s="74"/>
    </row>
    <row r="2906" spans="4:5">
      <c r="D2906" s="75"/>
      <c r="E2906" s="76"/>
    </row>
    <row r="2907" spans="4:5">
      <c r="D2907" s="73"/>
      <c r="E2907" s="74"/>
    </row>
    <row r="2908" spans="4:5">
      <c r="D2908" s="75"/>
      <c r="E2908" s="76"/>
    </row>
    <row r="2909" spans="4:5">
      <c r="D2909" s="73"/>
      <c r="E2909" s="74"/>
    </row>
    <row r="2910" spans="4:5">
      <c r="D2910" s="75"/>
      <c r="E2910" s="76"/>
    </row>
    <row r="2911" spans="4:5">
      <c r="D2911" s="73"/>
      <c r="E2911" s="74"/>
    </row>
    <row r="2912" spans="4:5">
      <c r="D2912" s="75"/>
      <c r="E2912" s="76"/>
    </row>
    <row r="2913" spans="4:5">
      <c r="D2913" s="73"/>
      <c r="E2913" s="74"/>
    </row>
    <row r="2914" spans="4:5">
      <c r="D2914" s="75"/>
      <c r="E2914" s="76"/>
    </row>
    <row r="2915" spans="4:5">
      <c r="D2915" s="73"/>
      <c r="E2915" s="74"/>
    </row>
    <row r="2916" spans="4:5">
      <c r="D2916" s="75"/>
      <c r="E2916" s="76"/>
    </row>
    <row r="2917" spans="4:5">
      <c r="D2917" s="73"/>
      <c r="E2917" s="74"/>
    </row>
    <row r="2918" spans="4:5">
      <c r="D2918" s="75"/>
      <c r="E2918" s="76"/>
    </row>
    <row r="2919" spans="4:5">
      <c r="D2919" s="73"/>
      <c r="E2919" s="74"/>
    </row>
    <row r="2920" spans="4:5">
      <c r="D2920" s="75"/>
      <c r="E2920" s="76"/>
    </row>
    <row r="2921" spans="4:5">
      <c r="D2921" s="73"/>
      <c r="E2921" s="74"/>
    </row>
    <row r="2922" spans="4:5">
      <c r="D2922" s="75"/>
      <c r="E2922" s="76"/>
    </row>
    <row r="2923" spans="4:5">
      <c r="D2923" s="73"/>
      <c r="E2923" s="74"/>
    </row>
    <row r="2924" spans="4:5">
      <c r="D2924" s="75"/>
      <c r="E2924" s="76"/>
    </row>
    <row r="2925" spans="4:5">
      <c r="D2925" s="73"/>
      <c r="E2925" s="74"/>
    </row>
    <row r="2926" spans="4:5">
      <c r="D2926" s="75"/>
      <c r="E2926" s="76"/>
    </row>
    <row r="2927" spans="4:5">
      <c r="D2927" s="73"/>
      <c r="E2927" s="74"/>
    </row>
    <row r="2928" spans="4:5">
      <c r="D2928" s="75"/>
      <c r="E2928" s="76"/>
    </row>
    <row r="2929" spans="4:5">
      <c r="D2929" s="73"/>
      <c r="E2929" s="74"/>
    </row>
    <row r="2930" spans="4:5">
      <c r="D2930" s="75"/>
      <c r="E2930" s="76"/>
    </row>
    <row r="2931" spans="4:5">
      <c r="D2931" s="73"/>
      <c r="E2931" s="74"/>
    </row>
    <row r="2932" spans="4:5">
      <c r="D2932" s="75"/>
      <c r="E2932" s="76"/>
    </row>
    <row r="2933" spans="4:5">
      <c r="D2933" s="73"/>
      <c r="E2933" s="74"/>
    </row>
    <row r="2934" spans="4:5">
      <c r="D2934" s="75"/>
      <c r="E2934" s="76"/>
    </row>
    <row r="2935" spans="4:5">
      <c r="D2935" s="73"/>
      <c r="E2935" s="74"/>
    </row>
    <row r="2936" spans="4:5">
      <c r="D2936" s="75"/>
      <c r="E2936" s="76"/>
    </row>
    <row r="2937" spans="4:5">
      <c r="D2937" s="73"/>
      <c r="E2937" s="74"/>
    </row>
    <row r="2938" spans="4:5">
      <c r="D2938" s="75"/>
      <c r="E2938" s="76"/>
    </row>
    <row r="2939" spans="4:5">
      <c r="D2939" s="73"/>
      <c r="E2939" s="74"/>
    </row>
    <row r="2940" spans="4:5">
      <c r="D2940" s="75"/>
      <c r="E2940" s="76"/>
    </row>
    <row r="2941" spans="4:5">
      <c r="D2941" s="73"/>
      <c r="E2941" s="74"/>
    </row>
    <row r="2942" spans="4:5">
      <c r="D2942" s="75"/>
      <c r="E2942" s="76"/>
    </row>
    <row r="2943" spans="4:5">
      <c r="D2943" s="73"/>
      <c r="E2943" s="74"/>
    </row>
    <row r="2944" spans="4:5">
      <c r="D2944" s="75"/>
      <c r="E2944" s="76"/>
    </row>
    <row r="2945" spans="4:5">
      <c r="D2945" s="73"/>
      <c r="E2945" s="74"/>
    </row>
    <row r="2946" spans="4:5">
      <c r="D2946" s="75"/>
      <c r="E2946" s="76"/>
    </row>
    <row r="2947" spans="4:5">
      <c r="D2947" s="73"/>
      <c r="E2947" s="74"/>
    </row>
    <row r="2948" spans="4:5">
      <c r="D2948" s="75"/>
      <c r="E2948" s="76"/>
    </row>
    <row r="2949" spans="4:5">
      <c r="D2949" s="73"/>
      <c r="E2949" s="74"/>
    </row>
    <row r="2950" spans="4:5">
      <c r="D2950" s="75"/>
      <c r="E2950" s="76"/>
    </row>
    <row r="2951" spans="4:5">
      <c r="D2951" s="73"/>
      <c r="E2951" s="74"/>
    </row>
    <row r="2952" spans="4:5">
      <c r="D2952" s="75"/>
      <c r="E2952" s="76"/>
    </row>
    <row r="2953" spans="4:5">
      <c r="D2953" s="73"/>
      <c r="E2953" s="74"/>
    </row>
    <row r="2954" spans="4:5">
      <c r="D2954" s="75"/>
      <c r="E2954" s="76"/>
    </row>
    <row r="2955" spans="4:5">
      <c r="D2955" s="73"/>
      <c r="E2955" s="74"/>
    </row>
    <row r="2956" spans="4:5">
      <c r="D2956" s="75"/>
      <c r="E2956" s="76"/>
    </row>
    <row r="2957" spans="4:5">
      <c r="D2957" s="73"/>
      <c r="E2957" s="74"/>
    </row>
    <row r="2958" spans="4:5">
      <c r="D2958" s="75"/>
      <c r="E2958" s="76"/>
    </row>
    <row r="2959" spans="4:5">
      <c r="D2959" s="73"/>
      <c r="E2959" s="74"/>
    </row>
    <row r="2960" spans="4:5">
      <c r="D2960" s="75"/>
      <c r="E2960" s="76"/>
    </row>
    <row r="2961" spans="4:5">
      <c r="D2961" s="73"/>
      <c r="E2961" s="74"/>
    </row>
    <row r="2962" spans="4:5">
      <c r="D2962" s="75"/>
      <c r="E2962" s="76"/>
    </row>
    <row r="2963" spans="4:5">
      <c r="D2963" s="73"/>
      <c r="E2963" s="74"/>
    </row>
    <row r="2964" spans="4:5">
      <c r="D2964" s="75"/>
      <c r="E2964" s="76"/>
    </row>
    <row r="2965" spans="4:5">
      <c r="D2965" s="73"/>
      <c r="E2965" s="74"/>
    </row>
    <row r="2966" spans="4:5">
      <c r="D2966" s="75"/>
      <c r="E2966" s="76"/>
    </row>
    <row r="2967" spans="4:5">
      <c r="D2967" s="73"/>
      <c r="E2967" s="74"/>
    </row>
    <row r="2968" spans="4:5">
      <c r="D2968" s="75"/>
      <c r="E2968" s="76"/>
    </row>
    <row r="2969" spans="4:5">
      <c r="D2969" s="73"/>
      <c r="E2969" s="74"/>
    </row>
    <row r="2970" spans="4:5">
      <c r="D2970" s="75"/>
      <c r="E2970" s="76"/>
    </row>
    <row r="2971" spans="4:5">
      <c r="D2971" s="73"/>
      <c r="E2971" s="74"/>
    </row>
    <row r="2972" spans="4:5">
      <c r="D2972" s="75"/>
      <c r="E2972" s="76"/>
    </row>
    <row r="2973" spans="4:5">
      <c r="D2973" s="73"/>
      <c r="E2973" s="74"/>
    </row>
    <row r="2974" spans="4:5">
      <c r="D2974" s="75"/>
      <c r="E2974" s="76"/>
    </row>
    <row r="2975" spans="4:5">
      <c r="D2975" s="73"/>
      <c r="E2975" s="74"/>
    </row>
    <row r="2976" spans="4:5">
      <c r="D2976" s="75"/>
      <c r="E2976" s="76"/>
    </row>
    <row r="2977" spans="4:5">
      <c r="D2977" s="73"/>
      <c r="E2977" s="74"/>
    </row>
    <row r="2978" spans="4:5">
      <c r="D2978" s="75"/>
      <c r="E2978" s="76"/>
    </row>
    <row r="2979" spans="4:5">
      <c r="D2979" s="73"/>
      <c r="E2979" s="74"/>
    </row>
    <row r="2980" spans="4:5">
      <c r="D2980" s="75"/>
      <c r="E2980" s="76"/>
    </row>
    <row r="2981" spans="4:5">
      <c r="D2981" s="73"/>
      <c r="E2981" s="74"/>
    </row>
    <row r="2982" spans="4:5">
      <c r="D2982" s="75"/>
      <c r="E2982" s="76"/>
    </row>
    <row r="2983" spans="4:5">
      <c r="D2983" s="73"/>
      <c r="E2983" s="74"/>
    </row>
    <row r="2984" spans="4:5">
      <c r="D2984" s="75"/>
      <c r="E2984" s="76"/>
    </row>
    <row r="2985" spans="4:5">
      <c r="D2985" s="73"/>
      <c r="E2985" s="74"/>
    </row>
    <row r="2986" spans="4:5">
      <c r="D2986" s="75"/>
      <c r="E2986" s="76"/>
    </row>
    <row r="2987" spans="4:5">
      <c r="D2987" s="73"/>
      <c r="E2987" s="74"/>
    </row>
    <row r="2988" spans="4:5">
      <c r="D2988" s="75"/>
      <c r="E2988" s="76"/>
    </row>
    <row r="2989" spans="4:5">
      <c r="D2989" s="73"/>
      <c r="E2989" s="74"/>
    </row>
    <row r="2990" spans="4:5">
      <c r="D2990" s="75"/>
      <c r="E2990" s="76"/>
    </row>
    <row r="2991" spans="4:5">
      <c r="D2991" s="73"/>
      <c r="E2991" s="74"/>
    </row>
    <row r="2992" spans="4:5">
      <c r="D2992" s="75"/>
      <c r="E2992" s="76"/>
    </row>
    <row r="2993" spans="4:5">
      <c r="D2993" s="73"/>
      <c r="E2993" s="74"/>
    </row>
    <row r="2994" spans="4:5">
      <c r="D2994" s="75"/>
      <c r="E2994" s="76"/>
    </row>
    <row r="2995" spans="4:5">
      <c r="D2995" s="73"/>
      <c r="E2995" s="74"/>
    </row>
    <row r="2996" spans="4:5">
      <c r="D2996" s="75"/>
      <c r="E2996" s="76"/>
    </row>
    <row r="2997" spans="4:5">
      <c r="D2997" s="73"/>
      <c r="E2997" s="74"/>
    </row>
    <row r="2998" spans="4:5">
      <c r="D2998" s="75"/>
      <c r="E2998" s="76"/>
    </row>
    <row r="2999" spans="4:5">
      <c r="D2999" s="73"/>
      <c r="E2999" s="74"/>
    </row>
    <row r="3000" spans="4:5">
      <c r="D3000" s="75"/>
      <c r="E3000" s="76"/>
    </row>
    <row r="3001" spans="4:5">
      <c r="D3001" s="73"/>
      <c r="E3001" s="74"/>
    </row>
    <row r="3002" spans="4:5">
      <c r="D3002" s="75"/>
      <c r="E3002" s="76"/>
    </row>
    <row r="3003" spans="4:5">
      <c r="D3003" s="73"/>
      <c r="E3003" s="74"/>
    </row>
    <row r="3004" spans="4:5">
      <c r="D3004" s="75"/>
      <c r="E3004" s="76"/>
    </row>
    <row r="3005" spans="4:5">
      <c r="D3005" s="73"/>
      <c r="E3005" s="74"/>
    </row>
    <row r="3006" spans="4:5">
      <c r="D3006" s="75"/>
      <c r="E3006" s="76"/>
    </row>
    <row r="3007" spans="4:5">
      <c r="D3007" s="73"/>
      <c r="E3007" s="74"/>
    </row>
    <row r="3008" spans="4:5">
      <c r="D3008" s="75"/>
      <c r="E3008" s="76"/>
    </row>
    <row r="3009" spans="4:5">
      <c r="D3009" s="73"/>
      <c r="E3009" s="74"/>
    </row>
    <row r="3010" spans="4:5">
      <c r="D3010" s="75"/>
      <c r="E3010" s="76"/>
    </row>
    <row r="3011" spans="4:5">
      <c r="D3011" s="73"/>
      <c r="E3011" s="74"/>
    </row>
    <row r="3012" spans="4:5">
      <c r="D3012" s="75"/>
      <c r="E3012" s="76"/>
    </row>
    <row r="3013" spans="4:5">
      <c r="D3013" s="73"/>
      <c r="E3013" s="74"/>
    </row>
    <row r="3014" spans="4:5">
      <c r="D3014" s="75"/>
      <c r="E3014" s="76"/>
    </row>
    <row r="3015" spans="4:5">
      <c r="D3015" s="73"/>
      <c r="E3015" s="74"/>
    </row>
    <row r="3016" spans="4:5">
      <c r="D3016" s="75"/>
      <c r="E3016" s="76"/>
    </row>
    <row r="3017" spans="4:5">
      <c r="D3017" s="73"/>
      <c r="E3017" s="74"/>
    </row>
    <row r="3018" spans="4:5">
      <c r="D3018" s="75"/>
      <c r="E3018" s="76"/>
    </row>
    <row r="3019" spans="4:5">
      <c r="D3019" s="73"/>
      <c r="E3019" s="74"/>
    </row>
    <row r="3020" spans="4:5">
      <c r="D3020" s="75"/>
      <c r="E3020" s="76"/>
    </row>
    <row r="3021" spans="4:5">
      <c r="D3021" s="73"/>
      <c r="E3021" s="74"/>
    </row>
    <row r="3022" spans="4:5">
      <c r="D3022" s="75"/>
      <c r="E3022" s="76"/>
    </row>
    <row r="3023" spans="4:5">
      <c r="D3023" s="73"/>
      <c r="E3023" s="74"/>
    </row>
    <row r="3024" spans="4:5">
      <c r="D3024" s="75"/>
      <c r="E3024" s="76"/>
    </row>
    <row r="3025" spans="4:5">
      <c r="D3025" s="73"/>
      <c r="E3025" s="74"/>
    </row>
    <row r="3026" spans="4:5">
      <c r="D3026" s="75"/>
      <c r="E3026" s="76"/>
    </row>
    <row r="3027" spans="4:5">
      <c r="D3027" s="73"/>
      <c r="E3027" s="74"/>
    </row>
    <row r="3028" spans="4:5">
      <c r="D3028" s="75"/>
      <c r="E3028" s="76"/>
    </row>
    <row r="3029" spans="4:5">
      <c r="D3029" s="73"/>
      <c r="E3029" s="74"/>
    </row>
    <row r="3030" spans="4:5">
      <c r="D3030" s="75"/>
      <c r="E3030" s="76"/>
    </row>
    <row r="3031" spans="4:5">
      <c r="D3031" s="73"/>
      <c r="E3031" s="74"/>
    </row>
    <row r="3032" spans="4:5">
      <c r="D3032" s="75"/>
      <c r="E3032" s="76"/>
    </row>
    <row r="3033" spans="4:5">
      <c r="D3033" s="73"/>
      <c r="E3033" s="74"/>
    </row>
    <row r="3034" spans="4:5">
      <c r="D3034" s="75"/>
      <c r="E3034" s="76"/>
    </row>
    <row r="3035" spans="4:5">
      <c r="D3035" s="73"/>
      <c r="E3035" s="74"/>
    </row>
    <row r="3036" spans="4:5">
      <c r="D3036" s="75"/>
      <c r="E3036" s="76"/>
    </row>
    <row r="3037" spans="4:5">
      <c r="D3037" s="73"/>
      <c r="E3037" s="74"/>
    </row>
    <row r="3038" spans="4:5">
      <c r="D3038" s="75"/>
      <c r="E3038" s="76"/>
    </row>
    <row r="3039" spans="4:5">
      <c r="D3039" s="73"/>
      <c r="E3039" s="74"/>
    </row>
    <row r="3040" spans="4:5">
      <c r="D3040" s="75"/>
      <c r="E3040" s="76"/>
    </row>
    <row r="3041" spans="4:5">
      <c r="D3041" s="73"/>
      <c r="E3041" s="74"/>
    </row>
    <row r="3042" spans="4:5">
      <c r="D3042" s="75"/>
      <c r="E3042" s="76"/>
    </row>
    <row r="3043" spans="4:5">
      <c r="D3043" s="73"/>
      <c r="E3043" s="74"/>
    </row>
    <row r="3044" spans="4:5">
      <c r="D3044" s="75"/>
      <c r="E3044" s="76"/>
    </row>
    <row r="3045" spans="4:5">
      <c r="D3045" s="73"/>
      <c r="E3045" s="74"/>
    </row>
    <row r="3046" spans="4:5">
      <c r="D3046" s="75"/>
      <c r="E3046" s="76"/>
    </row>
    <row r="3047" spans="4:5">
      <c r="D3047" s="73"/>
      <c r="E3047" s="74"/>
    </row>
    <row r="3048" spans="4:5">
      <c r="D3048" s="75"/>
      <c r="E3048" s="76"/>
    </row>
    <row r="3049" spans="4:5">
      <c r="D3049" s="73"/>
      <c r="E3049" s="74"/>
    </row>
    <row r="3050" spans="4:5">
      <c r="D3050" s="75"/>
      <c r="E3050" s="76"/>
    </row>
    <row r="3051" spans="4:5">
      <c r="D3051" s="73"/>
      <c r="E3051" s="74"/>
    </row>
    <row r="3052" spans="4:5">
      <c r="D3052" s="75"/>
      <c r="E3052" s="76"/>
    </row>
    <row r="3053" spans="4:5">
      <c r="D3053" s="73"/>
      <c r="E3053" s="74"/>
    </row>
    <row r="3054" spans="4:5">
      <c r="D3054" s="75"/>
      <c r="E3054" s="76"/>
    </row>
    <row r="3055" spans="4:5">
      <c r="D3055" s="73"/>
      <c r="E3055" s="74"/>
    </row>
    <row r="3056" spans="4:5">
      <c r="D3056" s="75"/>
      <c r="E3056" s="76"/>
    </row>
    <row r="3057" spans="4:5">
      <c r="D3057" s="73"/>
      <c r="E3057" s="74"/>
    </row>
    <row r="3058" spans="4:5">
      <c r="D3058" s="75"/>
      <c r="E3058" s="76"/>
    </row>
    <row r="3059" spans="4:5">
      <c r="D3059" s="73"/>
      <c r="E3059" s="74"/>
    </row>
    <row r="3060" spans="4:5">
      <c r="D3060" s="75"/>
      <c r="E3060" s="76"/>
    </row>
    <row r="3061" spans="4:5">
      <c r="D3061" s="73"/>
      <c r="E3061" s="74"/>
    </row>
    <row r="3062" spans="4:5">
      <c r="D3062" s="75"/>
      <c r="E3062" s="76"/>
    </row>
    <row r="3063" spans="4:5">
      <c r="D3063" s="73"/>
      <c r="E3063" s="74"/>
    </row>
    <row r="3064" spans="4:5">
      <c r="D3064" s="75"/>
      <c r="E3064" s="76"/>
    </row>
    <row r="3065" spans="4:5">
      <c r="D3065" s="73"/>
      <c r="E3065" s="74"/>
    </row>
    <row r="3066" spans="4:5">
      <c r="D3066" s="75"/>
      <c r="E3066" s="76"/>
    </row>
    <row r="3067" spans="4:5">
      <c r="D3067" s="73"/>
      <c r="E3067" s="74"/>
    </row>
    <row r="3068" spans="4:5">
      <c r="D3068" s="75"/>
      <c r="E3068" s="76"/>
    </row>
    <row r="3069" spans="4:5">
      <c r="D3069" s="73"/>
      <c r="E3069" s="74"/>
    </row>
    <row r="3070" spans="4:5">
      <c r="D3070" s="75"/>
      <c r="E3070" s="76"/>
    </row>
    <row r="3071" spans="4:5">
      <c r="D3071" s="73"/>
      <c r="E3071" s="74"/>
    </row>
    <row r="3072" spans="4:5">
      <c r="D3072" s="75"/>
      <c r="E3072" s="76"/>
    </row>
    <row r="3073" spans="4:5">
      <c r="D3073" s="73"/>
      <c r="E3073" s="74"/>
    </row>
    <row r="3074" spans="4:5">
      <c r="D3074" s="75"/>
      <c r="E3074" s="76"/>
    </row>
    <row r="3075" spans="4:5">
      <c r="D3075" s="73"/>
      <c r="E3075" s="74"/>
    </row>
    <row r="3076" spans="4:5">
      <c r="D3076" s="75"/>
      <c r="E3076" s="76"/>
    </row>
    <row r="3077" spans="4:5">
      <c r="D3077" s="73"/>
      <c r="E3077" s="74"/>
    </row>
    <row r="3078" spans="4:5">
      <c r="D3078" s="75"/>
      <c r="E3078" s="76"/>
    </row>
    <row r="3079" spans="4:5">
      <c r="D3079" s="73"/>
      <c r="E3079" s="74"/>
    </row>
    <row r="3080" spans="4:5">
      <c r="D3080" s="75"/>
      <c r="E3080" s="76"/>
    </row>
    <row r="3081" spans="4:5">
      <c r="D3081" s="73"/>
      <c r="E3081" s="74"/>
    </row>
    <row r="3082" spans="4:5">
      <c r="D3082" s="75"/>
      <c r="E3082" s="76"/>
    </row>
    <row r="3083" spans="4:5">
      <c r="D3083" s="73"/>
      <c r="E3083" s="74"/>
    </row>
    <row r="3084" spans="4:5">
      <c r="D3084" s="75"/>
      <c r="E3084" s="76"/>
    </row>
    <row r="3085" spans="4:5">
      <c r="D3085" s="73"/>
      <c r="E3085" s="74"/>
    </row>
    <row r="3086" spans="4:5">
      <c r="D3086" s="75"/>
      <c r="E3086" s="76"/>
    </row>
    <row r="3087" spans="4:5">
      <c r="D3087" s="73"/>
      <c r="E3087" s="74"/>
    </row>
    <row r="3088" spans="4:5">
      <c r="D3088" s="75"/>
      <c r="E3088" s="76"/>
    </row>
    <row r="3089" spans="4:5">
      <c r="D3089" s="73"/>
      <c r="E3089" s="74"/>
    </row>
    <row r="3090" spans="4:5">
      <c r="D3090" s="75"/>
      <c r="E3090" s="76"/>
    </row>
    <row r="3091" spans="4:5">
      <c r="D3091" s="73"/>
      <c r="E3091" s="74"/>
    </row>
    <row r="3092" spans="4:5">
      <c r="D3092" s="75"/>
      <c r="E3092" s="76"/>
    </row>
    <row r="3093" spans="4:5">
      <c r="D3093" s="73"/>
      <c r="E3093" s="74"/>
    </row>
    <row r="3094" spans="4:5">
      <c r="D3094" s="75"/>
      <c r="E3094" s="76"/>
    </row>
    <row r="3095" spans="4:5">
      <c r="D3095" s="73"/>
      <c r="E3095" s="74"/>
    </row>
    <row r="3096" spans="4:5">
      <c r="D3096" s="75"/>
      <c r="E3096" s="76"/>
    </row>
    <row r="3097" spans="4:5">
      <c r="D3097" s="73"/>
      <c r="E3097" s="74"/>
    </row>
    <row r="3098" spans="4:5">
      <c r="D3098" s="75"/>
      <c r="E3098" s="76"/>
    </row>
    <row r="3099" spans="4:5">
      <c r="D3099" s="73"/>
      <c r="E3099" s="74"/>
    </row>
    <row r="3100" spans="4:5">
      <c r="D3100" s="75"/>
      <c r="E3100" s="76"/>
    </row>
    <row r="3101" spans="4:5">
      <c r="D3101" s="73"/>
      <c r="E3101" s="74"/>
    </row>
    <row r="3102" spans="4:5">
      <c r="D3102" s="75"/>
      <c r="E3102" s="76"/>
    </row>
    <row r="3103" spans="4:5">
      <c r="D3103" s="73"/>
      <c r="E3103" s="74"/>
    </row>
    <row r="3104" spans="4:5">
      <c r="D3104" s="75"/>
      <c r="E3104" s="76"/>
    </row>
    <row r="3105" spans="4:5">
      <c r="D3105" s="73"/>
      <c r="E3105" s="74"/>
    </row>
    <row r="3106" spans="4:5">
      <c r="D3106" s="75"/>
      <c r="E3106" s="76"/>
    </row>
    <row r="3107" spans="4:5">
      <c r="D3107" s="73"/>
      <c r="E3107" s="74"/>
    </row>
    <row r="3108" spans="4:5">
      <c r="D3108" s="75"/>
      <c r="E3108" s="76"/>
    </row>
    <row r="3109" spans="4:5">
      <c r="D3109" s="73"/>
      <c r="E3109" s="74"/>
    </row>
    <row r="3110" spans="4:5">
      <c r="D3110" s="75"/>
      <c r="E3110" s="76"/>
    </row>
    <row r="3111" spans="4:5">
      <c r="D3111" s="73"/>
      <c r="E3111" s="74"/>
    </row>
    <row r="3112" spans="4:5">
      <c r="D3112" s="75"/>
      <c r="E3112" s="76"/>
    </row>
    <row r="3113" spans="4:5">
      <c r="D3113" s="73"/>
      <c r="E3113" s="74"/>
    </row>
    <row r="3114" spans="4:5">
      <c r="D3114" s="75"/>
      <c r="E3114" s="76"/>
    </row>
    <row r="3115" spans="4:5">
      <c r="D3115" s="73"/>
      <c r="E3115" s="74"/>
    </row>
    <row r="3116" spans="4:5">
      <c r="D3116" s="75"/>
      <c r="E3116" s="76"/>
    </row>
    <row r="3117" spans="4:5">
      <c r="D3117" s="73"/>
      <c r="E3117" s="74"/>
    </row>
    <row r="3118" spans="4:5">
      <c r="D3118" s="75"/>
      <c r="E3118" s="76"/>
    </row>
    <row r="3119" spans="4:5">
      <c r="D3119" s="73"/>
      <c r="E3119" s="74"/>
    </row>
    <row r="3120" spans="4:5">
      <c r="D3120" s="75"/>
      <c r="E3120" s="76"/>
    </row>
    <row r="3121" spans="4:5">
      <c r="D3121" s="73"/>
      <c r="E3121" s="74"/>
    </row>
    <row r="3122" spans="4:5">
      <c r="D3122" s="75"/>
      <c r="E3122" s="76"/>
    </row>
    <row r="3123" spans="4:5">
      <c r="D3123" s="73"/>
      <c r="E3123" s="74"/>
    </row>
    <row r="3124" spans="4:5">
      <c r="D3124" s="75"/>
      <c r="E3124" s="76"/>
    </row>
    <row r="3125" spans="4:5">
      <c r="D3125" s="73"/>
      <c r="E3125" s="74"/>
    </row>
    <row r="3126" spans="4:5">
      <c r="D3126" s="75"/>
      <c r="E3126" s="76"/>
    </row>
    <row r="3127" spans="4:5">
      <c r="D3127" s="73"/>
      <c r="E3127" s="74"/>
    </row>
    <row r="3128" spans="4:5">
      <c r="D3128" s="75"/>
      <c r="E3128" s="76"/>
    </row>
    <row r="3129" spans="4:5">
      <c r="D3129" s="73"/>
      <c r="E3129" s="74"/>
    </row>
    <row r="3130" spans="4:5">
      <c r="D3130" s="75"/>
      <c r="E3130" s="76"/>
    </row>
    <row r="3131" spans="4:5">
      <c r="D3131" s="73"/>
      <c r="E3131" s="74"/>
    </row>
    <row r="3132" spans="4:5">
      <c r="D3132" s="75"/>
      <c r="E3132" s="76"/>
    </row>
    <row r="3133" spans="4:5">
      <c r="D3133" s="73"/>
      <c r="E3133" s="74"/>
    </row>
    <row r="3134" spans="4:5">
      <c r="D3134" s="75"/>
      <c r="E3134" s="76"/>
    </row>
    <row r="3135" spans="4:5">
      <c r="D3135" s="73"/>
      <c r="E3135" s="74"/>
    </row>
    <row r="3136" spans="4:5">
      <c r="D3136" s="75"/>
      <c r="E3136" s="76"/>
    </row>
    <row r="3137" spans="4:5">
      <c r="D3137" s="73"/>
      <c r="E3137" s="74"/>
    </row>
    <row r="3138" spans="4:5">
      <c r="D3138" s="75"/>
      <c r="E3138" s="76"/>
    </row>
    <row r="3139" spans="4:5">
      <c r="D3139" s="73"/>
      <c r="E3139" s="74"/>
    </row>
    <row r="3140" spans="4:5">
      <c r="D3140" s="75"/>
      <c r="E3140" s="76"/>
    </row>
    <row r="3141" spans="4:5">
      <c r="D3141" s="73"/>
      <c r="E3141" s="74"/>
    </row>
    <row r="3142" spans="4:5">
      <c r="D3142" s="75"/>
      <c r="E3142" s="76"/>
    </row>
    <row r="3143" spans="4:5">
      <c r="D3143" s="73"/>
      <c r="E3143" s="74"/>
    </row>
    <row r="3144" spans="4:5">
      <c r="D3144" s="75"/>
      <c r="E3144" s="76"/>
    </row>
    <row r="3145" spans="4:5">
      <c r="D3145" s="73"/>
      <c r="E3145" s="74"/>
    </row>
    <row r="3146" spans="4:5" ht="15.75" thickBot="1">
      <c r="D3146" s="77"/>
      <c r="E3146" s="78"/>
    </row>
  </sheetData>
  <mergeCells count="11">
    <mergeCell ref="AB66:AG66"/>
    <mergeCell ref="A30:A45"/>
    <mergeCell ref="A49:A64"/>
    <mergeCell ref="F66:K66"/>
    <mergeCell ref="L66:Q66"/>
    <mergeCell ref="R66:T66"/>
    <mergeCell ref="AH66:AM66"/>
    <mergeCell ref="AN66:AP66"/>
    <mergeCell ref="AW66:BB66"/>
    <mergeCell ref="BC66:BH66"/>
    <mergeCell ref="BI66:BK66"/>
  </mergeCells>
  <conditionalFormatting sqref="D68:D83 D8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8:T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8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8:AP83 AN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8:AU8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68:BK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53-05C7-4219-AC6F-8227DE21BB72}">
  <dimension ref="A1:AF185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E181" sqref="E181"/>
    </sheetView>
  </sheetViews>
  <sheetFormatPr defaultRowHeight="15"/>
  <cols>
    <col min="1" max="20" width="28.85546875" customWidth="1"/>
  </cols>
  <sheetData>
    <row r="1" spans="1:20" ht="36" customHeight="1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</row>
    <row r="2" spans="1:20">
      <c r="A2" s="2" t="s">
        <v>28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</row>
    <row r="3" spans="1:20">
      <c r="A3" s="13">
        <v>39813</v>
      </c>
      <c r="B3" s="18" t="s">
        <v>0</v>
      </c>
      <c r="C3" s="18" t="s">
        <v>0</v>
      </c>
      <c r="D3" s="18" t="s">
        <v>0</v>
      </c>
      <c r="E3" s="18" t="s">
        <v>0</v>
      </c>
      <c r="F3" s="18">
        <v>3.6490624085924628E-2</v>
      </c>
      <c r="G3" s="18">
        <v>2.5010855050037195E-2</v>
      </c>
      <c r="H3" s="18" t="s">
        <v>0</v>
      </c>
      <c r="I3" s="18" t="s">
        <v>0</v>
      </c>
      <c r="J3" s="18" t="s">
        <v>0</v>
      </c>
      <c r="K3" s="18" t="s">
        <v>0</v>
      </c>
      <c r="L3" s="18" t="s">
        <v>0</v>
      </c>
      <c r="M3" s="18" t="s">
        <v>0</v>
      </c>
      <c r="N3" s="18" t="s">
        <v>0</v>
      </c>
      <c r="O3" s="18" t="s">
        <v>0</v>
      </c>
      <c r="P3" s="18" t="s">
        <v>0</v>
      </c>
      <c r="Q3" s="18" t="s">
        <v>0</v>
      </c>
      <c r="R3" s="18" t="s">
        <v>0</v>
      </c>
      <c r="S3" s="18" t="s">
        <v>0</v>
      </c>
      <c r="T3" s="18" t="s">
        <v>0</v>
      </c>
    </row>
    <row r="4" spans="1:20">
      <c r="A4" s="15">
        <v>39843</v>
      </c>
      <c r="B4" s="19" t="s">
        <v>0</v>
      </c>
      <c r="C4" s="19" t="s">
        <v>0</v>
      </c>
      <c r="D4" s="19" t="s">
        <v>0</v>
      </c>
      <c r="E4" s="19" t="s">
        <v>0</v>
      </c>
      <c r="F4" s="19">
        <v>-1.8883048054644247E-3</v>
      </c>
      <c r="G4" s="19">
        <v>4.5662352679858298E-2</v>
      </c>
      <c r="H4" s="19" t="s">
        <v>0</v>
      </c>
      <c r="I4" s="19" t="s">
        <v>0</v>
      </c>
      <c r="J4" s="19" t="s">
        <v>0</v>
      </c>
      <c r="K4" s="19" t="s">
        <v>0</v>
      </c>
      <c r="L4" s="19" t="s">
        <v>0</v>
      </c>
      <c r="M4" s="19" t="s">
        <v>0</v>
      </c>
      <c r="N4" s="19" t="s">
        <v>0</v>
      </c>
      <c r="O4" s="19" t="s">
        <v>0</v>
      </c>
      <c r="P4" s="19" t="s">
        <v>0</v>
      </c>
      <c r="Q4" s="19" t="s">
        <v>0</v>
      </c>
      <c r="R4" s="19" t="s">
        <v>0</v>
      </c>
      <c r="S4" s="19" t="s">
        <v>0</v>
      </c>
      <c r="T4" s="19" t="s">
        <v>0</v>
      </c>
    </row>
    <row r="5" spans="1:20">
      <c r="A5" s="13">
        <v>39871</v>
      </c>
      <c r="B5" s="18" t="s">
        <v>0</v>
      </c>
      <c r="C5" s="18" t="s">
        <v>0</v>
      </c>
      <c r="D5" s="18" t="s">
        <v>0</v>
      </c>
      <c r="E5" s="18" t="s">
        <v>0</v>
      </c>
      <c r="F5" s="18">
        <v>-4.998963421808067E-2</v>
      </c>
      <c r="G5" s="18">
        <v>-2.8633378961846256E-2</v>
      </c>
      <c r="H5" s="18" t="s">
        <v>0</v>
      </c>
      <c r="I5" s="18" t="s">
        <v>0</v>
      </c>
      <c r="J5" s="18" t="s">
        <v>0</v>
      </c>
      <c r="K5" s="18" t="s">
        <v>0</v>
      </c>
      <c r="L5" s="18" t="s">
        <v>0</v>
      </c>
      <c r="M5" s="18" t="s">
        <v>0</v>
      </c>
      <c r="N5" s="18" t="s">
        <v>0</v>
      </c>
      <c r="O5" s="18" t="s">
        <v>0</v>
      </c>
      <c r="P5" s="18" t="s">
        <v>0</v>
      </c>
      <c r="Q5" s="18" t="s">
        <v>0</v>
      </c>
      <c r="R5" s="18" t="s">
        <v>0</v>
      </c>
      <c r="S5" s="18" t="s">
        <v>0</v>
      </c>
      <c r="T5" s="18" t="s">
        <v>0</v>
      </c>
    </row>
    <row r="6" spans="1:20">
      <c r="A6" s="15">
        <v>39903</v>
      </c>
      <c r="B6" s="19" t="s">
        <v>0</v>
      </c>
      <c r="C6" s="19" t="s">
        <v>0</v>
      </c>
      <c r="D6" s="19" t="s">
        <v>0</v>
      </c>
      <c r="E6" s="19" t="s">
        <v>0</v>
      </c>
      <c r="F6" s="19">
        <v>2.5235303379950613E-2</v>
      </c>
      <c r="G6" s="19">
        <v>7.0653115349308404E-2</v>
      </c>
      <c r="H6" s="19" t="s">
        <v>0</v>
      </c>
      <c r="I6" s="19" t="s">
        <v>0</v>
      </c>
      <c r="J6" s="19" t="s">
        <v>0</v>
      </c>
      <c r="K6" s="19" t="s">
        <v>0</v>
      </c>
      <c r="L6" s="19" t="s">
        <v>0</v>
      </c>
      <c r="M6" s="19" t="s">
        <v>0</v>
      </c>
      <c r="N6" s="19" t="s">
        <v>0</v>
      </c>
      <c r="O6" s="19" t="s">
        <v>0</v>
      </c>
      <c r="P6" s="19" t="s">
        <v>0</v>
      </c>
      <c r="Q6" s="19" t="s">
        <v>0</v>
      </c>
      <c r="R6" s="19" t="s">
        <v>0</v>
      </c>
      <c r="S6" s="19" t="s">
        <v>0</v>
      </c>
      <c r="T6" s="19" t="s">
        <v>0</v>
      </c>
    </row>
    <row r="7" spans="1:20">
      <c r="A7" s="13">
        <v>39933</v>
      </c>
      <c r="B7" s="18" t="s">
        <v>0</v>
      </c>
      <c r="C7" s="18" t="s">
        <v>0</v>
      </c>
      <c r="D7" s="18" t="s">
        <v>0</v>
      </c>
      <c r="E7" s="18" t="s">
        <v>0</v>
      </c>
      <c r="F7" s="18">
        <v>0.32164406201412588</v>
      </c>
      <c r="G7" s="18">
        <v>0.15387574236980739</v>
      </c>
      <c r="H7" s="18" t="s">
        <v>0</v>
      </c>
      <c r="I7" s="18" t="s">
        <v>0</v>
      </c>
      <c r="J7" s="18" t="s">
        <v>0</v>
      </c>
      <c r="K7" s="18" t="s">
        <v>0</v>
      </c>
      <c r="L7" s="18" t="s">
        <v>0</v>
      </c>
      <c r="M7" s="18" t="s">
        <v>0</v>
      </c>
      <c r="N7" s="18" t="s">
        <v>0</v>
      </c>
      <c r="O7" s="18" t="s">
        <v>0</v>
      </c>
      <c r="P7" s="18" t="s">
        <v>0</v>
      </c>
      <c r="Q7" s="18" t="s">
        <v>0</v>
      </c>
      <c r="R7" s="18" t="s">
        <v>0</v>
      </c>
      <c r="S7" s="18" t="s">
        <v>0</v>
      </c>
      <c r="T7" s="18" t="s">
        <v>0</v>
      </c>
    </row>
    <row r="8" spans="1:20">
      <c r="A8" s="15">
        <v>39962</v>
      </c>
      <c r="B8" s="19" t="s">
        <v>0</v>
      </c>
      <c r="C8" s="19" t="s">
        <v>0</v>
      </c>
      <c r="D8" s="19" t="s">
        <v>0</v>
      </c>
      <c r="E8" s="19" t="s">
        <v>0</v>
      </c>
      <c r="F8" s="19">
        <v>0.12011805326517422</v>
      </c>
      <c r="G8" s="19">
        <v>0.12358348881849524</v>
      </c>
      <c r="H8" s="19" t="s">
        <v>0</v>
      </c>
      <c r="I8" s="19" t="s">
        <v>0</v>
      </c>
      <c r="J8" s="19" t="s">
        <v>0</v>
      </c>
      <c r="K8" s="19" t="s">
        <v>0</v>
      </c>
      <c r="L8" s="19" t="s">
        <v>0</v>
      </c>
      <c r="M8" s="19" t="s">
        <v>0</v>
      </c>
      <c r="N8" s="19" t="s">
        <v>0</v>
      </c>
      <c r="O8" s="19" t="s">
        <v>0</v>
      </c>
      <c r="P8" s="19" t="s">
        <v>0</v>
      </c>
      <c r="Q8" s="19" t="s">
        <v>0</v>
      </c>
      <c r="R8" s="19" t="s">
        <v>0</v>
      </c>
      <c r="S8" s="19" t="s">
        <v>0</v>
      </c>
      <c r="T8" s="19" t="s">
        <v>0</v>
      </c>
    </row>
    <row r="9" spans="1:20">
      <c r="A9" s="13">
        <v>39994</v>
      </c>
      <c r="B9" s="18" t="s">
        <v>0</v>
      </c>
      <c r="C9" s="18" t="s">
        <v>0</v>
      </c>
      <c r="D9" s="18" t="s">
        <v>0</v>
      </c>
      <c r="E9" s="18" t="s">
        <v>0</v>
      </c>
      <c r="F9" s="18">
        <v>6.3031769363799395E-3</v>
      </c>
      <c r="G9" s="18">
        <v>-3.2625035474264874E-2</v>
      </c>
      <c r="H9" s="18" t="s">
        <v>0</v>
      </c>
      <c r="I9" s="18" t="s">
        <v>0</v>
      </c>
      <c r="J9" s="18" t="s">
        <v>0</v>
      </c>
      <c r="K9" s="18" t="s">
        <v>0</v>
      </c>
      <c r="L9" s="18" t="s">
        <v>0</v>
      </c>
      <c r="M9" s="18" t="s">
        <v>0</v>
      </c>
      <c r="N9" s="18" t="s">
        <v>0</v>
      </c>
      <c r="O9" s="18" t="s">
        <v>0</v>
      </c>
      <c r="P9" s="18" t="s">
        <v>0</v>
      </c>
      <c r="Q9" s="18" t="s">
        <v>0</v>
      </c>
      <c r="R9" s="18" t="s">
        <v>0</v>
      </c>
      <c r="S9" s="18" t="s">
        <v>0</v>
      </c>
      <c r="T9" s="18" t="s">
        <v>0</v>
      </c>
    </row>
    <row r="10" spans="1:20">
      <c r="A10" s="15">
        <v>40025</v>
      </c>
      <c r="B10" s="19" t="s">
        <v>0</v>
      </c>
      <c r="C10" s="19" t="s">
        <v>0</v>
      </c>
      <c r="D10" s="19" t="s">
        <v>0</v>
      </c>
      <c r="E10" s="19" t="s">
        <v>0</v>
      </c>
      <c r="F10" s="19">
        <v>0.15857186099407827</v>
      </c>
      <c r="G10" s="19">
        <v>6.3392618350680108E-2</v>
      </c>
      <c r="H10" s="19" t="s">
        <v>0</v>
      </c>
      <c r="I10" s="19" t="s">
        <v>0</v>
      </c>
      <c r="J10" s="19" t="s">
        <v>0</v>
      </c>
      <c r="K10" s="19" t="s">
        <v>0</v>
      </c>
      <c r="L10" s="19" t="s">
        <v>0</v>
      </c>
      <c r="M10" s="19" t="s">
        <v>0</v>
      </c>
      <c r="N10" s="19" t="s">
        <v>0</v>
      </c>
      <c r="O10" s="19" t="s">
        <v>0</v>
      </c>
      <c r="P10" s="19" t="s">
        <v>0</v>
      </c>
      <c r="Q10" s="19" t="s">
        <v>0</v>
      </c>
      <c r="R10" s="19" t="s">
        <v>0</v>
      </c>
      <c r="S10" s="19" t="s">
        <v>0</v>
      </c>
      <c r="T10" s="19" t="s">
        <v>0</v>
      </c>
    </row>
    <row r="11" spans="1:20">
      <c r="A11" s="13">
        <v>40056</v>
      </c>
      <c r="B11" s="18" t="s">
        <v>0</v>
      </c>
      <c r="C11" s="18" t="s">
        <v>0</v>
      </c>
      <c r="D11" s="18" t="s">
        <v>0</v>
      </c>
      <c r="E11" s="18" t="s">
        <v>0</v>
      </c>
      <c r="F11" s="18">
        <v>7.966341942297106E-2</v>
      </c>
      <c r="G11" s="18">
        <v>3.1206206722302232E-2</v>
      </c>
      <c r="H11" s="18" t="s">
        <v>0</v>
      </c>
      <c r="I11" s="18" t="s">
        <v>0</v>
      </c>
      <c r="J11" s="18" t="s">
        <v>0</v>
      </c>
      <c r="K11" s="18" t="s">
        <v>0</v>
      </c>
      <c r="L11" s="18" t="s">
        <v>0</v>
      </c>
      <c r="M11" s="18" t="s">
        <v>0</v>
      </c>
      <c r="N11" s="18" t="s">
        <v>0</v>
      </c>
      <c r="O11" s="18" t="s">
        <v>0</v>
      </c>
      <c r="P11" s="18" t="s">
        <v>0</v>
      </c>
      <c r="Q11" s="18" t="s">
        <v>0</v>
      </c>
      <c r="R11" s="18" t="s">
        <v>0</v>
      </c>
      <c r="S11" s="18" t="s">
        <v>0</v>
      </c>
      <c r="T11" s="18" t="s">
        <v>0</v>
      </c>
    </row>
    <row r="12" spans="1:20">
      <c r="A12" s="15">
        <v>40086</v>
      </c>
      <c r="B12" s="19" t="s">
        <v>0</v>
      </c>
      <c r="C12" s="19" t="s">
        <v>0</v>
      </c>
      <c r="D12" s="19" t="s">
        <v>0</v>
      </c>
      <c r="E12" s="19" t="s">
        <v>0</v>
      </c>
      <c r="F12" s="19">
        <v>7.3033027491966607E-2</v>
      </c>
      <c r="G12" s="19">
        <v>8.8188694554184099E-2</v>
      </c>
      <c r="H12" s="19" t="s">
        <v>0</v>
      </c>
      <c r="I12" s="19" t="s">
        <v>0</v>
      </c>
      <c r="J12" s="19" t="s">
        <v>0</v>
      </c>
      <c r="K12" s="19" t="s">
        <v>0</v>
      </c>
      <c r="L12" s="19" t="s">
        <v>0</v>
      </c>
      <c r="M12" s="19" t="s">
        <v>0</v>
      </c>
      <c r="N12" s="19" t="s">
        <v>0</v>
      </c>
      <c r="O12" s="19" t="s">
        <v>0</v>
      </c>
      <c r="P12" s="19" t="s">
        <v>0</v>
      </c>
      <c r="Q12" s="19" t="s">
        <v>0</v>
      </c>
      <c r="R12" s="19" t="s">
        <v>0</v>
      </c>
      <c r="S12" s="19" t="s">
        <v>0</v>
      </c>
      <c r="T12" s="19" t="s">
        <v>0</v>
      </c>
    </row>
    <row r="13" spans="1:20">
      <c r="A13" s="13">
        <v>40116</v>
      </c>
      <c r="B13" s="18" t="s">
        <v>0</v>
      </c>
      <c r="C13" s="18" t="s">
        <v>0</v>
      </c>
      <c r="D13" s="18" t="s">
        <v>0</v>
      </c>
      <c r="E13" s="18" t="s">
        <v>0</v>
      </c>
      <c r="F13" s="18">
        <v>2.5754178529831862E-2</v>
      </c>
      <c r="G13" s="18">
        <v>2.3669074043541904E-4</v>
      </c>
      <c r="H13" s="18" t="s">
        <v>0</v>
      </c>
      <c r="I13" s="18" t="s">
        <v>0</v>
      </c>
      <c r="J13" s="18" t="s">
        <v>0</v>
      </c>
      <c r="K13" s="18" t="s">
        <v>0</v>
      </c>
      <c r="L13" s="18" t="s">
        <v>0</v>
      </c>
      <c r="M13" s="18" t="s">
        <v>0</v>
      </c>
      <c r="N13" s="18" t="s">
        <v>0</v>
      </c>
      <c r="O13" s="18" t="s">
        <v>0</v>
      </c>
      <c r="P13" s="18" t="s">
        <v>0</v>
      </c>
      <c r="Q13" s="18" t="s">
        <v>0</v>
      </c>
      <c r="R13" s="18" t="s">
        <v>0</v>
      </c>
      <c r="S13" s="18" t="s">
        <v>0</v>
      </c>
      <c r="T13" s="18" t="s">
        <v>0</v>
      </c>
    </row>
    <row r="14" spans="1:20">
      <c r="A14" s="15">
        <v>40147</v>
      </c>
      <c r="B14" s="19" t="s">
        <v>0</v>
      </c>
      <c r="C14" s="19" t="s">
        <v>0</v>
      </c>
      <c r="D14" s="19" t="s">
        <v>0</v>
      </c>
      <c r="E14" s="19" t="s">
        <v>0</v>
      </c>
      <c r="F14" s="19">
        <v>0.12552076605591256</v>
      </c>
      <c r="G14" s="19">
        <v>8.9065333424559245E-2</v>
      </c>
      <c r="H14" s="19" t="s">
        <v>0</v>
      </c>
      <c r="I14" s="19" t="s">
        <v>0</v>
      </c>
      <c r="J14" s="19" t="s">
        <v>0</v>
      </c>
      <c r="K14" s="19" t="s">
        <v>0</v>
      </c>
      <c r="L14" s="19" t="s">
        <v>0</v>
      </c>
      <c r="M14" s="19" t="s">
        <v>0</v>
      </c>
      <c r="N14" s="19" t="s">
        <v>0</v>
      </c>
      <c r="O14" s="19" t="s">
        <v>0</v>
      </c>
      <c r="P14" s="19" t="s">
        <v>0</v>
      </c>
      <c r="Q14" s="19" t="s">
        <v>0</v>
      </c>
      <c r="R14" s="19" t="s">
        <v>0</v>
      </c>
      <c r="S14" s="19" t="s">
        <v>0</v>
      </c>
      <c r="T14" s="19" t="s">
        <v>0</v>
      </c>
    </row>
    <row r="15" spans="1:20">
      <c r="A15" s="13">
        <v>40178</v>
      </c>
      <c r="B15" s="18" t="s">
        <v>0</v>
      </c>
      <c r="C15" s="18" t="s">
        <v>0</v>
      </c>
      <c r="D15" s="18" t="s">
        <v>0</v>
      </c>
      <c r="E15" s="18" t="s">
        <v>0</v>
      </c>
      <c r="F15" s="18">
        <v>3.4426048632622441E-2</v>
      </c>
      <c r="G15" s="18">
        <v>2.2556289111302252E-2</v>
      </c>
      <c r="H15" s="18" t="s">
        <v>0</v>
      </c>
      <c r="I15" s="18" t="s">
        <v>0</v>
      </c>
      <c r="J15" s="18" t="s">
        <v>0</v>
      </c>
      <c r="K15" s="18" t="s">
        <v>0</v>
      </c>
      <c r="L15" s="18" t="s">
        <v>0</v>
      </c>
      <c r="M15" s="18" t="s">
        <v>0</v>
      </c>
      <c r="N15" s="18" t="s">
        <v>0</v>
      </c>
      <c r="O15" s="18" t="s">
        <v>0</v>
      </c>
      <c r="P15" s="18" t="s">
        <v>0</v>
      </c>
      <c r="Q15" s="18" t="s">
        <v>0</v>
      </c>
      <c r="R15" s="18" t="s">
        <v>0</v>
      </c>
      <c r="S15" s="18" t="s">
        <v>0</v>
      </c>
      <c r="T15" s="18" t="s">
        <v>0</v>
      </c>
    </row>
    <row r="16" spans="1:20">
      <c r="A16" s="15">
        <v>40207</v>
      </c>
      <c r="B16" s="19" t="s">
        <v>0</v>
      </c>
      <c r="C16" s="19" t="s">
        <v>0</v>
      </c>
      <c r="D16" s="19" t="s">
        <v>0</v>
      </c>
      <c r="E16" s="19" t="s">
        <v>0</v>
      </c>
      <c r="F16" s="19">
        <v>-2.4619242557446852E-2</v>
      </c>
      <c r="G16" s="19">
        <v>-4.675693854818963E-2</v>
      </c>
      <c r="H16" s="19" t="s">
        <v>0</v>
      </c>
      <c r="I16" s="19" t="s">
        <v>0</v>
      </c>
      <c r="J16" s="19" t="s">
        <v>0</v>
      </c>
      <c r="K16" s="19" t="s">
        <v>0</v>
      </c>
      <c r="L16" s="19" t="s">
        <v>0</v>
      </c>
      <c r="M16" s="19" t="s">
        <v>0</v>
      </c>
      <c r="N16" s="19" t="s">
        <v>0</v>
      </c>
      <c r="O16" s="19" t="s">
        <v>0</v>
      </c>
      <c r="P16" s="19" t="s">
        <v>0</v>
      </c>
      <c r="Q16" s="19" t="s">
        <v>0</v>
      </c>
      <c r="R16" s="19" t="s">
        <v>0</v>
      </c>
      <c r="S16" s="19" t="s">
        <v>0</v>
      </c>
      <c r="T16" s="19" t="s">
        <v>0</v>
      </c>
    </row>
    <row r="17" spans="1:20">
      <c r="A17" s="13">
        <v>40235</v>
      </c>
      <c r="B17" s="18" t="s">
        <v>0</v>
      </c>
      <c r="C17" s="18" t="s">
        <v>0</v>
      </c>
      <c r="D17" s="18" t="s">
        <v>0</v>
      </c>
      <c r="E17" s="18" t="s">
        <v>0</v>
      </c>
      <c r="F17" s="18">
        <v>3.1237402750963428E-2</v>
      </c>
      <c r="G17" s="18">
        <v>1.6590924626039394E-2</v>
      </c>
      <c r="H17" s="18" t="s">
        <v>0</v>
      </c>
      <c r="I17" s="18" t="s">
        <v>0</v>
      </c>
      <c r="J17" s="18" t="s">
        <v>0</v>
      </c>
      <c r="K17" s="18" t="s">
        <v>0</v>
      </c>
      <c r="L17" s="18" t="s">
        <v>0</v>
      </c>
      <c r="M17" s="18" t="s">
        <v>0</v>
      </c>
      <c r="N17" s="18" t="s">
        <v>0</v>
      </c>
      <c r="O17" s="18" t="s">
        <v>0</v>
      </c>
      <c r="P17" s="18" t="s">
        <v>0</v>
      </c>
      <c r="Q17" s="18" t="s">
        <v>0</v>
      </c>
      <c r="R17" s="18" t="s">
        <v>0</v>
      </c>
      <c r="S17" s="18" t="s">
        <v>0</v>
      </c>
      <c r="T17" s="18" t="s">
        <v>0</v>
      </c>
    </row>
    <row r="18" spans="1:20">
      <c r="A18" s="15">
        <v>40268</v>
      </c>
      <c r="B18" s="19" t="s">
        <v>0</v>
      </c>
      <c r="C18" s="19" t="s">
        <v>0</v>
      </c>
      <c r="D18" s="19" t="s">
        <v>0</v>
      </c>
      <c r="E18" s="19" t="s">
        <v>0</v>
      </c>
      <c r="F18" s="19">
        <v>-1.3188947332497758E-2</v>
      </c>
      <c r="G18" s="19">
        <v>5.798088199470719E-2</v>
      </c>
      <c r="H18" s="19" t="s">
        <v>0</v>
      </c>
      <c r="I18" s="19" t="s">
        <v>0</v>
      </c>
      <c r="J18" s="19" t="s">
        <v>0</v>
      </c>
      <c r="K18" s="19" t="s">
        <v>0</v>
      </c>
      <c r="L18" s="19" t="s">
        <v>0</v>
      </c>
      <c r="M18" s="19" t="s">
        <v>0</v>
      </c>
      <c r="N18" s="19" t="s">
        <v>0</v>
      </c>
      <c r="O18" s="19" t="s">
        <v>0</v>
      </c>
      <c r="P18" s="19" t="s">
        <v>0</v>
      </c>
      <c r="Q18" s="19" t="s">
        <v>0</v>
      </c>
      <c r="R18" s="19" t="s">
        <v>0</v>
      </c>
      <c r="S18" s="19" t="s">
        <v>0</v>
      </c>
      <c r="T18" s="19" t="s">
        <v>0</v>
      </c>
    </row>
    <row r="19" spans="1:20">
      <c r="A19" s="13">
        <v>40298</v>
      </c>
      <c r="B19" s="18" t="s">
        <v>0</v>
      </c>
      <c r="C19" s="18" t="s">
        <v>0</v>
      </c>
      <c r="D19" s="18" t="s">
        <v>0</v>
      </c>
      <c r="E19" s="18" t="s">
        <v>0</v>
      </c>
      <c r="F19" s="18">
        <v>-4.7400805436229598E-3</v>
      </c>
      <c r="G19" s="18">
        <v>-4.0489393774122751E-2</v>
      </c>
      <c r="H19" s="18" t="s">
        <v>0</v>
      </c>
      <c r="I19" s="18" t="s">
        <v>0</v>
      </c>
      <c r="J19" s="18" t="s">
        <v>0</v>
      </c>
      <c r="K19" s="18" t="s">
        <v>0</v>
      </c>
      <c r="L19" s="18" t="s">
        <v>0</v>
      </c>
      <c r="M19" s="18" t="s">
        <v>0</v>
      </c>
      <c r="N19" s="18" t="s">
        <v>0</v>
      </c>
      <c r="O19" s="18" t="s">
        <v>0</v>
      </c>
      <c r="P19" s="18" t="s">
        <v>0</v>
      </c>
      <c r="Q19" s="18" t="s">
        <v>0</v>
      </c>
      <c r="R19" s="18" t="s">
        <v>0</v>
      </c>
      <c r="S19" s="18" t="s">
        <v>0</v>
      </c>
      <c r="T19" s="18" t="s">
        <v>0</v>
      </c>
    </row>
    <row r="20" spans="1:20">
      <c r="A20" s="15">
        <v>40329</v>
      </c>
      <c r="B20" s="19" t="s">
        <v>0</v>
      </c>
      <c r="C20" s="19" t="s">
        <v>0</v>
      </c>
      <c r="D20" s="19" t="s">
        <v>0</v>
      </c>
      <c r="E20" s="19" t="s">
        <v>0</v>
      </c>
      <c r="F20" s="19">
        <v>-3.5467025115606066E-2</v>
      </c>
      <c r="G20" s="19">
        <v>-6.6488020449403273E-2</v>
      </c>
      <c r="H20" s="19" t="s">
        <v>0</v>
      </c>
      <c r="I20" s="19" t="s">
        <v>0</v>
      </c>
      <c r="J20" s="19" t="s">
        <v>0</v>
      </c>
      <c r="K20" s="19" t="s">
        <v>0</v>
      </c>
      <c r="L20" s="19" t="s">
        <v>0</v>
      </c>
      <c r="M20" s="19" t="s">
        <v>0</v>
      </c>
      <c r="N20" s="19" t="s">
        <v>0</v>
      </c>
      <c r="O20" s="19" t="s">
        <v>0</v>
      </c>
      <c r="P20" s="19" t="s">
        <v>0</v>
      </c>
      <c r="Q20" s="19" t="s">
        <v>0</v>
      </c>
      <c r="R20" s="19" t="s">
        <v>0</v>
      </c>
      <c r="S20" s="19" t="s">
        <v>0</v>
      </c>
      <c r="T20" s="19" t="s">
        <v>0</v>
      </c>
    </row>
    <row r="21" spans="1:20">
      <c r="A21" s="13">
        <v>40359</v>
      </c>
      <c r="B21" s="18" t="s">
        <v>0</v>
      </c>
      <c r="C21" s="18" t="s">
        <v>0</v>
      </c>
      <c r="D21" s="18" t="s">
        <v>0</v>
      </c>
      <c r="E21" s="18" t="s">
        <v>0</v>
      </c>
      <c r="F21" s="18">
        <v>3.0046146456177869E-2</v>
      </c>
      <c r="G21" s="18">
        <v>-3.3499630244326339E-2</v>
      </c>
      <c r="H21" s="18" t="s">
        <v>0</v>
      </c>
      <c r="I21" s="18" t="s">
        <v>0</v>
      </c>
      <c r="J21" s="18" t="s">
        <v>0</v>
      </c>
      <c r="K21" s="18" t="s">
        <v>0</v>
      </c>
      <c r="L21" s="18" t="s">
        <v>0</v>
      </c>
      <c r="M21" s="18" t="s">
        <v>0</v>
      </c>
      <c r="N21" s="18" t="s">
        <v>0</v>
      </c>
      <c r="O21" s="18" t="s">
        <v>0</v>
      </c>
      <c r="P21" s="18" t="s">
        <v>0</v>
      </c>
      <c r="Q21" s="18" t="s">
        <v>0</v>
      </c>
      <c r="R21" s="18" t="s">
        <v>0</v>
      </c>
      <c r="S21" s="18" t="s">
        <v>0</v>
      </c>
      <c r="T21" s="18" t="s">
        <v>0</v>
      </c>
    </row>
    <row r="22" spans="1:20">
      <c r="A22" s="15">
        <v>40389</v>
      </c>
      <c r="B22" s="19" t="s">
        <v>0</v>
      </c>
      <c r="C22" s="19" t="s">
        <v>0</v>
      </c>
      <c r="D22" s="19" t="s">
        <v>0</v>
      </c>
      <c r="E22" s="19" t="s">
        <v>0</v>
      </c>
      <c r="F22" s="19">
        <v>0.11772651258904454</v>
      </c>
      <c r="G22" s="19">
        <v>0.10778454760977119</v>
      </c>
      <c r="H22" s="19" t="s">
        <v>0</v>
      </c>
      <c r="I22" s="19" t="s">
        <v>0</v>
      </c>
      <c r="J22" s="19" t="s">
        <v>0</v>
      </c>
      <c r="K22" s="19" t="s">
        <v>0</v>
      </c>
      <c r="L22" s="19" t="s">
        <v>0</v>
      </c>
      <c r="M22" s="19" t="s">
        <v>0</v>
      </c>
      <c r="N22" s="19" t="s">
        <v>0</v>
      </c>
      <c r="O22" s="19" t="s">
        <v>0</v>
      </c>
      <c r="P22" s="19" t="s">
        <v>0</v>
      </c>
      <c r="Q22" s="19" t="s">
        <v>0</v>
      </c>
      <c r="R22" s="19" t="s">
        <v>0</v>
      </c>
      <c r="S22" s="19" t="s">
        <v>0</v>
      </c>
      <c r="T22" s="19" t="s">
        <v>0</v>
      </c>
    </row>
    <row r="23" spans="1:20">
      <c r="A23" s="13">
        <v>40421</v>
      </c>
      <c r="B23" s="18" t="s">
        <v>0</v>
      </c>
      <c r="C23" s="18" t="s">
        <v>0</v>
      </c>
      <c r="D23" s="18" t="s">
        <v>0</v>
      </c>
      <c r="E23" s="18" t="s">
        <v>0</v>
      </c>
      <c r="F23" s="18">
        <v>3.3825565310154904E-3</v>
      </c>
      <c r="G23" s="18">
        <v>-3.5243968321925445E-2</v>
      </c>
      <c r="H23" s="18" t="s">
        <v>0</v>
      </c>
      <c r="I23" s="18" t="s">
        <v>0</v>
      </c>
      <c r="J23" s="18" t="s">
        <v>0</v>
      </c>
      <c r="K23" s="18" t="s">
        <v>0</v>
      </c>
      <c r="L23" s="18" t="s">
        <v>0</v>
      </c>
      <c r="M23" s="18" t="s">
        <v>0</v>
      </c>
      <c r="N23" s="18" t="s">
        <v>0</v>
      </c>
      <c r="O23" s="18" t="s">
        <v>0</v>
      </c>
      <c r="P23" s="18" t="s">
        <v>0</v>
      </c>
      <c r="Q23" s="18" t="s">
        <v>0</v>
      </c>
      <c r="R23" s="18" t="s">
        <v>0</v>
      </c>
      <c r="S23" s="18" t="s">
        <v>0</v>
      </c>
      <c r="T23" s="18" t="s">
        <v>0</v>
      </c>
    </row>
    <row r="24" spans="1:20">
      <c r="A24" s="15">
        <v>40451</v>
      </c>
      <c r="B24" s="19" t="s">
        <v>0</v>
      </c>
      <c r="C24" s="19" t="s">
        <v>0</v>
      </c>
      <c r="D24" s="19" t="s">
        <v>0</v>
      </c>
      <c r="E24" s="19" t="s">
        <v>0</v>
      </c>
      <c r="F24" s="19">
        <v>5.1072054149483348E-2</v>
      </c>
      <c r="G24" s="19">
        <v>6.5310601486476161E-2</v>
      </c>
      <c r="H24" s="19" t="s">
        <v>0</v>
      </c>
      <c r="I24" s="19" t="s">
        <v>0</v>
      </c>
      <c r="J24" s="19" t="s">
        <v>0</v>
      </c>
      <c r="K24" s="19" t="s">
        <v>0</v>
      </c>
      <c r="L24" s="19" t="s">
        <v>0</v>
      </c>
      <c r="M24" s="19" t="s">
        <v>0</v>
      </c>
      <c r="N24" s="19" t="s">
        <v>0</v>
      </c>
      <c r="O24" s="19" t="s">
        <v>0</v>
      </c>
      <c r="P24" s="19" t="s">
        <v>0</v>
      </c>
      <c r="Q24" s="19" t="s">
        <v>0</v>
      </c>
      <c r="R24" s="19" t="s">
        <v>0</v>
      </c>
      <c r="S24" s="19" t="s">
        <v>0</v>
      </c>
      <c r="T24" s="19" t="s">
        <v>0</v>
      </c>
    </row>
    <row r="25" spans="1:20">
      <c r="A25" s="13">
        <v>40480</v>
      </c>
      <c r="B25" s="18" t="s">
        <v>0</v>
      </c>
      <c r="C25" s="18" t="s">
        <v>0</v>
      </c>
      <c r="D25" s="18" t="s">
        <v>0</v>
      </c>
      <c r="E25" s="18" t="s">
        <v>0</v>
      </c>
      <c r="F25" s="18">
        <v>6.3057929690138126E-2</v>
      </c>
      <c r="G25" s="18">
        <v>1.7643621397464226E-2</v>
      </c>
      <c r="H25" s="18" t="s">
        <v>0</v>
      </c>
      <c r="I25" s="18" t="s">
        <v>0</v>
      </c>
      <c r="J25" s="18" t="s">
        <v>0</v>
      </c>
      <c r="K25" s="18" t="s">
        <v>0</v>
      </c>
      <c r="L25" s="18" t="s">
        <v>0</v>
      </c>
      <c r="M25" s="18" t="s">
        <v>0</v>
      </c>
      <c r="N25" s="18" t="s">
        <v>0</v>
      </c>
      <c r="O25" s="18" t="s">
        <v>0</v>
      </c>
      <c r="P25" s="18" t="s">
        <v>0</v>
      </c>
      <c r="Q25" s="18" t="s">
        <v>0</v>
      </c>
      <c r="R25" s="18" t="s">
        <v>0</v>
      </c>
      <c r="S25" s="18" t="s">
        <v>0</v>
      </c>
      <c r="T25" s="18" t="s">
        <v>0</v>
      </c>
    </row>
    <row r="26" spans="1:20">
      <c r="A26" s="15">
        <v>40512</v>
      </c>
      <c r="B26" s="19" t="s">
        <v>0</v>
      </c>
      <c r="C26" s="19" t="s">
        <v>0</v>
      </c>
      <c r="D26" s="19" t="s">
        <v>0</v>
      </c>
      <c r="E26" s="19" t="s">
        <v>0</v>
      </c>
      <c r="F26" s="19">
        <v>-1.0316315497260753E-2</v>
      </c>
      <c r="G26" s="19">
        <v>-4.2253054072098228E-2</v>
      </c>
      <c r="H26" s="19" t="s">
        <v>0</v>
      </c>
      <c r="I26" s="19" t="s">
        <v>0</v>
      </c>
      <c r="J26" s="19" t="s">
        <v>0</v>
      </c>
      <c r="K26" s="19" t="s">
        <v>0</v>
      </c>
      <c r="L26" s="19" t="s">
        <v>0</v>
      </c>
      <c r="M26" s="19" t="s">
        <v>0</v>
      </c>
      <c r="N26" s="19" t="s">
        <v>0</v>
      </c>
      <c r="O26" s="19" t="s">
        <v>0</v>
      </c>
      <c r="P26" s="19" t="s">
        <v>0</v>
      </c>
      <c r="Q26" s="19" t="s">
        <v>0</v>
      </c>
      <c r="R26" s="19" t="s">
        <v>0</v>
      </c>
      <c r="S26" s="19" t="s">
        <v>0</v>
      </c>
      <c r="T26" s="19" t="s">
        <v>0</v>
      </c>
    </row>
    <row r="27" spans="1:20">
      <c r="A27" s="13">
        <v>40543</v>
      </c>
      <c r="B27" s="18" t="s">
        <v>0</v>
      </c>
      <c r="C27" s="18" t="s">
        <v>0</v>
      </c>
      <c r="D27" s="18" t="s">
        <v>0</v>
      </c>
      <c r="E27" s="18" t="s">
        <v>0</v>
      </c>
      <c r="F27" s="18">
        <v>1.8037455238597122E-2</v>
      </c>
      <c r="G27" s="18">
        <v>2.3137954967054508E-2</v>
      </c>
      <c r="H27" s="18" t="s">
        <v>0</v>
      </c>
      <c r="I27" s="18" t="s">
        <v>0</v>
      </c>
      <c r="J27" s="18" t="s">
        <v>0</v>
      </c>
      <c r="K27" s="18" t="s">
        <v>0</v>
      </c>
      <c r="L27" s="18" t="s">
        <v>0</v>
      </c>
      <c r="M27" s="18" t="s">
        <v>0</v>
      </c>
      <c r="N27" s="18" t="s">
        <v>0</v>
      </c>
      <c r="O27" s="18" t="s">
        <v>0</v>
      </c>
      <c r="P27" s="18" t="s">
        <v>0</v>
      </c>
      <c r="Q27" s="18" t="s">
        <v>0</v>
      </c>
      <c r="R27" s="18" t="s">
        <v>0</v>
      </c>
      <c r="S27" s="18" t="s">
        <v>0</v>
      </c>
      <c r="T27" s="18" t="s">
        <v>0</v>
      </c>
    </row>
    <row r="28" spans="1:20">
      <c r="A28" s="15">
        <v>40574</v>
      </c>
      <c r="B28" s="19" t="s">
        <v>0</v>
      </c>
      <c r="C28" s="19" t="s">
        <v>0</v>
      </c>
      <c r="D28" s="19" t="s">
        <v>0</v>
      </c>
      <c r="E28" s="19" t="s">
        <v>0</v>
      </c>
      <c r="F28" s="19">
        <v>-8.3265376953095549E-2</v>
      </c>
      <c r="G28" s="19">
        <v>-3.9698146743585627E-2</v>
      </c>
      <c r="H28" s="19" t="s">
        <v>0</v>
      </c>
      <c r="I28" s="19" t="s">
        <v>0</v>
      </c>
      <c r="J28" s="19" t="s">
        <v>0</v>
      </c>
      <c r="K28" s="19" t="s">
        <v>0</v>
      </c>
      <c r="L28" s="19" t="s">
        <v>0</v>
      </c>
      <c r="M28" s="19" t="s">
        <v>0</v>
      </c>
      <c r="N28" s="19" t="s">
        <v>0</v>
      </c>
      <c r="O28" s="19" t="s">
        <v>0</v>
      </c>
      <c r="P28" s="19" t="s">
        <v>0</v>
      </c>
      <c r="Q28" s="19" t="s">
        <v>0</v>
      </c>
      <c r="R28" s="19" t="s">
        <v>0</v>
      </c>
      <c r="S28" s="19" t="s">
        <v>0</v>
      </c>
      <c r="T28" s="19" t="s">
        <v>0</v>
      </c>
    </row>
    <row r="29" spans="1:20">
      <c r="A29" s="13">
        <v>40602</v>
      </c>
      <c r="B29" s="18" t="s">
        <v>0</v>
      </c>
      <c r="C29" s="18" t="s">
        <v>0</v>
      </c>
      <c r="D29" s="18" t="s">
        <v>0</v>
      </c>
      <c r="E29" s="18" t="s">
        <v>0</v>
      </c>
      <c r="F29" s="18">
        <v>6.8406818121382607E-3</v>
      </c>
      <c r="G29" s="18">
        <v>1.1934405726212294E-2</v>
      </c>
      <c r="H29" s="18" t="s">
        <v>0</v>
      </c>
      <c r="I29" s="18" t="s">
        <v>0</v>
      </c>
      <c r="J29" s="18" t="s">
        <v>0</v>
      </c>
      <c r="K29" s="18" t="s">
        <v>0</v>
      </c>
      <c r="L29" s="18" t="s">
        <v>0</v>
      </c>
      <c r="M29" s="18" t="s">
        <v>0</v>
      </c>
      <c r="N29" s="18" t="s">
        <v>0</v>
      </c>
      <c r="O29" s="18" t="s">
        <v>0</v>
      </c>
      <c r="P29" s="18" t="s">
        <v>0</v>
      </c>
      <c r="Q29" s="18" t="s">
        <v>0</v>
      </c>
      <c r="R29" s="18" t="s">
        <v>0</v>
      </c>
      <c r="S29" s="18" t="s">
        <v>0</v>
      </c>
      <c r="T29" s="18" t="s">
        <v>0</v>
      </c>
    </row>
    <row r="30" spans="1:20">
      <c r="A30" s="15">
        <v>40633</v>
      </c>
      <c r="B30" s="19" t="s">
        <v>0</v>
      </c>
      <c r="C30" s="19" t="s">
        <v>0</v>
      </c>
      <c r="D30" s="19" t="s">
        <v>0</v>
      </c>
      <c r="E30" s="19" t="s">
        <v>0</v>
      </c>
      <c r="F30" s="19">
        <v>6.219123168131091E-2</v>
      </c>
      <c r="G30" s="19">
        <v>1.7537363392036154E-2</v>
      </c>
      <c r="H30" s="19" t="s">
        <v>0</v>
      </c>
      <c r="I30" s="19" t="s">
        <v>0</v>
      </c>
      <c r="J30" s="19" t="s">
        <v>0</v>
      </c>
      <c r="K30" s="19" t="s">
        <v>0</v>
      </c>
      <c r="L30" s="19" t="s">
        <v>0</v>
      </c>
      <c r="M30" s="19" t="s">
        <v>0</v>
      </c>
      <c r="N30" s="19" t="s">
        <v>0</v>
      </c>
      <c r="O30" s="19" t="s">
        <v>0</v>
      </c>
      <c r="P30" s="19" t="s">
        <v>0</v>
      </c>
      <c r="Q30" s="19" t="s">
        <v>0</v>
      </c>
      <c r="R30" s="19" t="s">
        <v>0</v>
      </c>
      <c r="S30" s="19" t="s">
        <v>0</v>
      </c>
      <c r="T30" s="19" t="s">
        <v>0</v>
      </c>
    </row>
    <row r="31" spans="1:20">
      <c r="A31" s="13">
        <v>40662</v>
      </c>
      <c r="B31" s="18" t="s">
        <v>0</v>
      </c>
      <c r="C31" s="18" t="s">
        <v>0</v>
      </c>
      <c r="D31" s="18" t="s">
        <v>0</v>
      </c>
      <c r="E31" s="18" t="s">
        <v>0</v>
      </c>
      <c r="F31" s="18">
        <v>1.3725133364017594E-4</v>
      </c>
      <c r="G31" s="18">
        <v>-3.6010407633799701E-2</v>
      </c>
      <c r="H31" s="18" t="s">
        <v>0</v>
      </c>
      <c r="I31" s="18" t="s">
        <v>0</v>
      </c>
      <c r="J31" s="18" t="s">
        <v>0</v>
      </c>
      <c r="K31" s="18" t="s">
        <v>0</v>
      </c>
      <c r="L31" s="18" t="s">
        <v>0</v>
      </c>
      <c r="M31" s="18" t="s">
        <v>0</v>
      </c>
      <c r="N31" s="18" t="s">
        <v>0</v>
      </c>
      <c r="O31" s="18" t="s">
        <v>0</v>
      </c>
      <c r="P31" s="18" t="s">
        <v>0</v>
      </c>
      <c r="Q31" s="18" t="s">
        <v>0</v>
      </c>
      <c r="R31" s="18" t="s">
        <v>0</v>
      </c>
      <c r="S31" s="18" t="s">
        <v>0</v>
      </c>
      <c r="T31" s="18" t="s">
        <v>0</v>
      </c>
    </row>
    <row r="32" spans="1:20">
      <c r="A32" s="15">
        <v>40694</v>
      </c>
      <c r="B32" s="19" t="s">
        <v>0</v>
      </c>
      <c r="C32" s="19" t="s">
        <v>0</v>
      </c>
      <c r="D32" s="19" t="s">
        <v>0</v>
      </c>
      <c r="E32" s="19" t="s">
        <v>0</v>
      </c>
      <c r="F32" s="19">
        <v>-1.8905925171824878E-3</v>
      </c>
      <c r="G32" s="19">
        <v>-2.3289710336953706E-2</v>
      </c>
      <c r="H32" s="19" t="s">
        <v>0</v>
      </c>
      <c r="I32" s="19" t="s">
        <v>0</v>
      </c>
      <c r="J32" s="19" t="s">
        <v>0</v>
      </c>
      <c r="K32" s="19" t="s">
        <v>0</v>
      </c>
      <c r="L32" s="19" t="s">
        <v>0</v>
      </c>
      <c r="M32" s="19" t="s">
        <v>0</v>
      </c>
      <c r="N32" s="19" t="s">
        <v>0</v>
      </c>
      <c r="O32" s="19" t="s">
        <v>0</v>
      </c>
      <c r="P32" s="19" t="s">
        <v>0</v>
      </c>
      <c r="Q32" s="19" t="s">
        <v>0</v>
      </c>
      <c r="R32" s="19" t="s">
        <v>0</v>
      </c>
      <c r="S32" s="19" t="s">
        <v>0</v>
      </c>
      <c r="T32" s="19" t="s">
        <v>0</v>
      </c>
    </row>
    <row r="33" spans="1:20">
      <c r="A33" s="13">
        <v>40724</v>
      </c>
      <c r="B33" s="18" t="s">
        <v>0</v>
      </c>
      <c r="C33" s="18" t="s">
        <v>0</v>
      </c>
      <c r="D33" s="18" t="s">
        <v>0</v>
      </c>
      <c r="E33" s="18" t="s">
        <v>0</v>
      </c>
      <c r="F33" s="18">
        <v>-2.7124793651365553E-2</v>
      </c>
      <c r="G33" s="18">
        <v>-3.4371264783494615E-2</v>
      </c>
      <c r="H33" s="18" t="s">
        <v>0</v>
      </c>
      <c r="I33" s="18" t="s">
        <v>0</v>
      </c>
      <c r="J33" s="18" t="s">
        <v>0</v>
      </c>
      <c r="K33" s="18" t="s">
        <v>0</v>
      </c>
      <c r="L33" s="18" t="s">
        <v>0</v>
      </c>
      <c r="M33" s="18" t="s">
        <v>0</v>
      </c>
      <c r="N33" s="18" t="s">
        <v>0</v>
      </c>
      <c r="O33" s="18" t="s">
        <v>0</v>
      </c>
      <c r="P33" s="18" t="s">
        <v>0</v>
      </c>
      <c r="Q33" s="18" t="s">
        <v>0</v>
      </c>
      <c r="R33" s="18" t="s">
        <v>0</v>
      </c>
      <c r="S33" s="18" t="s">
        <v>0</v>
      </c>
      <c r="T33" s="18" t="s">
        <v>0</v>
      </c>
    </row>
    <row r="34" spans="1:20">
      <c r="A34" s="15">
        <v>40753</v>
      </c>
      <c r="B34" s="19" t="s">
        <v>0</v>
      </c>
      <c r="C34" s="19" t="s">
        <v>0</v>
      </c>
      <c r="D34" s="19" t="s">
        <v>0</v>
      </c>
      <c r="E34" s="19" t="s">
        <v>0</v>
      </c>
      <c r="F34" s="19">
        <v>-6.3935704598588106E-2</v>
      </c>
      <c r="G34" s="19">
        <v>-5.7357338044266126E-2</v>
      </c>
      <c r="H34" s="19" t="s">
        <v>0</v>
      </c>
      <c r="I34" s="19" t="s">
        <v>0</v>
      </c>
      <c r="J34" s="19" t="s">
        <v>0</v>
      </c>
      <c r="K34" s="19" t="s">
        <v>0</v>
      </c>
      <c r="L34" s="19" t="s">
        <v>0</v>
      </c>
      <c r="M34" s="19" t="s">
        <v>0</v>
      </c>
      <c r="N34" s="19" t="s">
        <v>0</v>
      </c>
      <c r="O34" s="19" t="s">
        <v>0</v>
      </c>
      <c r="P34" s="19" t="s">
        <v>0</v>
      </c>
      <c r="Q34" s="19" t="s">
        <v>0</v>
      </c>
      <c r="R34" s="19" t="s">
        <v>0</v>
      </c>
      <c r="S34" s="19" t="s">
        <v>0</v>
      </c>
      <c r="T34" s="19" t="s">
        <v>0</v>
      </c>
    </row>
    <row r="35" spans="1:20">
      <c r="A35" s="13">
        <v>40786</v>
      </c>
      <c r="B35" s="18" t="s">
        <v>0</v>
      </c>
      <c r="C35" s="18" t="s">
        <v>0</v>
      </c>
      <c r="D35" s="18" t="s">
        <v>0</v>
      </c>
      <c r="E35" s="18" t="s">
        <v>0</v>
      </c>
      <c r="F35" s="18">
        <v>-2.6351448837535929E-2</v>
      </c>
      <c r="G35" s="18">
        <v>-3.9730242370685898E-2</v>
      </c>
      <c r="H35" s="18" t="s">
        <v>0</v>
      </c>
      <c r="I35" s="18" t="s">
        <v>0</v>
      </c>
      <c r="J35" s="18" t="s">
        <v>0</v>
      </c>
      <c r="K35" s="18" t="s">
        <v>0</v>
      </c>
      <c r="L35" s="18" t="s">
        <v>0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8" t="s">
        <v>0</v>
      </c>
      <c r="S35" s="18" t="s">
        <v>0</v>
      </c>
      <c r="T35" s="18" t="s">
        <v>0</v>
      </c>
    </row>
    <row r="36" spans="1:20">
      <c r="A36" s="15">
        <v>40816</v>
      </c>
      <c r="B36" s="19" t="s">
        <v>0</v>
      </c>
      <c r="C36" s="19" t="s">
        <v>0</v>
      </c>
      <c r="D36" s="19" t="s">
        <v>0</v>
      </c>
      <c r="E36" s="19" t="s">
        <v>0</v>
      </c>
      <c r="F36" s="19">
        <v>-7.136661258450161E-2</v>
      </c>
      <c r="G36" s="19">
        <v>-7.3994830952418322E-2</v>
      </c>
      <c r="H36" s="19" t="s">
        <v>0</v>
      </c>
      <c r="I36" s="19" t="s">
        <v>0</v>
      </c>
      <c r="J36" s="19" t="s">
        <v>0</v>
      </c>
      <c r="K36" s="19" t="s">
        <v>0</v>
      </c>
      <c r="L36" s="19" t="s">
        <v>0</v>
      </c>
      <c r="M36" s="19" t="s">
        <v>0</v>
      </c>
      <c r="N36" s="19" t="s">
        <v>0</v>
      </c>
      <c r="O36" s="19" t="s">
        <v>0</v>
      </c>
      <c r="P36" s="19" t="s">
        <v>0</v>
      </c>
      <c r="Q36" s="19" t="s">
        <v>0</v>
      </c>
      <c r="R36" s="19" t="s">
        <v>0</v>
      </c>
      <c r="S36" s="19" t="s">
        <v>0</v>
      </c>
      <c r="T36" s="19" t="s">
        <v>0</v>
      </c>
    </row>
    <row r="37" spans="1:20">
      <c r="A37" s="13">
        <v>40847</v>
      </c>
      <c r="B37" s="18" t="s">
        <v>0</v>
      </c>
      <c r="C37" s="18" t="s">
        <v>0</v>
      </c>
      <c r="D37" s="18" t="s">
        <v>0</v>
      </c>
      <c r="E37" s="18" t="s">
        <v>0</v>
      </c>
      <c r="F37" s="18">
        <v>6.7689007855805672E-2</v>
      </c>
      <c r="G37" s="18">
        <v>0.11477129266629471</v>
      </c>
      <c r="H37" s="18" t="s">
        <v>0</v>
      </c>
      <c r="I37" s="18" t="s">
        <v>0</v>
      </c>
      <c r="J37" s="18" t="s">
        <v>0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8" t="s">
        <v>0</v>
      </c>
      <c r="S37" s="18" t="s">
        <v>0</v>
      </c>
      <c r="T37" s="18" t="s">
        <v>0</v>
      </c>
    </row>
    <row r="38" spans="1:20">
      <c r="A38" s="15">
        <v>40877</v>
      </c>
      <c r="B38" s="19" t="s">
        <v>0</v>
      </c>
      <c r="C38" s="19" t="s">
        <v>0</v>
      </c>
      <c r="D38" s="19" t="s">
        <v>0</v>
      </c>
      <c r="E38" s="19" t="s">
        <v>0</v>
      </c>
      <c r="F38" s="19">
        <v>-4.0509398062229307E-2</v>
      </c>
      <c r="G38" s="19">
        <v>-2.5223170170156961E-2</v>
      </c>
      <c r="H38" s="19" t="s">
        <v>0</v>
      </c>
      <c r="I38" s="19" t="s">
        <v>0</v>
      </c>
      <c r="J38" s="19" t="s">
        <v>0</v>
      </c>
      <c r="K38" s="19" t="s">
        <v>0</v>
      </c>
      <c r="L38" s="19" t="s">
        <v>0</v>
      </c>
      <c r="M38" s="19" t="s">
        <v>0</v>
      </c>
      <c r="N38" s="19" t="s">
        <v>0</v>
      </c>
      <c r="O38" s="19" t="s">
        <v>0</v>
      </c>
      <c r="P38" s="19" t="s">
        <v>0</v>
      </c>
      <c r="Q38" s="19" t="s">
        <v>0</v>
      </c>
      <c r="R38" s="19" t="s">
        <v>0</v>
      </c>
      <c r="S38" s="19" t="s">
        <v>0</v>
      </c>
      <c r="T38" s="19" t="s">
        <v>0</v>
      </c>
    </row>
    <row r="39" spans="1:20">
      <c r="A39" s="13">
        <v>40907</v>
      </c>
      <c r="B39" s="18" t="s">
        <v>0</v>
      </c>
      <c r="C39" s="18" t="s">
        <v>0</v>
      </c>
      <c r="D39" s="18" t="s">
        <v>0</v>
      </c>
      <c r="E39" s="18" t="s">
        <v>0</v>
      </c>
      <c r="F39" s="18">
        <v>6.8193209185463122E-3</v>
      </c>
      <c r="G39" s="18">
        <v>-3.1570782071926873E-3</v>
      </c>
      <c r="H39" s="18" t="s">
        <v>0</v>
      </c>
      <c r="I39" s="18" t="s">
        <v>0</v>
      </c>
      <c r="J39" s="18" t="s">
        <v>0</v>
      </c>
      <c r="K39" s="18" t="s">
        <v>0</v>
      </c>
      <c r="L39" s="18" t="s">
        <v>0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8" t="s">
        <v>0</v>
      </c>
      <c r="S39" s="18" t="s">
        <v>0</v>
      </c>
      <c r="T39" s="18" t="s">
        <v>0</v>
      </c>
    </row>
    <row r="40" spans="1:20">
      <c r="A40" s="15">
        <v>40939</v>
      </c>
      <c r="B40" s="19" t="s">
        <v>0</v>
      </c>
      <c r="C40" s="19" t="s">
        <v>0</v>
      </c>
      <c r="D40" s="19" t="s">
        <v>0</v>
      </c>
      <c r="E40" s="19" t="s">
        <v>0</v>
      </c>
      <c r="F40" s="19">
        <v>8.2730908567352435E-2</v>
      </c>
      <c r="G40" s="19">
        <v>0.11071979547411903</v>
      </c>
      <c r="H40" s="19" t="s">
        <v>0</v>
      </c>
      <c r="I40" s="19" t="s">
        <v>0</v>
      </c>
      <c r="J40" s="19" t="s">
        <v>0</v>
      </c>
      <c r="K40" s="19" t="s">
        <v>0</v>
      </c>
      <c r="L40" s="19" t="s">
        <v>0</v>
      </c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9" t="s">
        <v>0</v>
      </c>
      <c r="S40" s="19" t="s">
        <v>0</v>
      </c>
      <c r="T40" s="19" t="s">
        <v>0</v>
      </c>
    </row>
    <row r="41" spans="1:20">
      <c r="A41" s="13">
        <v>40968</v>
      </c>
      <c r="B41" s="18" t="s">
        <v>0</v>
      </c>
      <c r="C41" s="18" t="s">
        <v>0</v>
      </c>
      <c r="D41" s="18" t="s">
        <v>0</v>
      </c>
      <c r="E41" s="18" t="s">
        <v>0</v>
      </c>
      <c r="F41" s="18">
        <v>9.2503936483725901E-2</v>
      </c>
      <c r="G41" s="18">
        <v>4.3070461435187557E-2</v>
      </c>
      <c r="H41" s="18" t="s">
        <v>0</v>
      </c>
      <c r="I41" s="18" t="s">
        <v>0</v>
      </c>
      <c r="J41" s="18" t="s">
        <v>0</v>
      </c>
      <c r="K41" s="18">
        <v>7.6042616518184225E-2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8" t="s">
        <v>0</v>
      </c>
      <c r="S41" s="18" t="s">
        <v>0</v>
      </c>
      <c r="T41" s="18" t="s">
        <v>0</v>
      </c>
    </row>
    <row r="42" spans="1:20">
      <c r="A42" s="15">
        <v>40998</v>
      </c>
      <c r="B42" s="19" t="s">
        <v>0</v>
      </c>
      <c r="C42" s="19" t="s">
        <v>0</v>
      </c>
      <c r="D42" s="19" t="s">
        <v>0</v>
      </c>
      <c r="E42" s="19" t="s">
        <v>0</v>
      </c>
      <c r="F42" s="19">
        <v>1.8416442343200723E-2</v>
      </c>
      <c r="G42" s="19">
        <v>-1.9862793776251442E-2</v>
      </c>
      <c r="H42" s="19" t="s">
        <v>0</v>
      </c>
      <c r="I42" s="19" t="s">
        <v>0</v>
      </c>
      <c r="J42" s="19" t="s">
        <v>0</v>
      </c>
      <c r="K42" s="19">
        <v>2.1002494423479456E-2</v>
      </c>
      <c r="L42" s="19" t="s">
        <v>0</v>
      </c>
      <c r="M42" s="19" t="s">
        <v>0</v>
      </c>
      <c r="N42" s="19" t="s">
        <v>0</v>
      </c>
      <c r="O42" s="19" t="s">
        <v>0</v>
      </c>
      <c r="P42" s="19" t="s">
        <v>0</v>
      </c>
      <c r="Q42" s="19" t="s">
        <v>0</v>
      </c>
      <c r="R42" s="19" t="s">
        <v>0</v>
      </c>
      <c r="S42" s="19" t="s">
        <v>0</v>
      </c>
      <c r="T42" s="19" t="s">
        <v>0</v>
      </c>
    </row>
    <row r="43" spans="1:20">
      <c r="A43" s="13">
        <v>41029</v>
      </c>
      <c r="B43" s="18" t="s">
        <v>0</v>
      </c>
      <c r="C43" s="18" t="s">
        <v>0</v>
      </c>
      <c r="D43" s="18" t="s">
        <v>0</v>
      </c>
      <c r="E43" s="18" t="s">
        <v>0</v>
      </c>
      <c r="F43" s="18">
        <v>-2.7337920187973097E-3</v>
      </c>
      <c r="G43" s="18">
        <v>-4.1879884709346893E-2</v>
      </c>
      <c r="H43" s="18" t="s">
        <v>0</v>
      </c>
      <c r="I43" s="18" t="s">
        <v>0</v>
      </c>
      <c r="J43" s="18" t="s">
        <v>0</v>
      </c>
      <c r="K43" s="18">
        <v>1.3648930926854153E-2</v>
      </c>
      <c r="L43" s="18" t="s">
        <v>0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8" t="s">
        <v>0</v>
      </c>
      <c r="S43" s="18" t="s">
        <v>0</v>
      </c>
      <c r="T43" s="18" t="s">
        <v>0</v>
      </c>
    </row>
    <row r="44" spans="1:20">
      <c r="A44" s="15">
        <v>41060</v>
      </c>
      <c r="B44" s="19" t="s">
        <v>0</v>
      </c>
      <c r="C44" s="19" t="s">
        <v>0</v>
      </c>
      <c r="D44" s="19" t="s">
        <v>0</v>
      </c>
      <c r="E44" s="19" t="s">
        <v>0</v>
      </c>
      <c r="F44" s="19">
        <v>-0.11061213344376852</v>
      </c>
      <c r="G44" s="19">
        <v>-0.11854019571258223</v>
      </c>
      <c r="H44" s="19" t="s">
        <v>0</v>
      </c>
      <c r="I44" s="19" t="s">
        <v>0</v>
      </c>
      <c r="J44" s="19" t="s">
        <v>0</v>
      </c>
      <c r="K44" s="19">
        <v>-7.9028197186383653E-2</v>
      </c>
      <c r="L44" s="19" t="s">
        <v>0</v>
      </c>
      <c r="M44" s="19" t="s">
        <v>0</v>
      </c>
      <c r="N44" s="19" t="s">
        <v>0</v>
      </c>
      <c r="O44" s="19" t="s">
        <v>0</v>
      </c>
      <c r="P44" s="19" t="s">
        <v>0</v>
      </c>
      <c r="Q44" s="19" t="s">
        <v>0</v>
      </c>
      <c r="R44" s="19" t="s">
        <v>0</v>
      </c>
      <c r="S44" s="19" t="s">
        <v>0</v>
      </c>
      <c r="T44" s="19" t="s">
        <v>0</v>
      </c>
    </row>
    <row r="45" spans="1:20">
      <c r="A45" s="13">
        <v>41089</v>
      </c>
      <c r="B45" s="18" t="s">
        <v>0</v>
      </c>
      <c r="C45" s="18" t="s">
        <v>0</v>
      </c>
      <c r="D45" s="18" t="s">
        <v>0</v>
      </c>
      <c r="E45" s="18" t="s">
        <v>0</v>
      </c>
      <c r="F45" s="18">
        <v>8.1844261753123426E-3</v>
      </c>
      <c r="G45" s="18">
        <v>-3.4402466787378794E-3</v>
      </c>
      <c r="H45" s="18" t="s">
        <v>0</v>
      </c>
      <c r="I45" s="18" t="s">
        <v>0</v>
      </c>
      <c r="J45" s="18" t="s">
        <v>0</v>
      </c>
      <c r="K45" s="18">
        <v>4.5459677966719347E-2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8" t="s">
        <v>0</v>
      </c>
      <c r="S45" s="18" t="s">
        <v>0</v>
      </c>
      <c r="T45" s="18" t="s">
        <v>0</v>
      </c>
    </row>
    <row r="46" spans="1:20">
      <c r="A46" s="15">
        <v>41121</v>
      </c>
      <c r="B46" s="19" t="s">
        <v>0</v>
      </c>
      <c r="C46" s="19" t="s">
        <v>0</v>
      </c>
      <c r="D46" s="19" t="s">
        <v>0</v>
      </c>
      <c r="E46" s="19" t="s">
        <v>0</v>
      </c>
      <c r="F46" s="19">
        <v>2.0136493891820706E-2</v>
      </c>
      <c r="G46" s="19">
        <v>3.1533255678792171E-2</v>
      </c>
      <c r="H46" s="19" t="s">
        <v>0</v>
      </c>
      <c r="I46" s="19" t="s">
        <v>0</v>
      </c>
      <c r="J46" s="19" t="s">
        <v>0</v>
      </c>
      <c r="K46" s="19">
        <v>1.3069661562266521E-2</v>
      </c>
      <c r="L46" s="19" t="s">
        <v>0</v>
      </c>
      <c r="M46" s="19" t="s">
        <v>0</v>
      </c>
      <c r="N46" s="19" t="s">
        <v>0</v>
      </c>
      <c r="O46" s="19" t="s">
        <v>0</v>
      </c>
      <c r="P46" s="19" t="s">
        <v>0</v>
      </c>
      <c r="Q46" s="19" t="s">
        <v>0</v>
      </c>
      <c r="R46" s="19" t="s">
        <v>0</v>
      </c>
      <c r="S46" s="19" t="s">
        <v>0</v>
      </c>
      <c r="T46" s="19" t="s">
        <v>0</v>
      </c>
    </row>
    <row r="47" spans="1:20">
      <c r="A47" s="13">
        <v>41152</v>
      </c>
      <c r="B47" s="18" t="s">
        <v>0</v>
      </c>
      <c r="C47" s="18" t="s">
        <v>0</v>
      </c>
      <c r="D47" s="18" t="s">
        <v>0</v>
      </c>
      <c r="E47" s="18" t="s">
        <v>0</v>
      </c>
      <c r="F47" s="18">
        <v>7.9061224188290424E-2</v>
      </c>
      <c r="G47" s="18">
        <v>1.6812976820303582E-2</v>
      </c>
      <c r="H47" s="18" t="s">
        <v>0</v>
      </c>
      <c r="I47" s="18" t="s">
        <v>0</v>
      </c>
      <c r="J47" s="18" t="s">
        <v>0</v>
      </c>
      <c r="K47" s="18">
        <v>-4.5557730162506527E-2</v>
      </c>
      <c r="L47" s="18" t="s">
        <v>0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8" t="s">
        <v>0</v>
      </c>
      <c r="S47" s="18" t="s">
        <v>0</v>
      </c>
      <c r="T47" s="18" t="s">
        <v>0</v>
      </c>
    </row>
    <row r="48" spans="1:20">
      <c r="A48" s="15">
        <v>41180</v>
      </c>
      <c r="B48" s="19" t="s">
        <v>0</v>
      </c>
      <c r="C48" s="19" t="s">
        <v>0</v>
      </c>
      <c r="D48" s="19" t="s">
        <v>0</v>
      </c>
      <c r="E48" s="19" t="s">
        <v>0</v>
      </c>
      <c r="F48" s="19">
        <v>2.8851294423553497E-2</v>
      </c>
      <c r="G48" s="19">
        <v>3.650798324500415E-2</v>
      </c>
      <c r="H48" s="19" t="s">
        <v>0</v>
      </c>
      <c r="I48" s="19" t="s">
        <v>0</v>
      </c>
      <c r="J48" s="19" t="s">
        <v>0</v>
      </c>
      <c r="K48" s="19">
        <v>6.3794545988420381E-3</v>
      </c>
      <c r="L48" s="19" t="s">
        <v>0</v>
      </c>
      <c r="M48" s="19" t="s">
        <v>0</v>
      </c>
      <c r="N48" s="19" t="s">
        <v>0</v>
      </c>
      <c r="O48" s="19" t="s">
        <v>0</v>
      </c>
      <c r="P48" s="19" t="s">
        <v>0</v>
      </c>
      <c r="Q48" s="19" t="s">
        <v>0</v>
      </c>
      <c r="R48" s="19" t="s">
        <v>0</v>
      </c>
      <c r="S48" s="19" t="s">
        <v>0</v>
      </c>
      <c r="T48" s="19" t="s">
        <v>0</v>
      </c>
    </row>
    <row r="49" spans="1:20">
      <c r="A49" s="13">
        <v>41213</v>
      </c>
      <c r="B49" s="18" t="s">
        <v>0</v>
      </c>
      <c r="C49" s="18" t="s">
        <v>0</v>
      </c>
      <c r="D49" s="18" t="s">
        <v>0</v>
      </c>
      <c r="E49" s="18" t="s">
        <v>0</v>
      </c>
      <c r="F49" s="18">
        <v>-6.1367202376843011E-3</v>
      </c>
      <c r="G49" s="18">
        <v>-3.5878697314252639E-2</v>
      </c>
      <c r="H49" s="18" t="s">
        <v>0</v>
      </c>
      <c r="I49" s="18" t="s">
        <v>0</v>
      </c>
      <c r="J49" s="18" t="s">
        <v>0</v>
      </c>
      <c r="K49" s="18">
        <v>7.8158178303049386E-3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8" t="s">
        <v>0</v>
      </c>
      <c r="S49" s="18" t="s">
        <v>0</v>
      </c>
      <c r="T49" s="18" t="s">
        <v>0</v>
      </c>
    </row>
    <row r="50" spans="1:20">
      <c r="A50" s="15">
        <v>41243</v>
      </c>
      <c r="B50" s="19" t="s">
        <v>0</v>
      </c>
      <c r="C50" s="19" t="s">
        <v>0</v>
      </c>
      <c r="D50" s="19" t="s">
        <v>0</v>
      </c>
      <c r="E50" s="19" t="s">
        <v>0</v>
      </c>
      <c r="F50" s="19">
        <v>-6.3903854983695663E-3</v>
      </c>
      <c r="G50" s="19">
        <v>6.7563612419607733E-3</v>
      </c>
      <c r="H50" s="19" t="s">
        <v>0</v>
      </c>
      <c r="I50" s="19" t="s">
        <v>0</v>
      </c>
      <c r="J50" s="19" t="s">
        <v>0</v>
      </c>
      <c r="K50" s="19">
        <v>1.5585691291072568E-2</v>
      </c>
      <c r="L50" s="19" t="s">
        <v>0</v>
      </c>
      <c r="M50" s="19" t="s">
        <v>0</v>
      </c>
      <c r="N50" s="19" t="s">
        <v>0</v>
      </c>
      <c r="O50" s="19" t="s">
        <v>0</v>
      </c>
      <c r="P50" s="19" t="s">
        <v>0</v>
      </c>
      <c r="Q50" s="19" t="s">
        <v>0</v>
      </c>
      <c r="R50" s="19" t="s">
        <v>0</v>
      </c>
      <c r="S50" s="19" t="s">
        <v>0</v>
      </c>
      <c r="T50" s="19" t="s">
        <v>0</v>
      </c>
    </row>
    <row r="51" spans="1:20">
      <c r="A51" s="13">
        <v>41274</v>
      </c>
      <c r="B51" s="18" t="s">
        <v>0</v>
      </c>
      <c r="C51" s="18" t="s">
        <v>0</v>
      </c>
      <c r="D51" s="18" t="s">
        <v>0</v>
      </c>
      <c r="E51" s="18" t="s">
        <v>0</v>
      </c>
      <c r="F51" s="18">
        <v>6.4017541364925545E-2</v>
      </c>
      <c r="G51" s="18">
        <v>5.9361615063496131E-2</v>
      </c>
      <c r="H51" s="18" t="s">
        <v>0</v>
      </c>
      <c r="I51" s="18" t="s">
        <v>0</v>
      </c>
      <c r="J51" s="18" t="s">
        <v>0</v>
      </c>
      <c r="K51" s="18">
        <v>7.5705103691741771E-2</v>
      </c>
      <c r="L51" s="18" t="s">
        <v>0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8" t="s">
        <v>0</v>
      </c>
      <c r="S51" s="18" t="s">
        <v>0</v>
      </c>
      <c r="T51" s="18" t="s">
        <v>0</v>
      </c>
    </row>
    <row r="52" spans="1:20">
      <c r="A52" s="15">
        <v>41305</v>
      </c>
      <c r="B52" s="19" t="s">
        <v>0</v>
      </c>
      <c r="C52" s="19" t="s">
        <v>0</v>
      </c>
      <c r="D52" s="19" t="s">
        <v>0</v>
      </c>
      <c r="E52" s="19" t="s">
        <v>0</v>
      </c>
      <c r="F52" s="19">
        <v>2.8701203919385687E-3</v>
      </c>
      <c r="G52" s="19">
        <v>-1.9825497961288185E-2</v>
      </c>
      <c r="H52" s="19" t="s">
        <v>0</v>
      </c>
      <c r="I52" s="19" t="s">
        <v>0</v>
      </c>
      <c r="J52" s="19" t="s">
        <v>0</v>
      </c>
      <c r="K52" s="19">
        <v>-1.8766563047335927E-2</v>
      </c>
      <c r="L52" s="19" t="s">
        <v>0</v>
      </c>
      <c r="M52" s="19" t="s">
        <v>0</v>
      </c>
      <c r="N52" s="19" t="s">
        <v>0</v>
      </c>
      <c r="O52" s="19" t="s">
        <v>0</v>
      </c>
      <c r="P52" s="19" t="s">
        <v>0</v>
      </c>
      <c r="Q52" s="19" t="s">
        <v>0</v>
      </c>
      <c r="R52" s="19" t="s">
        <v>0</v>
      </c>
      <c r="S52" s="19" t="s">
        <v>0</v>
      </c>
      <c r="T52" s="19" t="s">
        <v>0</v>
      </c>
    </row>
    <row r="53" spans="1:20">
      <c r="A53" s="13">
        <v>41333</v>
      </c>
      <c r="B53" s="18" t="s">
        <v>0</v>
      </c>
      <c r="C53" s="18" t="s">
        <v>0</v>
      </c>
      <c r="D53" s="18" t="s">
        <v>0</v>
      </c>
      <c r="E53" s="18" t="s">
        <v>0</v>
      </c>
      <c r="F53" s="18">
        <v>1.7391065651113369E-3</v>
      </c>
      <c r="G53" s="18">
        <v>-3.942580530405948E-2</v>
      </c>
      <c r="H53" s="18" t="s">
        <v>0</v>
      </c>
      <c r="I53" s="18" t="s">
        <v>0</v>
      </c>
      <c r="J53" s="18" t="s">
        <v>0</v>
      </c>
      <c r="K53" s="18">
        <v>-8.674741435872213E-3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8" t="s">
        <v>0</v>
      </c>
      <c r="S53" s="18" t="s">
        <v>0</v>
      </c>
      <c r="T53" s="18" t="s">
        <v>0</v>
      </c>
    </row>
    <row r="54" spans="1:20">
      <c r="A54" s="15">
        <v>41361</v>
      </c>
      <c r="B54" s="19" t="s">
        <v>0</v>
      </c>
      <c r="C54" s="19" t="s">
        <v>0</v>
      </c>
      <c r="D54" s="19" t="s">
        <v>0</v>
      </c>
      <c r="E54" s="19" t="s">
        <v>0</v>
      </c>
      <c r="F54" s="19">
        <v>-3.9143552407433835E-2</v>
      </c>
      <c r="G54" s="19">
        <v>-1.8639903798356117E-2</v>
      </c>
      <c r="H54" s="19" t="s">
        <v>0</v>
      </c>
      <c r="I54" s="19" t="s">
        <v>0</v>
      </c>
      <c r="J54" s="19" t="s">
        <v>0</v>
      </c>
      <c r="K54" s="19">
        <v>-1.0043352869731903E-2</v>
      </c>
      <c r="L54" s="19" t="s">
        <v>0</v>
      </c>
      <c r="M54" s="19" t="s">
        <v>0</v>
      </c>
      <c r="N54" s="19" t="s">
        <v>0</v>
      </c>
      <c r="O54" s="19" t="s">
        <v>0</v>
      </c>
      <c r="P54" s="19" t="s">
        <v>0</v>
      </c>
      <c r="Q54" s="19" t="s">
        <v>0</v>
      </c>
      <c r="R54" s="19" t="s">
        <v>0</v>
      </c>
      <c r="S54" s="19" t="s">
        <v>0</v>
      </c>
      <c r="T54" s="19" t="s">
        <v>0</v>
      </c>
    </row>
    <row r="55" spans="1:20">
      <c r="A55" s="13">
        <v>41394</v>
      </c>
      <c r="B55" s="18" t="s">
        <v>0</v>
      </c>
      <c r="C55" s="18" t="s">
        <v>0</v>
      </c>
      <c r="D55" s="18" t="s">
        <v>0</v>
      </c>
      <c r="E55" s="18" t="s">
        <v>0</v>
      </c>
      <c r="F55" s="18">
        <v>-1.8785073620618542E-3</v>
      </c>
      <c r="G55" s="18">
        <v>-7.6919293318922222E-3</v>
      </c>
      <c r="H55" s="18" t="s">
        <v>0</v>
      </c>
      <c r="I55" s="18" t="s">
        <v>0</v>
      </c>
      <c r="J55" s="18" t="s">
        <v>0</v>
      </c>
      <c r="K55" s="18">
        <v>-1.9467168379827537E-4</v>
      </c>
      <c r="L55" s="18" t="s">
        <v>0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8" t="s">
        <v>0</v>
      </c>
      <c r="S55" s="18" t="s">
        <v>0</v>
      </c>
      <c r="T55" s="18" t="s">
        <v>0</v>
      </c>
    </row>
    <row r="56" spans="1:20">
      <c r="A56" s="15">
        <v>41425</v>
      </c>
      <c r="B56" s="19" t="s">
        <v>0</v>
      </c>
      <c r="C56" s="19" t="s">
        <v>0</v>
      </c>
      <c r="D56" s="19" t="s">
        <v>0</v>
      </c>
      <c r="E56" s="19" t="s">
        <v>0</v>
      </c>
      <c r="F56" s="19">
        <v>-1.9326592339570348E-2</v>
      </c>
      <c r="G56" s="19">
        <v>-4.2820438925048276E-2</v>
      </c>
      <c r="H56" s="19" t="s">
        <v>0</v>
      </c>
      <c r="I56" s="19" t="s">
        <v>0</v>
      </c>
      <c r="J56" s="19" t="s">
        <v>0</v>
      </c>
      <c r="K56" s="19">
        <v>-2.5072083227673625E-2</v>
      </c>
      <c r="L56" s="19" t="s">
        <v>0</v>
      </c>
      <c r="M56" s="19" t="s">
        <v>0</v>
      </c>
      <c r="N56" s="19" t="s">
        <v>0</v>
      </c>
      <c r="O56" s="19" t="s">
        <v>0</v>
      </c>
      <c r="P56" s="19" t="s">
        <v>0</v>
      </c>
      <c r="Q56" s="19" t="s">
        <v>0</v>
      </c>
      <c r="R56" s="19" t="s">
        <v>0</v>
      </c>
      <c r="S56" s="19" t="s">
        <v>0</v>
      </c>
      <c r="T56" s="19" t="s">
        <v>0</v>
      </c>
    </row>
    <row r="57" spans="1:20">
      <c r="A57" s="13">
        <v>41453</v>
      </c>
      <c r="B57" s="18" t="s">
        <v>0</v>
      </c>
      <c r="C57" s="18" t="s">
        <v>0</v>
      </c>
      <c r="D57" s="18" t="s">
        <v>0</v>
      </c>
      <c r="E57" s="18" t="s">
        <v>0</v>
      </c>
      <c r="F57" s="18">
        <v>-9.9376942130978141E-2</v>
      </c>
      <c r="G57" s="18">
        <v>-0.11285531845757968</v>
      </c>
      <c r="H57" s="18" t="s">
        <v>0</v>
      </c>
      <c r="I57" s="18" t="s">
        <v>0</v>
      </c>
      <c r="J57" s="18" t="s">
        <v>0</v>
      </c>
      <c r="K57" s="18">
        <v>-7.3245825851034119E-2</v>
      </c>
      <c r="L57" s="18" t="s">
        <v>0</v>
      </c>
      <c r="M57" s="18" t="s">
        <v>0</v>
      </c>
      <c r="N57" s="18" t="s">
        <v>0</v>
      </c>
      <c r="O57" s="18" t="s">
        <v>0</v>
      </c>
      <c r="P57" s="18" t="s">
        <v>0</v>
      </c>
      <c r="Q57" s="18" t="s">
        <v>0</v>
      </c>
      <c r="R57" s="18" t="s">
        <v>0</v>
      </c>
      <c r="S57" s="18" t="s">
        <v>0</v>
      </c>
      <c r="T57" s="18" t="s">
        <v>0</v>
      </c>
    </row>
    <row r="58" spans="1:20">
      <c r="A58" s="15">
        <v>41486</v>
      </c>
      <c r="B58" s="19" t="s">
        <v>0</v>
      </c>
      <c r="C58" s="19" t="s">
        <v>0</v>
      </c>
      <c r="D58" s="19" t="s">
        <v>0</v>
      </c>
      <c r="E58" s="19" t="s">
        <v>0</v>
      </c>
      <c r="F58" s="19">
        <v>4.7429988256229016E-3</v>
      </c>
      <c r="G58" s="19">
        <v>1.7154179461270624E-2</v>
      </c>
      <c r="H58" s="19" t="s">
        <v>0</v>
      </c>
      <c r="I58" s="19" t="s">
        <v>0</v>
      </c>
      <c r="J58" s="19" t="s">
        <v>0</v>
      </c>
      <c r="K58" s="19">
        <v>2.2974164526535334E-2</v>
      </c>
      <c r="L58" s="19" t="s">
        <v>0</v>
      </c>
      <c r="M58" s="19" t="s">
        <v>0</v>
      </c>
      <c r="N58" s="19" t="s">
        <v>0</v>
      </c>
      <c r="O58" s="19" t="s">
        <v>0</v>
      </c>
      <c r="P58" s="19" t="s">
        <v>0</v>
      </c>
      <c r="Q58" s="19" t="s">
        <v>0</v>
      </c>
      <c r="R58" s="19" t="s">
        <v>0</v>
      </c>
      <c r="S58" s="19" t="s">
        <v>0</v>
      </c>
      <c r="T58" s="19" t="s">
        <v>0</v>
      </c>
    </row>
    <row r="59" spans="1:20">
      <c r="A59" s="13">
        <v>41516</v>
      </c>
      <c r="B59" s="18" t="s">
        <v>0</v>
      </c>
      <c r="C59" s="18" t="s">
        <v>0</v>
      </c>
      <c r="D59" s="18" t="s">
        <v>0</v>
      </c>
      <c r="E59" s="18" t="s">
        <v>0</v>
      </c>
      <c r="F59" s="18">
        <v>-1.8501548225935194E-2</v>
      </c>
      <c r="G59" s="18">
        <v>3.7480907257580132E-2</v>
      </c>
      <c r="H59" s="18" t="s">
        <v>0</v>
      </c>
      <c r="I59" s="18" t="s">
        <v>0</v>
      </c>
      <c r="J59" s="18" t="s">
        <v>0</v>
      </c>
      <c r="K59" s="18">
        <v>1.3011896373025467E-2</v>
      </c>
      <c r="L59" s="18" t="s">
        <v>0</v>
      </c>
      <c r="M59" s="18" t="s">
        <v>0</v>
      </c>
      <c r="N59" s="18" t="s">
        <v>0</v>
      </c>
      <c r="O59" s="18" t="s">
        <v>0</v>
      </c>
      <c r="P59" s="18" t="s">
        <v>0</v>
      </c>
      <c r="Q59" s="18" t="s">
        <v>0</v>
      </c>
      <c r="R59" s="18" t="s">
        <v>0</v>
      </c>
      <c r="S59" s="18" t="s">
        <v>0</v>
      </c>
      <c r="T59" s="18" t="s">
        <v>0</v>
      </c>
    </row>
    <row r="60" spans="1:20">
      <c r="A60" s="15">
        <v>41547</v>
      </c>
      <c r="B60" s="19" t="s">
        <v>0</v>
      </c>
      <c r="C60" s="19" t="s">
        <v>0</v>
      </c>
      <c r="D60" s="19" t="s">
        <v>0</v>
      </c>
      <c r="E60" s="19" t="s">
        <v>0</v>
      </c>
      <c r="F60" s="19">
        <v>5.1715203500797946E-2</v>
      </c>
      <c r="G60" s="19">
        <v>4.1859868233559583E-2</v>
      </c>
      <c r="H60" s="19" t="s">
        <v>0</v>
      </c>
      <c r="I60" s="19" t="s">
        <v>0</v>
      </c>
      <c r="J60" s="19" t="s">
        <v>0</v>
      </c>
      <c r="K60" s="19">
        <v>6.146946781642848E-2</v>
      </c>
      <c r="L60" s="19" t="s">
        <v>0</v>
      </c>
      <c r="M60" s="19" t="s">
        <v>0</v>
      </c>
      <c r="N60" s="19" t="s">
        <v>0</v>
      </c>
      <c r="O60" s="19" t="s">
        <v>0</v>
      </c>
      <c r="P60" s="19" t="s">
        <v>0</v>
      </c>
      <c r="Q60" s="19" t="s">
        <v>0</v>
      </c>
      <c r="R60" s="19" t="s">
        <v>0</v>
      </c>
      <c r="S60" s="19" t="s">
        <v>0</v>
      </c>
      <c r="T60" s="19" t="s">
        <v>0</v>
      </c>
    </row>
    <row r="61" spans="1:20">
      <c r="A61" s="13">
        <v>41578</v>
      </c>
      <c r="B61" s="18" t="s">
        <v>0</v>
      </c>
      <c r="C61" s="18" t="s">
        <v>0</v>
      </c>
      <c r="D61" s="18" t="s">
        <v>0</v>
      </c>
      <c r="E61" s="18" t="s">
        <v>0</v>
      </c>
      <c r="F61" s="18">
        <v>-1.0158716558840486E-2</v>
      </c>
      <c r="G61" s="18">
        <v>3.6689708165793977E-2</v>
      </c>
      <c r="H61" s="18" t="s">
        <v>0</v>
      </c>
      <c r="I61" s="18" t="s">
        <v>0</v>
      </c>
      <c r="J61" s="18" t="s">
        <v>0</v>
      </c>
      <c r="K61" s="18">
        <v>5.9176351441088793E-2</v>
      </c>
      <c r="L61" s="18" t="s">
        <v>0</v>
      </c>
      <c r="M61" s="18" t="s">
        <v>0</v>
      </c>
      <c r="N61" s="18" t="s">
        <v>0</v>
      </c>
      <c r="O61" s="18" t="s">
        <v>0</v>
      </c>
      <c r="P61" s="18" t="s">
        <v>0</v>
      </c>
      <c r="Q61" s="18" t="s">
        <v>0</v>
      </c>
      <c r="R61" s="18" t="s">
        <v>0</v>
      </c>
      <c r="S61" s="18" t="s">
        <v>0</v>
      </c>
      <c r="T61" s="18" t="s">
        <v>0</v>
      </c>
    </row>
    <row r="62" spans="1:20">
      <c r="A62" s="15">
        <v>41607</v>
      </c>
      <c r="B62" s="19" t="s">
        <v>0</v>
      </c>
      <c r="C62" s="19" t="s">
        <v>0</v>
      </c>
      <c r="D62" s="19" t="s">
        <v>0</v>
      </c>
      <c r="E62" s="19" t="s">
        <v>0</v>
      </c>
      <c r="F62" s="19">
        <v>-9.5933589938926866E-3</v>
      </c>
      <c r="G62" s="19">
        <v>-3.3078113194390357E-2</v>
      </c>
      <c r="H62" s="19" t="s">
        <v>0</v>
      </c>
      <c r="I62" s="19" t="s">
        <v>0</v>
      </c>
      <c r="J62" s="19" t="s">
        <v>0</v>
      </c>
      <c r="K62" s="19">
        <v>-3.4715991362143428E-2</v>
      </c>
      <c r="L62" s="19" t="s">
        <v>0</v>
      </c>
      <c r="M62" s="19" t="s">
        <v>0</v>
      </c>
      <c r="N62" s="19" t="s">
        <v>0</v>
      </c>
      <c r="O62" s="19" t="s">
        <v>0</v>
      </c>
      <c r="P62" s="19" t="s">
        <v>0</v>
      </c>
      <c r="Q62" s="19" t="s">
        <v>0</v>
      </c>
      <c r="R62" s="19" t="s">
        <v>0</v>
      </c>
      <c r="S62" s="19" t="s">
        <v>0</v>
      </c>
      <c r="T62" s="19" t="s">
        <v>0</v>
      </c>
    </row>
    <row r="63" spans="1:20">
      <c r="A63" s="13">
        <v>41639</v>
      </c>
      <c r="B63" s="18" t="s">
        <v>0</v>
      </c>
      <c r="C63" s="18" t="s">
        <v>0</v>
      </c>
      <c r="D63" s="18" t="s">
        <v>0</v>
      </c>
      <c r="E63" s="18" t="s">
        <v>0</v>
      </c>
      <c r="F63" s="18">
        <v>-1.7343906866948422E-2</v>
      </c>
      <c r="G63" s="18">
        <v>-1.891889414671577E-2</v>
      </c>
      <c r="H63" s="18" t="s">
        <v>0</v>
      </c>
      <c r="I63" s="18" t="s">
        <v>0</v>
      </c>
      <c r="J63" s="18" t="s">
        <v>0</v>
      </c>
      <c r="K63" s="18">
        <v>-2.1633880445817821E-2</v>
      </c>
      <c r="L63" s="18" t="s">
        <v>0</v>
      </c>
      <c r="M63" s="18" t="s">
        <v>0</v>
      </c>
      <c r="N63" s="18" t="s">
        <v>0</v>
      </c>
      <c r="O63" s="18" t="s">
        <v>0</v>
      </c>
      <c r="P63" s="18" t="s">
        <v>0</v>
      </c>
      <c r="Q63" s="18" t="s">
        <v>0</v>
      </c>
      <c r="R63" s="18" t="s">
        <v>0</v>
      </c>
      <c r="S63" s="18" t="s">
        <v>0</v>
      </c>
      <c r="T63" s="18" t="s">
        <v>0</v>
      </c>
    </row>
    <row r="64" spans="1:20">
      <c r="A64" s="15">
        <v>41670</v>
      </c>
      <c r="B64" s="19" t="s">
        <v>0</v>
      </c>
      <c r="C64" s="19" t="s">
        <v>0</v>
      </c>
      <c r="D64" s="19" t="s">
        <v>0</v>
      </c>
      <c r="E64" s="19" t="s">
        <v>0</v>
      </c>
      <c r="F64" s="19">
        <v>-8.4957048847500327E-2</v>
      </c>
      <c r="G64" s="19">
        <v>-7.5483811437585424E-2</v>
      </c>
      <c r="H64" s="19" t="s">
        <v>0</v>
      </c>
      <c r="I64" s="19" t="s">
        <v>0</v>
      </c>
      <c r="J64" s="19" t="s">
        <v>0</v>
      </c>
      <c r="K64" s="19">
        <v>-7.2556740140163001E-2</v>
      </c>
      <c r="L64" s="19" t="s">
        <v>0</v>
      </c>
      <c r="M64" s="19" t="s">
        <v>0</v>
      </c>
      <c r="N64" s="19" t="s">
        <v>0</v>
      </c>
      <c r="O64" s="19" t="s">
        <v>0</v>
      </c>
      <c r="P64" s="19" t="s">
        <v>0</v>
      </c>
      <c r="Q64" s="19" t="s">
        <v>0</v>
      </c>
      <c r="R64" s="19" t="s">
        <v>0</v>
      </c>
      <c r="S64" s="19" t="s">
        <v>0</v>
      </c>
      <c r="T64" s="19" t="s">
        <v>0</v>
      </c>
    </row>
    <row r="65" spans="1:20">
      <c r="A65" s="13">
        <v>41698</v>
      </c>
      <c r="B65" s="18" t="s">
        <v>0</v>
      </c>
      <c r="C65" s="18" t="s">
        <v>0</v>
      </c>
      <c r="D65" s="18" t="s">
        <v>0</v>
      </c>
      <c r="E65" s="18" t="s">
        <v>0</v>
      </c>
      <c r="F65" s="18">
        <v>-1.0636112822733357E-2</v>
      </c>
      <c r="G65" s="18">
        <v>-1.2305739530770743E-2</v>
      </c>
      <c r="H65" s="18" t="s">
        <v>0</v>
      </c>
      <c r="I65" s="18" t="s">
        <v>0</v>
      </c>
      <c r="J65" s="18" t="s">
        <v>0</v>
      </c>
      <c r="K65" s="18">
        <v>-2.1193233739325468E-2</v>
      </c>
      <c r="L65" s="18" t="s">
        <v>0</v>
      </c>
      <c r="M65" s="18" t="s">
        <v>0</v>
      </c>
      <c r="N65" s="18" t="s">
        <v>0</v>
      </c>
      <c r="O65" s="18" t="s">
        <v>0</v>
      </c>
      <c r="P65" s="18" t="s">
        <v>0</v>
      </c>
      <c r="Q65" s="18" t="s">
        <v>0</v>
      </c>
      <c r="R65" s="18" t="s">
        <v>0</v>
      </c>
      <c r="S65" s="18" t="s">
        <v>0</v>
      </c>
      <c r="T65" s="18" t="s">
        <v>0</v>
      </c>
    </row>
    <row r="66" spans="1:20">
      <c r="A66" s="15">
        <v>41729</v>
      </c>
      <c r="B66" s="19" t="s">
        <v>0</v>
      </c>
      <c r="C66" s="19" t="s">
        <v>0</v>
      </c>
      <c r="D66" s="19" t="s">
        <v>0</v>
      </c>
      <c r="E66" s="19" t="s">
        <v>0</v>
      </c>
      <c r="F66" s="19">
        <v>4.3173110435471784E-2</v>
      </c>
      <c r="G66" s="19">
        <v>7.0327348430648362E-2</v>
      </c>
      <c r="H66" s="19" t="s">
        <v>0</v>
      </c>
      <c r="I66" s="19" t="s">
        <v>0</v>
      </c>
      <c r="J66" s="19" t="s">
        <v>0</v>
      </c>
      <c r="K66" s="19">
        <v>7.1258517341220795E-2</v>
      </c>
      <c r="L66" s="19" t="s">
        <v>0</v>
      </c>
      <c r="M66" s="19" t="s">
        <v>0</v>
      </c>
      <c r="N66" s="19" t="s">
        <v>0</v>
      </c>
      <c r="O66" s="19" t="s">
        <v>0</v>
      </c>
      <c r="P66" s="19" t="s">
        <v>0</v>
      </c>
      <c r="Q66" s="19" t="s">
        <v>0</v>
      </c>
      <c r="R66" s="19" t="s">
        <v>0</v>
      </c>
      <c r="S66" s="19" t="s">
        <v>0</v>
      </c>
      <c r="T66" s="19" t="s">
        <v>0</v>
      </c>
    </row>
    <row r="67" spans="1:20">
      <c r="A67" s="13">
        <v>41759</v>
      </c>
      <c r="B67" s="18" t="s">
        <v>0</v>
      </c>
      <c r="C67" s="18" t="s">
        <v>0</v>
      </c>
      <c r="D67" s="18" t="s">
        <v>0</v>
      </c>
      <c r="E67" s="18" t="s">
        <v>0</v>
      </c>
      <c r="F67" s="18">
        <v>-1.0355030903765661E-2</v>
      </c>
      <c r="G67" s="18">
        <v>2.3842268115502607E-2</v>
      </c>
      <c r="H67" s="18" t="s">
        <v>0</v>
      </c>
      <c r="I67" s="18" t="s">
        <v>0</v>
      </c>
      <c r="J67" s="18" t="s">
        <v>0</v>
      </c>
      <c r="K67" s="18">
        <v>2.2328681242628656E-2</v>
      </c>
      <c r="L67" s="18" t="s">
        <v>0</v>
      </c>
      <c r="M67" s="18" t="s">
        <v>0</v>
      </c>
      <c r="N67" s="18" t="s">
        <v>0</v>
      </c>
      <c r="O67" s="18" t="s">
        <v>0</v>
      </c>
      <c r="P67" s="18" t="s">
        <v>0</v>
      </c>
      <c r="Q67" s="18" t="s">
        <v>0</v>
      </c>
      <c r="R67" s="18" t="s">
        <v>0</v>
      </c>
      <c r="S67" s="18" t="s">
        <v>0</v>
      </c>
      <c r="T67" s="18" t="s">
        <v>0</v>
      </c>
    </row>
    <row r="68" spans="1:20">
      <c r="A68" s="15">
        <v>41789</v>
      </c>
      <c r="B68" s="19" t="s">
        <v>0</v>
      </c>
      <c r="C68" s="19" t="s">
        <v>0</v>
      </c>
      <c r="D68" s="19" t="s">
        <v>0</v>
      </c>
      <c r="E68" s="19" t="s">
        <v>0</v>
      </c>
      <c r="F68" s="19">
        <v>1.0025565939200343E-2</v>
      </c>
      <c r="G68" s="19">
        <v>-7.9625712173327923E-3</v>
      </c>
      <c r="H68" s="19">
        <v>2.3808803280424673E-2</v>
      </c>
      <c r="I68" s="19" t="s">
        <v>0</v>
      </c>
      <c r="J68" s="19" t="s">
        <v>0</v>
      </c>
      <c r="K68" s="19">
        <v>-2.849643651274214E-2</v>
      </c>
      <c r="L68" s="19" t="s">
        <v>0</v>
      </c>
      <c r="M68" s="19" t="s">
        <v>0</v>
      </c>
      <c r="N68" s="19" t="s">
        <v>0</v>
      </c>
      <c r="O68" s="19" t="s">
        <v>0</v>
      </c>
      <c r="P68" s="19" t="s">
        <v>0</v>
      </c>
      <c r="Q68" s="19" t="s">
        <v>0</v>
      </c>
      <c r="R68" s="19" t="s">
        <v>0</v>
      </c>
      <c r="S68" s="19" t="s">
        <v>0</v>
      </c>
      <c r="T68" s="19" t="s">
        <v>0</v>
      </c>
    </row>
    <row r="69" spans="1:20">
      <c r="A69" s="13">
        <v>41820</v>
      </c>
      <c r="B69" s="18" t="s">
        <v>0</v>
      </c>
      <c r="C69" s="18" t="s">
        <v>0</v>
      </c>
      <c r="D69" s="18" t="s">
        <v>0</v>
      </c>
      <c r="E69" s="18" t="s">
        <v>0</v>
      </c>
      <c r="F69" s="18">
        <v>2.6895885274382803E-2</v>
      </c>
      <c r="G69" s="18">
        <v>3.7106500709066514E-2</v>
      </c>
      <c r="H69" s="18">
        <v>2.4232650944737699E-3</v>
      </c>
      <c r="I69" s="18" t="s">
        <v>0</v>
      </c>
      <c r="J69" s="18" t="s">
        <v>0</v>
      </c>
      <c r="K69" s="18">
        <v>4.5545909577141552E-2</v>
      </c>
      <c r="L69" s="18" t="s">
        <v>0</v>
      </c>
      <c r="M69" s="18" t="s">
        <v>0</v>
      </c>
      <c r="N69" s="18" t="s">
        <v>0</v>
      </c>
      <c r="O69" s="18" t="s">
        <v>0</v>
      </c>
      <c r="P69" s="18" t="s">
        <v>0</v>
      </c>
      <c r="Q69" s="18" t="s">
        <v>0</v>
      </c>
      <c r="R69" s="18" t="s">
        <v>0</v>
      </c>
      <c r="S69" s="18" t="s">
        <v>0</v>
      </c>
      <c r="T69" s="18" t="s">
        <v>0</v>
      </c>
    </row>
    <row r="70" spans="1:20">
      <c r="A70" s="15">
        <v>41851</v>
      </c>
      <c r="B70" s="19" t="s">
        <v>0</v>
      </c>
      <c r="C70" s="19" t="s">
        <v>0</v>
      </c>
      <c r="D70" s="19" t="s">
        <v>0</v>
      </c>
      <c r="E70" s="19" t="s">
        <v>0</v>
      </c>
      <c r="F70" s="19">
        <v>-3.3251741534463752E-2</v>
      </c>
      <c r="G70" s="19">
        <v>4.9285916959020515E-2</v>
      </c>
      <c r="H70" s="19">
        <v>1.4781698484243488E-2</v>
      </c>
      <c r="I70" s="19" t="s">
        <v>0</v>
      </c>
      <c r="J70" s="19" t="s">
        <v>0</v>
      </c>
      <c r="K70" s="19">
        <v>5.9126182041601805E-2</v>
      </c>
      <c r="L70" s="19" t="s">
        <v>0</v>
      </c>
      <c r="M70" s="19" t="s">
        <v>0</v>
      </c>
      <c r="N70" s="19" t="s">
        <v>0</v>
      </c>
      <c r="O70" s="19" t="s">
        <v>0</v>
      </c>
      <c r="P70" s="19" t="s">
        <v>0</v>
      </c>
      <c r="Q70" s="19" t="s">
        <v>0</v>
      </c>
      <c r="R70" s="19" t="s">
        <v>0</v>
      </c>
      <c r="S70" s="19" t="s">
        <v>0</v>
      </c>
      <c r="T70" s="19" t="s">
        <v>0</v>
      </c>
    </row>
    <row r="71" spans="1:20">
      <c r="A71" s="13">
        <v>41880</v>
      </c>
      <c r="B71" s="18" t="s">
        <v>0</v>
      </c>
      <c r="C71" s="18" t="s">
        <v>0</v>
      </c>
      <c r="D71" s="18" t="s">
        <v>0</v>
      </c>
      <c r="E71" s="18" t="s">
        <v>0</v>
      </c>
      <c r="F71" s="18">
        <v>7.4999505771647712E-2</v>
      </c>
      <c r="G71" s="18">
        <v>9.7731793165220848E-2</v>
      </c>
      <c r="H71" s="18">
        <v>2.6675641600947486E-2</v>
      </c>
      <c r="I71" s="18" t="s">
        <v>0</v>
      </c>
      <c r="J71" s="18" t="s">
        <v>0</v>
      </c>
      <c r="K71" s="18">
        <v>7.835978581635894E-2</v>
      </c>
      <c r="L71" s="18" t="s">
        <v>0</v>
      </c>
      <c r="M71" s="18" t="s">
        <v>0</v>
      </c>
      <c r="N71" s="18" t="s">
        <v>0</v>
      </c>
      <c r="O71" s="18" t="s">
        <v>0</v>
      </c>
      <c r="P71" s="18" t="s">
        <v>0</v>
      </c>
      <c r="Q71" s="18" t="s">
        <v>0</v>
      </c>
      <c r="R71" s="18" t="s">
        <v>0</v>
      </c>
      <c r="S71" s="18" t="s">
        <v>0</v>
      </c>
      <c r="T71" s="18" t="s">
        <v>0</v>
      </c>
    </row>
    <row r="72" spans="1:20">
      <c r="A72" s="15">
        <v>41912</v>
      </c>
      <c r="B72" s="19" t="s">
        <v>0</v>
      </c>
      <c r="C72" s="19" t="s">
        <v>0</v>
      </c>
      <c r="D72" s="19" t="s">
        <v>0</v>
      </c>
      <c r="E72" s="19" t="s">
        <v>0</v>
      </c>
      <c r="F72" s="19">
        <v>-9.3713711749644601E-2</v>
      </c>
      <c r="G72" s="19">
        <v>-0.1175940759379499</v>
      </c>
      <c r="H72" s="19">
        <v>7.7481931085463307E-2</v>
      </c>
      <c r="I72" s="19" t="s">
        <v>0</v>
      </c>
      <c r="J72" s="19" t="s">
        <v>0</v>
      </c>
      <c r="K72" s="19">
        <v>-0.12899218565782822</v>
      </c>
      <c r="L72" s="19" t="s">
        <v>0</v>
      </c>
      <c r="M72" s="19" t="s">
        <v>0</v>
      </c>
      <c r="N72" s="19" t="s">
        <v>0</v>
      </c>
      <c r="O72" s="19" t="s">
        <v>0</v>
      </c>
      <c r="P72" s="19" t="s">
        <v>0</v>
      </c>
      <c r="Q72" s="19" t="s">
        <v>0</v>
      </c>
      <c r="R72" s="19" t="s">
        <v>0</v>
      </c>
      <c r="S72" s="19" t="s">
        <v>0</v>
      </c>
      <c r="T72" s="19" t="s">
        <v>0</v>
      </c>
    </row>
    <row r="73" spans="1:20">
      <c r="A73" s="13">
        <v>41943</v>
      </c>
      <c r="B73" s="18" t="s">
        <v>0</v>
      </c>
      <c r="C73" s="18" t="s">
        <v>0</v>
      </c>
      <c r="D73" s="18" t="s">
        <v>0</v>
      </c>
      <c r="E73" s="18" t="s">
        <v>0</v>
      </c>
      <c r="F73" s="18">
        <v>-1.60004128610306E-2</v>
      </c>
      <c r="G73" s="18">
        <v>9.3536763990451632E-3</v>
      </c>
      <c r="H73" s="18">
        <v>2.0728435584000504E-2</v>
      </c>
      <c r="I73" s="18" t="s">
        <v>0</v>
      </c>
      <c r="J73" s="18" t="s">
        <v>0</v>
      </c>
      <c r="K73" s="18">
        <v>-5.4395934527182055E-2</v>
      </c>
      <c r="L73" s="18" t="s">
        <v>0</v>
      </c>
      <c r="M73" s="18" t="s">
        <v>0</v>
      </c>
      <c r="N73" s="18" t="s">
        <v>0</v>
      </c>
      <c r="O73" s="18" t="s">
        <v>0</v>
      </c>
      <c r="P73" s="18" t="s">
        <v>0</v>
      </c>
      <c r="Q73" s="18" t="s">
        <v>0</v>
      </c>
      <c r="R73" s="18" t="s">
        <v>0</v>
      </c>
      <c r="S73" s="18" t="s">
        <v>0</v>
      </c>
      <c r="T73" s="18" t="s">
        <v>0</v>
      </c>
    </row>
    <row r="74" spans="1:20">
      <c r="A74" s="15">
        <v>41971</v>
      </c>
      <c r="B74" s="19" t="s">
        <v>0</v>
      </c>
      <c r="C74" s="19" t="s">
        <v>0</v>
      </c>
      <c r="D74" s="19" t="s">
        <v>0</v>
      </c>
      <c r="E74" s="19" t="s">
        <v>0</v>
      </c>
      <c r="F74" s="19">
        <v>-5.4871943439041004E-3</v>
      </c>
      <c r="G74" s="19">
        <v>1.5652171916469282E-3</v>
      </c>
      <c r="H74" s="19">
        <v>7.5978463415126818E-2</v>
      </c>
      <c r="I74" s="19" t="s">
        <v>0</v>
      </c>
      <c r="J74" s="19" t="s">
        <v>0</v>
      </c>
      <c r="K74" s="19">
        <v>-2.751301893021596E-2</v>
      </c>
      <c r="L74" s="19" t="s">
        <v>0</v>
      </c>
      <c r="M74" s="19" t="s">
        <v>0</v>
      </c>
      <c r="N74" s="19" t="s">
        <v>0</v>
      </c>
      <c r="O74" s="19" t="s">
        <v>0</v>
      </c>
      <c r="P74" s="19" t="s">
        <v>0</v>
      </c>
      <c r="Q74" s="19" t="s">
        <v>0</v>
      </c>
      <c r="R74" s="19" t="s">
        <v>0</v>
      </c>
      <c r="S74" s="19" t="s">
        <v>0</v>
      </c>
      <c r="T74" s="19" t="s">
        <v>0</v>
      </c>
    </row>
    <row r="75" spans="1:20">
      <c r="A75" s="13">
        <v>42004</v>
      </c>
      <c r="B75" s="18" t="s">
        <v>0</v>
      </c>
      <c r="C75" s="18" t="s">
        <v>0</v>
      </c>
      <c r="D75" s="18" t="s">
        <v>0</v>
      </c>
      <c r="E75" s="18" t="s">
        <v>0</v>
      </c>
      <c r="F75" s="18">
        <v>-7.245744374830021E-2</v>
      </c>
      <c r="G75" s="18">
        <v>-8.6169933183440794E-2</v>
      </c>
      <c r="H75" s="18">
        <v>4.5919344488869251E-2</v>
      </c>
      <c r="I75" s="18" t="s">
        <v>0</v>
      </c>
      <c r="J75" s="18" t="s">
        <v>0</v>
      </c>
      <c r="K75" s="18">
        <v>-0.10784919120391312</v>
      </c>
      <c r="L75" s="18" t="s">
        <v>0</v>
      </c>
      <c r="M75" s="18" t="s">
        <v>0</v>
      </c>
      <c r="N75" s="18" t="s">
        <v>0</v>
      </c>
      <c r="O75" s="18" t="s">
        <v>0</v>
      </c>
      <c r="P75" s="18" t="s">
        <v>0</v>
      </c>
      <c r="Q75" s="18" t="s">
        <v>0</v>
      </c>
      <c r="R75" s="18" t="s">
        <v>0</v>
      </c>
      <c r="S75" s="18" t="s">
        <v>0</v>
      </c>
      <c r="T75" s="18" t="s">
        <v>0</v>
      </c>
    </row>
    <row r="76" spans="1:20">
      <c r="A76" s="15">
        <v>42034</v>
      </c>
      <c r="B76" s="19" t="s">
        <v>0</v>
      </c>
      <c r="C76" s="19" t="s">
        <v>0</v>
      </c>
      <c r="D76" s="19" t="s">
        <v>0</v>
      </c>
      <c r="E76" s="19" t="s">
        <v>0</v>
      </c>
      <c r="F76" s="19">
        <v>-0.1200386476539923</v>
      </c>
      <c r="G76" s="19">
        <v>-6.236334454237169E-2</v>
      </c>
      <c r="H76" s="19">
        <v>-3.9402480342854762E-2</v>
      </c>
      <c r="I76" s="19" t="s">
        <v>0</v>
      </c>
      <c r="J76" s="19" t="s">
        <v>0</v>
      </c>
      <c r="K76" s="19">
        <v>-0.11044765212111629</v>
      </c>
      <c r="L76" s="19" t="s">
        <v>0</v>
      </c>
      <c r="M76" s="19" t="s">
        <v>0</v>
      </c>
      <c r="N76" s="19" t="s">
        <v>0</v>
      </c>
      <c r="O76" s="19" t="s">
        <v>0</v>
      </c>
      <c r="P76" s="19" t="s">
        <v>0</v>
      </c>
      <c r="Q76" s="19" t="s">
        <v>0</v>
      </c>
      <c r="R76" s="19" t="s">
        <v>0</v>
      </c>
      <c r="S76" s="19" t="s">
        <v>0</v>
      </c>
      <c r="T76" s="19" t="s">
        <v>0</v>
      </c>
    </row>
    <row r="77" spans="1:20">
      <c r="A77" s="13">
        <v>42062</v>
      </c>
      <c r="B77" s="18" t="s">
        <v>0</v>
      </c>
      <c r="C77" s="18" t="s">
        <v>0</v>
      </c>
      <c r="D77" s="18" t="s">
        <v>0</v>
      </c>
      <c r="E77" s="18" t="s">
        <v>0</v>
      </c>
      <c r="F77" s="18">
        <v>5.6350226522337898E-2</v>
      </c>
      <c r="G77" s="18">
        <v>9.9554666043612627E-2</v>
      </c>
      <c r="H77" s="18">
        <v>0.14176582173815344</v>
      </c>
      <c r="I77" s="18" t="s">
        <v>0</v>
      </c>
      <c r="J77" s="18" t="s">
        <v>0</v>
      </c>
      <c r="K77" s="18">
        <v>0.10132121880236999</v>
      </c>
      <c r="L77" s="18" t="s">
        <v>0</v>
      </c>
      <c r="M77" s="18" t="s">
        <v>0</v>
      </c>
      <c r="N77" s="18" t="s">
        <v>0</v>
      </c>
      <c r="O77" s="18">
        <v>0.12638823396045762</v>
      </c>
      <c r="P77" s="18" t="s">
        <v>0</v>
      </c>
      <c r="Q77" s="18" t="s">
        <v>0</v>
      </c>
      <c r="R77" s="18" t="s">
        <v>0</v>
      </c>
      <c r="S77" s="18" t="s">
        <v>0</v>
      </c>
      <c r="T77" s="18" t="s">
        <v>0</v>
      </c>
    </row>
    <row r="78" spans="1:20">
      <c r="A78" s="15">
        <v>42094</v>
      </c>
      <c r="B78" s="19" t="s">
        <v>0</v>
      </c>
      <c r="C78" s="19" t="s">
        <v>0</v>
      </c>
      <c r="D78" s="19" t="s">
        <v>0</v>
      </c>
      <c r="E78" s="19" t="s">
        <v>0</v>
      </c>
      <c r="F78" s="19">
        <v>8.9936470482105957E-3</v>
      </c>
      <c r="G78" s="19">
        <v>-8.7193438752370955E-3</v>
      </c>
      <c r="H78" s="19">
        <v>9.4952557081423139E-2</v>
      </c>
      <c r="I78" s="19" t="s">
        <v>0</v>
      </c>
      <c r="J78" s="19" t="s">
        <v>0</v>
      </c>
      <c r="K78" s="19">
        <v>-4.0496200106732716E-2</v>
      </c>
      <c r="L78" s="19" t="s">
        <v>0</v>
      </c>
      <c r="M78" s="19" t="s">
        <v>0</v>
      </c>
      <c r="N78" s="19" t="s">
        <v>0</v>
      </c>
      <c r="O78" s="19">
        <v>0.10346442192342664</v>
      </c>
      <c r="P78" s="19" t="s">
        <v>0</v>
      </c>
      <c r="Q78" s="19" t="s">
        <v>0</v>
      </c>
      <c r="R78" s="19" t="s">
        <v>0</v>
      </c>
      <c r="S78" s="19" t="s">
        <v>0</v>
      </c>
      <c r="T78" s="19" t="s">
        <v>0</v>
      </c>
    </row>
    <row r="79" spans="1:20">
      <c r="A79" s="13">
        <v>42124</v>
      </c>
      <c r="B79" s="18" t="s">
        <v>0</v>
      </c>
      <c r="C79" s="18" t="s">
        <v>0</v>
      </c>
      <c r="D79" s="18" t="s">
        <v>0</v>
      </c>
      <c r="E79" s="18" t="s">
        <v>0</v>
      </c>
      <c r="F79" s="18">
        <v>3.0054271598064064E-2</v>
      </c>
      <c r="G79" s="18">
        <v>9.9578384610399473E-2</v>
      </c>
      <c r="H79" s="18">
        <v>-5.7970021351545276E-2</v>
      </c>
      <c r="I79" s="18" t="s">
        <v>0</v>
      </c>
      <c r="J79" s="18" t="s">
        <v>0</v>
      </c>
      <c r="K79" s="18">
        <v>0.12076256592804291</v>
      </c>
      <c r="L79" s="18" t="s">
        <v>0</v>
      </c>
      <c r="M79" s="18" t="s">
        <v>0</v>
      </c>
      <c r="N79" s="18" t="s">
        <v>0</v>
      </c>
      <c r="O79" s="18">
        <v>-5.2453154051824047E-2</v>
      </c>
      <c r="P79" s="18" t="s">
        <v>0</v>
      </c>
      <c r="Q79" s="18" t="s">
        <v>0</v>
      </c>
      <c r="R79" s="18" t="s">
        <v>0</v>
      </c>
      <c r="S79" s="18" t="s">
        <v>0</v>
      </c>
      <c r="T79" s="18" t="s">
        <v>0</v>
      </c>
    </row>
    <row r="80" spans="1:20">
      <c r="A80" s="15">
        <v>42153</v>
      </c>
      <c r="B80" s="19" t="s">
        <v>0</v>
      </c>
      <c r="C80" s="19" t="s">
        <v>0</v>
      </c>
      <c r="D80" s="19" t="s">
        <v>0</v>
      </c>
      <c r="E80" s="19" t="s">
        <v>0</v>
      </c>
      <c r="F80" s="19">
        <v>-2.3973305414343393E-2</v>
      </c>
      <c r="G80" s="19">
        <v>-6.2118657326125093E-2</v>
      </c>
      <c r="H80" s="19">
        <v>7.5392222491375005E-2</v>
      </c>
      <c r="I80" s="19" t="s">
        <v>0</v>
      </c>
      <c r="J80" s="19" t="s">
        <v>0</v>
      </c>
      <c r="K80" s="19">
        <v>-6.841400335953407E-2</v>
      </c>
      <c r="L80" s="19" t="s">
        <v>0</v>
      </c>
      <c r="M80" s="19" t="s">
        <v>0</v>
      </c>
      <c r="N80" s="19" t="s">
        <v>0</v>
      </c>
      <c r="O80" s="19">
        <v>6.901667391867794E-2</v>
      </c>
      <c r="P80" s="19" t="s">
        <v>0</v>
      </c>
      <c r="Q80" s="19" t="s">
        <v>0</v>
      </c>
      <c r="R80" s="19" t="s">
        <v>0</v>
      </c>
      <c r="S80" s="19" t="s">
        <v>0</v>
      </c>
      <c r="T80" s="19" t="s">
        <v>0</v>
      </c>
    </row>
    <row r="81" spans="1:20">
      <c r="A81" s="13">
        <v>42185</v>
      </c>
      <c r="B81" s="18" t="s">
        <v>0</v>
      </c>
      <c r="C81" s="18" t="s">
        <v>0</v>
      </c>
      <c r="D81" s="18" t="s">
        <v>0</v>
      </c>
      <c r="E81" s="18" t="s">
        <v>0</v>
      </c>
      <c r="F81" s="18">
        <v>-1.2029336142337255E-2</v>
      </c>
      <c r="G81" s="18">
        <v>5.8920132492257249E-3</v>
      </c>
      <c r="H81" s="18">
        <v>-4.5100064189221412E-2</v>
      </c>
      <c r="I81" s="18" t="s">
        <v>0</v>
      </c>
      <c r="J81" s="18" t="s">
        <v>0</v>
      </c>
      <c r="K81" s="18">
        <v>-2.4703383615883423E-2</v>
      </c>
      <c r="L81" s="18" t="s">
        <v>0</v>
      </c>
      <c r="M81" s="18" t="s">
        <v>0</v>
      </c>
      <c r="N81" s="18" t="s">
        <v>0</v>
      </c>
      <c r="O81" s="18">
        <v>-4.6862662563309954E-2</v>
      </c>
      <c r="P81" s="18" t="s">
        <v>0</v>
      </c>
      <c r="Q81" s="18" t="s">
        <v>0</v>
      </c>
      <c r="R81" s="18" t="s">
        <v>0</v>
      </c>
      <c r="S81" s="18" t="s">
        <v>0</v>
      </c>
      <c r="T81" s="18" t="s">
        <v>0</v>
      </c>
    </row>
    <row r="82" spans="1:20">
      <c r="A82" s="15">
        <v>42216</v>
      </c>
      <c r="B82" s="19" t="s">
        <v>0</v>
      </c>
      <c r="C82" s="19" t="s">
        <v>0</v>
      </c>
      <c r="D82" s="19" t="s">
        <v>0</v>
      </c>
      <c r="E82" s="19" t="s">
        <v>0</v>
      </c>
      <c r="F82" s="19">
        <v>-3.6624928996716655E-2</v>
      </c>
      <c r="G82" s="19">
        <v>-4.2269587594123692E-2</v>
      </c>
      <c r="H82" s="19">
        <v>0.11754543350190927</v>
      </c>
      <c r="I82" s="19" t="s">
        <v>0</v>
      </c>
      <c r="J82" s="19" t="s">
        <v>0</v>
      </c>
      <c r="K82" s="19">
        <v>-3.475584098426765E-2</v>
      </c>
      <c r="L82" s="19" t="s">
        <v>0</v>
      </c>
      <c r="M82" s="19" t="s">
        <v>0</v>
      </c>
      <c r="N82" s="19" t="s">
        <v>0</v>
      </c>
      <c r="O82" s="19">
        <v>0.12913157234938688</v>
      </c>
      <c r="P82" s="19" t="s">
        <v>0</v>
      </c>
      <c r="Q82" s="19" t="s">
        <v>0</v>
      </c>
      <c r="R82" s="19" t="s">
        <v>0</v>
      </c>
      <c r="S82" s="19" t="s">
        <v>0</v>
      </c>
      <c r="T82" s="19" t="s">
        <v>0</v>
      </c>
    </row>
    <row r="83" spans="1:20">
      <c r="A83" s="13">
        <v>42247</v>
      </c>
      <c r="B83" s="18" t="s">
        <v>0</v>
      </c>
      <c r="C83" s="18" t="s">
        <v>0</v>
      </c>
      <c r="D83" s="18" t="s">
        <v>0</v>
      </c>
      <c r="E83" s="18" t="s">
        <v>0</v>
      </c>
      <c r="F83" s="18">
        <v>-9.1112119243194289E-2</v>
      </c>
      <c r="G83" s="18">
        <v>-8.3382853876658114E-2</v>
      </c>
      <c r="H83" s="18">
        <v>8.2032763942683218E-3</v>
      </c>
      <c r="I83" s="18" t="s">
        <v>0</v>
      </c>
      <c r="J83" s="18" t="s">
        <v>0</v>
      </c>
      <c r="K83" s="18">
        <v>-0.10947173597251747</v>
      </c>
      <c r="L83" s="18" t="s">
        <v>0</v>
      </c>
      <c r="M83" s="18" t="s">
        <v>0</v>
      </c>
      <c r="N83" s="18" t="s">
        <v>0</v>
      </c>
      <c r="O83" s="18">
        <v>-5.760183559302412E-3</v>
      </c>
      <c r="P83" s="18" t="s">
        <v>0</v>
      </c>
      <c r="Q83" s="18" t="s">
        <v>0</v>
      </c>
      <c r="R83" s="18" t="s">
        <v>0</v>
      </c>
      <c r="S83" s="18" t="s">
        <v>0</v>
      </c>
      <c r="T83" s="18" t="s">
        <v>0</v>
      </c>
    </row>
    <row r="84" spans="1:20">
      <c r="A84" s="15">
        <v>42277</v>
      </c>
      <c r="B84" s="19" t="s">
        <v>0</v>
      </c>
      <c r="C84" s="19" t="s">
        <v>0</v>
      </c>
      <c r="D84" s="19" t="s">
        <v>0</v>
      </c>
      <c r="E84" s="19" t="s">
        <v>0</v>
      </c>
      <c r="F84" s="19">
        <v>-2.7815510444360814E-2</v>
      </c>
      <c r="G84" s="19">
        <v>-3.4120610694679865E-2</v>
      </c>
      <c r="H84" s="19">
        <v>6.0173816539920155E-2</v>
      </c>
      <c r="I84" s="19" t="s">
        <v>0</v>
      </c>
      <c r="J84" s="19" t="s">
        <v>0</v>
      </c>
      <c r="K84" s="19">
        <v>-6.0430707485834234E-2</v>
      </c>
      <c r="L84" s="19" t="s">
        <v>0</v>
      </c>
      <c r="M84" s="19" t="s">
        <v>0</v>
      </c>
      <c r="N84" s="19" t="s">
        <v>0</v>
      </c>
      <c r="O84" s="19">
        <v>7.2206054042638357E-2</v>
      </c>
      <c r="P84" s="19" t="s">
        <v>0</v>
      </c>
      <c r="Q84" s="19" t="s">
        <v>0</v>
      </c>
      <c r="R84" s="19" t="s">
        <v>0</v>
      </c>
      <c r="S84" s="19" t="s">
        <v>0</v>
      </c>
      <c r="T84" s="19" t="s">
        <v>0</v>
      </c>
    </row>
    <row r="85" spans="1:20">
      <c r="A85" s="13">
        <v>42307</v>
      </c>
      <c r="B85" s="18" t="s">
        <v>0</v>
      </c>
      <c r="C85" s="18" t="s">
        <v>0</v>
      </c>
      <c r="D85" s="18" t="s">
        <v>0</v>
      </c>
      <c r="E85" s="18" t="s">
        <v>0</v>
      </c>
      <c r="F85" s="18">
        <v>5.431583701142495E-2</v>
      </c>
      <c r="G85" s="18">
        <v>1.7753548415372578E-2</v>
      </c>
      <c r="H85" s="18">
        <v>5.3335743631105492E-2</v>
      </c>
      <c r="I85" s="18" t="s">
        <v>0</v>
      </c>
      <c r="J85" s="18" t="s">
        <v>0</v>
      </c>
      <c r="K85" s="18">
        <v>6.4293588021528958E-2</v>
      </c>
      <c r="L85" s="18" t="s">
        <v>0</v>
      </c>
      <c r="M85" s="18" t="s">
        <v>0</v>
      </c>
      <c r="N85" s="18" t="s">
        <v>0</v>
      </c>
      <c r="O85" s="18">
        <v>4.756360233413881E-2</v>
      </c>
      <c r="P85" s="18" t="s">
        <v>0</v>
      </c>
      <c r="Q85" s="18" t="s">
        <v>0</v>
      </c>
      <c r="R85" s="18" t="s">
        <v>0</v>
      </c>
      <c r="S85" s="18" t="s">
        <v>0</v>
      </c>
      <c r="T85" s="18" t="s">
        <v>0</v>
      </c>
    </row>
    <row r="86" spans="1:20">
      <c r="A86" s="15">
        <v>42338</v>
      </c>
      <c r="B86" s="19" t="s">
        <v>0</v>
      </c>
      <c r="C86" s="19" t="s">
        <v>0</v>
      </c>
      <c r="D86" s="19" t="s">
        <v>0</v>
      </c>
      <c r="E86" s="19" t="s">
        <v>0</v>
      </c>
      <c r="F86" s="19">
        <v>-1.9690138730607876E-2</v>
      </c>
      <c r="G86" s="19">
        <v>-1.6337008947953535E-2</v>
      </c>
      <c r="H86" s="19">
        <v>1.5189236104806714E-3</v>
      </c>
      <c r="I86" s="19" t="s">
        <v>0</v>
      </c>
      <c r="J86" s="19" t="s">
        <v>0</v>
      </c>
      <c r="K86" s="19">
        <v>-7.3582097280998071E-2</v>
      </c>
      <c r="L86" s="19" t="s">
        <v>0</v>
      </c>
      <c r="M86" s="19" t="s">
        <v>0</v>
      </c>
      <c r="N86" s="19" t="s">
        <v>0</v>
      </c>
      <c r="O86" s="19">
        <v>1.4824943542965707E-2</v>
      </c>
      <c r="P86" s="19" t="s">
        <v>0</v>
      </c>
      <c r="Q86" s="19" t="s">
        <v>0</v>
      </c>
      <c r="R86" s="19" t="s">
        <v>0</v>
      </c>
      <c r="S86" s="19" t="s">
        <v>0</v>
      </c>
      <c r="T86" s="19" t="s">
        <v>0</v>
      </c>
    </row>
    <row r="87" spans="1:20">
      <c r="A87" s="13">
        <v>42369</v>
      </c>
      <c r="B87" s="18" t="s">
        <v>0</v>
      </c>
      <c r="C87" s="18" t="s">
        <v>0</v>
      </c>
      <c r="D87" s="18" t="s">
        <v>0</v>
      </c>
      <c r="E87" s="18" t="s">
        <v>0</v>
      </c>
      <c r="F87" s="18">
        <v>-5.2400543567773683E-2</v>
      </c>
      <c r="G87" s="18">
        <v>-3.8811216493318867E-2</v>
      </c>
      <c r="H87" s="18">
        <v>-2.4522556183665944E-3</v>
      </c>
      <c r="I87" s="18" t="s">
        <v>0</v>
      </c>
      <c r="J87" s="18" t="s">
        <v>0</v>
      </c>
      <c r="K87" s="18">
        <v>-3.6548780735705111E-2</v>
      </c>
      <c r="L87" s="18" t="s">
        <v>0</v>
      </c>
      <c r="M87" s="18" t="s">
        <v>0</v>
      </c>
      <c r="N87" s="18" t="s">
        <v>0</v>
      </c>
      <c r="O87" s="18">
        <v>-1.8084449405474379E-3</v>
      </c>
      <c r="P87" s="18" t="s">
        <v>0</v>
      </c>
      <c r="Q87" s="18" t="s">
        <v>0</v>
      </c>
      <c r="R87" s="18" t="s">
        <v>0</v>
      </c>
      <c r="S87" s="18" t="s">
        <v>0</v>
      </c>
      <c r="T87" s="18" t="s">
        <v>0</v>
      </c>
    </row>
    <row r="88" spans="1:20">
      <c r="A88" s="15">
        <v>42398</v>
      </c>
      <c r="B88" s="19" t="s">
        <v>0</v>
      </c>
      <c r="C88" s="19" t="s">
        <v>0</v>
      </c>
      <c r="D88" s="19" t="s">
        <v>0</v>
      </c>
      <c r="E88" s="19" t="s">
        <v>0</v>
      </c>
      <c r="F88" s="19">
        <v>-8.2305975924601205E-2</v>
      </c>
      <c r="G88" s="19">
        <v>-6.7453188889181948E-2</v>
      </c>
      <c r="H88" s="19">
        <v>-1.9877161167635493E-2</v>
      </c>
      <c r="I88" s="19" t="s">
        <v>0</v>
      </c>
      <c r="J88" s="19" t="s">
        <v>0</v>
      </c>
      <c r="K88" s="19">
        <v>-9.3738934113908212E-2</v>
      </c>
      <c r="L88" s="19" t="s">
        <v>0</v>
      </c>
      <c r="M88" s="19" t="s">
        <v>0</v>
      </c>
      <c r="N88" s="19" t="s">
        <v>0</v>
      </c>
      <c r="O88" s="19">
        <v>-3.8769083056938936E-2</v>
      </c>
      <c r="P88" s="19" t="s">
        <v>0</v>
      </c>
      <c r="Q88" s="19" t="s">
        <v>0</v>
      </c>
      <c r="R88" s="19" t="s">
        <v>0</v>
      </c>
      <c r="S88" s="19" t="s">
        <v>0</v>
      </c>
      <c r="T88" s="19" t="s">
        <v>0</v>
      </c>
    </row>
    <row r="89" spans="1:20">
      <c r="A89" s="13">
        <v>42429</v>
      </c>
      <c r="B89" s="18" t="s">
        <v>0</v>
      </c>
      <c r="C89" s="18" t="s">
        <v>0</v>
      </c>
      <c r="D89" s="18" t="s">
        <v>0</v>
      </c>
      <c r="E89" s="18" t="s">
        <v>0</v>
      </c>
      <c r="F89" s="18">
        <v>4.646437601476161E-2</v>
      </c>
      <c r="G89" s="18">
        <v>5.9259082712070033E-2</v>
      </c>
      <c r="H89" s="18">
        <v>-1.6392511278847333E-2</v>
      </c>
      <c r="I89" s="18" t="s">
        <v>0</v>
      </c>
      <c r="J89" s="18" t="s">
        <v>0</v>
      </c>
      <c r="K89" s="18">
        <v>8.2488273671495804E-2</v>
      </c>
      <c r="L89" s="18" t="s">
        <v>0</v>
      </c>
      <c r="M89" s="18" t="s">
        <v>0</v>
      </c>
      <c r="N89" s="18" t="s">
        <v>0</v>
      </c>
      <c r="O89" s="18">
        <v>-9.6946664939504545E-3</v>
      </c>
      <c r="P89" s="18" t="s">
        <v>0</v>
      </c>
      <c r="Q89" s="18" t="s">
        <v>0</v>
      </c>
      <c r="R89" s="18" t="s">
        <v>0</v>
      </c>
      <c r="S89" s="18" t="s">
        <v>0</v>
      </c>
      <c r="T89" s="18" t="s">
        <v>0</v>
      </c>
    </row>
    <row r="90" spans="1:20">
      <c r="A90" s="15">
        <v>42460</v>
      </c>
      <c r="B90" s="19" t="s">
        <v>0</v>
      </c>
      <c r="C90" s="19" t="s">
        <v>0</v>
      </c>
      <c r="D90" s="19" t="s">
        <v>0</v>
      </c>
      <c r="E90" s="19" t="s">
        <v>0</v>
      </c>
      <c r="F90" s="19">
        <v>0.11387636806373491</v>
      </c>
      <c r="G90" s="19">
        <v>0.17000904737120415</v>
      </c>
      <c r="H90" s="19">
        <v>-4.6497783774775869E-2</v>
      </c>
      <c r="I90" s="19" t="s">
        <v>0</v>
      </c>
      <c r="J90" s="19" t="s">
        <v>0</v>
      </c>
      <c r="K90" s="19">
        <v>0.20667170533115464</v>
      </c>
      <c r="L90" s="19" t="s">
        <v>0</v>
      </c>
      <c r="M90" s="19" t="s">
        <v>0</v>
      </c>
      <c r="N90" s="19" t="s">
        <v>0</v>
      </c>
      <c r="O90" s="19">
        <v>-4.0278120741302548E-2</v>
      </c>
      <c r="P90" s="19" t="s">
        <v>0</v>
      </c>
      <c r="Q90" s="19" t="s">
        <v>0</v>
      </c>
      <c r="R90" s="19" t="s">
        <v>0</v>
      </c>
      <c r="S90" s="19" t="s">
        <v>0</v>
      </c>
      <c r="T90" s="19" t="s">
        <v>0</v>
      </c>
    </row>
    <row r="91" spans="1:20">
      <c r="A91" s="13">
        <v>42489</v>
      </c>
      <c r="B91" s="18" t="s">
        <v>0</v>
      </c>
      <c r="C91" s="18" t="s">
        <v>0</v>
      </c>
      <c r="D91" s="18" t="s">
        <v>0</v>
      </c>
      <c r="E91" s="18" t="s">
        <v>0</v>
      </c>
      <c r="F91" s="18">
        <v>5.1500702134483545E-2</v>
      </c>
      <c r="G91" s="18">
        <v>7.6589814014492053E-2</v>
      </c>
      <c r="H91" s="18">
        <v>-2.7195102300430651E-2</v>
      </c>
      <c r="I91" s="18" t="s">
        <v>0</v>
      </c>
      <c r="J91" s="18" t="s">
        <v>0</v>
      </c>
      <c r="K91" s="18">
        <v>0.12396648972239355</v>
      </c>
      <c r="L91" s="18" t="s">
        <v>0</v>
      </c>
      <c r="M91" s="18" t="s">
        <v>0</v>
      </c>
      <c r="N91" s="18" t="s">
        <v>0</v>
      </c>
      <c r="O91" s="18">
        <v>-3.8362390545968461E-2</v>
      </c>
      <c r="P91" s="18" t="s">
        <v>0</v>
      </c>
      <c r="Q91" s="18" t="s">
        <v>0</v>
      </c>
      <c r="R91" s="18" t="s">
        <v>0</v>
      </c>
      <c r="S91" s="18" t="s">
        <v>0</v>
      </c>
      <c r="T91" s="18" t="s">
        <v>0</v>
      </c>
    </row>
    <row r="92" spans="1:20">
      <c r="A92" s="15">
        <v>42521</v>
      </c>
      <c r="B92" s="19" t="s">
        <v>0</v>
      </c>
      <c r="C92" s="19" t="s">
        <v>0</v>
      </c>
      <c r="D92" s="19" t="s">
        <v>0</v>
      </c>
      <c r="E92" s="19" t="s">
        <v>0</v>
      </c>
      <c r="F92" s="19">
        <v>-4.3667940883485024E-2</v>
      </c>
      <c r="G92" s="19">
        <v>-0.10131208916078249</v>
      </c>
      <c r="H92" s="19">
        <v>5.9869218541427349E-2</v>
      </c>
      <c r="I92" s="19" t="s">
        <v>0</v>
      </c>
      <c r="J92" s="19" t="s">
        <v>0</v>
      </c>
      <c r="K92" s="19">
        <v>-0.11906020349489188</v>
      </c>
      <c r="L92" s="19" t="s">
        <v>0</v>
      </c>
      <c r="M92" s="19" t="s">
        <v>0</v>
      </c>
      <c r="N92" s="19" t="s">
        <v>0</v>
      </c>
      <c r="O92" s="19">
        <v>6.9557313396742648E-2</v>
      </c>
      <c r="P92" s="19" t="s">
        <v>0</v>
      </c>
      <c r="Q92" s="19" t="s">
        <v>0</v>
      </c>
      <c r="R92" s="19" t="s">
        <v>0</v>
      </c>
      <c r="S92" s="19" t="s">
        <v>0</v>
      </c>
      <c r="T92" s="19" t="s">
        <v>0</v>
      </c>
    </row>
    <row r="93" spans="1:20">
      <c r="A93" s="13">
        <v>42551</v>
      </c>
      <c r="B93" s="18" t="s">
        <v>0</v>
      </c>
      <c r="C93" s="18" t="s">
        <v>0</v>
      </c>
      <c r="D93" s="18" t="s">
        <v>0</v>
      </c>
      <c r="E93" s="18" t="s">
        <v>0</v>
      </c>
      <c r="F93" s="18">
        <v>8.9741397828349001E-2</v>
      </c>
      <c r="G93" s="18">
        <v>6.2583438238659417E-2</v>
      </c>
      <c r="H93" s="18">
        <v>-0.10577680321373162</v>
      </c>
      <c r="I93" s="18" t="s">
        <v>0</v>
      </c>
      <c r="J93" s="18" t="s">
        <v>0</v>
      </c>
      <c r="K93" s="18">
        <v>7.638486523201915E-2</v>
      </c>
      <c r="L93" s="18" t="s">
        <v>0</v>
      </c>
      <c r="M93" s="18" t="s">
        <v>0</v>
      </c>
      <c r="N93" s="18" t="s">
        <v>0</v>
      </c>
      <c r="O93" s="18">
        <v>-0.11515319568533977</v>
      </c>
      <c r="P93" s="18" t="s">
        <v>0</v>
      </c>
      <c r="Q93" s="18" t="s">
        <v>0</v>
      </c>
      <c r="R93" s="18" t="s">
        <v>0</v>
      </c>
      <c r="S93" s="18" t="s">
        <v>0</v>
      </c>
      <c r="T93" s="18" t="s">
        <v>0</v>
      </c>
    </row>
    <row r="94" spans="1:20">
      <c r="A94" s="15">
        <v>42580</v>
      </c>
      <c r="B94" s="19" t="s">
        <v>0</v>
      </c>
      <c r="C94" s="19" t="s">
        <v>0</v>
      </c>
      <c r="D94" s="19" t="s">
        <v>0</v>
      </c>
      <c r="E94" s="19" t="s">
        <v>0</v>
      </c>
      <c r="F94" s="19">
        <v>0.14554989631782966</v>
      </c>
      <c r="G94" s="19">
        <v>0.11181837133352368</v>
      </c>
      <c r="H94" s="19">
        <v>4.5375531749234144E-2</v>
      </c>
      <c r="I94" s="19" t="s">
        <v>0</v>
      </c>
      <c r="J94" s="19" t="s">
        <v>0</v>
      </c>
      <c r="K94" s="19">
        <v>0.12664601618963944</v>
      </c>
      <c r="L94" s="19" t="s">
        <v>0</v>
      </c>
      <c r="M94" s="19" t="s">
        <v>0</v>
      </c>
      <c r="N94" s="19" t="s">
        <v>0</v>
      </c>
      <c r="O94" s="19">
        <v>4.715856269330887E-2</v>
      </c>
      <c r="P94" s="19" t="s">
        <v>0</v>
      </c>
      <c r="Q94" s="19" t="s">
        <v>0</v>
      </c>
      <c r="R94" s="19" t="s">
        <v>0</v>
      </c>
      <c r="S94" s="19" t="s">
        <v>0</v>
      </c>
      <c r="T94" s="19" t="s">
        <v>0</v>
      </c>
    </row>
    <row r="95" spans="1:20">
      <c r="A95" s="13">
        <v>42613</v>
      </c>
      <c r="B95" s="18" t="s">
        <v>0</v>
      </c>
      <c r="C95" s="18" t="s">
        <v>0</v>
      </c>
      <c r="D95" s="18" t="s">
        <v>0</v>
      </c>
      <c r="E95" s="18" t="s">
        <v>0</v>
      </c>
      <c r="F95" s="18">
        <v>1.6285084415574858E-3</v>
      </c>
      <c r="G95" s="18">
        <v>9.9768799950550324E-3</v>
      </c>
      <c r="H95" s="18">
        <v>1.5384855100790684E-3</v>
      </c>
      <c r="I95" s="18">
        <v>1.0515353733784316E-2</v>
      </c>
      <c r="J95" s="18" t="s">
        <v>0</v>
      </c>
      <c r="K95" s="18">
        <v>1.8644903325391038E-2</v>
      </c>
      <c r="L95" s="18" t="s">
        <v>0</v>
      </c>
      <c r="M95" s="18" t="s">
        <v>0</v>
      </c>
      <c r="N95" s="18" t="s">
        <v>0</v>
      </c>
      <c r="O95" s="18">
        <v>-1.5312952820801806E-3</v>
      </c>
      <c r="P95" s="18" t="s">
        <v>0</v>
      </c>
      <c r="Q95" s="18" t="s">
        <v>0</v>
      </c>
      <c r="R95" s="18" t="s">
        <v>0</v>
      </c>
      <c r="S95" s="18" t="s">
        <v>0</v>
      </c>
      <c r="T95" s="18" t="s">
        <v>0</v>
      </c>
    </row>
    <row r="96" spans="1:20">
      <c r="A96" s="15">
        <v>42643</v>
      </c>
      <c r="B96" s="19" t="s">
        <v>0</v>
      </c>
      <c r="C96" s="19" t="s">
        <v>0</v>
      </c>
      <c r="D96" s="19" t="s">
        <v>0</v>
      </c>
      <c r="E96" s="19" t="s">
        <v>0</v>
      </c>
      <c r="F96" s="19">
        <v>6.5252928215042694E-4</v>
      </c>
      <c r="G96" s="19">
        <v>7.6768208457271836E-3</v>
      </c>
      <c r="H96" s="19">
        <v>1.2088762688344801E-4</v>
      </c>
      <c r="I96" s="19">
        <v>7.7842578039135635E-3</v>
      </c>
      <c r="J96" s="19" t="s">
        <v>0</v>
      </c>
      <c r="K96" s="19">
        <v>-2.4389243783614623E-3</v>
      </c>
      <c r="L96" s="19" t="s">
        <v>0</v>
      </c>
      <c r="M96" s="19" t="s">
        <v>0</v>
      </c>
      <c r="N96" s="19" t="s">
        <v>0</v>
      </c>
      <c r="O96" s="19">
        <v>2.9578926090341184E-3</v>
      </c>
      <c r="P96" s="19" t="s">
        <v>0</v>
      </c>
      <c r="Q96" s="19" t="s">
        <v>0</v>
      </c>
      <c r="R96" s="19" t="s">
        <v>0</v>
      </c>
      <c r="S96" s="19" t="s">
        <v>0</v>
      </c>
      <c r="T96" s="19" t="s">
        <v>0</v>
      </c>
    </row>
    <row r="97" spans="1:20">
      <c r="A97" s="13">
        <v>42674</v>
      </c>
      <c r="B97" s="18" t="s">
        <v>0</v>
      </c>
      <c r="C97" s="18" t="s">
        <v>0</v>
      </c>
      <c r="D97" s="18" t="s">
        <v>0</v>
      </c>
      <c r="E97" s="18" t="s">
        <v>0</v>
      </c>
      <c r="F97" s="18">
        <v>6.9437116908148466E-2</v>
      </c>
      <c r="G97" s="18">
        <v>0.11196417608047415</v>
      </c>
      <c r="H97" s="18">
        <v>-3.7670660473596573E-2</v>
      </c>
      <c r="I97" s="18">
        <v>0.11243466551610681</v>
      </c>
      <c r="J97" s="18" t="s">
        <v>0</v>
      </c>
      <c r="K97" s="18">
        <v>0.14771277244943648</v>
      </c>
      <c r="L97" s="18" t="s">
        <v>0</v>
      </c>
      <c r="M97" s="18" t="s">
        <v>0</v>
      </c>
      <c r="N97" s="18" t="s">
        <v>0</v>
      </c>
      <c r="O97" s="18">
        <v>-3.6082347053334574E-2</v>
      </c>
      <c r="P97" s="18" t="s">
        <v>0</v>
      </c>
      <c r="Q97" s="18" t="s">
        <v>0</v>
      </c>
      <c r="R97" s="18" t="s">
        <v>0</v>
      </c>
      <c r="S97" s="18" t="s">
        <v>0</v>
      </c>
      <c r="T97" s="18" t="s">
        <v>0</v>
      </c>
    </row>
    <row r="98" spans="1:20">
      <c r="A98" s="15">
        <v>42704</v>
      </c>
      <c r="B98" s="19" t="s">
        <v>0</v>
      </c>
      <c r="C98" s="19" t="s">
        <v>0</v>
      </c>
      <c r="D98" s="19" t="s">
        <v>0</v>
      </c>
      <c r="E98" s="19" t="s">
        <v>0</v>
      </c>
      <c r="F98" s="19">
        <v>-8.4435188080812185E-2</v>
      </c>
      <c r="G98" s="19">
        <v>-4.6992246640087831E-2</v>
      </c>
      <c r="H98" s="19">
        <v>0.1065455217017901</v>
      </c>
      <c r="I98" s="19">
        <v>-4.6546191418427862E-2</v>
      </c>
      <c r="J98" s="19" t="s">
        <v>0</v>
      </c>
      <c r="K98" s="19">
        <v>-2.2198880755169292E-2</v>
      </c>
      <c r="L98" s="19" t="s">
        <v>0</v>
      </c>
      <c r="M98" s="19" t="s">
        <v>0</v>
      </c>
      <c r="N98" s="19" t="s">
        <v>0</v>
      </c>
      <c r="O98" s="19">
        <v>0.10083090841387188</v>
      </c>
      <c r="P98" s="19" t="s">
        <v>0</v>
      </c>
      <c r="Q98" s="19" t="s">
        <v>0</v>
      </c>
      <c r="R98" s="19" t="s">
        <v>0</v>
      </c>
      <c r="S98" s="19" t="s">
        <v>0</v>
      </c>
      <c r="T98" s="19" t="s">
        <v>0</v>
      </c>
    </row>
    <row r="99" spans="1:20">
      <c r="A99" s="13">
        <v>42734</v>
      </c>
      <c r="B99" s="18" t="s">
        <v>0</v>
      </c>
      <c r="C99" s="18" t="s">
        <v>0</v>
      </c>
      <c r="D99" s="18" t="s">
        <v>0</v>
      </c>
      <c r="E99" s="18" t="s">
        <v>0</v>
      </c>
      <c r="F99" s="18">
        <v>-5.6916807818686577E-3</v>
      </c>
      <c r="G99" s="18">
        <v>-2.6738842204847346E-2</v>
      </c>
      <c r="H99" s="18">
        <v>-2.0625618284876635E-2</v>
      </c>
      <c r="I99" s="18">
        <v>-2.6347856906302924E-2</v>
      </c>
      <c r="J99" s="18" t="s">
        <v>0</v>
      </c>
      <c r="K99" s="18">
        <v>-8.5404954981024295E-3</v>
      </c>
      <c r="L99" s="18" t="s">
        <v>0</v>
      </c>
      <c r="M99" s="18" t="s">
        <v>0</v>
      </c>
      <c r="N99" s="18" t="s">
        <v>0</v>
      </c>
      <c r="O99" s="18">
        <v>-2.2364821980119909E-2</v>
      </c>
      <c r="P99" s="18" t="s">
        <v>0</v>
      </c>
      <c r="Q99" s="18" t="s">
        <v>0</v>
      </c>
      <c r="R99" s="18" t="s">
        <v>0</v>
      </c>
      <c r="S99" s="18" t="s">
        <v>0</v>
      </c>
      <c r="T99" s="18" t="s">
        <v>0</v>
      </c>
    </row>
    <row r="100" spans="1:20">
      <c r="A100" s="15">
        <v>42766</v>
      </c>
      <c r="B100" s="19" t="s">
        <v>0</v>
      </c>
      <c r="C100" s="19" t="s">
        <v>0</v>
      </c>
      <c r="D100" s="19" t="s">
        <v>0</v>
      </c>
      <c r="E100" s="19" t="s">
        <v>0</v>
      </c>
      <c r="F100" s="19">
        <v>0.11442570271152475</v>
      </c>
      <c r="G100" s="19">
        <v>7.3335072202350249E-2</v>
      </c>
      <c r="H100" s="19">
        <v>-2.5166998863375922E-2</v>
      </c>
      <c r="I100" s="19">
        <v>7.3751479698041411E-2</v>
      </c>
      <c r="J100" s="19" t="s">
        <v>0</v>
      </c>
      <c r="K100" s="19">
        <v>8.5759941748800417E-2</v>
      </c>
      <c r="L100" s="19" t="s">
        <v>0</v>
      </c>
      <c r="M100" s="19" t="s">
        <v>0</v>
      </c>
      <c r="N100" s="19" t="s">
        <v>0</v>
      </c>
      <c r="O100" s="19">
        <v>-1.3942428878564006E-2</v>
      </c>
      <c r="P100" s="19" t="s">
        <v>0</v>
      </c>
      <c r="Q100" s="19" t="s">
        <v>0</v>
      </c>
      <c r="R100" s="19" t="s">
        <v>0</v>
      </c>
      <c r="S100" s="19" t="s">
        <v>0</v>
      </c>
      <c r="T100" s="19" t="s">
        <v>0</v>
      </c>
    </row>
    <row r="101" spans="1:20">
      <c r="A101" s="13">
        <v>42790</v>
      </c>
      <c r="B101" s="18" t="s">
        <v>0</v>
      </c>
      <c r="C101" s="18" t="s">
        <v>0</v>
      </c>
      <c r="D101" s="18" t="s">
        <v>0</v>
      </c>
      <c r="E101" s="18" t="s">
        <v>0</v>
      </c>
      <c r="F101" s="18">
        <v>5.6720151178140776E-2</v>
      </c>
      <c r="G101" s="18">
        <v>3.0527615969037969E-2</v>
      </c>
      <c r="H101" s="18">
        <v>3.1295200844115412E-2</v>
      </c>
      <c r="I101" s="18">
        <v>3.1114027315984227E-2</v>
      </c>
      <c r="J101" s="18" t="s">
        <v>0</v>
      </c>
      <c r="K101" s="18">
        <v>6.9557649492178575E-2</v>
      </c>
      <c r="L101" s="18" t="s">
        <v>0</v>
      </c>
      <c r="M101" s="18" t="s">
        <v>0</v>
      </c>
      <c r="N101" s="18" t="s">
        <v>0</v>
      </c>
      <c r="O101" s="18">
        <v>2.706220740220866E-2</v>
      </c>
      <c r="P101" s="18" t="s">
        <v>0</v>
      </c>
      <c r="Q101" s="18" t="s">
        <v>0</v>
      </c>
      <c r="R101" s="18" t="s">
        <v>0</v>
      </c>
      <c r="S101" s="18" t="s">
        <v>0</v>
      </c>
      <c r="T101" s="18" t="s">
        <v>0</v>
      </c>
    </row>
    <row r="102" spans="1:20">
      <c r="A102" s="15">
        <v>42825</v>
      </c>
      <c r="B102" s="19" t="s">
        <v>0</v>
      </c>
      <c r="C102" s="19" t="s">
        <v>0</v>
      </c>
      <c r="D102" s="19" t="s">
        <v>0</v>
      </c>
      <c r="E102" s="19" t="s">
        <v>0</v>
      </c>
      <c r="F102" s="19">
        <v>-1.3472576295489813E-2</v>
      </c>
      <c r="G102" s="19">
        <v>-2.5494379503173015E-2</v>
      </c>
      <c r="H102" s="19">
        <v>2.0882624698265406E-2</v>
      </c>
      <c r="I102" s="19">
        <v>-2.5040149863190364E-2</v>
      </c>
      <c r="J102" s="19" t="s">
        <v>0</v>
      </c>
      <c r="K102" s="19">
        <v>-1.8874993541330709E-2</v>
      </c>
      <c r="L102" s="19" t="s">
        <v>0</v>
      </c>
      <c r="M102" s="19" t="s">
        <v>0</v>
      </c>
      <c r="N102" s="19" t="s">
        <v>0</v>
      </c>
      <c r="O102" s="19">
        <v>5.2837027283478832E-3</v>
      </c>
      <c r="P102" s="19" t="s">
        <v>0</v>
      </c>
      <c r="Q102" s="19" t="s">
        <v>0</v>
      </c>
      <c r="R102" s="19" t="s">
        <v>0</v>
      </c>
      <c r="S102" s="19" t="s">
        <v>0</v>
      </c>
      <c r="T102" s="19" t="s">
        <v>0</v>
      </c>
    </row>
    <row r="103" spans="1:20">
      <c r="A103" s="13">
        <v>42853</v>
      </c>
      <c r="B103" s="18" t="s">
        <v>0</v>
      </c>
      <c r="C103" s="18" t="s">
        <v>0</v>
      </c>
      <c r="D103" s="18" t="s">
        <v>0</v>
      </c>
      <c r="E103" s="18" t="s">
        <v>0</v>
      </c>
      <c r="F103" s="18">
        <v>3.2183070774640221E-2</v>
      </c>
      <c r="G103" s="18">
        <v>6.384175145483173E-3</v>
      </c>
      <c r="H103" s="18">
        <v>1.8982053702893298E-2</v>
      </c>
      <c r="I103" s="18">
        <v>6.8082737567183305E-3</v>
      </c>
      <c r="J103" s="18" t="s">
        <v>0</v>
      </c>
      <c r="K103" s="18">
        <v>9.1843294980402668E-3</v>
      </c>
      <c r="L103" s="18" t="s">
        <v>0</v>
      </c>
      <c r="M103" s="18" t="s">
        <v>0</v>
      </c>
      <c r="N103" s="18" t="s">
        <v>0</v>
      </c>
      <c r="O103" s="18">
        <v>2.5277856156330269E-2</v>
      </c>
      <c r="P103" s="18" t="s">
        <v>0</v>
      </c>
      <c r="Q103" s="18" t="s">
        <v>0</v>
      </c>
      <c r="R103" s="18" t="s">
        <v>0</v>
      </c>
      <c r="S103" s="18" t="s">
        <v>0</v>
      </c>
      <c r="T103" s="18" t="s">
        <v>0</v>
      </c>
    </row>
    <row r="104" spans="1:20">
      <c r="A104" s="15">
        <v>42886</v>
      </c>
      <c r="B104" s="19" t="s">
        <v>0</v>
      </c>
      <c r="C104" s="19" t="s">
        <v>0</v>
      </c>
      <c r="D104" s="19" t="s">
        <v>0</v>
      </c>
      <c r="E104" s="19" t="s">
        <v>0</v>
      </c>
      <c r="F104" s="19">
        <v>-8.8206394989828185E-3</v>
      </c>
      <c r="G104" s="19">
        <v>-4.1271513391333947E-2</v>
      </c>
      <c r="H104" s="19">
        <v>2.8014355050817175E-2</v>
      </c>
      <c r="I104" s="19">
        <v>-4.1112036678277342E-2</v>
      </c>
      <c r="J104" s="19" t="s">
        <v>0</v>
      </c>
      <c r="K104" s="19">
        <v>-5.7043142756739607E-2</v>
      </c>
      <c r="L104" s="19" t="s">
        <v>0</v>
      </c>
      <c r="M104" s="19" t="s">
        <v>0</v>
      </c>
      <c r="N104" s="19" t="s">
        <v>0</v>
      </c>
      <c r="O104" s="19">
        <v>3.2436825265451219E-2</v>
      </c>
      <c r="P104" s="19" t="s">
        <v>0</v>
      </c>
      <c r="Q104" s="19" t="s">
        <v>0</v>
      </c>
      <c r="R104" s="19" t="s">
        <v>0</v>
      </c>
      <c r="S104" s="19" t="s">
        <v>0</v>
      </c>
      <c r="T104" s="19" t="s">
        <v>0</v>
      </c>
    </row>
    <row r="105" spans="1:20">
      <c r="A105" s="13">
        <v>42916</v>
      </c>
      <c r="B105" s="18" t="s">
        <v>0</v>
      </c>
      <c r="C105" s="18" t="s">
        <v>0</v>
      </c>
      <c r="D105" s="18" t="s">
        <v>0</v>
      </c>
      <c r="E105" s="18" t="s">
        <v>0</v>
      </c>
      <c r="F105" s="18">
        <v>3.7163563824909041E-3</v>
      </c>
      <c r="G105" s="18">
        <v>2.6183754642514767E-3</v>
      </c>
      <c r="H105" s="18">
        <v>2.5047841479440391E-2</v>
      </c>
      <c r="I105" s="18">
        <v>2.9753415260558302E-3</v>
      </c>
      <c r="J105" s="18" t="s">
        <v>0</v>
      </c>
      <c r="K105" s="18">
        <v>-1.2109570454279961E-2</v>
      </c>
      <c r="L105" s="18" t="s">
        <v>0</v>
      </c>
      <c r="M105" s="18" t="s">
        <v>0</v>
      </c>
      <c r="N105" s="18" t="s">
        <v>0</v>
      </c>
      <c r="O105" s="18">
        <v>2.5664505336962185E-2</v>
      </c>
      <c r="P105" s="18" t="s">
        <v>0</v>
      </c>
      <c r="Q105" s="18" t="s">
        <v>0</v>
      </c>
      <c r="R105" s="18" t="s">
        <v>0</v>
      </c>
      <c r="S105" s="18" t="s">
        <v>0</v>
      </c>
      <c r="T105" s="18" t="s">
        <v>0</v>
      </c>
    </row>
    <row r="106" spans="1:20">
      <c r="A106" s="15">
        <v>42947</v>
      </c>
      <c r="B106" s="19" t="s">
        <v>0</v>
      </c>
      <c r="C106" s="19" t="s">
        <v>0</v>
      </c>
      <c r="D106" s="19" t="s">
        <v>0</v>
      </c>
      <c r="E106" s="19" t="s">
        <v>0</v>
      </c>
      <c r="F106" s="19">
        <v>8.0945810921471795E-2</v>
      </c>
      <c r="G106" s="19">
        <v>4.7690640764523673E-2</v>
      </c>
      <c r="H106" s="19">
        <v>-3.4236053881896877E-2</v>
      </c>
      <c r="I106" s="19">
        <v>4.8026132558080858E-2</v>
      </c>
      <c r="J106" s="19" t="s">
        <v>0</v>
      </c>
      <c r="K106" s="19">
        <v>4.7791620526149714E-2</v>
      </c>
      <c r="L106" s="19" t="s">
        <v>0</v>
      </c>
      <c r="M106" s="19" t="s">
        <v>0</v>
      </c>
      <c r="N106" s="19" t="s">
        <v>0</v>
      </c>
      <c r="O106" s="19">
        <v>-3.734692595123934E-2</v>
      </c>
      <c r="P106" s="19" t="s">
        <v>0</v>
      </c>
      <c r="Q106" s="19" t="s">
        <v>0</v>
      </c>
      <c r="R106" s="19" t="s">
        <v>0</v>
      </c>
      <c r="S106" s="19" t="s">
        <v>0</v>
      </c>
      <c r="T106" s="19" t="s">
        <v>0</v>
      </c>
    </row>
    <row r="107" spans="1:20">
      <c r="A107" s="13">
        <v>42978</v>
      </c>
      <c r="B107" s="18" t="s">
        <v>0</v>
      </c>
      <c r="C107" s="18" t="s">
        <v>0</v>
      </c>
      <c r="D107" s="18" t="s">
        <v>0</v>
      </c>
      <c r="E107" s="18" t="s">
        <v>0</v>
      </c>
      <c r="F107" s="18">
        <v>8.5093932361639535E-2</v>
      </c>
      <c r="G107" s="18">
        <v>7.4481003474227814E-2</v>
      </c>
      <c r="H107" s="18">
        <v>7.7166277241063064E-3</v>
      </c>
      <c r="I107" s="18">
        <v>7.4624016391826586E-2</v>
      </c>
      <c r="J107" s="18" t="s">
        <v>0</v>
      </c>
      <c r="K107" s="18">
        <v>6.9796210315209217E-2</v>
      </c>
      <c r="L107" s="18" t="s">
        <v>0</v>
      </c>
      <c r="M107" s="18" t="s">
        <v>0</v>
      </c>
      <c r="N107" s="18" t="s">
        <v>0</v>
      </c>
      <c r="O107" s="18">
        <v>1.0045304748202533E-2</v>
      </c>
      <c r="P107" s="18" t="s">
        <v>0</v>
      </c>
      <c r="Q107" s="18" t="s">
        <v>0</v>
      </c>
      <c r="R107" s="18" t="s">
        <v>0</v>
      </c>
      <c r="S107" s="18" t="s">
        <v>0</v>
      </c>
      <c r="T107" s="18" t="s">
        <v>0</v>
      </c>
    </row>
    <row r="108" spans="1:20">
      <c r="A108" s="15">
        <v>43007</v>
      </c>
      <c r="B108" s="19" t="s">
        <v>0</v>
      </c>
      <c r="C108" s="19" t="s">
        <v>0</v>
      </c>
      <c r="D108" s="19" t="s">
        <v>0</v>
      </c>
      <c r="E108" s="19" t="s">
        <v>0</v>
      </c>
      <c r="F108" s="19">
        <v>3.609856307512338E-2</v>
      </c>
      <c r="G108" s="19">
        <v>4.8531667308914006E-2</v>
      </c>
      <c r="H108" s="19">
        <v>2.5361350152820927E-2</v>
      </c>
      <c r="I108" s="19">
        <v>4.8660209382455522E-2</v>
      </c>
      <c r="J108" s="19" t="s">
        <v>0</v>
      </c>
      <c r="K108" s="19">
        <v>6.0637533959360113E-2</v>
      </c>
      <c r="L108" s="19" t="s">
        <v>0</v>
      </c>
      <c r="M108" s="19" t="s">
        <v>0</v>
      </c>
      <c r="N108" s="19" t="s">
        <v>0</v>
      </c>
      <c r="O108" s="19">
        <v>2.3883638850761502E-2</v>
      </c>
      <c r="P108" s="19" t="s">
        <v>0</v>
      </c>
      <c r="Q108" s="19" t="s">
        <v>0</v>
      </c>
      <c r="R108" s="19" t="s">
        <v>0</v>
      </c>
      <c r="S108" s="19" t="s">
        <v>0</v>
      </c>
      <c r="T108" s="19" t="s">
        <v>0</v>
      </c>
    </row>
    <row r="109" spans="1:20">
      <c r="A109" s="13">
        <v>43039</v>
      </c>
      <c r="B109" s="18" t="s">
        <v>0</v>
      </c>
      <c r="C109" s="18" t="s">
        <v>0</v>
      </c>
      <c r="D109" s="18" t="s">
        <v>0</v>
      </c>
      <c r="E109" s="18" t="s">
        <v>0</v>
      </c>
      <c r="F109" s="18">
        <v>-1.5043501263599657E-2</v>
      </c>
      <c r="G109" s="18">
        <v>1.2687297464952785E-4</v>
      </c>
      <c r="H109" s="18">
        <v>5.810385850325539E-2</v>
      </c>
      <c r="I109" s="18">
        <v>6.8387690818738633E-5</v>
      </c>
      <c r="J109" s="18" t="s">
        <v>0</v>
      </c>
      <c r="K109" s="18">
        <v>2.56721265193538E-3</v>
      </c>
      <c r="L109" s="18" t="s">
        <v>0</v>
      </c>
      <c r="M109" s="18" t="s">
        <v>0</v>
      </c>
      <c r="N109" s="18" t="s">
        <v>0</v>
      </c>
      <c r="O109" s="18">
        <v>6.1648722109832299E-2</v>
      </c>
      <c r="P109" s="18" t="s">
        <v>0</v>
      </c>
      <c r="Q109" s="18" t="s">
        <v>0</v>
      </c>
      <c r="R109" s="18" t="s">
        <v>0</v>
      </c>
      <c r="S109" s="18" t="s">
        <v>0</v>
      </c>
      <c r="T109" s="18" t="s">
        <v>0</v>
      </c>
    </row>
    <row r="110" spans="1:20">
      <c r="A110" s="15">
        <v>43069</v>
      </c>
      <c r="B110" s="19" t="s">
        <v>0</v>
      </c>
      <c r="C110" s="19" t="s">
        <v>0</v>
      </c>
      <c r="D110" s="19" t="s">
        <v>0</v>
      </c>
      <c r="E110" s="19" t="s">
        <v>0</v>
      </c>
      <c r="F110" s="19">
        <v>-2.4301148325918343E-2</v>
      </c>
      <c r="G110" s="19">
        <v>-3.4305225451999433E-2</v>
      </c>
      <c r="H110" s="19">
        <v>2.6125096361965028E-2</v>
      </c>
      <c r="I110" s="19">
        <v>-3.1502123288278505E-2</v>
      </c>
      <c r="J110" s="19" t="s">
        <v>0</v>
      </c>
      <c r="K110" s="19">
        <v>-6.6070238504524204E-2</v>
      </c>
      <c r="L110" s="19" t="s">
        <v>0</v>
      </c>
      <c r="M110" s="19" t="s">
        <v>0</v>
      </c>
      <c r="N110" s="19" t="s">
        <v>0</v>
      </c>
      <c r="O110" s="19">
        <v>2.8979856064728748E-2</v>
      </c>
      <c r="P110" s="19" t="s">
        <v>0</v>
      </c>
      <c r="Q110" s="19" t="s">
        <v>0</v>
      </c>
      <c r="R110" s="19" t="s">
        <v>0</v>
      </c>
      <c r="S110" s="19" t="s">
        <v>0</v>
      </c>
      <c r="T110" s="19" t="s">
        <v>0</v>
      </c>
    </row>
    <row r="111" spans="1:20">
      <c r="A111" s="13">
        <v>43098</v>
      </c>
      <c r="B111" s="18" t="s">
        <v>0</v>
      </c>
      <c r="C111" s="18" t="s">
        <v>0</v>
      </c>
      <c r="D111" s="18" t="s">
        <v>0</v>
      </c>
      <c r="E111" s="18" t="s">
        <v>0</v>
      </c>
      <c r="F111" s="18">
        <v>6.9469137010095716E-2</v>
      </c>
      <c r="G111" s="18">
        <v>6.4527818632828637E-2</v>
      </c>
      <c r="H111" s="18">
        <v>2.8255608648637409E-2</v>
      </c>
      <c r="I111" s="18">
        <v>6.2501325503451E-2</v>
      </c>
      <c r="J111" s="18" t="s">
        <v>0</v>
      </c>
      <c r="K111" s="18">
        <v>4.9804223734620567E-2</v>
      </c>
      <c r="L111" s="18" t="s">
        <v>0</v>
      </c>
      <c r="M111" s="18" t="s">
        <v>0</v>
      </c>
      <c r="N111" s="18" t="s">
        <v>0</v>
      </c>
      <c r="O111" s="18">
        <v>1.5802728822352341E-2</v>
      </c>
      <c r="P111" s="18" t="s">
        <v>0</v>
      </c>
      <c r="Q111" s="18" t="s">
        <v>0</v>
      </c>
      <c r="R111" s="18" t="s">
        <v>0</v>
      </c>
      <c r="S111" s="18" t="s">
        <v>0</v>
      </c>
      <c r="T111" s="18" t="s">
        <v>0</v>
      </c>
    </row>
    <row r="112" spans="1:20">
      <c r="A112" s="15">
        <v>43131</v>
      </c>
      <c r="B112" s="19" t="s">
        <v>0</v>
      </c>
      <c r="C112" s="19" t="s">
        <v>0</v>
      </c>
      <c r="D112" s="19" t="s">
        <v>0</v>
      </c>
      <c r="E112" s="19" t="s">
        <v>0</v>
      </c>
      <c r="F112" s="19">
        <v>4.3060788831258412E-2</v>
      </c>
      <c r="G112" s="19">
        <v>0.11094550229480471</v>
      </c>
      <c r="H112" s="19">
        <v>6.7818177460923224E-3</v>
      </c>
      <c r="I112" s="19">
        <v>0.11130348052464689</v>
      </c>
      <c r="J112" s="19" t="s">
        <v>0</v>
      </c>
      <c r="K112" s="19">
        <v>9.8920955872104699E-2</v>
      </c>
      <c r="L112" s="19" t="s">
        <v>0</v>
      </c>
      <c r="M112" s="19" t="s">
        <v>0</v>
      </c>
      <c r="N112" s="19" t="s">
        <v>0</v>
      </c>
      <c r="O112" s="19">
        <v>1.7171515682583793E-2</v>
      </c>
      <c r="P112" s="19" t="s">
        <v>0</v>
      </c>
      <c r="Q112" s="19" t="s">
        <v>0</v>
      </c>
      <c r="R112" s="19" t="s">
        <v>0</v>
      </c>
      <c r="S112" s="19" t="s">
        <v>0</v>
      </c>
      <c r="T112" s="19" t="s">
        <v>0</v>
      </c>
    </row>
    <row r="113" spans="1:20">
      <c r="A113" s="13">
        <v>43159</v>
      </c>
      <c r="B113" s="18" t="s">
        <v>0</v>
      </c>
      <c r="C113" s="18" t="s">
        <v>0</v>
      </c>
      <c r="D113" s="18" t="s">
        <v>0</v>
      </c>
      <c r="E113" s="18" t="s">
        <v>0</v>
      </c>
      <c r="F113" s="18">
        <v>-3.7521926739241263E-3</v>
      </c>
      <c r="G113" s="18">
        <v>5.3812317352073258E-3</v>
      </c>
      <c r="H113" s="18">
        <v>-1.3110270345500163E-2</v>
      </c>
      <c r="I113" s="18">
        <v>5.6233619535632773E-3</v>
      </c>
      <c r="J113" s="18" t="s">
        <v>0</v>
      </c>
      <c r="K113" s="18">
        <v>-5.5199247326724876E-3</v>
      </c>
      <c r="L113" s="18" t="s">
        <v>0</v>
      </c>
      <c r="M113" s="18" t="s">
        <v>0</v>
      </c>
      <c r="N113" s="18" t="s">
        <v>0</v>
      </c>
      <c r="O113" s="18">
        <v>-1.7054523306817893E-2</v>
      </c>
      <c r="P113" s="18" t="s">
        <v>0</v>
      </c>
      <c r="Q113" s="18" t="s">
        <v>0</v>
      </c>
      <c r="R113" s="18" t="s">
        <v>0</v>
      </c>
      <c r="S113" s="18" t="s">
        <v>0</v>
      </c>
      <c r="T113" s="18" t="s">
        <v>0</v>
      </c>
    </row>
    <row r="114" spans="1:20">
      <c r="A114" s="15">
        <v>43188</v>
      </c>
      <c r="B114" s="19" t="s">
        <v>0</v>
      </c>
      <c r="C114" s="19" t="s">
        <v>0</v>
      </c>
      <c r="D114" s="19" t="s">
        <v>0</v>
      </c>
      <c r="E114" s="19" t="s">
        <v>0</v>
      </c>
      <c r="F114" s="19">
        <v>4.0940334566030856E-4</v>
      </c>
      <c r="G114" s="19">
        <v>1.5169667031211809E-4</v>
      </c>
      <c r="H114" s="19">
        <v>-2.5383381148805784E-3</v>
      </c>
      <c r="I114" s="19">
        <v>2.1673084219564487E-4</v>
      </c>
      <c r="J114" s="19" t="s">
        <v>0</v>
      </c>
      <c r="K114" s="19">
        <v>1.0110217719656145E-2</v>
      </c>
      <c r="L114" s="19" t="s">
        <v>0</v>
      </c>
      <c r="M114" s="19" t="s">
        <v>0</v>
      </c>
      <c r="N114" s="19" t="s">
        <v>0</v>
      </c>
      <c r="O114" s="19">
        <v>-1.2971908387480746E-2</v>
      </c>
      <c r="P114" s="19" t="s">
        <v>0</v>
      </c>
      <c r="Q114" s="19" t="s">
        <v>0</v>
      </c>
      <c r="R114" s="19" t="s">
        <v>0</v>
      </c>
      <c r="S114" s="19" t="s">
        <v>0</v>
      </c>
      <c r="T114" s="19" t="s">
        <v>0</v>
      </c>
    </row>
    <row r="115" spans="1:20">
      <c r="A115" s="13">
        <v>43220</v>
      </c>
      <c r="B115" s="18" t="s">
        <v>0</v>
      </c>
      <c r="C115" s="18" t="s">
        <v>0</v>
      </c>
      <c r="D115" s="18" t="s">
        <v>0</v>
      </c>
      <c r="E115" s="18" t="s">
        <v>0</v>
      </c>
      <c r="F115" s="18">
        <v>2.30403227802225E-2</v>
      </c>
      <c r="G115" s="18">
        <v>8.558386774337956E-3</v>
      </c>
      <c r="H115" s="18">
        <v>5.0744813469110417E-2</v>
      </c>
      <c r="I115" s="18">
        <v>8.6973691107132822E-3</v>
      </c>
      <c r="J115" s="18" t="s">
        <v>0</v>
      </c>
      <c r="K115" s="18">
        <v>-1.4279230272633225E-2</v>
      </c>
      <c r="L115" s="18" t="s">
        <v>0</v>
      </c>
      <c r="M115" s="18" t="s">
        <v>0</v>
      </c>
      <c r="N115" s="18" t="s">
        <v>0</v>
      </c>
      <c r="O115" s="18">
        <v>6.5154096300099162E-2</v>
      </c>
      <c r="P115" s="18" t="s">
        <v>0</v>
      </c>
      <c r="Q115" s="18" t="s">
        <v>0</v>
      </c>
      <c r="R115" s="18" t="s">
        <v>0</v>
      </c>
      <c r="S115" s="18" t="s">
        <v>0</v>
      </c>
      <c r="T115" s="18" t="s">
        <v>0</v>
      </c>
    </row>
    <row r="116" spans="1:20">
      <c r="A116" s="15">
        <v>43250</v>
      </c>
      <c r="B116" s="19" t="s">
        <v>0</v>
      </c>
      <c r="C116" s="19" t="s">
        <v>0</v>
      </c>
      <c r="D116" s="19" t="s">
        <v>0</v>
      </c>
      <c r="E116" s="19" t="s">
        <v>0</v>
      </c>
      <c r="F116" s="19">
        <v>-0.1124595783907123</v>
      </c>
      <c r="G116" s="19">
        <v>-0.10912403421522898</v>
      </c>
      <c r="H116" s="19">
        <v>0.10638052589624314</v>
      </c>
      <c r="I116" s="19">
        <v>-0.10873089009255099</v>
      </c>
      <c r="J116" s="19" t="s">
        <v>0</v>
      </c>
      <c r="K116" s="19">
        <v>-0.10552537622613445</v>
      </c>
      <c r="L116" s="19" t="s">
        <v>0</v>
      </c>
      <c r="M116" s="19" t="s">
        <v>0</v>
      </c>
      <c r="N116" s="19" t="s">
        <v>0</v>
      </c>
      <c r="O116" s="19">
        <v>0.10077606672060369</v>
      </c>
      <c r="P116" s="19" t="s">
        <v>0</v>
      </c>
      <c r="Q116" s="19" t="s">
        <v>0</v>
      </c>
      <c r="R116" s="19" t="s">
        <v>0</v>
      </c>
      <c r="S116" s="19" t="s">
        <v>0</v>
      </c>
      <c r="T116" s="19" t="s">
        <v>0</v>
      </c>
    </row>
    <row r="117" spans="1:20">
      <c r="A117" s="13">
        <v>43280</v>
      </c>
      <c r="B117" s="18" t="s">
        <v>0</v>
      </c>
      <c r="C117" s="18" t="s">
        <v>0</v>
      </c>
      <c r="D117" s="18" t="s">
        <v>0</v>
      </c>
      <c r="E117" s="18" t="s">
        <v>0</v>
      </c>
      <c r="F117" s="18">
        <v>-3.6481626279150525E-2</v>
      </c>
      <c r="G117" s="18">
        <v>-5.2308504414580126E-2</v>
      </c>
      <c r="H117" s="18">
        <v>2.9283666796499963E-2</v>
      </c>
      <c r="I117" s="18">
        <v>-5.1878698272725288E-2</v>
      </c>
      <c r="J117" s="18" t="s">
        <v>0</v>
      </c>
      <c r="K117" s="18">
        <v>-4.3563761282373159E-2</v>
      </c>
      <c r="L117" s="18" t="s">
        <v>0</v>
      </c>
      <c r="M117" s="18" t="s">
        <v>0</v>
      </c>
      <c r="N117" s="18" t="s">
        <v>0</v>
      </c>
      <c r="O117" s="18">
        <v>3.3558429615387908E-2</v>
      </c>
      <c r="P117" s="18" t="s">
        <v>0</v>
      </c>
      <c r="Q117" s="18" t="s">
        <v>0</v>
      </c>
      <c r="R117" s="18" t="s">
        <v>0</v>
      </c>
      <c r="S117" s="18" t="s">
        <v>0</v>
      </c>
      <c r="T117" s="18" t="s">
        <v>0</v>
      </c>
    </row>
    <row r="118" spans="1:20">
      <c r="A118" s="15">
        <v>43312</v>
      </c>
      <c r="B118" s="19" t="s">
        <v>0</v>
      </c>
      <c r="C118" s="19" t="s">
        <v>0</v>
      </c>
      <c r="D118" s="19" t="s">
        <v>0</v>
      </c>
      <c r="E118" s="19" t="s">
        <v>0</v>
      </c>
      <c r="F118" s="19">
        <v>5.0234256679885236E-2</v>
      </c>
      <c r="G118" s="19">
        <v>8.8648346779300669E-2</v>
      </c>
      <c r="H118" s="19">
        <v>1.0075307354210805E-2</v>
      </c>
      <c r="I118" s="19">
        <v>8.903912006366399E-2</v>
      </c>
      <c r="J118" s="19" t="s">
        <v>0</v>
      </c>
      <c r="K118" s="19">
        <v>7.3052902140467113E-2</v>
      </c>
      <c r="L118" s="19" t="s">
        <v>0</v>
      </c>
      <c r="M118" s="19" t="s">
        <v>0</v>
      </c>
      <c r="N118" s="19" t="s">
        <v>0</v>
      </c>
      <c r="O118" s="19">
        <v>5.1926631591872052E-3</v>
      </c>
      <c r="P118" s="19" t="s">
        <v>0</v>
      </c>
      <c r="Q118" s="19" t="s">
        <v>0</v>
      </c>
      <c r="R118" s="19" t="s">
        <v>0</v>
      </c>
      <c r="S118" s="19" t="s">
        <v>0</v>
      </c>
      <c r="T118" s="19" t="s">
        <v>0</v>
      </c>
    </row>
    <row r="119" spans="1:20">
      <c r="A119" s="13">
        <v>43343</v>
      </c>
      <c r="B119" s="18" t="s">
        <v>0</v>
      </c>
      <c r="C119" s="18" t="s">
        <v>0</v>
      </c>
      <c r="D119" s="18" t="s">
        <v>0</v>
      </c>
      <c r="E119" s="18" t="s">
        <v>0</v>
      </c>
      <c r="F119" s="18">
        <v>-4.2340317178770626E-2</v>
      </c>
      <c r="G119" s="18">
        <v>-3.189958161885964E-2</v>
      </c>
      <c r="H119" s="18">
        <v>0.13657281470855143</v>
      </c>
      <c r="I119" s="18">
        <v>-3.151749998790998E-2</v>
      </c>
      <c r="J119" s="18" t="s">
        <v>0</v>
      </c>
      <c r="K119" s="18">
        <v>-3.6917227788405449E-2</v>
      </c>
      <c r="L119" s="18" t="s">
        <v>0</v>
      </c>
      <c r="M119" s="18" t="s">
        <v>0</v>
      </c>
      <c r="N119" s="18" t="s">
        <v>0</v>
      </c>
      <c r="O119" s="18">
        <v>0.11998424618559911</v>
      </c>
      <c r="P119" s="18" t="s">
        <v>0</v>
      </c>
      <c r="Q119" s="18" t="s">
        <v>0</v>
      </c>
      <c r="R119" s="18" t="s">
        <v>0</v>
      </c>
      <c r="S119" s="18" t="s">
        <v>0</v>
      </c>
      <c r="T119" s="18" t="s">
        <v>0</v>
      </c>
    </row>
    <row r="120" spans="1:20">
      <c r="A120" s="15">
        <v>43371</v>
      </c>
      <c r="B120" s="19" t="s">
        <v>0</v>
      </c>
      <c r="C120" s="19" t="s">
        <v>0</v>
      </c>
      <c r="D120" s="19" t="s">
        <v>0</v>
      </c>
      <c r="E120" s="19" t="s">
        <v>0</v>
      </c>
      <c r="F120" s="19">
        <v>-1.9620574864389284E-2</v>
      </c>
      <c r="G120" s="19">
        <v>3.4364234234516733E-2</v>
      </c>
      <c r="H120" s="19">
        <v>-2.8012809286417362E-2</v>
      </c>
      <c r="I120" s="19">
        <v>3.4844159715919698E-2</v>
      </c>
      <c r="J120" s="19" t="s">
        <v>0</v>
      </c>
      <c r="K120" s="19">
        <v>2.6174409401282794E-3</v>
      </c>
      <c r="L120" s="19" t="s">
        <v>0</v>
      </c>
      <c r="M120" s="19" t="s">
        <v>0</v>
      </c>
      <c r="N120" s="19" t="s">
        <v>0</v>
      </c>
      <c r="O120" s="19">
        <v>-4.7017498363444155E-3</v>
      </c>
      <c r="P120" s="19" t="s">
        <v>0</v>
      </c>
      <c r="Q120" s="19" t="s">
        <v>0</v>
      </c>
      <c r="R120" s="19" t="s">
        <v>0</v>
      </c>
      <c r="S120" s="19" t="s">
        <v>0</v>
      </c>
      <c r="T120" s="19" t="s">
        <v>0</v>
      </c>
    </row>
    <row r="121" spans="1:20">
      <c r="A121" s="13">
        <v>43404</v>
      </c>
      <c r="B121" s="18" t="s">
        <v>0</v>
      </c>
      <c r="C121" s="18" t="s">
        <v>0</v>
      </c>
      <c r="D121" s="18" t="s">
        <v>0</v>
      </c>
      <c r="E121" s="18" t="s">
        <v>0</v>
      </c>
      <c r="F121" s="18">
        <v>0.12490557666755664</v>
      </c>
      <c r="G121" s="18">
        <v>0.10150612415727278</v>
      </c>
      <c r="H121" s="18">
        <v>-0.13488376185913553</v>
      </c>
      <c r="I121" s="18">
        <v>0.10175801613450219</v>
      </c>
      <c r="J121" s="18" t="s">
        <v>0</v>
      </c>
      <c r="K121" s="18">
        <v>0.11387594257506639</v>
      </c>
      <c r="L121" s="18" t="s">
        <v>0</v>
      </c>
      <c r="M121" s="18" t="s">
        <v>0</v>
      </c>
      <c r="N121" s="18" t="s">
        <v>0</v>
      </c>
      <c r="O121" s="18">
        <v>-0.14317227534065868</v>
      </c>
      <c r="P121" s="18" t="s">
        <v>0</v>
      </c>
      <c r="Q121" s="18" t="s">
        <v>0</v>
      </c>
      <c r="R121" s="18" t="s">
        <v>0</v>
      </c>
      <c r="S121" s="18" t="s">
        <v>0</v>
      </c>
      <c r="T121" s="18" t="s">
        <v>0</v>
      </c>
    </row>
    <row r="122" spans="1:20">
      <c r="A122" s="15">
        <v>43434</v>
      </c>
      <c r="B122" s="19" t="s">
        <v>0</v>
      </c>
      <c r="C122" s="19" t="s">
        <v>0</v>
      </c>
      <c r="D122" s="19" t="s">
        <v>0</v>
      </c>
      <c r="E122" s="19" t="s">
        <v>0</v>
      </c>
      <c r="F122" s="19">
        <v>4.7110864887754289E-2</v>
      </c>
      <c r="G122" s="19">
        <v>2.3598379645773049E-2</v>
      </c>
      <c r="H122" s="19">
        <v>5.8907577705911152E-2</v>
      </c>
      <c r="I122" s="19">
        <v>2.3861836740869391E-2</v>
      </c>
      <c r="J122" s="19" t="s">
        <v>0</v>
      </c>
      <c r="K122" s="19">
        <v>7.1888596957444539E-2</v>
      </c>
      <c r="L122" s="19" t="s">
        <v>0</v>
      </c>
      <c r="M122" s="19" t="s">
        <v>0</v>
      </c>
      <c r="N122" s="19" t="s">
        <v>0</v>
      </c>
      <c r="O122" s="19">
        <v>5.8157818127371641E-2</v>
      </c>
      <c r="P122" s="19" t="s">
        <v>0</v>
      </c>
      <c r="Q122" s="19" t="s">
        <v>0</v>
      </c>
      <c r="R122" s="19" t="s">
        <v>0</v>
      </c>
      <c r="S122" s="19" t="s">
        <v>0</v>
      </c>
      <c r="T122" s="19" t="s">
        <v>0</v>
      </c>
    </row>
    <row r="123" spans="1:20">
      <c r="A123" s="13">
        <v>43465</v>
      </c>
      <c r="B123" s="18" t="s">
        <v>0</v>
      </c>
      <c r="C123" s="18" t="s">
        <v>0</v>
      </c>
      <c r="D123" s="18" t="s">
        <v>0</v>
      </c>
      <c r="E123" s="18" t="s">
        <v>0</v>
      </c>
      <c r="F123" s="18">
        <v>2.0861532066253741E-2</v>
      </c>
      <c r="G123" s="18">
        <v>-1.7364537505013211E-2</v>
      </c>
      <c r="H123" s="18">
        <v>-9.2443653468900044E-2</v>
      </c>
      <c r="I123" s="18">
        <v>-1.7215981757482068E-2</v>
      </c>
      <c r="J123" s="18" t="s">
        <v>0</v>
      </c>
      <c r="K123" s="18">
        <v>6.7650343717697847E-3</v>
      </c>
      <c r="L123" s="18" t="s">
        <v>0</v>
      </c>
      <c r="M123" s="18" t="s">
        <v>0</v>
      </c>
      <c r="N123" s="18" t="s">
        <v>0</v>
      </c>
      <c r="O123" s="18">
        <v>-8.7590205575888702E-2</v>
      </c>
      <c r="P123" s="18" t="s">
        <v>0</v>
      </c>
      <c r="Q123" s="18" t="s">
        <v>0</v>
      </c>
      <c r="R123" s="18" t="s">
        <v>0</v>
      </c>
      <c r="S123" s="18" t="s">
        <v>0</v>
      </c>
      <c r="T123" s="18" t="s">
        <v>0</v>
      </c>
    </row>
    <row r="124" spans="1:20">
      <c r="A124" s="15">
        <v>43496</v>
      </c>
      <c r="B124" s="19" t="s">
        <v>0</v>
      </c>
      <c r="C124" s="19" t="s">
        <v>0</v>
      </c>
      <c r="D124" s="19" t="s">
        <v>0</v>
      </c>
      <c r="E124" s="19" t="s">
        <v>0</v>
      </c>
      <c r="F124" s="19">
        <v>9.3625017582692482E-2</v>
      </c>
      <c r="G124" s="19">
        <v>0.10763971231089564</v>
      </c>
      <c r="H124" s="19">
        <v>2.2115885972378457E-2</v>
      </c>
      <c r="I124" s="19">
        <v>0.10806675971356139</v>
      </c>
      <c r="J124" s="19" t="s">
        <v>0</v>
      </c>
      <c r="K124" s="19">
        <v>0.12482535200424039</v>
      </c>
      <c r="L124" s="19" t="s">
        <v>0</v>
      </c>
      <c r="M124" s="19" t="s">
        <v>0</v>
      </c>
      <c r="N124" s="19" t="s">
        <v>0</v>
      </c>
      <c r="O124" s="19">
        <v>1.6674357667975981E-2</v>
      </c>
      <c r="P124" s="19" t="s">
        <v>0</v>
      </c>
      <c r="Q124" s="19" t="s">
        <v>0</v>
      </c>
      <c r="R124" s="19" t="s">
        <v>0</v>
      </c>
      <c r="S124" s="19" t="s">
        <v>0</v>
      </c>
      <c r="T124" s="19" t="s">
        <v>0</v>
      </c>
    </row>
    <row r="125" spans="1:20">
      <c r="A125" s="13">
        <v>43524</v>
      </c>
      <c r="B125" s="18" t="s">
        <v>0</v>
      </c>
      <c r="C125" s="18" t="s">
        <v>0</v>
      </c>
      <c r="D125" s="18" t="s">
        <v>0</v>
      </c>
      <c r="E125" s="18" t="s">
        <v>0</v>
      </c>
      <c r="F125" s="18">
        <v>-1.8484731739592752E-2</v>
      </c>
      <c r="G125" s="18">
        <v>-1.8520082087202128E-2</v>
      </c>
      <c r="H125" s="18">
        <v>5.6510769908249658E-2</v>
      </c>
      <c r="I125" s="18">
        <v>-1.8309922420287617E-2</v>
      </c>
      <c r="J125" s="18" t="s">
        <v>0</v>
      </c>
      <c r="K125" s="18">
        <v>-2.0009782859458314E-2</v>
      </c>
      <c r="L125" s="18" t="s">
        <v>0</v>
      </c>
      <c r="M125" s="18" t="s">
        <v>0</v>
      </c>
      <c r="N125" s="18" t="s">
        <v>0</v>
      </c>
      <c r="O125" s="18">
        <v>6.0465946961943295E-2</v>
      </c>
      <c r="P125" s="18" t="s">
        <v>0</v>
      </c>
      <c r="Q125" s="18" t="s">
        <v>0</v>
      </c>
      <c r="R125" s="18" t="s">
        <v>0</v>
      </c>
      <c r="S125" s="18" t="s">
        <v>0</v>
      </c>
      <c r="T125" s="18" t="s">
        <v>0</v>
      </c>
    </row>
    <row r="126" spans="1:20">
      <c r="A126" s="15">
        <v>43553</v>
      </c>
      <c r="B126" s="19" t="s">
        <v>0</v>
      </c>
      <c r="C126" s="19" t="s">
        <v>0</v>
      </c>
      <c r="D126" s="19" t="s">
        <v>0</v>
      </c>
      <c r="E126" s="19" t="s">
        <v>0</v>
      </c>
      <c r="F126" s="19">
        <v>8.3224507615553556E-4</v>
      </c>
      <c r="G126" s="19">
        <v>-2.0180350062457553E-3</v>
      </c>
      <c r="H126" s="19">
        <v>6.0810912865554956E-2</v>
      </c>
      <c r="I126" s="19">
        <v>-1.8230326860543267E-3</v>
      </c>
      <c r="J126" s="19" t="s">
        <v>0</v>
      </c>
      <c r="K126" s="19">
        <v>-1.7341860571068457E-2</v>
      </c>
      <c r="L126" s="19" t="s">
        <v>0</v>
      </c>
      <c r="M126" s="19" t="s">
        <v>0</v>
      </c>
      <c r="N126" s="19" t="s">
        <v>0</v>
      </c>
      <c r="O126" s="19">
        <v>5.9219627446559508E-2</v>
      </c>
      <c r="P126" s="19" t="s">
        <v>0</v>
      </c>
      <c r="Q126" s="19" t="s">
        <v>0</v>
      </c>
      <c r="R126" s="19" t="s">
        <v>0</v>
      </c>
      <c r="S126" s="19" t="s">
        <v>0</v>
      </c>
      <c r="T126" s="19" t="s">
        <v>0</v>
      </c>
    </row>
    <row r="127" spans="1:20">
      <c r="A127" s="13">
        <v>43585</v>
      </c>
      <c r="B127" s="18" t="s">
        <v>0</v>
      </c>
      <c r="C127" s="18" t="s">
        <v>0</v>
      </c>
      <c r="D127" s="18" t="s">
        <v>0</v>
      </c>
      <c r="E127" s="18" t="s">
        <v>0</v>
      </c>
      <c r="F127" s="18">
        <v>1.6064508856251436E-2</v>
      </c>
      <c r="G127" s="18">
        <v>9.5194393641300223E-3</v>
      </c>
      <c r="H127" s="18">
        <v>5.2684127128420855E-2</v>
      </c>
      <c r="I127" s="18">
        <v>9.8227096966583272E-3</v>
      </c>
      <c r="J127" s="18" t="s">
        <v>0</v>
      </c>
      <c r="K127" s="18">
        <v>3.061277144520802E-2</v>
      </c>
      <c r="L127" s="18" t="s">
        <v>0</v>
      </c>
      <c r="M127" s="18" t="s">
        <v>0</v>
      </c>
      <c r="N127" s="18" t="s">
        <v>0</v>
      </c>
      <c r="O127" s="18">
        <v>4.384670456423212E-2</v>
      </c>
      <c r="P127" s="18" t="s">
        <v>0</v>
      </c>
      <c r="Q127" s="18" t="s">
        <v>0</v>
      </c>
      <c r="R127" s="18" t="s">
        <v>0</v>
      </c>
      <c r="S127" s="18" t="s">
        <v>0</v>
      </c>
      <c r="T127" s="18" t="s">
        <v>0</v>
      </c>
    </row>
    <row r="128" spans="1:20">
      <c r="A128" s="15">
        <v>43616</v>
      </c>
      <c r="B128" s="19" t="s">
        <v>0</v>
      </c>
      <c r="C128" s="19" t="s">
        <v>0</v>
      </c>
      <c r="D128" s="19" t="s">
        <v>0</v>
      </c>
      <c r="E128" s="19" t="s">
        <v>0</v>
      </c>
      <c r="F128" s="19">
        <v>1.886258898416493E-2</v>
      </c>
      <c r="G128" s="19">
        <v>6.7184232026209489E-3</v>
      </c>
      <c r="H128" s="19">
        <v>-6.4215402284880874E-2</v>
      </c>
      <c r="I128" s="19">
        <v>7.0486926455000098E-3</v>
      </c>
      <c r="J128" s="19" t="s">
        <v>0</v>
      </c>
      <c r="K128" s="19">
        <v>3.0853216952893892E-2</v>
      </c>
      <c r="L128" s="19" t="s">
        <v>0</v>
      </c>
      <c r="M128" s="19" t="s">
        <v>0</v>
      </c>
      <c r="N128" s="19" t="s">
        <v>0</v>
      </c>
      <c r="O128" s="19">
        <v>-6.2325490958270224E-2</v>
      </c>
      <c r="P128" s="19" t="s">
        <v>0</v>
      </c>
      <c r="Q128" s="19" t="s">
        <v>0</v>
      </c>
      <c r="R128" s="19" t="s">
        <v>0</v>
      </c>
      <c r="S128" s="19" t="s">
        <v>0</v>
      </c>
      <c r="T128" s="19" t="s">
        <v>0</v>
      </c>
    </row>
    <row r="129" spans="1:20">
      <c r="A129" s="13">
        <v>43644</v>
      </c>
      <c r="B129" s="18" t="s">
        <v>0</v>
      </c>
      <c r="C129" s="18" t="s">
        <v>0</v>
      </c>
      <c r="D129" s="18" t="s">
        <v>0</v>
      </c>
      <c r="E129" s="18" t="s">
        <v>0</v>
      </c>
      <c r="F129" s="18">
        <v>6.9060142767288113E-2</v>
      </c>
      <c r="G129" s="18">
        <v>4.0263613683949373E-2</v>
      </c>
      <c r="H129" s="18">
        <v>3.7786834954670834E-2</v>
      </c>
      <c r="I129" s="18">
        <v>4.0527167627723459E-2</v>
      </c>
      <c r="J129" s="18">
        <v>3.7128357815447321E-2</v>
      </c>
      <c r="K129" s="18">
        <v>3.1036687468469992E-2</v>
      </c>
      <c r="L129" s="18" t="s">
        <v>0</v>
      </c>
      <c r="M129" s="18" t="s">
        <v>0</v>
      </c>
      <c r="N129" s="18" t="s">
        <v>0</v>
      </c>
      <c r="O129" s="18">
        <v>4.4606680753237482E-2</v>
      </c>
      <c r="P129" s="18" t="s">
        <v>0</v>
      </c>
      <c r="Q129" s="18" t="s">
        <v>0</v>
      </c>
      <c r="R129" s="18" t="s">
        <v>0</v>
      </c>
      <c r="S129" s="18" t="s">
        <v>0</v>
      </c>
      <c r="T129" s="18" t="s">
        <v>0</v>
      </c>
    </row>
    <row r="130" spans="1:20">
      <c r="A130" s="15">
        <v>43677</v>
      </c>
      <c r="B130" s="19" t="s">
        <v>0</v>
      </c>
      <c r="C130" s="19" t="s">
        <v>0</v>
      </c>
      <c r="D130" s="19" t="s">
        <v>0</v>
      </c>
      <c r="E130" s="19" t="s">
        <v>0</v>
      </c>
      <c r="F130" s="19">
        <v>6.7103651890890292E-2</v>
      </c>
      <c r="G130" s="19">
        <v>8.295776156798107E-3</v>
      </c>
      <c r="H130" s="19">
        <v>-2.8609708873665873E-3</v>
      </c>
      <c r="I130" s="19">
        <v>8.3061414154661506E-3</v>
      </c>
      <c r="J130" s="19">
        <v>1.2654213135771197E-2</v>
      </c>
      <c r="K130" s="19">
        <v>2.7121603014465645E-2</v>
      </c>
      <c r="L130" s="19" t="s">
        <v>0</v>
      </c>
      <c r="M130" s="19" t="s">
        <v>0</v>
      </c>
      <c r="N130" s="19" t="s">
        <v>0</v>
      </c>
      <c r="O130" s="19">
        <v>-6.2380553011572859E-3</v>
      </c>
      <c r="P130" s="19" t="s">
        <v>0</v>
      </c>
      <c r="Q130" s="19" t="s">
        <v>0</v>
      </c>
      <c r="R130" s="19" t="s">
        <v>0</v>
      </c>
      <c r="S130" s="19" t="s">
        <v>0</v>
      </c>
      <c r="T130" s="19" t="s">
        <v>0</v>
      </c>
    </row>
    <row r="131" spans="1:20">
      <c r="A131" s="13">
        <v>43707</v>
      </c>
      <c r="B131" s="18" t="s">
        <v>0</v>
      </c>
      <c r="C131" s="18" t="s">
        <v>0</v>
      </c>
      <c r="D131" s="18" t="s">
        <v>0</v>
      </c>
      <c r="E131" s="18" t="s">
        <v>0</v>
      </c>
      <c r="F131" s="18">
        <v>4.8344934662865047E-3</v>
      </c>
      <c r="G131" s="18">
        <v>-6.7098559274605396E-3</v>
      </c>
      <c r="H131" s="18">
        <v>8.073992935395502E-2</v>
      </c>
      <c r="I131" s="18">
        <v>-6.7088433977254835E-3</v>
      </c>
      <c r="J131" s="18">
        <v>-4.2498930069287955E-3</v>
      </c>
      <c r="K131" s="18">
        <v>2.1402537539994215E-2</v>
      </c>
      <c r="L131" s="18" t="s">
        <v>0</v>
      </c>
      <c r="M131" s="18" t="s">
        <v>0</v>
      </c>
      <c r="N131" s="18" t="s">
        <v>0</v>
      </c>
      <c r="O131" s="18">
        <v>7.9420240959538146E-2</v>
      </c>
      <c r="P131" s="18" t="s">
        <v>0</v>
      </c>
      <c r="Q131" s="18" t="s">
        <v>0</v>
      </c>
      <c r="R131" s="18" t="s">
        <v>0</v>
      </c>
      <c r="S131" s="18" t="s">
        <v>0</v>
      </c>
      <c r="T131" s="18" t="s">
        <v>0</v>
      </c>
    </row>
    <row r="132" spans="1:20">
      <c r="A132" s="15">
        <v>43738</v>
      </c>
      <c r="B132" s="19" t="s">
        <v>0</v>
      </c>
      <c r="C132" s="19" t="s">
        <v>0</v>
      </c>
      <c r="D132" s="19" t="s">
        <v>0</v>
      </c>
      <c r="E132" s="19" t="s">
        <v>0</v>
      </c>
      <c r="F132" s="19">
        <v>1.9595235464808125E-2</v>
      </c>
      <c r="G132" s="19">
        <v>3.5437353692634899E-2</v>
      </c>
      <c r="H132" s="19">
        <v>2.4133017808746438E-2</v>
      </c>
      <c r="I132" s="19">
        <v>3.5560261885962285E-2</v>
      </c>
      <c r="J132" s="19">
        <v>2.8384220481953104E-2</v>
      </c>
      <c r="K132" s="19">
        <v>1.8779993007474793E-2</v>
      </c>
      <c r="L132" s="19" t="s">
        <v>0</v>
      </c>
      <c r="M132" s="19" t="s">
        <v>0</v>
      </c>
      <c r="N132" s="19" t="s">
        <v>0</v>
      </c>
      <c r="O132" s="19">
        <v>2.2839323811745027E-2</v>
      </c>
      <c r="P132" s="19" t="s">
        <v>0</v>
      </c>
      <c r="Q132" s="19" t="s">
        <v>0</v>
      </c>
      <c r="R132" s="19" t="s">
        <v>0</v>
      </c>
      <c r="S132" s="19" t="s">
        <v>0</v>
      </c>
      <c r="T132" s="19" t="s">
        <v>0</v>
      </c>
    </row>
    <row r="133" spans="1:20">
      <c r="A133" s="13">
        <v>43769</v>
      </c>
      <c r="B133" s="18" t="s">
        <v>0</v>
      </c>
      <c r="C133" s="18" t="s">
        <v>0</v>
      </c>
      <c r="D133" s="18" t="s">
        <v>0</v>
      </c>
      <c r="E133" s="18" t="s">
        <v>0</v>
      </c>
      <c r="F133" s="18">
        <v>2.2128229406941813E-2</v>
      </c>
      <c r="G133" s="18">
        <v>2.339541556253999E-2</v>
      </c>
      <c r="H133" s="18">
        <v>-1.7889512087350345E-2</v>
      </c>
      <c r="I133" s="18">
        <v>2.3417920646764401E-2</v>
      </c>
      <c r="J133" s="18">
        <v>3.3379469133025585E-2</v>
      </c>
      <c r="K133" s="18">
        <v>1.5061235300832143E-2</v>
      </c>
      <c r="L133" s="18" t="s">
        <v>0</v>
      </c>
      <c r="M133" s="18">
        <v>4.6402893059107164E-2</v>
      </c>
      <c r="N133" s="18">
        <v>1.6726216962172469E-2</v>
      </c>
      <c r="O133" s="18">
        <v>-9.1232367254084901E-3</v>
      </c>
      <c r="P133" s="18" t="s">
        <v>0</v>
      </c>
      <c r="Q133" s="18" t="s">
        <v>0</v>
      </c>
      <c r="R133" s="18" t="s">
        <v>0</v>
      </c>
      <c r="S133" s="18" t="s">
        <v>0</v>
      </c>
      <c r="T133" s="18" t="s">
        <v>0</v>
      </c>
    </row>
    <row r="134" spans="1:20">
      <c r="A134" s="15">
        <v>43798</v>
      </c>
      <c r="B134" s="19" t="s">
        <v>0</v>
      </c>
      <c r="C134" s="19" t="s">
        <v>0</v>
      </c>
      <c r="D134" s="19" t="s">
        <v>0</v>
      </c>
      <c r="E134" s="19" t="s">
        <v>0</v>
      </c>
      <c r="F134" s="19">
        <v>5.0671102026546233E-2</v>
      </c>
      <c r="G134" s="19">
        <v>9.44364104120754E-3</v>
      </c>
      <c r="H134" s="19">
        <v>9.2999258003794827E-2</v>
      </c>
      <c r="I134" s="19">
        <v>9.5014939741595583E-3</v>
      </c>
      <c r="J134" s="19">
        <v>-2.4757265399112383E-2</v>
      </c>
      <c r="K134" s="19">
        <v>2.3394802494763889E-2</v>
      </c>
      <c r="L134" s="19" t="s">
        <v>0</v>
      </c>
      <c r="M134" s="19">
        <v>-4.0933930348565961E-2</v>
      </c>
      <c r="N134" s="19">
        <v>-4.8107282686309372E-3</v>
      </c>
      <c r="O134" s="19">
        <v>8.7239935787372547E-2</v>
      </c>
      <c r="P134" s="19" t="s">
        <v>0</v>
      </c>
      <c r="Q134" s="19" t="s">
        <v>0</v>
      </c>
      <c r="R134" s="19" t="s">
        <v>0</v>
      </c>
      <c r="S134" s="19" t="s">
        <v>0</v>
      </c>
      <c r="T134" s="19" t="s">
        <v>0</v>
      </c>
    </row>
    <row r="135" spans="1:20">
      <c r="A135" s="13">
        <v>43830</v>
      </c>
      <c r="B135" s="18" t="s">
        <v>0</v>
      </c>
      <c r="C135" s="18" t="s">
        <v>0</v>
      </c>
      <c r="D135" s="18" t="s">
        <v>0</v>
      </c>
      <c r="E135" s="18" t="s">
        <v>0</v>
      </c>
      <c r="F135" s="18">
        <v>0.12585942392964888</v>
      </c>
      <c r="G135" s="18">
        <v>6.9153834313616658E-2</v>
      </c>
      <c r="H135" s="18">
        <v>-2.3185427777871248E-2</v>
      </c>
      <c r="I135" s="18">
        <v>6.9267077622130468E-2</v>
      </c>
      <c r="J135" s="18">
        <v>1.9821946183370409E-2</v>
      </c>
      <c r="K135" s="18">
        <v>9.9815938396310644E-2</v>
      </c>
      <c r="L135" s="18" t="s">
        <v>0</v>
      </c>
      <c r="M135" s="18">
        <v>2.5804496261093934E-2</v>
      </c>
      <c r="N135" s="18">
        <v>6.0245481273986101E-3</v>
      </c>
      <c r="O135" s="18">
        <v>-2.174562037361949E-2</v>
      </c>
      <c r="P135" s="18" t="s">
        <v>0</v>
      </c>
      <c r="Q135" s="18" t="s">
        <v>0</v>
      </c>
      <c r="R135" s="18" t="s">
        <v>0</v>
      </c>
      <c r="S135" s="18" t="s">
        <v>0</v>
      </c>
      <c r="T135" s="18" t="s">
        <v>0</v>
      </c>
    </row>
    <row r="136" spans="1:20">
      <c r="A136" s="15">
        <v>43861</v>
      </c>
      <c r="B136" s="19" t="s">
        <v>0</v>
      </c>
      <c r="C136" s="19" t="s">
        <v>0</v>
      </c>
      <c r="D136" s="19" t="s">
        <v>0</v>
      </c>
      <c r="E136" s="19" t="s">
        <v>0</v>
      </c>
      <c r="F136" s="19">
        <v>3.9659791053849869E-3</v>
      </c>
      <c r="G136" s="19">
        <v>-1.6487240331899744E-2</v>
      </c>
      <c r="H136" s="19">
        <v>6.2481528986798818E-2</v>
      </c>
      <c r="I136" s="19">
        <v>-1.6431274153466457E-2</v>
      </c>
      <c r="J136" s="19">
        <v>2.3870774031675701E-3</v>
      </c>
      <c r="K136" s="19">
        <v>-1.5619538119175713E-2</v>
      </c>
      <c r="L136" s="19" t="s">
        <v>0</v>
      </c>
      <c r="M136" s="19">
        <v>1.0706067497889826E-4</v>
      </c>
      <c r="N136" s="19">
        <v>8.5607557124360856E-3</v>
      </c>
      <c r="O136" s="19">
        <v>6.4505670834722029E-2</v>
      </c>
      <c r="P136" s="19" t="s">
        <v>0</v>
      </c>
      <c r="Q136" s="19" t="s">
        <v>0</v>
      </c>
      <c r="R136" s="19" t="s">
        <v>0</v>
      </c>
      <c r="S136" s="19" t="s">
        <v>0</v>
      </c>
      <c r="T136" s="19" t="s">
        <v>0</v>
      </c>
    </row>
    <row r="137" spans="1:20">
      <c r="A137" s="13">
        <v>43889</v>
      </c>
      <c r="B137" s="18" t="s">
        <v>0</v>
      </c>
      <c r="C137" s="18" t="s">
        <v>0</v>
      </c>
      <c r="D137" s="18" t="s">
        <v>0</v>
      </c>
      <c r="E137" s="18" t="s">
        <v>0</v>
      </c>
      <c r="F137" s="18">
        <v>-8.2693970147499685E-2</v>
      </c>
      <c r="G137" s="18">
        <v>-8.4198665920466764E-2</v>
      </c>
      <c r="H137" s="18">
        <v>-3.553455183766463E-2</v>
      </c>
      <c r="I137" s="18">
        <v>-8.4084550689744519E-2</v>
      </c>
      <c r="J137" s="18">
        <v>4.3454943575949034E-3</v>
      </c>
      <c r="K137" s="18">
        <v>-6.2189474332260519E-2</v>
      </c>
      <c r="L137" s="18" t="s">
        <v>0</v>
      </c>
      <c r="M137" s="18">
        <v>3.0281942122192262E-3</v>
      </c>
      <c r="N137" s="18">
        <v>6.3569185133194317E-3</v>
      </c>
      <c r="O137" s="18">
        <v>-3.4758735135716923E-2</v>
      </c>
      <c r="P137" s="18">
        <v>-8.2998040430492859E-2</v>
      </c>
      <c r="Q137" s="18" t="s">
        <v>0</v>
      </c>
      <c r="R137" s="18" t="s">
        <v>0</v>
      </c>
      <c r="S137" s="18" t="s">
        <v>0</v>
      </c>
      <c r="T137" s="18" t="s">
        <v>0</v>
      </c>
    </row>
    <row r="138" spans="1:20">
      <c r="A138" s="15">
        <v>43921</v>
      </c>
      <c r="B138" s="19" t="s">
        <v>0</v>
      </c>
      <c r="C138" s="19" t="s">
        <v>0</v>
      </c>
      <c r="D138" s="19" t="s">
        <v>0</v>
      </c>
      <c r="E138" s="19" t="s">
        <v>0</v>
      </c>
      <c r="F138" s="19">
        <v>-0.34945807518476735</v>
      </c>
      <c r="G138" s="19">
        <v>-0.29887831282694199</v>
      </c>
      <c r="H138" s="19">
        <v>1.3111591561170588E-2</v>
      </c>
      <c r="I138" s="19">
        <v>-0.29903130801818023</v>
      </c>
      <c r="J138" s="19">
        <v>-6.9917273343221509E-2</v>
      </c>
      <c r="K138" s="19">
        <v>-0.2560310498237095</v>
      </c>
      <c r="L138" s="19" t="s">
        <v>0</v>
      </c>
      <c r="M138" s="19">
        <v>-0.10952789177099953</v>
      </c>
      <c r="N138" s="19">
        <v>-1.2681049122843513E-3</v>
      </c>
      <c r="O138" s="19">
        <v>8.9152790924122982E-3</v>
      </c>
      <c r="P138" s="19">
        <v>-0.35029183186885693</v>
      </c>
      <c r="Q138" s="19" t="s">
        <v>0</v>
      </c>
      <c r="R138" s="19" t="s">
        <v>0</v>
      </c>
      <c r="S138" s="19" t="s">
        <v>0</v>
      </c>
      <c r="T138" s="19" t="s">
        <v>0</v>
      </c>
    </row>
    <row r="139" spans="1:20">
      <c r="A139" s="13">
        <v>43951</v>
      </c>
      <c r="B139" s="18" t="s">
        <v>0</v>
      </c>
      <c r="C139" s="18" t="s">
        <v>0</v>
      </c>
      <c r="D139" s="18" t="s">
        <v>0</v>
      </c>
      <c r="E139" s="18" t="s">
        <v>0</v>
      </c>
      <c r="F139" s="18">
        <v>0.10093610623394644</v>
      </c>
      <c r="G139" s="18">
        <v>0.10226875782183065</v>
      </c>
      <c r="H139" s="18">
        <v>0.17598374911532999</v>
      </c>
      <c r="I139" s="18">
        <v>0.10247456922876874</v>
      </c>
      <c r="J139" s="18">
        <v>1.2894843627036412E-2</v>
      </c>
      <c r="K139" s="18">
        <v>3.8639189706544785E-2</v>
      </c>
      <c r="L139" s="18" t="s">
        <v>0</v>
      </c>
      <c r="M139" s="18">
        <v>1.9841752169182936E-2</v>
      </c>
      <c r="N139" s="18">
        <v>1.1247265233886417E-2</v>
      </c>
      <c r="O139" s="18">
        <v>0.18367813225187146</v>
      </c>
      <c r="P139" s="18">
        <v>0.10140406224361653</v>
      </c>
      <c r="Q139" s="18" t="s">
        <v>0</v>
      </c>
      <c r="R139" s="18" t="s">
        <v>0</v>
      </c>
      <c r="S139" s="18" t="s">
        <v>0</v>
      </c>
      <c r="T139" s="18" t="s">
        <v>0</v>
      </c>
    </row>
    <row r="140" spans="1:20">
      <c r="A140" s="15">
        <v>43980</v>
      </c>
      <c r="B140" s="19" t="s">
        <v>0</v>
      </c>
      <c r="C140" s="19" t="s">
        <v>0</v>
      </c>
      <c r="D140" s="19" t="s">
        <v>0</v>
      </c>
      <c r="E140" s="19" t="s">
        <v>0</v>
      </c>
      <c r="F140" s="19">
        <v>5.0298103826258433E-2</v>
      </c>
      <c r="G140" s="19">
        <v>8.5453675583690103E-2</v>
      </c>
      <c r="H140" s="19">
        <v>4.7783704041330477E-2</v>
      </c>
      <c r="I140" s="19">
        <v>8.5597458728989162E-2</v>
      </c>
      <c r="J140" s="19">
        <v>1.4965760152001018E-2</v>
      </c>
      <c r="K140" s="19">
        <v>5.053346465370967E-2</v>
      </c>
      <c r="L140" s="19" t="s">
        <v>0</v>
      </c>
      <c r="M140" s="19">
        <v>9.9731044665749558E-3</v>
      </c>
      <c r="N140" s="19">
        <v>1.3995233113818006E-2</v>
      </c>
      <c r="O140" s="19">
        <v>3.3170560310908259E-2</v>
      </c>
      <c r="P140" s="19">
        <v>5.0566875916543852E-2</v>
      </c>
      <c r="Q140" s="19" t="s">
        <v>0</v>
      </c>
      <c r="R140" s="19" t="s">
        <v>0</v>
      </c>
      <c r="S140" s="19" t="s">
        <v>0</v>
      </c>
      <c r="T140" s="19" t="s">
        <v>0</v>
      </c>
    </row>
    <row r="141" spans="1:20">
      <c r="A141" s="13">
        <v>44012</v>
      </c>
      <c r="B141" s="18" t="s">
        <v>0</v>
      </c>
      <c r="C141" s="18" t="s">
        <v>0</v>
      </c>
      <c r="D141" s="18" t="s">
        <v>0</v>
      </c>
      <c r="E141" s="18" t="s">
        <v>0</v>
      </c>
      <c r="F141" s="18">
        <v>0.14256479098149599</v>
      </c>
      <c r="G141" s="18">
        <v>8.7502773188069316E-2</v>
      </c>
      <c r="H141" s="18">
        <v>2.6779313205346433E-2</v>
      </c>
      <c r="I141" s="18">
        <v>8.7486360498409299E-2</v>
      </c>
      <c r="J141" s="18">
        <v>2.0262228461408238E-2</v>
      </c>
      <c r="K141" s="18">
        <v>8.9339891641926128E-2</v>
      </c>
      <c r="L141" s="18" t="s">
        <v>0</v>
      </c>
      <c r="M141" s="18">
        <v>2.8208111084736531E-2</v>
      </c>
      <c r="N141" s="18">
        <v>7.7195219588601649E-3</v>
      </c>
      <c r="O141" s="18">
        <v>2.5399923911237021E-2</v>
      </c>
      <c r="P141" s="18">
        <v>0.14380894917151799</v>
      </c>
      <c r="Q141" s="18" t="s">
        <v>0</v>
      </c>
      <c r="R141" s="18" t="s">
        <v>0</v>
      </c>
      <c r="S141" s="18" t="s">
        <v>0</v>
      </c>
      <c r="T141" s="18" t="s">
        <v>0</v>
      </c>
    </row>
    <row r="142" spans="1:20">
      <c r="A142" s="15">
        <v>44043</v>
      </c>
      <c r="B142" s="19" t="s">
        <v>0</v>
      </c>
      <c r="C142" s="19" t="s">
        <v>0</v>
      </c>
      <c r="D142" s="19" t="s">
        <v>0</v>
      </c>
      <c r="E142" s="19" t="s">
        <v>0</v>
      </c>
      <c r="F142" s="19">
        <v>9.4224451771320661E-2</v>
      </c>
      <c r="G142" s="19">
        <v>8.243787238384459E-2</v>
      </c>
      <c r="H142" s="19">
        <v>5.5767531439274709E-3</v>
      </c>
      <c r="I142" s="19">
        <v>8.2621498152114059E-2</v>
      </c>
      <c r="J142" s="19">
        <v>4.3593105580352232E-2</v>
      </c>
      <c r="K142" s="19">
        <v>6.543217671060586E-2</v>
      </c>
      <c r="L142" s="19" t="s">
        <v>0</v>
      </c>
      <c r="M142" s="19">
        <v>7.2810108111370786E-2</v>
      </c>
      <c r="N142" s="19">
        <v>1.0581265443206922E-2</v>
      </c>
      <c r="O142" s="19">
        <v>1.7146969059966599E-2</v>
      </c>
      <c r="P142" s="19">
        <v>9.4625103137774502E-2</v>
      </c>
      <c r="Q142" s="19" t="s">
        <v>0</v>
      </c>
      <c r="R142" s="19" t="s">
        <v>0</v>
      </c>
      <c r="S142" s="19" t="s">
        <v>0</v>
      </c>
      <c r="T142" s="19" t="s">
        <v>0</v>
      </c>
    </row>
    <row r="143" spans="1:20">
      <c r="A143" s="13">
        <v>44074</v>
      </c>
      <c r="B143" s="18" t="s">
        <v>0</v>
      </c>
      <c r="C143" s="18" t="s">
        <v>0</v>
      </c>
      <c r="D143" s="18" t="s">
        <v>0</v>
      </c>
      <c r="E143" s="18" t="s">
        <v>0</v>
      </c>
      <c r="F143" s="18">
        <v>-1.2608836344245922E-2</v>
      </c>
      <c r="G143" s="18">
        <v>-3.4577054896039461E-2</v>
      </c>
      <c r="H143" s="18">
        <v>0.12480702999928295</v>
      </c>
      <c r="I143" s="18">
        <v>-3.4511234516992229E-2</v>
      </c>
      <c r="J143" s="18">
        <v>-1.8160031289644496E-2</v>
      </c>
      <c r="K143" s="18">
        <v>-4.8273912170939681E-2</v>
      </c>
      <c r="L143" s="18" t="s">
        <v>0</v>
      </c>
      <c r="M143" s="18">
        <v>-3.6434830658032547E-2</v>
      </c>
      <c r="N143" s="18">
        <v>-7.6909819983159711E-3</v>
      </c>
      <c r="O143" s="18">
        <v>0.12175411859696617</v>
      </c>
      <c r="P143" s="18">
        <v>-1.2593636566408772E-2</v>
      </c>
      <c r="Q143" s="18" t="s">
        <v>0</v>
      </c>
      <c r="R143" s="18" t="s">
        <v>0</v>
      </c>
      <c r="S143" s="18" t="s">
        <v>0</v>
      </c>
      <c r="T143" s="18" t="s">
        <v>0</v>
      </c>
    </row>
    <row r="144" spans="1:20">
      <c r="A144" s="15">
        <v>44104</v>
      </c>
      <c r="B144" s="19" t="s">
        <v>0</v>
      </c>
      <c r="C144" s="19" t="s">
        <v>0</v>
      </c>
      <c r="D144" s="19" t="s">
        <v>0</v>
      </c>
      <c r="E144" s="19" t="s">
        <v>0</v>
      </c>
      <c r="F144" s="19">
        <v>-5.4287396619272621E-2</v>
      </c>
      <c r="G144" s="19">
        <v>-4.792240209871379E-2</v>
      </c>
      <c r="H144" s="19">
        <v>-9.3373345922561635E-3</v>
      </c>
      <c r="I144" s="19">
        <v>-4.7819903291349886E-2</v>
      </c>
      <c r="J144" s="19">
        <v>-1.5425324608964397E-2</v>
      </c>
      <c r="K144" s="19">
        <v>-4.6501125694175971E-2</v>
      </c>
      <c r="L144" s="19" t="s">
        <v>0</v>
      </c>
      <c r="M144" s="19">
        <v>-2.612996536435952E-2</v>
      </c>
      <c r="N144" s="19">
        <v>-5.8498064137481043E-3</v>
      </c>
      <c r="O144" s="19">
        <v>-1.0538881912744547E-2</v>
      </c>
      <c r="P144" s="19">
        <v>-5.4564260296869116E-2</v>
      </c>
      <c r="Q144" s="19" t="s">
        <v>0</v>
      </c>
      <c r="R144" s="19" t="s">
        <v>0</v>
      </c>
      <c r="S144" s="19" t="s">
        <v>0</v>
      </c>
      <c r="T144" s="19" t="s">
        <v>0</v>
      </c>
    </row>
    <row r="145" spans="1:20">
      <c r="A145" s="13">
        <v>44134</v>
      </c>
      <c r="B145" s="18" t="s">
        <v>0</v>
      </c>
      <c r="C145" s="18" t="s">
        <v>0</v>
      </c>
      <c r="D145" s="18" t="s">
        <v>0</v>
      </c>
      <c r="E145" s="18" t="s">
        <v>0</v>
      </c>
      <c r="F145" s="18">
        <v>-2.3243177053972386E-2</v>
      </c>
      <c r="G145" s="18">
        <v>-7.0700151951326173E-3</v>
      </c>
      <c r="H145" s="18">
        <v>-2.6381278224986149E-3</v>
      </c>
      <c r="I145" s="18">
        <v>-7.0117238186404585E-3</v>
      </c>
      <c r="J145" s="18">
        <v>1.7324521704138451E-3</v>
      </c>
      <c r="K145" s="18">
        <v>6.0346266877442378E-3</v>
      </c>
      <c r="L145" s="18" t="s">
        <v>0</v>
      </c>
      <c r="M145" s="18">
        <v>1.8011316562025481E-3</v>
      </c>
      <c r="N145" s="18">
        <v>-3.7259747985524116E-3</v>
      </c>
      <c r="O145" s="18">
        <v>-5.918257580692976E-3</v>
      </c>
      <c r="P145" s="18">
        <v>-2.2876232371347172E-2</v>
      </c>
      <c r="Q145" s="18" t="s">
        <v>0</v>
      </c>
      <c r="R145" s="18" t="s">
        <v>0</v>
      </c>
      <c r="S145" s="18" t="s">
        <v>0</v>
      </c>
      <c r="T145" s="18" t="s">
        <v>0</v>
      </c>
    </row>
    <row r="146" spans="1:20">
      <c r="A146" s="15">
        <v>44165</v>
      </c>
      <c r="B146" s="19" t="s">
        <v>0</v>
      </c>
      <c r="C146" s="19" t="s">
        <v>0</v>
      </c>
      <c r="D146" s="19" t="s">
        <v>0</v>
      </c>
      <c r="E146" s="19" t="s">
        <v>0</v>
      </c>
      <c r="F146" s="19">
        <v>0.16590632381179926</v>
      </c>
      <c r="G146" s="19">
        <v>0.15865525280504889</v>
      </c>
      <c r="H146" s="19">
        <v>2.4172374241555605E-2</v>
      </c>
      <c r="I146" s="19">
        <v>0.15889848281838015</v>
      </c>
      <c r="J146" s="19">
        <v>1.9911800745057606E-2</v>
      </c>
      <c r="K146" s="19">
        <v>0.14446022709694373</v>
      </c>
      <c r="L146" s="19" t="s">
        <v>0</v>
      </c>
      <c r="M146" s="19">
        <v>2.5761480934755498E-2</v>
      </c>
      <c r="N146" s="19">
        <v>3.8730680437650822E-3</v>
      </c>
      <c r="O146" s="19">
        <v>3.3802172565854161E-2</v>
      </c>
      <c r="P146" s="19">
        <v>0.1663355697842881</v>
      </c>
      <c r="Q146" s="19" t="s">
        <v>0</v>
      </c>
      <c r="R146" s="19" t="s">
        <v>0</v>
      </c>
      <c r="S146" s="19" t="s">
        <v>0</v>
      </c>
      <c r="T146" s="19" t="s">
        <v>0</v>
      </c>
    </row>
    <row r="147" spans="1:20">
      <c r="A147" s="13">
        <v>44196</v>
      </c>
      <c r="B147" s="18" t="s">
        <v>0</v>
      </c>
      <c r="C147" s="18" t="s">
        <v>0</v>
      </c>
      <c r="D147" s="18" t="s">
        <v>0</v>
      </c>
      <c r="E147" s="18" t="s">
        <v>0</v>
      </c>
      <c r="F147" s="18">
        <v>7.4516182245505824E-2</v>
      </c>
      <c r="G147" s="18">
        <v>9.29061380636651E-2</v>
      </c>
      <c r="H147" s="18">
        <v>3.7713939425441101E-3</v>
      </c>
      <c r="I147" s="18">
        <v>9.3234024766770451E-2</v>
      </c>
      <c r="J147" s="18">
        <v>4.8277500652462946E-2</v>
      </c>
      <c r="K147" s="18">
        <v>9.05492797850449E-2</v>
      </c>
      <c r="L147" s="18">
        <v>1.8079330551945105E-2</v>
      </c>
      <c r="M147" s="18">
        <v>7.4812482353826093E-2</v>
      </c>
      <c r="N147" s="18">
        <v>2.1528778120682102E-2</v>
      </c>
      <c r="O147" s="18">
        <v>2.3787131199657363E-3</v>
      </c>
      <c r="P147" s="18">
        <v>7.5431999211440282E-2</v>
      </c>
      <c r="Q147" s="18" t="s">
        <v>0</v>
      </c>
      <c r="R147" s="18" t="s">
        <v>0</v>
      </c>
      <c r="S147" s="18" t="s">
        <v>0</v>
      </c>
      <c r="T147" s="18" t="s">
        <v>0</v>
      </c>
    </row>
    <row r="148" spans="1:20">
      <c r="A148" s="15">
        <v>44225</v>
      </c>
      <c r="B148" s="19" t="s">
        <v>0</v>
      </c>
      <c r="C148" s="19" t="s">
        <v>0</v>
      </c>
      <c r="D148" s="19" t="s">
        <v>0</v>
      </c>
      <c r="E148" s="19" t="s">
        <v>0</v>
      </c>
      <c r="F148" s="19">
        <v>-3.3669217989080291E-2</v>
      </c>
      <c r="G148" s="19">
        <v>-3.3060575866388331E-2</v>
      </c>
      <c r="H148" s="19">
        <v>4.9053591009481368E-2</v>
      </c>
      <c r="I148" s="19">
        <v>-3.324121957002335E-2</v>
      </c>
      <c r="J148" s="19">
        <v>-8.745846141405611E-3</v>
      </c>
      <c r="K148" s="19">
        <v>-5.0065447501263849E-2</v>
      </c>
      <c r="L148" s="19">
        <v>8.4404489934630789E-4</v>
      </c>
      <c r="M148" s="19">
        <v>-1.7114603332573086E-2</v>
      </c>
      <c r="N148" s="19">
        <v>-9.0277919614407676E-3</v>
      </c>
      <c r="O148" s="19">
        <v>4.6108977829439457E-2</v>
      </c>
      <c r="P148" s="19">
        <v>-3.4287245478708983E-2</v>
      </c>
      <c r="Q148" s="19" t="s">
        <v>0</v>
      </c>
      <c r="R148" s="19">
        <v>2.6520575405901692E-3</v>
      </c>
      <c r="S148" s="19">
        <v>2.5164385925364074E-2</v>
      </c>
      <c r="T148" s="19" t="s">
        <v>0</v>
      </c>
    </row>
    <row r="149" spans="1:20">
      <c r="A149" s="13">
        <v>44253</v>
      </c>
      <c r="B149" s="18" t="s">
        <v>0</v>
      </c>
      <c r="C149" s="18" t="s">
        <v>0</v>
      </c>
      <c r="D149" s="18" t="s">
        <v>0</v>
      </c>
      <c r="E149" s="18" t="s">
        <v>0</v>
      </c>
      <c r="F149" s="18">
        <v>-1.8727126011762629E-2</v>
      </c>
      <c r="G149" s="18">
        <v>-4.3870565137435258E-2</v>
      </c>
      <c r="H149" s="18">
        <v>3.7569803292866411E-2</v>
      </c>
      <c r="I149" s="18">
        <v>-4.3787196803965922E-2</v>
      </c>
      <c r="J149" s="18">
        <v>-1.5377529624344688E-2</v>
      </c>
      <c r="K149" s="18">
        <v>-5.1599315881472929E-2</v>
      </c>
      <c r="L149" s="18">
        <v>-6.1559609978183438E-3</v>
      </c>
      <c r="M149" s="18">
        <v>-2.3496072569836657E-2</v>
      </c>
      <c r="N149" s="18">
        <v>-1.3620528957199118E-2</v>
      </c>
      <c r="O149" s="18">
        <v>4.7367556305725866E-2</v>
      </c>
      <c r="P149" s="18">
        <v>-1.8435166373478085E-2</v>
      </c>
      <c r="Q149" s="18" t="s">
        <v>0</v>
      </c>
      <c r="R149" s="18">
        <v>-2.2237640448229734E-2</v>
      </c>
      <c r="S149" s="18">
        <v>-4.5304732369245926E-2</v>
      </c>
      <c r="T149" s="18">
        <v>0</v>
      </c>
    </row>
    <row r="150" spans="1:20">
      <c r="A150" s="15">
        <v>44286</v>
      </c>
      <c r="B150" s="19" t="s">
        <v>0</v>
      </c>
      <c r="C150" s="19" t="s">
        <v>0</v>
      </c>
      <c r="D150" s="19" t="s">
        <v>0</v>
      </c>
      <c r="E150" s="19" t="s">
        <v>0</v>
      </c>
      <c r="F150" s="19">
        <v>4.5833679627295121E-2</v>
      </c>
      <c r="G150" s="19">
        <v>5.9953985935558896E-2</v>
      </c>
      <c r="H150" s="19">
        <v>7.5723389312677192E-2</v>
      </c>
      <c r="I150" s="19">
        <v>6.0074937228363101E-2</v>
      </c>
      <c r="J150" s="19">
        <v>-4.8702901475470295E-3</v>
      </c>
      <c r="K150" s="19">
        <v>7.5562092149847437E-2</v>
      </c>
      <c r="L150" s="19">
        <v>3.0820002690392645E-3</v>
      </c>
      <c r="M150" s="19">
        <v>-1.1967072822478109E-2</v>
      </c>
      <c r="N150" s="19">
        <v>-1.0319718280579981E-2</v>
      </c>
      <c r="O150" s="19">
        <v>5.5539967916633737E-2</v>
      </c>
      <c r="P150" s="19">
        <v>4.5946056022758697E-2</v>
      </c>
      <c r="Q150" s="19" t="s">
        <v>0</v>
      </c>
      <c r="R150" s="19">
        <v>1.0943600000000053E-2</v>
      </c>
      <c r="S150" s="19">
        <v>-6.7113398698226412E-4</v>
      </c>
      <c r="T150" s="19">
        <v>8.2874400000000126E-2</v>
      </c>
    </row>
    <row r="151" spans="1:20">
      <c r="A151" s="13">
        <v>44316</v>
      </c>
      <c r="B151" s="18" t="s">
        <v>0</v>
      </c>
      <c r="C151" s="18" t="s">
        <v>0</v>
      </c>
      <c r="D151" s="18" t="s">
        <v>0</v>
      </c>
      <c r="E151" s="18" t="s">
        <v>0</v>
      </c>
      <c r="F151" s="18">
        <v>4.3327970526104931E-2</v>
      </c>
      <c r="G151" s="18">
        <v>1.9366978987799044E-2</v>
      </c>
      <c r="H151" s="18">
        <v>-1.5718114619500678E-3</v>
      </c>
      <c r="I151" s="18">
        <v>1.9355340908560503E-2</v>
      </c>
      <c r="J151" s="18">
        <v>6.2870746925745014E-3</v>
      </c>
      <c r="K151" s="18">
        <v>2.0435755166686942E-2</v>
      </c>
      <c r="L151" s="18">
        <v>9.1533018548859424E-3</v>
      </c>
      <c r="M151" s="18">
        <v>4.2975844347974412E-3</v>
      </c>
      <c r="N151" s="18">
        <v>8.2329184996081661E-3</v>
      </c>
      <c r="O151" s="18">
        <v>9.5092388092001823E-3</v>
      </c>
      <c r="P151" s="18">
        <v>4.3670588260488197E-2</v>
      </c>
      <c r="Q151" s="18" t="s">
        <v>0</v>
      </c>
      <c r="R151" s="18">
        <v>5.6140619516260593E-3</v>
      </c>
      <c r="S151" s="18">
        <v>-6.5024164745580704E-3</v>
      </c>
      <c r="T151" s="18">
        <v>-6.221404809275688E-4</v>
      </c>
    </row>
    <row r="152" spans="1:20">
      <c r="A152" s="15">
        <v>44347</v>
      </c>
      <c r="B152" s="19" t="s">
        <v>0</v>
      </c>
      <c r="C152" s="19" t="s">
        <v>0</v>
      </c>
      <c r="D152" s="19" t="s">
        <v>0</v>
      </c>
      <c r="E152" s="19" t="s">
        <v>0</v>
      </c>
      <c r="F152" s="19">
        <v>6.2964792125953961E-2</v>
      </c>
      <c r="G152" s="19">
        <v>6.1439826769669859E-2</v>
      </c>
      <c r="H152" s="19">
        <v>-2.5484286167378412E-2</v>
      </c>
      <c r="I152" s="19">
        <v>6.1572952105774847E-2</v>
      </c>
      <c r="J152" s="19">
        <v>1.0301692164589316E-2</v>
      </c>
      <c r="K152" s="19">
        <v>5.6386859911513154E-2</v>
      </c>
      <c r="L152" s="19">
        <v>6.7188396937858386E-3</v>
      </c>
      <c r="M152" s="19">
        <v>1.3571324340327262E-2</v>
      </c>
      <c r="N152" s="19">
        <v>1.8182041283858474E-3</v>
      </c>
      <c r="O152" s="19">
        <v>-2.8887279580441572E-2</v>
      </c>
      <c r="P152" s="19">
        <v>6.3337479573815969E-2</v>
      </c>
      <c r="Q152" s="19" t="s">
        <v>0</v>
      </c>
      <c r="R152" s="19">
        <v>-1.6081047464089449E-2</v>
      </c>
      <c r="S152" s="19">
        <v>3.7956406102233053E-2</v>
      </c>
      <c r="T152" s="19">
        <v>-2.1107175406558154E-2</v>
      </c>
    </row>
    <row r="153" spans="1:20">
      <c r="A153" s="13">
        <v>44377</v>
      </c>
      <c r="B153" s="18" t="s">
        <v>0</v>
      </c>
      <c r="C153" s="18" t="s">
        <v>0</v>
      </c>
      <c r="D153" s="18" t="s">
        <v>0</v>
      </c>
      <c r="E153" s="18" t="s">
        <v>0</v>
      </c>
      <c r="F153" s="18">
        <v>1.2666916328599509E-2</v>
      </c>
      <c r="G153" s="18">
        <v>4.5347395693471348E-3</v>
      </c>
      <c r="H153" s="18">
        <v>-2.3417648745765463E-2</v>
      </c>
      <c r="I153" s="18">
        <v>4.6005430035098716E-3</v>
      </c>
      <c r="J153" s="18">
        <v>3.9351158356095706E-3</v>
      </c>
      <c r="K153" s="18">
        <v>-2.1343106223995489E-2</v>
      </c>
      <c r="L153" s="18">
        <v>-1.5344701643601466E-3</v>
      </c>
      <c r="M153" s="18">
        <v>8.0443623495631833E-3</v>
      </c>
      <c r="N153" s="18">
        <v>1.8508681718849562E-3</v>
      </c>
      <c r="O153" s="18">
        <v>-2.4558760851638106E-2</v>
      </c>
      <c r="P153" s="18">
        <v>1.275699748241732E-2</v>
      </c>
      <c r="Q153" s="18" t="s">
        <v>0</v>
      </c>
      <c r="R153" s="18">
        <v>-2.2224581583307201E-2</v>
      </c>
      <c r="S153" s="18">
        <v>-0.1123561873665383</v>
      </c>
      <c r="T153" s="18">
        <v>-3.5330060597993929E-2</v>
      </c>
    </row>
    <row r="154" spans="1:20">
      <c r="A154" s="15">
        <v>44407</v>
      </c>
      <c r="B154" s="19" t="s">
        <v>0</v>
      </c>
      <c r="C154" s="19" t="s">
        <v>0</v>
      </c>
      <c r="D154" s="19" t="s">
        <v>0</v>
      </c>
      <c r="E154" s="19" t="s">
        <v>0</v>
      </c>
      <c r="F154" s="19">
        <v>-5.7806540533429929E-2</v>
      </c>
      <c r="G154" s="19">
        <v>-3.9398326637586578E-2</v>
      </c>
      <c r="H154" s="19">
        <v>4.8580475257431033E-2</v>
      </c>
      <c r="I154" s="19">
        <v>-3.9204241531612394E-2</v>
      </c>
      <c r="J154" s="19">
        <v>-3.9726460090474536E-3</v>
      </c>
      <c r="K154" s="19">
        <v>-1.7648097314032052E-2</v>
      </c>
      <c r="L154" s="19">
        <v>4.8785042295218517E-5</v>
      </c>
      <c r="M154" s="19">
        <v>-7.8875392394354149E-3</v>
      </c>
      <c r="N154" s="19">
        <v>-5.7298934257146161E-3</v>
      </c>
      <c r="O154" s="19">
        <v>6.5493641491390031E-2</v>
      </c>
      <c r="P154" s="19">
        <v>-5.7931683850833027E-2</v>
      </c>
      <c r="Q154" s="19" t="s">
        <v>0</v>
      </c>
      <c r="R154" s="19">
        <v>2.4329674792508582E-2</v>
      </c>
      <c r="S154" s="19">
        <v>6.6600374362765669E-2</v>
      </c>
      <c r="T154" s="19">
        <v>4.9799237972259158E-2</v>
      </c>
    </row>
    <row r="155" spans="1:20">
      <c r="A155" s="13">
        <v>44439</v>
      </c>
      <c r="B155" s="18" t="s">
        <v>0</v>
      </c>
      <c r="C155" s="18" t="s">
        <v>0</v>
      </c>
      <c r="D155" s="18" t="s">
        <v>0</v>
      </c>
      <c r="E155" s="18" t="s">
        <v>0</v>
      </c>
      <c r="F155" s="18">
        <v>-3.8360298125077574E-2</v>
      </c>
      <c r="G155" s="18">
        <v>-2.4815274954030242E-2</v>
      </c>
      <c r="H155" s="18">
        <v>3.4361518335103147E-2</v>
      </c>
      <c r="I155" s="18">
        <v>-2.4686699762113351E-2</v>
      </c>
      <c r="J155" s="18">
        <v>-1.1138257716060918E-2</v>
      </c>
      <c r="K155" s="18">
        <v>-5.5653746143304872E-3</v>
      </c>
      <c r="L155" s="18">
        <v>1.2846335329184111E-3</v>
      </c>
      <c r="M155" s="18">
        <v>-2.2465008992388569E-2</v>
      </c>
      <c r="N155" s="18">
        <v>-7.5012812218330227E-3</v>
      </c>
      <c r="O155" s="18">
        <v>2.560594764645896E-2</v>
      </c>
      <c r="P155" s="18">
        <v>-3.8278774204774879E-2</v>
      </c>
      <c r="Q155" s="18" t="s">
        <v>0</v>
      </c>
      <c r="R155" s="18">
        <v>-2.6253209608442796E-2</v>
      </c>
      <c r="S155" s="18">
        <v>-4.4913820657698222E-3</v>
      </c>
      <c r="T155" s="18">
        <v>1.8018447969081919E-2</v>
      </c>
    </row>
    <row r="156" spans="1:20">
      <c r="A156" s="15">
        <v>44469</v>
      </c>
      <c r="B156" s="19" t="s">
        <v>0</v>
      </c>
      <c r="C156" s="19" t="s">
        <v>0</v>
      </c>
      <c r="D156" s="19" t="s">
        <v>0</v>
      </c>
      <c r="E156" s="19" t="s">
        <v>0</v>
      </c>
      <c r="F156" s="19">
        <v>-6.4738789710564792E-2</v>
      </c>
      <c r="G156" s="19">
        <v>-6.5921686221476428E-2</v>
      </c>
      <c r="H156" s="19">
        <v>6.8004186035741654E-3</v>
      </c>
      <c r="I156" s="19">
        <v>-6.5644000935443536E-2</v>
      </c>
      <c r="J156" s="19">
        <v>-1.5679323049677674E-3</v>
      </c>
      <c r="K156" s="19">
        <v>-4.5147196496391429E-2</v>
      </c>
      <c r="L156" s="19">
        <v>9.7988097310235389E-3</v>
      </c>
      <c r="M156" s="19">
        <v>-1.2839116406302642E-2</v>
      </c>
      <c r="N156" s="19">
        <v>-4.9396703784146956E-3</v>
      </c>
      <c r="O156" s="19">
        <v>2.7119857233541822E-3</v>
      </c>
      <c r="P156" s="19">
        <v>-6.3806021848228478E-2</v>
      </c>
      <c r="Q156" s="19" t="s">
        <v>0</v>
      </c>
      <c r="R156" s="19">
        <v>-1.3849130045876512E-2</v>
      </c>
      <c r="S156" s="19">
        <v>1.8856387904431893E-2</v>
      </c>
      <c r="T156" s="19">
        <v>8.504209070283375E-3</v>
      </c>
    </row>
    <row r="157" spans="1:20">
      <c r="A157" s="13">
        <v>44498</v>
      </c>
      <c r="B157" s="18" t="s">
        <v>0</v>
      </c>
      <c r="C157" s="18" t="s">
        <v>0</v>
      </c>
      <c r="D157" s="18" t="s">
        <v>0</v>
      </c>
      <c r="E157" s="18" t="s">
        <v>0</v>
      </c>
      <c r="F157" s="18">
        <v>-0.12421671245686927</v>
      </c>
      <c r="G157" s="18">
        <v>-6.7280021408824608E-2</v>
      </c>
      <c r="H157" s="18">
        <v>0.10975723792458636</v>
      </c>
      <c r="I157" s="18">
        <v>-6.7330446120336784E-2</v>
      </c>
      <c r="J157" s="18">
        <v>-2.5658352431337184E-2</v>
      </c>
      <c r="K157" s="18">
        <v>-4.2411416518568168E-2</v>
      </c>
      <c r="L157" s="18">
        <v>-1.2546246161748154E-2</v>
      </c>
      <c r="M157" s="18">
        <v>-3.8965209599278183E-2</v>
      </c>
      <c r="N157" s="18">
        <v>-2.7793715855517376E-2</v>
      </c>
      <c r="O157" s="18">
        <v>0.10462077329199837</v>
      </c>
      <c r="P157" s="18">
        <v>-0.12458164314822739</v>
      </c>
      <c r="Q157" s="18" t="s">
        <v>0</v>
      </c>
      <c r="R157" s="18">
        <v>-1.6120285577104543E-2</v>
      </c>
      <c r="S157" s="18">
        <v>4.8289800636050151E-2</v>
      </c>
      <c r="T157" s="18">
        <v>8.7905373432553668E-2</v>
      </c>
    </row>
    <row r="158" spans="1:20">
      <c r="A158" s="15">
        <v>44530</v>
      </c>
      <c r="B158" s="19" t="s">
        <v>0</v>
      </c>
      <c r="C158" s="19" t="s">
        <v>0</v>
      </c>
      <c r="D158" s="19">
        <v>-2.3840297781773434E-2</v>
      </c>
      <c r="E158" s="19">
        <v>-2.2778306406060045E-2</v>
      </c>
      <c r="F158" s="19">
        <v>-2.2473899085018068E-2</v>
      </c>
      <c r="G158" s="19">
        <v>-1.5007766603921557E-2</v>
      </c>
      <c r="H158" s="19">
        <v>-1.1524300796134423E-2</v>
      </c>
      <c r="I158" s="19">
        <v>-1.4996791611733618E-2</v>
      </c>
      <c r="J158" s="19">
        <v>3.4426142302778517E-2</v>
      </c>
      <c r="K158" s="19">
        <v>9.029288861183371E-3</v>
      </c>
      <c r="L158" s="19">
        <v>2.4794736867648215E-2</v>
      </c>
      <c r="M158" s="19">
        <v>4.4496211833237709E-2</v>
      </c>
      <c r="N158" s="19">
        <v>1.9083975526936081E-2</v>
      </c>
      <c r="O158" s="19">
        <v>-5.243794429219073E-3</v>
      </c>
      <c r="P158" s="19">
        <v>-2.2284240959862811E-2</v>
      </c>
      <c r="Q158" s="19" t="s">
        <v>0</v>
      </c>
      <c r="R158" s="19">
        <v>-3.6022642199950661E-2</v>
      </c>
      <c r="S158" s="19">
        <v>-5.0839092819958687E-3</v>
      </c>
      <c r="T158" s="19">
        <v>-2.0901991698322187E-2</v>
      </c>
    </row>
    <row r="159" spans="1:20">
      <c r="A159" s="13">
        <v>44561</v>
      </c>
      <c r="B159" s="18" t="s">
        <v>0</v>
      </c>
      <c r="C159" s="18" t="s">
        <v>0</v>
      </c>
      <c r="D159" s="18">
        <v>2.3208282970947458E-2</v>
      </c>
      <c r="E159" s="18">
        <v>8.0629574967547635E-2</v>
      </c>
      <c r="F159" s="18">
        <v>3.7898979062747529E-2</v>
      </c>
      <c r="G159" s="18">
        <v>2.9214205485176947E-2</v>
      </c>
      <c r="H159" s="18">
        <v>3.7120222793012303E-2</v>
      </c>
      <c r="I159" s="18">
        <v>2.9422110790848555E-2</v>
      </c>
      <c r="J159" s="18">
        <v>1.9932674205824785E-3</v>
      </c>
      <c r="K159" s="18">
        <v>1.7045885029460583E-2</v>
      </c>
      <c r="L159" s="18">
        <v>7.62892831857509E-3</v>
      </c>
      <c r="M159" s="18">
        <v>-3.6579817416180216E-3</v>
      </c>
      <c r="N159" s="18">
        <v>2.0201576108601182E-2</v>
      </c>
      <c r="O159" s="18">
        <v>3.1763156086469735E-2</v>
      </c>
      <c r="P159" s="18">
        <v>3.831303146645082E-2</v>
      </c>
      <c r="Q159" s="18" t="s">
        <v>0</v>
      </c>
      <c r="R159" s="18">
        <v>8.7888601277613665E-2</v>
      </c>
      <c r="S159" s="18">
        <v>2.1361192677926022E-2</v>
      </c>
      <c r="T159" s="18">
        <v>2.3447310759119988E-2</v>
      </c>
    </row>
    <row r="160" spans="1:20">
      <c r="A160" s="15">
        <v>44592</v>
      </c>
      <c r="B160" s="19" t="s">
        <v>0</v>
      </c>
      <c r="C160" s="19" t="s">
        <v>0</v>
      </c>
      <c r="D160" s="19">
        <v>-9.1516118930766943E-2</v>
      </c>
      <c r="E160" s="19">
        <v>-0.12805852928672912</v>
      </c>
      <c r="F160" s="19">
        <v>3.4247048999335172E-2</v>
      </c>
      <c r="G160" s="19">
        <v>7.0052047518131655E-2</v>
      </c>
      <c r="H160" s="19">
        <v>-9.0823895346207051E-2</v>
      </c>
      <c r="I160" s="19">
        <v>7.0207977005891431E-2</v>
      </c>
      <c r="J160" s="19">
        <v>-7.5767035587614995E-3</v>
      </c>
      <c r="K160" s="19">
        <v>7.5493958689878848E-2</v>
      </c>
      <c r="L160" s="19">
        <v>9.2912565219993581E-4</v>
      </c>
      <c r="M160" s="19">
        <v>-1.6304538953011316E-2</v>
      </c>
      <c r="N160" s="19">
        <v>-1.8454833055512321E-3</v>
      </c>
      <c r="O160" s="19">
        <v>-9.783283918346819E-2</v>
      </c>
      <c r="P160" s="19">
        <v>3.4712966527159939E-2</v>
      </c>
      <c r="Q160" s="19" t="s">
        <v>0</v>
      </c>
      <c r="R160" s="19">
        <v>-1.1835450963625149E-2</v>
      </c>
      <c r="S160" s="19">
        <v>-6.4100668348636147E-2</v>
      </c>
      <c r="T160" s="19">
        <v>-9.1237763137567152E-2</v>
      </c>
    </row>
    <row r="161" spans="1:20">
      <c r="A161" s="13">
        <v>44617</v>
      </c>
      <c r="B161" s="18" t="s">
        <v>0</v>
      </c>
      <c r="C161" s="18" t="s">
        <v>0</v>
      </c>
      <c r="D161" s="18">
        <v>-4.9126437359798381E-2</v>
      </c>
      <c r="E161" s="18">
        <v>-4.8192187578396939E-2</v>
      </c>
      <c r="F161" s="18">
        <v>-5.1018192669529672E-2</v>
      </c>
      <c r="G161" s="18">
        <v>9.0200354959932838E-3</v>
      </c>
      <c r="H161" s="18">
        <v>-6.662094468120805E-2</v>
      </c>
      <c r="I161" s="18">
        <v>9.0851240367078034E-3</v>
      </c>
      <c r="J161" s="18">
        <v>5.2281371978573077E-3</v>
      </c>
      <c r="K161" s="18">
        <v>-2.2538839128831922E-2</v>
      </c>
      <c r="L161" s="18">
        <v>1.0379886493407042E-2</v>
      </c>
      <c r="M161" s="18">
        <v>-1.0699105430045375E-4</v>
      </c>
      <c r="N161" s="18">
        <v>5.3312017603901474E-3</v>
      </c>
      <c r="O161" s="18">
        <v>-5.4618486763876484E-2</v>
      </c>
      <c r="P161" s="18">
        <v>-5.1021131328232272E-2</v>
      </c>
      <c r="Q161" s="18" t="s">
        <v>0</v>
      </c>
      <c r="R161" s="18">
        <v>-1.4222372112887127E-2</v>
      </c>
      <c r="S161" s="18">
        <v>2.1370742190950143E-2</v>
      </c>
      <c r="T161" s="18">
        <v>-5.1159534553076647E-2</v>
      </c>
    </row>
    <row r="162" spans="1:20">
      <c r="A162" s="15">
        <v>44651</v>
      </c>
      <c r="B162" s="19" t="s">
        <v>0</v>
      </c>
      <c r="C162" s="19" t="s">
        <v>0</v>
      </c>
      <c r="D162" s="19">
        <v>-7.0082513068347341E-2</v>
      </c>
      <c r="E162" s="19">
        <v>-3.9782247789734382E-2</v>
      </c>
      <c r="F162" s="19">
        <v>8.775319511713886E-2</v>
      </c>
      <c r="G162" s="19">
        <v>6.0654012790186673E-2</v>
      </c>
      <c r="H162" s="19">
        <v>-4.6617065717809436E-2</v>
      </c>
      <c r="I162" s="19">
        <v>6.0961564298175119E-2</v>
      </c>
      <c r="J162" s="19">
        <v>3.0456461517890165E-2</v>
      </c>
      <c r="K162" s="19">
        <v>9.9681289351076563E-2</v>
      </c>
      <c r="L162" s="19">
        <v>2.6227523463124847E-2</v>
      </c>
      <c r="M162" s="19">
        <v>3.5331167964317789E-2</v>
      </c>
      <c r="N162" s="19">
        <v>8.1645022517793375E-3</v>
      </c>
      <c r="O162" s="19">
        <v>-4.9430750923561639E-2</v>
      </c>
      <c r="P162" s="19">
        <v>8.8415386553740705E-2</v>
      </c>
      <c r="Q162" s="19">
        <v>-3.7851246742974354E-2</v>
      </c>
      <c r="R162" s="19">
        <v>1.4319180145388355E-2</v>
      </c>
      <c r="S162" s="19">
        <v>-5.8617469280458079E-2</v>
      </c>
      <c r="T162" s="19">
        <v>-6.9796819609660887E-2</v>
      </c>
    </row>
    <row r="163" spans="1:20">
      <c r="A163" s="13">
        <v>44680</v>
      </c>
      <c r="B163" s="18" t="s">
        <v>0</v>
      </c>
      <c r="C163" s="18" t="s">
        <v>0</v>
      </c>
      <c r="D163" s="18">
        <v>-4.3449321367820981E-2</v>
      </c>
      <c r="E163" s="18">
        <v>-2.1066995029999092E-3</v>
      </c>
      <c r="F163" s="18">
        <v>-8.3707610840873747E-2</v>
      </c>
      <c r="G163" s="18">
        <v>-0.10084116718989478</v>
      </c>
      <c r="H163" s="18">
        <v>-5.3658396759011517E-2</v>
      </c>
      <c r="I163" s="18">
        <v>-0.1008148385692732</v>
      </c>
      <c r="J163" s="18">
        <v>8.0827745774521009E-3</v>
      </c>
      <c r="K163" s="18">
        <v>-5.2458172165833816E-2</v>
      </c>
      <c r="L163" s="18">
        <v>1.4883292874746434E-2</v>
      </c>
      <c r="M163" s="18">
        <v>5.4843092843959163E-4</v>
      </c>
      <c r="N163" s="18">
        <v>-2.2159568179913602E-3</v>
      </c>
      <c r="O163" s="18">
        <v>-5.0695973112280579E-2</v>
      </c>
      <c r="P163" s="18">
        <v>-8.3538927412637021E-2</v>
      </c>
      <c r="Q163" s="18">
        <v>-4.2421810180280906E-3</v>
      </c>
      <c r="R163" s="18">
        <v>1.0408782673570149E-2</v>
      </c>
      <c r="S163" s="18">
        <v>1.8319545015624605E-2</v>
      </c>
      <c r="T163" s="18">
        <v>-4.3314895740954706E-2</v>
      </c>
    </row>
    <row r="164" spans="1:20">
      <c r="A164" s="15">
        <v>44712</v>
      </c>
      <c r="B164" s="19" t="s">
        <v>0</v>
      </c>
      <c r="C164" s="19" t="s">
        <v>0</v>
      </c>
      <c r="D164" s="19">
        <v>-3.4049322257733494E-2</v>
      </c>
      <c r="E164" s="19">
        <v>-8.383734169291257E-2</v>
      </c>
      <c r="F164" s="19">
        <v>-1.7554856651737505E-2</v>
      </c>
      <c r="G164" s="19">
        <v>3.2940688817750363E-2</v>
      </c>
      <c r="H164" s="19">
        <v>-3.5792999653831981E-2</v>
      </c>
      <c r="I164" s="19">
        <v>3.3031933360673227E-2</v>
      </c>
      <c r="J164" s="19">
        <v>9.403865696922642E-3</v>
      </c>
      <c r="K164" s="19">
        <v>4.277040899296547E-2</v>
      </c>
      <c r="L164" s="19">
        <v>7.7294415463686761E-3</v>
      </c>
      <c r="M164" s="19">
        <v>1.133090778176582E-2</v>
      </c>
      <c r="N164" s="19">
        <v>5.0088498827349781E-3</v>
      </c>
      <c r="O164" s="19">
        <v>-3.6119011594365591E-2</v>
      </c>
      <c r="P164" s="19">
        <v>-1.6916786588989097E-2</v>
      </c>
      <c r="Q164" s="19">
        <v>-9.8293018973340973E-2</v>
      </c>
      <c r="R164" s="19">
        <v>2.7456015680848989E-3</v>
      </c>
      <c r="S164" s="19">
        <v>-6.9934004043988751E-2</v>
      </c>
      <c r="T164" s="19">
        <v>-3.4446613073326415E-2</v>
      </c>
    </row>
    <row r="165" spans="1:20">
      <c r="A165" s="13">
        <v>44742</v>
      </c>
      <c r="B165" s="18" t="s">
        <v>0</v>
      </c>
      <c r="C165" s="18" t="s">
        <v>0</v>
      </c>
      <c r="D165" s="18">
        <v>5.5683097797292191E-3</v>
      </c>
      <c r="E165" s="18">
        <v>1.30741612761478E-2</v>
      </c>
      <c r="F165" s="18">
        <v>-0.16230702656840224</v>
      </c>
      <c r="G165" s="18">
        <v>-0.1142946308119307</v>
      </c>
      <c r="H165" s="18">
        <v>1.4585503210780892E-2</v>
      </c>
      <c r="I165" s="18">
        <v>-0.11471245231160543</v>
      </c>
      <c r="J165" s="18">
        <v>-3.8722775436061951E-3</v>
      </c>
      <c r="K165" s="18">
        <v>-8.4650780148882721E-2</v>
      </c>
      <c r="L165" s="18">
        <v>2.9714563687892603E-3</v>
      </c>
      <c r="M165" s="18">
        <v>-1.127910482857053E-2</v>
      </c>
      <c r="N165" s="18">
        <v>2.2863060651108214E-3</v>
      </c>
      <c r="O165" s="18">
        <v>4.9874881929772297E-3</v>
      </c>
      <c r="P165" s="18">
        <v>-0.16247284703299669</v>
      </c>
      <c r="Q165" s="18">
        <v>1.3242911551582415E-2</v>
      </c>
      <c r="R165" s="18">
        <v>-9.0289946256750797E-3</v>
      </c>
      <c r="S165" s="18">
        <v>7.9364174488635086E-2</v>
      </c>
      <c r="T165" s="18">
        <v>5.9547053469037881E-3</v>
      </c>
    </row>
    <row r="166" spans="1:20">
      <c r="A166" s="15">
        <v>44771</v>
      </c>
      <c r="B166" s="19" t="s">
        <v>0</v>
      </c>
      <c r="C166" s="19" t="s">
        <v>0</v>
      </c>
      <c r="D166" s="19">
        <v>6.4107864142549431E-2</v>
      </c>
      <c r="E166" s="19">
        <v>8.0042118442440913E-2</v>
      </c>
      <c r="F166" s="19">
        <v>5.1767652283961407E-2</v>
      </c>
      <c r="G166" s="19">
        <v>4.7009294544623659E-2</v>
      </c>
      <c r="H166" s="19">
        <v>8.2027119344816102E-2</v>
      </c>
      <c r="I166" s="19">
        <v>4.7055079380597942E-2</v>
      </c>
      <c r="J166" s="19">
        <v>-9.0049485477642355E-3</v>
      </c>
      <c r="K166" s="19">
        <v>2.0194043322976363E-2</v>
      </c>
      <c r="L166" s="19">
        <v>-1.4823001404634661E-3</v>
      </c>
      <c r="M166" s="19">
        <v>-1.8586830832562629E-2</v>
      </c>
      <c r="N166" s="19">
        <v>1.1466370531025172E-2</v>
      </c>
      <c r="O166" s="19">
        <v>8.6307820272867097E-2</v>
      </c>
      <c r="P166" s="19">
        <v>5.1967889672694279E-2</v>
      </c>
      <c r="Q166" s="19">
        <v>8.4905499631767523E-2</v>
      </c>
      <c r="R166" s="19">
        <v>7.1878621604044568E-3</v>
      </c>
      <c r="S166" s="19">
        <v>-3.0094182411741888E-2</v>
      </c>
      <c r="T166" s="19">
        <v>6.509223457787372E-2</v>
      </c>
    </row>
    <row r="167" spans="1:20">
      <c r="A167" s="13">
        <v>44804</v>
      </c>
      <c r="B167" s="18">
        <v>-3.3321978566767885E-2</v>
      </c>
      <c r="C167" s="18">
        <v>-2.554330153124118E-2</v>
      </c>
      <c r="D167" s="18">
        <v>-3.7154809859964444E-2</v>
      </c>
      <c r="E167" s="18">
        <v>-5.6717270483781612E-2</v>
      </c>
      <c r="F167" s="18">
        <v>0.10854657705253934</v>
      </c>
      <c r="G167" s="18">
        <v>6.2052876433810411E-2</v>
      </c>
      <c r="H167" s="18">
        <v>-4.3173356033760713E-2</v>
      </c>
      <c r="I167" s="18">
        <v>6.2313230976991596E-2</v>
      </c>
      <c r="J167" s="18">
        <v>1.0813873931907247E-2</v>
      </c>
      <c r="K167" s="18">
        <v>4.325997308377616E-2</v>
      </c>
      <c r="L167" s="18">
        <v>4.0780488594460707E-5</v>
      </c>
      <c r="M167" s="18">
        <v>2.4595027440569739E-2</v>
      </c>
      <c r="N167" s="18">
        <v>2.2095361021093218E-2</v>
      </c>
      <c r="O167" s="18">
        <v>-3.7796739520083666E-2</v>
      </c>
      <c r="P167" s="18">
        <v>0.10863070173315892</v>
      </c>
      <c r="Q167" s="18">
        <v>-5.5892443497503885E-2</v>
      </c>
      <c r="R167" s="18">
        <v>5.6653521458497114E-2</v>
      </c>
      <c r="S167" s="18">
        <v>-2.6102246873406454E-2</v>
      </c>
      <c r="T167" s="18">
        <v>-4.0192172941379334E-2</v>
      </c>
    </row>
    <row r="168" spans="1:20">
      <c r="A168" s="15">
        <v>44834</v>
      </c>
      <c r="B168" s="19">
        <v>1.3269034080276576E-4</v>
      </c>
      <c r="C168" s="19">
        <v>-1.3372489394885667E-2</v>
      </c>
      <c r="D168" s="19">
        <v>-6.886752146123698E-2</v>
      </c>
      <c r="E168" s="19">
        <v>-0.10465594153910929</v>
      </c>
      <c r="F168" s="19">
        <v>-1.8302792070773122E-2</v>
      </c>
      <c r="G168" s="19">
        <v>4.6627771031650944E-3</v>
      </c>
      <c r="H168" s="19">
        <v>-5.3953377721601137E-2</v>
      </c>
      <c r="I168" s="19">
        <v>4.8400610013004108E-3</v>
      </c>
      <c r="J168" s="19">
        <v>1.4545994280638075E-2</v>
      </c>
      <c r="K168" s="19">
        <v>-1.7567667382444307E-2</v>
      </c>
      <c r="L168" s="19">
        <v>4.0299043296427861E-3</v>
      </c>
      <c r="M168" s="19">
        <v>2.3687777834972668E-2</v>
      </c>
      <c r="N168" s="19">
        <v>1.4398165413131991E-2</v>
      </c>
      <c r="O168" s="19">
        <v>-6.5323998447723408E-2</v>
      </c>
      <c r="P168" s="19">
        <v>-1.7933708880823129E-2</v>
      </c>
      <c r="Q168" s="19">
        <v>-9.7657570871419686E-2</v>
      </c>
      <c r="R168" s="19">
        <v>3.560556658309677E-3</v>
      </c>
      <c r="S168" s="19">
        <v>1.1761977652666733E-3</v>
      </c>
      <c r="T168" s="19">
        <v>-6.6086469307311213E-2</v>
      </c>
    </row>
    <row r="169" spans="1:20">
      <c r="A169" s="13">
        <v>44865</v>
      </c>
      <c r="B169" s="18">
        <v>-3.3279682542642575E-2</v>
      </c>
      <c r="C169" s="18">
        <v>-4.9874678522454197E-2</v>
      </c>
      <c r="D169" s="18">
        <v>2.3937490707564457E-2</v>
      </c>
      <c r="E169" s="18">
        <v>-3.484640189295396E-3</v>
      </c>
      <c r="F169" s="18">
        <v>7.2817219509242692E-2</v>
      </c>
      <c r="G169" s="18">
        <v>5.4514853938784746E-2</v>
      </c>
      <c r="H169" s="18">
        <v>5.0986085786484781E-2</v>
      </c>
      <c r="I169" s="18">
        <v>5.4660670600189976E-2</v>
      </c>
      <c r="J169" s="18">
        <v>1.2092928160641669E-2</v>
      </c>
      <c r="K169" s="18">
        <v>4.0246250438276121E-2</v>
      </c>
      <c r="L169" s="18">
        <v>1.8944819189678164E-2</v>
      </c>
      <c r="M169" s="18">
        <v>6.2889616684125293E-3</v>
      </c>
      <c r="N169" s="18">
        <v>9.0607143636538545E-3</v>
      </c>
      <c r="O169" s="18">
        <v>4.0757553062594098E-2</v>
      </c>
      <c r="P169" s="18">
        <v>7.2860953273520046E-2</v>
      </c>
      <c r="Q169" s="18">
        <v>8.8769813130451514E-3</v>
      </c>
      <c r="R169" s="18">
        <v>5.2095931820206332E-4</v>
      </c>
      <c r="S169" s="18">
        <v>-5.417508347126454E-2</v>
      </c>
      <c r="T169" s="18">
        <v>2.3679562515456443E-2</v>
      </c>
    </row>
    <row r="170" spans="1:20">
      <c r="A170" s="15">
        <v>44895</v>
      </c>
      <c r="B170" s="19">
        <v>3.2246497871621704E-2</v>
      </c>
      <c r="C170" s="19">
        <v>4.4180358841077849E-2</v>
      </c>
      <c r="D170" s="19">
        <v>9.2900930407247451E-2</v>
      </c>
      <c r="E170" s="19">
        <v>7.1083159456887035E-2</v>
      </c>
      <c r="F170" s="19">
        <v>-0.11083229305996556</v>
      </c>
      <c r="G170" s="19">
        <v>-2.9998702387212917E-2</v>
      </c>
      <c r="H170" s="19">
        <v>6.2729951139565143E-2</v>
      </c>
      <c r="I170" s="19">
        <v>-3.0006298150490607E-2</v>
      </c>
      <c r="J170" s="19">
        <v>-8.153086203511517E-3</v>
      </c>
      <c r="K170" s="19">
        <v>7.9340614683560684E-3</v>
      </c>
      <c r="L170" s="19">
        <v>-3.8725572736965086E-3</v>
      </c>
      <c r="M170" s="19">
        <v>-1.200465801731887E-2</v>
      </c>
      <c r="N170" s="19">
        <v>-9.7254689663187621E-3</v>
      </c>
      <c r="O170" s="19">
        <v>6.4996282282763218E-2</v>
      </c>
      <c r="P170" s="19">
        <v>-0.11113990807894192</v>
      </c>
      <c r="Q170" s="19">
        <v>6.8103697029515686E-2</v>
      </c>
      <c r="R170" s="19">
        <v>-4.0226787732897229E-2</v>
      </c>
      <c r="S170" s="19">
        <v>9.4780548967185796E-2</v>
      </c>
      <c r="T170" s="19">
        <v>9.3478032205102979E-2</v>
      </c>
    </row>
    <row r="171" spans="1:20">
      <c r="A171" s="13">
        <v>44925</v>
      </c>
      <c r="B171" s="18">
        <v>-1.7825294156846305E-2</v>
      </c>
      <c r="C171" s="18">
        <v>2.0439661436677525E-3</v>
      </c>
      <c r="D171" s="18">
        <v>-3.4457463723721715E-2</v>
      </c>
      <c r="E171" s="18">
        <v>-4.2740868115106911E-2</v>
      </c>
      <c r="F171" s="18">
        <v>-2.9929379072284767E-2</v>
      </c>
      <c r="G171" s="18">
        <v>-2.3631723213076827E-2</v>
      </c>
      <c r="H171" s="18">
        <v>-7.2102895693684887E-2</v>
      </c>
      <c r="I171" s="18">
        <v>-2.3410720897915738E-2</v>
      </c>
      <c r="J171" s="18">
        <v>-2.1900057460244593E-3</v>
      </c>
      <c r="K171" s="18">
        <v>-1.6166603863966067E-2</v>
      </c>
      <c r="L171" s="18">
        <v>9.2993309282058956E-3</v>
      </c>
      <c r="M171" s="18">
        <v>-1.2153312148825424E-2</v>
      </c>
      <c r="N171" s="18">
        <v>1.5468732592745837E-2</v>
      </c>
      <c r="O171" s="18">
        <v>-4.6817716750145788E-2</v>
      </c>
      <c r="P171" s="18">
        <v>-2.9480224438902858E-2</v>
      </c>
      <c r="Q171" s="18">
        <v>-4.185332583845236E-2</v>
      </c>
      <c r="R171" s="18">
        <v>-4.8419082306894179E-4</v>
      </c>
      <c r="S171" s="18">
        <v>4.2424708952442991E-2</v>
      </c>
      <c r="T171" s="18">
        <v>-3.6177284913070373E-2</v>
      </c>
    </row>
    <row r="172" spans="1:20">
      <c r="A172" s="15">
        <v>44957</v>
      </c>
      <c r="B172" s="19">
        <v>-1.8579320349081274E-2</v>
      </c>
      <c r="C172" s="19">
        <v>-9.5023845942362462E-3</v>
      </c>
      <c r="D172" s="19">
        <v>3.5170062446536976E-2</v>
      </c>
      <c r="E172" s="19">
        <v>6.1484237189730173E-2</v>
      </c>
      <c r="F172" s="19">
        <v>2.9725075265763401E-2</v>
      </c>
      <c r="G172" s="19">
        <v>3.4305795757089141E-2</v>
      </c>
      <c r="H172" s="19">
        <v>3.8327492160844745E-2</v>
      </c>
      <c r="I172" s="19">
        <v>3.4467850366935116E-2</v>
      </c>
      <c r="J172" s="19">
        <v>-2.5366916820368512E-4</v>
      </c>
      <c r="K172" s="19">
        <v>5.8494237053551057E-2</v>
      </c>
      <c r="L172" s="19">
        <v>1.3558148094264366E-2</v>
      </c>
      <c r="M172" s="19">
        <v>-1.2860718295722551E-2</v>
      </c>
      <c r="N172" s="19">
        <v>7.3528867971583978E-3</v>
      </c>
      <c r="O172" s="19">
        <v>2.2258183718192992E-2</v>
      </c>
      <c r="P172" s="19">
        <v>3.0018603746674977E-2</v>
      </c>
      <c r="Q172" s="19">
        <v>6.4389938309187933E-2</v>
      </c>
      <c r="R172" s="19">
        <v>-1.4793598135368513E-2</v>
      </c>
      <c r="S172" s="19">
        <v>1.730588306520664E-2</v>
      </c>
      <c r="T172" s="19">
        <v>3.3797210013973844E-2</v>
      </c>
    </row>
    <row r="173" spans="1:20">
      <c r="A173" s="13">
        <v>44985</v>
      </c>
      <c r="B173" s="18">
        <v>9.4562563569289271E-3</v>
      </c>
      <c r="C173" s="18">
        <v>-2.2159846532795457E-3</v>
      </c>
      <c r="D173" s="18">
        <v>-6.0233157273330562E-3</v>
      </c>
      <c r="E173" s="18">
        <v>-3.3722298525311278E-2</v>
      </c>
      <c r="F173" s="18">
        <v>-0.10460677942528318</v>
      </c>
      <c r="G173" s="18">
        <v>-7.4758790241444717E-2</v>
      </c>
      <c r="H173" s="18">
        <v>-4.7269540509620178E-3</v>
      </c>
      <c r="I173" s="18">
        <v>-7.4643929004619247E-2</v>
      </c>
      <c r="J173" s="18">
        <v>1.2609493720589837E-2</v>
      </c>
      <c r="K173" s="18">
        <v>-7.5339504704479032E-2</v>
      </c>
      <c r="L173" s="18">
        <v>1.4467211471209218E-2</v>
      </c>
      <c r="M173" s="18">
        <v>1.1442580718135309E-2</v>
      </c>
      <c r="N173" s="18">
        <v>8.4400137291149591E-3</v>
      </c>
      <c r="O173" s="18">
        <v>1.0298199826503929E-3</v>
      </c>
      <c r="P173" s="18">
        <v>-0.10469999261013785</v>
      </c>
      <c r="Q173" s="18">
        <v>-2.3810262600355792E-2</v>
      </c>
      <c r="R173" s="18">
        <v>-9.7304190274183355E-4</v>
      </c>
      <c r="S173" s="18">
        <v>-2.8589050249251291E-2</v>
      </c>
      <c r="T173" s="18">
        <v>-7.4605572982575641E-3</v>
      </c>
    </row>
    <row r="174" spans="1:20">
      <c r="A174" s="15">
        <v>45016</v>
      </c>
      <c r="B174" s="19">
        <v>-5.7160532838546052E-3</v>
      </c>
      <c r="C174" s="19">
        <v>-3.7775807812139295E-3</v>
      </c>
      <c r="D174" s="19">
        <v>-1.7698851834635487E-3</v>
      </c>
      <c r="E174" s="19">
        <v>-5.3041222037002234E-2</v>
      </c>
      <c r="F174" s="19">
        <v>-1.7109757653026914E-2</v>
      </c>
      <c r="G174" s="19">
        <v>-2.8665555467281778E-2</v>
      </c>
      <c r="H174" s="19">
        <v>1.0318660501759114E-2</v>
      </c>
      <c r="I174" s="19">
        <v>-2.8538000090043258E-2</v>
      </c>
      <c r="J174" s="19">
        <v>2.6371187143955588E-2</v>
      </c>
      <c r="K174" s="19">
        <v>-2.0177340353049189E-2</v>
      </c>
      <c r="L174" s="19">
        <v>1.5402900883939363E-2</v>
      </c>
      <c r="M174" s="19">
        <v>3.6972711530792068E-2</v>
      </c>
      <c r="N174" s="19">
        <v>2.2533413366877975E-2</v>
      </c>
      <c r="O174" s="19">
        <v>6.3325152328677081E-3</v>
      </c>
      <c r="P174" s="19">
        <v>-1.6978548482724953E-2</v>
      </c>
      <c r="Q174" s="19">
        <v>-5.4830260812956721E-2</v>
      </c>
      <c r="R174" s="19">
        <v>-1.3381311154913922E-2</v>
      </c>
      <c r="S174" s="19">
        <v>4.8745169016263246E-2</v>
      </c>
      <c r="T174" s="19">
        <v>3.8870910326356256E-3</v>
      </c>
    </row>
    <row r="175" spans="1:20">
      <c r="A175" s="13">
        <v>45044</v>
      </c>
      <c r="B175" s="18">
        <v>-1.6618428284814635E-2</v>
      </c>
      <c r="C175" s="18">
        <v>-1.39195511240231E-2</v>
      </c>
      <c r="D175" s="18">
        <v>-3.4485141613256332E-3</v>
      </c>
      <c r="E175" s="18">
        <v>-1.4906938635498079E-2</v>
      </c>
      <c r="F175" s="18">
        <v>1.9191754789708471E-2</v>
      </c>
      <c r="G175" s="18">
        <v>2.5119022165144278E-2</v>
      </c>
      <c r="H175" s="18">
        <v>-9.6877134443840163E-5</v>
      </c>
      <c r="I175" s="18">
        <v>2.535094929876025E-2</v>
      </c>
      <c r="J175" s="18">
        <v>1.9998371171652485E-2</v>
      </c>
      <c r="K175" s="18">
        <v>3.8474177392345599E-2</v>
      </c>
      <c r="L175" s="18">
        <v>8.6089755234426413E-3</v>
      </c>
      <c r="M175" s="18">
        <v>3.0082813123514462E-2</v>
      </c>
      <c r="N175" s="18">
        <v>1.1064686958843994E-2</v>
      </c>
      <c r="O175" s="18">
        <v>-1.8187239069358263E-3</v>
      </c>
      <c r="P175" s="18">
        <v>1.9319040043593416E-2</v>
      </c>
      <c r="Q175" s="18">
        <v>-9.3260835155057897E-3</v>
      </c>
      <c r="R175" s="18">
        <v>3.5873389118564525E-2</v>
      </c>
      <c r="S175" s="18">
        <v>-8.4881499224918056E-3</v>
      </c>
      <c r="T175" s="18">
        <v>-2.0512354963053703E-3</v>
      </c>
    </row>
    <row r="176" spans="1:20">
      <c r="A176" s="15">
        <v>45077</v>
      </c>
      <c r="B176" s="19">
        <v>1.61559787730996E-2</v>
      </c>
      <c r="C176" s="19">
        <v>3.3640041093294659E-3</v>
      </c>
      <c r="D176" s="19">
        <v>5.6573510092372548E-3</v>
      </c>
      <c r="E176" s="19">
        <v>-2.253734293342069E-2</v>
      </c>
      <c r="F176" s="19">
        <v>0.1331803046517448</v>
      </c>
      <c r="G176" s="19">
        <v>3.7555915226807457E-2</v>
      </c>
      <c r="H176" s="19">
        <v>2.3147248011297084E-2</v>
      </c>
      <c r="I176" s="19">
        <v>3.7673339403375028E-2</v>
      </c>
      <c r="J176" s="19">
        <v>2.5052023782597743E-2</v>
      </c>
      <c r="K176" s="19">
        <v>9.2153835150061703E-3</v>
      </c>
      <c r="L176" s="19">
        <v>5.8357831350677181E-3</v>
      </c>
      <c r="M176" s="19">
        <v>4.1074112264589901E-2</v>
      </c>
      <c r="N176" s="19">
        <v>2.3371136784329005E-2</v>
      </c>
      <c r="O176" s="19">
        <v>2.3002369103222842E-2</v>
      </c>
      <c r="P176" s="19">
        <v>0.13388147793350935</v>
      </c>
      <c r="Q176" s="19">
        <v>-1.3707940428671961E-2</v>
      </c>
      <c r="R176" s="19">
        <v>5.3458186393842144E-2</v>
      </c>
      <c r="S176" s="19">
        <v>4.245524067852724E-3</v>
      </c>
      <c r="T176" s="19">
        <v>7.2096469988316425E-3</v>
      </c>
    </row>
    <row r="177" spans="1:32">
      <c r="A177" s="13">
        <v>45107</v>
      </c>
      <c r="B177" s="18">
        <v>-5.9149445283756319E-2</v>
      </c>
      <c r="C177" s="18">
        <v>-6.1382299108532878E-2</v>
      </c>
      <c r="D177" s="18">
        <v>-5.1502672971580621E-3</v>
      </c>
      <c r="E177" s="18">
        <v>-8.921198205876002E-3</v>
      </c>
      <c r="F177" s="18">
        <v>8.2402217503872111E-2</v>
      </c>
      <c r="G177" s="18">
        <v>9.0645683639013264E-2</v>
      </c>
      <c r="H177" s="18">
        <v>6.8841453709838074E-3</v>
      </c>
      <c r="I177" s="18">
        <v>9.0896082386881183E-2</v>
      </c>
      <c r="J177" s="18">
        <v>2.3677902605389489E-2</v>
      </c>
      <c r="K177" s="18">
        <v>8.8380922964422792E-2</v>
      </c>
      <c r="L177" s="18">
        <v>1.0300690333969742E-2</v>
      </c>
      <c r="M177" s="18">
        <v>3.3461184815889222E-2</v>
      </c>
      <c r="N177" s="18">
        <v>2.26187341372035E-2</v>
      </c>
      <c r="O177" s="18">
        <v>2.0174012417037979E-3</v>
      </c>
      <c r="P177" s="18">
        <v>8.2625417130207657E-2</v>
      </c>
      <c r="Q177" s="18">
        <v>-1.2208796755185714E-2</v>
      </c>
      <c r="R177" s="18">
        <v>4.588001956446619E-2</v>
      </c>
      <c r="S177" s="18">
        <v>-7.8514058051946778E-2</v>
      </c>
      <c r="T177" s="18">
        <v>-6.7897494293067684E-3</v>
      </c>
    </row>
    <row r="178" spans="1:32">
      <c r="A178" s="15">
        <v>45138</v>
      </c>
      <c r="B178" s="19">
        <v>-1.3353894605286021E-2</v>
      </c>
      <c r="C178" s="19">
        <v>-1.3200429484186871E-2</v>
      </c>
      <c r="D178" s="19">
        <v>2.6042707061461501E-2</v>
      </c>
      <c r="E178" s="19">
        <v>8.9320065507758617E-3</v>
      </c>
      <c r="F178" s="19">
        <v>3.1170678912338934E-2</v>
      </c>
      <c r="G178" s="19">
        <v>3.2632114130854539E-2</v>
      </c>
      <c r="H178" s="19">
        <v>1.5605591943920638E-2</v>
      </c>
      <c r="I178" s="19">
        <v>3.2705872400259128E-2</v>
      </c>
      <c r="J178" s="19">
        <v>7.849211456173677E-3</v>
      </c>
      <c r="K178" s="19">
        <v>2.8416043737286012E-2</v>
      </c>
      <c r="L178" s="19">
        <v>9.5416487428472418E-3</v>
      </c>
      <c r="M178" s="19">
        <v>7.0071084397624883E-3</v>
      </c>
      <c r="N178" s="19">
        <v>8.8843737811916679E-3</v>
      </c>
      <c r="O178" s="19">
        <v>2.1890137388817621E-2</v>
      </c>
      <c r="P178" s="19">
        <v>3.1400217409456754E-2</v>
      </c>
      <c r="Q178" s="19">
        <v>1.8097714038413315E-2</v>
      </c>
      <c r="R178" s="19">
        <v>1.2329768710693356E-2</v>
      </c>
      <c r="S178" s="19">
        <v>1.1259785869264016E-2</v>
      </c>
      <c r="T178" s="19">
        <v>2.4566288765689226E-2</v>
      </c>
    </row>
    <row r="179" spans="1:32">
      <c r="A179" s="13">
        <v>45169</v>
      </c>
      <c r="B179" s="18">
        <v>4.49858918338506E-2</v>
      </c>
      <c r="C179" s="18">
        <v>3.6302614616233075E-2</v>
      </c>
      <c r="D179" s="18">
        <v>1.4780782011030835E-2</v>
      </c>
      <c r="E179" s="18">
        <v>8.8677426813852378E-3</v>
      </c>
      <c r="F179" s="18">
        <v>-7.3226751880762775E-2</v>
      </c>
      <c r="G179" s="18">
        <v>-5.0160420492186497E-2</v>
      </c>
      <c r="H179" s="18">
        <v>2.0945775756922025E-2</v>
      </c>
      <c r="I179" s="18">
        <v>-5.0053253947165532E-2</v>
      </c>
      <c r="J179" s="18">
        <v>-4.0121908243259119E-3</v>
      </c>
      <c r="K179" s="18">
        <v>-2.8597971061855132E-2</v>
      </c>
      <c r="L179" s="18">
        <v>5.8852933898709825E-3</v>
      </c>
      <c r="M179" s="18">
        <v>-1.2915494815692985E-2</v>
      </c>
      <c r="N179" s="18">
        <v>7.2319476521580661E-3</v>
      </c>
      <c r="O179" s="18">
        <v>2.7637733258530472E-2</v>
      </c>
      <c r="P179" s="18">
        <v>-7.1045067553831553E-2</v>
      </c>
      <c r="Q179" s="18">
        <v>1.1493110253122607E-2</v>
      </c>
      <c r="R179" s="18">
        <v>7.9831978033602091E-3</v>
      </c>
      <c r="S179" s="18">
        <v>3.1967224702831309E-2</v>
      </c>
      <c r="T179" s="18">
        <v>1.3563303412772454E-2</v>
      </c>
    </row>
    <row r="180" spans="1:32">
      <c r="A180" s="15">
        <v>45198</v>
      </c>
      <c r="B180" s="19">
        <v>-2.6411385098584761E-3</v>
      </c>
      <c r="C180" s="19">
        <v>-9.8636893778885071E-3</v>
      </c>
      <c r="D180" s="19">
        <v>-2.7999043377603727E-2</v>
      </c>
      <c r="E180" s="19">
        <v>-6.0418488080061006E-2</v>
      </c>
      <c r="F180" s="19">
        <v>-2.8182668209375206E-2</v>
      </c>
      <c r="G180" s="19">
        <v>7.3341040141756686E-3</v>
      </c>
      <c r="H180" s="19">
        <v>-3.187302922148294E-2</v>
      </c>
      <c r="I180" s="19">
        <v>7.4959875958551248E-3</v>
      </c>
      <c r="J180" s="19">
        <v>-9.6782482565100914E-3</v>
      </c>
      <c r="K180" s="19">
        <v>1.3057748303352046E-2</v>
      </c>
      <c r="L180" s="19">
        <v>1.1343187023984402E-3</v>
      </c>
      <c r="M180" s="19">
        <v>-1.9450789881168329E-2</v>
      </c>
      <c r="N180" s="19">
        <v>1.0674874253653321E-3</v>
      </c>
      <c r="O180" s="19">
        <v>-3.2779961987990158E-2</v>
      </c>
      <c r="P180" s="19">
        <v>-2.8066843894621551E-2</v>
      </c>
      <c r="Q180" s="19">
        <v>-5.5379191032031261E-2</v>
      </c>
      <c r="R180" s="19">
        <v>2.2327284582961404E-3</v>
      </c>
      <c r="S180" s="19">
        <v>-3.2203625700769956E-2</v>
      </c>
      <c r="T180" s="19">
        <v>-2.7224397344505324E-2</v>
      </c>
    </row>
    <row r="181" spans="1:32">
      <c r="A181" s="13">
        <v>45230</v>
      </c>
      <c r="B181" s="18">
        <v>-1.4876610025061909E-3</v>
      </c>
      <c r="C181" s="18">
        <v>-1.5080305195058985E-2</v>
      </c>
      <c r="D181" s="18">
        <v>-2.8011157319529079E-2</v>
      </c>
      <c r="E181" s="18">
        <v>-3.5089510218276998E-2</v>
      </c>
      <c r="F181" s="18">
        <v>-7.3346595180656338E-2</v>
      </c>
      <c r="G181" s="18">
        <v>-2.925202099660662E-2</v>
      </c>
      <c r="H181" s="18">
        <v>-1.2467421705830595E-2</v>
      </c>
      <c r="I181" s="18">
        <v>-2.9209177525230445E-2</v>
      </c>
      <c r="J181" s="18">
        <v>-6.7862296297277469E-3</v>
      </c>
      <c r="K181" s="18">
        <v>-3.1272667563451595E-2</v>
      </c>
      <c r="L181" s="18">
        <v>-3.3146839587406829E-3</v>
      </c>
      <c r="M181" s="18">
        <v>-9.9944900833005557E-3</v>
      </c>
      <c r="N181" s="18">
        <v>3.0910544588147459E-3</v>
      </c>
      <c r="O181" s="18">
        <v>-2.0416064125548639E-2</v>
      </c>
      <c r="P181" s="18">
        <v>-7.3681915073529503E-2</v>
      </c>
      <c r="Q181" s="18">
        <v>-4.2846805747114969E-2</v>
      </c>
      <c r="R181" s="18">
        <v>-1.839127615922509E-2</v>
      </c>
      <c r="S181" s="18">
        <v>7.5656699824524498E-2</v>
      </c>
      <c r="T181" s="18">
        <v>-2.4362313003157721E-2</v>
      </c>
    </row>
    <row r="182" spans="1:32">
      <c r="A182" s="15">
        <v>45260</v>
      </c>
      <c r="B182" s="19">
        <v>9.5624785793377853E-3</v>
      </c>
      <c r="C182" s="19">
        <v>2.0283424752932655E-2</v>
      </c>
      <c r="D182" s="19">
        <v>6.513961951473779E-2</v>
      </c>
      <c r="E182" s="19">
        <v>9.4662777419518118E-2</v>
      </c>
      <c r="F182" s="19">
        <v>0.12433071795368233</v>
      </c>
      <c r="G182" s="19">
        <v>0.12570138426328836</v>
      </c>
      <c r="H182" s="19">
        <v>6.5019087051994218E-2</v>
      </c>
      <c r="I182" s="19">
        <v>0.12606537002846063</v>
      </c>
      <c r="J182" s="19">
        <v>2.6016278292561035E-2</v>
      </c>
      <c r="K182" s="19">
        <v>0.10775504001939784</v>
      </c>
      <c r="L182" s="19">
        <v>1.7842264296124677E-2</v>
      </c>
      <c r="M182" s="19">
        <v>3.3707617807678281E-2</v>
      </c>
      <c r="N182" s="19">
        <v>2.6468892347461193E-2</v>
      </c>
      <c r="O182" s="19">
        <v>6.6684336813811029E-2</v>
      </c>
      <c r="P182" s="19">
        <v>0.1248301512211154</v>
      </c>
      <c r="Q182" s="19">
        <v>8.07873292097947E-2</v>
      </c>
      <c r="R182" s="19">
        <v>5.956563095414813E-3</v>
      </c>
      <c r="S182" s="19">
        <v>1.8056312556740117E-3</v>
      </c>
      <c r="T182" s="19">
        <v>6.3833367263909091E-2</v>
      </c>
    </row>
    <row r="183" spans="1:32">
      <c r="A183" s="13">
        <v>45289</v>
      </c>
      <c r="B183" s="18">
        <v>8.1234297035877034E-3</v>
      </c>
      <c r="C183" s="18">
        <v>1.8888898778520957E-2</v>
      </c>
      <c r="D183" s="18">
        <v>3.4285753625507454E-2</v>
      </c>
      <c r="E183" s="18">
        <v>7.4509353366894793E-2</v>
      </c>
      <c r="F183" s="18">
        <v>7.0288328153599311E-2</v>
      </c>
      <c r="G183" s="18">
        <v>5.4883562896288707E-2</v>
      </c>
      <c r="H183" s="18">
        <v>2.4686088094882264E-2</v>
      </c>
      <c r="I183" s="18">
        <v>5.4993126481926558E-2</v>
      </c>
      <c r="J183" s="18">
        <v>2.7274544718407068E-2</v>
      </c>
      <c r="K183" s="18">
        <v>6.9557640191486581E-2</v>
      </c>
      <c r="L183" s="18">
        <v>1.4424515522049042E-2</v>
      </c>
      <c r="M183" s="18">
        <v>3.9189484622718984E-2</v>
      </c>
      <c r="N183" s="18">
        <v>1.5477804861183664E-2</v>
      </c>
      <c r="O183" s="18">
        <v>2.9846073056675859E-2</v>
      </c>
      <c r="P183" s="18">
        <v>7.0511242168593613E-2</v>
      </c>
      <c r="Q183" s="18">
        <v>8.0585586252453156E-2</v>
      </c>
      <c r="R183" s="18">
        <v>4.236699462915694E-2</v>
      </c>
      <c r="S183" s="18">
        <v>-1.5196214025822163E-3</v>
      </c>
      <c r="T183" s="18">
        <v>3.0435932232857787E-2</v>
      </c>
    </row>
    <row r="184" spans="1:32">
      <c r="A184" s="17">
        <v>45322</v>
      </c>
      <c r="B184" s="20">
        <v>1.1268640588902645E-2</v>
      </c>
      <c r="C184" s="20">
        <v>1.5756106064973796E-2</v>
      </c>
      <c r="D184" s="20">
        <v>1.7597628781386376E-2</v>
      </c>
      <c r="E184" s="20">
        <v>-3.4028910237634324E-2</v>
      </c>
      <c r="F184" s="20">
        <v>-6.5370140812387012E-2</v>
      </c>
      <c r="G184" s="20">
        <v>-4.81503529733881E-2</v>
      </c>
      <c r="H184" s="20">
        <v>3.9162720492550873E-2</v>
      </c>
      <c r="I184" s="20">
        <v>-4.7902398546530223E-2</v>
      </c>
      <c r="J184" s="20">
        <v>-4.7343653082349002E-3</v>
      </c>
      <c r="K184" s="20">
        <v>-3.5330992519659987E-2</v>
      </c>
      <c r="L184" s="20">
        <v>6.578464278448326E-3</v>
      </c>
      <c r="M184" s="20">
        <v>-1.4908117985505731E-2</v>
      </c>
      <c r="N184" s="20">
        <v>6.364905481677452E-3</v>
      </c>
      <c r="O184" s="20">
        <v>3.4047383230684902E-2</v>
      </c>
      <c r="P184" s="20">
        <v>-6.5439527234521067E-2</v>
      </c>
      <c r="Q184" s="20">
        <v>-2.6115467941385861E-2</v>
      </c>
      <c r="R184" s="20">
        <v>5.8804229094999716E-3</v>
      </c>
      <c r="S184" s="20">
        <v>3.5265713331396054E-3</v>
      </c>
      <c r="T184" s="20">
        <v>2.0337103687573022E-2</v>
      </c>
    </row>
    <row r="185" spans="1:32">
      <c r="AE185" s="50"/>
      <c r="AF185" s="5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E4ED-A915-4138-B93F-060AC9C4056A}">
  <dimension ref="A1:T194"/>
  <sheetViews>
    <sheetView workbookViewId="0">
      <pane xSplit="1" ySplit="2" topLeftCell="E177" activePane="bottomRight" state="frozen"/>
      <selection pane="topRight" activeCell="B1" sqref="B1"/>
      <selection pane="bottomLeft" activeCell="A3" sqref="A3"/>
      <selection pane="bottomRight" activeCell="I182" sqref="I182"/>
    </sheetView>
  </sheetViews>
  <sheetFormatPr defaultRowHeight="15"/>
  <cols>
    <col min="1" max="1" width="15.140625" customWidth="1"/>
    <col min="2" max="20" width="29.7109375" customWidth="1"/>
  </cols>
  <sheetData>
    <row r="1" spans="1:20" ht="33.75" customHeight="1">
      <c r="A1" s="26" t="s">
        <v>0</v>
      </c>
      <c r="B1" s="26" t="s">
        <v>61</v>
      </c>
      <c r="C1" s="26" t="s">
        <v>62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38</v>
      </c>
      <c r="K1" s="26" t="s">
        <v>69</v>
      </c>
      <c r="L1" s="26" t="s">
        <v>70</v>
      </c>
      <c r="M1" s="26" t="s">
        <v>71</v>
      </c>
      <c r="N1" s="26" t="s">
        <v>42</v>
      </c>
      <c r="O1" s="26" t="s">
        <v>72</v>
      </c>
      <c r="P1" s="26" t="s">
        <v>73</v>
      </c>
      <c r="Q1" s="26" t="s">
        <v>74</v>
      </c>
      <c r="R1" s="26" t="s">
        <v>75</v>
      </c>
      <c r="S1" s="26" t="s">
        <v>76</v>
      </c>
      <c r="T1" s="26" t="s">
        <v>77</v>
      </c>
    </row>
    <row r="2" spans="1:20">
      <c r="A2" s="26" t="s">
        <v>28</v>
      </c>
      <c r="B2" s="26" t="s">
        <v>60</v>
      </c>
      <c r="C2" s="26" t="s">
        <v>60</v>
      </c>
      <c r="D2" s="26" t="s">
        <v>60</v>
      </c>
      <c r="E2" s="26" t="s">
        <v>60</v>
      </c>
      <c r="F2" s="26" t="s">
        <v>60</v>
      </c>
      <c r="G2" s="26" t="s">
        <v>60</v>
      </c>
      <c r="H2" s="26" t="s">
        <v>60</v>
      </c>
      <c r="I2" s="26" t="s">
        <v>60</v>
      </c>
      <c r="J2" s="26" t="s">
        <v>60</v>
      </c>
      <c r="K2" s="26" t="s">
        <v>60</v>
      </c>
      <c r="L2" s="26" t="s">
        <v>60</v>
      </c>
      <c r="M2" s="26" t="s">
        <v>60</v>
      </c>
      <c r="N2" s="26" t="s">
        <v>60</v>
      </c>
      <c r="O2" s="26" t="s">
        <v>60</v>
      </c>
      <c r="P2" s="26" t="s">
        <v>60</v>
      </c>
      <c r="Q2" s="26" t="s">
        <v>60</v>
      </c>
      <c r="R2" s="26" t="s">
        <v>60</v>
      </c>
      <c r="S2" s="26" t="s">
        <v>60</v>
      </c>
      <c r="T2" s="26" t="s">
        <v>60</v>
      </c>
    </row>
    <row r="3" spans="1:20">
      <c r="A3" s="27">
        <v>39812</v>
      </c>
      <c r="B3" s="28" t="s">
        <v>0</v>
      </c>
      <c r="C3" s="28" t="s">
        <v>0</v>
      </c>
      <c r="D3" s="28" t="s">
        <v>0</v>
      </c>
      <c r="E3" s="28" t="s">
        <v>0</v>
      </c>
      <c r="F3" s="28" t="s">
        <v>0</v>
      </c>
      <c r="G3" s="29">
        <v>3213924</v>
      </c>
      <c r="H3" s="28" t="s">
        <v>0</v>
      </c>
      <c r="I3" s="28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28" t="s">
        <v>0</v>
      </c>
      <c r="T3" s="28" t="s">
        <v>0</v>
      </c>
    </row>
    <row r="4" spans="1:20">
      <c r="A4" s="30">
        <v>39843</v>
      </c>
      <c r="B4" s="31" t="s">
        <v>0</v>
      </c>
      <c r="C4" s="31" t="s">
        <v>0</v>
      </c>
      <c r="D4" s="31" t="s">
        <v>0</v>
      </c>
      <c r="E4" s="31" t="s">
        <v>0</v>
      </c>
      <c r="F4" s="31" t="s">
        <v>0</v>
      </c>
      <c r="G4" s="32">
        <v>5006821</v>
      </c>
      <c r="H4" s="31" t="s">
        <v>0</v>
      </c>
      <c r="I4" s="31" t="s">
        <v>0</v>
      </c>
      <c r="J4" s="31" t="s">
        <v>0</v>
      </c>
      <c r="K4" s="31" t="s">
        <v>0</v>
      </c>
      <c r="L4" s="31" t="s">
        <v>0</v>
      </c>
      <c r="M4" s="31" t="s">
        <v>0</v>
      </c>
      <c r="N4" s="31" t="s">
        <v>0</v>
      </c>
      <c r="O4" s="31" t="s">
        <v>0</v>
      </c>
      <c r="P4" s="31" t="s">
        <v>0</v>
      </c>
      <c r="Q4" s="31" t="s">
        <v>0</v>
      </c>
      <c r="R4" s="31" t="s">
        <v>0</v>
      </c>
      <c r="S4" s="31" t="s">
        <v>0</v>
      </c>
      <c r="T4" s="31" t="s">
        <v>0</v>
      </c>
    </row>
    <row r="5" spans="1:20">
      <c r="A5" s="27">
        <v>39871</v>
      </c>
      <c r="B5" s="28" t="s">
        <v>0</v>
      </c>
      <c r="C5" s="28" t="s">
        <v>0</v>
      </c>
      <c r="D5" s="28" t="s">
        <v>0</v>
      </c>
      <c r="E5" s="28" t="s">
        <v>0</v>
      </c>
      <c r="F5" s="28" t="s">
        <v>0</v>
      </c>
      <c r="G5" s="29">
        <v>4728488</v>
      </c>
      <c r="H5" s="28" t="s">
        <v>0</v>
      </c>
      <c r="I5" s="28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28" t="s">
        <v>0</v>
      </c>
      <c r="T5" s="28" t="s">
        <v>0</v>
      </c>
    </row>
    <row r="6" spans="1:20">
      <c r="A6" s="30">
        <v>39903</v>
      </c>
      <c r="B6" s="31" t="s">
        <v>0</v>
      </c>
      <c r="C6" s="31" t="s">
        <v>0</v>
      </c>
      <c r="D6" s="31" t="s">
        <v>0</v>
      </c>
      <c r="E6" s="31" t="s">
        <v>0</v>
      </c>
      <c r="F6" s="31" t="s">
        <v>0</v>
      </c>
      <c r="G6" s="32">
        <v>11858790</v>
      </c>
      <c r="H6" s="31" t="s">
        <v>0</v>
      </c>
      <c r="I6" s="31" t="s">
        <v>0</v>
      </c>
      <c r="J6" s="31" t="s">
        <v>0</v>
      </c>
      <c r="K6" s="31" t="s">
        <v>0</v>
      </c>
      <c r="L6" s="31" t="s">
        <v>0</v>
      </c>
      <c r="M6" s="31" t="s">
        <v>0</v>
      </c>
      <c r="N6" s="31" t="s">
        <v>0</v>
      </c>
      <c r="O6" s="31" t="s">
        <v>0</v>
      </c>
      <c r="P6" s="31" t="s">
        <v>0</v>
      </c>
      <c r="Q6" s="31" t="s">
        <v>0</v>
      </c>
      <c r="R6" s="31" t="s">
        <v>0</v>
      </c>
      <c r="S6" s="31" t="s">
        <v>0</v>
      </c>
      <c r="T6" s="31" t="s">
        <v>0</v>
      </c>
    </row>
    <row r="7" spans="1:20">
      <c r="A7" s="27">
        <v>39933</v>
      </c>
      <c r="B7" s="28" t="s">
        <v>0</v>
      </c>
      <c r="C7" s="28" t="s">
        <v>0</v>
      </c>
      <c r="D7" s="28" t="s">
        <v>0</v>
      </c>
      <c r="E7" s="28" t="s">
        <v>0</v>
      </c>
      <c r="F7" s="29">
        <v>3230</v>
      </c>
      <c r="G7" s="29">
        <v>13171398</v>
      </c>
      <c r="H7" s="28" t="s">
        <v>0</v>
      </c>
      <c r="I7" s="28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28" t="s">
        <v>0</v>
      </c>
      <c r="T7" s="28" t="s">
        <v>0</v>
      </c>
    </row>
    <row r="8" spans="1:20">
      <c r="A8" s="30">
        <v>39962</v>
      </c>
      <c r="B8" s="31" t="s">
        <v>0</v>
      </c>
      <c r="C8" s="31" t="s">
        <v>0</v>
      </c>
      <c r="D8" s="31" t="s">
        <v>0</v>
      </c>
      <c r="E8" s="31" t="s">
        <v>0</v>
      </c>
      <c r="F8" s="32">
        <v>7125</v>
      </c>
      <c r="G8" s="32">
        <v>6507038</v>
      </c>
      <c r="H8" s="31" t="s">
        <v>0</v>
      </c>
      <c r="I8" s="31" t="s">
        <v>0</v>
      </c>
      <c r="J8" s="31" t="s">
        <v>0</v>
      </c>
      <c r="K8" s="31" t="s">
        <v>0</v>
      </c>
      <c r="L8" s="31" t="s">
        <v>0</v>
      </c>
      <c r="M8" s="31" t="s">
        <v>0</v>
      </c>
      <c r="N8" s="31" t="s">
        <v>0</v>
      </c>
      <c r="O8" s="31" t="s">
        <v>0</v>
      </c>
      <c r="P8" s="31" t="s">
        <v>0</v>
      </c>
      <c r="Q8" s="31" t="s">
        <v>0</v>
      </c>
      <c r="R8" s="31" t="s">
        <v>0</v>
      </c>
      <c r="S8" s="31" t="s">
        <v>0</v>
      </c>
      <c r="T8" s="31" t="s">
        <v>0</v>
      </c>
    </row>
    <row r="9" spans="1:20">
      <c r="A9" s="27">
        <v>39994</v>
      </c>
      <c r="B9" s="28" t="s">
        <v>0</v>
      </c>
      <c r="C9" s="28" t="s">
        <v>0</v>
      </c>
      <c r="D9" s="28" t="s">
        <v>0</v>
      </c>
      <c r="E9" s="28" t="s">
        <v>0</v>
      </c>
      <c r="F9" s="29">
        <v>25060</v>
      </c>
      <c r="G9" s="29">
        <v>23408943</v>
      </c>
      <c r="H9" s="28" t="s">
        <v>0</v>
      </c>
      <c r="I9" s="28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28" t="s">
        <v>0</v>
      </c>
      <c r="T9" s="28" t="s">
        <v>0</v>
      </c>
    </row>
    <row r="10" spans="1:20">
      <c r="A10" s="30">
        <v>40025</v>
      </c>
      <c r="B10" s="31" t="s">
        <v>0</v>
      </c>
      <c r="C10" s="31" t="s">
        <v>0</v>
      </c>
      <c r="D10" s="31" t="s">
        <v>0</v>
      </c>
      <c r="E10" s="31" t="s">
        <v>0</v>
      </c>
      <c r="F10" s="32">
        <v>4102</v>
      </c>
      <c r="G10" s="32">
        <v>9403638</v>
      </c>
      <c r="H10" s="31" t="s">
        <v>0</v>
      </c>
      <c r="I10" s="31" t="s">
        <v>0</v>
      </c>
      <c r="J10" s="31" t="s">
        <v>0</v>
      </c>
      <c r="K10" s="31" t="s">
        <v>0</v>
      </c>
      <c r="L10" s="31" t="s">
        <v>0</v>
      </c>
      <c r="M10" s="31" t="s">
        <v>0</v>
      </c>
      <c r="N10" s="31" t="s">
        <v>0</v>
      </c>
      <c r="O10" s="31" t="s">
        <v>0</v>
      </c>
      <c r="P10" s="31" t="s">
        <v>0</v>
      </c>
      <c r="Q10" s="31" t="s">
        <v>0</v>
      </c>
      <c r="R10" s="31" t="s">
        <v>0</v>
      </c>
      <c r="S10" s="31" t="s">
        <v>0</v>
      </c>
      <c r="T10" s="31" t="s">
        <v>0</v>
      </c>
    </row>
    <row r="11" spans="1:20">
      <c r="A11" s="27">
        <v>40056</v>
      </c>
      <c r="B11" s="28" t="s">
        <v>0</v>
      </c>
      <c r="C11" s="28" t="s">
        <v>0</v>
      </c>
      <c r="D11" s="28" t="s">
        <v>0</v>
      </c>
      <c r="E11" s="28" t="s">
        <v>0</v>
      </c>
      <c r="F11" s="29">
        <v>579256</v>
      </c>
      <c r="G11" s="29">
        <v>24823981</v>
      </c>
      <c r="H11" s="28" t="s">
        <v>0</v>
      </c>
      <c r="I11" s="28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28" t="s">
        <v>0</v>
      </c>
      <c r="T11" s="28" t="s">
        <v>0</v>
      </c>
    </row>
    <row r="12" spans="1:20">
      <c r="A12" s="30">
        <v>40086</v>
      </c>
      <c r="B12" s="31" t="s">
        <v>0</v>
      </c>
      <c r="C12" s="31" t="s">
        <v>0</v>
      </c>
      <c r="D12" s="31" t="s">
        <v>0</v>
      </c>
      <c r="E12" s="31" t="s">
        <v>0</v>
      </c>
      <c r="F12" s="32">
        <v>513913</v>
      </c>
      <c r="G12" s="32">
        <v>18090124</v>
      </c>
      <c r="H12" s="31" t="s">
        <v>0</v>
      </c>
      <c r="I12" s="31" t="s">
        <v>0</v>
      </c>
      <c r="J12" s="31" t="s">
        <v>0</v>
      </c>
      <c r="K12" s="31" t="s">
        <v>0</v>
      </c>
      <c r="L12" s="31" t="s">
        <v>0</v>
      </c>
      <c r="M12" s="31" t="s">
        <v>0</v>
      </c>
      <c r="N12" s="31" t="s">
        <v>0</v>
      </c>
      <c r="O12" s="31" t="s">
        <v>0</v>
      </c>
      <c r="P12" s="31" t="s">
        <v>0</v>
      </c>
      <c r="Q12" s="31" t="s">
        <v>0</v>
      </c>
      <c r="R12" s="31" t="s">
        <v>0</v>
      </c>
      <c r="S12" s="31" t="s">
        <v>0</v>
      </c>
      <c r="T12" s="31" t="s">
        <v>0</v>
      </c>
    </row>
    <row r="13" spans="1:20">
      <c r="A13" s="27">
        <v>40116</v>
      </c>
      <c r="B13" s="28" t="s">
        <v>0</v>
      </c>
      <c r="C13" s="28" t="s">
        <v>0</v>
      </c>
      <c r="D13" s="28" t="s">
        <v>0</v>
      </c>
      <c r="E13" s="28" t="s">
        <v>0</v>
      </c>
      <c r="F13" s="29">
        <v>73555</v>
      </c>
      <c r="G13" s="29">
        <v>17460041</v>
      </c>
      <c r="H13" s="28" t="s">
        <v>0</v>
      </c>
      <c r="I13" s="28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28" t="s">
        <v>0</v>
      </c>
      <c r="T13" s="28" t="s">
        <v>0</v>
      </c>
    </row>
    <row r="14" spans="1:20">
      <c r="A14" s="30">
        <v>40147</v>
      </c>
      <c r="B14" s="31" t="s">
        <v>0</v>
      </c>
      <c r="C14" s="31" t="s">
        <v>0</v>
      </c>
      <c r="D14" s="31" t="s">
        <v>0</v>
      </c>
      <c r="E14" s="31" t="s">
        <v>0</v>
      </c>
      <c r="F14" s="32">
        <v>21816</v>
      </c>
      <c r="G14" s="32">
        <v>12900750</v>
      </c>
      <c r="H14" s="31" t="s">
        <v>0</v>
      </c>
      <c r="I14" s="31" t="s">
        <v>0</v>
      </c>
      <c r="J14" s="31" t="s">
        <v>0</v>
      </c>
      <c r="K14" s="31" t="s">
        <v>0</v>
      </c>
      <c r="L14" s="31" t="s">
        <v>0</v>
      </c>
      <c r="M14" s="31" t="s">
        <v>0</v>
      </c>
      <c r="N14" s="31" t="s">
        <v>0</v>
      </c>
      <c r="O14" s="31" t="s">
        <v>0</v>
      </c>
      <c r="P14" s="31" t="s">
        <v>0</v>
      </c>
      <c r="Q14" s="31" t="s">
        <v>0</v>
      </c>
      <c r="R14" s="31" t="s">
        <v>0</v>
      </c>
      <c r="S14" s="31" t="s">
        <v>0</v>
      </c>
      <c r="T14" s="31" t="s">
        <v>0</v>
      </c>
    </row>
    <row r="15" spans="1:20">
      <c r="A15" s="27">
        <v>40177</v>
      </c>
      <c r="B15" s="28" t="s">
        <v>0</v>
      </c>
      <c r="C15" s="28" t="s">
        <v>0</v>
      </c>
      <c r="D15" s="28" t="s">
        <v>0</v>
      </c>
      <c r="E15" s="28" t="s">
        <v>0</v>
      </c>
      <c r="F15" s="29">
        <v>182321</v>
      </c>
      <c r="G15" s="29">
        <v>7569281</v>
      </c>
      <c r="H15" s="28" t="s">
        <v>0</v>
      </c>
      <c r="I15" s="28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28" t="s">
        <v>0</v>
      </c>
      <c r="T15" s="28" t="s">
        <v>0</v>
      </c>
    </row>
    <row r="16" spans="1:20">
      <c r="A16" s="30">
        <v>40207</v>
      </c>
      <c r="B16" s="31" t="s">
        <v>0</v>
      </c>
      <c r="C16" s="31" t="s">
        <v>0</v>
      </c>
      <c r="D16" s="31" t="s">
        <v>0</v>
      </c>
      <c r="E16" s="31" t="s">
        <v>0</v>
      </c>
      <c r="F16" s="32">
        <v>162000</v>
      </c>
      <c r="G16" s="32">
        <v>8414835</v>
      </c>
      <c r="H16" s="31" t="s">
        <v>0</v>
      </c>
      <c r="I16" s="31" t="s">
        <v>0</v>
      </c>
      <c r="J16" s="31" t="s">
        <v>0</v>
      </c>
      <c r="K16" s="31" t="s">
        <v>0</v>
      </c>
      <c r="L16" s="31" t="s">
        <v>0</v>
      </c>
      <c r="M16" s="31" t="s">
        <v>0</v>
      </c>
      <c r="N16" s="31" t="s">
        <v>0</v>
      </c>
      <c r="O16" s="31" t="s">
        <v>0</v>
      </c>
      <c r="P16" s="31" t="s">
        <v>0</v>
      </c>
      <c r="Q16" s="31" t="s">
        <v>0</v>
      </c>
      <c r="R16" s="31" t="s">
        <v>0</v>
      </c>
      <c r="S16" s="31" t="s">
        <v>0</v>
      </c>
      <c r="T16" s="31" t="s">
        <v>0</v>
      </c>
    </row>
    <row r="17" spans="1:20">
      <c r="A17" s="27">
        <v>40235</v>
      </c>
      <c r="B17" s="28" t="s">
        <v>0</v>
      </c>
      <c r="C17" s="28" t="s">
        <v>0</v>
      </c>
      <c r="D17" s="28" t="s">
        <v>0</v>
      </c>
      <c r="E17" s="28" t="s">
        <v>0</v>
      </c>
      <c r="F17" s="29">
        <v>102088</v>
      </c>
      <c r="G17" s="29">
        <v>13083617</v>
      </c>
      <c r="H17" s="28" t="s">
        <v>0</v>
      </c>
      <c r="I17" s="28" t="s">
        <v>0</v>
      </c>
      <c r="J17" s="28" t="s">
        <v>0</v>
      </c>
      <c r="K17" s="28" t="s">
        <v>0</v>
      </c>
      <c r="L17" s="28" t="s">
        <v>0</v>
      </c>
      <c r="M17" s="28" t="s">
        <v>0</v>
      </c>
      <c r="N17" s="28" t="s">
        <v>0</v>
      </c>
      <c r="O17" s="28" t="s">
        <v>0</v>
      </c>
      <c r="P17" s="28" t="s">
        <v>0</v>
      </c>
      <c r="Q17" s="28" t="s">
        <v>0</v>
      </c>
      <c r="R17" s="28" t="s">
        <v>0</v>
      </c>
      <c r="S17" s="28" t="s">
        <v>0</v>
      </c>
      <c r="T17" s="28" t="s">
        <v>0</v>
      </c>
    </row>
    <row r="18" spans="1:20">
      <c r="A18" s="30">
        <v>40268</v>
      </c>
      <c r="B18" s="31" t="s">
        <v>0</v>
      </c>
      <c r="C18" s="31" t="s">
        <v>0</v>
      </c>
      <c r="D18" s="31" t="s">
        <v>0</v>
      </c>
      <c r="E18" s="31" t="s">
        <v>0</v>
      </c>
      <c r="F18" s="31" t="s">
        <v>0</v>
      </c>
      <c r="G18" s="32">
        <v>20399075</v>
      </c>
      <c r="H18" s="31" t="s">
        <v>0</v>
      </c>
      <c r="I18" s="31" t="s">
        <v>0</v>
      </c>
      <c r="J18" s="31" t="s">
        <v>0</v>
      </c>
      <c r="K18" s="31" t="s">
        <v>0</v>
      </c>
      <c r="L18" s="31" t="s">
        <v>0</v>
      </c>
      <c r="M18" s="31" t="s">
        <v>0</v>
      </c>
      <c r="N18" s="31" t="s">
        <v>0</v>
      </c>
      <c r="O18" s="31" t="s">
        <v>0</v>
      </c>
      <c r="P18" s="31" t="s">
        <v>0</v>
      </c>
      <c r="Q18" s="31" t="s">
        <v>0</v>
      </c>
      <c r="R18" s="31" t="s">
        <v>0</v>
      </c>
      <c r="S18" s="31" t="s">
        <v>0</v>
      </c>
      <c r="T18" s="31" t="s">
        <v>0</v>
      </c>
    </row>
    <row r="19" spans="1:20">
      <c r="A19" s="27">
        <v>40298</v>
      </c>
      <c r="B19" s="28" t="s">
        <v>0</v>
      </c>
      <c r="C19" s="28" t="s">
        <v>0</v>
      </c>
      <c r="D19" s="28" t="s">
        <v>0</v>
      </c>
      <c r="E19" s="28" t="s">
        <v>0</v>
      </c>
      <c r="F19" s="29">
        <v>50679</v>
      </c>
      <c r="G19" s="29">
        <v>46788151</v>
      </c>
      <c r="H19" s="28" t="s">
        <v>0</v>
      </c>
      <c r="I19" s="28" t="s">
        <v>0</v>
      </c>
      <c r="J19" s="28" t="s">
        <v>0</v>
      </c>
      <c r="K19" s="28" t="s">
        <v>0</v>
      </c>
      <c r="L19" s="28" t="s">
        <v>0</v>
      </c>
      <c r="M19" s="28" t="s">
        <v>0</v>
      </c>
      <c r="N19" s="28" t="s">
        <v>0</v>
      </c>
      <c r="O19" s="28" t="s">
        <v>0</v>
      </c>
      <c r="P19" s="28" t="s">
        <v>0</v>
      </c>
      <c r="Q19" s="28" t="s">
        <v>0</v>
      </c>
      <c r="R19" s="28" t="s">
        <v>0</v>
      </c>
      <c r="S19" s="28" t="s">
        <v>0</v>
      </c>
      <c r="T19" s="28" t="s">
        <v>0</v>
      </c>
    </row>
    <row r="20" spans="1:20">
      <c r="A20" s="30">
        <v>40329</v>
      </c>
      <c r="B20" s="31" t="s">
        <v>0</v>
      </c>
      <c r="C20" s="31" t="s">
        <v>0</v>
      </c>
      <c r="D20" s="31" t="s">
        <v>0</v>
      </c>
      <c r="E20" s="31" t="s">
        <v>0</v>
      </c>
      <c r="F20" s="32">
        <v>32539</v>
      </c>
      <c r="G20" s="32">
        <v>26083926</v>
      </c>
      <c r="H20" s="31" t="s">
        <v>0</v>
      </c>
      <c r="I20" s="31" t="s">
        <v>0</v>
      </c>
      <c r="J20" s="31" t="s">
        <v>0</v>
      </c>
      <c r="K20" s="31" t="s">
        <v>0</v>
      </c>
      <c r="L20" s="31" t="s">
        <v>0</v>
      </c>
      <c r="M20" s="31" t="s">
        <v>0</v>
      </c>
      <c r="N20" s="31" t="s">
        <v>0</v>
      </c>
      <c r="O20" s="31" t="s">
        <v>0</v>
      </c>
      <c r="P20" s="31" t="s">
        <v>0</v>
      </c>
      <c r="Q20" s="31" t="s">
        <v>0</v>
      </c>
      <c r="R20" s="31" t="s">
        <v>0</v>
      </c>
      <c r="S20" s="31" t="s">
        <v>0</v>
      </c>
      <c r="T20" s="31" t="s">
        <v>0</v>
      </c>
    </row>
    <row r="21" spans="1:20">
      <c r="A21" s="27">
        <v>40359</v>
      </c>
      <c r="B21" s="28" t="s">
        <v>0</v>
      </c>
      <c r="C21" s="28" t="s">
        <v>0</v>
      </c>
      <c r="D21" s="28" t="s">
        <v>0</v>
      </c>
      <c r="E21" s="28" t="s">
        <v>0</v>
      </c>
      <c r="F21" s="29">
        <v>79369</v>
      </c>
      <c r="G21" s="29">
        <v>16019246</v>
      </c>
      <c r="H21" s="28" t="s">
        <v>0</v>
      </c>
      <c r="I21" s="28" t="s">
        <v>0</v>
      </c>
      <c r="J21" s="28" t="s">
        <v>0</v>
      </c>
      <c r="K21" s="28" t="s">
        <v>0</v>
      </c>
      <c r="L21" s="28" t="s">
        <v>0</v>
      </c>
      <c r="M21" s="28" t="s">
        <v>0</v>
      </c>
      <c r="N21" s="28" t="s">
        <v>0</v>
      </c>
      <c r="O21" s="28" t="s">
        <v>0</v>
      </c>
      <c r="P21" s="28" t="s">
        <v>0</v>
      </c>
      <c r="Q21" s="28" t="s">
        <v>0</v>
      </c>
      <c r="R21" s="28" t="s">
        <v>0</v>
      </c>
      <c r="S21" s="28" t="s">
        <v>0</v>
      </c>
      <c r="T21" s="28" t="s">
        <v>0</v>
      </c>
    </row>
    <row r="22" spans="1:20">
      <c r="A22" s="30">
        <v>40389</v>
      </c>
      <c r="B22" s="31" t="s">
        <v>0</v>
      </c>
      <c r="C22" s="31" t="s">
        <v>0</v>
      </c>
      <c r="D22" s="31" t="s">
        <v>0</v>
      </c>
      <c r="E22" s="31" t="s">
        <v>0</v>
      </c>
      <c r="F22" s="32">
        <v>74711</v>
      </c>
      <c r="G22" s="32">
        <v>41652556</v>
      </c>
      <c r="H22" s="31" t="s">
        <v>0</v>
      </c>
      <c r="I22" s="31" t="s">
        <v>0</v>
      </c>
      <c r="J22" s="31" t="s">
        <v>0</v>
      </c>
      <c r="K22" s="31" t="s">
        <v>0</v>
      </c>
      <c r="L22" s="31" t="s">
        <v>0</v>
      </c>
      <c r="M22" s="31" t="s">
        <v>0</v>
      </c>
      <c r="N22" s="31" t="s">
        <v>0</v>
      </c>
      <c r="O22" s="31" t="s">
        <v>0</v>
      </c>
      <c r="P22" s="31" t="s">
        <v>0</v>
      </c>
      <c r="Q22" s="31" t="s">
        <v>0</v>
      </c>
      <c r="R22" s="31" t="s">
        <v>0</v>
      </c>
      <c r="S22" s="31" t="s">
        <v>0</v>
      </c>
      <c r="T22" s="31" t="s">
        <v>0</v>
      </c>
    </row>
    <row r="23" spans="1:20">
      <c r="A23" s="27">
        <v>40421</v>
      </c>
      <c r="B23" s="28" t="s">
        <v>0</v>
      </c>
      <c r="C23" s="28" t="s">
        <v>0</v>
      </c>
      <c r="D23" s="28" t="s">
        <v>0</v>
      </c>
      <c r="E23" s="28" t="s">
        <v>0</v>
      </c>
      <c r="F23" s="29">
        <v>69857.899999999994</v>
      </c>
      <c r="G23" s="29">
        <v>14267462</v>
      </c>
      <c r="H23" s="28" t="s">
        <v>0</v>
      </c>
      <c r="I23" s="28" t="s">
        <v>0</v>
      </c>
      <c r="J23" s="28" t="s">
        <v>0</v>
      </c>
      <c r="K23" s="28" t="s">
        <v>0</v>
      </c>
      <c r="L23" s="28" t="s">
        <v>0</v>
      </c>
      <c r="M23" s="28" t="s">
        <v>0</v>
      </c>
      <c r="N23" s="28" t="s">
        <v>0</v>
      </c>
      <c r="O23" s="28" t="s">
        <v>0</v>
      </c>
      <c r="P23" s="28" t="s">
        <v>0</v>
      </c>
      <c r="Q23" s="28" t="s">
        <v>0</v>
      </c>
      <c r="R23" s="28" t="s">
        <v>0</v>
      </c>
      <c r="S23" s="28" t="s">
        <v>0</v>
      </c>
      <c r="T23" s="28" t="s">
        <v>0</v>
      </c>
    </row>
    <row r="24" spans="1:20">
      <c r="A24" s="30">
        <v>40451</v>
      </c>
      <c r="B24" s="31" t="s">
        <v>0</v>
      </c>
      <c r="C24" s="31" t="s">
        <v>0</v>
      </c>
      <c r="D24" s="31" t="s">
        <v>0</v>
      </c>
      <c r="E24" s="31" t="s">
        <v>0</v>
      </c>
      <c r="F24" s="32">
        <v>978507.5</v>
      </c>
      <c r="G24" s="32">
        <v>28277230.699999999</v>
      </c>
      <c r="H24" s="31" t="s">
        <v>0</v>
      </c>
      <c r="I24" s="31" t="s">
        <v>0</v>
      </c>
      <c r="J24" s="31" t="s">
        <v>0</v>
      </c>
      <c r="K24" s="31" t="s">
        <v>0</v>
      </c>
      <c r="L24" s="31" t="s">
        <v>0</v>
      </c>
      <c r="M24" s="31" t="s">
        <v>0</v>
      </c>
      <c r="N24" s="31" t="s">
        <v>0</v>
      </c>
      <c r="O24" s="31" t="s">
        <v>0</v>
      </c>
      <c r="P24" s="31" t="s">
        <v>0</v>
      </c>
      <c r="Q24" s="31" t="s">
        <v>0</v>
      </c>
      <c r="R24" s="31" t="s">
        <v>0</v>
      </c>
      <c r="S24" s="31" t="s">
        <v>0</v>
      </c>
      <c r="T24" s="31" t="s">
        <v>0</v>
      </c>
    </row>
    <row r="25" spans="1:20">
      <c r="A25" s="27">
        <v>40480</v>
      </c>
      <c r="B25" s="28" t="s">
        <v>0</v>
      </c>
      <c r="C25" s="28" t="s">
        <v>0</v>
      </c>
      <c r="D25" s="28" t="s">
        <v>0</v>
      </c>
      <c r="E25" s="28" t="s">
        <v>0</v>
      </c>
      <c r="F25" s="29">
        <v>1649920.6</v>
      </c>
      <c r="G25" s="29">
        <v>20437388.699999999</v>
      </c>
      <c r="H25" s="28" t="s">
        <v>0</v>
      </c>
      <c r="I25" s="28" t="s">
        <v>0</v>
      </c>
      <c r="J25" s="28" t="s">
        <v>0</v>
      </c>
      <c r="K25" s="28" t="s">
        <v>0</v>
      </c>
      <c r="L25" s="28" t="s">
        <v>0</v>
      </c>
      <c r="M25" s="28" t="s">
        <v>0</v>
      </c>
      <c r="N25" s="28" t="s">
        <v>0</v>
      </c>
      <c r="O25" s="28" t="s">
        <v>0</v>
      </c>
      <c r="P25" s="28" t="s">
        <v>0</v>
      </c>
      <c r="Q25" s="28" t="s">
        <v>0</v>
      </c>
      <c r="R25" s="28" t="s">
        <v>0</v>
      </c>
      <c r="S25" s="28" t="s">
        <v>0</v>
      </c>
      <c r="T25" s="28" t="s">
        <v>0</v>
      </c>
    </row>
    <row r="26" spans="1:20">
      <c r="A26" s="30">
        <v>40512</v>
      </c>
      <c r="B26" s="31" t="s">
        <v>0</v>
      </c>
      <c r="C26" s="31" t="s">
        <v>0</v>
      </c>
      <c r="D26" s="31" t="s">
        <v>0</v>
      </c>
      <c r="E26" s="31" t="s">
        <v>0</v>
      </c>
      <c r="F26" s="32">
        <v>183237.7</v>
      </c>
      <c r="G26" s="32">
        <v>42765443.299999997</v>
      </c>
      <c r="H26" s="31" t="s">
        <v>0</v>
      </c>
      <c r="I26" s="31" t="s">
        <v>0</v>
      </c>
      <c r="J26" s="31" t="s">
        <v>0</v>
      </c>
      <c r="K26" s="31" t="s">
        <v>0</v>
      </c>
      <c r="L26" s="31" t="s">
        <v>0</v>
      </c>
      <c r="M26" s="31" t="s">
        <v>0</v>
      </c>
      <c r="N26" s="31" t="s">
        <v>0</v>
      </c>
      <c r="O26" s="31" t="s">
        <v>0</v>
      </c>
      <c r="P26" s="31" t="s">
        <v>0</v>
      </c>
      <c r="Q26" s="31" t="s">
        <v>0</v>
      </c>
      <c r="R26" s="31" t="s">
        <v>0</v>
      </c>
      <c r="S26" s="31" t="s">
        <v>0</v>
      </c>
      <c r="T26" s="31" t="s">
        <v>0</v>
      </c>
    </row>
    <row r="27" spans="1:20">
      <c r="A27" s="27">
        <v>40542</v>
      </c>
      <c r="B27" s="28" t="s">
        <v>0</v>
      </c>
      <c r="C27" s="28" t="s">
        <v>0</v>
      </c>
      <c r="D27" s="28" t="s">
        <v>0</v>
      </c>
      <c r="E27" s="28" t="s">
        <v>0</v>
      </c>
      <c r="F27" s="29">
        <v>292472.40000000002</v>
      </c>
      <c r="G27" s="29">
        <v>21272596.399999999</v>
      </c>
      <c r="H27" s="28" t="s">
        <v>0</v>
      </c>
      <c r="I27" s="28" t="s">
        <v>0</v>
      </c>
      <c r="J27" s="28" t="s">
        <v>0</v>
      </c>
      <c r="K27" s="28" t="s">
        <v>0</v>
      </c>
      <c r="L27" s="28" t="s">
        <v>0</v>
      </c>
      <c r="M27" s="28" t="s">
        <v>0</v>
      </c>
      <c r="N27" s="28" t="s">
        <v>0</v>
      </c>
      <c r="O27" s="28" t="s">
        <v>0</v>
      </c>
      <c r="P27" s="28" t="s">
        <v>0</v>
      </c>
      <c r="Q27" s="28" t="s">
        <v>0</v>
      </c>
      <c r="R27" s="28" t="s">
        <v>0</v>
      </c>
      <c r="S27" s="28" t="s">
        <v>0</v>
      </c>
      <c r="T27" s="28" t="s">
        <v>0</v>
      </c>
    </row>
    <row r="28" spans="1:20">
      <c r="A28" s="30">
        <v>40574</v>
      </c>
      <c r="B28" s="31" t="s">
        <v>0</v>
      </c>
      <c r="C28" s="31" t="s">
        <v>0</v>
      </c>
      <c r="D28" s="31" t="s">
        <v>0</v>
      </c>
      <c r="E28" s="31" t="s">
        <v>0</v>
      </c>
      <c r="F28" s="32">
        <v>5643248.2000000002</v>
      </c>
      <c r="G28" s="32">
        <v>37760436.399999999</v>
      </c>
      <c r="H28" s="31" t="s">
        <v>0</v>
      </c>
      <c r="I28" s="31" t="s">
        <v>0</v>
      </c>
      <c r="J28" s="31" t="s">
        <v>0</v>
      </c>
      <c r="K28" s="31" t="s">
        <v>0</v>
      </c>
      <c r="L28" s="31" t="s">
        <v>0</v>
      </c>
      <c r="M28" s="31" t="s">
        <v>0</v>
      </c>
      <c r="N28" s="31" t="s">
        <v>0</v>
      </c>
      <c r="O28" s="31" t="s">
        <v>0</v>
      </c>
      <c r="P28" s="31" t="s">
        <v>0</v>
      </c>
      <c r="Q28" s="31" t="s">
        <v>0</v>
      </c>
      <c r="R28" s="31" t="s">
        <v>0</v>
      </c>
      <c r="S28" s="31" t="s">
        <v>0</v>
      </c>
      <c r="T28" s="31" t="s">
        <v>0</v>
      </c>
    </row>
    <row r="29" spans="1:20">
      <c r="A29" s="27">
        <v>40602</v>
      </c>
      <c r="B29" s="28" t="s">
        <v>0</v>
      </c>
      <c r="C29" s="28" t="s">
        <v>0</v>
      </c>
      <c r="D29" s="28" t="s">
        <v>0</v>
      </c>
      <c r="E29" s="28" t="s">
        <v>0</v>
      </c>
      <c r="F29" s="29">
        <v>883548.4</v>
      </c>
      <c r="G29" s="29">
        <v>68417603.700000003</v>
      </c>
      <c r="H29" s="28" t="s">
        <v>0</v>
      </c>
      <c r="I29" s="28" t="s">
        <v>0</v>
      </c>
      <c r="J29" s="28" t="s">
        <v>0</v>
      </c>
      <c r="K29" s="28" t="s">
        <v>0</v>
      </c>
      <c r="L29" s="28" t="s">
        <v>0</v>
      </c>
      <c r="M29" s="28" t="s">
        <v>0</v>
      </c>
      <c r="N29" s="28" t="s">
        <v>0</v>
      </c>
      <c r="O29" s="28" t="s">
        <v>0</v>
      </c>
      <c r="P29" s="28" t="s">
        <v>0</v>
      </c>
      <c r="Q29" s="28" t="s">
        <v>0</v>
      </c>
      <c r="R29" s="28" t="s">
        <v>0</v>
      </c>
      <c r="S29" s="28" t="s">
        <v>0</v>
      </c>
      <c r="T29" s="28" t="s">
        <v>0</v>
      </c>
    </row>
    <row r="30" spans="1:20">
      <c r="A30" s="30">
        <v>40633</v>
      </c>
      <c r="B30" s="31" t="s">
        <v>0</v>
      </c>
      <c r="C30" s="31" t="s">
        <v>0</v>
      </c>
      <c r="D30" s="31" t="s">
        <v>0</v>
      </c>
      <c r="E30" s="31" t="s">
        <v>0</v>
      </c>
      <c r="F30" s="32">
        <v>631229.69999999995</v>
      </c>
      <c r="G30" s="32">
        <v>29024169</v>
      </c>
      <c r="H30" s="31" t="s">
        <v>0</v>
      </c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1" t="s">
        <v>0</v>
      </c>
      <c r="S30" s="31" t="s">
        <v>0</v>
      </c>
      <c r="T30" s="31" t="s">
        <v>0</v>
      </c>
    </row>
    <row r="31" spans="1:20">
      <c r="A31" s="27">
        <v>40662</v>
      </c>
      <c r="B31" s="28" t="s">
        <v>0</v>
      </c>
      <c r="C31" s="28" t="s">
        <v>0</v>
      </c>
      <c r="D31" s="28" t="s">
        <v>0</v>
      </c>
      <c r="E31" s="28" t="s">
        <v>0</v>
      </c>
      <c r="F31" s="29">
        <v>41676.9</v>
      </c>
      <c r="G31" s="29">
        <v>68794512.900000006</v>
      </c>
      <c r="H31" s="28" t="s">
        <v>0</v>
      </c>
      <c r="I31" s="28" t="s">
        <v>0</v>
      </c>
      <c r="J31" s="28" t="s">
        <v>0</v>
      </c>
      <c r="K31" s="28" t="s">
        <v>0</v>
      </c>
      <c r="L31" s="28" t="s">
        <v>0</v>
      </c>
      <c r="M31" s="28" t="s">
        <v>0</v>
      </c>
      <c r="N31" s="28" t="s">
        <v>0</v>
      </c>
      <c r="O31" s="28" t="s">
        <v>0</v>
      </c>
      <c r="P31" s="28" t="s">
        <v>0</v>
      </c>
      <c r="Q31" s="28" t="s">
        <v>0</v>
      </c>
      <c r="R31" s="28" t="s">
        <v>0</v>
      </c>
      <c r="S31" s="28" t="s">
        <v>0</v>
      </c>
      <c r="T31" s="28" t="s">
        <v>0</v>
      </c>
    </row>
    <row r="32" spans="1:20">
      <c r="A32" s="30">
        <v>40694</v>
      </c>
      <c r="B32" s="31" t="s">
        <v>0</v>
      </c>
      <c r="C32" s="31" t="s">
        <v>0</v>
      </c>
      <c r="D32" s="31" t="s">
        <v>0</v>
      </c>
      <c r="E32" s="31" t="s">
        <v>0</v>
      </c>
      <c r="F32" s="32">
        <v>1752030.9</v>
      </c>
      <c r="G32" s="32">
        <v>21180708.600000001</v>
      </c>
      <c r="H32" s="31" t="s">
        <v>0</v>
      </c>
      <c r="I32" s="31" t="s">
        <v>0</v>
      </c>
      <c r="J32" s="31" t="s">
        <v>0</v>
      </c>
      <c r="K32" s="31" t="s">
        <v>0</v>
      </c>
      <c r="L32" s="31" t="s">
        <v>0</v>
      </c>
      <c r="M32" s="31" t="s">
        <v>0</v>
      </c>
      <c r="N32" s="31" t="s">
        <v>0</v>
      </c>
      <c r="O32" s="31" t="s">
        <v>0</v>
      </c>
      <c r="P32" s="31" t="s">
        <v>0</v>
      </c>
      <c r="Q32" s="31" t="s">
        <v>0</v>
      </c>
      <c r="R32" s="31" t="s">
        <v>0</v>
      </c>
      <c r="S32" s="31" t="s">
        <v>0</v>
      </c>
      <c r="T32" s="31" t="s">
        <v>0</v>
      </c>
    </row>
    <row r="33" spans="1:20">
      <c r="A33" s="27">
        <v>40724</v>
      </c>
      <c r="B33" s="28" t="s">
        <v>0</v>
      </c>
      <c r="C33" s="28" t="s">
        <v>0</v>
      </c>
      <c r="D33" s="28" t="s">
        <v>0</v>
      </c>
      <c r="E33" s="28" t="s">
        <v>0</v>
      </c>
      <c r="F33" s="29">
        <v>197455.9</v>
      </c>
      <c r="G33" s="29">
        <v>18691319.800000001</v>
      </c>
      <c r="H33" s="28" t="s">
        <v>0</v>
      </c>
      <c r="I33" s="28" t="s">
        <v>0</v>
      </c>
      <c r="J33" s="28" t="s">
        <v>0</v>
      </c>
      <c r="K33" s="28" t="s">
        <v>0</v>
      </c>
      <c r="L33" s="28" t="s">
        <v>0</v>
      </c>
      <c r="M33" s="28" t="s">
        <v>0</v>
      </c>
      <c r="N33" s="28" t="s">
        <v>0</v>
      </c>
      <c r="O33" s="28" t="s">
        <v>0</v>
      </c>
      <c r="P33" s="28" t="s">
        <v>0</v>
      </c>
      <c r="Q33" s="28" t="s">
        <v>0</v>
      </c>
      <c r="R33" s="28" t="s">
        <v>0</v>
      </c>
      <c r="S33" s="28" t="s">
        <v>0</v>
      </c>
      <c r="T33" s="28" t="s">
        <v>0</v>
      </c>
    </row>
    <row r="34" spans="1:20">
      <c r="A34" s="30">
        <v>40753</v>
      </c>
      <c r="B34" s="31" t="s">
        <v>0</v>
      </c>
      <c r="C34" s="31" t="s">
        <v>0</v>
      </c>
      <c r="D34" s="31" t="s">
        <v>0</v>
      </c>
      <c r="E34" s="31" t="s">
        <v>0</v>
      </c>
      <c r="F34" s="32">
        <v>91789.3</v>
      </c>
      <c r="G34" s="32">
        <v>23573215.5</v>
      </c>
      <c r="H34" s="31" t="s">
        <v>0</v>
      </c>
      <c r="I34" s="31" t="s">
        <v>0</v>
      </c>
      <c r="J34" s="31" t="s">
        <v>0</v>
      </c>
      <c r="K34" s="31" t="s">
        <v>0</v>
      </c>
      <c r="L34" s="31" t="s">
        <v>0</v>
      </c>
      <c r="M34" s="31" t="s">
        <v>0</v>
      </c>
      <c r="N34" s="31" t="s">
        <v>0</v>
      </c>
      <c r="O34" s="31" t="s">
        <v>0</v>
      </c>
      <c r="P34" s="31" t="s">
        <v>0</v>
      </c>
      <c r="Q34" s="31" t="s">
        <v>0</v>
      </c>
      <c r="R34" s="31" t="s">
        <v>0</v>
      </c>
      <c r="S34" s="31" t="s">
        <v>0</v>
      </c>
      <c r="T34" s="31" t="s">
        <v>0</v>
      </c>
    </row>
    <row r="35" spans="1:20">
      <c r="A35" s="27">
        <v>40786</v>
      </c>
      <c r="B35" s="28" t="s">
        <v>0</v>
      </c>
      <c r="C35" s="28" t="s">
        <v>0</v>
      </c>
      <c r="D35" s="28" t="s">
        <v>0</v>
      </c>
      <c r="E35" s="28" t="s">
        <v>0</v>
      </c>
      <c r="F35" s="29">
        <v>1665881.2</v>
      </c>
      <c r="G35" s="29">
        <v>65239449.700000003</v>
      </c>
      <c r="H35" s="28" t="s">
        <v>0</v>
      </c>
      <c r="I35" s="28" t="s">
        <v>0</v>
      </c>
      <c r="J35" s="28" t="s">
        <v>0</v>
      </c>
      <c r="K35" s="28" t="s">
        <v>0</v>
      </c>
      <c r="L35" s="28" t="s">
        <v>0</v>
      </c>
      <c r="M35" s="28" t="s">
        <v>0</v>
      </c>
      <c r="N35" s="28" t="s">
        <v>0</v>
      </c>
      <c r="O35" s="28" t="s">
        <v>0</v>
      </c>
      <c r="P35" s="28" t="s">
        <v>0</v>
      </c>
      <c r="Q35" s="28" t="s">
        <v>0</v>
      </c>
      <c r="R35" s="28" t="s">
        <v>0</v>
      </c>
      <c r="S35" s="28" t="s">
        <v>0</v>
      </c>
      <c r="T35" s="28" t="s">
        <v>0</v>
      </c>
    </row>
    <row r="36" spans="1:20">
      <c r="A36" s="30">
        <v>40816</v>
      </c>
      <c r="B36" s="31" t="s">
        <v>0</v>
      </c>
      <c r="C36" s="31" t="s">
        <v>0</v>
      </c>
      <c r="D36" s="31" t="s">
        <v>0</v>
      </c>
      <c r="E36" s="31" t="s">
        <v>0</v>
      </c>
      <c r="F36" s="32">
        <v>416471</v>
      </c>
      <c r="G36" s="32">
        <v>89172072</v>
      </c>
      <c r="H36" s="31" t="s">
        <v>0</v>
      </c>
      <c r="I36" s="31" t="s">
        <v>0</v>
      </c>
      <c r="J36" s="31" t="s">
        <v>0</v>
      </c>
      <c r="K36" s="31" t="s">
        <v>0</v>
      </c>
      <c r="L36" s="31" t="s">
        <v>0</v>
      </c>
      <c r="M36" s="31" t="s">
        <v>0</v>
      </c>
      <c r="N36" s="31" t="s">
        <v>0</v>
      </c>
      <c r="O36" s="31" t="s">
        <v>0</v>
      </c>
      <c r="P36" s="31" t="s">
        <v>0</v>
      </c>
      <c r="Q36" s="31" t="s">
        <v>0</v>
      </c>
      <c r="R36" s="31" t="s">
        <v>0</v>
      </c>
      <c r="S36" s="31" t="s">
        <v>0</v>
      </c>
      <c r="T36" s="31" t="s">
        <v>0</v>
      </c>
    </row>
    <row r="37" spans="1:20">
      <c r="A37" s="27">
        <v>40847</v>
      </c>
      <c r="B37" s="28" t="s">
        <v>0</v>
      </c>
      <c r="C37" s="28" t="s">
        <v>0</v>
      </c>
      <c r="D37" s="28" t="s">
        <v>0</v>
      </c>
      <c r="E37" s="28" t="s">
        <v>0</v>
      </c>
      <c r="F37" s="29">
        <v>620917.4</v>
      </c>
      <c r="G37" s="29">
        <v>72192141.200000003</v>
      </c>
      <c r="H37" s="28" t="s">
        <v>0</v>
      </c>
      <c r="I37" s="28" t="s">
        <v>0</v>
      </c>
      <c r="J37" s="28" t="s">
        <v>0</v>
      </c>
      <c r="K37" s="28" t="s">
        <v>0</v>
      </c>
      <c r="L37" s="28" t="s">
        <v>0</v>
      </c>
      <c r="M37" s="28" t="s">
        <v>0</v>
      </c>
      <c r="N37" s="28" t="s">
        <v>0</v>
      </c>
      <c r="O37" s="28" t="s">
        <v>0</v>
      </c>
      <c r="P37" s="28" t="s">
        <v>0</v>
      </c>
      <c r="Q37" s="28" t="s">
        <v>0</v>
      </c>
      <c r="R37" s="28" t="s">
        <v>0</v>
      </c>
      <c r="S37" s="28" t="s">
        <v>0</v>
      </c>
      <c r="T37" s="28" t="s">
        <v>0</v>
      </c>
    </row>
    <row r="38" spans="1:20">
      <c r="A38" s="30">
        <v>40877</v>
      </c>
      <c r="B38" s="31" t="s">
        <v>0</v>
      </c>
      <c r="C38" s="31" t="s">
        <v>0</v>
      </c>
      <c r="D38" s="31" t="s">
        <v>0</v>
      </c>
      <c r="E38" s="31" t="s">
        <v>0</v>
      </c>
      <c r="F38" s="32">
        <v>107708.4</v>
      </c>
      <c r="G38" s="32">
        <v>117323901.59999999</v>
      </c>
      <c r="H38" s="31" t="s">
        <v>0</v>
      </c>
      <c r="I38" s="31" t="s">
        <v>0</v>
      </c>
      <c r="J38" s="31" t="s">
        <v>0</v>
      </c>
      <c r="K38" s="31" t="s">
        <v>0</v>
      </c>
      <c r="L38" s="31" t="s">
        <v>0</v>
      </c>
      <c r="M38" s="31" t="s">
        <v>0</v>
      </c>
      <c r="N38" s="31" t="s">
        <v>0</v>
      </c>
      <c r="O38" s="31" t="s">
        <v>0</v>
      </c>
      <c r="P38" s="31" t="s">
        <v>0</v>
      </c>
      <c r="Q38" s="31" t="s">
        <v>0</v>
      </c>
      <c r="R38" s="31" t="s">
        <v>0</v>
      </c>
      <c r="S38" s="31" t="s">
        <v>0</v>
      </c>
      <c r="T38" s="31" t="s">
        <v>0</v>
      </c>
    </row>
    <row r="39" spans="1:20">
      <c r="A39" s="27">
        <v>40906</v>
      </c>
      <c r="B39" s="28" t="s">
        <v>0</v>
      </c>
      <c r="C39" s="28" t="s">
        <v>0</v>
      </c>
      <c r="D39" s="28" t="s">
        <v>0</v>
      </c>
      <c r="E39" s="28" t="s">
        <v>0</v>
      </c>
      <c r="F39" s="29">
        <v>31835.1</v>
      </c>
      <c r="G39" s="29">
        <v>18341437</v>
      </c>
      <c r="H39" s="28" t="s">
        <v>0</v>
      </c>
      <c r="I39" s="28" t="s">
        <v>0</v>
      </c>
      <c r="J39" s="28" t="s">
        <v>0</v>
      </c>
      <c r="K39" s="28" t="s">
        <v>0</v>
      </c>
      <c r="L39" s="28" t="s">
        <v>0</v>
      </c>
      <c r="M39" s="28" t="s">
        <v>0</v>
      </c>
      <c r="N39" s="28" t="s">
        <v>0</v>
      </c>
      <c r="O39" s="28" t="s">
        <v>0</v>
      </c>
      <c r="P39" s="28" t="s">
        <v>0</v>
      </c>
      <c r="Q39" s="28" t="s">
        <v>0</v>
      </c>
      <c r="R39" s="28" t="s">
        <v>0</v>
      </c>
      <c r="S39" s="28" t="s">
        <v>0</v>
      </c>
      <c r="T39" s="28" t="s">
        <v>0</v>
      </c>
    </row>
    <row r="40" spans="1:20">
      <c r="A40" s="30">
        <v>40939</v>
      </c>
      <c r="B40" s="31" t="s">
        <v>0</v>
      </c>
      <c r="C40" s="31" t="s">
        <v>0</v>
      </c>
      <c r="D40" s="31" t="s">
        <v>0</v>
      </c>
      <c r="E40" s="31" t="s">
        <v>0</v>
      </c>
      <c r="F40" s="32">
        <v>85445</v>
      </c>
      <c r="G40" s="32">
        <v>62119618.399999999</v>
      </c>
      <c r="H40" s="31" t="s">
        <v>0</v>
      </c>
      <c r="I40" s="31" t="s">
        <v>0</v>
      </c>
      <c r="J40" s="31" t="s">
        <v>0</v>
      </c>
      <c r="K40" s="32">
        <v>9533</v>
      </c>
      <c r="L40" s="31" t="s">
        <v>0</v>
      </c>
      <c r="M40" s="31" t="s">
        <v>0</v>
      </c>
      <c r="N40" s="31" t="s">
        <v>0</v>
      </c>
      <c r="O40" s="31" t="s">
        <v>0</v>
      </c>
      <c r="P40" s="31" t="s">
        <v>0</v>
      </c>
      <c r="Q40" s="31" t="s">
        <v>0</v>
      </c>
      <c r="R40" s="31" t="s">
        <v>0</v>
      </c>
      <c r="S40" s="31" t="s">
        <v>0</v>
      </c>
      <c r="T40" s="31" t="s">
        <v>0</v>
      </c>
    </row>
    <row r="41" spans="1:20">
      <c r="A41" s="27">
        <v>40968</v>
      </c>
      <c r="B41" s="28" t="s">
        <v>0</v>
      </c>
      <c r="C41" s="28" t="s">
        <v>0</v>
      </c>
      <c r="D41" s="28" t="s">
        <v>0</v>
      </c>
      <c r="E41" s="28" t="s">
        <v>0</v>
      </c>
      <c r="F41" s="29">
        <v>646958.9</v>
      </c>
      <c r="G41" s="29">
        <v>149130956.40000001</v>
      </c>
      <c r="H41" s="28" t="s">
        <v>0</v>
      </c>
      <c r="I41" s="28" t="s">
        <v>0</v>
      </c>
      <c r="J41" s="28" t="s">
        <v>0</v>
      </c>
      <c r="K41" s="29">
        <v>31281.3</v>
      </c>
      <c r="L41" s="28" t="s">
        <v>0</v>
      </c>
      <c r="M41" s="28" t="s">
        <v>0</v>
      </c>
      <c r="N41" s="28" t="s">
        <v>0</v>
      </c>
      <c r="O41" s="28" t="s">
        <v>0</v>
      </c>
      <c r="P41" s="28" t="s">
        <v>0</v>
      </c>
      <c r="Q41" s="28" t="s">
        <v>0</v>
      </c>
      <c r="R41" s="28" t="s">
        <v>0</v>
      </c>
      <c r="S41" s="28" t="s">
        <v>0</v>
      </c>
      <c r="T41" s="28" t="s">
        <v>0</v>
      </c>
    </row>
    <row r="42" spans="1:20">
      <c r="A42" s="30">
        <v>40998</v>
      </c>
      <c r="B42" s="31" t="s">
        <v>0</v>
      </c>
      <c r="C42" s="31" t="s">
        <v>0</v>
      </c>
      <c r="D42" s="31" t="s">
        <v>0</v>
      </c>
      <c r="E42" s="31" t="s">
        <v>0</v>
      </c>
      <c r="F42" s="32">
        <v>112118.8</v>
      </c>
      <c r="G42" s="32">
        <v>157475353.5</v>
      </c>
      <c r="H42" s="31" t="s">
        <v>0</v>
      </c>
      <c r="I42" s="31" t="s">
        <v>0</v>
      </c>
      <c r="J42" s="31" t="s">
        <v>0</v>
      </c>
      <c r="K42" s="32">
        <v>1046431</v>
      </c>
      <c r="L42" s="31" t="s">
        <v>0</v>
      </c>
      <c r="M42" s="31" t="s">
        <v>0</v>
      </c>
      <c r="N42" s="31" t="s">
        <v>0</v>
      </c>
      <c r="O42" s="31" t="s">
        <v>0</v>
      </c>
      <c r="P42" s="31" t="s">
        <v>0</v>
      </c>
      <c r="Q42" s="31" t="s">
        <v>0</v>
      </c>
      <c r="R42" s="31" t="s">
        <v>0</v>
      </c>
      <c r="S42" s="31" t="s">
        <v>0</v>
      </c>
      <c r="T42" s="31" t="s">
        <v>0</v>
      </c>
    </row>
    <row r="43" spans="1:20">
      <c r="A43" s="27">
        <v>41029</v>
      </c>
      <c r="B43" s="28" t="s">
        <v>0</v>
      </c>
      <c r="C43" s="28" t="s">
        <v>0</v>
      </c>
      <c r="D43" s="28" t="s">
        <v>0</v>
      </c>
      <c r="E43" s="28" t="s">
        <v>0</v>
      </c>
      <c r="F43" s="29">
        <v>118796.8</v>
      </c>
      <c r="G43" s="29">
        <v>71114523.200000003</v>
      </c>
      <c r="H43" s="28" t="s">
        <v>0</v>
      </c>
      <c r="I43" s="28" t="s">
        <v>0</v>
      </c>
      <c r="J43" s="28" t="s">
        <v>0</v>
      </c>
      <c r="K43" s="29">
        <v>1506938.4</v>
      </c>
      <c r="L43" s="28" t="s">
        <v>0</v>
      </c>
      <c r="M43" s="28" t="s">
        <v>0</v>
      </c>
      <c r="N43" s="28" t="s">
        <v>0</v>
      </c>
      <c r="O43" s="28" t="s">
        <v>0</v>
      </c>
      <c r="P43" s="28" t="s">
        <v>0</v>
      </c>
      <c r="Q43" s="28" t="s">
        <v>0</v>
      </c>
      <c r="R43" s="28" t="s">
        <v>0</v>
      </c>
      <c r="S43" s="28" t="s">
        <v>0</v>
      </c>
      <c r="T43" s="28" t="s">
        <v>0</v>
      </c>
    </row>
    <row r="44" spans="1:20">
      <c r="A44" s="30">
        <v>41060</v>
      </c>
      <c r="B44" s="31" t="s">
        <v>0</v>
      </c>
      <c r="C44" s="31" t="s">
        <v>0</v>
      </c>
      <c r="D44" s="31" t="s">
        <v>0</v>
      </c>
      <c r="E44" s="31" t="s">
        <v>0</v>
      </c>
      <c r="F44" s="32">
        <v>817144.1</v>
      </c>
      <c r="G44" s="32">
        <v>135587633.5</v>
      </c>
      <c r="H44" s="31" t="s">
        <v>0</v>
      </c>
      <c r="I44" s="31" t="s">
        <v>0</v>
      </c>
      <c r="J44" s="31" t="s">
        <v>0</v>
      </c>
      <c r="K44" s="32">
        <v>12522</v>
      </c>
      <c r="L44" s="31" t="s">
        <v>0</v>
      </c>
      <c r="M44" s="31" t="s">
        <v>0</v>
      </c>
      <c r="N44" s="31" t="s">
        <v>0</v>
      </c>
      <c r="O44" s="31" t="s">
        <v>0</v>
      </c>
      <c r="P44" s="31" t="s">
        <v>0</v>
      </c>
      <c r="Q44" s="31" t="s">
        <v>0</v>
      </c>
      <c r="R44" s="31" t="s">
        <v>0</v>
      </c>
      <c r="S44" s="31" t="s">
        <v>0</v>
      </c>
      <c r="T44" s="31" t="s">
        <v>0</v>
      </c>
    </row>
    <row r="45" spans="1:20">
      <c r="A45" s="27">
        <v>41089</v>
      </c>
      <c r="B45" s="28" t="s">
        <v>0</v>
      </c>
      <c r="C45" s="28" t="s">
        <v>0</v>
      </c>
      <c r="D45" s="28" t="s">
        <v>0</v>
      </c>
      <c r="E45" s="28" t="s">
        <v>0</v>
      </c>
      <c r="F45" s="29">
        <v>354028.7</v>
      </c>
      <c r="G45" s="29">
        <v>60042809.100000001</v>
      </c>
      <c r="H45" s="28" t="s">
        <v>0</v>
      </c>
      <c r="I45" s="28" t="s">
        <v>0</v>
      </c>
      <c r="J45" s="28" t="s">
        <v>0</v>
      </c>
      <c r="K45" s="29">
        <v>174134.9</v>
      </c>
      <c r="L45" s="28" t="s">
        <v>0</v>
      </c>
      <c r="M45" s="28" t="s">
        <v>0</v>
      </c>
      <c r="N45" s="28" t="s">
        <v>0</v>
      </c>
      <c r="O45" s="28" t="s">
        <v>0</v>
      </c>
      <c r="P45" s="28" t="s">
        <v>0</v>
      </c>
      <c r="Q45" s="28" t="s">
        <v>0</v>
      </c>
      <c r="R45" s="28" t="s">
        <v>0</v>
      </c>
      <c r="S45" s="28" t="s">
        <v>0</v>
      </c>
      <c r="T45" s="28" t="s">
        <v>0</v>
      </c>
    </row>
    <row r="46" spans="1:20">
      <c r="A46" s="30">
        <v>41121</v>
      </c>
      <c r="B46" s="31" t="s">
        <v>0</v>
      </c>
      <c r="C46" s="31" t="s">
        <v>0</v>
      </c>
      <c r="D46" s="31" t="s">
        <v>0</v>
      </c>
      <c r="E46" s="31" t="s">
        <v>0</v>
      </c>
      <c r="F46" s="32">
        <v>82627.8</v>
      </c>
      <c r="G46" s="32">
        <v>93020582.5</v>
      </c>
      <c r="H46" s="31" t="s">
        <v>0</v>
      </c>
      <c r="I46" s="31" t="s">
        <v>0</v>
      </c>
      <c r="J46" s="31" t="s">
        <v>0</v>
      </c>
      <c r="K46" s="32">
        <v>297288.8</v>
      </c>
      <c r="L46" s="31" t="s">
        <v>0</v>
      </c>
      <c r="M46" s="31" t="s">
        <v>0</v>
      </c>
      <c r="N46" s="31" t="s">
        <v>0</v>
      </c>
      <c r="O46" s="31" t="s">
        <v>0</v>
      </c>
      <c r="P46" s="31" t="s">
        <v>0</v>
      </c>
      <c r="Q46" s="31" t="s">
        <v>0</v>
      </c>
      <c r="R46" s="31" t="s">
        <v>0</v>
      </c>
      <c r="S46" s="31" t="s">
        <v>0</v>
      </c>
      <c r="T46" s="31" t="s">
        <v>0</v>
      </c>
    </row>
    <row r="47" spans="1:20">
      <c r="A47" s="27">
        <v>41152</v>
      </c>
      <c r="B47" s="28" t="s">
        <v>0</v>
      </c>
      <c r="C47" s="28" t="s">
        <v>0</v>
      </c>
      <c r="D47" s="28" t="s">
        <v>0</v>
      </c>
      <c r="E47" s="28" t="s">
        <v>0</v>
      </c>
      <c r="F47" s="29">
        <v>125046.2</v>
      </c>
      <c r="G47" s="29">
        <v>147120745.5</v>
      </c>
      <c r="H47" s="28" t="s">
        <v>0</v>
      </c>
      <c r="I47" s="28" t="s">
        <v>0</v>
      </c>
      <c r="J47" s="28" t="s">
        <v>0</v>
      </c>
      <c r="K47" s="29">
        <v>62120.3</v>
      </c>
      <c r="L47" s="28" t="s">
        <v>0</v>
      </c>
      <c r="M47" s="28" t="s">
        <v>0</v>
      </c>
      <c r="N47" s="28" t="s">
        <v>0</v>
      </c>
      <c r="O47" s="28" t="s">
        <v>0</v>
      </c>
      <c r="P47" s="28" t="s">
        <v>0</v>
      </c>
      <c r="Q47" s="28" t="s">
        <v>0</v>
      </c>
      <c r="R47" s="28" t="s">
        <v>0</v>
      </c>
      <c r="S47" s="28" t="s">
        <v>0</v>
      </c>
      <c r="T47" s="28" t="s">
        <v>0</v>
      </c>
    </row>
    <row r="48" spans="1:20">
      <c r="A48" s="30">
        <v>41180</v>
      </c>
      <c r="B48" s="31" t="s">
        <v>0</v>
      </c>
      <c r="C48" s="31" t="s">
        <v>0</v>
      </c>
      <c r="D48" s="31" t="s">
        <v>0</v>
      </c>
      <c r="E48" s="31" t="s">
        <v>0</v>
      </c>
      <c r="F48" s="32">
        <v>181669.3</v>
      </c>
      <c r="G48" s="32">
        <v>108610978.40000001</v>
      </c>
      <c r="H48" s="31" t="s">
        <v>0</v>
      </c>
      <c r="I48" s="31" t="s">
        <v>0</v>
      </c>
      <c r="J48" s="31" t="s">
        <v>0</v>
      </c>
      <c r="K48" s="32">
        <v>470826.3</v>
      </c>
      <c r="L48" s="31" t="s">
        <v>0</v>
      </c>
      <c r="M48" s="31" t="s">
        <v>0</v>
      </c>
      <c r="N48" s="31" t="s">
        <v>0</v>
      </c>
      <c r="O48" s="31" t="s">
        <v>0</v>
      </c>
      <c r="P48" s="31" t="s">
        <v>0</v>
      </c>
      <c r="Q48" s="31" t="s">
        <v>0</v>
      </c>
      <c r="R48" s="31" t="s">
        <v>0</v>
      </c>
      <c r="S48" s="31" t="s">
        <v>0</v>
      </c>
      <c r="T48" s="31" t="s">
        <v>0</v>
      </c>
    </row>
    <row r="49" spans="1:20">
      <c r="A49" s="27">
        <v>41213</v>
      </c>
      <c r="B49" s="28" t="s">
        <v>0</v>
      </c>
      <c r="C49" s="28" t="s">
        <v>0</v>
      </c>
      <c r="D49" s="28" t="s">
        <v>0</v>
      </c>
      <c r="E49" s="28" t="s">
        <v>0</v>
      </c>
      <c r="F49" s="29">
        <v>1790479.8</v>
      </c>
      <c r="G49" s="29">
        <v>94011659.599999994</v>
      </c>
      <c r="H49" s="28" t="s">
        <v>0</v>
      </c>
      <c r="I49" s="28" t="s">
        <v>0</v>
      </c>
      <c r="J49" s="28" t="s">
        <v>0</v>
      </c>
      <c r="K49" s="29">
        <v>400427</v>
      </c>
      <c r="L49" s="28" t="s">
        <v>0</v>
      </c>
      <c r="M49" s="28" t="s">
        <v>0</v>
      </c>
      <c r="N49" s="28" t="s">
        <v>0</v>
      </c>
      <c r="O49" s="28" t="s">
        <v>0</v>
      </c>
      <c r="P49" s="28" t="s">
        <v>0</v>
      </c>
      <c r="Q49" s="28" t="s">
        <v>0</v>
      </c>
      <c r="R49" s="28" t="s">
        <v>0</v>
      </c>
      <c r="S49" s="28" t="s">
        <v>0</v>
      </c>
      <c r="T49" s="28" t="s">
        <v>0</v>
      </c>
    </row>
    <row r="50" spans="1:20">
      <c r="A50" s="30">
        <v>41243</v>
      </c>
      <c r="B50" s="31" t="s">
        <v>0</v>
      </c>
      <c r="C50" s="31" t="s">
        <v>0</v>
      </c>
      <c r="D50" s="31" t="s">
        <v>0</v>
      </c>
      <c r="E50" s="31" t="s">
        <v>0</v>
      </c>
      <c r="F50" s="32">
        <v>223888.2</v>
      </c>
      <c r="G50" s="32">
        <v>135079353.90000001</v>
      </c>
      <c r="H50" s="31" t="s">
        <v>0</v>
      </c>
      <c r="I50" s="31" t="s">
        <v>0</v>
      </c>
      <c r="J50" s="31" t="s">
        <v>0</v>
      </c>
      <c r="K50" s="32">
        <v>283915</v>
      </c>
      <c r="L50" s="31" t="s">
        <v>0</v>
      </c>
      <c r="M50" s="31" t="s">
        <v>0</v>
      </c>
      <c r="N50" s="31" t="s">
        <v>0</v>
      </c>
      <c r="O50" s="31" t="s">
        <v>0</v>
      </c>
      <c r="P50" s="31" t="s">
        <v>0</v>
      </c>
      <c r="Q50" s="31" t="s">
        <v>0</v>
      </c>
      <c r="R50" s="31" t="s">
        <v>0</v>
      </c>
      <c r="S50" s="31" t="s">
        <v>0</v>
      </c>
      <c r="T50" s="31" t="s">
        <v>0</v>
      </c>
    </row>
    <row r="51" spans="1:20">
      <c r="A51" s="27">
        <v>41271</v>
      </c>
      <c r="B51" s="28" t="s">
        <v>0</v>
      </c>
      <c r="C51" s="28" t="s">
        <v>0</v>
      </c>
      <c r="D51" s="28" t="s">
        <v>0</v>
      </c>
      <c r="E51" s="28" t="s">
        <v>0</v>
      </c>
      <c r="F51" s="29">
        <v>1396214.7</v>
      </c>
      <c r="G51" s="29">
        <v>124926881.8</v>
      </c>
      <c r="H51" s="28" t="s">
        <v>0</v>
      </c>
      <c r="I51" s="28" t="s">
        <v>0</v>
      </c>
      <c r="J51" s="28" t="s">
        <v>0</v>
      </c>
      <c r="K51" s="29">
        <v>362665</v>
      </c>
      <c r="L51" s="28" t="s">
        <v>0</v>
      </c>
      <c r="M51" s="28" t="s">
        <v>0</v>
      </c>
      <c r="N51" s="28" t="s">
        <v>0</v>
      </c>
      <c r="O51" s="28" t="s">
        <v>0</v>
      </c>
      <c r="P51" s="28" t="s">
        <v>0</v>
      </c>
      <c r="Q51" s="28" t="s">
        <v>0</v>
      </c>
      <c r="R51" s="28" t="s">
        <v>0</v>
      </c>
      <c r="S51" s="28" t="s">
        <v>0</v>
      </c>
      <c r="T51" s="28" t="s">
        <v>0</v>
      </c>
    </row>
    <row r="52" spans="1:20">
      <c r="A52" s="30">
        <v>41305</v>
      </c>
      <c r="B52" s="31" t="s">
        <v>0</v>
      </c>
      <c r="C52" s="31" t="s">
        <v>0</v>
      </c>
      <c r="D52" s="31" t="s">
        <v>0</v>
      </c>
      <c r="E52" s="31" t="s">
        <v>0</v>
      </c>
      <c r="F52" s="32">
        <v>244996</v>
      </c>
      <c r="G52" s="32">
        <v>108310923.5</v>
      </c>
      <c r="H52" s="31" t="s">
        <v>0</v>
      </c>
      <c r="I52" s="31" t="s">
        <v>0</v>
      </c>
      <c r="J52" s="31" t="s">
        <v>0</v>
      </c>
      <c r="K52" s="32">
        <v>7579799.2000000002</v>
      </c>
      <c r="L52" s="31" t="s">
        <v>0</v>
      </c>
      <c r="M52" s="31" t="s">
        <v>0</v>
      </c>
      <c r="N52" s="31" t="s">
        <v>0</v>
      </c>
      <c r="O52" s="31" t="s">
        <v>0</v>
      </c>
      <c r="P52" s="31" t="s">
        <v>0</v>
      </c>
      <c r="Q52" s="31" t="s">
        <v>0</v>
      </c>
      <c r="R52" s="31" t="s">
        <v>0</v>
      </c>
      <c r="S52" s="31" t="s">
        <v>0</v>
      </c>
      <c r="T52" s="31" t="s">
        <v>0</v>
      </c>
    </row>
    <row r="53" spans="1:20">
      <c r="A53" s="27">
        <v>41333</v>
      </c>
      <c r="B53" s="28" t="s">
        <v>0</v>
      </c>
      <c r="C53" s="28" t="s">
        <v>0</v>
      </c>
      <c r="D53" s="28" t="s">
        <v>0</v>
      </c>
      <c r="E53" s="28" t="s">
        <v>0</v>
      </c>
      <c r="F53" s="29">
        <v>782338.2</v>
      </c>
      <c r="G53" s="29">
        <v>83429556.400000006</v>
      </c>
      <c r="H53" s="28" t="s">
        <v>0</v>
      </c>
      <c r="I53" s="28" t="s">
        <v>0</v>
      </c>
      <c r="J53" s="28" t="s">
        <v>0</v>
      </c>
      <c r="K53" s="29">
        <v>562046.80000000005</v>
      </c>
      <c r="L53" s="28" t="s">
        <v>0</v>
      </c>
      <c r="M53" s="28" t="s">
        <v>0</v>
      </c>
      <c r="N53" s="28" t="s">
        <v>0</v>
      </c>
      <c r="O53" s="28" t="s">
        <v>0</v>
      </c>
      <c r="P53" s="28" t="s">
        <v>0</v>
      </c>
      <c r="Q53" s="28" t="s">
        <v>0</v>
      </c>
      <c r="R53" s="28" t="s">
        <v>0</v>
      </c>
      <c r="S53" s="28" t="s">
        <v>0</v>
      </c>
      <c r="T53" s="28" t="s">
        <v>0</v>
      </c>
    </row>
    <row r="54" spans="1:20">
      <c r="A54" s="30">
        <v>41361</v>
      </c>
      <c r="B54" s="31" t="s">
        <v>0</v>
      </c>
      <c r="C54" s="31" t="s">
        <v>0</v>
      </c>
      <c r="D54" s="31" t="s">
        <v>0</v>
      </c>
      <c r="E54" s="31" t="s">
        <v>0</v>
      </c>
      <c r="F54" s="32">
        <v>381777</v>
      </c>
      <c r="G54" s="32">
        <v>51814469.399999999</v>
      </c>
      <c r="H54" s="31" t="s">
        <v>0</v>
      </c>
      <c r="I54" s="31" t="s">
        <v>0</v>
      </c>
      <c r="J54" s="31" t="s">
        <v>0</v>
      </c>
      <c r="K54" s="32">
        <v>116770.2</v>
      </c>
      <c r="L54" s="31" t="s">
        <v>0</v>
      </c>
      <c r="M54" s="31" t="s">
        <v>0</v>
      </c>
      <c r="N54" s="31" t="s">
        <v>0</v>
      </c>
      <c r="O54" s="31" t="s">
        <v>0</v>
      </c>
      <c r="P54" s="31" t="s">
        <v>0</v>
      </c>
      <c r="Q54" s="31" t="s">
        <v>0</v>
      </c>
      <c r="R54" s="31" t="s">
        <v>0</v>
      </c>
      <c r="S54" s="31" t="s">
        <v>0</v>
      </c>
      <c r="T54" s="31" t="s">
        <v>0</v>
      </c>
    </row>
    <row r="55" spans="1:20">
      <c r="A55" s="27">
        <v>41394</v>
      </c>
      <c r="B55" s="28" t="s">
        <v>0</v>
      </c>
      <c r="C55" s="28" t="s">
        <v>0</v>
      </c>
      <c r="D55" s="28" t="s">
        <v>0</v>
      </c>
      <c r="E55" s="28" t="s">
        <v>0</v>
      </c>
      <c r="F55" s="29">
        <v>1100186.2</v>
      </c>
      <c r="G55" s="29">
        <v>78994659.700000003</v>
      </c>
      <c r="H55" s="28" t="s">
        <v>0</v>
      </c>
      <c r="I55" s="28" t="s">
        <v>0</v>
      </c>
      <c r="J55" s="28" t="s">
        <v>0</v>
      </c>
      <c r="K55" s="29">
        <v>527145.1</v>
      </c>
      <c r="L55" s="28" t="s">
        <v>0</v>
      </c>
      <c r="M55" s="28" t="s">
        <v>0</v>
      </c>
      <c r="N55" s="28" t="s">
        <v>0</v>
      </c>
      <c r="O55" s="28" t="s">
        <v>0</v>
      </c>
      <c r="P55" s="28" t="s">
        <v>0</v>
      </c>
      <c r="Q55" s="28" t="s">
        <v>0</v>
      </c>
      <c r="R55" s="28" t="s">
        <v>0</v>
      </c>
      <c r="S55" s="28" t="s">
        <v>0</v>
      </c>
      <c r="T55" s="28" t="s">
        <v>0</v>
      </c>
    </row>
    <row r="56" spans="1:20">
      <c r="A56" s="30">
        <v>41425</v>
      </c>
      <c r="B56" s="31" t="s">
        <v>0</v>
      </c>
      <c r="C56" s="31" t="s">
        <v>0</v>
      </c>
      <c r="D56" s="31" t="s">
        <v>0</v>
      </c>
      <c r="E56" s="31" t="s">
        <v>0</v>
      </c>
      <c r="F56" s="32">
        <v>363998.8</v>
      </c>
      <c r="G56" s="32">
        <v>143634438.09999999</v>
      </c>
      <c r="H56" s="31" t="s">
        <v>0</v>
      </c>
      <c r="I56" s="31" t="s">
        <v>0</v>
      </c>
      <c r="J56" s="31" t="s">
        <v>0</v>
      </c>
      <c r="K56" s="32">
        <v>117655.8</v>
      </c>
      <c r="L56" s="31" t="s">
        <v>0</v>
      </c>
      <c r="M56" s="31" t="s">
        <v>0</v>
      </c>
      <c r="N56" s="31" t="s">
        <v>0</v>
      </c>
      <c r="O56" s="31" t="s">
        <v>0</v>
      </c>
      <c r="P56" s="31" t="s">
        <v>0</v>
      </c>
      <c r="Q56" s="31" t="s">
        <v>0</v>
      </c>
      <c r="R56" s="31" t="s">
        <v>0</v>
      </c>
      <c r="S56" s="31" t="s">
        <v>0</v>
      </c>
      <c r="T56" s="31" t="s">
        <v>0</v>
      </c>
    </row>
    <row r="57" spans="1:20">
      <c r="A57" s="27">
        <v>41453</v>
      </c>
      <c r="B57" s="28" t="s">
        <v>0</v>
      </c>
      <c r="C57" s="28" t="s">
        <v>0</v>
      </c>
      <c r="D57" s="28" t="s">
        <v>0</v>
      </c>
      <c r="E57" s="28" t="s">
        <v>0</v>
      </c>
      <c r="F57" s="29">
        <v>6495897.2000000002</v>
      </c>
      <c r="G57" s="29">
        <v>144379619</v>
      </c>
      <c r="H57" s="28" t="s">
        <v>0</v>
      </c>
      <c r="I57" s="28" t="s">
        <v>0</v>
      </c>
      <c r="J57" s="28" t="s">
        <v>0</v>
      </c>
      <c r="K57" s="29">
        <v>1076821.1000000001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28" t="s">
        <v>0</v>
      </c>
      <c r="T57" s="28" t="s">
        <v>0</v>
      </c>
    </row>
    <row r="58" spans="1:20">
      <c r="A58" s="30">
        <v>41486</v>
      </c>
      <c r="B58" s="31" t="s">
        <v>0</v>
      </c>
      <c r="C58" s="31" t="s">
        <v>0</v>
      </c>
      <c r="D58" s="31" t="s">
        <v>0</v>
      </c>
      <c r="E58" s="31" t="s">
        <v>0</v>
      </c>
      <c r="F58" s="32">
        <v>272332.3</v>
      </c>
      <c r="G58" s="32">
        <v>118928021.09999999</v>
      </c>
      <c r="H58" s="31" t="s">
        <v>0</v>
      </c>
      <c r="I58" s="31" t="s">
        <v>0</v>
      </c>
      <c r="J58" s="31" t="s">
        <v>0</v>
      </c>
      <c r="K58" s="32">
        <v>1197802.7</v>
      </c>
      <c r="L58" s="31" t="s">
        <v>0</v>
      </c>
      <c r="M58" s="31" t="s">
        <v>0</v>
      </c>
      <c r="N58" s="31" t="s">
        <v>0</v>
      </c>
      <c r="O58" s="31" t="s">
        <v>0</v>
      </c>
      <c r="P58" s="31" t="s">
        <v>0</v>
      </c>
      <c r="Q58" s="31" t="s">
        <v>0</v>
      </c>
      <c r="R58" s="31" t="s">
        <v>0</v>
      </c>
      <c r="S58" s="31" t="s">
        <v>0</v>
      </c>
      <c r="T58" s="31" t="s">
        <v>0</v>
      </c>
    </row>
    <row r="59" spans="1:20">
      <c r="A59" s="27">
        <v>41516</v>
      </c>
      <c r="B59" s="28" t="s">
        <v>0</v>
      </c>
      <c r="C59" s="28" t="s">
        <v>0</v>
      </c>
      <c r="D59" s="28" t="s">
        <v>0</v>
      </c>
      <c r="E59" s="28" t="s">
        <v>0</v>
      </c>
      <c r="F59" s="29">
        <v>133391.70000000001</v>
      </c>
      <c r="G59" s="29">
        <v>202473637.80000001</v>
      </c>
      <c r="H59" s="28" t="s">
        <v>0</v>
      </c>
      <c r="I59" s="28" t="s">
        <v>0</v>
      </c>
      <c r="J59" s="28" t="s">
        <v>0</v>
      </c>
      <c r="K59" s="29">
        <v>459045.3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28" t="s">
        <v>0</v>
      </c>
      <c r="T59" s="28" t="s">
        <v>0</v>
      </c>
    </row>
    <row r="60" spans="1:20">
      <c r="A60" s="30">
        <v>41547</v>
      </c>
      <c r="B60" s="31" t="s">
        <v>0</v>
      </c>
      <c r="C60" s="31" t="s">
        <v>0</v>
      </c>
      <c r="D60" s="31" t="s">
        <v>0</v>
      </c>
      <c r="E60" s="31" t="s">
        <v>0</v>
      </c>
      <c r="F60" s="32">
        <v>91716.9</v>
      </c>
      <c r="G60" s="32">
        <v>45606610.299999997</v>
      </c>
      <c r="H60" s="31" t="s">
        <v>0</v>
      </c>
      <c r="I60" s="31" t="s">
        <v>0</v>
      </c>
      <c r="J60" s="31" t="s">
        <v>0</v>
      </c>
      <c r="K60" s="32">
        <v>167279.1</v>
      </c>
      <c r="L60" s="31" t="s">
        <v>0</v>
      </c>
      <c r="M60" s="31" t="s">
        <v>0</v>
      </c>
      <c r="N60" s="31" t="s">
        <v>0</v>
      </c>
      <c r="O60" s="31" t="s">
        <v>0</v>
      </c>
      <c r="P60" s="31" t="s">
        <v>0</v>
      </c>
      <c r="Q60" s="31" t="s">
        <v>0</v>
      </c>
      <c r="R60" s="31" t="s">
        <v>0</v>
      </c>
      <c r="S60" s="31" t="s">
        <v>0</v>
      </c>
      <c r="T60" s="31" t="s">
        <v>0</v>
      </c>
    </row>
    <row r="61" spans="1:20">
      <c r="A61" s="27">
        <v>41578</v>
      </c>
      <c r="B61" s="28" t="s">
        <v>0</v>
      </c>
      <c r="C61" s="28" t="s">
        <v>0</v>
      </c>
      <c r="D61" s="28" t="s">
        <v>0</v>
      </c>
      <c r="E61" s="28" t="s">
        <v>0</v>
      </c>
      <c r="F61" s="29">
        <v>43296.9</v>
      </c>
      <c r="G61" s="29">
        <v>74777665.200000003</v>
      </c>
      <c r="H61" s="28" t="s">
        <v>0</v>
      </c>
      <c r="I61" s="28" t="s">
        <v>0</v>
      </c>
      <c r="J61" s="28" t="s">
        <v>0</v>
      </c>
      <c r="K61" s="29">
        <v>6530545.4000000004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28" t="s">
        <v>0</v>
      </c>
      <c r="T61" s="28" t="s">
        <v>0</v>
      </c>
    </row>
    <row r="62" spans="1:20">
      <c r="A62" s="30">
        <v>41607</v>
      </c>
      <c r="B62" s="31" t="s">
        <v>0</v>
      </c>
      <c r="C62" s="31" t="s">
        <v>0</v>
      </c>
      <c r="D62" s="31" t="s">
        <v>0</v>
      </c>
      <c r="E62" s="31" t="s">
        <v>0</v>
      </c>
      <c r="F62" s="32">
        <v>116232.6</v>
      </c>
      <c r="G62" s="32">
        <v>60965157.399999999</v>
      </c>
      <c r="H62" s="31" t="s">
        <v>0</v>
      </c>
      <c r="I62" s="31" t="s">
        <v>0</v>
      </c>
      <c r="J62" s="31" t="s">
        <v>0</v>
      </c>
      <c r="K62" s="32">
        <v>13761.7</v>
      </c>
      <c r="L62" s="31" t="s">
        <v>0</v>
      </c>
      <c r="M62" s="31" t="s">
        <v>0</v>
      </c>
      <c r="N62" s="31" t="s">
        <v>0</v>
      </c>
      <c r="O62" s="31" t="s">
        <v>0</v>
      </c>
      <c r="P62" s="31" t="s">
        <v>0</v>
      </c>
      <c r="Q62" s="31" t="s">
        <v>0</v>
      </c>
      <c r="R62" s="31" t="s">
        <v>0</v>
      </c>
      <c r="S62" s="31" t="s">
        <v>0</v>
      </c>
      <c r="T62" s="31" t="s">
        <v>0</v>
      </c>
    </row>
    <row r="63" spans="1:20">
      <c r="A63" s="27">
        <v>41638</v>
      </c>
      <c r="B63" s="28" t="s">
        <v>0</v>
      </c>
      <c r="C63" s="28" t="s">
        <v>0</v>
      </c>
      <c r="D63" s="28" t="s">
        <v>0</v>
      </c>
      <c r="E63" s="28" t="s">
        <v>0</v>
      </c>
      <c r="F63" s="29">
        <v>106523.6</v>
      </c>
      <c r="G63" s="29">
        <v>75103683.700000003</v>
      </c>
      <c r="H63" s="28" t="s">
        <v>0</v>
      </c>
      <c r="I63" s="28" t="s">
        <v>0</v>
      </c>
      <c r="J63" s="28" t="s">
        <v>0</v>
      </c>
      <c r="K63" s="29">
        <v>201464</v>
      </c>
      <c r="L63" s="28" t="s">
        <v>0</v>
      </c>
      <c r="M63" s="28" t="s">
        <v>0</v>
      </c>
      <c r="N63" s="28" t="s">
        <v>0</v>
      </c>
      <c r="O63" s="28" t="s">
        <v>0</v>
      </c>
      <c r="P63" s="28" t="s">
        <v>0</v>
      </c>
      <c r="Q63" s="28" t="s">
        <v>0</v>
      </c>
      <c r="R63" s="28" t="s">
        <v>0</v>
      </c>
      <c r="S63" s="28" t="s">
        <v>0</v>
      </c>
      <c r="T63" s="28" t="s">
        <v>0</v>
      </c>
    </row>
    <row r="64" spans="1:20">
      <c r="A64" s="30">
        <v>41670</v>
      </c>
      <c r="B64" s="31" t="s">
        <v>0</v>
      </c>
      <c r="C64" s="31" t="s">
        <v>0</v>
      </c>
      <c r="D64" s="31" t="s">
        <v>0</v>
      </c>
      <c r="E64" s="31" t="s">
        <v>0</v>
      </c>
      <c r="F64" s="32">
        <v>140132.5</v>
      </c>
      <c r="G64" s="32">
        <v>92717844.400000006</v>
      </c>
      <c r="H64" s="31" t="s">
        <v>0</v>
      </c>
      <c r="I64" s="31" t="s">
        <v>0</v>
      </c>
      <c r="J64" s="31" t="s">
        <v>0</v>
      </c>
      <c r="K64" s="32">
        <v>122459.3</v>
      </c>
      <c r="L64" s="31" t="s">
        <v>0</v>
      </c>
      <c r="M64" s="31" t="s">
        <v>0</v>
      </c>
      <c r="N64" s="31" t="s">
        <v>0</v>
      </c>
      <c r="O64" s="31" t="s">
        <v>0</v>
      </c>
      <c r="P64" s="31" t="s">
        <v>0</v>
      </c>
      <c r="Q64" s="31" t="s">
        <v>0</v>
      </c>
      <c r="R64" s="31" t="s">
        <v>0</v>
      </c>
      <c r="S64" s="31" t="s">
        <v>0</v>
      </c>
      <c r="T64" s="31" t="s">
        <v>0</v>
      </c>
    </row>
    <row r="65" spans="1:20">
      <c r="A65" s="27">
        <v>41698</v>
      </c>
      <c r="B65" s="28" t="s">
        <v>0</v>
      </c>
      <c r="C65" s="28" t="s">
        <v>0</v>
      </c>
      <c r="D65" s="28" t="s">
        <v>0</v>
      </c>
      <c r="E65" s="28" t="s">
        <v>0</v>
      </c>
      <c r="F65" s="29">
        <v>162435.79999999999</v>
      </c>
      <c r="G65" s="29">
        <v>80955523.099999994</v>
      </c>
      <c r="H65" s="28" t="s">
        <v>0</v>
      </c>
      <c r="I65" s="28" t="s">
        <v>0</v>
      </c>
      <c r="J65" s="28" t="s">
        <v>0</v>
      </c>
      <c r="K65" s="29">
        <v>67173</v>
      </c>
      <c r="L65" s="28" t="s">
        <v>0</v>
      </c>
      <c r="M65" s="28" t="s">
        <v>0</v>
      </c>
      <c r="N65" s="28" t="s">
        <v>0</v>
      </c>
      <c r="O65" s="28" t="s">
        <v>0</v>
      </c>
      <c r="P65" s="28" t="s">
        <v>0</v>
      </c>
      <c r="Q65" s="28" t="s">
        <v>0</v>
      </c>
      <c r="R65" s="28" t="s">
        <v>0</v>
      </c>
      <c r="S65" s="28" t="s">
        <v>0</v>
      </c>
      <c r="T65" s="28" t="s">
        <v>0</v>
      </c>
    </row>
    <row r="66" spans="1:20">
      <c r="A66" s="30">
        <v>41729</v>
      </c>
      <c r="B66" s="31" t="s">
        <v>0</v>
      </c>
      <c r="C66" s="31" t="s">
        <v>0</v>
      </c>
      <c r="D66" s="31" t="s">
        <v>0</v>
      </c>
      <c r="E66" s="31" t="s">
        <v>0</v>
      </c>
      <c r="F66" s="32">
        <v>70025</v>
      </c>
      <c r="G66" s="32">
        <v>82213879.599999994</v>
      </c>
      <c r="H66" s="31" t="s">
        <v>0</v>
      </c>
      <c r="I66" s="31" t="s">
        <v>0</v>
      </c>
      <c r="J66" s="31" t="s">
        <v>0</v>
      </c>
      <c r="K66" s="32">
        <v>172187.5</v>
      </c>
      <c r="L66" s="31" t="s">
        <v>0</v>
      </c>
      <c r="M66" s="31" t="s">
        <v>0</v>
      </c>
      <c r="N66" s="31" t="s">
        <v>0</v>
      </c>
      <c r="O66" s="31" t="s">
        <v>0</v>
      </c>
      <c r="P66" s="31" t="s">
        <v>0</v>
      </c>
      <c r="Q66" s="31" t="s">
        <v>0</v>
      </c>
      <c r="R66" s="31" t="s">
        <v>0</v>
      </c>
      <c r="S66" s="31" t="s">
        <v>0</v>
      </c>
      <c r="T66" s="31" t="s">
        <v>0</v>
      </c>
    </row>
    <row r="67" spans="1:20">
      <c r="A67" s="27">
        <v>41759</v>
      </c>
      <c r="B67" s="28" t="s">
        <v>0</v>
      </c>
      <c r="C67" s="28" t="s">
        <v>0</v>
      </c>
      <c r="D67" s="28" t="s">
        <v>0</v>
      </c>
      <c r="E67" s="28" t="s">
        <v>0</v>
      </c>
      <c r="F67" s="29">
        <v>440596.2</v>
      </c>
      <c r="G67" s="29">
        <v>137274454.90000001</v>
      </c>
      <c r="H67" s="29">
        <v>423</v>
      </c>
      <c r="I67" s="28" t="s">
        <v>0</v>
      </c>
      <c r="J67" s="28" t="s">
        <v>0</v>
      </c>
      <c r="K67" s="29">
        <v>193033.5</v>
      </c>
      <c r="L67" s="28" t="s">
        <v>0</v>
      </c>
      <c r="M67" s="28" t="s">
        <v>0</v>
      </c>
      <c r="N67" s="28" t="s">
        <v>0</v>
      </c>
      <c r="O67" s="28" t="s">
        <v>0</v>
      </c>
      <c r="P67" s="28" t="s">
        <v>0</v>
      </c>
      <c r="Q67" s="28" t="s">
        <v>0</v>
      </c>
      <c r="R67" s="28" t="s">
        <v>0</v>
      </c>
      <c r="S67" s="28" t="s">
        <v>0</v>
      </c>
      <c r="T67" s="28" t="s">
        <v>0</v>
      </c>
    </row>
    <row r="68" spans="1:20">
      <c r="A68" s="30">
        <v>41789</v>
      </c>
      <c r="B68" s="31" t="s">
        <v>0</v>
      </c>
      <c r="C68" s="31" t="s">
        <v>0</v>
      </c>
      <c r="D68" s="31" t="s">
        <v>0</v>
      </c>
      <c r="E68" s="31" t="s">
        <v>0</v>
      </c>
      <c r="F68" s="32">
        <v>376076.3</v>
      </c>
      <c r="G68" s="32">
        <v>106489647.3</v>
      </c>
      <c r="H68" s="32">
        <v>5812764</v>
      </c>
      <c r="I68" s="31" t="s">
        <v>0</v>
      </c>
      <c r="J68" s="31" t="s">
        <v>0</v>
      </c>
      <c r="K68" s="32">
        <v>826446.2</v>
      </c>
      <c r="L68" s="31" t="s">
        <v>0</v>
      </c>
      <c r="M68" s="31" t="s">
        <v>0</v>
      </c>
      <c r="N68" s="31" t="s">
        <v>0</v>
      </c>
      <c r="O68" s="31" t="s">
        <v>0</v>
      </c>
      <c r="P68" s="31" t="s">
        <v>0</v>
      </c>
      <c r="Q68" s="31" t="s">
        <v>0</v>
      </c>
      <c r="R68" s="31" t="s">
        <v>0</v>
      </c>
      <c r="S68" s="31" t="s">
        <v>0</v>
      </c>
      <c r="T68" s="31" t="s">
        <v>0</v>
      </c>
    </row>
    <row r="69" spans="1:20">
      <c r="A69" s="27">
        <v>41820</v>
      </c>
      <c r="B69" s="28" t="s">
        <v>0</v>
      </c>
      <c r="C69" s="28" t="s">
        <v>0</v>
      </c>
      <c r="D69" s="28" t="s">
        <v>0</v>
      </c>
      <c r="E69" s="28" t="s">
        <v>0</v>
      </c>
      <c r="F69" s="29">
        <v>55192.4</v>
      </c>
      <c r="G69" s="29">
        <v>43676877</v>
      </c>
      <c r="H69" s="29">
        <v>563300.5</v>
      </c>
      <c r="I69" s="28" t="s">
        <v>0</v>
      </c>
      <c r="J69" s="28" t="s">
        <v>0</v>
      </c>
      <c r="K69" s="29">
        <v>225974.6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28" t="s">
        <v>0</v>
      </c>
      <c r="T69" s="28" t="s">
        <v>0</v>
      </c>
    </row>
    <row r="70" spans="1:20">
      <c r="A70" s="30">
        <v>41851</v>
      </c>
      <c r="B70" s="31" t="s">
        <v>0</v>
      </c>
      <c r="C70" s="31" t="s">
        <v>0</v>
      </c>
      <c r="D70" s="31" t="s">
        <v>0</v>
      </c>
      <c r="E70" s="31" t="s">
        <v>0</v>
      </c>
      <c r="F70" s="32">
        <v>370658.9</v>
      </c>
      <c r="G70" s="32">
        <v>88097740.700000003</v>
      </c>
      <c r="H70" s="32">
        <v>24009.8</v>
      </c>
      <c r="I70" s="31" t="s">
        <v>0</v>
      </c>
      <c r="J70" s="31" t="s">
        <v>0</v>
      </c>
      <c r="K70" s="32">
        <v>575847.80000000005</v>
      </c>
      <c r="L70" s="31" t="s">
        <v>0</v>
      </c>
      <c r="M70" s="31" t="s">
        <v>0</v>
      </c>
      <c r="N70" s="31" t="s">
        <v>0</v>
      </c>
      <c r="O70" s="31" t="s">
        <v>0</v>
      </c>
      <c r="P70" s="31" t="s">
        <v>0</v>
      </c>
      <c r="Q70" s="31" t="s">
        <v>0</v>
      </c>
      <c r="R70" s="31" t="s">
        <v>0</v>
      </c>
      <c r="S70" s="31" t="s">
        <v>0</v>
      </c>
      <c r="T70" s="31" t="s">
        <v>0</v>
      </c>
    </row>
    <row r="71" spans="1:20">
      <c r="A71" s="27">
        <v>41880</v>
      </c>
      <c r="B71" s="28" t="s">
        <v>0</v>
      </c>
      <c r="C71" s="28" t="s">
        <v>0</v>
      </c>
      <c r="D71" s="28" t="s">
        <v>0</v>
      </c>
      <c r="E71" s="28" t="s">
        <v>0</v>
      </c>
      <c r="F71" s="29">
        <v>60053</v>
      </c>
      <c r="G71" s="29">
        <v>102286154</v>
      </c>
      <c r="H71" s="29">
        <v>6803</v>
      </c>
      <c r="I71" s="28" t="s">
        <v>0</v>
      </c>
      <c r="J71" s="28" t="s">
        <v>0</v>
      </c>
      <c r="K71" s="29">
        <v>173451.7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28" t="s">
        <v>0</v>
      </c>
      <c r="T71" s="28" t="s">
        <v>0</v>
      </c>
    </row>
    <row r="72" spans="1:20">
      <c r="A72" s="30">
        <v>41912</v>
      </c>
      <c r="B72" s="31" t="s">
        <v>0</v>
      </c>
      <c r="C72" s="31" t="s">
        <v>0</v>
      </c>
      <c r="D72" s="31" t="s">
        <v>0</v>
      </c>
      <c r="E72" s="31" t="s">
        <v>0</v>
      </c>
      <c r="F72" s="32">
        <v>52329.3</v>
      </c>
      <c r="G72" s="32">
        <v>126781665.40000001</v>
      </c>
      <c r="H72" s="32">
        <v>271769.5</v>
      </c>
      <c r="I72" s="31" t="s">
        <v>0</v>
      </c>
      <c r="J72" s="31" t="s">
        <v>0</v>
      </c>
      <c r="K72" s="32">
        <v>228626.3</v>
      </c>
      <c r="L72" s="31" t="s">
        <v>0</v>
      </c>
      <c r="M72" s="31" t="s">
        <v>0</v>
      </c>
      <c r="N72" s="31" t="s">
        <v>0</v>
      </c>
      <c r="O72" s="31" t="s">
        <v>0</v>
      </c>
      <c r="P72" s="31" t="s">
        <v>0</v>
      </c>
      <c r="Q72" s="31" t="s">
        <v>0</v>
      </c>
      <c r="R72" s="31" t="s">
        <v>0</v>
      </c>
      <c r="S72" s="31" t="s">
        <v>0</v>
      </c>
      <c r="T72" s="31" t="s">
        <v>0</v>
      </c>
    </row>
    <row r="73" spans="1:20">
      <c r="A73" s="27">
        <v>41943</v>
      </c>
      <c r="B73" s="28" t="s">
        <v>0</v>
      </c>
      <c r="C73" s="28" t="s">
        <v>0</v>
      </c>
      <c r="D73" s="28" t="s">
        <v>0</v>
      </c>
      <c r="E73" s="28" t="s">
        <v>0</v>
      </c>
      <c r="F73" s="29">
        <v>18280</v>
      </c>
      <c r="G73" s="29">
        <v>124142666</v>
      </c>
      <c r="H73" s="29">
        <v>140810</v>
      </c>
      <c r="I73" s="28" t="s">
        <v>0</v>
      </c>
      <c r="J73" s="28" t="s">
        <v>0</v>
      </c>
      <c r="K73" s="29">
        <v>167945.7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28" t="s">
        <v>0</v>
      </c>
      <c r="T73" s="28" t="s">
        <v>0</v>
      </c>
    </row>
    <row r="74" spans="1:20">
      <c r="A74" s="30">
        <v>41971</v>
      </c>
      <c r="B74" s="31" t="s">
        <v>0</v>
      </c>
      <c r="C74" s="31" t="s">
        <v>0</v>
      </c>
      <c r="D74" s="31" t="s">
        <v>0</v>
      </c>
      <c r="E74" s="31" t="s">
        <v>0</v>
      </c>
      <c r="F74" s="32">
        <v>21749</v>
      </c>
      <c r="G74" s="32">
        <v>62005215.100000001</v>
      </c>
      <c r="H74" s="32">
        <v>5937.2</v>
      </c>
      <c r="I74" s="31" t="s">
        <v>0</v>
      </c>
      <c r="J74" s="31" t="s">
        <v>0</v>
      </c>
      <c r="K74" s="32">
        <v>185805.8</v>
      </c>
      <c r="L74" s="31" t="s">
        <v>0</v>
      </c>
      <c r="M74" s="31" t="s">
        <v>0</v>
      </c>
      <c r="N74" s="31" t="s">
        <v>0</v>
      </c>
      <c r="O74" s="31" t="s">
        <v>0</v>
      </c>
      <c r="P74" s="31" t="s">
        <v>0</v>
      </c>
      <c r="Q74" s="31" t="s">
        <v>0</v>
      </c>
      <c r="R74" s="31" t="s">
        <v>0</v>
      </c>
      <c r="S74" s="31" t="s">
        <v>0</v>
      </c>
      <c r="T74" s="31" t="s">
        <v>0</v>
      </c>
    </row>
    <row r="75" spans="1:20">
      <c r="A75" s="27">
        <v>42003</v>
      </c>
      <c r="B75" s="28" t="s">
        <v>0</v>
      </c>
      <c r="C75" s="28" t="s">
        <v>0</v>
      </c>
      <c r="D75" s="28" t="s">
        <v>0</v>
      </c>
      <c r="E75" s="28" t="s">
        <v>0</v>
      </c>
      <c r="F75" s="29">
        <v>168140.1</v>
      </c>
      <c r="G75" s="29">
        <v>104490639.09999999</v>
      </c>
      <c r="H75" s="29">
        <v>4575058.4000000004</v>
      </c>
      <c r="I75" s="28" t="s">
        <v>0</v>
      </c>
      <c r="J75" s="28" t="s">
        <v>0</v>
      </c>
      <c r="K75" s="29">
        <v>101589.2</v>
      </c>
      <c r="L75" s="28" t="s">
        <v>0</v>
      </c>
      <c r="M75" s="28" t="s">
        <v>0</v>
      </c>
      <c r="N75" s="28" t="s">
        <v>0</v>
      </c>
      <c r="O75" s="28" t="s">
        <v>0</v>
      </c>
      <c r="P75" s="28" t="s">
        <v>0</v>
      </c>
      <c r="Q75" s="28" t="s">
        <v>0</v>
      </c>
      <c r="R75" s="28" t="s">
        <v>0</v>
      </c>
      <c r="S75" s="28" t="s">
        <v>0</v>
      </c>
      <c r="T75" s="28" t="s">
        <v>0</v>
      </c>
    </row>
    <row r="76" spans="1:20">
      <c r="A76" s="30">
        <v>42034</v>
      </c>
      <c r="B76" s="31" t="s">
        <v>0</v>
      </c>
      <c r="C76" s="31" t="s">
        <v>0</v>
      </c>
      <c r="D76" s="31" t="s">
        <v>0</v>
      </c>
      <c r="E76" s="31" t="s">
        <v>0</v>
      </c>
      <c r="F76" s="32">
        <v>44557.3</v>
      </c>
      <c r="G76" s="32">
        <v>228144416.5</v>
      </c>
      <c r="H76" s="32">
        <v>5470</v>
      </c>
      <c r="I76" s="31" t="s">
        <v>0</v>
      </c>
      <c r="J76" s="31" t="s">
        <v>0</v>
      </c>
      <c r="K76" s="32">
        <v>50676.3</v>
      </c>
      <c r="L76" s="31" t="s">
        <v>0</v>
      </c>
      <c r="M76" s="31" t="s">
        <v>0</v>
      </c>
      <c r="N76" s="31" t="s">
        <v>0</v>
      </c>
      <c r="O76" s="31" t="s">
        <v>0</v>
      </c>
      <c r="P76" s="31" t="s">
        <v>0</v>
      </c>
      <c r="Q76" s="31" t="s">
        <v>0</v>
      </c>
      <c r="R76" s="31" t="s">
        <v>0</v>
      </c>
      <c r="S76" s="31" t="s">
        <v>0</v>
      </c>
      <c r="T76" s="31" t="s">
        <v>0</v>
      </c>
    </row>
    <row r="77" spans="1:20">
      <c r="A77" s="27">
        <v>42062</v>
      </c>
      <c r="B77" s="28" t="s">
        <v>0</v>
      </c>
      <c r="C77" s="28" t="s">
        <v>0</v>
      </c>
      <c r="D77" s="28" t="s">
        <v>0</v>
      </c>
      <c r="E77" s="28" t="s">
        <v>0</v>
      </c>
      <c r="F77" s="29">
        <v>190825.7</v>
      </c>
      <c r="G77" s="29">
        <v>159883484.30000001</v>
      </c>
      <c r="H77" s="29">
        <v>2403903.2999999998</v>
      </c>
      <c r="I77" s="28" t="s">
        <v>0</v>
      </c>
      <c r="J77" s="28" t="s">
        <v>0</v>
      </c>
      <c r="K77" s="29">
        <v>238547.7</v>
      </c>
      <c r="L77" s="28" t="s">
        <v>0</v>
      </c>
      <c r="M77" s="28" t="s">
        <v>0</v>
      </c>
      <c r="N77" s="28" t="s">
        <v>0</v>
      </c>
      <c r="O77" s="29">
        <v>1005930</v>
      </c>
      <c r="P77" s="28" t="s">
        <v>0</v>
      </c>
      <c r="Q77" s="28" t="s">
        <v>0</v>
      </c>
      <c r="R77" s="28" t="s">
        <v>0</v>
      </c>
      <c r="S77" s="28" t="s">
        <v>0</v>
      </c>
      <c r="T77" s="28" t="s">
        <v>0</v>
      </c>
    </row>
    <row r="78" spans="1:20">
      <c r="A78" s="30">
        <v>42094</v>
      </c>
      <c r="B78" s="31" t="s">
        <v>0</v>
      </c>
      <c r="C78" s="31" t="s">
        <v>0</v>
      </c>
      <c r="D78" s="31" t="s">
        <v>0</v>
      </c>
      <c r="E78" s="31" t="s">
        <v>0</v>
      </c>
      <c r="F78" s="32">
        <v>20918.5</v>
      </c>
      <c r="G78" s="32">
        <v>93084571.799999997</v>
      </c>
      <c r="H78" s="32">
        <v>661302</v>
      </c>
      <c r="I78" s="31" t="s">
        <v>0</v>
      </c>
      <c r="J78" s="31" t="s">
        <v>0</v>
      </c>
      <c r="K78" s="32">
        <v>115274</v>
      </c>
      <c r="L78" s="31" t="s">
        <v>0</v>
      </c>
      <c r="M78" s="31" t="s">
        <v>0</v>
      </c>
      <c r="N78" s="31" t="s">
        <v>0</v>
      </c>
      <c r="O78" s="32">
        <v>6648</v>
      </c>
      <c r="P78" s="31" t="s">
        <v>0</v>
      </c>
      <c r="Q78" s="31" t="s">
        <v>0</v>
      </c>
      <c r="R78" s="31" t="s">
        <v>0</v>
      </c>
      <c r="S78" s="31" t="s">
        <v>0</v>
      </c>
      <c r="T78" s="31" t="s">
        <v>0</v>
      </c>
    </row>
    <row r="79" spans="1:20">
      <c r="A79" s="27">
        <v>42124</v>
      </c>
      <c r="B79" s="28" t="s">
        <v>0</v>
      </c>
      <c r="C79" s="28" t="s">
        <v>0</v>
      </c>
      <c r="D79" s="28" t="s">
        <v>0</v>
      </c>
      <c r="E79" s="28" t="s">
        <v>0</v>
      </c>
      <c r="F79" s="29">
        <v>42579.6</v>
      </c>
      <c r="G79" s="29">
        <v>124820820.2</v>
      </c>
      <c r="H79" s="29">
        <v>48644.1</v>
      </c>
      <c r="I79" s="28" t="s">
        <v>0</v>
      </c>
      <c r="J79" s="28" t="s">
        <v>0</v>
      </c>
      <c r="K79" s="29">
        <v>58179.1</v>
      </c>
      <c r="L79" s="28" t="s">
        <v>0</v>
      </c>
      <c r="M79" s="28" t="s">
        <v>0</v>
      </c>
      <c r="N79" s="28" t="s">
        <v>0</v>
      </c>
      <c r="O79" s="29">
        <v>62970</v>
      </c>
      <c r="P79" s="28" t="s">
        <v>0</v>
      </c>
      <c r="Q79" s="28" t="s">
        <v>0</v>
      </c>
      <c r="R79" s="28" t="s">
        <v>0</v>
      </c>
      <c r="S79" s="28" t="s">
        <v>0</v>
      </c>
      <c r="T79" s="28" t="s">
        <v>0</v>
      </c>
    </row>
    <row r="80" spans="1:20">
      <c r="A80" s="30">
        <v>42153</v>
      </c>
      <c r="B80" s="31" t="s">
        <v>0</v>
      </c>
      <c r="C80" s="31" t="s">
        <v>0</v>
      </c>
      <c r="D80" s="31" t="s">
        <v>0</v>
      </c>
      <c r="E80" s="31" t="s">
        <v>0</v>
      </c>
      <c r="F80" s="32">
        <v>16759.5</v>
      </c>
      <c r="G80" s="32">
        <v>139529393.5</v>
      </c>
      <c r="H80" s="32">
        <v>868350.1</v>
      </c>
      <c r="I80" s="31" t="s">
        <v>0</v>
      </c>
      <c r="J80" s="31" t="s">
        <v>0</v>
      </c>
      <c r="K80" s="32">
        <v>42313.599999999999</v>
      </c>
      <c r="L80" s="31" t="s">
        <v>0</v>
      </c>
      <c r="M80" s="31" t="s">
        <v>0</v>
      </c>
      <c r="N80" s="31" t="s">
        <v>0</v>
      </c>
      <c r="O80" s="32">
        <v>491803</v>
      </c>
      <c r="P80" s="31" t="s">
        <v>0</v>
      </c>
      <c r="Q80" s="31" t="s">
        <v>0</v>
      </c>
      <c r="R80" s="31" t="s">
        <v>0</v>
      </c>
      <c r="S80" s="31" t="s">
        <v>0</v>
      </c>
      <c r="T80" s="31" t="s">
        <v>0</v>
      </c>
    </row>
    <row r="81" spans="1:20">
      <c r="A81" s="27">
        <v>42185</v>
      </c>
      <c r="B81" s="28" t="s">
        <v>0</v>
      </c>
      <c r="C81" s="28" t="s">
        <v>0</v>
      </c>
      <c r="D81" s="28" t="s">
        <v>0</v>
      </c>
      <c r="E81" s="28" t="s">
        <v>0</v>
      </c>
      <c r="F81" s="29">
        <v>143203</v>
      </c>
      <c r="G81" s="29">
        <v>129892019.09999999</v>
      </c>
      <c r="H81" s="29">
        <v>1023560.9</v>
      </c>
      <c r="I81" s="28" t="s">
        <v>0</v>
      </c>
      <c r="J81" s="28" t="s">
        <v>0</v>
      </c>
      <c r="K81" s="29">
        <v>63433.3</v>
      </c>
      <c r="L81" s="28" t="s">
        <v>0</v>
      </c>
      <c r="M81" s="28" t="s">
        <v>0</v>
      </c>
      <c r="N81" s="28" t="s">
        <v>0</v>
      </c>
      <c r="O81" s="29">
        <v>1207523.6000000001</v>
      </c>
      <c r="P81" s="28" t="s">
        <v>0</v>
      </c>
      <c r="Q81" s="28" t="s">
        <v>0</v>
      </c>
      <c r="R81" s="28" t="s">
        <v>0</v>
      </c>
      <c r="S81" s="28" t="s">
        <v>0</v>
      </c>
      <c r="T81" s="28" t="s">
        <v>0</v>
      </c>
    </row>
    <row r="82" spans="1:20">
      <c r="A82" s="30">
        <v>42216</v>
      </c>
      <c r="B82" s="31" t="s">
        <v>0</v>
      </c>
      <c r="C82" s="31" t="s">
        <v>0</v>
      </c>
      <c r="D82" s="31" t="s">
        <v>0</v>
      </c>
      <c r="E82" s="31" t="s">
        <v>0</v>
      </c>
      <c r="F82" s="32">
        <v>63372.3</v>
      </c>
      <c r="G82" s="32">
        <v>89779442.799999997</v>
      </c>
      <c r="H82" s="32">
        <v>1273237.6000000001</v>
      </c>
      <c r="I82" s="31" t="s">
        <v>0</v>
      </c>
      <c r="J82" s="31" t="s">
        <v>0</v>
      </c>
      <c r="K82" s="32">
        <v>164723.5</v>
      </c>
      <c r="L82" s="31" t="s">
        <v>0</v>
      </c>
      <c r="M82" s="31" t="s">
        <v>0</v>
      </c>
      <c r="N82" s="31" t="s">
        <v>0</v>
      </c>
      <c r="O82" s="32">
        <v>2123675.2999999998</v>
      </c>
      <c r="P82" s="31" t="s">
        <v>0</v>
      </c>
      <c r="Q82" s="31" t="s">
        <v>0</v>
      </c>
      <c r="R82" s="31" t="s">
        <v>0</v>
      </c>
      <c r="S82" s="31" t="s">
        <v>0</v>
      </c>
      <c r="T82" s="31" t="s">
        <v>0</v>
      </c>
    </row>
    <row r="83" spans="1:20">
      <c r="A83" s="27">
        <v>42247</v>
      </c>
      <c r="B83" s="28" t="s">
        <v>0</v>
      </c>
      <c r="C83" s="28" t="s">
        <v>0</v>
      </c>
      <c r="D83" s="28" t="s">
        <v>0</v>
      </c>
      <c r="E83" s="28" t="s">
        <v>0</v>
      </c>
      <c r="F83" s="29">
        <v>244860.3</v>
      </c>
      <c r="G83" s="29">
        <v>291657500.5</v>
      </c>
      <c r="H83" s="29">
        <v>1305512.2</v>
      </c>
      <c r="I83" s="28" t="s">
        <v>0</v>
      </c>
      <c r="J83" s="28" t="s">
        <v>0</v>
      </c>
      <c r="K83" s="29">
        <v>108743.5</v>
      </c>
      <c r="L83" s="28" t="s">
        <v>0</v>
      </c>
      <c r="M83" s="28" t="s">
        <v>0</v>
      </c>
      <c r="N83" s="28" t="s">
        <v>0</v>
      </c>
      <c r="O83" s="29">
        <v>411719</v>
      </c>
      <c r="P83" s="28" t="s">
        <v>0</v>
      </c>
      <c r="Q83" s="28" t="s">
        <v>0</v>
      </c>
      <c r="R83" s="28" t="s">
        <v>0</v>
      </c>
      <c r="S83" s="28" t="s">
        <v>0</v>
      </c>
      <c r="T83" s="28" t="s">
        <v>0</v>
      </c>
    </row>
    <row r="84" spans="1:20">
      <c r="A84" s="30">
        <v>42277</v>
      </c>
      <c r="B84" s="31" t="s">
        <v>0</v>
      </c>
      <c r="C84" s="31" t="s">
        <v>0</v>
      </c>
      <c r="D84" s="31" t="s">
        <v>0</v>
      </c>
      <c r="E84" s="31" t="s">
        <v>0</v>
      </c>
      <c r="F84" s="32">
        <v>56470.7</v>
      </c>
      <c r="G84" s="32">
        <v>127842584.7</v>
      </c>
      <c r="H84" s="32">
        <v>1176131.3999999999</v>
      </c>
      <c r="I84" s="31" t="s">
        <v>0</v>
      </c>
      <c r="J84" s="31" t="s">
        <v>0</v>
      </c>
      <c r="K84" s="32">
        <v>60948.800000000003</v>
      </c>
      <c r="L84" s="31" t="s">
        <v>0</v>
      </c>
      <c r="M84" s="31" t="s">
        <v>0</v>
      </c>
      <c r="N84" s="31" t="s">
        <v>0</v>
      </c>
      <c r="O84" s="32">
        <v>1384052</v>
      </c>
      <c r="P84" s="31" t="s">
        <v>0</v>
      </c>
      <c r="Q84" s="31" t="s">
        <v>0</v>
      </c>
      <c r="R84" s="31" t="s">
        <v>0</v>
      </c>
      <c r="S84" s="31" t="s">
        <v>0</v>
      </c>
      <c r="T84" s="31" t="s">
        <v>0</v>
      </c>
    </row>
    <row r="85" spans="1:20">
      <c r="A85" s="27">
        <v>42307</v>
      </c>
      <c r="B85" s="28" t="s">
        <v>0</v>
      </c>
      <c r="C85" s="28" t="s">
        <v>0</v>
      </c>
      <c r="D85" s="28" t="s">
        <v>0</v>
      </c>
      <c r="E85" s="28" t="s">
        <v>0</v>
      </c>
      <c r="F85" s="29">
        <v>22752.1</v>
      </c>
      <c r="G85" s="29">
        <v>230825634.19999999</v>
      </c>
      <c r="H85" s="29">
        <v>1049283.2</v>
      </c>
      <c r="I85" s="28" t="s">
        <v>0</v>
      </c>
      <c r="J85" s="28" t="s">
        <v>0</v>
      </c>
      <c r="K85" s="29">
        <v>68048.899999999994</v>
      </c>
      <c r="L85" s="28" t="s">
        <v>0</v>
      </c>
      <c r="M85" s="28" t="s">
        <v>0</v>
      </c>
      <c r="N85" s="28" t="s">
        <v>0</v>
      </c>
      <c r="O85" s="29">
        <v>840228.7</v>
      </c>
      <c r="P85" s="28" t="s">
        <v>0</v>
      </c>
      <c r="Q85" s="28" t="s">
        <v>0</v>
      </c>
      <c r="R85" s="28" t="s">
        <v>0</v>
      </c>
      <c r="S85" s="28" t="s">
        <v>0</v>
      </c>
      <c r="T85" s="28" t="s">
        <v>0</v>
      </c>
    </row>
    <row r="86" spans="1:20">
      <c r="A86" s="30">
        <v>42338</v>
      </c>
      <c r="B86" s="31" t="s">
        <v>0</v>
      </c>
      <c r="C86" s="31" t="s">
        <v>0</v>
      </c>
      <c r="D86" s="31" t="s">
        <v>0</v>
      </c>
      <c r="E86" s="31" t="s">
        <v>0</v>
      </c>
      <c r="F86" s="32">
        <v>118440.6</v>
      </c>
      <c r="G86" s="32">
        <v>170805460</v>
      </c>
      <c r="H86" s="32">
        <v>9620924.6999999993</v>
      </c>
      <c r="I86" s="31" t="s">
        <v>0</v>
      </c>
      <c r="J86" s="31" t="s">
        <v>0</v>
      </c>
      <c r="K86" s="32">
        <v>93156.3</v>
      </c>
      <c r="L86" s="31" t="s">
        <v>0</v>
      </c>
      <c r="M86" s="31" t="s">
        <v>0</v>
      </c>
      <c r="N86" s="31" t="s">
        <v>0</v>
      </c>
      <c r="O86" s="32">
        <v>720972</v>
      </c>
      <c r="P86" s="31" t="s">
        <v>0</v>
      </c>
      <c r="Q86" s="31" t="s">
        <v>0</v>
      </c>
      <c r="R86" s="31" t="s">
        <v>0</v>
      </c>
      <c r="S86" s="31" t="s">
        <v>0</v>
      </c>
      <c r="T86" s="31" t="s">
        <v>0</v>
      </c>
    </row>
    <row r="87" spans="1:20">
      <c r="A87" s="27">
        <v>42368</v>
      </c>
      <c r="B87" s="28" t="s">
        <v>0</v>
      </c>
      <c r="C87" s="28" t="s">
        <v>0</v>
      </c>
      <c r="D87" s="28" t="s">
        <v>0</v>
      </c>
      <c r="E87" s="28" t="s">
        <v>0</v>
      </c>
      <c r="F87" s="29">
        <v>16496.2</v>
      </c>
      <c r="G87" s="29">
        <v>84392113.200000003</v>
      </c>
      <c r="H87" s="29">
        <v>4368846.3</v>
      </c>
      <c r="I87" s="28" t="s">
        <v>0</v>
      </c>
      <c r="J87" s="28" t="s">
        <v>0</v>
      </c>
      <c r="K87" s="29">
        <v>30580</v>
      </c>
      <c r="L87" s="28" t="s">
        <v>0</v>
      </c>
      <c r="M87" s="28" t="s">
        <v>0</v>
      </c>
      <c r="N87" s="28" t="s">
        <v>0</v>
      </c>
      <c r="O87" s="29">
        <v>14268270</v>
      </c>
      <c r="P87" s="28" t="s">
        <v>0</v>
      </c>
      <c r="Q87" s="28" t="s">
        <v>0</v>
      </c>
      <c r="R87" s="28" t="s">
        <v>0</v>
      </c>
      <c r="S87" s="28" t="s">
        <v>0</v>
      </c>
      <c r="T87" s="28" t="s">
        <v>0</v>
      </c>
    </row>
    <row r="88" spans="1:20">
      <c r="A88" s="30">
        <v>42398</v>
      </c>
      <c r="B88" s="31" t="s">
        <v>0</v>
      </c>
      <c r="C88" s="31" t="s">
        <v>0</v>
      </c>
      <c r="D88" s="31" t="s">
        <v>0</v>
      </c>
      <c r="E88" s="31" t="s">
        <v>0</v>
      </c>
      <c r="F88" s="32">
        <v>104658.7</v>
      </c>
      <c r="G88" s="32">
        <v>114593427.8</v>
      </c>
      <c r="H88" s="32">
        <v>3979164.4</v>
      </c>
      <c r="I88" s="31" t="s">
        <v>0</v>
      </c>
      <c r="J88" s="31" t="s">
        <v>0</v>
      </c>
      <c r="K88" s="32">
        <v>637221.9</v>
      </c>
      <c r="L88" s="31" t="s">
        <v>0</v>
      </c>
      <c r="M88" s="31" t="s">
        <v>0</v>
      </c>
      <c r="N88" s="31" t="s">
        <v>0</v>
      </c>
      <c r="O88" s="32">
        <v>1644754.8</v>
      </c>
      <c r="P88" s="31" t="s">
        <v>0</v>
      </c>
      <c r="Q88" s="31" t="s">
        <v>0</v>
      </c>
      <c r="R88" s="31" t="s">
        <v>0</v>
      </c>
      <c r="S88" s="31" t="s">
        <v>0</v>
      </c>
      <c r="T88" s="31" t="s">
        <v>0</v>
      </c>
    </row>
    <row r="89" spans="1:20">
      <c r="A89" s="27">
        <v>42429</v>
      </c>
      <c r="B89" s="28" t="s">
        <v>0</v>
      </c>
      <c r="C89" s="28" t="s">
        <v>0</v>
      </c>
      <c r="D89" s="28" t="s">
        <v>0</v>
      </c>
      <c r="E89" s="28" t="s">
        <v>0</v>
      </c>
      <c r="F89" s="29">
        <v>55803.4</v>
      </c>
      <c r="G89" s="29">
        <v>81702683.5</v>
      </c>
      <c r="H89" s="29">
        <v>1666489</v>
      </c>
      <c r="I89" s="28" t="s">
        <v>0</v>
      </c>
      <c r="J89" s="28" t="s">
        <v>0</v>
      </c>
      <c r="K89" s="29">
        <v>175472</v>
      </c>
      <c r="L89" s="28" t="s">
        <v>0</v>
      </c>
      <c r="M89" s="28" t="s">
        <v>0</v>
      </c>
      <c r="N89" s="28" t="s">
        <v>0</v>
      </c>
      <c r="O89" s="29">
        <v>1293684.8</v>
      </c>
      <c r="P89" s="28" t="s">
        <v>0</v>
      </c>
      <c r="Q89" s="28" t="s">
        <v>0</v>
      </c>
      <c r="R89" s="28" t="s">
        <v>0</v>
      </c>
      <c r="S89" s="28" t="s">
        <v>0</v>
      </c>
      <c r="T89" s="28" t="s">
        <v>0</v>
      </c>
    </row>
    <row r="90" spans="1:20">
      <c r="A90" s="30">
        <v>42460</v>
      </c>
      <c r="B90" s="31" t="s">
        <v>0</v>
      </c>
      <c r="C90" s="31" t="s">
        <v>0</v>
      </c>
      <c r="D90" s="31" t="s">
        <v>0</v>
      </c>
      <c r="E90" s="31" t="s">
        <v>0</v>
      </c>
      <c r="F90" s="32">
        <v>15922.1</v>
      </c>
      <c r="G90" s="32">
        <v>191436839.90000001</v>
      </c>
      <c r="H90" s="32">
        <v>2206012.9</v>
      </c>
      <c r="I90" s="31" t="s">
        <v>0</v>
      </c>
      <c r="J90" s="31" t="s">
        <v>0</v>
      </c>
      <c r="K90" s="32">
        <v>98289.2</v>
      </c>
      <c r="L90" s="31" t="s">
        <v>0</v>
      </c>
      <c r="M90" s="31" t="s">
        <v>0</v>
      </c>
      <c r="N90" s="31" t="s">
        <v>0</v>
      </c>
      <c r="O90" s="32">
        <v>2672813</v>
      </c>
      <c r="P90" s="31" t="s">
        <v>0</v>
      </c>
      <c r="Q90" s="31" t="s">
        <v>0</v>
      </c>
      <c r="R90" s="31" t="s">
        <v>0</v>
      </c>
      <c r="S90" s="31" t="s">
        <v>0</v>
      </c>
      <c r="T90" s="31" t="s">
        <v>0</v>
      </c>
    </row>
    <row r="91" spans="1:20">
      <c r="A91" s="27">
        <v>42489</v>
      </c>
      <c r="B91" s="28" t="s">
        <v>0</v>
      </c>
      <c r="C91" s="28" t="s">
        <v>0</v>
      </c>
      <c r="D91" s="28" t="s">
        <v>0</v>
      </c>
      <c r="E91" s="28" t="s">
        <v>0</v>
      </c>
      <c r="F91" s="29">
        <v>605630.5</v>
      </c>
      <c r="G91" s="29">
        <v>142685444.19999999</v>
      </c>
      <c r="H91" s="29">
        <v>26191460</v>
      </c>
      <c r="I91" s="28" t="s">
        <v>0</v>
      </c>
      <c r="J91" s="28" t="s">
        <v>0</v>
      </c>
      <c r="K91" s="29">
        <v>208933.1</v>
      </c>
      <c r="L91" s="28" t="s">
        <v>0</v>
      </c>
      <c r="M91" s="28" t="s">
        <v>0</v>
      </c>
      <c r="N91" s="28" t="s">
        <v>0</v>
      </c>
      <c r="O91" s="29">
        <v>9639179.4000000004</v>
      </c>
      <c r="P91" s="28" t="s">
        <v>0</v>
      </c>
      <c r="Q91" s="28" t="s">
        <v>0</v>
      </c>
      <c r="R91" s="28" t="s">
        <v>0</v>
      </c>
      <c r="S91" s="28" t="s">
        <v>0</v>
      </c>
      <c r="T91" s="28" t="s">
        <v>0</v>
      </c>
    </row>
    <row r="92" spans="1:20">
      <c r="A92" s="30">
        <v>42521</v>
      </c>
      <c r="B92" s="31" t="s">
        <v>0</v>
      </c>
      <c r="C92" s="31" t="s">
        <v>0</v>
      </c>
      <c r="D92" s="31" t="s">
        <v>0</v>
      </c>
      <c r="E92" s="31" t="s">
        <v>0</v>
      </c>
      <c r="F92" s="32">
        <v>737016.3</v>
      </c>
      <c r="G92" s="32">
        <v>254509073.40000001</v>
      </c>
      <c r="H92" s="32">
        <v>8381367.9000000004</v>
      </c>
      <c r="I92" s="31" t="s">
        <v>0</v>
      </c>
      <c r="J92" s="31" t="s">
        <v>0</v>
      </c>
      <c r="K92" s="32">
        <v>61527.8</v>
      </c>
      <c r="L92" s="31" t="s">
        <v>0</v>
      </c>
      <c r="M92" s="31" t="s">
        <v>0</v>
      </c>
      <c r="N92" s="31" t="s">
        <v>0</v>
      </c>
      <c r="O92" s="32">
        <v>3164777.9</v>
      </c>
      <c r="P92" s="31" t="s">
        <v>0</v>
      </c>
      <c r="Q92" s="31" t="s">
        <v>0</v>
      </c>
      <c r="R92" s="31" t="s">
        <v>0</v>
      </c>
      <c r="S92" s="31" t="s">
        <v>0</v>
      </c>
      <c r="T92" s="31" t="s">
        <v>0</v>
      </c>
    </row>
    <row r="93" spans="1:20">
      <c r="A93" s="27">
        <v>42551</v>
      </c>
      <c r="B93" s="28" t="s">
        <v>0</v>
      </c>
      <c r="C93" s="28" t="s">
        <v>0</v>
      </c>
      <c r="D93" s="28" t="s">
        <v>0</v>
      </c>
      <c r="E93" s="28" t="s">
        <v>0</v>
      </c>
      <c r="F93" s="29">
        <v>54648.9</v>
      </c>
      <c r="G93" s="29">
        <v>92011740.200000003</v>
      </c>
      <c r="H93" s="29">
        <v>1101593</v>
      </c>
      <c r="I93" s="28" t="s">
        <v>0</v>
      </c>
      <c r="J93" s="28" t="s">
        <v>0</v>
      </c>
      <c r="K93" s="29">
        <v>61806.6</v>
      </c>
      <c r="L93" s="28" t="s">
        <v>0</v>
      </c>
      <c r="M93" s="28" t="s">
        <v>0</v>
      </c>
      <c r="N93" s="28" t="s">
        <v>0</v>
      </c>
      <c r="O93" s="29">
        <v>3660126.7</v>
      </c>
      <c r="P93" s="28" t="s">
        <v>0</v>
      </c>
      <c r="Q93" s="28" t="s">
        <v>0</v>
      </c>
      <c r="R93" s="28" t="s">
        <v>0</v>
      </c>
      <c r="S93" s="28" t="s">
        <v>0</v>
      </c>
      <c r="T93" s="28" t="s">
        <v>0</v>
      </c>
    </row>
    <row r="94" spans="1:20">
      <c r="A94" s="30">
        <v>42580</v>
      </c>
      <c r="B94" s="31" t="s">
        <v>0</v>
      </c>
      <c r="C94" s="31" t="s">
        <v>0</v>
      </c>
      <c r="D94" s="31" t="s">
        <v>0</v>
      </c>
      <c r="E94" s="31" t="s">
        <v>0</v>
      </c>
      <c r="F94" s="32">
        <v>131282.20000000001</v>
      </c>
      <c r="G94" s="32">
        <v>189227507.40000001</v>
      </c>
      <c r="H94" s="32">
        <v>39145017.399999999</v>
      </c>
      <c r="I94" s="31" t="s">
        <v>0</v>
      </c>
      <c r="J94" s="31" t="s">
        <v>0</v>
      </c>
      <c r="K94" s="32">
        <v>115566.8</v>
      </c>
      <c r="L94" s="31" t="s">
        <v>0</v>
      </c>
      <c r="M94" s="31" t="s">
        <v>0</v>
      </c>
      <c r="N94" s="31" t="s">
        <v>0</v>
      </c>
      <c r="O94" s="32">
        <v>1483443.8</v>
      </c>
      <c r="P94" s="31" t="s">
        <v>0</v>
      </c>
      <c r="Q94" s="31" t="s">
        <v>0</v>
      </c>
      <c r="R94" s="31" t="s">
        <v>0</v>
      </c>
      <c r="S94" s="31" t="s">
        <v>0</v>
      </c>
      <c r="T94" s="31" t="s">
        <v>0</v>
      </c>
    </row>
    <row r="95" spans="1:20">
      <c r="A95" s="27">
        <v>42613</v>
      </c>
      <c r="B95" s="28" t="s">
        <v>0</v>
      </c>
      <c r="C95" s="28" t="s">
        <v>0</v>
      </c>
      <c r="D95" s="28" t="s">
        <v>0</v>
      </c>
      <c r="E95" s="28" t="s">
        <v>0</v>
      </c>
      <c r="F95" s="29">
        <v>108652.7</v>
      </c>
      <c r="G95" s="29">
        <v>294309967.80000001</v>
      </c>
      <c r="H95" s="29">
        <v>5137591.9000000004</v>
      </c>
      <c r="I95" s="29">
        <v>28950</v>
      </c>
      <c r="J95" s="28" t="s">
        <v>0</v>
      </c>
      <c r="K95" s="29">
        <v>79634.5</v>
      </c>
      <c r="L95" s="28" t="s">
        <v>0</v>
      </c>
      <c r="M95" s="28" t="s">
        <v>0</v>
      </c>
      <c r="N95" s="28" t="s">
        <v>0</v>
      </c>
      <c r="O95" s="29">
        <v>572923.6</v>
      </c>
      <c r="P95" s="28" t="s">
        <v>0</v>
      </c>
      <c r="Q95" s="28" t="s">
        <v>0</v>
      </c>
      <c r="R95" s="28" t="s">
        <v>0</v>
      </c>
      <c r="S95" s="28" t="s">
        <v>0</v>
      </c>
      <c r="T95" s="28" t="s">
        <v>0</v>
      </c>
    </row>
    <row r="96" spans="1:20">
      <c r="A96" s="30">
        <v>42643</v>
      </c>
      <c r="B96" s="31" t="s">
        <v>0</v>
      </c>
      <c r="C96" s="31" t="s">
        <v>0</v>
      </c>
      <c r="D96" s="31" t="s">
        <v>0</v>
      </c>
      <c r="E96" s="31" t="s">
        <v>0</v>
      </c>
      <c r="F96" s="32">
        <v>295548.2</v>
      </c>
      <c r="G96" s="32">
        <v>128502905.5</v>
      </c>
      <c r="H96" s="32">
        <v>319634.40000000002</v>
      </c>
      <c r="I96" s="31" t="s">
        <v>0</v>
      </c>
      <c r="J96" s="31" t="s">
        <v>0</v>
      </c>
      <c r="K96" s="32">
        <v>93118.1</v>
      </c>
      <c r="L96" s="31" t="s">
        <v>0</v>
      </c>
      <c r="M96" s="31" t="s">
        <v>0</v>
      </c>
      <c r="N96" s="31" t="s">
        <v>0</v>
      </c>
      <c r="O96" s="32">
        <v>172523.2</v>
      </c>
      <c r="P96" s="31" t="s">
        <v>0</v>
      </c>
      <c r="Q96" s="31" t="s">
        <v>0</v>
      </c>
      <c r="R96" s="31" t="s">
        <v>0</v>
      </c>
      <c r="S96" s="31" t="s">
        <v>0</v>
      </c>
      <c r="T96" s="31" t="s">
        <v>0</v>
      </c>
    </row>
    <row r="97" spans="1:20">
      <c r="A97" s="27">
        <v>42674</v>
      </c>
      <c r="B97" s="28" t="s">
        <v>0</v>
      </c>
      <c r="C97" s="28" t="s">
        <v>0</v>
      </c>
      <c r="D97" s="28" t="s">
        <v>0</v>
      </c>
      <c r="E97" s="28" t="s">
        <v>0</v>
      </c>
      <c r="F97" s="29">
        <v>752824.4</v>
      </c>
      <c r="G97" s="29">
        <v>238344057</v>
      </c>
      <c r="H97" s="29">
        <v>692936.6</v>
      </c>
      <c r="I97" s="29">
        <v>5271834</v>
      </c>
      <c r="J97" s="28" t="s">
        <v>0</v>
      </c>
      <c r="K97" s="29">
        <v>62084.3</v>
      </c>
      <c r="L97" s="28" t="s">
        <v>0</v>
      </c>
      <c r="M97" s="28" t="s">
        <v>0</v>
      </c>
      <c r="N97" s="28" t="s">
        <v>0</v>
      </c>
      <c r="O97" s="29">
        <v>1059345.3999999999</v>
      </c>
      <c r="P97" s="28" t="s">
        <v>0</v>
      </c>
      <c r="Q97" s="28" t="s">
        <v>0</v>
      </c>
      <c r="R97" s="28" t="s">
        <v>0</v>
      </c>
      <c r="S97" s="28" t="s">
        <v>0</v>
      </c>
      <c r="T97" s="28" t="s">
        <v>0</v>
      </c>
    </row>
    <row r="98" spans="1:20">
      <c r="A98" s="30">
        <v>42704</v>
      </c>
      <c r="B98" s="31" t="s">
        <v>0</v>
      </c>
      <c r="C98" s="31" t="s">
        <v>0</v>
      </c>
      <c r="D98" s="31" t="s">
        <v>0</v>
      </c>
      <c r="E98" s="31" t="s">
        <v>0</v>
      </c>
      <c r="F98" s="32">
        <v>43028.800000000003</v>
      </c>
      <c r="G98" s="32">
        <v>202229778.30000001</v>
      </c>
      <c r="H98" s="32">
        <v>9385.9</v>
      </c>
      <c r="I98" s="32">
        <v>3829136.7</v>
      </c>
      <c r="J98" s="31" t="s">
        <v>0</v>
      </c>
      <c r="K98" s="32">
        <v>48368.2</v>
      </c>
      <c r="L98" s="31" t="s">
        <v>0</v>
      </c>
      <c r="M98" s="31" t="s">
        <v>0</v>
      </c>
      <c r="N98" s="31" t="s">
        <v>0</v>
      </c>
      <c r="O98" s="32">
        <v>1524.4</v>
      </c>
      <c r="P98" s="31" t="s">
        <v>0</v>
      </c>
      <c r="Q98" s="31" t="s">
        <v>0</v>
      </c>
      <c r="R98" s="31" t="s">
        <v>0</v>
      </c>
      <c r="S98" s="31" t="s">
        <v>0</v>
      </c>
      <c r="T98" s="31" t="s">
        <v>0</v>
      </c>
    </row>
    <row r="99" spans="1:20">
      <c r="A99" s="27">
        <v>42733</v>
      </c>
      <c r="B99" s="28" t="s">
        <v>0</v>
      </c>
      <c r="C99" s="28" t="s">
        <v>0</v>
      </c>
      <c r="D99" s="28" t="s">
        <v>0</v>
      </c>
      <c r="E99" s="28" t="s">
        <v>0</v>
      </c>
      <c r="F99" s="29">
        <v>54771.6</v>
      </c>
      <c r="G99" s="29">
        <v>117404290.8</v>
      </c>
      <c r="H99" s="29">
        <v>7863414.9000000004</v>
      </c>
      <c r="I99" s="29">
        <v>6030</v>
      </c>
      <c r="J99" s="28" t="s">
        <v>0</v>
      </c>
      <c r="K99" s="29">
        <v>101029.4</v>
      </c>
      <c r="L99" s="28" t="s">
        <v>0</v>
      </c>
      <c r="M99" s="28" t="s">
        <v>0</v>
      </c>
      <c r="N99" s="28" t="s">
        <v>0</v>
      </c>
      <c r="O99" s="29">
        <v>1016405.8</v>
      </c>
      <c r="P99" s="28" t="s">
        <v>0</v>
      </c>
      <c r="Q99" s="28" t="s">
        <v>0</v>
      </c>
      <c r="R99" s="28" t="s">
        <v>0</v>
      </c>
      <c r="S99" s="28" t="s">
        <v>0</v>
      </c>
      <c r="T99" s="28" t="s">
        <v>0</v>
      </c>
    </row>
    <row r="100" spans="1:20">
      <c r="A100" s="30">
        <v>42766</v>
      </c>
      <c r="B100" s="31" t="s">
        <v>0</v>
      </c>
      <c r="C100" s="31" t="s">
        <v>0</v>
      </c>
      <c r="D100" s="31" t="s">
        <v>0</v>
      </c>
      <c r="E100" s="31" t="s">
        <v>0</v>
      </c>
      <c r="F100" s="32">
        <v>99823.2</v>
      </c>
      <c r="G100" s="32">
        <v>110075791.09999999</v>
      </c>
      <c r="H100" s="32">
        <v>24406716.300000001</v>
      </c>
      <c r="I100" s="32">
        <v>4629625</v>
      </c>
      <c r="J100" s="31" t="s">
        <v>0</v>
      </c>
      <c r="K100" s="32">
        <v>223884.5</v>
      </c>
      <c r="L100" s="31" t="s">
        <v>0</v>
      </c>
      <c r="M100" s="31" t="s">
        <v>0</v>
      </c>
      <c r="N100" s="31" t="s">
        <v>0</v>
      </c>
      <c r="O100" s="32">
        <v>678095.8</v>
      </c>
      <c r="P100" s="31" t="s">
        <v>0</v>
      </c>
      <c r="Q100" s="31" t="s">
        <v>0</v>
      </c>
      <c r="R100" s="31" t="s">
        <v>0</v>
      </c>
      <c r="S100" s="31" t="s">
        <v>0</v>
      </c>
      <c r="T100" s="31" t="s">
        <v>0</v>
      </c>
    </row>
    <row r="101" spans="1:20">
      <c r="A101" s="27">
        <v>42790</v>
      </c>
      <c r="B101" s="28" t="s">
        <v>0</v>
      </c>
      <c r="C101" s="28" t="s">
        <v>0</v>
      </c>
      <c r="D101" s="28" t="s">
        <v>0</v>
      </c>
      <c r="E101" s="28" t="s">
        <v>0</v>
      </c>
      <c r="F101" s="29">
        <v>917094.2</v>
      </c>
      <c r="G101" s="29">
        <v>212629756</v>
      </c>
      <c r="H101" s="29">
        <v>9491480.8000000007</v>
      </c>
      <c r="I101" s="29">
        <v>5784960</v>
      </c>
      <c r="J101" s="28" t="s">
        <v>0</v>
      </c>
      <c r="K101" s="29">
        <v>315728</v>
      </c>
      <c r="L101" s="28" t="s">
        <v>0</v>
      </c>
      <c r="M101" s="28" t="s">
        <v>0</v>
      </c>
      <c r="N101" s="28" t="s">
        <v>0</v>
      </c>
      <c r="O101" s="29">
        <v>908972.3</v>
      </c>
      <c r="P101" s="28" t="s">
        <v>0</v>
      </c>
      <c r="Q101" s="28" t="s">
        <v>0</v>
      </c>
      <c r="R101" s="28" t="s">
        <v>0</v>
      </c>
      <c r="S101" s="28" t="s">
        <v>0</v>
      </c>
      <c r="T101" s="28" t="s">
        <v>0</v>
      </c>
    </row>
    <row r="102" spans="1:20">
      <c r="A102" s="30">
        <v>42825</v>
      </c>
      <c r="B102" s="31" t="s">
        <v>0</v>
      </c>
      <c r="C102" s="31" t="s">
        <v>0</v>
      </c>
      <c r="D102" s="31" t="s">
        <v>0</v>
      </c>
      <c r="E102" s="31" t="s">
        <v>0</v>
      </c>
      <c r="F102" s="32">
        <v>169825.3</v>
      </c>
      <c r="G102" s="32">
        <v>114359896</v>
      </c>
      <c r="H102" s="32">
        <v>2897626.3</v>
      </c>
      <c r="I102" s="32">
        <v>3829301.7</v>
      </c>
      <c r="J102" s="31" t="s">
        <v>0</v>
      </c>
      <c r="K102" s="32">
        <v>849721.7</v>
      </c>
      <c r="L102" s="31" t="s">
        <v>0</v>
      </c>
      <c r="M102" s="31" t="s">
        <v>0</v>
      </c>
      <c r="N102" s="31" t="s">
        <v>0</v>
      </c>
      <c r="O102" s="32">
        <v>265195</v>
      </c>
      <c r="P102" s="31" t="s">
        <v>0</v>
      </c>
      <c r="Q102" s="31" t="s">
        <v>0</v>
      </c>
      <c r="R102" s="31" t="s">
        <v>0</v>
      </c>
      <c r="S102" s="31" t="s">
        <v>0</v>
      </c>
      <c r="T102" s="31" t="s">
        <v>0</v>
      </c>
    </row>
    <row r="103" spans="1:20">
      <c r="A103" s="27">
        <v>42853</v>
      </c>
      <c r="B103" s="28" t="s">
        <v>0</v>
      </c>
      <c r="C103" s="28" t="s">
        <v>0</v>
      </c>
      <c r="D103" s="28" t="s">
        <v>0</v>
      </c>
      <c r="E103" s="28" t="s">
        <v>0</v>
      </c>
      <c r="F103" s="29">
        <v>606146.9</v>
      </c>
      <c r="G103" s="29">
        <v>176637975.80000001</v>
      </c>
      <c r="H103" s="29">
        <v>294350.2</v>
      </c>
      <c r="I103" s="29">
        <v>5177660</v>
      </c>
      <c r="J103" s="28" t="s">
        <v>0</v>
      </c>
      <c r="K103" s="29">
        <v>221610.9</v>
      </c>
      <c r="L103" s="28" t="s">
        <v>0</v>
      </c>
      <c r="M103" s="28" t="s">
        <v>0</v>
      </c>
      <c r="N103" s="28" t="s">
        <v>0</v>
      </c>
      <c r="O103" s="29">
        <v>87375</v>
      </c>
      <c r="P103" s="28" t="s">
        <v>0</v>
      </c>
      <c r="Q103" s="28" t="s">
        <v>0</v>
      </c>
      <c r="R103" s="28" t="s">
        <v>0</v>
      </c>
      <c r="S103" s="28" t="s">
        <v>0</v>
      </c>
      <c r="T103" s="28" t="s">
        <v>0</v>
      </c>
    </row>
    <row r="104" spans="1:20">
      <c r="A104" s="30">
        <v>42886</v>
      </c>
      <c r="B104" s="31" t="s">
        <v>0</v>
      </c>
      <c r="C104" s="31" t="s">
        <v>0</v>
      </c>
      <c r="D104" s="31" t="s">
        <v>0</v>
      </c>
      <c r="E104" s="31" t="s">
        <v>0</v>
      </c>
      <c r="F104" s="32">
        <v>11714586.300000001</v>
      </c>
      <c r="G104" s="32">
        <v>218454705.19999999</v>
      </c>
      <c r="H104" s="32">
        <v>385129.1</v>
      </c>
      <c r="I104" s="32">
        <v>6512356.7999999998</v>
      </c>
      <c r="J104" s="31" t="s">
        <v>0</v>
      </c>
      <c r="K104" s="32">
        <v>125573.5</v>
      </c>
      <c r="L104" s="31" t="s">
        <v>0</v>
      </c>
      <c r="M104" s="31" t="s">
        <v>0</v>
      </c>
      <c r="N104" s="31" t="s">
        <v>0</v>
      </c>
      <c r="O104" s="32">
        <v>12856357.800000001</v>
      </c>
      <c r="P104" s="31" t="s">
        <v>0</v>
      </c>
      <c r="Q104" s="31" t="s">
        <v>0</v>
      </c>
      <c r="R104" s="31" t="s">
        <v>0</v>
      </c>
      <c r="S104" s="31" t="s">
        <v>0</v>
      </c>
      <c r="T104" s="31" t="s">
        <v>0</v>
      </c>
    </row>
    <row r="105" spans="1:20">
      <c r="A105" s="27">
        <v>42916</v>
      </c>
      <c r="B105" s="28" t="s">
        <v>0</v>
      </c>
      <c r="C105" s="28" t="s">
        <v>0</v>
      </c>
      <c r="D105" s="28" t="s">
        <v>0</v>
      </c>
      <c r="E105" s="28" t="s">
        <v>0</v>
      </c>
      <c r="F105" s="29">
        <v>41860.5</v>
      </c>
      <c r="G105" s="29">
        <v>114658029.40000001</v>
      </c>
      <c r="H105" s="29">
        <v>7967679.5</v>
      </c>
      <c r="I105" s="29">
        <v>13083714.6</v>
      </c>
      <c r="J105" s="28" t="s">
        <v>0</v>
      </c>
      <c r="K105" s="29">
        <v>114126.5</v>
      </c>
      <c r="L105" s="28" t="s">
        <v>0</v>
      </c>
      <c r="M105" s="28" t="s">
        <v>0</v>
      </c>
      <c r="N105" s="28" t="s">
        <v>0</v>
      </c>
      <c r="O105" s="29">
        <v>82500</v>
      </c>
      <c r="P105" s="28" t="s">
        <v>0</v>
      </c>
      <c r="Q105" s="28" t="s">
        <v>0</v>
      </c>
      <c r="R105" s="28" t="s">
        <v>0</v>
      </c>
      <c r="S105" s="28" t="s">
        <v>0</v>
      </c>
      <c r="T105" s="28" t="s">
        <v>0</v>
      </c>
    </row>
    <row r="106" spans="1:20">
      <c r="A106" s="30">
        <v>42947</v>
      </c>
      <c r="B106" s="31" t="s">
        <v>0</v>
      </c>
      <c r="C106" s="31" t="s">
        <v>0</v>
      </c>
      <c r="D106" s="31" t="s">
        <v>0</v>
      </c>
      <c r="E106" s="31" t="s">
        <v>0</v>
      </c>
      <c r="F106" s="32">
        <v>327860.3</v>
      </c>
      <c r="G106" s="32">
        <v>148987588.59999999</v>
      </c>
      <c r="H106" s="32">
        <v>10383202.800000001</v>
      </c>
      <c r="I106" s="32">
        <v>336855</v>
      </c>
      <c r="J106" s="31" t="s">
        <v>0</v>
      </c>
      <c r="K106" s="32">
        <v>166816</v>
      </c>
      <c r="L106" s="31" t="s">
        <v>0</v>
      </c>
      <c r="M106" s="31" t="s">
        <v>0</v>
      </c>
      <c r="N106" s="31" t="s">
        <v>0</v>
      </c>
      <c r="O106" s="32">
        <v>666043.80000000005</v>
      </c>
      <c r="P106" s="31" t="s">
        <v>0</v>
      </c>
      <c r="Q106" s="31" t="s">
        <v>0</v>
      </c>
      <c r="R106" s="31" t="s">
        <v>0</v>
      </c>
      <c r="S106" s="31" t="s">
        <v>0</v>
      </c>
      <c r="T106" s="31" t="s">
        <v>0</v>
      </c>
    </row>
    <row r="107" spans="1:20">
      <c r="A107" s="27">
        <v>42978</v>
      </c>
      <c r="B107" s="28" t="s">
        <v>0</v>
      </c>
      <c r="C107" s="28" t="s">
        <v>0</v>
      </c>
      <c r="D107" s="28" t="s">
        <v>0</v>
      </c>
      <c r="E107" s="28" t="s">
        <v>0</v>
      </c>
      <c r="F107" s="29">
        <v>341779</v>
      </c>
      <c r="G107" s="29">
        <v>278129926.60000002</v>
      </c>
      <c r="H107" s="29">
        <v>7142431.5999999996</v>
      </c>
      <c r="I107" s="29">
        <v>3306725.4</v>
      </c>
      <c r="J107" s="28" t="s">
        <v>0</v>
      </c>
      <c r="K107" s="29">
        <v>162379.29999999999</v>
      </c>
      <c r="L107" s="28" t="s">
        <v>0</v>
      </c>
      <c r="M107" s="28" t="s">
        <v>0</v>
      </c>
      <c r="N107" s="28" t="s">
        <v>0</v>
      </c>
      <c r="O107" s="29">
        <v>147112.6</v>
      </c>
      <c r="P107" s="28" t="s">
        <v>0</v>
      </c>
      <c r="Q107" s="28" t="s">
        <v>0</v>
      </c>
      <c r="R107" s="28" t="s">
        <v>0</v>
      </c>
      <c r="S107" s="28" t="s">
        <v>0</v>
      </c>
      <c r="T107" s="28" t="s">
        <v>0</v>
      </c>
    </row>
    <row r="108" spans="1:20">
      <c r="A108" s="30">
        <v>43007</v>
      </c>
      <c r="B108" s="31" t="s">
        <v>0</v>
      </c>
      <c r="C108" s="31" t="s">
        <v>0</v>
      </c>
      <c r="D108" s="31" t="s">
        <v>0</v>
      </c>
      <c r="E108" s="31" t="s">
        <v>0</v>
      </c>
      <c r="F108" s="32">
        <v>952178.6</v>
      </c>
      <c r="G108" s="32">
        <v>192997379.09999999</v>
      </c>
      <c r="H108" s="32">
        <v>256023</v>
      </c>
      <c r="I108" s="32">
        <v>4111840</v>
      </c>
      <c r="J108" s="31" t="s">
        <v>0</v>
      </c>
      <c r="K108" s="32">
        <v>163227.79999999999</v>
      </c>
      <c r="L108" s="31" t="s">
        <v>0</v>
      </c>
      <c r="M108" s="31" t="s">
        <v>0</v>
      </c>
      <c r="N108" s="31" t="s">
        <v>0</v>
      </c>
      <c r="O108" s="32">
        <v>188282</v>
      </c>
      <c r="P108" s="31" t="s">
        <v>0</v>
      </c>
      <c r="Q108" s="31" t="s">
        <v>0</v>
      </c>
      <c r="R108" s="31" t="s">
        <v>0</v>
      </c>
      <c r="S108" s="31" t="s">
        <v>0</v>
      </c>
      <c r="T108" s="31" t="s">
        <v>0</v>
      </c>
    </row>
    <row r="109" spans="1:20">
      <c r="A109" s="27">
        <v>43039</v>
      </c>
      <c r="B109" s="28" t="s">
        <v>0</v>
      </c>
      <c r="C109" s="28" t="s">
        <v>0</v>
      </c>
      <c r="D109" s="28" t="s">
        <v>0</v>
      </c>
      <c r="E109" s="28" t="s">
        <v>0</v>
      </c>
      <c r="F109" s="29">
        <v>949083.6</v>
      </c>
      <c r="G109" s="29">
        <v>283071130.19999999</v>
      </c>
      <c r="H109" s="29">
        <v>1437767.7</v>
      </c>
      <c r="I109" s="29">
        <v>6491308.5999999996</v>
      </c>
      <c r="J109" s="28" t="s">
        <v>0</v>
      </c>
      <c r="K109" s="29">
        <v>423428.5</v>
      </c>
      <c r="L109" s="28" t="s">
        <v>0</v>
      </c>
      <c r="M109" s="28" t="s">
        <v>0</v>
      </c>
      <c r="N109" s="28" t="s">
        <v>0</v>
      </c>
      <c r="O109" s="29">
        <v>90148.1</v>
      </c>
      <c r="P109" s="28" t="s">
        <v>0</v>
      </c>
      <c r="Q109" s="28" t="s">
        <v>0</v>
      </c>
      <c r="R109" s="28" t="s">
        <v>0</v>
      </c>
      <c r="S109" s="28" t="s">
        <v>0</v>
      </c>
      <c r="T109" s="28" t="s">
        <v>0</v>
      </c>
    </row>
    <row r="110" spans="1:20">
      <c r="A110" s="30">
        <v>43069</v>
      </c>
      <c r="B110" s="31" t="s">
        <v>0</v>
      </c>
      <c r="C110" s="31" t="s">
        <v>0</v>
      </c>
      <c r="D110" s="31" t="s">
        <v>0</v>
      </c>
      <c r="E110" s="31" t="s">
        <v>0</v>
      </c>
      <c r="F110" s="32">
        <v>538515.5</v>
      </c>
      <c r="G110" s="32">
        <v>713428583.29999995</v>
      </c>
      <c r="H110" s="32">
        <v>13650197.1</v>
      </c>
      <c r="I110" s="32">
        <v>23906572.199999999</v>
      </c>
      <c r="J110" s="31" t="s">
        <v>0</v>
      </c>
      <c r="K110" s="32">
        <v>112731.7</v>
      </c>
      <c r="L110" s="31" t="s">
        <v>0</v>
      </c>
      <c r="M110" s="31" t="s">
        <v>0</v>
      </c>
      <c r="N110" s="31" t="s">
        <v>0</v>
      </c>
      <c r="O110" s="32">
        <v>152843.4</v>
      </c>
      <c r="P110" s="31" t="s">
        <v>0</v>
      </c>
      <c r="Q110" s="31" t="s">
        <v>0</v>
      </c>
      <c r="R110" s="31" t="s">
        <v>0</v>
      </c>
      <c r="S110" s="31" t="s">
        <v>0</v>
      </c>
      <c r="T110" s="31" t="s">
        <v>0</v>
      </c>
    </row>
    <row r="111" spans="1:20">
      <c r="A111" s="27">
        <v>43097</v>
      </c>
      <c r="B111" s="28" t="s">
        <v>0</v>
      </c>
      <c r="C111" s="28" t="s">
        <v>0</v>
      </c>
      <c r="D111" s="28" t="s">
        <v>0</v>
      </c>
      <c r="E111" s="28" t="s">
        <v>0</v>
      </c>
      <c r="F111" s="29">
        <v>1081378.5</v>
      </c>
      <c r="G111" s="29">
        <v>151475819.30000001</v>
      </c>
      <c r="H111" s="29">
        <v>5874153.4000000004</v>
      </c>
      <c r="I111" s="29">
        <v>1034100</v>
      </c>
      <c r="J111" s="28" t="s">
        <v>0</v>
      </c>
      <c r="K111" s="29">
        <v>219502.7</v>
      </c>
      <c r="L111" s="28" t="s">
        <v>0</v>
      </c>
      <c r="M111" s="28" t="s">
        <v>0</v>
      </c>
      <c r="N111" s="28" t="s">
        <v>0</v>
      </c>
      <c r="O111" s="29">
        <v>8937999</v>
      </c>
      <c r="P111" s="28" t="s">
        <v>0</v>
      </c>
      <c r="Q111" s="28" t="s">
        <v>0</v>
      </c>
      <c r="R111" s="28" t="s">
        <v>0</v>
      </c>
      <c r="S111" s="28" t="s">
        <v>0</v>
      </c>
      <c r="T111" s="28" t="s">
        <v>0</v>
      </c>
    </row>
    <row r="112" spans="1:20">
      <c r="A112" s="30">
        <v>43131</v>
      </c>
      <c r="B112" s="31" t="s">
        <v>0</v>
      </c>
      <c r="C112" s="31" t="s">
        <v>0</v>
      </c>
      <c r="D112" s="31" t="s">
        <v>0</v>
      </c>
      <c r="E112" s="31" t="s">
        <v>0</v>
      </c>
      <c r="F112" s="32">
        <v>15054592.800000001</v>
      </c>
      <c r="G112" s="32">
        <v>381288244</v>
      </c>
      <c r="H112" s="32">
        <v>8886832.4000000004</v>
      </c>
      <c r="I112" s="32">
        <v>3028107.2</v>
      </c>
      <c r="J112" s="31" t="s">
        <v>0</v>
      </c>
      <c r="K112" s="32">
        <v>232447</v>
      </c>
      <c r="L112" s="31" t="s">
        <v>0</v>
      </c>
      <c r="M112" s="31" t="s">
        <v>0</v>
      </c>
      <c r="N112" s="31" t="s">
        <v>0</v>
      </c>
      <c r="O112" s="32">
        <v>605693.5</v>
      </c>
      <c r="P112" s="31" t="s">
        <v>0</v>
      </c>
      <c r="Q112" s="31" t="s">
        <v>0</v>
      </c>
      <c r="R112" s="31" t="s">
        <v>0</v>
      </c>
      <c r="S112" s="31" t="s">
        <v>0</v>
      </c>
      <c r="T112" s="31" t="s">
        <v>0</v>
      </c>
    </row>
    <row r="113" spans="1:20">
      <c r="A113" s="27">
        <v>43159</v>
      </c>
      <c r="B113" s="28" t="s">
        <v>0</v>
      </c>
      <c r="C113" s="28" t="s">
        <v>0</v>
      </c>
      <c r="D113" s="28" t="s">
        <v>0</v>
      </c>
      <c r="E113" s="28" t="s">
        <v>0</v>
      </c>
      <c r="F113" s="29">
        <v>285174.3</v>
      </c>
      <c r="G113" s="29">
        <v>386325636.30000001</v>
      </c>
      <c r="H113" s="29">
        <v>7515222</v>
      </c>
      <c r="I113" s="29">
        <v>60471262.100000001</v>
      </c>
      <c r="J113" s="28" t="s">
        <v>0</v>
      </c>
      <c r="K113" s="29">
        <v>2080217</v>
      </c>
      <c r="L113" s="28" t="s">
        <v>0</v>
      </c>
      <c r="M113" s="28" t="s">
        <v>0</v>
      </c>
      <c r="N113" s="28" t="s">
        <v>0</v>
      </c>
      <c r="O113" s="29">
        <v>3957399.2</v>
      </c>
      <c r="P113" s="28" t="s">
        <v>0</v>
      </c>
      <c r="Q113" s="28" t="s">
        <v>0</v>
      </c>
      <c r="R113" s="28" t="s">
        <v>0</v>
      </c>
      <c r="S113" s="28" t="s">
        <v>0</v>
      </c>
      <c r="T113" s="28" t="s">
        <v>0</v>
      </c>
    </row>
    <row r="114" spans="1:20">
      <c r="A114" s="30">
        <v>43188</v>
      </c>
      <c r="B114" s="31" t="s">
        <v>0</v>
      </c>
      <c r="C114" s="31" t="s">
        <v>0</v>
      </c>
      <c r="D114" s="31" t="s">
        <v>0</v>
      </c>
      <c r="E114" s="31" t="s">
        <v>0</v>
      </c>
      <c r="F114" s="32">
        <v>1097918.3</v>
      </c>
      <c r="G114" s="32">
        <v>241766580.69999999</v>
      </c>
      <c r="H114" s="32">
        <v>670427.1</v>
      </c>
      <c r="I114" s="32">
        <v>25082659</v>
      </c>
      <c r="J114" s="31" t="s">
        <v>0</v>
      </c>
      <c r="K114" s="32">
        <v>156233.1</v>
      </c>
      <c r="L114" s="31" t="s">
        <v>0</v>
      </c>
      <c r="M114" s="31" t="s">
        <v>0</v>
      </c>
      <c r="N114" s="31" t="s">
        <v>0</v>
      </c>
      <c r="O114" s="32">
        <v>179800</v>
      </c>
      <c r="P114" s="31" t="s">
        <v>0</v>
      </c>
      <c r="Q114" s="31" t="s">
        <v>0</v>
      </c>
      <c r="R114" s="31" t="s">
        <v>0</v>
      </c>
      <c r="S114" s="31" t="s">
        <v>0</v>
      </c>
      <c r="T114" s="31" t="s">
        <v>0</v>
      </c>
    </row>
    <row r="115" spans="1:20">
      <c r="A115" s="27">
        <v>43220</v>
      </c>
      <c r="B115" s="28" t="s">
        <v>0</v>
      </c>
      <c r="C115" s="28" t="s">
        <v>0</v>
      </c>
      <c r="D115" s="28" t="s">
        <v>0</v>
      </c>
      <c r="E115" s="28" t="s">
        <v>0</v>
      </c>
      <c r="F115" s="29">
        <v>2885049.9</v>
      </c>
      <c r="G115" s="29">
        <v>203231020.19999999</v>
      </c>
      <c r="H115" s="29">
        <v>499410.5</v>
      </c>
      <c r="I115" s="29">
        <v>10470645.6</v>
      </c>
      <c r="J115" s="28" t="s">
        <v>0</v>
      </c>
      <c r="K115" s="29">
        <v>73338.600000000006</v>
      </c>
      <c r="L115" s="28" t="s">
        <v>0</v>
      </c>
      <c r="M115" s="28" t="s">
        <v>0</v>
      </c>
      <c r="N115" s="28" t="s">
        <v>0</v>
      </c>
      <c r="O115" s="29">
        <v>4825884</v>
      </c>
      <c r="P115" s="28" t="s">
        <v>0</v>
      </c>
      <c r="Q115" s="28" t="s">
        <v>0</v>
      </c>
      <c r="R115" s="28" t="s">
        <v>0</v>
      </c>
      <c r="S115" s="28" t="s">
        <v>0</v>
      </c>
      <c r="T115" s="28" t="s">
        <v>0</v>
      </c>
    </row>
    <row r="116" spans="1:20">
      <c r="A116" s="30">
        <v>43250</v>
      </c>
      <c r="B116" s="31" t="s">
        <v>0</v>
      </c>
      <c r="C116" s="31" t="s">
        <v>0</v>
      </c>
      <c r="D116" s="31" t="s">
        <v>0</v>
      </c>
      <c r="E116" s="31" t="s">
        <v>0</v>
      </c>
      <c r="F116" s="32">
        <v>3570750.1</v>
      </c>
      <c r="G116" s="32">
        <v>383578579.69999999</v>
      </c>
      <c r="H116" s="32">
        <v>7569256.0999999996</v>
      </c>
      <c r="I116" s="32">
        <v>6002254.5999999996</v>
      </c>
      <c r="J116" s="31" t="s">
        <v>0</v>
      </c>
      <c r="K116" s="32">
        <v>181967.2</v>
      </c>
      <c r="L116" s="31" t="s">
        <v>0</v>
      </c>
      <c r="M116" s="31" t="s">
        <v>0</v>
      </c>
      <c r="N116" s="31" t="s">
        <v>0</v>
      </c>
      <c r="O116" s="32">
        <v>13052743.5</v>
      </c>
      <c r="P116" s="31" t="s">
        <v>0</v>
      </c>
      <c r="Q116" s="31" t="s">
        <v>0</v>
      </c>
      <c r="R116" s="31" t="s">
        <v>0</v>
      </c>
      <c r="S116" s="31" t="s">
        <v>0</v>
      </c>
      <c r="T116" s="31" t="s">
        <v>0</v>
      </c>
    </row>
    <row r="117" spans="1:20">
      <c r="A117" s="27">
        <v>43280</v>
      </c>
      <c r="B117" s="28" t="s">
        <v>0</v>
      </c>
      <c r="C117" s="28" t="s">
        <v>0</v>
      </c>
      <c r="D117" s="28" t="s">
        <v>0</v>
      </c>
      <c r="E117" s="28" t="s">
        <v>0</v>
      </c>
      <c r="F117" s="29">
        <v>3749074.7</v>
      </c>
      <c r="G117" s="29">
        <v>323638932.10000002</v>
      </c>
      <c r="H117" s="29">
        <v>24297322.300000001</v>
      </c>
      <c r="I117" s="29">
        <v>3565839.8</v>
      </c>
      <c r="J117" s="28" t="s">
        <v>0</v>
      </c>
      <c r="K117" s="29">
        <v>1535.3</v>
      </c>
      <c r="L117" s="28" t="s">
        <v>0</v>
      </c>
      <c r="M117" s="28" t="s">
        <v>0</v>
      </c>
      <c r="N117" s="28" t="s">
        <v>0</v>
      </c>
      <c r="O117" s="29">
        <v>1159833</v>
      </c>
      <c r="P117" s="28" t="s">
        <v>0</v>
      </c>
      <c r="Q117" s="28" t="s">
        <v>0</v>
      </c>
      <c r="R117" s="28" t="s">
        <v>0</v>
      </c>
      <c r="S117" s="28" t="s">
        <v>0</v>
      </c>
      <c r="T117" s="28" t="s">
        <v>0</v>
      </c>
    </row>
    <row r="118" spans="1:20">
      <c r="A118" s="30">
        <v>43312</v>
      </c>
      <c r="B118" s="31" t="s">
        <v>0</v>
      </c>
      <c r="C118" s="31" t="s">
        <v>0</v>
      </c>
      <c r="D118" s="31" t="s">
        <v>0</v>
      </c>
      <c r="E118" s="31" t="s">
        <v>0</v>
      </c>
      <c r="F118" s="32">
        <v>2145502.6</v>
      </c>
      <c r="G118" s="32">
        <v>171375146.5</v>
      </c>
      <c r="H118" s="32">
        <v>36852089.399999999</v>
      </c>
      <c r="I118" s="32">
        <v>22368693.800000001</v>
      </c>
      <c r="J118" s="31" t="s">
        <v>0</v>
      </c>
      <c r="K118" s="32">
        <v>1938440.5</v>
      </c>
      <c r="L118" s="31" t="s">
        <v>0</v>
      </c>
      <c r="M118" s="31" t="s">
        <v>0</v>
      </c>
      <c r="N118" s="31" t="s">
        <v>0</v>
      </c>
      <c r="O118" s="32">
        <v>854458.5</v>
      </c>
      <c r="P118" s="31" t="s">
        <v>0</v>
      </c>
      <c r="Q118" s="31" t="s">
        <v>0</v>
      </c>
      <c r="R118" s="31" t="s">
        <v>0</v>
      </c>
      <c r="S118" s="31" t="s">
        <v>0</v>
      </c>
      <c r="T118" s="31" t="s">
        <v>0</v>
      </c>
    </row>
    <row r="119" spans="1:20">
      <c r="A119" s="27">
        <v>43343</v>
      </c>
      <c r="B119" s="28" t="s">
        <v>0</v>
      </c>
      <c r="C119" s="28" t="s">
        <v>0</v>
      </c>
      <c r="D119" s="28" t="s">
        <v>0</v>
      </c>
      <c r="E119" s="28" t="s">
        <v>0</v>
      </c>
      <c r="F119" s="29">
        <v>1059340.8999999999</v>
      </c>
      <c r="G119" s="29">
        <v>242168052.69999999</v>
      </c>
      <c r="H119" s="29">
        <v>15583710</v>
      </c>
      <c r="I119" s="29">
        <v>8558781.6999999993</v>
      </c>
      <c r="J119" s="28" t="s">
        <v>0</v>
      </c>
      <c r="K119" s="29">
        <v>72401.100000000006</v>
      </c>
      <c r="L119" s="28" t="s">
        <v>0</v>
      </c>
      <c r="M119" s="28" t="s">
        <v>0</v>
      </c>
      <c r="N119" s="28" t="s">
        <v>0</v>
      </c>
      <c r="O119" s="29">
        <v>15122690.300000001</v>
      </c>
      <c r="P119" s="28" t="s">
        <v>0</v>
      </c>
      <c r="Q119" s="28" t="s">
        <v>0</v>
      </c>
      <c r="R119" s="28" t="s">
        <v>0</v>
      </c>
      <c r="S119" s="28" t="s">
        <v>0</v>
      </c>
      <c r="T119" s="28" t="s">
        <v>0</v>
      </c>
    </row>
    <row r="120" spans="1:20">
      <c r="A120" s="30">
        <v>43371</v>
      </c>
      <c r="B120" s="31" t="s">
        <v>0</v>
      </c>
      <c r="C120" s="31" t="s">
        <v>0</v>
      </c>
      <c r="D120" s="31" t="s">
        <v>0</v>
      </c>
      <c r="E120" s="31" t="s">
        <v>0</v>
      </c>
      <c r="F120" s="32">
        <v>4596997.3</v>
      </c>
      <c r="G120" s="32">
        <v>141990426.30000001</v>
      </c>
      <c r="H120" s="32">
        <v>8876799.4000000004</v>
      </c>
      <c r="I120" s="32">
        <v>2938079.4</v>
      </c>
      <c r="J120" s="31" t="s">
        <v>0</v>
      </c>
      <c r="K120" s="32">
        <v>131626.79999999999</v>
      </c>
      <c r="L120" s="31" t="s">
        <v>0</v>
      </c>
      <c r="M120" s="31" t="s">
        <v>0</v>
      </c>
      <c r="N120" s="31" t="s">
        <v>0</v>
      </c>
      <c r="O120" s="32">
        <v>2599026.1</v>
      </c>
      <c r="P120" s="31" t="s">
        <v>0</v>
      </c>
      <c r="Q120" s="31" t="s">
        <v>0</v>
      </c>
      <c r="R120" s="31" t="s">
        <v>0</v>
      </c>
      <c r="S120" s="31" t="s">
        <v>0</v>
      </c>
      <c r="T120" s="31" t="s">
        <v>0</v>
      </c>
    </row>
    <row r="121" spans="1:20">
      <c r="A121" s="27">
        <v>43404</v>
      </c>
      <c r="B121" s="28" t="s">
        <v>0</v>
      </c>
      <c r="C121" s="28" t="s">
        <v>0</v>
      </c>
      <c r="D121" s="28" t="s">
        <v>0</v>
      </c>
      <c r="E121" s="28" t="s">
        <v>0</v>
      </c>
      <c r="F121" s="29">
        <v>8511075.4000000004</v>
      </c>
      <c r="G121" s="29">
        <v>384016806</v>
      </c>
      <c r="H121" s="29">
        <v>45502882.899999999</v>
      </c>
      <c r="I121" s="29">
        <v>54934063.600000001</v>
      </c>
      <c r="J121" s="28" t="s">
        <v>0</v>
      </c>
      <c r="K121" s="29">
        <v>110997.3</v>
      </c>
      <c r="L121" s="28" t="s">
        <v>0</v>
      </c>
      <c r="M121" s="28" t="s">
        <v>0</v>
      </c>
      <c r="N121" s="28" t="s">
        <v>0</v>
      </c>
      <c r="O121" s="29">
        <v>21035430.5</v>
      </c>
      <c r="P121" s="28" t="s">
        <v>0</v>
      </c>
      <c r="Q121" s="28" t="s">
        <v>0</v>
      </c>
      <c r="R121" s="28" t="s">
        <v>0</v>
      </c>
      <c r="S121" s="28" t="s">
        <v>0</v>
      </c>
      <c r="T121" s="28" t="s">
        <v>0</v>
      </c>
    </row>
    <row r="122" spans="1:20">
      <c r="A122" s="30">
        <v>43434</v>
      </c>
      <c r="B122" s="31" t="s">
        <v>0</v>
      </c>
      <c r="C122" s="31" t="s">
        <v>0</v>
      </c>
      <c r="D122" s="31" t="s">
        <v>0</v>
      </c>
      <c r="E122" s="31" t="s">
        <v>0</v>
      </c>
      <c r="F122" s="32">
        <v>4794127.2</v>
      </c>
      <c r="G122" s="32">
        <v>443150462.5</v>
      </c>
      <c r="H122" s="32">
        <v>7049147.2000000002</v>
      </c>
      <c r="I122" s="32">
        <v>64827515.899999999</v>
      </c>
      <c r="J122" s="31" t="s">
        <v>0</v>
      </c>
      <c r="K122" s="32">
        <v>199869.6</v>
      </c>
      <c r="L122" s="31" t="s">
        <v>0</v>
      </c>
      <c r="M122" s="31" t="s">
        <v>0</v>
      </c>
      <c r="N122" s="31" t="s">
        <v>0</v>
      </c>
      <c r="O122" s="32">
        <v>4501095.3</v>
      </c>
      <c r="P122" s="31" t="s">
        <v>0</v>
      </c>
      <c r="Q122" s="31" t="s">
        <v>0</v>
      </c>
      <c r="R122" s="31" t="s">
        <v>0</v>
      </c>
      <c r="S122" s="31" t="s">
        <v>0</v>
      </c>
      <c r="T122" s="31" t="s">
        <v>0</v>
      </c>
    </row>
    <row r="123" spans="1:20">
      <c r="A123" s="27">
        <v>43462</v>
      </c>
      <c r="B123" s="28" t="s">
        <v>0</v>
      </c>
      <c r="C123" s="28" t="s">
        <v>0</v>
      </c>
      <c r="D123" s="28" t="s">
        <v>0</v>
      </c>
      <c r="E123" s="28" t="s">
        <v>0</v>
      </c>
      <c r="F123" s="29">
        <v>7041199.7999999998</v>
      </c>
      <c r="G123" s="29">
        <v>136962079.19999999</v>
      </c>
      <c r="H123" s="29">
        <v>6273859.7999999998</v>
      </c>
      <c r="I123" s="29">
        <v>20197387.300000001</v>
      </c>
      <c r="J123" s="28" t="s">
        <v>0</v>
      </c>
      <c r="K123" s="29">
        <v>226576</v>
      </c>
      <c r="L123" s="28" t="s">
        <v>0</v>
      </c>
      <c r="M123" s="28" t="s">
        <v>0</v>
      </c>
      <c r="N123" s="28" t="s">
        <v>0</v>
      </c>
      <c r="O123" s="29">
        <v>10254923.300000001</v>
      </c>
      <c r="P123" s="28" t="s">
        <v>0</v>
      </c>
      <c r="Q123" s="28" t="s">
        <v>0</v>
      </c>
      <c r="R123" s="28" t="s">
        <v>0</v>
      </c>
      <c r="S123" s="28" t="s">
        <v>0</v>
      </c>
      <c r="T123" s="28" t="s">
        <v>0</v>
      </c>
    </row>
    <row r="124" spans="1:20">
      <c r="A124" s="30">
        <v>43496</v>
      </c>
      <c r="B124" s="31" t="s">
        <v>0</v>
      </c>
      <c r="C124" s="31" t="s">
        <v>0</v>
      </c>
      <c r="D124" s="31" t="s">
        <v>0</v>
      </c>
      <c r="E124" s="31" t="s">
        <v>0</v>
      </c>
      <c r="F124" s="32">
        <v>10506165.800000001</v>
      </c>
      <c r="G124" s="32">
        <v>465335116.19999999</v>
      </c>
      <c r="H124" s="32">
        <v>5576950.2999999998</v>
      </c>
      <c r="I124" s="32">
        <v>52349872.299999997</v>
      </c>
      <c r="J124" s="31" t="s">
        <v>0</v>
      </c>
      <c r="K124" s="32">
        <v>1931339.5</v>
      </c>
      <c r="L124" s="31" t="s">
        <v>0</v>
      </c>
      <c r="M124" s="31" t="s">
        <v>0</v>
      </c>
      <c r="N124" s="31" t="s">
        <v>0</v>
      </c>
      <c r="O124" s="32">
        <v>2065985.08</v>
      </c>
      <c r="P124" s="31" t="s">
        <v>0</v>
      </c>
      <c r="Q124" s="31" t="s">
        <v>0</v>
      </c>
      <c r="R124" s="31" t="s">
        <v>0</v>
      </c>
      <c r="S124" s="31" t="s">
        <v>0</v>
      </c>
      <c r="T124" s="31" t="s">
        <v>0</v>
      </c>
    </row>
    <row r="125" spans="1:20">
      <c r="A125" s="27">
        <v>43524</v>
      </c>
      <c r="B125" s="28" t="s">
        <v>0</v>
      </c>
      <c r="C125" s="28" t="s">
        <v>0</v>
      </c>
      <c r="D125" s="28" t="s">
        <v>0</v>
      </c>
      <c r="E125" s="28" t="s">
        <v>0</v>
      </c>
      <c r="F125" s="29">
        <v>7058102.5</v>
      </c>
      <c r="G125" s="29">
        <v>512868596.39999998</v>
      </c>
      <c r="H125" s="29">
        <v>2076758.9</v>
      </c>
      <c r="I125" s="29">
        <v>39756430.899999999</v>
      </c>
      <c r="J125" s="28" t="s">
        <v>0</v>
      </c>
      <c r="K125" s="29">
        <v>289921.90000000002</v>
      </c>
      <c r="L125" s="28" t="s">
        <v>0</v>
      </c>
      <c r="M125" s="28" t="s">
        <v>0</v>
      </c>
      <c r="N125" s="28" t="s">
        <v>0</v>
      </c>
      <c r="O125" s="29">
        <v>10090142.300000001</v>
      </c>
      <c r="P125" s="28" t="s">
        <v>0</v>
      </c>
      <c r="Q125" s="28" t="s">
        <v>0</v>
      </c>
      <c r="R125" s="28" t="s">
        <v>0</v>
      </c>
      <c r="S125" s="28" t="s">
        <v>0</v>
      </c>
      <c r="T125" s="28" t="s">
        <v>0</v>
      </c>
    </row>
    <row r="126" spans="1:20">
      <c r="A126" s="30">
        <v>43553</v>
      </c>
      <c r="B126" s="31" t="s">
        <v>0</v>
      </c>
      <c r="C126" s="31" t="s">
        <v>0</v>
      </c>
      <c r="D126" s="31" t="s">
        <v>0</v>
      </c>
      <c r="E126" s="31" t="s">
        <v>0</v>
      </c>
      <c r="F126" s="32">
        <v>2377920.2000000002</v>
      </c>
      <c r="G126" s="32">
        <v>419545031</v>
      </c>
      <c r="H126" s="32">
        <v>5634351.4000000004</v>
      </c>
      <c r="I126" s="32">
        <v>28912135.399999999</v>
      </c>
      <c r="J126" s="31" t="s">
        <v>0</v>
      </c>
      <c r="K126" s="32">
        <v>84652.4</v>
      </c>
      <c r="L126" s="31" t="s">
        <v>0</v>
      </c>
      <c r="M126" s="31" t="s">
        <v>0</v>
      </c>
      <c r="N126" s="31" t="s">
        <v>0</v>
      </c>
      <c r="O126" s="32">
        <v>6182691.9000000004</v>
      </c>
      <c r="P126" s="31" t="s">
        <v>0</v>
      </c>
      <c r="Q126" s="31" t="s">
        <v>0</v>
      </c>
      <c r="R126" s="31" t="s">
        <v>0</v>
      </c>
      <c r="S126" s="31" t="s">
        <v>0</v>
      </c>
      <c r="T126" s="31" t="s">
        <v>0</v>
      </c>
    </row>
    <row r="127" spans="1:20">
      <c r="A127" s="27">
        <v>43585</v>
      </c>
      <c r="B127" s="28" t="s">
        <v>0</v>
      </c>
      <c r="C127" s="28" t="s">
        <v>0</v>
      </c>
      <c r="D127" s="28" t="s">
        <v>0</v>
      </c>
      <c r="E127" s="28" t="s">
        <v>0</v>
      </c>
      <c r="F127" s="29">
        <v>1265033.1000000001</v>
      </c>
      <c r="G127" s="29">
        <v>375400231.60000002</v>
      </c>
      <c r="H127" s="29">
        <v>6975628</v>
      </c>
      <c r="I127" s="29">
        <v>6561417.0999999996</v>
      </c>
      <c r="J127" s="28" t="s">
        <v>0</v>
      </c>
      <c r="K127" s="29">
        <v>496875.1</v>
      </c>
      <c r="L127" s="28" t="s">
        <v>0</v>
      </c>
      <c r="M127" s="28" t="s">
        <v>0</v>
      </c>
      <c r="N127" s="28" t="s">
        <v>0</v>
      </c>
      <c r="O127" s="29">
        <v>2687714.3</v>
      </c>
      <c r="P127" s="28" t="s">
        <v>0</v>
      </c>
      <c r="Q127" s="28" t="s">
        <v>0</v>
      </c>
      <c r="R127" s="28" t="s">
        <v>0</v>
      </c>
      <c r="S127" s="28" t="s">
        <v>0</v>
      </c>
      <c r="T127" s="28" t="s">
        <v>0</v>
      </c>
    </row>
    <row r="128" spans="1:20">
      <c r="A128" s="30">
        <v>43616</v>
      </c>
      <c r="B128" s="31" t="s">
        <v>0</v>
      </c>
      <c r="C128" s="31" t="s">
        <v>0</v>
      </c>
      <c r="D128" s="31" t="s">
        <v>0</v>
      </c>
      <c r="E128" s="31" t="s">
        <v>0</v>
      </c>
      <c r="F128" s="32">
        <v>3010766.3</v>
      </c>
      <c r="G128" s="32">
        <v>481516732.39999998</v>
      </c>
      <c r="H128" s="32">
        <v>16558313.6</v>
      </c>
      <c r="I128" s="32">
        <v>14683812.1</v>
      </c>
      <c r="J128" s="32">
        <v>21261599.690000001</v>
      </c>
      <c r="K128" s="32">
        <v>410125.8</v>
      </c>
      <c r="L128" s="31" t="s">
        <v>0</v>
      </c>
      <c r="M128" s="31" t="s">
        <v>0</v>
      </c>
      <c r="N128" s="31" t="s">
        <v>0</v>
      </c>
      <c r="O128" s="32">
        <v>8461090.5999999996</v>
      </c>
      <c r="P128" s="31" t="s">
        <v>0</v>
      </c>
      <c r="Q128" s="31" t="s">
        <v>0</v>
      </c>
      <c r="R128" s="31" t="s">
        <v>0</v>
      </c>
      <c r="S128" s="31" t="s">
        <v>0</v>
      </c>
      <c r="T128" s="31" t="s">
        <v>0</v>
      </c>
    </row>
    <row r="129" spans="1:20">
      <c r="A129" s="27">
        <v>43644</v>
      </c>
      <c r="B129" s="28" t="s">
        <v>0</v>
      </c>
      <c r="C129" s="28" t="s">
        <v>0</v>
      </c>
      <c r="D129" s="28" t="s">
        <v>0</v>
      </c>
      <c r="E129" s="28" t="s">
        <v>0</v>
      </c>
      <c r="F129" s="29">
        <v>5548753.5</v>
      </c>
      <c r="G129" s="29">
        <v>309043204</v>
      </c>
      <c r="H129" s="29">
        <v>3316456.6</v>
      </c>
      <c r="I129" s="29">
        <v>32127580.100000001</v>
      </c>
      <c r="J129" s="29">
        <v>6669912.6600000001</v>
      </c>
      <c r="K129" s="29">
        <v>136770.9</v>
      </c>
      <c r="L129" s="28" t="s">
        <v>0</v>
      </c>
      <c r="M129" s="28" t="s">
        <v>0</v>
      </c>
      <c r="N129" s="28" t="s">
        <v>0</v>
      </c>
      <c r="O129" s="29">
        <v>708909.8</v>
      </c>
      <c r="P129" s="28" t="s">
        <v>0</v>
      </c>
      <c r="Q129" s="28" t="s">
        <v>0</v>
      </c>
      <c r="R129" s="28" t="s">
        <v>0</v>
      </c>
      <c r="S129" s="28" t="s">
        <v>0</v>
      </c>
      <c r="T129" s="28" t="s">
        <v>0</v>
      </c>
    </row>
    <row r="130" spans="1:20">
      <c r="A130" s="30">
        <v>43677</v>
      </c>
      <c r="B130" s="31" t="s">
        <v>0</v>
      </c>
      <c r="C130" s="31" t="s">
        <v>0</v>
      </c>
      <c r="D130" s="31" t="s">
        <v>0</v>
      </c>
      <c r="E130" s="31" t="s">
        <v>0</v>
      </c>
      <c r="F130" s="32">
        <v>73234925.900000006</v>
      </c>
      <c r="G130" s="32">
        <v>556632821.79999995</v>
      </c>
      <c r="H130" s="32">
        <v>10961036.300000001</v>
      </c>
      <c r="I130" s="32">
        <v>32196439.5</v>
      </c>
      <c r="J130" s="32">
        <v>10898760.029999999</v>
      </c>
      <c r="K130" s="32">
        <v>339013.5</v>
      </c>
      <c r="L130" s="31" t="s">
        <v>0</v>
      </c>
      <c r="M130" s="31" t="s">
        <v>0</v>
      </c>
      <c r="N130" s="31" t="s">
        <v>0</v>
      </c>
      <c r="O130" s="32">
        <v>228861.6</v>
      </c>
      <c r="P130" s="31" t="s">
        <v>0</v>
      </c>
      <c r="Q130" s="31" t="s">
        <v>0</v>
      </c>
      <c r="R130" s="31" t="s">
        <v>0</v>
      </c>
      <c r="S130" s="31" t="s">
        <v>0</v>
      </c>
      <c r="T130" s="31" t="s">
        <v>0</v>
      </c>
    </row>
    <row r="131" spans="1:20">
      <c r="A131" s="27">
        <v>43707</v>
      </c>
      <c r="B131" s="28" t="s">
        <v>0</v>
      </c>
      <c r="C131" s="28" t="s">
        <v>0</v>
      </c>
      <c r="D131" s="28" t="s">
        <v>0</v>
      </c>
      <c r="E131" s="28" t="s">
        <v>0</v>
      </c>
      <c r="F131" s="29">
        <v>23632699.600000001</v>
      </c>
      <c r="G131" s="29">
        <v>450201694.10000002</v>
      </c>
      <c r="H131" s="29">
        <v>10848813.300000001</v>
      </c>
      <c r="I131" s="29">
        <v>34402234.600000001</v>
      </c>
      <c r="J131" s="29">
        <v>4673867.18</v>
      </c>
      <c r="K131" s="29">
        <v>1867268.1</v>
      </c>
      <c r="L131" s="28" t="s">
        <v>0</v>
      </c>
      <c r="M131" s="28" t="s">
        <v>0</v>
      </c>
      <c r="N131" s="28" t="s">
        <v>0</v>
      </c>
      <c r="O131" s="29">
        <v>2557592.6</v>
      </c>
      <c r="P131" s="28" t="s">
        <v>0</v>
      </c>
      <c r="Q131" s="28" t="s">
        <v>0</v>
      </c>
      <c r="R131" s="28" t="s">
        <v>0</v>
      </c>
      <c r="S131" s="28" t="s">
        <v>0</v>
      </c>
      <c r="T131" s="28" t="s">
        <v>0</v>
      </c>
    </row>
    <row r="132" spans="1:20">
      <c r="A132" s="30">
        <v>43738</v>
      </c>
      <c r="B132" s="31" t="s">
        <v>0</v>
      </c>
      <c r="C132" s="31" t="s">
        <v>0</v>
      </c>
      <c r="D132" s="31" t="s">
        <v>0</v>
      </c>
      <c r="E132" s="31" t="s">
        <v>0</v>
      </c>
      <c r="F132" s="32">
        <v>15701141</v>
      </c>
      <c r="G132" s="32">
        <v>360039038.10000002</v>
      </c>
      <c r="H132" s="32">
        <v>4519644</v>
      </c>
      <c r="I132" s="32">
        <v>43784632.799999997</v>
      </c>
      <c r="J132" s="32">
        <v>3274638.96</v>
      </c>
      <c r="K132" s="32">
        <v>155464.6</v>
      </c>
      <c r="L132" s="31" t="s">
        <v>0</v>
      </c>
      <c r="M132" s="32">
        <v>3666897.79</v>
      </c>
      <c r="N132" s="32">
        <v>421550.01</v>
      </c>
      <c r="O132" s="32">
        <v>157926.6</v>
      </c>
      <c r="P132" s="31" t="s">
        <v>0</v>
      </c>
      <c r="Q132" s="31" t="s">
        <v>0</v>
      </c>
      <c r="R132" s="31" t="s">
        <v>0</v>
      </c>
      <c r="S132" s="31" t="s">
        <v>0</v>
      </c>
      <c r="T132" s="31" t="s">
        <v>0</v>
      </c>
    </row>
    <row r="133" spans="1:20">
      <c r="A133" s="27">
        <v>43769</v>
      </c>
      <c r="B133" s="28" t="s">
        <v>0</v>
      </c>
      <c r="C133" s="28" t="s">
        <v>0</v>
      </c>
      <c r="D133" s="28" t="s">
        <v>0</v>
      </c>
      <c r="E133" s="28" t="s">
        <v>0</v>
      </c>
      <c r="F133" s="29">
        <v>18598326.699999999</v>
      </c>
      <c r="G133" s="29">
        <v>554695687.20000005</v>
      </c>
      <c r="H133" s="29">
        <v>2899461.3</v>
      </c>
      <c r="I133" s="29">
        <v>73907127.900000006</v>
      </c>
      <c r="J133" s="29">
        <v>1870219.66</v>
      </c>
      <c r="K133" s="29">
        <v>1554873.2</v>
      </c>
      <c r="L133" s="28" t="s">
        <v>0</v>
      </c>
      <c r="M133" s="29">
        <v>694449.14</v>
      </c>
      <c r="N133" s="29">
        <v>54552.06</v>
      </c>
      <c r="O133" s="29">
        <v>1107908.8</v>
      </c>
      <c r="P133" s="28" t="s">
        <v>0</v>
      </c>
      <c r="Q133" s="28" t="s">
        <v>0</v>
      </c>
      <c r="R133" s="28" t="s">
        <v>0</v>
      </c>
      <c r="S133" s="28" t="s">
        <v>0</v>
      </c>
      <c r="T133" s="28" t="s">
        <v>0</v>
      </c>
    </row>
    <row r="134" spans="1:20">
      <c r="A134" s="30">
        <v>43798</v>
      </c>
      <c r="B134" s="31" t="s">
        <v>0</v>
      </c>
      <c r="C134" s="31" t="s">
        <v>0</v>
      </c>
      <c r="D134" s="31" t="s">
        <v>0</v>
      </c>
      <c r="E134" s="31" t="s">
        <v>0</v>
      </c>
      <c r="F134" s="32">
        <v>45339360.799999997</v>
      </c>
      <c r="G134" s="32">
        <v>245456445.19999999</v>
      </c>
      <c r="H134" s="32">
        <v>14426679.4</v>
      </c>
      <c r="I134" s="32">
        <v>37016042.100000001</v>
      </c>
      <c r="J134" s="32">
        <v>5797865.46</v>
      </c>
      <c r="K134" s="32">
        <v>844658.7</v>
      </c>
      <c r="L134" s="31" t="s">
        <v>0</v>
      </c>
      <c r="M134" s="32">
        <v>1206911.47</v>
      </c>
      <c r="N134" s="32">
        <v>1846.8</v>
      </c>
      <c r="O134" s="32">
        <v>535521.6</v>
      </c>
      <c r="P134" s="31" t="s">
        <v>0</v>
      </c>
      <c r="Q134" s="31" t="s">
        <v>0</v>
      </c>
      <c r="R134" s="31" t="s">
        <v>0</v>
      </c>
      <c r="S134" s="31" t="s">
        <v>0</v>
      </c>
      <c r="T134" s="31" t="s">
        <v>0</v>
      </c>
    </row>
    <row r="135" spans="1:20">
      <c r="A135" s="27">
        <v>43829</v>
      </c>
      <c r="B135" s="28" t="s">
        <v>0</v>
      </c>
      <c r="C135" s="28" t="s">
        <v>0</v>
      </c>
      <c r="D135" s="28" t="s">
        <v>0</v>
      </c>
      <c r="E135" s="28" t="s">
        <v>0</v>
      </c>
      <c r="F135" s="29">
        <v>41086569</v>
      </c>
      <c r="G135" s="29">
        <v>367226482.10000002</v>
      </c>
      <c r="H135" s="29">
        <v>24122380.5</v>
      </c>
      <c r="I135" s="29">
        <v>134843154.90000001</v>
      </c>
      <c r="J135" s="29">
        <v>2911485.65</v>
      </c>
      <c r="K135" s="29">
        <v>3099754.1</v>
      </c>
      <c r="L135" s="28" t="s">
        <v>0</v>
      </c>
      <c r="M135" s="29">
        <v>121659.2</v>
      </c>
      <c r="N135" s="29">
        <v>162673.34</v>
      </c>
      <c r="O135" s="29">
        <v>13082848.300000001</v>
      </c>
      <c r="P135" s="28" t="s">
        <v>0</v>
      </c>
      <c r="Q135" s="28" t="s">
        <v>0</v>
      </c>
      <c r="R135" s="28" t="s">
        <v>0</v>
      </c>
      <c r="S135" s="28" t="s">
        <v>0</v>
      </c>
      <c r="T135" s="28" t="s">
        <v>0</v>
      </c>
    </row>
    <row r="136" spans="1:20">
      <c r="A136" s="30">
        <v>43861</v>
      </c>
      <c r="B136" s="31" t="s">
        <v>0</v>
      </c>
      <c r="C136" s="31" t="s">
        <v>0</v>
      </c>
      <c r="D136" s="31" t="s">
        <v>0</v>
      </c>
      <c r="E136" s="31" t="s">
        <v>0</v>
      </c>
      <c r="F136" s="32">
        <v>48361421.399999999</v>
      </c>
      <c r="G136" s="32">
        <v>659864400.5</v>
      </c>
      <c r="H136" s="32">
        <v>15930772.1</v>
      </c>
      <c r="I136" s="32">
        <v>50179357</v>
      </c>
      <c r="J136" s="32">
        <v>6465194.1600000001</v>
      </c>
      <c r="K136" s="32">
        <v>1039464.9</v>
      </c>
      <c r="L136" s="31" t="s">
        <v>0</v>
      </c>
      <c r="M136" s="32">
        <v>81382.740000000005</v>
      </c>
      <c r="N136" s="32">
        <v>3124</v>
      </c>
      <c r="O136" s="32">
        <v>1966299.7</v>
      </c>
      <c r="P136" s="31" t="s">
        <v>0</v>
      </c>
      <c r="Q136" s="31" t="s">
        <v>0</v>
      </c>
      <c r="R136" s="31" t="s">
        <v>0</v>
      </c>
      <c r="S136" s="31" t="s">
        <v>0</v>
      </c>
      <c r="T136" s="31" t="s">
        <v>0</v>
      </c>
    </row>
    <row r="137" spans="1:20">
      <c r="A137" s="27">
        <v>43889</v>
      </c>
      <c r="B137" s="28" t="s">
        <v>0</v>
      </c>
      <c r="C137" s="28" t="s">
        <v>0</v>
      </c>
      <c r="D137" s="28" t="s">
        <v>0</v>
      </c>
      <c r="E137" s="28" t="s">
        <v>0</v>
      </c>
      <c r="F137" s="29">
        <v>226522491.59999999</v>
      </c>
      <c r="G137" s="29">
        <v>1913677207.5</v>
      </c>
      <c r="H137" s="29">
        <v>147433513.5</v>
      </c>
      <c r="I137" s="29">
        <v>748835268.29999995</v>
      </c>
      <c r="J137" s="29">
        <v>6369844.6799999997</v>
      </c>
      <c r="K137" s="29">
        <v>5442807.7000000002</v>
      </c>
      <c r="L137" s="28" t="s">
        <v>0</v>
      </c>
      <c r="M137" s="29">
        <v>9073.4</v>
      </c>
      <c r="N137" s="29">
        <v>3000083.4</v>
      </c>
      <c r="O137" s="29">
        <v>5317512.9000000004</v>
      </c>
      <c r="P137" s="29">
        <v>29738550.5</v>
      </c>
      <c r="Q137" s="28" t="s">
        <v>0</v>
      </c>
      <c r="R137" s="28" t="s">
        <v>0</v>
      </c>
      <c r="S137" s="28" t="s">
        <v>0</v>
      </c>
      <c r="T137" s="28" t="s">
        <v>0</v>
      </c>
    </row>
    <row r="138" spans="1:20">
      <c r="A138" s="30">
        <v>43921</v>
      </c>
      <c r="B138" s="31" t="s">
        <v>0</v>
      </c>
      <c r="C138" s="31" t="s">
        <v>0</v>
      </c>
      <c r="D138" s="31" t="s">
        <v>0</v>
      </c>
      <c r="E138" s="31" t="s">
        <v>0</v>
      </c>
      <c r="F138" s="32">
        <v>107171205.5</v>
      </c>
      <c r="G138" s="32">
        <v>1010306479.7</v>
      </c>
      <c r="H138" s="32">
        <v>57083576.600000001</v>
      </c>
      <c r="I138" s="32">
        <v>62984038.600000001</v>
      </c>
      <c r="J138" s="32">
        <v>777657.57</v>
      </c>
      <c r="K138" s="32">
        <v>2436021.2000000002</v>
      </c>
      <c r="L138" s="31" t="s">
        <v>0</v>
      </c>
      <c r="M138" s="32">
        <v>1720.4</v>
      </c>
      <c r="N138" s="32">
        <v>626.79999999999995</v>
      </c>
      <c r="O138" s="32">
        <v>4449837.5</v>
      </c>
      <c r="P138" s="32">
        <v>7175238.9000000004</v>
      </c>
      <c r="Q138" s="31" t="s">
        <v>0</v>
      </c>
      <c r="R138" s="31" t="s">
        <v>0</v>
      </c>
      <c r="S138" s="31" t="s">
        <v>0</v>
      </c>
      <c r="T138" s="31" t="s">
        <v>0</v>
      </c>
    </row>
    <row r="139" spans="1:20">
      <c r="A139" s="27">
        <v>43951</v>
      </c>
      <c r="B139" s="28" t="s">
        <v>0</v>
      </c>
      <c r="C139" s="28" t="s">
        <v>0</v>
      </c>
      <c r="D139" s="28" t="s">
        <v>0</v>
      </c>
      <c r="E139" s="28" t="s">
        <v>0</v>
      </c>
      <c r="F139" s="29">
        <v>75792319.200000003</v>
      </c>
      <c r="G139" s="29">
        <v>974727819.20000005</v>
      </c>
      <c r="H139" s="29">
        <v>118509993.09999999</v>
      </c>
      <c r="I139" s="29">
        <v>142201256.40000001</v>
      </c>
      <c r="J139" s="29">
        <v>1064460.1000000001</v>
      </c>
      <c r="K139" s="29">
        <v>9677629.9000000004</v>
      </c>
      <c r="L139" s="28" t="s">
        <v>0</v>
      </c>
      <c r="M139" s="28" t="s">
        <v>0</v>
      </c>
      <c r="N139" s="28" t="s">
        <v>0</v>
      </c>
      <c r="O139" s="29">
        <v>14539486.199999999</v>
      </c>
      <c r="P139" s="29">
        <v>20038587.100000001</v>
      </c>
      <c r="Q139" s="28" t="s">
        <v>0</v>
      </c>
      <c r="R139" s="28" t="s">
        <v>0</v>
      </c>
      <c r="S139" s="28" t="s">
        <v>0</v>
      </c>
      <c r="T139" s="28" t="s">
        <v>0</v>
      </c>
    </row>
    <row r="140" spans="1:20">
      <c r="A140" s="30">
        <v>43980</v>
      </c>
      <c r="B140" s="31" t="s">
        <v>0</v>
      </c>
      <c r="C140" s="31" t="s">
        <v>0</v>
      </c>
      <c r="D140" s="31" t="s">
        <v>0</v>
      </c>
      <c r="E140" s="31" t="s">
        <v>0</v>
      </c>
      <c r="F140" s="32">
        <v>45044868.899999999</v>
      </c>
      <c r="G140" s="32">
        <v>1076640462.5</v>
      </c>
      <c r="H140" s="32">
        <v>71617423.400000006</v>
      </c>
      <c r="I140" s="32">
        <v>77535592.200000003</v>
      </c>
      <c r="J140" s="32">
        <v>387684.6</v>
      </c>
      <c r="K140" s="32">
        <v>4803404</v>
      </c>
      <c r="L140" s="31" t="s">
        <v>0</v>
      </c>
      <c r="M140" s="32">
        <v>7374.7</v>
      </c>
      <c r="N140" s="32">
        <v>55572.800000000003</v>
      </c>
      <c r="O140" s="32">
        <v>2467329.9</v>
      </c>
      <c r="P140" s="32">
        <v>3569800.5</v>
      </c>
      <c r="Q140" s="31" t="s">
        <v>0</v>
      </c>
      <c r="R140" s="31" t="s">
        <v>0</v>
      </c>
      <c r="S140" s="31" t="s">
        <v>0</v>
      </c>
      <c r="T140" s="31" t="s">
        <v>0</v>
      </c>
    </row>
    <row r="141" spans="1:20">
      <c r="A141" s="27">
        <v>44012</v>
      </c>
      <c r="B141" s="28" t="s">
        <v>0</v>
      </c>
      <c r="C141" s="28" t="s">
        <v>0</v>
      </c>
      <c r="D141" s="28" t="s">
        <v>0</v>
      </c>
      <c r="E141" s="28" t="s">
        <v>0</v>
      </c>
      <c r="F141" s="29">
        <v>173710406.40000001</v>
      </c>
      <c r="G141" s="29">
        <v>813565102.60000002</v>
      </c>
      <c r="H141" s="29">
        <v>83760472.400000006</v>
      </c>
      <c r="I141" s="29">
        <v>290549923.10000002</v>
      </c>
      <c r="J141" s="29">
        <v>1186670.72</v>
      </c>
      <c r="K141" s="29">
        <v>1714255.3</v>
      </c>
      <c r="L141" s="28" t="s">
        <v>0</v>
      </c>
      <c r="M141" s="29">
        <v>4549</v>
      </c>
      <c r="N141" s="29">
        <v>194774.34</v>
      </c>
      <c r="O141" s="29">
        <v>3451050.5</v>
      </c>
      <c r="P141" s="29">
        <v>17756720.399999999</v>
      </c>
      <c r="Q141" s="28" t="s">
        <v>0</v>
      </c>
      <c r="R141" s="28" t="s">
        <v>0</v>
      </c>
      <c r="S141" s="28" t="s">
        <v>0</v>
      </c>
      <c r="T141" s="28" t="s">
        <v>0</v>
      </c>
    </row>
    <row r="142" spans="1:20">
      <c r="A142" s="30">
        <v>44043</v>
      </c>
      <c r="B142" s="31" t="s">
        <v>0</v>
      </c>
      <c r="C142" s="31" t="s">
        <v>0</v>
      </c>
      <c r="D142" s="31" t="s">
        <v>0</v>
      </c>
      <c r="E142" s="31" t="s">
        <v>0</v>
      </c>
      <c r="F142" s="32">
        <v>68210898.299999997</v>
      </c>
      <c r="G142" s="32">
        <v>1106278406.8</v>
      </c>
      <c r="H142" s="32">
        <v>122052946</v>
      </c>
      <c r="I142" s="32">
        <v>318411229.80000001</v>
      </c>
      <c r="J142" s="32">
        <v>83158.34</v>
      </c>
      <c r="K142" s="32">
        <v>885308.1</v>
      </c>
      <c r="L142" s="31" t="s">
        <v>0</v>
      </c>
      <c r="M142" s="32">
        <v>531860.16</v>
      </c>
      <c r="N142" s="32">
        <v>34683.24</v>
      </c>
      <c r="O142" s="32">
        <v>7421028.5999999996</v>
      </c>
      <c r="P142" s="32">
        <v>8144970.2000000002</v>
      </c>
      <c r="Q142" s="31" t="s">
        <v>0</v>
      </c>
      <c r="R142" s="31" t="s">
        <v>0</v>
      </c>
      <c r="S142" s="31" t="s">
        <v>0</v>
      </c>
      <c r="T142" s="31" t="s">
        <v>0</v>
      </c>
    </row>
    <row r="143" spans="1:20">
      <c r="A143" s="27">
        <v>44074</v>
      </c>
      <c r="B143" s="28" t="s">
        <v>0</v>
      </c>
      <c r="C143" s="28" t="s">
        <v>0</v>
      </c>
      <c r="D143" s="28" t="s">
        <v>0</v>
      </c>
      <c r="E143" s="28" t="s">
        <v>0</v>
      </c>
      <c r="F143" s="29">
        <v>18595118.300000001</v>
      </c>
      <c r="G143" s="29">
        <v>916700746.29999995</v>
      </c>
      <c r="H143" s="29">
        <v>66098829.299999997</v>
      </c>
      <c r="I143" s="29">
        <v>188901170.5</v>
      </c>
      <c r="J143" s="29">
        <v>197615.93</v>
      </c>
      <c r="K143" s="29">
        <v>810700.2</v>
      </c>
      <c r="L143" s="28" t="s">
        <v>0</v>
      </c>
      <c r="M143" s="29">
        <v>95.54</v>
      </c>
      <c r="N143" s="29">
        <v>390.18</v>
      </c>
      <c r="O143" s="29">
        <v>16167165.199999999</v>
      </c>
      <c r="P143" s="29">
        <v>6834327.5999999996</v>
      </c>
      <c r="Q143" s="28" t="s">
        <v>0</v>
      </c>
      <c r="R143" s="28" t="s">
        <v>0</v>
      </c>
      <c r="S143" s="28" t="s">
        <v>0</v>
      </c>
      <c r="T143" s="28" t="s">
        <v>0</v>
      </c>
    </row>
    <row r="144" spans="1:20">
      <c r="A144" s="30">
        <v>44104</v>
      </c>
      <c r="B144" s="31" t="s">
        <v>0</v>
      </c>
      <c r="C144" s="31" t="s">
        <v>0</v>
      </c>
      <c r="D144" s="31" t="s">
        <v>0</v>
      </c>
      <c r="E144" s="31" t="s">
        <v>0</v>
      </c>
      <c r="F144" s="32">
        <v>14751551.880000001</v>
      </c>
      <c r="G144" s="32">
        <v>1064595411.66</v>
      </c>
      <c r="H144" s="32">
        <v>52769556.299999997</v>
      </c>
      <c r="I144" s="32">
        <v>342091782.45999998</v>
      </c>
      <c r="J144" s="32">
        <v>2580530.81</v>
      </c>
      <c r="K144" s="32">
        <v>873548.99</v>
      </c>
      <c r="L144" s="31" t="s">
        <v>0</v>
      </c>
      <c r="M144" s="32">
        <v>108677.32</v>
      </c>
      <c r="N144" s="32">
        <v>100292.75</v>
      </c>
      <c r="O144" s="32">
        <v>4204320.04</v>
      </c>
      <c r="P144" s="32">
        <v>4382569.0599999996</v>
      </c>
      <c r="Q144" s="31" t="s">
        <v>0</v>
      </c>
      <c r="R144" s="31" t="s">
        <v>0</v>
      </c>
      <c r="S144" s="31" t="s">
        <v>0</v>
      </c>
      <c r="T144" s="31" t="s">
        <v>0</v>
      </c>
    </row>
    <row r="145" spans="1:20">
      <c r="A145" s="27">
        <v>44134</v>
      </c>
      <c r="B145" s="28" t="s">
        <v>0</v>
      </c>
      <c r="C145" s="28" t="s">
        <v>0</v>
      </c>
      <c r="D145" s="28" t="s">
        <v>0</v>
      </c>
      <c r="E145" s="28" t="s">
        <v>0</v>
      </c>
      <c r="F145" s="29">
        <v>25866060.949999999</v>
      </c>
      <c r="G145" s="29">
        <v>1902595271.1700001</v>
      </c>
      <c r="H145" s="29">
        <v>77160678.530000001</v>
      </c>
      <c r="I145" s="29">
        <v>372148868.17000002</v>
      </c>
      <c r="J145" s="29">
        <v>1081358.77</v>
      </c>
      <c r="K145" s="29">
        <v>648903.44999999995</v>
      </c>
      <c r="L145" s="28" t="s">
        <v>0</v>
      </c>
      <c r="M145" s="29">
        <v>2256454.2000000002</v>
      </c>
      <c r="N145" s="29">
        <v>643.29999999999995</v>
      </c>
      <c r="O145" s="29">
        <v>3961443.06</v>
      </c>
      <c r="P145" s="29">
        <v>9283857.8200000003</v>
      </c>
      <c r="Q145" s="28" t="s">
        <v>0</v>
      </c>
      <c r="R145" s="28" t="s">
        <v>0</v>
      </c>
      <c r="S145" s="28" t="s">
        <v>0</v>
      </c>
      <c r="T145" s="28" t="s">
        <v>0</v>
      </c>
    </row>
    <row r="146" spans="1:20">
      <c r="A146" s="30">
        <v>44165</v>
      </c>
      <c r="B146" s="31" t="s">
        <v>0</v>
      </c>
      <c r="C146" s="31" t="s">
        <v>0</v>
      </c>
      <c r="D146" s="31" t="s">
        <v>0</v>
      </c>
      <c r="E146" s="31" t="s">
        <v>0</v>
      </c>
      <c r="F146" s="32">
        <v>28409379.370000001</v>
      </c>
      <c r="G146" s="32">
        <v>796613068.63</v>
      </c>
      <c r="H146" s="32">
        <v>39666790.25</v>
      </c>
      <c r="I146" s="32">
        <v>463576179.06</v>
      </c>
      <c r="J146" s="32">
        <v>557413.6</v>
      </c>
      <c r="K146" s="32">
        <v>1775885.63</v>
      </c>
      <c r="L146" s="32">
        <v>166558.76999999999</v>
      </c>
      <c r="M146" s="32">
        <v>5860.25</v>
      </c>
      <c r="N146" s="32">
        <v>984999</v>
      </c>
      <c r="O146" s="32">
        <v>7511952.3799999999</v>
      </c>
      <c r="P146" s="32">
        <v>6788176.29</v>
      </c>
      <c r="Q146" s="31" t="s">
        <v>0</v>
      </c>
      <c r="R146" s="32">
        <v>1160076.6599999999</v>
      </c>
      <c r="S146" s="31" t="s">
        <v>0</v>
      </c>
      <c r="T146" s="31" t="s">
        <v>0</v>
      </c>
    </row>
    <row r="147" spans="1:20">
      <c r="A147" s="27">
        <v>44195</v>
      </c>
      <c r="B147" s="28" t="s">
        <v>0</v>
      </c>
      <c r="C147" s="28" t="s">
        <v>0</v>
      </c>
      <c r="D147" s="28" t="s">
        <v>0</v>
      </c>
      <c r="E147" s="28" t="s">
        <v>0</v>
      </c>
      <c r="F147" s="29">
        <v>45954182.079999998</v>
      </c>
      <c r="G147" s="29">
        <v>889622889.28999996</v>
      </c>
      <c r="H147" s="29">
        <v>44346497.399999999</v>
      </c>
      <c r="I147" s="29">
        <v>110731416.01000001</v>
      </c>
      <c r="J147" s="29">
        <v>444618.21</v>
      </c>
      <c r="K147" s="29">
        <v>8699375.3900000006</v>
      </c>
      <c r="L147" s="29">
        <v>223123.12</v>
      </c>
      <c r="M147" s="29">
        <v>1369502.04</v>
      </c>
      <c r="N147" s="29">
        <v>50074.45</v>
      </c>
      <c r="O147" s="29">
        <v>12022576.130000001</v>
      </c>
      <c r="P147" s="29">
        <v>14347896.220000001</v>
      </c>
      <c r="Q147" s="28" t="s">
        <v>0</v>
      </c>
      <c r="R147" s="29">
        <v>343658.01</v>
      </c>
      <c r="S147" s="29">
        <v>17543159.170000002</v>
      </c>
      <c r="T147" s="28" t="s">
        <v>0</v>
      </c>
    </row>
    <row r="148" spans="1:20">
      <c r="A148" s="30">
        <v>44225</v>
      </c>
      <c r="B148" s="31" t="s">
        <v>0</v>
      </c>
      <c r="C148" s="31" t="s">
        <v>0</v>
      </c>
      <c r="D148" s="31" t="s">
        <v>0</v>
      </c>
      <c r="E148" s="31" t="s">
        <v>0</v>
      </c>
      <c r="F148" s="32">
        <v>31874489.91</v>
      </c>
      <c r="G148" s="32">
        <v>1269713278.1400001</v>
      </c>
      <c r="H148" s="32">
        <v>28935567.02</v>
      </c>
      <c r="I148" s="32">
        <v>351317045.51999998</v>
      </c>
      <c r="J148" s="32">
        <v>796762.58</v>
      </c>
      <c r="K148" s="32">
        <v>1405000.1</v>
      </c>
      <c r="L148" s="32">
        <v>69064.399999999994</v>
      </c>
      <c r="M148" s="32">
        <v>10221.120000000001</v>
      </c>
      <c r="N148" s="32">
        <v>1505.35</v>
      </c>
      <c r="O148" s="32">
        <v>32413591.260000002</v>
      </c>
      <c r="P148" s="32">
        <v>34352690.409999996</v>
      </c>
      <c r="Q148" s="31" t="s">
        <v>0</v>
      </c>
      <c r="R148" s="32">
        <v>67224.070000000007</v>
      </c>
      <c r="S148" s="32">
        <v>7846565.9100000001</v>
      </c>
      <c r="T148" s="31" t="s">
        <v>0</v>
      </c>
    </row>
    <row r="149" spans="1:20">
      <c r="A149" s="27">
        <v>44253</v>
      </c>
      <c r="B149" s="28" t="s">
        <v>0</v>
      </c>
      <c r="C149" s="28" t="s">
        <v>0</v>
      </c>
      <c r="D149" s="28" t="s">
        <v>0</v>
      </c>
      <c r="E149" s="28" t="s">
        <v>0</v>
      </c>
      <c r="F149" s="29">
        <v>34505459.549999997</v>
      </c>
      <c r="G149" s="29">
        <v>1474682842.24</v>
      </c>
      <c r="H149" s="29">
        <v>61585340.920000002</v>
      </c>
      <c r="I149" s="29">
        <v>485378244.68000001</v>
      </c>
      <c r="J149" s="29">
        <v>1050805.8700000001</v>
      </c>
      <c r="K149" s="29">
        <v>5692206.4500000002</v>
      </c>
      <c r="L149" s="29">
        <v>619454.97</v>
      </c>
      <c r="M149" s="29">
        <v>18329.91</v>
      </c>
      <c r="N149" s="29">
        <v>2360483.5</v>
      </c>
      <c r="O149" s="29">
        <v>42827502.859999999</v>
      </c>
      <c r="P149" s="29">
        <v>11986075.59</v>
      </c>
      <c r="Q149" s="28" t="s">
        <v>0</v>
      </c>
      <c r="R149" s="29">
        <v>196017.59</v>
      </c>
      <c r="S149" s="29">
        <v>8761646.0700000003</v>
      </c>
      <c r="T149" s="29">
        <v>528047.04</v>
      </c>
    </row>
    <row r="150" spans="1:20">
      <c r="A150" s="30">
        <v>44286</v>
      </c>
      <c r="B150" s="31" t="s">
        <v>0</v>
      </c>
      <c r="C150" s="31" t="s">
        <v>0</v>
      </c>
      <c r="D150" s="31" t="s">
        <v>0</v>
      </c>
      <c r="E150" s="31" t="s">
        <v>0</v>
      </c>
      <c r="F150" s="32">
        <v>91996165.099999994</v>
      </c>
      <c r="G150" s="32">
        <v>947956280.74000001</v>
      </c>
      <c r="H150" s="32">
        <v>73822662.439999998</v>
      </c>
      <c r="I150" s="32">
        <v>260101472.77000001</v>
      </c>
      <c r="J150" s="32">
        <v>1614252.1</v>
      </c>
      <c r="K150" s="32">
        <v>630564</v>
      </c>
      <c r="L150" s="32">
        <v>98815.19</v>
      </c>
      <c r="M150" s="32">
        <v>330744.18</v>
      </c>
      <c r="N150" s="31" t="s">
        <v>0</v>
      </c>
      <c r="O150" s="32">
        <v>16139637.98</v>
      </c>
      <c r="P150" s="32">
        <v>6915190.6799999997</v>
      </c>
      <c r="Q150" s="31" t="s">
        <v>0</v>
      </c>
      <c r="R150" s="32">
        <v>584899.35</v>
      </c>
      <c r="S150" s="32">
        <v>12135175.49</v>
      </c>
      <c r="T150" s="32">
        <v>413221.95</v>
      </c>
    </row>
    <row r="151" spans="1:20">
      <c r="A151" s="27">
        <v>44316</v>
      </c>
      <c r="B151" s="28" t="s">
        <v>0</v>
      </c>
      <c r="C151" s="28" t="s">
        <v>0</v>
      </c>
      <c r="D151" s="28" t="s">
        <v>0</v>
      </c>
      <c r="E151" s="28" t="s">
        <v>0</v>
      </c>
      <c r="F151" s="29">
        <v>69706361.780000001</v>
      </c>
      <c r="G151" s="29">
        <v>693039089.52999997</v>
      </c>
      <c r="H151" s="29">
        <v>76247223.689999998</v>
      </c>
      <c r="I151" s="29">
        <v>277565618.50999999</v>
      </c>
      <c r="J151" s="29">
        <v>639318.65</v>
      </c>
      <c r="K151" s="29">
        <v>889356.05</v>
      </c>
      <c r="L151" s="29">
        <v>290190.37</v>
      </c>
      <c r="M151" s="29">
        <v>232079.73</v>
      </c>
      <c r="N151" s="29">
        <v>838.76</v>
      </c>
      <c r="O151" s="29">
        <v>8843421.0899999999</v>
      </c>
      <c r="P151" s="29">
        <v>7559919.2300000004</v>
      </c>
      <c r="Q151" s="28" t="s">
        <v>0</v>
      </c>
      <c r="R151" s="29">
        <v>1558341.22</v>
      </c>
      <c r="S151" s="29">
        <v>2623147.5699999998</v>
      </c>
      <c r="T151" s="29">
        <v>2709403.3</v>
      </c>
    </row>
    <row r="152" spans="1:20">
      <c r="A152" s="30">
        <v>44347</v>
      </c>
      <c r="B152" s="31" t="s">
        <v>0</v>
      </c>
      <c r="C152" s="31" t="s">
        <v>0</v>
      </c>
      <c r="D152" s="31" t="s">
        <v>0</v>
      </c>
      <c r="E152" s="31" t="s">
        <v>0</v>
      </c>
      <c r="F152" s="32">
        <v>67224427.359999999</v>
      </c>
      <c r="G152" s="32">
        <v>569622726.80999994</v>
      </c>
      <c r="H152" s="32">
        <v>26656264.850000001</v>
      </c>
      <c r="I152" s="32">
        <v>100529902.77</v>
      </c>
      <c r="J152" s="32">
        <v>1947449.44</v>
      </c>
      <c r="K152" s="32">
        <v>1325103.75</v>
      </c>
      <c r="L152" s="32">
        <v>181371.57</v>
      </c>
      <c r="M152" s="32">
        <v>38299.43</v>
      </c>
      <c r="N152" s="32">
        <v>969369.96</v>
      </c>
      <c r="O152" s="32">
        <v>1031038.54</v>
      </c>
      <c r="P152" s="32">
        <v>17326769.129999999</v>
      </c>
      <c r="Q152" s="31" t="s">
        <v>0</v>
      </c>
      <c r="R152" s="32">
        <v>238167.9</v>
      </c>
      <c r="S152" s="32">
        <v>1207840.1399999999</v>
      </c>
      <c r="T152" s="32">
        <v>132037.41</v>
      </c>
    </row>
    <row r="153" spans="1:20">
      <c r="A153" s="27">
        <v>44377</v>
      </c>
      <c r="B153" s="28" t="s">
        <v>0</v>
      </c>
      <c r="C153" s="28" t="s">
        <v>0</v>
      </c>
      <c r="D153" s="28" t="s">
        <v>0</v>
      </c>
      <c r="E153" s="28" t="s">
        <v>0</v>
      </c>
      <c r="F153" s="29">
        <v>115968311.2</v>
      </c>
      <c r="G153" s="29">
        <v>538688015.63</v>
      </c>
      <c r="H153" s="29">
        <v>100827357.52</v>
      </c>
      <c r="I153" s="29">
        <v>424774183.08999997</v>
      </c>
      <c r="J153" s="29">
        <v>7029135.3300000001</v>
      </c>
      <c r="K153" s="29">
        <v>310364.78000000003</v>
      </c>
      <c r="L153" s="29">
        <v>7412.58</v>
      </c>
      <c r="M153" s="29">
        <v>301151.56</v>
      </c>
      <c r="N153" s="29">
        <v>183051.94</v>
      </c>
      <c r="O153" s="29">
        <v>9654989.0399999991</v>
      </c>
      <c r="P153" s="29">
        <v>17804023.859999999</v>
      </c>
      <c r="Q153" s="28" t="s">
        <v>0</v>
      </c>
      <c r="R153" s="29">
        <v>75487.539999999994</v>
      </c>
      <c r="S153" s="29">
        <v>10389146.25</v>
      </c>
      <c r="T153" s="29">
        <v>1022685.07</v>
      </c>
    </row>
    <row r="154" spans="1:20">
      <c r="A154" s="30">
        <v>44407</v>
      </c>
      <c r="B154" s="31" t="s">
        <v>0</v>
      </c>
      <c r="C154" s="31" t="s">
        <v>0</v>
      </c>
      <c r="D154" s="31" t="s">
        <v>0</v>
      </c>
      <c r="E154" s="31" t="s">
        <v>0</v>
      </c>
      <c r="F154" s="32">
        <v>60040240.68</v>
      </c>
      <c r="G154" s="32">
        <v>983687472.12</v>
      </c>
      <c r="H154" s="32">
        <v>177135344.78</v>
      </c>
      <c r="I154" s="32">
        <v>502372236.5</v>
      </c>
      <c r="J154" s="32">
        <v>2421524.62</v>
      </c>
      <c r="K154" s="32">
        <v>1001614.23</v>
      </c>
      <c r="L154" s="32">
        <v>47894.07</v>
      </c>
      <c r="M154" s="32">
        <v>71105.539999999994</v>
      </c>
      <c r="N154" s="32">
        <v>5538.5</v>
      </c>
      <c r="O154" s="32">
        <v>7632782.9400000004</v>
      </c>
      <c r="P154" s="32">
        <v>51124496.270000003</v>
      </c>
      <c r="Q154" s="31" t="s">
        <v>0</v>
      </c>
      <c r="R154" s="32">
        <v>4492603.91</v>
      </c>
      <c r="S154" s="32">
        <v>24389833.370000001</v>
      </c>
      <c r="T154" s="32">
        <v>677464.66</v>
      </c>
    </row>
    <row r="155" spans="1:20">
      <c r="A155" s="27">
        <v>44439</v>
      </c>
      <c r="B155" s="28" t="s">
        <v>0</v>
      </c>
      <c r="C155" s="28" t="s">
        <v>0</v>
      </c>
      <c r="D155" s="28" t="s">
        <v>0</v>
      </c>
      <c r="E155" s="28" t="s">
        <v>0</v>
      </c>
      <c r="F155" s="29">
        <v>36422053.130000003</v>
      </c>
      <c r="G155" s="29">
        <v>670562268.54999995</v>
      </c>
      <c r="H155" s="29">
        <v>114457314.45999999</v>
      </c>
      <c r="I155" s="29">
        <v>152485735.18000001</v>
      </c>
      <c r="J155" s="29">
        <v>3542148.49</v>
      </c>
      <c r="K155" s="29">
        <v>786655.14</v>
      </c>
      <c r="L155" s="29">
        <v>792414.82</v>
      </c>
      <c r="M155" s="29">
        <v>55313.95</v>
      </c>
      <c r="N155" s="29">
        <v>3787681.91</v>
      </c>
      <c r="O155" s="29">
        <v>13538520.210000001</v>
      </c>
      <c r="P155" s="29">
        <v>28690510.329999998</v>
      </c>
      <c r="Q155" s="28" t="s">
        <v>0</v>
      </c>
      <c r="R155" s="29">
        <v>64481.82</v>
      </c>
      <c r="S155" s="29">
        <v>11131197.15</v>
      </c>
      <c r="T155" s="29">
        <v>7519837.6200000001</v>
      </c>
    </row>
    <row r="156" spans="1:20">
      <c r="A156" s="30">
        <v>44469</v>
      </c>
      <c r="B156" s="31" t="s">
        <v>0</v>
      </c>
      <c r="C156" s="31" t="s">
        <v>0</v>
      </c>
      <c r="D156" s="31" t="s">
        <v>0</v>
      </c>
      <c r="E156" s="31" t="s">
        <v>0</v>
      </c>
      <c r="F156" s="32">
        <v>18705961.440000001</v>
      </c>
      <c r="G156" s="32">
        <v>971012856.86000001</v>
      </c>
      <c r="H156" s="32">
        <v>65808999.270000003</v>
      </c>
      <c r="I156" s="32">
        <v>222086193.27000001</v>
      </c>
      <c r="J156" s="32">
        <v>4738071.8499999996</v>
      </c>
      <c r="K156" s="32">
        <v>310557</v>
      </c>
      <c r="L156" s="32">
        <v>1214064.8999999999</v>
      </c>
      <c r="M156" s="32">
        <v>388167.45</v>
      </c>
      <c r="N156" s="32">
        <v>77327.44</v>
      </c>
      <c r="O156" s="32">
        <v>16892192.449999999</v>
      </c>
      <c r="P156" s="32">
        <v>51005421.140000001</v>
      </c>
      <c r="Q156" s="31" t="s">
        <v>0</v>
      </c>
      <c r="R156" s="32">
        <v>284136.78000000003</v>
      </c>
      <c r="S156" s="32">
        <v>10078097.93</v>
      </c>
      <c r="T156" s="32">
        <v>3260434.48</v>
      </c>
    </row>
    <row r="157" spans="1:20">
      <c r="A157" s="27">
        <v>44498</v>
      </c>
      <c r="B157" s="28" t="s">
        <v>0</v>
      </c>
      <c r="C157" s="28" t="s">
        <v>0</v>
      </c>
      <c r="D157" s="29">
        <v>717009.77</v>
      </c>
      <c r="E157" s="29">
        <v>1686400.68</v>
      </c>
      <c r="F157" s="29">
        <v>55105669.630000003</v>
      </c>
      <c r="G157" s="29">
        <v>1069656363.02</v>
      </c>
      <c r="H157" s="29">
        <v>74053280.980000004</v>
      </c>
      <c r="I157" s="29">
        <v>510934332.61000001</v>
      </c>
      <c r="J157" s="29">
        <v>4997824.24</v>
      </c>
      <c r="K157" s="29">
        <v>1240055.1499999999</v>
      </c>
      <c r="L157" s="29">
        <v>705178.55</v>
      </c>
      <c r="M157" s="29">
        <v>223043.23</v>
      </c>
      <c r="N157" s="29">
        <v>236613.88</v>
      </c>
      <c r="O157" s="29">
        <v>9569684.9100000001</v>
      </c>
      <c r="P157" s="29">
        <v>46529642.909999996</v>
      </c>
      <c r="Q157" s="28" t="s">
        <v>0</v>
      </c>
      <c r="R157" s="29">
        <v>141900.43</v>
      </c>
      <c r="S157" s="29">
        <v>8758750.5199999996</v>
      </c>
      <c r="T157" s="29">
        <v>4981115.8099999996</v>
      </c>
    </row>
    <row r="158" spans="1:20">
      <c r="A158" s="30">
        <v>44530</v>
      </c>
      <c r="B158" s="31" t="s">
        <v>0</v>
      </c>
      <c r="C158" s="31" t="s">
        <v>0</v>
      </c>
      <c r="D158" s="32">
        <v>1948777.92</v>
      </c>
      <c r="E158" s="32">
        <v>548820.79</v>
      </c>
      <c r="F158" s="32">
        <v>54033178.630000003</v>
      </c>
      <c r="G158" s="32">
        <v>1104397044.54</v>
      </c>
      <c r="H158" s="32">
        <v>135128132.75</v>
      </c>
      <c r="I158" s="32">
        <v>518431486.10000002</v>
      </c>
      <c r="J158" s="32">
        <v>167532.9</v>
      </c>
      <c r="K158" s="32">
        <v>38183296.450000003</v>
      </c>
      <c r="L158" s="32">
        <v>23541.59</v>
      </c>
      <c r="M158" s="32">
        <v>115741.32</v>
      </c>
      <c r="N158" s="32">
        <v>57895.79</v>
      </c>
      <c r="O158" s="32">
        <v>57918436.5</v>
      </c>
      <c r="P158" s="32">
        <v>4625511.66</v>
      </c>
      <c r="Q158" s="31" t="s">
        <v>0</v>
      </c>
      <c r="R158" s="32">
        <v>593692.56000000006</v>
      </c>
      <c r="S158" s="32">
        <v>8732390.5899999999</v>
      </c>
      <c r="T158" s="32">
        <v>27072570.800000001</v>
      </c>
    </row>
    <row r="159" spans="1:20">
      <c r="A159" s="27">
        <v>44560</v>
      </c>
      <c r="B159" s="28" t="s">
        <v>0</v>
      </c>
      <c r="C159" s="28" t="s">
        <v>0</v>
      </c>
      <c r="D159" s="29">
        <v>723119.6</v>
      </c>
      <c r="E159" s="29">
        <v>278060.17</v>
      </c>
      <c r="F159" s="29">
        <v>82151725.799999997</v>
      </c>
      <c r="G159" s="29">
        <v>343641196.06</v>
      </c>
      <c r="H159" s="29">
        <v>92660796.109999999</v>
      </c>
      <c r="I159" s="29">
        <v>105560938.84</v>
      </c>
      <c r="J159" s="29">
        <v>2999887.65</v>
      </c>
      <c r="K159" s="29">
        <v>276232.36</v>
      </c>
      <c r="L159" s="29">
        <v>75610.14</v>
      </c>
      <c r="M159" s="29">
        <v>265021.82</v>
      </c>
      <c r="N159" s="29">
        <v>347488.41</v>
      </c>
      <c r="O159" s="29">
        <v>8185752.0999999996</v>
      </c>
      <c r="P159" s="29">
        <v>25590649.829999998</v>
      </c>
      <c r="Q159" s="28" t="s">
        <v>0</v>
      </c>
      <c r="R159" s="29">
        <v>33298.959999999999</v>
      </c>
      <c r="S159" s="29">
        <v>3633516.04</v>
      </c>
      <c r="T159" s="29">
        <v>7165271.3099999996</v>
      </c>
    </row>
    <row r="160" spans="1:20">
      <c r="A160" s="30">
        <v>44592</v>
      </c>
      <c r="B160" s="31" t="s">
        <v>0</v>
      </c>
      <c r="C160" s="31" t="s">
        <v>0</v>
      </c>
      <c r="D160" s="32">
        <v>417961.01</v>
      </c>
      <c r="E160" s="32">
        <v>310234.58</v>
      </c>
      <c r="F160" s="32">
        <v>93831323.640000001</v>
      </c>
      <c r="G160" s="32">
        <v>1248940547.8499999</v>
      </c>
      <c r="H160" s="32">
        <v>168931268.53</v>
      </c>
      <c r="I160" s="32">
        <v>585450124.29999995</v>
      </c>
      <c r="J160" s="32">
        <v>1858130.41</v>
      </c>
      <c r="K160" s="32">
        <v>35380535.310000002</v>
      </c>
      <c r="L160" s="32">
        <v>63284.67</v>
      </c>
      <c r="M160" s="32">
        <v>314907.61</v>
      </c>
      <c r="N160" s="32">
        <v>196866.78</v>
      </c>
      <c r="O160" s="32">
        <v>15763549.57</v>
      </c>
      <c r="P160" s="32">
        <v>41295969.619999997</v>
      </c>
      <c r="Q160" s="31" t="s">
        <v>0</v>
      </c>
      <c r="R160" s="32">
        <v>153136.79</v>
      </c>
      <c r="S160" s="32">
        <v>10296193.529999999</v>
      </c>
      <c r="T160" s="32">
        <v>2435363.09</v>
      </c>
    </row>
    <row r="161" spans="1:20">
      <c r="A161" s="27">
        <v>44617</v>
      </c>
      <c r="B161" s="28" t="s">
        <v>0</v>
      </c>
      <c r="C161" s="28" t="s">
        <v>0</v>
      </c>
      <c r="D161" s="29">
        <v>670675.75</v>
      </c>
      <c r="E161" s="29">
        <v>265936.09000000003</v>
      </c>
      <c r="F161" s="29">
        <v>32622788.93</v>
      </c>
      <c r="G161" s="29">
        <v>728413404.57000005</v>
      </c>
      <c r="H161" s="29">
        <v>134872025.69999999</v>
      </c>
      <c r="I161" s="29">
        <v>190233605.25</v>
      </c>
      <c r="J161" s="29">
        <v>10933261.140000001</v>
      </c>
      <c r="K161" s="29">
        <v>17827548.84</v>
      </c>
      <c r="L161" s="29">
        <v>5385446.3600000003</v>
      </c>
      <c r="M161" s="29">
        <v>1711979.95</v>
      </c>
      <c r="N161" s="29">
        <v>80064.820000000007</v>
      </c>
      <c r="O161" s="29">
        <v>10910856.98</v>
      </c>
      <c r="P161" s="29">
        <v>74346983.519999996</v>
      </c>
      <c r="Q161" s="29">
        <v>242340.79</v>
      </c>
      <c r="R161" s="29">
        <v>317497.34000000003</v>
      </c>
      <c r="S161" s="29">
        <v>8023161.04</v>
      </c>
      <c r="T161" s="29">
        <v>1160017.25</v>
      </c>
    </row>
    <row r="162" spans="1:20">
      <c r="A162" s="30">
        <v>44651</v>
      </c>
      <c r="B162" s="31" t="s">
        <v>0</v>
      </c>
      <c r="C162" s="31" t="s">
        <v>0</v>
      </c>
      <c r="D162" s="32">
        <v>731912.38</v>
      </c>
      <c r="E162" s="32">
        <v>123133.06</v>
      </c>
      <c r="F162" s="32">
        <v>252366451.25</v>
      </c>
      <c r="G162" s="32">
        <v>558999890.76999998</v>
      </c>
      <c r="H162" s="32">
        <v>94902341.959999993</v>
      </c>
      <c r="I162" s="32">
        <v>232105891.47999999</v>
      </c>
      <c r="J162" s="32">
        <v>1059824.93</v>
      </c>
      <c r="K162" s="32">
        <v>8722490.6600000001</v>
      </c>
      <c r="L162" s="32">
        <v>374737.31</v>
      </c>
      <c r="M162" s="32">
        <v>116523.05</v>
      </c>
      <c r="N162" s="32">
        <v>227974.51</v>
      </c>
      <c r="O162" s="32">
        <v>24723773.809999999</v>
      </c>
      <c r="P162" s="32">
        <v>21617174.57</v>
      </c>
      <c r="Q162" s="32">
        <v>624572.44999999995</v>
      </c>
      <c r="R162" s="32">
        <v>180106.45</v>
      </c>
      <c r="S162" s="32">
        <v>6982147.9000000004</v>
      </c>
      <c r="T162" s="32">
        <v>8079790.6100000003</v>
      </c>
    </row>
    <row r="163" spans="1:20">
      <c r="A163" s="27">
        <v>44680</v>
      </c>
      <c r="B163" s="28" t="s">
        <v>0</v>
      </c>
      <c r="C163" s="28" t="s">
        <v>0</v>
      </c>
      <c r="D163" s="29">
        <v>407259.29</v>
      </c>
      <c r="E163" s="29">
        <v>412515.87</v>
      </c>
      <c r="F163" s="29">
        <v>172494280.47999999</v>
      </c>
      <c r="G163" s="29">
        <v>735977959.65999997</v>
      </c>
      <c r="H163" s="29">
        <v>84440324.079999998</v>
      </c>
      <c r="I163" s="29">
        <v>636770953.83000004</v>
      </c>
      <c r="J163" s="29">
        <v>384033.65</v>
      </c>
      <c r="K163" s="29">
        <v>107540216.48999999</v>
      </c>
      <c r="L163" s="29">
        <v>124091.87</v>
      </c>
      <c r="M163" s="29">
        <v>68924.34</v>
      </c>
      <c r="N163" s="29">
        <v>113002.79</v>
      </c>
      <c r="O163" s="29">
        <v>11480239.710000001</v>
      </c>
      <c r="P163" s="29">
        <v>10785956.529999999</v>
      </c>
      <c r="Q163" s="29">
        <v>150033.23000000001</v>
      </c>
      <c r="R163" s="29">
        <v>997986.48</v>
      </c>
      <c r="S163" s="29">
        <v>6857588</v>
      </c>
      <c r="T163" s="29">
        <v>2485832.86</v>
      </c>
    </row>
    <row r="164" spans="1:20">
      <c r="A164" s="30">
        <v>44712</v>
      </c>
      <c r="B164" s="31" t="s">
        <v>0</v>
      </c>
      <c r="C164" s="31" t="s">
        <v>0</v>
      </c>
      <c r="D164" s="32">
        <v>968506.89</v>
      </c>
      <c r="E164" s="32">
        <v>374996.35</v>
      </c>
      <c r="F164" s="32">
        <v>20253013.469999999</v>
      </c>
      <c r="G164" s="32">
        <v>322459909.81</v>
      </c>
      <c r="H164" s="32">
        <v>77570366.189999998</v>
      </c>
      <c r="I164" s="32">
        <v>144251850.72999999</v>
      </c>
      <c r="J164" s="32">
        <v>585395.98</v>
      </c>
      <c r="K164" s="32">
        <v>3395902.95</v>
      </c>
      <c r="L164" s="32">
        <v>210728.18</v>
      </c>
      <c r="M164" s="32">
        <v>67793.62</v>
      </c>
      <c r="N164" s="32">
        <v>63737.89</v>
      </c>
      <c r="O164" s="32">
        <v>16548377.619999999</v>
      </c>
      <c r="P164" s="32">
        <v>6325550.0300000003</v>
      </c>
      <c r="Q164" s="32">
        <v>847493.58</v>
      </c>
      <c r="R164" s="32">
        <v>202981.71</v>
      </c>
      <c r="S164" s="32">
        <v>10025894.609999999</v>
      </c>
      <c r="T164" s="32">
        <v>6084233.4800000004</v>
      </c>
    </row>
    <row r="165" spans="1:20">
      <c r="A165" s="27">
        <v>44742</v>
      </c>
      <c r="B165" s="28" t="s">
        <v>0</v>
      </c>
      <c r="C165" s="28" t="s">
        <v>0</v>
      </c>
      <c r="D165" s="29">
        <v>344278.66</v>
      </c>
      <c r="E165" s="29">
        <v>62881.07</v>
      </c>
      <c r="F165" s="29">
        <v>53500323.93</v>
      </c>
      <c r="G165" s="29">
        <v>790957482.52999997</v>
      </c>
      <c r="H165" s="29">
        <v>119514548.06</v>
      </c>
      <c r="I165" s="29">
        <v>165369487.94</v>
      </c>
      <c r="J165" s="29">
        <v>2174394.9</v>
      </c>
      <c r="K165" s="29">
        <v>34081020.259999998</v>
      </c>
      <c r="L165" s="29">
        <v>1606890.77</v>
      </c>
      <c r="M165" s="29">
        <v>2442063.86</v>
      </c>
      <c r="N165" s="29">
        <v>71197.45</v>
      </c>
      <c r="O165" s="29">
        <v>3839545.77</v>
      </c>
      <c r="P165" s="29">
        <v>9159103.1600000001</v>
      </c>
      <c r="Q165" s="29">
        <v>112631.19</v>
      </c>
      <c r="R165" s="29">
        <v>127533.34</v>
      </c>
      <c r="S165" s="29">
        <v>3224904.93</v>
      </c>
      <c r="T165" s="29">
        <v>608506.63</v>
      </c>
    </row>
    <row r="166" spans="1:20">
      <c r="A166" s="30">
        <v>44771</v>
      </c>
      <c r="B166" s="32">
        <v>297.42</v>
      </c>
      <c r="C166" s="32">
        <v>1481.8</v>
      </c>
      <c r="D166" s="32">
        <v>292573.06</v>
      </c>
      <c r="E166" s="32">
        <v>162479.62</v>
      </c>
      <c r="F166" s="32">
        <v>66007574.700000003</v>
      </c>
      <c r="G166" s="32">
        <v>587115212.46000004</v>
      </c>
      <c r="H166" s="32">
        <v>90735983.75</v>
      </c>
      <c r="I166" s="32">
        <v>246425659.74000001</v>
      </c>
      <c r="J166" s="32">
        <v>8239622.9000000004</v>
      </c>
      <c r="K166" s="32">
        <v>23602507.670000002</v>
      </c>
      <c r="L166" s="32">
        <v>229111.93</v>
      </c>
      <c r="M166" s="32">
        <v>23837.759999999998</v>
      </c>
      <c r="N166" s="32">
        <v>56034.52</v>
      </c>
      <c r="O166" s="32">
        <v>13692437.210000001</v>
      </c>
      <c r="P166" s="32">
        <v>4610674.49</v>
      </c>
      <c r="Q166" s="32">
        <v>86232.28</v>
      </c>
      <c r="R166" s="32">
        <v>223740.77</v>
      </c>
      <c r="S166" s="32">
        <v>5403041.25</v>
      </c>
      <c r="T166" s="32">
        <v>321221.48</v>
      </c>
    </row>
    <row r="167" spans="1:20">
      <c r="A167" s="27">
        <v>44804</v>
      </c>
      <c r="B167" s="29">
        <v>958.16</v>
      </c>
      <c r="C167" s="29">
        <v>960.94</v>
      </c>
      <c r="D167" s="29">
        <v>587628.52</v>
      </c>
      <c r="E167" s="29">
        <v>494730.55</v>
      </c>
      <c r="F167" s="29">
        <v>57746089.310000002</v>
      </c>
      <c r="G167" s="29">
        <v>544978326.24000001</v>
      </c>
      <c r="H167" s="29">
        <v>74284202.819999993</v>
      </c>
      <c r="I167" s="29">
        <v>213559676.96000001</v>
      </c>
      <c r="J167" s="29">
        <v>1134014.58</v>
      </c>
      <c r="K167" s="29">
        <v>808806.78</v>
      </c>
      <c r="L167" s="29">
        <v>102922.88</v>
      </c>
      <c r="M167" s="29">
        <v>184492.72</v>
      </c>
      <c r="N167" s="29">
        <v>184291.54</v>
      </c>
      <c r="O167" s="29">
        <v>15025439.01</v>
      </c>
      <c r="P167" s="29">
        <v>1929981.92</v>
      </c>
      <c r="Q167" s="29">
        <v>519070.51</v>
      </c>
      <c r="R167" s="29">
        <v>109345.86</v>
      </c>
      <c r="S167" s="29">
        <v>12053569.09</v>
      </c>
      <c r="T167" s="29">
        <v>1725725.61</v>
      </c>
    </row>
    <row r="168" spans="1:20">
      <c r="A168" s="30">
        <v>44834</v>
      </c>
      <c r="B168" s="32">
        <v>192.83</v>
      </c>
      <c r="C168" s="32">
        <v>1819.54</v>
      </c>
      <c r="D168" s="32">
        <v>414480.07</v>
      </c>
      <c r="E168" s="32">
        <v>54364.03</v>
      </c>
      <c r="F168" s="32">
        <v>126460581.23999999</v>
      </c>
      <c r="G168" s="32">
        <v>975695030.67999995</v>
      </c>
      <c r="H168" s="32">
        <v>112607944.55</v>
      </c>
      <c r="I168" s="32">
        <v>120298112.73999999</v>
      </c>
      <c r="J168" s="32">
        <v>37767.08</v>
      </c>
      <c r="K168" s="32">
        <v>2952558.92</v>
      </c>
      <c r="L168" s="32">
        <v>243294.86</v>
      </c>
      <c r="M168" s="32">
        <v>122342.55</v>
      </c>
      <c r="N168" s="32">
        <v>44610.17</v>
      </c>
      <c r="O168" s="32">
        <v>9709121.6400000006</v>
      </c>
      <c r="P168" s="32">
        <v>2031400.46</v>
      </c>
      <c r="Q168" s="32">
        <v>2263898.5699999998</v>
      </c>
      <c r="R168" s="32">
        <v>95535.21</v>
      </c>
      <c r="S168" s="32">
        <v>5158535.8899999997</v>
      </c>
      <c r="T168" s="32">
        <v>445511.18</v>
      </c>
    </row>
    <row r="169" spans="1:20">
      <c r="A169" s="27">
        <v>44865</v>
      </c>
      <c r="B169" s="29">
        <v>371.68</v>
      </c>
      <c r="C169" s="29">
        <v>179.78</v>
      </c>
      <c r="D169" s="29">
        <v>719829.1</v>
      </c>
      <c r="E169" s="29">
        <v>50198.02</v>
      </c>
      <c r="F169" s="29">
        <v>600614828.75999999</v>
      </c>
      <c r="G169" s="29">
        <v>1543259265.2</v>
      </c>
      <c r="H169" s="29">
        <v>262072593.80000001</v>
      </c>
      <c r="I169" s="29">
        <v>266042050.09999999</v>
      </c>
      <c r="J169" s="29">
        <v>1512486.53</v>
      </c>
      <c r="K169" s="29">
        <v>1747433.69</v>
      </c>
      <c r="L169" s="29">
        <v>557023.07999999996</v>
      </c>
      <c r="M169" s="29">
        <v>248509.21</v>
      </c>
      <c r="N169" s="29">
        <v>380122.92</v>
      </c>
      <c r="O169" s="29">
        <v>9057075.3499999996</v>
      </c>
      <c r="P169" s="29">
        <v>14755450.130000001</v>
      </c>
      <c r="Q169" s="29">
        <v>388087.22</v>
      </c>
      <c r="R169" s="29">
        <v>143608.68</v>
      </c>
      <c r="S169" s="29">
        <v>27056282.16</v>
      </c>
      <c r="T169" s="29">
        <v>1404465.91</v>
      </c>
    </row>
    <row r="170" spans="1:20">
      <c r="A170" s="30">
        <v>44895</v>
      </c>
      <c r="B170" s="32">
        <v>13620.8</v>
      </c>
      <c r="C170" s="32">
        <v>15866.46</v>
      </c>
      <c r="D170" s="32">
        <v>409538.28</v>
      </c>
      <c r="E170" s="32">
        <v>222356.69</v>
      </c>
      <c r="F170" s="32">
        <v>202758894.71000001</v>
      </c>
      <c r="G170" s="32">
        <v>960496214.63</v>
      </c>
      <c r="H170" s="32">
        <v>176830119.31</v>
      </c>
      <c r="I170" s="32">
        <v>318317031.14999998</v>
      </c>
      <c r="J170" s="32">
        <v>434009.19</v>
      </c>
      <c r="K170" s="32">
        <v>290119.26</v>
      </c>
      <c r="L170" s="32">
        <v>190437.57</v>
      </c>
      <c r="M170" s="32">
        <v>571.74</v>
      </c>
      <c r="N170" s="32">
        <v>26265.15</v>
      </c>
      <c r="O170" s="32">
        <v>32770853.359999999</v>
      </c>
      <c r="P170" s="32">
        <v>1677828.55</v>
      </c>
      <c r="Q170" s="32">
        <v>395827.3</v>
      </c>
      <c r="R170" s="32">
        <v>39084</v>
      </c>
      <c r="S170" s="32">
        <v>18101444.98</v>
      </c>
      <c r="T170" s="32">
        <v>744673.86</v>
      </c>
    </row>
    <row r="171" spans="1:20">
      <c r="A171" s="27">
        <v>44924</v>
      </c>
      <c r="B171" s="29">
        <v>374.66</v>
      </c>
      <c r="C171" s="29">
        <v>3478.48</v>
      </c>
      <c r="D171" s="29">
        <v>6724278.9400000004</v>
      </c>
      <c r="E171" s="29">
        <v>3021084.22</v>
      </c>
      <c r="F171" s="29">
        <v>142051474.22999999</v>
      </c>
      <c r="G171" s="29">
        <v>659219443.87</v>
      </c>
      <c r="H171" s="29">
        <v>255988280.50999999</v>
      </c>
      <c r="I171" s="29">
        <v>143238980.75999999</v>
      </c>
      <c r="J171" s="29">
        <v>1968841.85</v>
      </c>
      <c r="K171" s="29">
        <v>2197088.69</v>
      </c>
      <c r="L171" s="29">
        <v>76606.240000000005</v>
      </c>
      <c r="M171" s="29">
        <v>6183.36</v>
      </c>
      <c r="N171" s="29">
        <v>66097.66</v>
      </c>
      <c r="O171" s="29">
        <v>7536093.6100000003</v>
      </c>
      <c r="P171" s="29">
        <v>4093841.43</v>
      </c>
      <c r="Q171" s="29">
        <v>165413.22</v>
      </c>
      <c r="R171" s="29">
        <v>120993.46</v>
      </c>
      <c r="S171" s="29">
        <v>5876289.0499999998</v>
      </c>
      <c r="T171" s="29">
        <v>286602.88</v>
      </c>
    </row>
    <row r="172" spans="1:20">
      <c r="A172" s="30">
        <v>44957</v>
      </c>
      <c r="B172" s="32">
        <v>7114.46</v>
      </c>
      <c r="C172" s="32">
        <v>19420.939999999999</v>
      </c>
      <c r="D172" s="32">
        <v>530126.36</v>
      </c>
      <c r="E172" s="32">
        <v>45279.08</v>
      </c>
      <c r="F172" s="32">
        <v>159689613.58000001</v>
      </c>
      <c r="G172" s="32">
        <v>628624785.20000005</v>
      </c>
      <c r="H172" s="32">
        <v>226137095.97999999</v>
      </c>
      <c r="I172" s="32">
        <v>373983885.74000001</v>
      </c>
      <c r="J172" s="32">
        <v>241269.07</v>
      </c>
      <c r="K172" s="32">
        <v>285727.59999999998</v>
      </c>
      <c r="L172" s="32">
        <v>119937.19</v>
      </c>
      <c r="M172" s="32">
        <v>9967.7000000000007</v>
      </c>
      <c r="N172" s="32">
        <v>70121.16</v>
      </c>
      <c r="O172" s="32">
        <v>13984008.789999999</v>
      </c>
      <c r="P172" s="32">
        <v>1402934.29</v>
      </c>
      <c r="Q172" s="32">
        <v>283043.45</v>
      </c>
      <c r="R172" s="32">
        <v>255028.21</v>
      </c>
      <c r="S172" s="32">
        <v>4608096.0599999996</v>
      </c>
      <c r="T172" s="32">
        <v>1374526.48</v>
      </c>
    </row>
    <row r="173" spans="1:20">
      <c r="A173" s="27">
        <v>44985</v>
      </c>
      <c r="B173" s="29">
        <v>2506.73</v>
      </c>
      <c r="C173" s="29">
        <v>1951.31</v>
      </c>
      <c r="D173" s="29">
        <v>15230161.710000001</v>
      </c>
      <c r="E173" s="29">
        <v>27680.05</v>
      </c>
      <c r="F173" s="29">
        <v>57536617.219999999</v>
      </c>
      <c r="G173" s="29">
        <v>736690930.40999997</v>
      </c>
      <c r="H173" s="29">
        <v>125751775.14</v>
      </c>
      <c r="I173" s="29">
        <v>181543166.78999999</v>
      </c>
      <c r="J173" s="29">
        <v>129562.83</v>
      </c>
      <c r="K173" s="29">
        <v>31976554.52</v>
      </c>
      <c r="L173" s="29">
        <v>251701.3</v>
      </c>
      <c r="M173" s="29">
        <v>1154.99</v>
      </c>
      <c r="N173" s="29">
        <v>163954.91</v>
      </c>
      <c r="O173" s="29">
        <v>2403654</v>
      </c>
      <c r="P173" s="29">
        <v>1261690.31</v>
      </c>
      <c r="Q173" s="29">
        <v>1846599.64</v>
      </c>
      <c r="R173" s="29">
        <v>104172.31</v>
      </c>
      <c r="S173" s="29">
        <v>13731428.550000001</v>
      </c>
      <c r="T173" s="29">
        <v>1232446.55</v>
      </c>
    </row>
    <row r="174" spans="1:20">
      <c r="A174" s="30">
        <v>45016</v>
      </c>
      <c r="B174" s="32">
        <v>183278.86</v>
      </c>
      <c r="C174" s="32">
        <v>8706.7099999999991</v>
      </c>
      <c r="D174" s="32">
        <v>828130.26</v>
      </c>
      <c r="E174" s="32">
        <v>156186.38</v>
      </c>
      <c r="F174" s="32">
        <v>166579426.13</v>
      </c>
      <c r="G174" s="32">
        <v>764903229.46000004</v>
      </c>
      <c r="H174" s="32">
        <v>227360384.25999999</v>
      </c>
      <c r="I174" s="32">
        <v>170670489.49000001</v>
      </c>
      <c r="J174" s="32">
        <v>239893.46</v>
      </c>
      <c r="K174" s="32">
        <v>3531200.01</v>
      </c>
      <c r="L174" s="32">
        <v>1995805.05</v>
      </c>
      <c r="M174" s="32">
        <v>8163.85</v>
      </c>
      <c r="N174" s="32">
        <v>45834416.439999998</v>
      </c>
      <c r="O174" s="32">
        <v>5936081.4000000004</v>
      </c>
      <c r="P174" s="32">
        <v>1473611.26</v>
      </c>
      <c r="Q174" s="32">
        <v>77081.37</v>
      </c>
      <c r="R174" s="32">
        <v>119454.63</v>
      </c>
      <c r="S174" s="32">
        <v>9237466.4000000004</v>
      </c>
      <c r="T174" s="32">
        <v>739456.94</v>
      </c>
    </row>
    <row r="175" spans="1:20">
      <c r="A175" s="27">
        <v>45044</v>
      </c>
      <c r="B175" s="29">
        <v>9299.83</v>
      </c>
      <c r="C175" s="29">
        <v>14113.7</v>
      </c>
      <c r="D175" s="29">
        <v>994268.23</v>
      </c>
      <c r="E175" s="29">
        <v>128149.74</v>
      </c>
      <c r="F175" s="29">
        <v>218950529.99000001</v>
      </c>
      <c r="G175" s="29">
        <v>829107809.57000005</v>
      </c>
      <c r="H175" s="29">
        <v>97581063.890000001</v>
      </c>
      <c r="I175" s="29">
        <v>134549030.56999999</v>
      </c>
      <c r="J175" s="29">
        <v>361767.01</v>
      </c>
      <c r="K175" s="29">
        <v>6665241.9000000004</v>
      </c>
      <c r="L175" s="29">
        <v>576882.97</v>
      </c>
      <c r="M175" s="29">
        <v>51302.83</v>
      </c>
      <c r="N175" s="29">
        <v>106211.65</v>
      </c>
      <c r="O175" s="29">
        <v>6974567.4000000004</v>
      </c>
      <c r="P175" s="29">
        <v>130140.54</v>
      </c>
      <c r="Q175" s="29">
        <v>2435054.5299999998</v>
      </c>
      <c r="R175" s="29">
        <v>102445.22</v>
      </c>
      <c r="S175" s="29">
        <v>21253671.59</v>
      </c>
      <c r="T175" s="29">
        <v>1014305.54</v>
      </c>
    </row>
    <row r="176" spans="1:20">
      <c r="A176" s="30">
        <v>45077</v>
      </c>
      <c r="B176" s="32">
        <v>185.18</v>
      </c>
      <c r="C176" s="32">
        <v>2672.49</v>
      </c>
      <c r="D176" s="32">
        <v>265684.84999999998</v>
      </c>
      <c r="E176" s="32">
        <v>83333.31</v>
      </c>
      <c r="F176" s="32">
        <v>286204888.31</v>
      </c>
      <c r="G176" s="32">
        <v>615148888.13</v>
      </c>
      <c r="H176" s="32">
        <v>103051859.81</v>
      </c>
      <c r="I176" s="32">
        <v>122047650.91</v>
      </c>
      <c r="J176" s="32">
        <v>625633.4</v>
      </c>
      <c r="K176" s="32">
        <v>445151.12</v>
      </c>
      <c r="L176" s="32">
        <v>1044764.91</v>
      </c>
      <c r="M176" s="32">
        <v>39971.54</v>
      </c>
      <c r="N176" s="32">
        <v>89184.7</v>
      </c>
      <c r="O176" s="32">
        <v>2613720.21</v>
      </c>
      <c r="P176" s="32">
        <v>553463.57999999996</v>
      </c>
      <c r="Q176" s="32">
        <v>90666.48</v>
      </c>
      <c r="R176" s="32">
        <v>119535.94</v>
      </c>
      <c r="S176" s="32">
        <v>8653377.8399999999</v>
      </c>
      <c r="T176" s="32">
        <v>186837.33</v>
      </c>
    </row>
    <row r="177" spans="1:20">
      <c r="A177" s="27">
        <v>45107</v>
      </c>
      <c r="B177" s="29">
        <v>226733.67</v>
      </c>
      <c r="C177" s="29">
        <v>255443.65</v>
      </c>
      <c r="D177" s="29">
        <v>212676.86</v>
      </c>
      <c r="E177" s="29">
        <v>209215.58</v>
      </c>
      <c r="F177" s="29">
        <v>689849274.65999997</v>
      </c>
      <c r="G177" s="29">
        <v>1275191283.6400001</v>
      </c>
      <c r="H177" s="29">
        <v>65906700.890000001</v>
      </c>
      <c r="I177" s="29">
        <v>250120292.31</v>
      </c>
      <c r="J177" s="29">
        <v>3599074.81</v>
      </c>
      <c r="K177" s="29">
        <v>671017.87</v>
      </c>
      <c r="L177" s="29">
        <v>647765.18999999994</v>
      </c>
      <c r="M177" s="29">
        <v>55288.89</v>
      </c>
      <c r="N177" s="29">
        <v>149174.16</v>
      </c>
      <c r="O177" s="29">
        <v>2406684.73</v>
      </c>
      <c r="P177" s="29">
        <v>165526286.49000001</v>
      </c>
      <c r="Q177" s="29">
        <v>198959.57</v>
      </c>
      <c r="R177" s="29">
        <v>62287.83</v>
      </c>
      <c r="S177" s="29">
        <v>7047448.5800000001</v>
      </c>
      <c r="T177" s="29">
        <v>731646.54</v>
      </c>
    </row>
    <row r="178" spans="1:20">
      <c r="A178" s="30">
        <v>45138</v>
      </c>
      <c r="B178" s="32">
        <v>5159.93</v>
      </c>
      <c r="C178" s="32">
        <v>70293.31</v>
      </c>
      <c r="D178" s="32">
        <v>424545.4</v>
      </c>
      <c r="E178" s="32">
        <v>72130.899999999994</v>
      </c>
      <c r="F178" s="32">
        <v>244486373.59</v>
      </c>
      <c r="G178" s="32">
        <v>458820076.69999999</v>
      </c>
      <c r="H178" s="32">
        <v>68763533.700000003</v>
      </c>
      <c r="I178" s="32">
        <v>78455052.019999996</v>
      </c>
      <c r="J178" s="32">
        <v>773377.6</v>
      </c>
      <c r="K178" s="32">
        <v>690335</v>
      </c>
      <c r="L178" s="32">
        <v>1753851.36</v>
      </c>
      <c r="M178" s="32">
        <v>292586.39</v>
      </c>
      <c r="N178" s="32">
        <v>1650774.78</v>
      </c>
      <c r="O178" s="32">
        <v>9546697.7799999993</v>
      </c>
      <c r="P178" s="32">
        <v>7826682.4100000001</v>
      </c>
      <c r="Q178" s="32">
        <v>276028.46999999997</v>
      </c>
      <c r="R178" s="32">
        <v>103681.19</v>
      </c>
      <c r="S178" s="32">
        <v>7699571.6500000004</v>
      </c>
      <c r="T178" s="32">
        <v>3037259.09</v>
      </c>
    </row>
    <row r="179" spans="1:20">
      <c r="A179" s="27">
        <v>45169</v>
      </c>
      <c r="B179" s="29">
        <v>43302.71</v>
      </c>
      <c r="C179" s="29">
        <v>32023.07</v>
      </c>
      <c r="D179" s="29">
        <v>613350.68999999994</v>
      </c>
      <c r="E179" s="29">
        <v>155646.46</v>
      </c>
      <c r="F179" s="29">
        <v>876793143.21000004</v>
      </c>
      <c r="G179" s="29">
        <v>459252999.14999998</v>
      </c>
      <c r="H179" s="29">
        <v>205345507.25999999</v>
      </c>
      <c r="I179" s="29">
        <v>141773972.52000001</v>
      </c>
      <c r="J179" s="29">
        <v>34958747.32</v>
      </c>
      <c r="K179" s="29">
        <v>616769.79</v>
      </c>
      <c r="L179" s="29">
        <v>2017604.66</v>
      </c>
      <c r="M179" s="29">
        <v>682772.34</v>
      </c>
      <c r="N179" s="29">
        <v>38605.519999999997</v>
      </c>
      <c r="O179" s="29">
        <v>1101074.1599999999</v>
      </c>
      <c r="P179" s="29">
        <v>5564168.8099999996</v>
      </c>
      <c r="Q179" s="29">
        <v>257106.55</v>
      </c>
      <c r="R179" s="29">
        <v>103351.27</v>
      </c>
      <c r="S179" s="29">
        <v>11756133.09</v>
      </c>
      <c r="T179" s="29">
        <v>489466.43</v>
      </c>
    </row>
    <row r="180" spans="1:20">
      <c r="A180" s="30">
        <v>45198</v>
      </c>
      <c r="B180" s="32">
        <v>6223.89</v>
      </c>
      <c r="C180" s="32">
        <v>58538.62</v>
      </c>
      <c r="D180" s="32">
        <v>319219.81</v>
      </c>
      <c r="E180" s="32">
        <v>217337.91</v>
      </c>
      <c r="F180" s="32">
        <v>428434373.61000001</v>
      </c>
      <c r="G180" s="32">
        <v>478213721.12</v>
      </c>
      <c r="H180" s="32">
        <v>103567662.48</v>
      </c>
      <c r="I180" s="32">
        <v>117385717.89</v>
      </c>
      <c r="J180" s="32">
        <v>1339803.18</v>
      </c>
      <c r="K180" s="32">
        <v>1565509.99</v>
      </c>
      <c r="L180" s="32">
        <v>1115849.6399999999</v>
      </c>
      <c r="M180" s="32">
        <v>95915.59</v>
      </c>
      <c r="N180" s="32">
        <v>172443.35</v>
      </c>
      <c r="O180" s="32">
        <v>11451723.789999999</v>
      </c>
      <c r="P180" s="32">
        <v>532318.16</v>
      </c>
      <c r="Q180" s="32">
        <v>191326.79</v>
      </c>
      <c r="R180" s="32">
        <v>46528.21</v>
      </c>
      <c r="S180" s="32">
        <v>12493216.52</v>
      </c>
      <c r="T180" s="32">
        <v>68328.800000000003</v>
      </c>
    </row>
    <row r="181" spans="1:20">
      <c r="A181" s="27">
        <v>45230</v>
      </c>
      <c r="B181" s="29">
        <v>10288.77</v>
      </c>
      <c r="C181" s="29">
        <v>34604.660000000003</v>
      </c>
      <c r="D181" s="29">
        <v>179432.62</v>
      </c>
      <c r="E181" s="29">
        <v>102277.18</v>
      </c>
      <c r="F181" s="29">
        <v>253038652.28999999</v>
      </c>
      <c r="G181" s="29">
        <v>426225609.05000001</v>
      </c>
      <c r="H181" s="29">
        <v>52064258.829999998</v>
      </c>
      <c r="I181" s="29">
        <v>133537192.97</v>
      </c>
      <c r="J181" s="29">
        <v>1369309.9</v>
      </c>
      <c r="K181" s="29">
        <v>1376981.49</v>
      </c>
      <c r="L181" s="29">
        <v>1635104.73</v>
      </c>
      <c r="M181" s="29">
        <v>179319.46</v>
      </c>
      <c r="N181" s="29">
        <v>468204.56</v>
      </c>
      <c r="O181" s="29">
        <v>1899857.75</v>
      </c>
      <c r="P181" s="29">
        <v>2603960.62</v>
      </c>
      <c r="Q181" s="29">
        <v>40635.18</v>
      </c>
      <c r="R181" s="29">
        <v>55540.06</v>
      </c>
      <c r="S181" s="29">
        <v>8980297.1699999999</v>
      </c>
      <c r="T181" s="29">
        <v>1025757.04</v>
      </c>
    </row>
    <row r="182" spans="1:20">
      <c r="A182" s="30">
        <v>45260</v>
      </c>
      <c r="B182" s="32">
        <v>1623.6</v>
      </c>
      <c r="C182" s="32">
        <v>79862.02</v>
      </c>
      <c r="D182" s="32">
        <v>116970.35</v>
      </c>
      <c r="E182" s="32">
        <v>50256.03</v>
      </c>
      <c r="F182" s="32">
        <v>349692820.23000002</v>
      </c>
      <c r="G182" s="32">
        <v>589370749.28999996</v>
      </c>
      <c r="H182" s="32">
        <v>88061830.519999996</v>
      </c>
      <c r="I182" s="32">
        <v>164897059.94999999</v>
      </c>
      <c r="J182" s="32">
        <v>9012132.5999999996</v>
      </c>
      <c r="K182" s="32">
        <v>866116.4</v>
      </c>
      <c r="L182" s="32">
        <v>5427993.3600000003</v>
      </c>
      <c r="M182" s="32">
        <v>417327.6</v>
      </c>
      <c r="N182" s="32">
        <v>354334.04</v>
      </c>
      <c r="O182" s="32">
        <v>2285364.77</v>
      </c>
      <c r="P182" s="32">
        <v>3751625.74</v>
      </c>
      <c r="Q182" s="32">
        <v>101376.63</v>
      </c>
      <c r="R182" s="32">
        <v>68723.09</v>
      </c>
      <c r="S182" s="32">
        <v>5233030.9800000004</v>
      </c>
      <c r="T182" s="32">
        <v>596754.72</v>
      </c>
    </row>
    <row r="183" spans="1:20">
      <c r="A183" s="27">
        <v>45288</v>
      </c>
      <c r="B183" s="29">
        <v>10659.59</v>
      </c>
      <c r="C183" s="29">
        <v>32323.61</v>
      </c>
      <c r="D183" s="29">
        <v>373353.07</v>
      </c>
      <c r="E183" s="29">
        <v>80840.33</v>
      </c>
      <c r="F183" s="29">
        <v>242985708.36000001</v>
      </c>
      <c r="G183" s="29">
        <v>449542350.38999999</v>
      </c>
      <c r="H183" s="29">
        <v>41767727.649999999</v>
      </c>
      <c r="I183" s="29">
        <v>46667208.380000003</v>
      </c>
      <c r="J183" s="29">
        <v>447327.42</v>
      </c>
      <c r="K183" s="29">
        <v>1767980.86</v>
      </c>
      <c r="L183" s="29">
        <v>1438852.69</v>
      </c>
      <c r="M183" s="29">
        <v>348648.32</v>
      </c>
      <c r="N183" s="29">
        <v>347259.99</v>
      </c>
      <c r="O183" s="29">
        <v>1726765.31</v>
      </c>
      <c r="P183" s="29">
        <v>2089328.86</v>
      </c>
      <c r="Q183" s="29">
        <v>71988.33</v>
      </c>
      <c r="R183" s="29">
        <v>70553.75</v>
      </c>
      <c r="S183" s="29">
        <v>14320362.84</v>
      </c>
      <c r="T183" s="29">
        <v>123072.32000000001</v>
      </c>
    </row>
    <row r="184" spans="1:20">
      <c r="A184" s="33">
        <v>45322</v>
      </c>
      <c r="B184" s="34">
        <v>40348.32</v>
      </c>
      <c r="C184" s="34">
        <v>67564.240000000005</v>
      </c>
      <c r="D184" s="34">
        <v>593528.85</v>
      </c>
      <c r="E184" s="34">
        <v>308170.69</v>
      </c>
      <c r="F184" s="34">
        <v>427647455.23000002</v>
      </c>
      <c r="G184" s="34">
        <v>1085354519.3699999</v>
      </c>
      <c r="H184" s="34">
        <v>78910174.430000007</v>
      </c>
      <c r="I184" s="34">
        <v>118303368.63</v>
      </c>
      <c r="J184" s="34">
        <v>5134880.67</v>
      </c>
      <c r="K184" s="34">
        <v>896531.06</v>
      </c>
      <c r="L184" s="34">
        <v>3238225.23</v>
      </c>
      <c r="M184" s="34">
        <v>172943.39</v>
      </c>
      <c r="N184" s="34">
        <v>314839.77</v>
      </c>
      <c r="O184" s="34">
        <v>5765272.5099999998</v>
      </c>
      <c r="P184" s="34">
        <v>6999036.6299999999</v>
      </c>
      <c r="Q184" s="34">
        <v>383064.63</v>
      </c>
      <c r="R184" s="34">
        <v>59863.87</v>
      </c>
      <c r="S184" s="34">
        <v>5158596.49</v>
      </c>
      <c r="T184" s="34">
        <v>89633.9</v>
      </c>
    </row>
    <row r="186" spans="1:20">
      <c r="E186" s="41"/>
      <c r="Q186" s="41"/>
    </row>
    <row r="187" spans="1:20">
      <c r="P187" s="47"/>
    </row>
    <row r="189" spans="1:20">
      <c r="P189" s="47"/>
    </row>
    <row r="190" spans="1:20">
      <c r="P190" s="47"/>
    </row>
    <row r="192" spans="1:20">
      <c r="P192" s="48"/>
    </row>
    <row r="194" spans="16:16">
      <c r="P194" s="4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C945-2CE2-4DB4-B116-B8FCAE6DB689}">
  <dimension ref="A1:L45"/>
  <sheetViews>
    <sheetView workbookViewId="0">
      <pane xSplit="1" ySplit="2" topLeftCell="D27" activePane="bottomRight" state="frozen"/>
      <selection pane="topRight" activeCell="B1" sqref="B1"/>
      <selection pane="bottomLeft" activeCell="A3" sqref="A3"/>
      <selection pane="bottomRight" activeCell="E33" sqref="E33"/>
    </sheetView>
  </sheetViews>
  <sheetFormatPr defaultRowHeight="15"/>
  <cols>
    <col min="1" max="1" width="14" customWidth="1"/>
    <col min="2" max="12" width="47.28515625" customWidth="1"/>
  </cols>
  <sheetData>
    <row r="1" spans="1:12" ht="28.5" customHeight="1">
      <c r="A1" s="2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</row>
    <row r="2" spans="1:12">
      <c r="A2" s="2" t="s">
        <v>28</v>
      </c>
      <c r="B2" s="2" t="s">
        <v>60</v>
      </c>
      <c r="C2" s="2" t="s">
        <v>60</v>
      </c>
      <c r="D2" s="2" t="s">
        <v>60</v>
      </c>
      <c r="E2" s="2" t="s">
        <v>60</v>
      </c>
      <c r="F2" s="2" t="s">
        <v>60</v>
      </c>
      <c r="G2" s="2" t="s">
        <v>60</v>
      </c>
      <c r="H2" s="2" t="s">
        <v>60</v>
      </c>
      <c r="I2" s="2" t="s">
        <v>60</v>
      </c>
      <c r="J2" s="2" t="s">
        <v>60</v>
      </c>
      <c r="K2" s="2" t="s">
        <v>60</v>
      </c>
      <c r="L2" s="2" t="s">
        <v>60</v>
      </c>
    </row>
    <row r="3" spans="1:12">
      <c r="A3" s="13">
        <v>44165</v>
      </c>
      <c r="B3" s="14" t="s">
        <v>0</v>
      </c>
      <c r="C3" s="14" t="s">
        <v>0</v>
      </c>
      <c r="D3" s="14" t="s">
        <v>0</v>
      </c>
      <c r="E3" s="14" t="s">
        <v>0</v>
      </c>
      <c r="F3" s="14" t="s">
        <v>0</v>
      </c>
      <c r="G3" s="14" t="s">
        <v>0</v>
      </c>
      <c r="H3" s="21">
        <v>2447724.89</v>
      </c>
      <c r="I3" s="14" t="s">
        <v>0</v>
      </c>
      <c r="J3" s="14" t="s">
        <v>0</v>
      </c>
      <c r="K3" s="14" t="s">
        <v>0</v>
      </c>
      <c r="L3" s="14" t="s">
        <v>0</v>
      </c>
    </row>
    <row r="4" spans="1:12">
      <c r="A4" s="15">
        <v>44195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22">
        <v>323884.98</v>
      </c>
      <c r="I4" s="16" t="s">
        <v>0</v>
      </c>
      <c r="J4" s="16" t="s">
        <v>0</v>
      </c>
      <c r="K4" s="16" t="s">
        <v>0</v>
      </c>
      <c r="L4" s="16" t="s">
        <v>0</v>
      </c>
    </row>
    <row r="5" spans="1:12">
      <c r="A5" s="13">
        <v>44225</v>
      </c>
      <c r="B5" s="14" t="s">
        <v>0</v>
      </c>
      <c r="C5" s="14" t="s">
        <v>0</v>
      </c>
      <c r="D5" s="14" t="s">
        <v>0</v>
      </c>
      <c r="E5" s="14" t="s">
        <v>0</v>
      </c>
      <c r="F5" s="14" t="s">
        <v>0</v>
      </c>
      <c r="G5" s="14" t="s">
        <v>0</v>
      </c>
      <c r="H5" s="21">
        <v>174390.14</v>
      </c>
      <c r="I5" s="14" t="s">
        <v>0</v>
      </c>
      <c r="J5" s="14" t="s">
        <v>0</v>
      </c>
      <c r="K5" s="14" t="s">
        <v>0</v>
      </c>
      <c r="L5" s="14" t="s">
        <v>0</v>
      </c>
    </row>
    <row r="6" spans="1:12">
      <c r="A6" s="15">
        <v>44253</v>
      </c>
      <c r="B6" s="16" t="s">
        <v>0</v>
      </c>
      <c r="C6" s="16" t="s">
        <v>0</v>
      </c>
      <c r="D6" s="16" t="s">
        <v>0</v>
      </c>
      <c r="E6" s="16" t="s">
        <v>0</v>
      </c>
      <c r="F6" s="16" t="s">
        <v>0</v>
      </c>
      <c r="G6" s="16" t="s">
        <v>0</v>
      </c>
      <c r="H6" s="22">
        <v>1128949.3500000001</v>
      </c>
      <c r="I6" s="16" t="s">
        <v>0</v>
      </c>
      <c r="J6" s="16" t="s">
        <v>0</v>
      </c>
      <c r="K6" s="16" t="s">
        <v>0</v>
      </c>
      <c r="L6" s="16" t="s">
        <v>0</v>
      </c>
    </row>
    <row r="7" spans="1:12">
      <c r="A7" s="13">
        <v>44286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21">
        <v>1576759.24</v>
      </c>
      <c r="I7" s="14" t="s">
        <v>0</v>
      </c>
      <c r="J7" s="14" t="s">
        <v>0</v>
      </c>
      <c r="K7" s="14" t="s">
        <v>0</v>
      </c>
      <c r="L7" s="14" t="s">
        <v>0</v>
      </c>
    </row>
    <row r="8" spans="1:12">
      <c r="A8" s="15">
        <v>44316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22">
        <v>82635.77</v>
      </c>
      <c r="I8" s="16" t="s">
        <v>0</v>
      </c>
      <c r="J8" s="16" t="s">
        <v>0</v>
      </c>
      <c r="K8" s="16" t="s">
        <v>0</v>
      </c>
      <c r="L8" s="16" t="s">
        <v>0</v>
      </c>
    </row>
    <row r="9" spans="1:12">
      <c r="A9" s="13">
        <v>44347</v>
      </c>
      <c r="B9" s="14" t="s">
        <v>0</v>
      </c>
      <c r="C9" s="14" t="s">
        <v>0</v>
      </c>
      <c r="D9" s="14" t="s">
        <v>0</v>
      </c>
      <c r="E9" s="14" t="s">
        <v>0</v>
      </c>
      <c r="F9" s="21">
        <v>1816.8</v>
      </c>
      <c r="G9" s="21">
        <v>39878.17</v>
      </c>
      <c r="H9" s="21">
        <v>122819.17</v>
      </c>
      <c r="I9" s="14" t="s">
        <v>0</v>
      </c>
      <c r="J9" s="14" t="s">
        <v>0</v>
      </c>
      <c r="K9" s="14" t="s">
        <v>0</v>
      </c>
      <c r="L9" s="14" t="s">
        <v>0</v>
      </c>
    </row>
    <row r="10" spans="1:12">
      <c r="A10" s="15">
        <v>44377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22">
        <v>51890.52</v>
      </c>
      <c r="H10" s="22">
        <v>209626.69</v>
      </c>
      <c r="I10" s="16" t="s">
        <v>0</v>
      </c>
      <c r="J10" s="16" t="s">
        <v>0</v>
      </c>
      <c r="K10" s="16" t="s">
        <v>0</v>
      </c>
      <c r="L10" s="16" t="s">
        <v>0</v>
      </c>
    </row>
    <row r="11" spans="1:12">
      <c r="A11" s="13">
        <v>44407</v>
      </c>
      <c r="B11" s="14" t="s">
        <v>0</v>
      </c>
      <c r="C11" s="14" t="s">
        <v>0</v>
      </c>
      <c r="D11" s="14" t="s">
        <v>0</v>
      </c>
      <c r="E11" s="14" t="s">
        <v>0</v>
      </c>
      <c r="F11" s="21">
        <v>109078.17</v>
      </c>
      <c r="G11" s="21">
        <v>13453.06</v>
      </c>
      <c r="H11" s="21">
        <v>131500.13</v>
      </c>
      <c r="I11" s="14" t="s">
        <v>0</v>
      </c>
      <c r="J11" s="14" t="s">
        <v>0</v>
      </c>
      <c r="K11" s="14" t="s">
        <v>0</v>
      </c>
      <c r="L11" s="14" t="s">
        <v>0</v>
      </c>
    </row>
    <row r="12" spans="1:12">
      <c r="A12" s="15">
        <v>44439</v>
      </c>
      <c r="B12" s="16" t="s">
        <v>0</v>
      </c>
      <c r="C12" s="16" t="s">
        <v>0</v>
      </c>
      <c r="D12" s="16" t="s">
        <v>0</v>
      </c>
      <c r="E12" s="16" t="s">
        <v>0</v>
      </c>
      <c r="F12" s="22">
        <v>6097.06</v>
      </c>
      <c r="G12" s="22">
        <v>76609.25</v>
      </c>
      <c r="H12" s="22">
        <v>383929.28</v>
      </c>
      <c r="I12" s="16" t="s">
        <v>0</v>
      </c>
      <c r="J12" s="16" t="s">
        <v>0</v>
      </c>
      <c r="K12" s="16" t="s">
        <v>0</v>
      </c>
      <c r="L12" s="16" t="s">
        <v>0</v>
      </c>
    </row>
    <row r="13" spans="1:12">
      <c r="A13" s="13">
        <v>44469</v>
      </c>
      <c r="B13" s="14" t="s">
        <v>0</v>
      </c>
      <c r="C13" s="14" t="s">
        <v>0</v>
      </c>
      <c r="D13" s="14" t="s">
        <v>0</v>
      </c>
      <c r="E13" s="14" t="s">
        <v>0</v>
      </c>
      <c r="F13" s="21">
        <v>55864.33</v>
      </c>
      <c r="G13" s="21">
        <v>252.7</v>
      </c>
      <c r="H13" s="21">
        <v>111219.32</v>
      </c>
      <c r="I13" s="14" t="s">
        <v>0</v>
      </c>
      <c r="J13" s="14" t="s">
        <v>0</v>
      </c>
      <c r="K13" s="14" t="s">
        <v>0</v>
      </c>
      <c r="L13" s="14" t="s">
        <v>0</v>
      </c>
    </row>
    <row r="14" spans="1:12">
      <c r="A14" s="15">
        <v>44498</v>
      </c>
      <c r="B14" s="16" t="s">
        <v>0</v>
      </c>
      <c r="C14" s="16" t="s">
        <v>0</v>
      </c>
      <c r="D14" s="16" t="s">
        <v>0</v>
      </c>
      <c r="E14" s="16" t="s">
        <v>0</v>
      </c>
      <c r="F14" s="22">
        <v>1053031.8400000001</v>
      </c>
      <c r="G14" s="22">
        <v>5752.1</v>
      </c>
      <c r="H14" s="22">
        <v>41701.78</v>
      </c>
      <c r="I14" s="16" t="s">
        <v>0</v>
      </c>
      <c r="J14" s="16" t="s">
        <v>0</v>
      </c>
      <c r="K14" s="16" t="s">
        <v>0</v>
      </c>
      <c r="L14" s="16" t="s">
        <v>0</v>
      </c>
    </row>
    <row r="15" spans="1:12">
      <c r="A15" s="13">
        <v>44530</v>
      </c>
      <c r="B15" s="14" t="s">
        <v>0</v>
      </c>
      <c r="C15" s="14" t="s">
        <v>0</v>
      </c>
      <c r="D15" s="14" t="s">
        <v>0</v>
      </c>
      <c r="E15" s="14" t="s">
        <v>0</v>
      </c>
      <c r="F15" s="21">
        <v>2602138.38</v>
      </c>
      <c r="G15" s="21">
        <v>499.75</v>
      </c>
      <c r="H15" s="21">
        <v>229739.53</v>
      </c>
      <c r="I15" s="14" t="s">
        <v>0</v>
      </c>
      <c r="J15" s="14" t="s">
        <v>0</v>
      </c>
      <c r="K15" s="14" t="s">
        <v>0</v>
      </c>
      <c r="L15" s="14" t="s">
        <v>0</v>
      </c>
    </row>
    <row r="16" spans="1:12">
      <c r="A16" s="15">
        <v>44560</v>
      </c>
      <c r="B16" s="16" t="s">
        <v>0</v>
      </c>
      <c r="C16" s="16" t="s">
        <v>0</v>
      </c>
      <c r="D16" s="16" t="s">
        <v>0</v>
      </c>
      <c r="E16" s="16" t="s">
        <v>0</v>
      </c>
      <c r="F16" s="22">
        <v>4098.8100000000004</v>
      </c>
      <c r="G16" s="22">
        <v>9267.2800000000007</v>
      </c>
      <c r="H16" s="22">
        <v>964448.19</v>
      </c>
      <c r="I16" s="16" t="s">
        <v>0</v>
      </c>
      <c r="J16" s="16" t="s">
        <v>0</v>
      </c>
      <c r="K16" s="16" t="s">
        <v>0</v>
      </c>
      <c r="L16" s="16" t="s">
        <v>0</v>
      </c>
    </row>
    <row r="17" spans="1:12">
      <c r="A17" s="13">
        <v>44592</v>
      </c>
      <c r="B17" s="14" t="s">
        <v>0</v>
      </c>
      <c r="C17" s="14" t="s">
        <v>0</v>
      </c>
      <c r="D17" s="14" t="s">
        <v>0</v>
      </c>
      <c r="E17" s="14" t="s">
        <v>0</v>
      </c>
      <c r="F17" s="21">
        <v>76715.520000000004</v>
      </c>
      <c r="G17" s="21">
        <v>5139.04</v>
      </c>
      <c r="H17" s="21">
        <v>1578622</v>
      </c>
      <c r="I17" s="14" t="s">
        <v>0</v>
      </c>
      <c r="J17" s="14" t="s">
        <v>0</v>
      </c>
      <c r="K17" s="14" t="s">
        <v>0</v>
      </c>
      <c r="L17" s="14" t="s">
        <v>0</v>
      </c>
    </row>
    <row r="18" spans="1:12">
      <c r="A18" s="15">
        <v>44617</v>
      </c>
      <c r="B18" s="16" t="s">
        <v>0</v>
      </c>
      <c r="C18" s="16" t="s">
        <v>0</v>
      </c>
      <c r="D18" s="16" t="s">
        <v>0</v>
      </c>
      <c r="E18" s="16" t="s">
        <v>0</v>
      </c>
      <c r="F18" s="22">
        <v>3601.41</v>
      </c>
      <c r="G18" s="22">
        <v>6279.58</v>
      </c>
      <c r="H18" s="22">
        <v>522322.3</v>
      </c>
      <c r="I18" s="16" t="s">
        <v>0</v>
      </c>
      <c r="J18" s="16" t="s">
        <v>0</v>
      </c>
      <c r="K18" s="22">
        <v>16047.36</v>
      </c>
      <c r="L18" s="16" t="s">
        <v>0</v>
      </c>
    </row>
    <row r="19" spans="1:12">
      <c r="A19" s="13">
        <v>44651</v>
      </c>
      <c r="B19" s="14" t="s">
        <v>0</v>
      </c>
      <c r="C19" s="21">
        <v>7326.52</v>
      </c>
      <c r="D19" s="21">
        <v>943.81</v>
      </c>
      <c r="E19" s="21">
        <v>7474.3</v>
      </c>
      <c r="F19" s="21">
        <v>11138.98</v>
      </c>
      <c r="G19" s="21">
        <v>374.76</v>
      </c>
      <c r="H19" s="21">
        <v>230523.54</v>
      </c>
      <c r="I19" s="14" t="s">
        <v>0</v>
      </c>
      <c r="J19" s="21">
        <v>271620.77</v>
      </c>
      <c r="K19" s="21">
        <v>856.4</v>
      </c>
      <c r="L19" s="14" t="s">
        <v>0</v>
      </c>
    </row>
    <row r="20" spans="1:12">
      <c r="A20" s="15">
        <v>44680</v>
      </c>
      <c r="B20" s="16" t="s">
        <v>0</v>
      </c>
      <c r="C20" s="16" t="s">
        <v>0</v>
      </c>
      <c r="D20" s="22">
        <v>49.2</v>
      </c>
      <c r="E20" s="16" t="s">
        <v>0</v>
      </c>
      <c r="F20" s="22">
        <v>50813.34</v>
      </c>
      <c r="G20" s="22">
        <v>14710.94</v>
      </c>
      <c r="H20" s="22">
        <v>342457.02</v>
      </c>
      <c r="I20" s="16" t="s">
        <v>0</v>
      </c>
      <c r="J20" s="22">
        <v>24817.05</v>
      </c>
      <c r="K20" s="22">
        <v>1298.8800000000001</v>
      </c>
      <c r="L20" s="16" t="s">
        <v>0</v>
      </c>
    </row>
    <row r="21" spans="1:12">
      <c r="A21" s="13">
        <v>44712</v>
      </c>
      <c r="B21" s="14" t="s">
        <v>0</v>
      </c>
      <c r="C21" s="21">
        <v>1197.5999999999999</v>
      </c>
      <c r="D21" s="14" t="s">
        <v>0</v>
      </c>
      <c r="E21" s="14" t="s">
        <v>0</v>
      </c>
      <c r="F21" s="21">
        <v>1828.88</v>
      </c>
      <c r="G21" s="21">
        <v>1499.06</v>
      </c>
      <c r="H21" s="21">
        <v>1707966.66</v>
      </c>
      <c r="I21" s="14" t="s">
        <v>0</v>
      </c>
      <c r="J21" s="21">
        <v>516.6</v>
      </c>
      <c r="K21" s="21">
        <v>77816.960000000006</v>
      </c>
      <c r="L21" s="14" t="s">
        <v>0</v>
      </c>
    </row>
    <row r="22" spans="1:12">
      <c r="A22" s="15">
        <v>44742</v>
      </c>
      <c r="B22" s="16" t="s">
        <v>0</v>
      </c>
      <c r="C22" s="16" t="s">
        <v>0</v>
      </c>
      <c r="D22" s="16" t="s">
        <v>0</v>
      </c>
      <c r="E22" s="16" t="s">
        <v>0</v>
      </c>
      <c r="F22" s="22">
        <v>418.47</v>
      </c>
      <c r="G22" s="22">
        <v>1353.28</v>
      </c>
      <c r="H22" s="22">
        <v>726934.51</v>
      </c>
      <c r="I22" s="16" t="s">
        <v>0</v>
      </c>
      <c r="J22" s="22">
        <v>276947</v>
      </c>
      <c r="K22" s="16" t="s">
        <v>0</v>
      </c>
      <c r="L22" s="16" t="s">
        <v>0</v>
      </c>
    </row>
    <row r="23" spans="1:12">
      <c r="A23" s="13">
        <v>44771</v>
      </c>
      <c r="B23" s="14" t="s">
        <v>0</v>
      </c>
      <c r="C23" s="14" t="s">
        <v>0</v>
      </c>
      <c r="D23" s="14" t="s">
        <v>0</v>
      </c>
      <c r="E23" s="14" t="s">
        <v>0</v>
      </c>
      <c r="F23" s="14" t="s">
        <v>0</v>
      </c>
      <c r="G23" s="21">
        <v>272.88</v>
      </c>
      <c r="H23" s="21">
        <v>5087693.83</v>
      </c>
      <c r="I23" s="14" t="s">
        <v>0</v>
      </c>
      <c r="J23" s="14" t="s">
        <v>0</v>
      </c>
      <c r="K23" s="21">
        <v>1785</v>
      </c>
      <c r="L23" s="14" t="s">
        <v>0</v>
      </c>
    </row>
    <row r="24" spans="1:12">
      <c r="A24" s="15">
        <v>44804</v>
      </c>
      <c r="B24" s="16" t="s">
        <v>0</v>
      </c>
      <c r="C24" s="16" t="s">
        <v>0</v>
      </c>
      <c r="D24" s="16" t="s">
        <v>0</v>
      </c>
      <c r="E24" s="16" t="s">
        <v>0</v>
      </c>
      <c r="F24" s="22">
        <v>7911.08</v>
      </c>
      <c r="G24" s="22">
        <v>170.16</v>
      </c>
      <c r="H24" s="22">
        <v>6406984.3099999996</v>
      </c>
      <c r="I24" s="16" t="s">
        <v>0</v>
      </c>
      <c r="J24" s="22">
        <v>3867.63</v>
      </c>
      <c r="K24" s="16" t="s">
        <v>0</v>
      </c>
      <c r="L24" s="16" t="s">
        <v>0</v>
      </c>
    </row>
    <row r="25" spans="1:12">
      <c r="A25" s="13">
        <v>44834</v>
      </c>
      <c r="B25" s="21">
        <v>484.08</v>
      </c>
      <c r="C25" s="21">
        <v>259</v>
      </c>
      <c r="D25" s="14" t="s">
        <v>0</v>
      </c>
      <c r="E25" s="21">
        <v>51.15</v>
      </c>
      <c r="F25" s="21">
        <v>5080.34</v>
      </c>
      <c r="G25" s="21">
        <v>3669.6</v>
      </c>
      <c r="H25" s="21">
        <v>126720.89</v>
      </c>
      <c r="I25" s="14" t="s">
        <v>0</v>
      </c>
      <c r="J25" s="21">
        <v>230.77</v>
      </c>
      <c r="K25" s="21">
        <v>40.18</v>
      </c>
      <c r="L25" s="14" t="s">
        <v>0</v>
      </c>
    </row>
    <row r="26" spans="1:12">
      <c r="A26" s="15">
        <v>44865</v>
      </c>
      <c r="B26" s="22">
        <v>301488.44</v>
      </c>
      <c r="C26" s="16" t="s">
        <v>0</v>
      </c>
      <c r="D26" s="16" t="s">
        <v>0</v>
      </c>
      <c r="E26" s="16" t="s">
        <v>0</v>
      </c>
      <c r="F26" s="22">
        <v>47019.54</v>
      </c>
      <c r="G26" s="22">
        <v>1271.75</v>
      </c>
      <c r="H26" s="22">
        <v>2824910.43</v>
      </c>
      <c r="I26" s="16" t="s">
        <v>0</v>
      </c>
      <c r="J26" s="16" t="s">
        <v>0</v>
      </c>
      <c r="K26" s="16" t="s">
        <v>0</v>
      </c>
      <c r="L26" s="16" t="s">
        <v>0</v>
      </c>
    </row>
    <row r="27" spans="1:12">
      <c r="A27" s="13">
        <v>44895</v>
      </c>
      <c r="B27" s="21">
        <v>79.040000000000006</v>
      </c>
      <c r="C27" s="21">
        <v>603.9</v>
      </c>
      <c r="D27" s="14" t="s">
        <v>0</v>
      </c>
      <c r="E27" s="14" t="s">
        <v>0</v>
      </c>
      <c r="F27" s="21">
        <v>2381.46</v>
      </c>
      <c r="G27" s="21">
        <v>846.66</v>
      </c>
      <c r="H27" s="21">
        <v>799790.13</v>
      </c>
      <c r="I27" s="14" t="s">
        <v>0</v>
      </c>
      <c r="J27" s="14" t="s">
        <v>0</v>
      </c>
      <c r="K27" s="21">
        <v>9136.2999999999993</v>
      </c>
      <c r="L27" s="14" t="s">
        <v>0</v>
      </c>
    </row>
    <row r="28" spans="1:12">
      <c r="A28" s="15">
        <v>44924</v>
      </c>
      <c r="B28" s="16" t="s">
        <v>0</v>
      </c>
      <c r="C28" s="22">
        <v>148233.14000000001</v>
      </c>
      <c r="D28" s="16" t="s">
        <v>0</v>
      </c>
      <c r="E28" s="22">
        <v>16353.95</v>
      </c>
      <c r="F28" s="16" t="s">
        <v>0</v>
      </c>
      <c r="G28" s="22">
        <v>1564.63</v>
      </c>
      <c r="H28" s="22">
        <v>73325.66</v>
      </c>
      <c r="I28" s="16" t="s">
        <v>0</v>
      </c>
      <c r="J28" s="22">
        <v>118.28</v>
      </c>
      <c r="K28" s="16" t="s">
        <v>0</v>
      </c>
      <c r="L28" s="16" t="s">
        <v>0</v>
      </c>
    </row>
    <row r="29" spans="1:12">
      <c r="A29" s="13">
        <v>44957</v>
      </c>
      <c r="B29" s="21">
        <v>241.34</v>
      </c>
      <c r="C29" s="21">
        <v>13325.5</v>
      </c>
      <c r="D29" s="14" t="s">
        <v>0</v>
      </c>
      <c r="E29" s="21">
        <v>500</v>
      </c>
      <c r="F29" s="21">
        <v>500.34</v>
      </c>
      <c r="G29" s="21">
        <v>292.45999999999998</v>
      </c>
      <c r="H29" s="21">
        <v>758532.37</v>
      </c>
      <c r="I29" s="14" t="s">
        <v>0</v>
      </c>
      <c r="J29" s="14" t="s">
        <v>0</v>
      </c>
      <c r="K29" s="14" t="s">
        <v>0</v>
      </c>
      <c r="L29" s="14" t="s">
        <v>0</v>
      </c>
    </row>
    <row r="30" spans="1:12">
      <c r="A30" s="15">
        <v>44985</v>
      </c>
      <c r="B30" s="22">
        <v>1806.15</v>
      </c>
      <c r="C30" s="22">
        <v>923.18</v>
      </c>
      <c r="D30" s="16" t="s">
        <v>0</v>
      </c>
      <c r="E30" s="22">
        <v>7590</v>
      </c>
      <c r="F30" s="22">
        <v>137.52000000000001</v>
      </c>
      <c r="G30" s="22">
        <v>4526.5</v>
      </c>
      <c r="H30" s="22">
        <v>18384545.09</v>
      </c>
      <c r="I30" s="16" t="s">
        <v>0</v>
      </c>
      <c r="J30" s="22">
        <v>114.8</v>
      </c>
      <c r="K30" s="22">
        <v>1276.1600000000001</v>
      </c>
      <c r="L30" s="16" t="s">
        <v>0</v>
      </c>
    </row>
    <row r="31" spans="1:12">
      <c r="A31" s="13">
        <v>45016</v>
      </c>
      <c r="B31" s="21">
        <v>2856.21</v>
      </c>
      <c r="C31" s="21">
        <v>3258.58</v>
      </c>
      <c r="D31" s="14" t="s">
        <v>0</v>
      </c>
      <c r="E31" s="21">
        <v>55.08</v>
      </c>
      <c r="F31" s="21">
        <v>4279.55</v>
      </c>
      <c r="G31" s="21">
        <v>191.85</v>
      </c>
      <c r="H31" s="21">
        <v>1510763.17</v>
      </c>
      <c r="I31" s="14" t="s">
        <v>0</v>
      </c>
      <c r="J31" s="14" t="s">
        <v>0</v>
      </c>
      <c r="K31" s="14" t="s">
        <v>0</v>
      </c>
      <c r="L31" s="14" t="s">
        <v>0</v>
      </c>
    </row>
    <row r="32" spans="1:12">
      <c r="A32" s="15">
        <v>45044</v>
      </c>
      <c r="B32" s="22">
        <v>1607.88</v>
      </c>
      <c r="C32" s="22">
        <v>215.85</v>
      </c>
      <c r="D32" s="16" t="s">
        <v>0</v>
      </c>
      <c r="E32" s="22">
        <v>50266961.619999997</v>
      </c>
      <c r="F32" s="22">
        <v>42.11</v>
      </c>
      <c r="G32" s="22">
        <v>287580.90999999997</v>
      </c>
      <c r="H32" s="22">
        <v>745825.48</v>
      </c>
      <c r="I32" s="16" t="s">
        <v>0</v>
      </c>
      <c r="J32" s="22">
        <v>49709165.75</v>
      </c>
      <c r="K32" s="22">
        <v>119.4</v>
      </c>
      <c r="L32" s="16" t="s">
        <v>0</v>
      </c>
    </row>
    <row r="33" spans="1:12">
      <c r="A33" s="13">
        <v>45077</v>
      </c>
      <c r="B33" s="21">
        <v>1679.97</v>
      </c>
      <c r="C33" s="21">
        <v>46643.35</v>
      </c>
      <c r="D33" s="14" t="s">
        <v>0</v>
      </c>
      <c r="E33" s="21">
        <v>7459.99</v>
      </c>
      <c r="F33" s="21">
        <v>1657.91</v>
      </c>
      <c r="G33" s="21">
        <v>280308.78999999998</v>
      </c>
      <c r="H33" s="21">
        <v>4341660.26</v>
      </c>
      <c r="I33" s="14" t="s">
        <v>0</v>
      </c>
      <c r="J33" s="21">
        <v>1176.24</v>
      </c>
      <c r="K33" s="14" t="s">
        <v>0</v>
      </c>
      <c r="L33" s="14" t="s">
        <v>0</v>
      </c>
    </row>
    <row r="34" spans="1:12">
      <c r="A34" s="15">
        <v>45107</v>
      </c>
      <c r="B34" s="22">
        <v>7380.36</v>
      </c>
      <c r="C34" s="22">
        <v>13474.35</v>
      </c>
      <c r="D34" s="22">
        <v>276.14</v>
      </c>
      <c r="E34" s="22">
        <v>6234.42</v>
      </c>
      <c r="F34" s="22">
        <v>1975.88</v>
      </c>
      <c r="G34" s="22">
        <v>10861.23</v>
      </c>
      <c r="H34" s="22">
        <v>4795504.5999999996</v>
      </c>
      <c r="I34" s="22">
        <v>25032</v>
      </c>
      <c r="J34" s="22">
        <v>17226</v>
      </c>
      <c r="K34" s="22">
        <v>554.29999999999995</v>
      </c>
      <c r="L34" s="16" t="s">
        <v>0</v>
      </c>
    </row>
    <row r="35" spans="1:12">
      <c r="A35" s="13">
        <v>45138</v>
      </c>
      <c r="B35" s="14" t="s">
        <v>0</v>
      </c>
      <c r="C35" s="21">
        <v>388566.29</v>
      </c>
      <c r="D35" s="21">
        <v>98999.45</v>
      </c>
      <c r="E35" s="21">
        <v>121713.69</v>
      </c>
      <c r="F35" s="21">
        <v>16690.7</v>
      </c>
      <c r="G35" s="21">
        <v>15019.34</v>
      </c>
      <c r="H35" s="21">
        <v>33001.980000000003</v>
      </c>
      <c r="I35" s="21">
        <v>18703.84</v>
      </c>
      <c r="J35" s="21">
        <v>129032.41</v>
      </c>
      <c r="K35" s="21">
        <v>76261.48</v>
      </c>
      <c r="L35" s="14" t="s">
        <v>0</v>
      </c>
    </row>
    <row r="36" spans="1:12">
      <c r="A36" s="15">
        <v>45169</v>
      </c>
      <c r="B36" s="22">
        <v>35406</v>
      </c>
      <c r="C36" s="22">
        <v>342680.19</v>
      </c>
      <c r="D36" s="16" t="s">
        <v>0</v>
      </c>
      <c r="E36" s="22">
        <v>1358.83</v>
      </c>
      <c r="F36" s="22">
        <v>9002.1</v>
      </c>
      <c r="G36" s="22">
        <v>10707.28</v>
      </c>
      <c r="H36" s="22">
        <v>32793.78</v>
      </c>
      <c r="I36" s="16" t="s">
        <v>0</v>
      </c>
      <c r="J36" s="22">
        <v>6263.25</v>
      </c>
      <c r="K36" s="22">
        <v>17769.810000000001</v>
      </c>
      <c r="L36" s="16" t="s">
        <v>0</v>
      </c>
    </row>
    <row r="37" spans="1:12">
      <c r="A37" s="13">
        <v>45198</v>
      </c>
      <c r="B37" s="14" t="s">
        <v>0</v>
      </c>
      <c r="C37" s="21">
        <v>691677.58</v>
      </c>
      <c r="D37" s="14" t="s">
        <v>0</v>
      </c>
      <c r="E37" s="21">
        <v>28720.32</v>
      </c>
      <c r="F37" s="21">
        <v>2831.91</v>
      </c>
      <c r="G37" s="21">
        <v>6043.33</v>
      </c>
      <c r="H37" s="21">
        <v>492992</v>
      </c>
      <c r="I37" s="21">
        <v>389325.75</v>
      </c>
      <c r="J37" s="21">
        <v>39967.97</v>
      </c>
      <c r="K37" s="21">
        <v>14316.29</v>
      </c>
      <c r="L37" s="14" t="s">
        <v>0</v>
      </c>
    </row>
    <row r="38" spans="1:12">
      <c r="A38" s="15">
        <v>45230</v>
      </c>
      <c r="B38" s="22">
        <v>2246.7600000000002</v>
      </c>
      <c r="C38" s="22">
        <v>380465.71</v>
      </c>
      <c r="D38" s="16" t="s">
        <v>0</v>
      </c>
      <c r="E38" s="22">
        <v>6280.37</v>
      </c>
      <c r="F38" s="22">
        <v>18854</v>
      </c>
      <c r="G38" s="22">
        <v>604.95000000000005</v>
      </c>
      <c r="H38" s="22">
        <v>4907708.66</v>
      </c>
      <c r="I38" s="16" t="s">
        <v>0</v>
      </c>
      <c r="J38" s="22">
        <v>3989.3</v>
      </c>
      <c r="K38" s="22">
        <v>1164.51</v>
      </c>
      <c r="L38" s="16" t="s">
        <v>0</v>
      </c>
    </row>
    <row r="39" spans="1:12">
      <c r="A39" s="13">
        <v>45260</v>
      </c>
      <c r="B39" s="14" t="s">
        <v>0</v>
      </c>
      <c r="C39" s="21">
        <v>494942.06</v>
      </c>
      <c r="D39" s="14" t="s">
        <v>0</v>
      </c>
      <c r="E39" s="21">
        <v>140.15</v>
      </c>
      <c r="F39" s="21">
        <v>1470.8</v>
      </c>
      <c r="G39" s="21">
        <v>221.52</v>
      </c>
      <c r="H39" s="21">
        <v>38408.42</v>
      </c>
      <c r="I39" s="21">
        <v>26962.5</v>
      </c>
      <c r="J39" s="21">
        <v>108.23</v>
      </c>
      <c r="K39" s="21">
        <v>149.52000000000001</v>
      </c>
      <c r="L39" s="14" t="s">
        <v>0</v>
      </c>
    </row>
    <row r="40" spans="1:12">
      <c r="A40" s="15">
        <v>45288</v>
      </c>
      <c r="B40" s="22">
        <v>95.56</v>
      </c>
      <c r="C40" s="22">
        <v>96682.93</v>
      </c>
      <c r="D40" s="16" t="s">
        <v>0</v>
      </c>
      <c r="E40" s="22">
        <v>986.2</v>
      </c>
      <c r="F40" s="22">
        <v>44</v>
      </c>
      <c r="G40" s="16" t="s">
        <v>0</v>
      </c>
      <c r="H40" s="22">
        <v>730447.48</v>
      </c>
      <c r="I40" s="22">
        <v>6171</v>
      </c>
      <c r="J40" s="22">
        <v>54.1</v>
      </c>
      <c r="K40" s="22">
        <v>87353.38</v>
      </c>
      <c r="L40" s="16" t="s">
        <v>0</v>
      </c>
    </row>
    <row r="41" spans="1:12">
      <c r="A41" s="23">
        <v>45322</v>
      </c>
      <c r="B41" s="24" t="s">
        <v>0</v>
      </c>
      <c r="C41" s="25">
        <v>426628.53</v>
      </c>
      <c r="D41" s="24" t="s">
        <v>0</v>
      </c>
      <c r="E41" s="25">
        <v>48.65</v>
      </c>
      <c r="F41" s="24" t="s">
        <v>0</v>
      </c>
      <c r="G41" s="25">
        <v>2163.1999999999998</v>
      </c>
      <c r="H41" s="25">
        <v>728154.93</v>
      </c>
      <c r="I41" s="25">
        <v>534433.22</v>
      </c>
      <c r="J41" s="25">
        <v>487263.59</v>
      </c>
      <c r="K41" s="25">
        <v>10636.95</v>
      </c>
      <c r="L41" s="25">
        <v>5063.45</v>
      </c>
    </row>
    <row r="43" spans="1:12">
      <c r="C43" s="51"/>
    </row>
    <row r="44" spans="1:12">
      <c r="C44" s="52"/>
    </row>
    <row r="45" spans="1:12">
      <c r="C45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Indexes Returns</vt:lpstr>
      <vt:lpstr>Treated Returns</vt:lpstr>
      <vt:lpstr>1Y Forecasts</vt:lpstr>
      <vt:lpstr>3Y Forecasts</vt:lpstr>
      <vt:lpstr>5Y Forecasts</vt:lpstr>
      <vt:lpstr>ETF Returns</vt:lpstr>
      <vt:lpstr>ETF Fin Vol</vt:lpstr>
      <vt:lpstr>BDR ETF Fin 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Paulo Roberto Fonteles Guimaraes</cp:lastModifiedBy>
  <dcterms:created xsi:type="dcterms:W3CDTF">2024-02-21T21:09:56Z</dcterms:created>
  <dcterms:modified xsi:type="dcterms:W3CDTF">2024-07-10T13:37:13Z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2024-02-21T21:26:07Z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3a0d4aa5-9cd1-46ee-83da-79266b070a56</vt:lpwstr>
  </property>
  <property fmtid="{D5CDD505-2E9C-101B-9397-08002B2CF9AE}" pid="8" name="MSIP_Label_6459b2e0-2ec4-47e6-afc1-6e3f8b684f6a_ContentBits">
    <vt:lpwstr>0</vt:lpwstr>
  </property>
  <property fmtid="{D5CDD505-2E9C-101B-9397-08002B2CF9AE}" pid="9" name="EcoUpdateId">
    <vt:lpwstr>1393767358</vt:lpwstr>
  </property>
  <property fmtid="{D5CDD505-2E9C-101B-9397-08002B2CF9AE}" pid="10" name="EcoUpdateMessage">
    <vt:lpwstr>2024/03/01-13:35:58</vt:lpwstr>
  </property>
  <property fmtid="{D5CDD505-2E9C-101B-9397-08002B2CF9AE}" pid="11" name="EcoUpdateStatus">
    <vt:lpwstr>2024-02-29=BRA:St,ME,Fd,TP;USA:St,ME;ARG:St,ME,Fd,TP;MEX:St,ME,Fd,TP;CHL:St,ME,Fd;COL:St,ME,Fd;PER:St,ME,Fd;SAU:St|2022-10-17=USA:TP|2021-11-17=CHL:TP|2014-02-26=VEN:St|2002-11-08=JPN:St|2024-02-28=GBR:St,ME;PER:TP|2016-08-18=NNN:St|2007-01-31=ESP:St|2003-01-29=CHN:St|2003-01-28=TWN:St|2003-01-30=HKG:St;KOR:St|2023-01-19=OTH:St|2023-08-29=PAN:St</vt:lpwstr>
  </property>
</Properties>
</file>